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/>
  <bookViews>
    <workbookView xWindow="-1950" yWindow="630" windowWidth="20730" windowHeight="11160" tabRatio="754" activeTab="6"/>
  </bookViews>
  <sheets>
    <sheet name="MS GLOW TEGES" sheetId="1" r:id="rId1"/>
    <sheet name="TRISSABEAUTYCARE" sheetId="4" r:id="rId2"/>
    <sheet name="RETAIL MAS" sheetId="9" r:id="rId3"/>
    <sheet name="MAS WHOLE" sheetId="6" r:id="rId4"/>
    <sheet name="STORE MAS" sheetId="23" r:id="rId5"/>
    <sheet name="STORE TEGES" sheetId="22" r:id="rId6"/>
    <sheet name="TERAPIS" sheetId="3" r:id="rId7"/>
    <sheet name="CEK MSGLOW TEGES" sheetId="5" r:id="rId8"/>
    <sheet name="CEK SALON" sheetId="12" r:id="rId9"/>
    <sheet name="CEK RITEL" sheetId="13" r:id="rId10"/>
    <sheet name="CEK WHOLE" sheetId="14" r:id="rId11"/>
    <sheet name="CEK WIDYA &amp; SAYU (2)" sheetId="24" r:id="rId12"/>
    <sheet name="BON FAKTUR" sheetId="19" r:id="rId13"/>
    <sheet name="SETORAN HARIAN" sheetId="15" r:id="rId14"/>
    <sheet name="BIAYA" sheetId="16" r:id="rId15"/>
    <sheet name="rekening" sheetId="17" r:id="rId16"/>
    <sheet name="REKAPAN TRF" sheetId="18" r:id="rId17"/>
    <sheet name="CEK SURAT JALAN" sheetId="21" r:id="rId18"/>
    <sheet name="Sheet1" sheetId="25" r:id="rId19"/>
  </sheets>
  <definedNames>
    <definedName name="_xlnm.Print_Area" localSheetId="7">'CEK MSGLOW TEGES'!$A$52:$G$66</definedName>
    <definedName name="_xlnm.Print_Area" localSheetId="9">'CEK RITEL'!$A$56:$G$70</definedName>
    <definedName name="_xlnm.Print_Area" localSheetId="8">'CEK SALON'!$B$49:$D$62</definedName>
    <definedName name="_xlnm.Print_Area" localSheetId="10">'CEK WHOLE'!$A$55:$G$69</definedName>
    <definedName name="_xlnm.Print_Area" localSheetId="0">'MS GLOW TEGES'!$LF$106:$LL$122</definedName>
    <definedName name="_xlnm.Print_Area" localSheetId="13">'SETORAN HARIAN'!$A$38:$F$45</definedName>
    <definedName name="_xlnm.Print_Area" localSheetId="18">Sheet1!$A$1:$G$34</definedName>
  </definedNames>
  <calcPr calcId="144525"/>
</workbook>
</file>

<file path=xl/calcChain.xml><?xml version="1.0" encoding="utf-8"?>
<calcChain xmlns="http://schemas.openxmlformats.org/spreadsheetml/2006/main">
  <c r="D78" i="12" l="1"/>
  <c r="C76" i="12"/>
  <c r="C75" i="12"/>
  <c r="G78" i="5"/>
  <c r="F78" i="5"/>
  <c r="B78" i="5"/>
  <c r="C78" i="5"/>
  <c r="KJ103" i="1"/>
  <c r="KJ21" i="1"/>
  <c r="KJ22" i="1"/>
  <c r="KJ23" i="1"/>
  <c r="KI21" i="1"/>
  <c r="KI22" i="1"/>
  <c r="KZ21" i="1"/>
  <c r="KZ22" i="1"/>
  <c r="KZ23" i="1"/>
  <c r="KY21" i="1"/>
  <c r="KY22" i="1"/>
  <c r="KW21" i="1"/>
  <c r="KW22" i="1"/>
  <c r="KW23" i="1"/>
  <c r="KV21" i="1"/>
  <c r="KV22" i="1"/>
  <c r="KV23" i="1"/>
  <c r="KT21" i="1"/>
  <c r="KT22" i="1"/>
  <c r="KT23" i="1"/>
  <c r="KS21" i="1"/>
  <c r="KS22" i="1"/>
  <c r="KS23" i="1"/>
  <c r="KL120" i="1"/>
  <c r="KK31" i="1"/>
  <c r="KK56" i="1"/>
  <c r="KK49" i="1"/>
  <c r="KK48" i="1"/>
  <c r="KK47" i="1"/>
  <c r="KK44" i="1"/>
  <c r="KK55" i="1"/>
  <c r="KP21" i="1"/>
  <c r="KP22" i="1"/>
  <c r="KP23" i="1"/>
  <c r="KP24" i="1"/>
  <c r="KQ21" i="1"/>
  <c r="KQ22" i="1"/>
  <c r="KQ23" i="1"/>
  <c r="KO21" i="1"/>
  <c r="KO22" i="1"/>
  <c r="KO23" i="1"/>
  <c r="KM21" i="1"/>
  <c r="KM22" i="1"/>
  <c r="KM23" i="1"/>
  <c r="KL21" i="1"/>
  <c r="KL22" i="1"/>
  <c r="KK21" i="1"/>
  <c r="KK46" i="1"/>
  <c r="KP103" i="1"/>
  <c r="KN48" i="1"/>
  <c r="KN49" i="1"/>
  <c r="KN47" i="1"/>
  <c r="CP105" i="4"/>
  <c r="CN8" i="4"/>
  <c r="CP93" i="4"/>
  <c r="CN10" i="4"/>
  <c r="CN19" i="4"/>
  <c r="CN62" i="4"/>
  <c r="CN13" i="4"/>
  <c r="F79" i="13" l="1"/>
  <c r="C79" i="13"/>
  <c r="B79" i="13"/>
  <c r="JY127" i="9"/>
  <c r="KC104" i="9"/>
  <c r="KA55" i="9"/>
  <c r="KA52" i="9"/>
  <c r="KA46" i="9"/>
  <c r="KA45" i="9"/>
  <c r="KA42" i="9"/>
  <c r="JX82" i="9"/>
  <c r="JX27" i="9"/>
  <c r="JX44" i="9"/>
  <c r="JX87" i="9"/>
  <c r="JX54" i="9"/>
  <c r="JX45" i="9"/>
  <c r="JX42" i="9"/>
  <c r="JX47" i="9"/>
  <c r="JX53" i="9"/>
  <c r="KJ104" i="6"/>
  <c r="KH68" i="6"/>
  <c r="KH13" i="6"/>
  <c r="KH90" i="6"/>
  <c r="KH89" i="6"/>
  <c r="KH80" i="6"/>
  <c r="KH53" i="6"/>
  <c r="KH47" i="6"/>
  <c r="KH55" i="6"/>
  <c r="KH43" i="6"/>
  <c r="KM104" i="6"/>
  <c r="G77" i="5"/>
  <c r="F77" i="5"/>
  <c r="C77" i="5"/>
  <c r="B77" i="5"/>
  <c r="JX110" i="1"/>
  <c r="JZ103" i="1"/>
  <c r="KA46" i="1"/>
  <c r="KA55" i="1"/>
  <c r="KA54" i="1"/>
  <c r="KA56" i="1"/>
  <c r="KA48" i="1"/>
  <c r="KA44" i="1"/>
  <c r="CM102" i="4"/>
  <c r="CM93" i="4"/>
  <c r="CK10" i="4"/>
  <c r="CK8" i="4"/>
  <c r="CK6" i="4"/>
  <c r="CK4" i="4"/>
  <c r="G78" i="13"/>
  <c r="F78" i="13"/>
  <c r="C78" i="13"/>
  <c r="B78" i="13"/>
  <c r="F77" i="13"/>
  <c r="C77" i="13"/>
  <c r="B77" i="13"/>
  <c r="JQ47" i="9"/>
  <c r="JQ45" i="9"/>
  <c r="JQ42" i="9"/>
  <c r="JW70" i="9"/>
  <c r="JW71" i="9"/>
  <c r="JW72" i="9"/>
  <c r="JW73" i="9"/>
  <c r="JW74" i="9"/>
  <c r="JW75" i="9"/>
  <c r="JW76" i="9"/>
  <c r="JW77" i="9"/>
  <c r="JW78" i="9"/>
  <c r="JW79" i="9"/>
  <c r="JW80" i="9"/>
  <c r="JW81" i="9"/>
  <c r="JW82" i="9"/>
  <c r="JW83" i="9"/>
  <c r="JW84" i="9"/>
  <c r="JW85" i="9"/>
  <c r="JW86" i="9"/>
  <c r="JW87" i="9"/>
  <c r="JW88" i="9"/>
  <c r="JW89" i="9"/>
  <c r="JW90" i="9"/>
  <c r="JW91" i="9"/>
  <c r="JW92" i="9"/>
  <c r="JW93" i="9"/>
  <c r="JW94" i="9"/>
  <c r="JW95" i="9"/>
  <c r="JW96" i="9"/>
  <c r="JW97" i="9"/>
  <c r="JW98" i="9"/>
  <c r="JW99" i="9"/>
  <c r="JW100" i="9"/>
  <c r="JW101" i="9"/>
  <c r="JW8" i="9"/>
  <c r="JW9" i="9"/>
  <c r="JW10" i="9"/>
  <c r="JW11" i="9"/>
  <c r="JW12" i="9"/>
  <c r="JW13" i="9"/>
  <c r="JW14" i="9"/>
  <c r="JW15" i="9"/>
  <c r="JW16" i="9"/>
  <c r="JW17" i="9"/>
  <c r="JW18" i="9"/>
  <c r="JW19" i="9"/>
  <c r="JW20" i="9"/>
  <c r="JW21" i="9"/>
  <c r="JW22" i="9"/>
  <c r="JW23" i="9"/>
  <c r="JW24" i="9"/>
  <c r="JW25" i="9"/>
  <c r="JW26" i="9"/>
  <c r="JW27" i="9"/>
  <c r="JW28" i="9"/>
  <c r="JW29" i="9"/>
  <c r="JW30" i="9"/>
  <c r="JW31" i="9"/>
  <c r="JW32" i="9"/>
  <c r="JW33" i="9"/>
  <c r="JW34" i="9"/>
  <c r="JW35" i="9"/>
  <c r="JW36" i="9"/>
  <c r="JW37" i="9"/>
  <c r="JW38" i="9"/>
  <c r="JW39" i="9"/>
  <c r="JW40" i="9"/>
  <c r="JW41" i="9"/>
  <c r="JW42" i="9"/>
  <c r="JW43" i="9"/>
  <c r="JW44" i="9"/>
  <c r="JW45" i="9"/>
  <c r="JW46" i="9"/>
  <c r="JW47" i="9"/>
  <c r="JW48" i="9"/>
  <c r="JW49" i="9"/>
  <c r="JW50" i="9"/>
  <c r="JW51" i="9"/>
  <c r="JW52" i="9"/>
  <c r="JW53" i="9"/>
  <c r="JW54" i="9"/>
  <c r="JW55" i="9"/>
  <c r="JW56" i="9"/>
  <c r="JW57" i="9"/>
  <c r="JW58" i="9"/>
  <c r="JW59" i="9"/>
  <c r="JW60" i="9"/>
  <c r="JW61" i="9"/>
  <c r="JW62" i="9"/>
  <c r="JW63" i="9"/>
  <c r="JW64" i="9"/>
  <c r="JW65" i="9"/>
  <c r="JW66" i="9"/>
  <c r="JW67" i="9"/>
  <c r="JW68" i="9"/>
  <c r="JW69" i="9"/>
  <c r="JQ46" i="9"/>
  <c r="E85" i="14" l="1"/>
  <c r="G78" i="14"/>
  <c r="F78" i="14"/>
  <c r="C78" i="14"/>
  <c r="B78" i="14"/>
  <c r="JP105" i="6"/>
  <c r="C74" i="12"/>
  <c r="JY118" i="6"/>
  <c r="JX111" i="6"/>
  <c r="JX123" i="6"/>
  <c r="JZ104" i="6"/>
  <c r="JX48" i="6"/>
  <c r="JX55" i="6"/>
  <c r="JX53" i="6"/>
  <c r="JX54" i="6"/>
  <c r="JX47" i="6"/>
  <c r="JX46" i="6"/>
  <c r="JX45" i="6"/>
  <c r="JX43" i="6"/>
  <c r="JX32" i="6"/>
  <c r="JX113" i="6"/>
  <c r="KA123" i="6"/>
  <c r="KC104" i="6"/>
  <c r="KA32" i="6"/>
  <c r="KA31" i="6"/>
  <c r="KA55" i="6"/>
  <c r="KA53" i="6"/>
  <c r="KA48" i="6"/>
  <c r="KA47" i="6"/>
  <c r="KA46" i="6"/>
  <c r="KA43" i="6"/>
  <c r="KA54" i="6"/>
  <c r="KA45" i="6"/>
  <c r="KF104" i="6"/>
  <c r="KD46" i="6"/>
  <c r="KD43" i="6"/>
  <c r="G76" i="5" l="1"/>
  <c r="C76" i="5"/>
  <c r="B76" i="5"/>
  <c r="JP103" i="1"/>
  <c r="JU21" i="1"/>
  <c r="JU22" i="1"/>
  <c r="JU23" i="1"/>
  <c r="JU24" i="1"/>
  <c r="JV21" i="1"/>
  <c r="JV22" i="1"/>
  <c r="JV23" i="1"/>
  <c r="JW21" i="1"/>
  <c r="JW22" i="1"/>
  <c r="JW23" i="1"/>
  <c r="JR21" i="1"/>
  <c r="JR22" i="1"/>
  <c r="JR23" i="1"/>
  <c r="JR24" i="1"/>
  <c r="JS21" i="1"/>
  <c r="JS22" i="1"/>
  <c r="JS23" i="1"/>
  <c r="JP21" i="1"/>
  <c r="JP22" i="1"/>
  <c r="JP23" i="1"/>
  <c r="JO21" i="1"/>
  <c r="JO22" i="1"/>
  <c r="JS71" i="1"/>
  <c r="JS72" i="1"/>
  <c r="JS73" i="1"/>
  <c r="JV71" i="1"/>
  <c r="JV72" i="1"/>
  <c r="JV73" i="1"/>
  <c r="JV74" i="1"/>
  <c r="JU71" i="1"/>
  <c r="JU72" i="1"/>
  <c r="JU73" i="1"/>
  <c r="JU74" i="1"/>
  <c r="JW71" i="1"/>
  <c r="JW72" i="1"/>
  <c r="JW73" i="1"/>
  <c r="JW74" i="1"/>
  <c r="JP71" i="1"/>
  <c r="JP72" i="1"/>
  <c r="JP73" i="1"/>
  <c r="JP74" i="1"/>
  <c r="JP75" i="1"/>
  <c r="JV103" i="1"/>
  <c r="JT48" i="1"/>
  <c r="JP104" i="6"/>
  <c r="JN8" i="6"/>
  <c r="JN53" i="6"/>
  <c r="JN48" i="6"/>
  <c r="JN47" i="6"/>
  <c r="JN46" i="6"/>
  <c r="JN43" i="6"/>
  <c r="F77" i="14" l="1"/>
  <c r="JN112" i="6"/>
  <c r="JN125" i="6"/>
  <c r="JQ55" i="6"/>
  <c r="JQ32" i="6"/>
  <c r="JQ33" i="6"/>
  <c r="JR9" i="6"/>
  <c r="JR10" i="6"/>
  <c r="JR11" i="6"/>
  <c r="JR12" i="6"/>
  <c r="JR13" i="6"/>
  <c r="JR14" i="6"/>
  <c r="JR15" i="6"/>
  <c r="JR16" i="6"/>
  <c r="JR17" i="6"/>
  <c r="JR18" i="6"/>
  <c r="JR19" i="6"/>
  <c r="JR20" i="6"/>
  <c r="JR21" i="6"/>
  <c r="JR22" i="6"/>
  <c r="JR23" i="6"/>
  <c r="JR24" i="6"/>
  <c r="JR25" i="6"/>
  <c r="JR26" i="6"/>
  <c r="JR27" i="6"/>
  <c r="JR28" i="6"/>
  <c r="JR29" i="6"/>
  <c r="JR30" i="6"/>
  <c r="JR31" i="6"/>
  <c r="JR32" i="6"/>
  <c r="JR33" i="6"/>
  <c r="JR34" i="6"/>
  <c r="JR35" i="6"/>
  <c r="JR36" i="6"/>
  <c r="JR37" i="6"/>
  <c r="JR38" i="6"/>
  <c r="JR39" i="6"/>
  <c r="JR40" i="6"/>
  <c r="JR41" i="6"/>
  <c r="JR42" i="6"/>
  <c r="JR43" i="6"/>
  <c r="JR44" i="6"/>
  <c r="JR45" i="6"/>
  <c r="JR46" i="6"/>
  <c r="JR47" i="6"/>
  <c r="JR48" i="6"/>
  <c r="JR49" i="6"/>
  <c r="JR50" i="6"/>
  <c r="JR51" i="6"/>
  <c r="JR52" i="6"/>
  <c r="JR53" i="6"/>
  <c r="JR54" i="6"/>
  <c r="JR55" i="6"/>
  <c r="JR56" i="6"/>
  <c r="JR57" i="6"/>
  <c r="JR58" i="6"/>
  <c r="JR59" i="6"/>
  <c r="JR60" i="6"/>
  <c r="JR61" i="6"/>
  <c r="JR62" i="6"/>
  <c r="JR63" i="6"/>
  <c r="JR64" i="6"/>
  <c r="JR65" i="6"/>
  <c r="JR66" i="6"/>
  <c r="JR67" i="6"/>
  <c r="JR68" i="6"/>
  <c r="JR69" i="6"/>
  <c r="JR70" i="6"/>
  <c r="JR71" i="6"/>
  <c r="JR72" i="6"/>
  <c r="JR73" i="6"/>
  <c r="JR74" i="6"/>
  <c r="JR75" i="6"/>
  <c r="JR76" i="6"/>
  <c r="JR77" i="6"/>
  <c r="JR78" i="6"/>
  <c r="JR79" i="6"/>
  <c r="JR80" i="6"/>
  <c r="JR81" i="6"/>
  <c r="JR82" i="6"/>
  <c r="JR83" i="6"/>
  <c r="JR84" i="6"/>
  <c r="JR85" i="6"/>
  <c r="JR86" i="6"/>
  <c r="JR87" i="6"/>
  <c r="JR88" i="6"/>
  <c r="JR89" i="6"/>
  <c r="JR90" i="6"/>
  <c r="JR91" i="6"/>
  <c r="JR92" i="6"/>
  <c r="JR93" i="6"/>
  <c r="JR94" i="6"/>
  <c r="JR95" i="6"/>
  <c r="JR96" i="6"/>
  <c r="JR97" i="6"/>
  <c r="JR98" i="6"/>
  <c r="JR99" i="6"/>
  <c r="JR100" i="6"/>
  <c r="JR101" i="6"/>
  <c r="JP9" i="6"/>
  <c r="JP10" i="6"/>
  <c r="JP11" i="6"/>
  <c r="JP12" i="6"/>
  <c r="JP13" i="6"/>
  <c r="JP14" i="6"/>
  <c r="JP15" i="6"/>
  <c r="JP16" i="6"/>
  <c r="JP17" i="6"/>
  <c r="JP18" i="6"/>
  <c r="JP19" i="6"/>
  <c r="JP20" i="6"/>
  <c r="JP21" i="6"/>
  <c r="JP22" i="6"/>
  <c r="JP23" i="6"/>
  <c r="JP24" i="6"/>
  <c r="JP25" i="6"/>
  <c r="JP26" i="6"/>
  <c r="JP27" i="6"/>
  <c r="JP28" i="6"/>
  <c r="JP29" i="6"/>
  <c r="JP30" i="6"/>
  <c r="JP31" i="6"/>
  <c r="JP32" i="6"/>
  <c r="JP33" i="6"/>
  <c r="JP34" i="6"/>
  <c r="JP35" i="6"/>
  <c r="JP36" i="6"/>
  <c r="JP37" i="6"/>
  <c r="JP38" i="6"/>
  <c r="JP39" i="6"/>
  <c r="JP40" i="6"/>
  <c r="JP41" i="6"/>
  <c r="JP42" i="6"/>
  <c r="JP43" i="6"/>
  <c r="JP44" i="6"/>
  <c r="JP45" i="6"/>
  <c r="JP46" i="6"/>
  <c r="JP47" i="6"/>
  <c r="JP48" i="6"/>
  <c r="JP49" i="6"/>
  <c r="JP50" i="6"/>
  <c r="JP51" i="6"/>
  <c r="JP52" i="6"/>
  <c r="JP53" i="6"/>
  <c r="JP54" i="6"/>
  <c r="JP55" i="6"/>
  <c r="JP56" i="6"/>
  <c r="JP57" i="6"/>
  <c r="JP58" i="6"/>
  <c r="JP59" i="6"/>
  <c r="JP60" i="6"/>
  <c r="JP61" i="6"/>
  <c r="JP62" i="6"/>
  <c r="JP63" i="6"/>
  <c r="JP64" i="6"/>
  <c r="JP65" i="6"/>
  <c r="JP66" i="6"/>
  <c r="JP67" i="6"/>
  <c r="JP68" i="6"/>
  <c r="JP69" i="6"/>
  <c r="JP70" i="6"/>
  <c r="JP71" i="6"/>
  <c r="JP72" i="6"/>
  <c r="JP73" i="6"/>
  <c r="JP74" i="6"/>
  <c r="JP75" i="6"/>
  <c r="JP76" i="6"/>
  <c r="JP77" i="6"/>
  <c r="JP78" i="6"/>
  <c r="JP79" i="6"/>
  <c r="JP80" i="6"/>
  <c r="JP81" i="6"/>
  <c r="JP82" i="6"/>
  <c r="JP83" i="6"/>
  <c r="JP84" i="6"/>
  <c r="JP85" i="6"/>
  <c r="JP86" i="6"/>
  <c r="JP87" i="6"/>
  <c r="JP88" i="6"/>
  <c r="JP89" i="6"/>
  <c r="JP90" i="6"/>
  <c r="JP91" i="6"/>
  <c r="JP92" i="6"/>
  <c r="JP93" i="6"/>
  <c r="JP94" i="6"/>
  <c r="JP95" i="6"/>
  <c r="JP96" i="6"/>
  <c r="JP97" i="6"/>
  <c r="JP98" i="6"/>
  <c r="JP99" i="6"/>
  <c r="JP100" i="6"/>
  <c r="JP101" i="6"/>
  <c r="JS9" i="6"/>
  <c r="JS10" i="6"/>
  <c r="JS11" i="6"/>
  <c r="JS12" i="6"/>
  <c r="JS13" i="6"/>
  <c r="JS14" i="6"/>
  <c r="JS15" i="6"/>
  <c r="JS16" i="6"/>
  <c r="JS17" i="6"/>
  <c r="JS18" i="6"/>
  <c r="JS19" i="6"/>
  <c r="JS20" i="6"/>
  <c r="JS21" i="6"/>
  <c r="JS22" i="6"/>
  <c r="JS23" i="6"/>
  <c r="JS24" i="6"/>
  <c r="JS25" i="6"/>
  <c r="JS26" i="6"/>
  <c r="JS27" i="6"/>
  <c r="JS28" i="6"/>
  <c r="JS29" i="6"/>
  <c r="JS30" i="6"/>
  <c r="JS31" i="6"/>
  <c r="JS32" i="6"/>
  <c r="JS33" i="6"/>
  <c r="JS34" i="6"/>
  <c r="JS35" i="6"/>
  <c r="JS36" i="6"/>
  <c r="JS37" i="6"/>
  <c r="JS38" i="6"/>
  <c r="JS39" i="6"/>
  <c r="JS40" i="6"/>
  <c r="JS41" i="6"/>
  <c r="JS42" i="6"/>
  <c r="JS43" i="6"/>
  <c r="JS44" i="6"/>
  <c r="JS45" i="6"/>
  <c r="JS46" i="6"/>
  <c r="JS47" i="6"/>
  <c r="JS48" i="6"/>
  <c r="JS49" i="6"/>
  <c r="JS50" i="6"/>
  <c r="JS51" i="6"/>
  <c r="JS52" i="6"/>
  <c r="JS53" i="6"/>
  <c r="JS54" i="6"/>
  <c r="JS55" i="6"/>
  <c r="JS56" i="6"/>
  <c r="JS57" i="6"/>
  <c r="JS58" i="6"/>
  <c r="JS59" i="6"/>
  <c r="JS60" i="6"/>
  <c r="JS61" i="6"/>
  <c r="JS62" i="6"/>
  <c r="JS63" i="6"/>
  <c r="JS64" i="6"/>
  <c r="JS65" i="6"/>
  <c r="JS66" i="6"/>
  <c r="JS67" i="6"/>
  <c r="JS68" i="6"/>
  <c r="JS69" i="6"/>
  <c r="JS70" i="6"/>
  <c r="JS71" i="6"/>
  <c r="JS72" i="6"/>
  <c r="JS73" i="6"/>
  <c r="JS74" i="6"/>
  <c r="JS75" i="6"/>
  <c r="JS76" i="6"/>
  <c r="JS77" i="6"/>
  <c r="JS78" i="6"/>
  <c r="JS79" i="6"/>
  <c r="JS80" i="6"/>
  <c r="JS81" i="6"/>
  <c r="JS82" i="6"/>
  <c r="JS83" i="6"/>
  <c r="JS84" i="6"/>
  <c r="JS85" i="6"/>
  <c r="JS86" i="6"/>
  <c r="JS87" i="6"/>
  <c r="JS88" i="6"/>
  <c r="JS89" i="6"/>
  <c r="JS90" i="6"/>
  <c r="JS91" i="6"/>
  <c r="JS92" i="6"/>
  <c r="JS93" i="6"/>
  <c r="JS94" i="6"/>
  <c r="JS95" i="6"/>
  <c r="JS96" i="6"/>
  <c r="JS97" i="6"/>
  <c r="JS98" i="6"/>
  <c r="JS99" i="6"/>
  <c r="JS100" i="6"/>
  <c r="JS101" i="6"/>
  <c r="JQ56" i="6"/>
  <c r="JQ53" i="6"/>
  <c r="JQ48" i="6"/>
  <c r="JQ54" i="6"/>
  <c r="JQ47" i="6"/>
  <c r="JQ46" i="6"/>
  <c r="JQ45" i="6"/>
  <c r="JQ43" i="6"/>
  <c r="JQ89" i="6"/>
  <c r="JQ90" i="6"/>
  <c r="JQ69" i="6"/>
  <c r="JQ87" i="6"/>
  <c r="JQ83" i="6"/>
  <c r="JQ86" i="6"/>
  <c r="JQ58" i="6"/>
  <c r="JQ103" i="6"/>
  <c r="JP126" i="6"/>
  <c r="JW95" i="6"/>
  <c r="JW96" i="6"/>
  <c r="JV95" i="6"/>
  <c r="JG47" i="9"/>
  <c r="JG46" i="9"/>
  <c r="JG45" i="9"/>
  <c r="JG42" i="9"/>
  <c r="G57" i="14"/>
  <c r="C73" i="12" l="1"/>
  <c r="G75" i="5"/>
  <c r="F75" i="5"/>
  <c r="C75" i="5"/>
  <c r="B75" i="5"/>
  <c r="IY103" i="1"/>
  <c r="JD110" i="1"/>
  <c r="JE21" i="1"/>
  <c r="JE22" i="1"/>
  <c r="JE23" i="1"/>
  <c r="JE24" i="1"/>
  <c r="JF8" i="1"/>
  <c r="JF9" i="1"/>
  <c r="JF10" i="1"/>
  <c r="JF11" i="1"/>
  <c r="JF12" i="1"/>
  <c r="JF13" i="1"/>
  <c r="JF14" i="1"/>
  <c r="JF15" i="1"/>
  <c r="JF16" i="1"/>
  <c r="JF17" i="1"/>
  <c r="JF18" i="1"/>
  <c r="JF19" i="1"/>
  <c r="JF20" i="1"/>
  <c r="JF21" i="1"/>
  <c r="JF22" i="1"/>
  <c r="JF23" i="1"/>
  <c r="JF24" i="1"/>
  <c r="JF25" i="1"/>
  <c r="JF26" i="1"/>
  <c r="JF27" i="1"/>
  <c r="JF28" i="1"/>
  <c r="JF29" i="1"/>
  <c r="JF30" i="1"/>
  <c r="JF31" i="1"/>
  <c r="JF32" i="1"/>
  <c r="JF33" i="1"/>
  <c r="JF34" i="1"/>
  <c r="JF35" i="1"/>
  <c r="JF36" i="1"/>
  <c r="JF37" i="1"/>
  <c r="JF38" i="1"/>
  <c r="JF39" i="1"/>
  <c r="JF40" i="1"/>
  <c r="JF41" i="1"/>
  <c r="JF42" i="1"/>
  <c r="JF43" i="1"/>
  <c r="JF44" i="1"/>
  <c r="JF45" i="1"/>
  <c r="JF46" i="1"/>
  <c r="JF47" i="1"/>
  <c r="JF48" i="1"/>
  <c r="JF49" i="1"/>
  <c r="JF50" i="1"/>
  <c r="JF51" i="1"/>
  <c r="JF52" i="1"/>
  <c r="JF53" i="1"/>
  <c r="JF54" i="1"/>
  <c r="JF55" i="1"/>
  <c r="JF56" i="1"/>
  <c r="JF57" i="1"/>
  <c r="JF58" i="1"/>
  <c r="JF59" i="1"/>
  <c r="JF60" i="1"/>
  <c r="JF61" i="1"/>
  <c r="JF62" i="1"/>
  <c r="JF63" i="1"/>
  <c r="JF64" i="1"/>
  <c r="JF65" i="1"/>
  <c r="JF66" i="1"/>
  <c r="JF67" i="1"/>
  <c r="JF68" i="1"/>
  <c r="JF69" i="1"/>
  <c r="JF70" i="1"/>
  <c r="JF71" i="1"/>
  <c r="JF72" i="1"/>
  <c r="JF73" i="1"/>
  <c r="JF74" i="1"/>
  <c r="JF75" i="1"/>
  <c r="JF76" i="1"/>
  <c r="JF77" i="1"/>
  <c r="JF78" i="1"/>
  <c r="JF79" i="1"/>
  <c r="JF80" i="1"/>
  <c r="JF81" i="1"/>
  <c r="JF82" i="1"/>
  <c r="JF83" i="1"/>
  <c r="JF84" i="1"/>
  <c r="JF85" i="1"/>
  <c r="JF86" i="1"/>
  <c r="JF87" i="1"/>
  <c r="JF88" i="1"/>
  <c r="JF89" i="1"/>
  <c r="JF90" i="1"/>
  <c r="JF91" i="1"/>
  <c r="JF92" i="1"/>
  <c r="JF93" i="1"/>
  <c r="JF94" i="1"/>
  <c r="JF95" i="1"/>
  <c r="JF96" i="1"/>
  <c r="JF97" i="1"/>
  <c r="JF98" i="1"/>
  <c r="JF99" i="1"/>
  <c r="JF100" i="1"/>
  <c r="JI8" i="1"/>
  <c r="JI9" i="1"/>
  <c r="JI10" i="1"/>
  <c r="JI11" i="1"/>
  <c r="JI12" i="1"/>
  <c r="JI13" i="1"/>
  <c r="JI14" i="1"/>
  <c r="JI15" i="1"/>
  <c r="JI16" i="1"/>
  <c r="JI17" i="1"/>
  <c r="JI18" i="1"/>
  <c r="JI19" i="1"/>
  <c r="JI20" i="1"/>
  <c r="JI21" i="1"/>
  <c r="JI22" i="1"/>
  <c r="JI23" i="1"/>
  <c r="JI24" i="1"/>
  <c r="JI25" i="1"/>
  <c r="JI26" i="1"/>
  <c r="JI27" i="1"/>
  <c r="JI28" i="1"/>
  <c r="JI29" i="1"/>
  <c r="JI30" i="1"/>
  <c r="JI31" i="1"/>
  <c r="JI32" i="1"/>
  <c r="JI33" i="1"/>
  <c r="JI34" i="1"/>
  <c r="JI35" i="1"/>
  <c r="JI36" i="1"/>
  <c r="JI37" i="1"/>
  <c r="JI38" i="1"/>
  <c r="JI39" i="1"/>
  <c r="JI40" i="1"/>
  <c r="JI41" i="1"/>
  <c r="JI42" i="1"/>
  <c r="JI43" i="1"/>
  <c r="JI44" i="1"/>
  <c r="JI45" i="1"/>
  <c r="JI46" i="1"/>
  <c r="JI47" i="1"/>
  <c r="JI48" i="1"/>
  <c r="JI49" i="1"/>
  <c r="JI50" i="1"/>
  <c r="JI51" i="1"/>
  <c r="JI52" i="1"/>
  <c r="JI53" i="1"/>
  <c r="JI54" i="1"/>
  <c r="JI55" i="1"/>
  <c r="JI56" i="1"/>
  <c r="JI57" i="1"/>
  <c r="JI58" i="1"/>
  <c r="JI59" i="1"/>
  <c r="JI60" i="1"/>
  <c r="JI61" i="1"/>
  <c r="JI62" i="1"/>
  <c r="JI63" i="1"/>
  <c r="JI64" i="1"/>
  <c r="JI65" i="1"/>
  <c r="JI66" i="1"/>
  <c r="JI67" i="1"/>
  <c r="JI68" i="1"/>
  <c r="JI69" i="1"/>
  <c r="JI70" i="1"/>
  <c r="JI71" i="1"/>
  <c r="JI72" i="1"/>
  <c r="JI73" i="1"/>
  <c r="JI74" i="1"/>
  <c r="JI75" i="1"/>
  <c r="JI76" i="1"/>
  <c r="JI77" i="1"/>
  <c r="JI78" i="1"/>
  <c r="JI79" i="1"/>
  <c r="JI80" i="1"/>
  <c r="JI81" i="1"/>
  <c r="JI82" i="1"/>
  <c r="JI83" i="1"/>
  <c r="JI84" i="1"/>
  <c r="JI85" i="1"/>
  <c r="JI86" i="1"/>
  <c r="JI87" i="1"/>
  <c r="JI88" i="1"/>
  <c r="JI89" i="1"/>
  <c r="JI90" i="1"/>
  <c r="JI91" i="1"/>
  <c r="JI92" i="1"/>
  <c r="JI93" i="1"/>
  <c r="JI94" i="1"/>
  <c r="JI95" i="1"/>
  <c r="JI96" i="1"/>
  <c r="JI97" i="1"/>
  <c r="JI98" i="1"/>
  <c r="JI99" i="1"/>
  <c r="JI100" i="1"/>
  <c r="JM8" i="1"/>
  <c r="JM9" i="1"/>
  <c r="JM10" i="1"/>
  <c r="JM11" i="1"/>
  <c r="JM12" i="1"/>
  <c r="JM13" i="1"/>
  <c r="JM14" i="1"/>
  <c r="JM15" i="1"/>
  <c r="JM16" i="1"/>
  <c r="JM17" i="1"/>
  <c r="JM18" i="1"/>
  <c r="JM19" i="1"/>
  <c r="JM20" i="1"/>
  <c r="JM21" i="1"/>
  <c r="JM22" i="1"/>
  <c r="JM23" i="1"/>
  <c r="JM24" i="1"/>
  <c r="JM25" i="1"/>
  <c r="JM26" i="1"/>
  <c r="JM27" i="1"/>
  <c r="JM28" i="1"/>
  <c r="JM29" i="1"/>
  <c r="JM30" i="1"/>
  <c r="JM31" i="1"/>
  <c r="JM32" i="1"/>
  <c r="JM33" i="1"/>
  <c r="JM34" i="1"/>
  <c r="JM35" i="1"/>
  <c r="JM36" i="1"/>
  <c r="JM37" i="1"/>
  <c r="JM38" i="1"/>
  <c r="JM39" i="1"/>
  <c r="JM40" i="1"/>
  <c r="JM41" i="1"/>
  <c r="JM42" i="1"/>
  <c r="JM43" i="1"/>
  <c r="JM44" i="1"/>
  <c r="JM45" i="1"/>
  <c r="JM46" i="1"/>
  <c r="JM47" i="1"/>
  <c r="JM48" i="1"/>
  <c r="JM49" i="1"/>
  <c r="JM50" i="1"/>
  <c r="JM51" i="1"/>
  <c r="JM52" i="1"/>
  <c r="JM53" i="1"/>
  <c r="JM54" i="1"/>
  <c r="JM55" i="1"/>
  <c r="JM56" i="1"/>
  <c r="JM57" i="1"/>
  <c r="JM58" i="1"/>
  <c r="JM59" i="1"/>
  <c r="JM60" i="1"/>
  <c r="JM61" i="1"/>
  <c r="JM62" i="1"/>
  <c r="JM63" i="1"/>
  <c r="JM64" i="1"/>
  <c r="JM65" i="1"/>
  <c r="JM66" i="1"/>
  <c r="JM67" i="1"/>
  <c r="JM68" i="1"/>
  <c r="JM69" i="1"/>
  <c r="JM70" i="1"/>
  <c r="JM71" i="1"/>
  <c r="JM72" i="1"/>
  <c r="JM73" i="1"/>
  <c r="JM74" i="1"/>
  <c r="JM75" i="1"/>
  <c r="JM76" i="1"/>
  <c r="JM77" i="1"/>
  <c r="JM78" i="1"/>
  <c r="JM79" i="1"/>
  <c r="JM80" i="1"/>
  <c r="JM81" i="1"/>
  <c r="JM82" i="1"/>
  <c r="JM83" i="1"/>
  <c r="JM84" i="1"/>
  <c r="JM85" i="1"/>
  <c r="JM86" i="1"/>
  <c r="JM87" i="1"/>
  <c r="JM88" i="1"/>
  <c r="JM89" i="1"/>
  <c r="JM90" i="1"/>
  <c r="JM91" i="1"/>
  <c r="JM92" i="1"/>
  <c r="JM93" i="1"/>
  <c r="JM94" i="1"/>
  <c r="JM95" i="1"/>
  <c r="JM96" i="1"/>
  <c r="JM97" i="1"/>
  <c r="JM98" i="1"/>
  <c r="JM99" i="1"/>
  <c r="JM100" i="1"/>
  <c r="JM101" i="1"/>
  <c r="JM7" i="1"/>
  <c r="JI103" i="1"/>
  <c r="JH21" i="1"/>
  <c r="JH22" i="1"/>
  <c r="JH23" i="1"/>
  <c r="JG47" i="1"/>
  <c r="JG44" i="1"/>
  <c r="JG49" i="1"/>
  <c r="JG48" i="1"/>
  <c r="JG57" i="1"/>
  <c r="CE10" i="4"/>
  <c r="CE8" i="4"/>
  <c r="CE6" i="4"/>
  <c r="F76" i="14" l="1"/>
  <c r="C76" i="14"/>
  <c r="B76" i="14"/>
  <c r="F75" i="14"/>
  <c r="C75" i="14"/>
  <c r="B75" i="14"/>
  <c r="F74" i="14"/>
  <c r="C74" i="14"/>
  <c r="B74" i="14"/>
  <c r="F76" i="13"/>
  <c r="C76" i="13"/>
  <c r="B76" i="13"/>
  <c r="F75" i="13"/>
  <c r="C75" i="13"/>
  <c r="B75" i="13"/>
  <c r="IT47" i="9"/>
  <c r="IT46" i="9"/>
  <c r="JC70" i="9"/>
  <c r="JA70" i="9"/>
  <c r="JB70" i="9"/>
  <c r="IY70" i="9"/>
  <c r="IX70" i="9"/>
  <c r="IY104" i="9"/>
  <c r="IW47" i="9"/>
  <c r="IW46" i="9"/>
  <c r="IW89" i="9"/>
  <c r="JD123" i="6"/>
  <c r="JD122" i="6"/>
  <c r="JF104" i="6"/>
  <c r="JD112" i="6"/>
  <c r="JI104" i="6"/>
  <c r="C72" i="12" l="1"/>
  <c r="G74" i="5"/>
  <c r="F74" i="5"/>
  <c r="C74" i="5"/>
  <c r="B74" i="5"/>
  <c r="IT110" i="1"/>
  <c r="IV103" i="1"/>
  <c r="IW86" i="1"/>
  <c r="IW93" i="1"/>
  <c r="CD102" i="4"/>
  <c r="CB8" i="4"/>
  <c r="CB3" i="4"/>
  <c r="IT126" i="6"/>
  <c r="IV104" i="6"/>
  <c r="IT43" i="6"/>
  <c r="IT47" i="6"/>
  <c r="IY104" i="6"/>
  <c r="IW48" i="6"/>
  <c r="IW37" i="6"/>
  <c r="IT112" i="6"/>
  <c r="IW41" i="6"/>
  <c r="IW39" i="6"/>
  <c r="IW38" i="6"/>
  <c r="IW47" i="6"/>
  <c r="IW46" i="6"/>
  <c r="IW43" i="6"/>
  <c r="IJ114" i="9" l="1"/>
  <c r="IL104" i="9"/>
  <c r="IM52" i="9" l="1"/>
  <c r="IM46" i="9"/>
  <c r="IM45" i="9"/>
  <c r="IM42" i="9"/>
  <c r="LA38" i="9"/>
  <c r="KZ38" i="9"/>
  <c r="KY38" i="9"/>
  <c r="KW38" i="9"/>
  <c r="KV38" i="9"/>
  <c r="KT38" i="9"/>
  <c r="KS38" i="9"/>
  <c r="KQ38" i="9"/>
  <c r="KP38" i="9"/>
  <c r="KO38" i="9"/>
  <c r="KM38" i="9"/>
  <c r="KL38" i="9"/>
  <c r="KJ38" i="9"/>
  <c r="KI38" i="9"/>
  <c r="KG38" i="9"/>
  <c r="KF38" i="9"/>
  <c r="KE38" i="9"/>
  <c r="KC38" i="9"/>
  <c r="KB38" i="9"/>
  <c r="JZ38" i="9"/>
  <c r="JY38" i="9"/>
  <c r="JV38" i="9"/>
  <c r="JU38" i="9"/>
  <c r="JS38" i="9"/>
  <c r="JR38" i="9"/>
  <c r="JP38" i="9"/>
  <c r="JO38" i="9"/>
  <c r="JM38" i="9"/>
  <c r="JI38" i="9"/>
  <c r="JH38" i="9"/>
  <c r="JF38" i="9"/>
  <c r="JE38" i="9"/>
  <c r="JC38" i="9"/>
  <c r="JB38" i="9"/>
  <c r="JA38" i="9"/>
  <c r="IY38" i="9"/>
  <c r="IX38" i="9"/>
  <c r="IV38" i="9"/>
  <c r="IU38" i="9"/>
  <c r="IS38" i="9"/>
  <c r="IR38" i="9"/>
  <c r="IQ38" i="9"/>
  <c r="IO38" i="9"/>
  <c r="IN38" i="9"/>
  <c r="IL38" i="9"/>
  <c r="IK38" i="9"/>
  <c r="II38" i="9"/>
  <c r="IH38" i="9"/>
  <c r="IG38" i="9"/>
  <c r="IE38" i="9"/>
  <c r="ID38" i="9"/>
  <c r="IB38" i="9"/>
  <c r="IA38" i="9"/>
  <c r="HY38" i="9"/>
  <c r="HX38" i="9"/>
  <c r="HW38" i="9"/>
  <c r="HU38" i="9"/>
  <c r="HT38" i="9"/>
  <c r="HR38" i="9"/>
  <c r="HQ38" i="9"/>
  <c r="HO38" i="9"/>
  <c r="HN38" i="9"/>
  <c r="HM38" i="9"/>
  <c r="HK38" i="9"/>
  <c r="HJ38" i="9"/>
  <c r="HH38" i="9"/>
  <c r="HG38" i="9"/>
  <c r="HE38" i="9"/>
  <c r="HD38" i="9"/>
  <c r="HC38" i="9"/>
  <c r="HA38" i="9"/>
  <c r="GZ38" i="9"/>
  <c r="GX38" i="9"/>
  <c r="GW38" i="9"/>
  <c r="GU38" i="9"/>
  <c r="GT38" i="9"/>
  <c r="GS38" i="9"/>
  <c r="GQ38" i="9"/>
  <c r="GP38" i="9"/>
  <c r="GN38" i="9"/>
  <c r="GM38" i="9"/>
  <c r="GK38" i="9"/>
  <c r="GJ38" i="9"/>
  <c r="GI38" i="9"/>
  <c r="GG38" i="9"/>
  <c r="GF38" i="9"/>
  <c r="GD38" i="9"/>
  <c r="GC38" i="9"/>
  <c r="GA38" i="9"/>
  <c r="FZ38" i="9"/>
  <c r="FY38" i="9"/>
  <c r="FW38" i="9"/>
  <c r="FV38" i="9"/>
  <c r="FT38" i="9"/>
  <c r="FS38" i="9"/>
  <c r="FQ38" i="9"/>
  <c r="FP38" i="9"/>
  <c r="FO38" i="9"/>
  <c r="FM38" i="9"/>
  <c r="FL38" i="9"/>
  <c r="FJ38" i="9"/>
  <c r="FI38" i="9"/>
  <c r="FG38" i="9"/>
  <c r="FF38" i="9"/>
  <c r="FE38" i="9"/>
  <c r="FC38" i="9"/>
  <c r="FB38" i="9"/>
  <c r="EZ38" i="9"/>
  <c r="EY38" i="9"/>
  <c r="EW38" i="9"/>
  <c r="EV38" i="9"/>
  <c r="EU38" i="9"/>
  <c r="ES38" i="9"/>
  <c r="ER38" i="9"/>
  <c r="EP38" i="9"/>
  <c r="EO38" i="9"/>
  <c r="EM38" i="9"/>
  <c r="JL38" i="9" s="1"/>
  <c r="EL38" i="9"/>
  <c r="JK38" i="9" s="1"/>
  <c r="EK38" i="9"/>
  <c r="EI38" i="9"/>
  <c r="EH38" i="9"/>
  <c r="EF38" i="9"/>
  <c r="EE38" i="9"/>
  <c r="EC38" i="9"/>
  <c r="EB38" i="9"/>
  <c r="EA38" i="9"/>
  <c r="DY38" i="9"/>
  <c r="DX38" i="9"/>
  <c r="DV38" i="9"/>
  <c r="DU38" i="9"/>
  <c r="DS38" i="9"/>
  <c r="DR38" i="9"/>
  <c r="DQ38" i="9"/>
  <c r="DO38" i="9"/>
  <c r="DN38" i="9"/>
  <c r="DL38" i="9"/>
  <c r="DK38" i="9"/>
  <c r="DI38" i="9"/>
  <c r="DH38" i="9"/>
  <c r="DG38" i="9"/>
  <c r="DE38" i="9"/>
  <c r="DD38" i="9"/>
  <c r="DB38" i="9"/>
  <c r="DA38" i="9"/>
  <c r="CY38" i="9"/>
  <c r="CX38" i="9"/>
  <c r="CW38" i="9"/>
  <c r="CU38" i="9"/>
  <c r="CT38" i="9"/>
  <c r="CR38" i="9"/>
  <c r="CQ38" i="9"/>
  <c r="CO38" i="9"/>
  <c r="CN38" i="9"/>
  <c r="CM38" i="9"/>
  <c r="CK38" i="9"/>
  <c r="CJ38" i="9"/>
  <c r="CH38" i="9"/>
  <c r="CG38" i="9"/>
  <c r="CE38" i="9"/>
  <c r="CD38" i="9"/>
  <c r="CC38" i="9"/>
  <c r="CA38" i="9"/>
  <c r="BZ38" i="9"/>
  <c r="BX38" i="9"/>
  <c r="BW38" i="9"/>
  <c r="BU38" i="9"/>
  <c r="BT38" i="9"/>
  <c r="BS38" i="9"/>
  <c r="BQ38" i="9"/>
  <c r="BP38" i="9"/>
  <c r="BN38" i="9"/>
  <c r="BM38" i="9"/>
  <c r="BK38" i="9"/>
  <c r="BJ38" i="9"/>
  <c r="BI38" i="9"/>
  <c r="BG38" i="9"/>
  <c r="BF38" i="9"/>
  <c r="BD38" i="9"/>
  <c r="BC38" i="9"/>
  <c r="BA38" i="9"/>
  <c r="AZ38" i="9"/>
  <c r="AY38" i="9"/>
  <c r="AW38" i="9"/>
  <c r="AV38" i="9"/>
  <c r="AT38" i="9"/>
  <c r="AS38" i="9"/>
  <c r="AQ38" i="9"/>
  <c r="AP38" i="9"/>
  <c r="AO38" i="9"/>
  <c r="AM38" i="9"/>
  <c r="AL38" i="9"/>
  <c r="AJ38" i="9"/>
  <c r="AI38" i="9"/>
  <c r="AG38" i="9"/>
  <c r="AF38" i="9"/>
  <c r="AE38" i="9"/>
  <c r="AC38" i="9"/>
  <c r="AB38" i="9"/>
  <c r="Z38" i="9"/>
  <c r="Y38" i="9"/>
  <c r="W38" i="9"/>
  <c r="V38" i="9"/>
  <c r="U38" i="9"/>
  <c r="S38" i="9"/>
  <c r="R38" i="9"/>
  <c r="P38" i="9"/>
  <c r="O38" i="9"/>
  <c r="M38" i="9"/>
  <c r="LC38" i="9" s="1"/>
  <c r="LD38" i="9" s="1"/>
  <c r="L38" i="9"/>
  <c r="K38" i="9"/>
  <c r="I38" i="9"/>
  <c r="H38" i="9"/>
  <c r="F38" i="9"/>
  <c r="E38" i="9"/>
  <c r="D71" i="12"/>
  <c r="C71" i="12"/>
  <c r="E78" i="5"/>
  <c r="E79" i="5"/>
  <c r="D78" i="5"/>
  <c r="D79" i="5"/>
  <c r="IL103" i="1"/>
  <c r="IQ21" i="1"/>
  <c r="IQ22" i="1"/>
  <c r="IR21" i="1"/>
  <c r="IR22" i="1"/>
  <c r="IS21" i="1"/>
  <c r="IS22" i="1"/>
  <c r="IN21" i="1"/>
  <c r="IN22" i="1"/>
  <c r="IN23" i="1"/>
  <c r="IO21" i="1"/>
  <c r="IO22" i="1"/>
  <c r="IO23" i="1"/>
  <c r="IL21" i="1"/>
  <c r="IL22" i="1"/>
  <c r="IK21" i="1"/>
  <c r="IK22" i="1"/>
  <c r="LA40" i="1"/>
  <c r="KZ40" i="1"/>
  <c r="KY40" i="1"/>
  <c r="KW40" i="1"/>
  <c r="KV40" i="1"/>
  <c r="KT40" i="1"/>
  <c r="KS40" i="1"/>
  <c r="KQ40" i="1"/>
  <c r="KP40" i="1"/>
  <c r="KO40" i="1"/>
  <c r="KM40" i="1"/>
  <c r="KL40" i="1"/>
  <c r="KJ40" i="1"/>
  <c r="KI40" i="1"/>
  <c r="KG40" i="1"/>
  <c r="KF40" i="1"/>
  <c r="KE40" i="1"/>
  <c r="KC40" i="1"/>
  <c r="KB40" i="1"/>
  <c r="JZ40" i="1"/>
  <c r="JY40" i="1"/>
  <c r="JW40" i="1"/>
  <c r="JV40" i="1"/>
  <c r="JU40" i="1"/>
  <c r="JS40" i="1"/>
  <c r="JR40" i="1"/>
  <c r="JP40" i="1"/>
  <c r="JO40" i="1"/>
  <c r="JL40" i="1"/>
  <c r="JK40" i="1"/>
  <c r="JH40" i="1"/>
  <c r="JE40" i="1"/>
  <c r="JC40" i="1"/>
  <c r="JB40" i="1"/>
  <c r="JA40" i="1"/>
  <c r="IY40" i="1"/>
  <c r="IX40" i="1"/>
  <c r="IV40" i="1"/>
  <c r="IU40" i="1"/>
  <c r="IS40" i="1"/>
  <c r="IR40" i="1"/>
  <c r="IQ40" i="1"/>
  <c r="IO40" i="1"/>
  <c r="IN40" i="1"/>
  <c r="IL40" i="1"/>
  <c r="IK40" i="1"/>
  <c r="II40" i="1"/>
  <c r="IH40" i="1"/>
  <c r="IG40" i="1"/>
  <c r="IE40" i="1"/>
  <c r="ID40" i="1"/>
  <c r="IB40" i="1"/>
  <c r="IA40" i="1"/>
  <c r="HY40" i="1"/>
  <c r="HX40" i="1"/>
  <c r="HW40" i="1"/>
  <c r="HU40" i="1"/>
  <c r="HT40" i="1"/>
  <c r="HR40" i="1"/>
  <c r="HQ40" i="1"/>
  <c r="HO40" i="1"/>
  <c r="HN40" i="1"/>
  <c r="HM40" i="1"/>
  <c r="HK40" i="1"/>
  <c r="HJ40" i="1"/>
  <c r="HH40" i="1"/>
  <c r="HG40" i="1"/>
  <c r="HE40" i="1"/>
  <c r="HD40" i="1"/>
  <c r="HC40" i="1"/>
  <c r="HA40" i="1"/>
  <c r="GZ40" i="1"/>
  <c r="GX40" i="1"/>
  <c r="GW40" i="1"/>
  <c r="GU40" i="1"/>
  <c r="GT40" i="1"/>
  <c r="GS40" i="1"/>
  <c r="GQ40" i="1"/>
  <c r="GP40" i="1"/>
  <c r="GN40" i="1"/>
  <c r="GM40" i="1"/>
  <c r="GK40" i="1"/>
  <c r="GJ40" i="1"/>
  <c r="GI40" i="1"/>
  <c r="GG40" i="1"/>
  <c r="GF40" i="1"/>
  <c r="GD40" i="1"/>
  <c r="GC40" i="1"/>
  <c r="GA40" i="1"/>
  <c r="FZ40" i="1"/>
  <c r="FY40" i="1"/>
  <c r="FW40" i="1"/>
  <c r="FV40" i="1"/>
  <c r="FT40" i="1"/>
  <c r="FS40" i="1"/>
  <c r="FQ40" i="1"/>
  <c r="FP40" i="1"/>
  <c r="FO40" i="1"/>
  <c r="FM40" i="1"/>
  <c r="FL40" i="1"/>
  <c r="FJ40" i="1"/>
  <c r="FI40" i="1"/>
  <c r="FG40" i="1"/>
  <c r="FF40" i="1"/>
  <c r="FE40" i="1"/>
  <c r="FC40" i="1"/>
  <c r="FB40" i="1"/>
  <c r="EZ40" i="1"/>
  <c r="EY40" i="1"/>
  <c r="EW40" i="1"/>
  <c r="EV40" i="1"/>
  <c r="EU40" i="1"/>
  <c r="ES40" i="1"/>
  <c r="ER40" i="1"/>
  <c r="EP40" i="1"/>
  <c r="EO40" i="1"/>
  <c r="EM40" i="1"/>
  <c r="EL40" i="1"/>
  <c r="EK40" i="1"/>
  <c r="EI40" i="1"/>
  <c r="EH40" i="1"/>
  <c r="EF40" i="1"/>
  <c r="EE40" i="1"/>
  <c r="EC40" i="1"/>
  <c r="EB40" i="1"/>
  <c r="EA40" i="1"/>
  <c r="DY40" i="1"/>
  <c r="DX40" i="1"/>
  <c r="DV40" i="1"/>
  <c r="DU40" i="1"/>
  <c r="DS40" i="1"/>
  <c r="DR40" i="1"/>
  <c r="DQ40" i="1"/>
  <c r="DO40" i="1"/>
  <c r="DN40" i="1"/>
  <c r="DL40" i="1"/>
  <c r="DK40" i="1"/>
  <c r="DI40" i="1"/>
  <c r="DH40" i="1"/>
  <c r="DG40" i="1"/>
  <c r="DE40" i="1"/>
  <c r="DD40" i="1"/>
  <c r="DB40" i="1"/>
  <c r="DA40" i="1"/>
  <c r="CY40" i="1"/>
  <c r="CX40" i="1"/>
  <c r="CW40" i="1"/>
  <c r="CU40" i="1"/>
  <c r="CT40" i="1"/>
  <c r="CR40" i="1"/>
  <c r="CQ40" i="1"/>
  <c r="CO40" i="1"/>
  <c r="CN40" i="1"/>
  <c r="CM40" i="1"/>
  <c r="CK40" i="1"/>
  <c r="CJ40" i="1"/>
  <c r="CH40" i="1"/>
  <c r="CG40" i="1"/>
  <c r="CE40" i="1"/>
  <c r="CD40" i="1"/>
  <c r="CC40" i="1"/>
  <c r="CA40" i="1"/>
  <c r="BZ40" i="1"/>
  <c r="BX40" i="1"/>
  <c r="BW40" i="1"/>
  <c r="BU40" i="1"/>
  <c r="BT40" i="1"/>
  <c r="BS40" i="1"/>
  <c r="BQ40" i="1"/>
  <c r="BP40" i="1"/>
  <c r="BN40" i="1"/>
  <c r="BM40" i="1"/>
  <c r="BK40" i="1"/>
  <c r="BJ40" i="1"/>
  <c r="BI40" i="1"/>
  <c r="BG40" i="1"/>
  <c r="BF40" i="1"/>
  <c r="BD40" i="1"/>
  <c r="BC40" i="1"/>
  <c r="BA40" i="1"/>
  <c r="AZ40" i="1"/>
  <c r="AY40" i="1"/>
  <c r="AW40" i="1"/>
  <c r="AV40" i="1"/>
  <c r="AT40" i="1"/>
  <c r="AS40" i="1"/>
  <c r="AQ40" i="1"/>
  <c r="AP40" i="1"/>
  <c r="AO40" i="1"/>
  <c r="AM40" i="1"/>
  <c r="AL40" i="1"/>
  <c r="AJ40" i="1"/>
  <c r="AI40" i="1"/>
  <c r="AG40" i="1"/>
  <c r="AF40" i="1"/>
  <c r="AE40" i="1"/>
  <c r="AC40" i="1"/>
  <c r="AB40" i="1"/>
  <c r="Z40" i="1"/>
  <c r="Y40" i="1"/>
  <c r="W40" i="1"/>
  <c r="V40" i="1"/>
  <c r="U40" i="1"/>
  <c r="S40" i="1"/>
  <c r="R40" i="1"/>
  <c r="P40" i="1"/>
  <c r="O40" i="1"/>
  <c r="M40" i="1"/>
  <c r="LD40" i="1" s="1"/>
  <c r="LE40" i="1" s="1"/>
  <c r="L40" i="1"/>
  <c r="K40" i="1"/>
  <c r="I40" i="1"/>
  <c r="H40" i="1"/>
  <c r="F40" i="1"/>
  <c r="E40" i="1"/>
  <c r="LA39" i="1"/>
  <c r="KZ39" i="1"/>
  <c r="KY39" i="1"/>
  <c r="KW39" i="1"/>
  <c r="KV39" i="1"/>
  <c r="KT39" i="1"/>
  <c r="KS39" i="1"/>
  <c r="KQ39" i="1"/>
  <c r="KP39" i="1"/>
  <c r="KO39" i="1"/>
  <c r="KM39" i="1"/>
  <c r="KL39" i="1"/>
  <c r="KJ39" i="1"/>
  <c r="KI39" i="1"/>
  <c r="KG39" i="1"/>
  <c r="KF39" i="1"/>
  <c r="KE39" i="1"/>
  <c r="KC39" i="1"/>
  <c r="KB39" i="1"/>
  <c r="JZ39" i="1"/>
  <c r="JY39" i="1"/>
  <c r="JW39" i="1"/>
  <c r="JV39" i="1"/>
  <c r="JU39" i="1"/>
  <c r="JS39" i="1"/>
  <c r="JR39" i="1"/>
  <c r="JP39" i="1"/>
  <c r="JO39" i="1"/>
  <c r="JL39" i="1"/>
  <c r="JK39" i="1"/>
  <c r="JH39" i="1"/>
  <c r="JE39" i="1"/>
  <c r="JC39" i="1"/>
  <c r="JB39" i="1"/>
  <c r="JA39" i="1"/>
  <c r="IY39" i="1"/>
  <c r="IX39" i="1"/>
  <c r="IV39" i="1"/>
  <c r="IU39" i="1"/>
  <c r="IS39" i="1"/>
  <c r="IR39" i="1"/>
  <c r="IQ39" i="1"/>
  <c r="IO39" i="1"/>
  <c r="IN39" i="1"/>
  <c r="IL39" i="1"/>
  <c r="IK39" i="1"/>
  <c r="II39" i="1"/>
  <c r="IH39" i="1"/>
  <c r="IG39" i="1"/>
  <c r="IE39" i="1"/>
  <c r="ID39" i="1"/>
  <c r="IB39" i="1"/>
  <c r="IA39" i="1"/>
  <c r="HY39" i="1"/>
  <c r="HX39" i="1"/>
  <c r="HW39" i="1"/>
  <c r="HU39" i="1"/>
  <c r="HT39" i="1"/>
  <c r="HR39" i="1"/>
  <c r="HQ39" i="1"/>
  <c r="HO39" i="1"/>
  <c r="HN39" i="1"/>
  <c r="HM39" i="1"/>
  <c r="HK39" i="1"/>
  <c r="HJ39" i="1"/>
  <c r="HH39" i="1"/>
  <c r="HG39" i="1"/>
  <c r="HE39" i="1"/>
  <c r="HD39" i="1"/>
  <c r="HC39" i="1"/>
  <c r="HA39" i="1"/>
  <c r="GZ39" i="1"/>
  <c r="GX39" i="1"/>
  <c r="GW39" i="1"/>
  <c r="GU39" i="1"/>
  <c r="GT39" i="1"/>
  <c r="GS39" i="1"/>
  <c r="GQ39" i="1"/>
  <c r="GP39" i="1"/>
  <c r="GN39" i="1"/>
  <c r="GM39" i="1"/>
  <c r="GK39" i="1"/>
  <c r="GJ39" i="1"/>
  <c r="GI39" i="1"/>
  <c r="GG39" i="1"/>
  <c r="GF39" i="1"/>
  <c r="GD39" i="1"/>
  <c r="GC39" i="1"/>
  <c r="GA39" i="1"/>
  <c r="FZ39" i="1"/>
  <c r="FY39" i="1"/>
  <c r="FW39" i="1"/>
  <c r="FV39" i="1"/>
  <c r="FT39" i="1"/>
  <c r="FS39" i="1"/>
  <c r="FQ39" i="1"/>
  <c r="FP39" i="1"/>
  <c r="FO39" i="1"/>
  <c r="FM39" i="1"/>
  <c r="FL39" i="1"/>
  <c r="FJ39" i="1"/>
  <c r="FI39" i="1"/>
  <c r="FG39" i="1"/>
  <c r="FF39" i="1"/>
  <c r="FE39" i="1"/>
  <c r="FC39" i="1"/>
  <c r="FB39" i="1"/>
  <c r="EZ39" i="1"/>
  <c r="EY39" i="1"/>
  <c r="EW39" i="1"/>
  <c r="EV39" i="1"/>
  <c r="EU39" i="1"/>
  <c r="ES39" i="1"/>
  <c r="ER39" i="1"/>
  <c r="EP39" i="1"/>
  <c r="EO39" i="1"/>
  <c r="EM39" i="1"/>
  <c r="EL39" i="1"/>
  <c r="EK39" i="1"/>
  <c r="EI39" i="1"/>
  <c r="EH39" i="1"/>
  <c r="EF39" i="1"/>
  <c r="EE39" i="1"/>
  <c r="EC39" i="1"/>
  <c r="EB39" i="1"/>
  <c r="EA39" i="1"/>
  <c r="DY39" i="1"/>
  <c r="DX39" i="1"/>
  <c r="DV39" i="1"/>
  <c r="DU39" i="1"/>
  <c r="DS39" i="1"/>
  <c r="DR39" i="1"/>
  <c r="DQ39" i="1"/>
  <c r="DO39" i="1"/>
  <c r="DN39" i="1"/>
  <c r="DL39" i="1"/>
  <c r="DK39" i="1"/>
  <c r="DI39" i="1"/>
  <c r="DH39" i="1"/>
  <c r="DG39" i="1"/>
  <c r="DE39" i="1"/>
  <c r="DD39" i="1"/>
  <c r="DB39" i="1"/>
  <c r="DA39" i="1"/>
  <c r="CY39" i="1"/>
  <c r="CX39" i="1"/>
  <c r="CW39" i="1"/>
  <c r="CU39" i="1"/>
  <c r="CT39" i="1"/>
  <c r="CR39" i="1"/>
  <c r="CQ39" i="1"/>
  <c r="CO39" i="1"/>
  <c r="CN39" i="1"/>
  <c r="CM39" i="1"/>
  <c r="CK39" i="1"/>
  <c r="CJ39" i="1"/>
  <c r="CH39" i="1"/>
  <c r="CG39" i="1"/>
  <c r="CE39" i="1"/>
  <c r="CD39" i="1"/>
  <c r="CC39" i="1"/>
  <c r="CA39" i="1"/>
  <c r="BZ39" i="1"/>
  <c r="BX39" i="1"/>
  <c r="BW39" i="1"/>
  <c r="BU39" i="1"/>
  <c r="BT39" i="1"/>
  <c r="BS39" i="1"/>
  <c r="BQ39" i="1"/>
  <c r="BP39" i="1"/>
  <c r="BN39" i="1"/>
  <c r="BM39" i="1"/>
  <c r="BK39" i="1"/>
  <c r="BJ39" i="1"/>
  <c r="BI39" i="1"/>
  <c r="BG39" i="1"/>
  <c r="BF39" i="1"/>
  <c r="BD39" i="1"/>
  <c r="BC39" i="1"/>
  <c r="BA39" i="1"/>
  <c r="AZ39" i="1"/>
  <c r="AY39" i="1"/>
  <c r="AW39" i="1"/>
  <c r="AV39" i="1"/>
  <c r="AT39" i="1"/>
  <c r="AS39" i="1"/>
  <c r="AQ39" i="1"/>
  <c r="AP39" i="1"/>
  <c r="AO39" i="1"/>
  <c r="AM39" i="1"/>
  <c r="AL39" i="1"/>
  <c r="AJ39" i="1"/>
  <c r="AI39" i="1"/>
  <c r="AG39" i="1"/>
  <c r="AF39" i="1"/>
  <c r="AE39" i="1"/>
  <c r="AC39" i="1"/>
  <c r="AB39" i="1"/>
  <c r="Z39" i="1"/>
  <c r="Y39" i="1"/>
  <c r="W39" i="1"/>
  <c r="V39" i="1"/>
  <c r="U39" i="1"/>
  <c r="S39" i="1"/>
  <c r="R39" i="1"/>
  <c r="P39" i="1"/>
  <c r="O39" i="1"/>
  <c r="M39" i="1"/>
  <c r="LD39" i="1" s="1"/>
  <c r="LE39" i="1" s="1"/>
  <c r="L39" i="1"/>
  <c r="K39" i="1"/>
  <c r="I39" i="1"/>
  <c r="H39" i="1"/>
  <c r="F39" i="1"/>
  <c r="E39" i="1"/>
  <c r="IM55" i="1"/>
  <c r="IM44" i="1"/>
  <c r="IM48" i="1"/>
  <c r="IM33" i="1"/>
  <c r="IO103" i="1"/>
  <c r="IM49" i="1"/>
  <c r="BY102" i="4"/>
  <c r="CA105" i="4"/>
  <c r="BY20" i="4"/>
  <c r="BY8" i="4"/>
  <c r="BY28" i="4"/>
  <c r="CA93" i="4"/>
  <c r="IS95" i="1"/>
  <c r="IR94" i="1"/>
  <c r="IO95" i="1"/>
  <c r="IO96" i="1"/>
  <c r="IN142" i="1"/>
  <c r="E80" i="13"/>
  <c r="E81" i="13"/>
  <c r="D80" i="13"/>
  <c r="D81" i="13"/>
  <c r="FQ8" i="6"/>
  <c r="FQ9" i="6"/>
  <c r="FQ10" i="6"/>
  <c r="FQ11" i="6"/>
  <c r="FQ12" i="6"/>
  <c r="FQ13" i="6"/>
  <c r="FQ14" i="6"/>
  <c r="FQ15" i="6"/>
  <c r="FQ16" i="6"/>
  <c r="FQ17" i="6"/>
  <c r="FQ18" i="6"/>
  <c r="FQ19" i="6"/>
  <c r="FQ20" i="6"/>
  <c r="FQ21" i="6"/>
  <c r="FQ22" i="6"/>
  <c r="FQ23" i="6"/>
  <c r="FQ24" i="6"/>
  <c r="FQ25" i="6"/>
  <c r="FQ26" i="6"/>
  <c r="FQ27" i="6"/>
  <c r="FQ28" i="6"/>
  <c r="FQ29" i="6"/>
  <c r="FQ30" i="6"/>
  <c r="FQ31" i="6"/>
  <c r="FQ32" i="6"/>
  <c r="FQ33" i="6"/>
  <c r="FQ34" i="6"/>
  <c r="FQ35" i="6"/>
  <c r="FQ36" i="6"/>
  <c r="FQ37" i="6"/>
  <c r="FQ38" i="6"/>
  <c r="FQ39" i="6"/>
  <c r="FQ40" i="6"/>
  <c r="FQ41" i="6"/>
  <c r="FQ42" i="6"/>
  <c r="FQ43" i="6"/>
  <c r="FQ44" i="6"/>
  <c r="FQ45" i="6"/>
  <c r="FQ46" i="6"/>
  <c r="FQ47" i="6"/>
  <c r="FQ48" i="6"/>
  <c r="FQ49" i="6"/>
  <c r="FQ50" i="6"/>
  <c r="FQ51" i="6"/>
  <c r="FQ52" i="6"/>
  <c r="FQ53" i="6"/>
  <c r="FQ54" i="6"/>
  <c r="FQ55" i="6"/>
  <c r="FQ56" i="6"/>
  <c r="FQ57" i="6"/>
  <c r="FQ58" i="6"/>
  <c r="FQ59" i="6"/>
  <c r="FQ60" i="6"/>
  <c r="FQ61" i="6"/>
  <c r="FQ62" i="6"/>
  <c r="FQ63" i="6"/>
  <c r="FQ64" i="6"/>
  <c r="FQ65" i="6"/>
  <c r="FQ66" i="6"/>
  <c r="FQ67" i="6"/>
  <c r="FQ68" i="6"/>
  <c r="FQ69" i="6"/>
  <c r="FQ70" i="6"/>
  <c r="FQ71" i="6"/>
  <c r="FQ72" i="6"/>
  <c r="FQ73" i="6"/>
  <c r="FQ74" i="6"/>
  <c r="FQ75" i="6"/>
  <c r="FQ76" i="6"/>
  <c r="FQ77" i="6"/>
  <c r="FQ78" i="6"/>
  <c r="FQ79" i="6"/>
  <c r="FQ80" i="6"/>
  <c r="FQ81" i="6"/>
  <c r="FQ82" i="6"/>
  <c r="FQ83" i="6"/>
  <c r="FQ84" i="6"/>
  <c r="FQ85" i="6"/>
  <c r="FQ86" i="6"/>
  <c r="FQ87" i="6"/>
  <c r="FQ88" i="6"/>
  <c r="FQ89" i="6"/>
  <c r="FQ90" i="6"/>
  <c r="FQ91" i="6"/>
  <c r="FQ92" i="6"/>
  <c r="FQ93" i="6"/>
  <c r="FQ94" i="6"/>
  <c r="FQ95" i="6"/>
  <c r="FQ96" i="6"/>
  <c r="FQ97" i="6"/>
  <c r="FQ98" i="6"/>
  <c r="FQ99" i="6"/>
  <c r="FQ100" i="6"/>
  <c r="FQ101" i="6"/>
  <c r="GA8" i="6"/>
  <c r="GA9" i="6"/>
  <c r="GA10" i="6"/>
  <c r="GA11" i="6"/>
  <c r="GA12" i="6"/>
  <c r="GA13" i="6"/>
  <c r="GA14" i="6"/>
  <c r="GA15" i="6"/>
  <c r="GA16" i="6"/>
  <c r="GA17" i="6"/>
  <c r="GA18" i="6"/>
  <c r="GA19" i="6"/>
  <c r="GA20" i="6"/>
  <c r="GA21" i="6"/>
  <c r="GA22" i="6"/>
  <c r="GA23" i="6"/>
  <c r="GA24" i="6"/>
  <c r="GA25" i="6"/>
  <c r="GA26" i="6"/>
  <c r="GA27" i="6"/>
  <c r="GA28" i="6"/>
  <c r="GA29" i="6"/>
  <c r="GA30" i="6"/>
  <c r="GA31" i="6"/>
  <c r="GA32" i="6"/>
  <c r="GA33" i="6"/>
  <c r="GA34" i="6"/>
  <c r="GA35" i="6"/>
  <c r="GA36" i="6"/>
  <c r="GA37" i="6"/>
  <c r="GA38" i="6"/>
  <c r="GA39" i="6"/>
  <c r="GA40" i="6"/>
  <c r="GA41" i="6"/>
  <c r="GA42" i="6"/>
  <c r="GA43" i="6"/>
  <c r="GA44" i="6"/>
  <c r="GA45" i="6"/>
  <c r="GA46" i="6"/>
  <c r="GA47" i="6"/>
  <c r="GA48" i="6"/>
  <c r="GA49" i="6"/>
  <c r="GA50" i="6"/>
  <c r="GA51" i="6"/>
  <c r="GA52" i="6"/>
  <c r="GA53" i="6"/>
  <c r="GA54" i="6"/>
  <c r="GA55" i="6"/>
  <c r="GA56" i="6"/>
  <c r="GA57" i="6"/>
  <c r="GA58" i="6"/>
  <c r="GA59" i="6"/>
  <c r="GA60" i="6"/>
  <c r="GA61" i="6"/>
  <c r="GA62" i="6"/>
  <c r="GA63" i="6"/>
  <c r="GA64" i="6"/>
  <c r="GA65" i="6"/>
  <c r="GA66" i="6"/>
  <c r="GA67" i="6"/>
  <c r="GA68" i="6"/>
  <c r="GA69" i="6"/>
  <c r="GA70" i="6"/>
  <c r="GA71" i="6"/>
  <c r="GA72" i="6"/>
  <c r="GA73" i="6"/>
  <c r="GA74" i="6"/>
  <c r="GA75" i="6"/>
  <c r="GA76" i="6"/>
  <c r="GA77" i="6"/>
  <c r="GA78" i="6"/>
  <c r="GA79" i="6"/>
  <c r="GA80" i="6"/>
  <c r="GA81" i="6"/>
  <c r="GA82" i="6"/>
  <c r="GA83" i="6"/>
  <c r="GA84" i="6"/>
  <c r="GA85" i="6"/>
  <c r="GA86" i="6"/>
  <c r="GA87" i="6"/>
  <c r="GA88" i="6"/>
  <c r="GA89" i="6"/>
  <c r="GA90" i="6"/>
  <c r="GA91" i="6"/>
  <c r="GA92" i="6"/>
  <c r="GA93" i="6"/>
  <c r="GA94" i="6"/>
  <c r="GA95" i="6"/>
  <c r="GA96" i="6"/>
  <c r="GA97" i="6"/>
  <c r="GA98" i="6"/>
  <c r="GA99" i="6"/>
  <c r="GA100" i="6"/>
  <c r="GA101" i="6"/>
  <c r="GK8" i="6"/>
  <c r="GK9" i="6"/>
  <c r="GK10" i="6"/>
  <c r="GK11" i="6"/>
  <c r="GK12" i="6"/>
  <c r="GK13" i="6"/>
  <c r="GK14" i="6"/>
  <c r="GK15" i="6"/>
  <c r="GK16" i="6"/>
  <c r="GK17" i="6"/>
  <c r="GK18" i="6"/>
  <c r="GK19" i="6"/>
  <c r="GK20" i="6"/>
  <c r="GK21" i="6"/>
  <c r="GK22" i="6"/>
  <c r="GK23" i="6"/>
  <c r="GK24" i="6"/>
  <c r="GK25" i="6"/>
  <c r="GK26" i="6"/>
  <c r="GK27" i="6"/>
  <c r="GK28" i="6"/>
  <c r="GK29" i="6"/>
  <c r="GK30" i="6"/>
  <c r="GK31" i="6"/>
  <c r="GK32" i="6"/>
  <c r="GK33" i="6"/>
  <c r="GK34" i="6"/>
  <c r="GK35" i="6"/>
  <c r="GK36" i="6"/>
  <c r="GK37" i="6"/>
  <c r="GK38" i="6"/>
  <c r="GK39" i="6"/>
  <c r="GK40" i="6"/>
  <c r="GK41" i="6"/>
  <c r="GK42" i="6"/>
  <c r="GK43" i="6"/>
  <c r="GK44" i="6"/>
  <c r="GK45" i="6"/>
  <c r="GK46" i="6"/>
  <c r="GK47" i="6"/>
  <c r="GK48" i="6"/>
  <c r="GK49" i="6"/>
  <c r="GK50" i="6"/>
  <c r="GK51" i="6"/>
  <c r="GK52" i="6"/>
  <c r="GK53" i="6"/>
  <c r="GK54" i="6"/>
  <c r="GK55" i="6"/>
  <c r="GK56" i="6"/>
  <c r="GK57" i="6"/>
  <c r="GK58" i="6"/>
  <c r="GK59" i="6"/>
  <c r="GK60" i="6"/>
  <c r="GK61" i="6"/>
  <c r="GK62" i="6"/>
  <c r="GK63" i="6"/>
  <c r="GK64" i="6"/>
  <c r="GK65" i="6"/>
  <c r="GK66" i="6"/>
  <c r="GK67" i="6"/>
  <c r="GK68" i="6"/>
  <c r="GK69" i="6"/>
  <c r="GK70" i="6"/>
  <c r="GK71" i="6"/>
  <c r="GK72" i="6"/>
  <c r="GK73" i="6"/>
  <c r="GK74" i="6"/>
  <c r="GK75" i="6"/>
  <c r="GK76" i="6"/>
  <c r="GK77" i="6"/>
  <c r="GK78" i="6"/>
  <c r="GK79" i="6"/>
  <c r="GK80" i="6"/>
  <c r="GK81" i="6"/>
  <c r="GK82" i="6"/>
  <c r="GK83" i="6"/>
  <c r="GK84" i="6"/>
  <c r="GK85" i="6"/>
  <c r="GK86" i="6"/>
  <c r="GK87" i="6"/>
  <c r="GK88" i="6"/>
  <c r="GK89" i="6"/>
  <c r="GK90" i="6"/>
  <c r="GK91" i="6"/>
  <c r="GK92" i="6"/>
  <c r="GK93" i="6"/>
  <c r="GK94" i="6"/>
  <c r="GK95" i="6"/>
  <c r="GK96" i="6"/>
  <c r="GK97" i="6"/>
  <c r="GK98" i="6"/>
  <c r="GK99" i="6"/>
  <c r="GK100" i="6"/>
  <c r="GK101" i="6"/>
  <c r="GU8" i="6"/>
  <c r="GU9" i="6"/>
  <c r="GU10" i="6"/>
  <c r="GU11" i="6"/>
  <c r="GU12" i="6"/>
  <c r="GU13" i="6"/>
  <c r="GU14" i="6"/>
  <c r="GU15" i="6"/>
  <c r="GU16" i="6"/>
  <c r="GU17" i="6"/>
  <c r="GU18" i="6"/>
  <c r="GU19" i="6"/>
  <c r="GU20" i="6"/>
  <c r="GU21" i="6"/>
  <c r="GU22" i="6"/>
  <c r="GU23" i="6"/>
  <c r="GU24" i="6"/>
  <c r="GU25" i="6"/>
  <c r="GU26" i="6"/>
  <c r="GU27" i="6"/>
  <c r="GU28" i="6"/>
  <c r="GU29" i="6"/>
  <c r="GU30" i="6"/>
  <c r="GU31" i="6"/>
  <c r="GU32" i="6"/>
  <c r="GU33" i="6"/>
  <c r="GU34" i="6"/>
  <c r="GU35" i="6"/>
  <c r="GU36" i="6"/>
  <c r="GU37" i="6"/>
  <c r="GU38" i="6"/>
  <c r="GU39" i="6"/>
  <c r="GU40" i="6"/>
  <c r="GU41" i="6"/>
  <c r="GU42" i="6"/>
  <c r="GU43" i="6"/>
  <c r="GU44" i="6"/>
  <c r="GU45" i="6"/>
  <c r="GU46" i="6"/>
  <c r="GU47" i="6"/>
  <c r="GU48" i="6"/>
  <c r="GU49" i="6"/>
  <c r="GU50" i="6"/>
  <c r="GU51" i="6"/>
  <c r="GU52" i="6"/>
  <c r="GU53" i="6"/>
  <c r="GU54" i="6"/>
  <c r="GU55" i="6"/>
  <c r="GU56" i="6"/>
  <c r="GU57" i="6"/>
  <c r="GU58" i="6"/>
  <c r="GU59" i="6"/>
  <c r="GU60" i="6"/>
  <c r="GU61" i="6"/>
  <c r="GU62" i="6"/>
  <c r="GU63" i="6"/>
  <c r="GU64" i="6"/>
  <c r="GU65" i="6"/>
  <c r="GU66" i="6"/>
  <c r="GU67" i="6"/>
  <c r="GU68" i="6"/>
  <c r="GU69" i="6"/>
  <c r="GU70" i="6"/>
  <c r="GU71" i="6"/>
  <c r="GU72" i="6"/>
  <c r="GU73" i="6"/>
  <c r="GU74" i="6"/>
  <c r="GU75" i="6"/>
  <c r="GU76" i="6"/>
  <c r="GU77" i="6"/>
  <c r="GU78" i="6"/>
  <c r="GU79" i="6"/>
  <c r="GU80" i="6"/>
  <c r="GU81" i="6"/>
  <c r="GU82" i="6"/>
  <c r="GU83" i="6"/>
  <c r="GU84" i="6"/>
  <c r="GU85" i="6"/>
  <c r="GU86" i="6"/>
  <c r="GU87" i="6"/>
  <c r="GU88" i="6"/>
  <c r="GU89" i="6"/>
  <c r="GU90" i="6"/>
  <c r="GU91" i="6"/>
  <c r="GU92" i="6"/>
  <c r="GU93" i="6"/>
  <c r="GU94" i="6"/>
  <c r="GU95" i="6"/>
  <c r="GU96" i="6"/>
  <c r="GU97" i="6"/>
  <c r="GU98" i="6"/>
  <c r="GU99" i="6"/>
  <c r="GU100" i="6"/>
  <c r="GU101" i="6"/>
  <c r="HE95" i="6"/>
  <c r="HE96" i="6"/>
  <c r="HE97" i="6"/>
  <c r="HE98" i="6"/>
  <c r="HE99" i="6"/>
  <c r="HE100" i="6"/>
  <c r="HE101" i="6"/>
  <c r="HE8" i="6"/>
  <c r="HE9" i="6"/>
  <c r="HE10" i="6"/>
  <c r="HE11" i="6"/>
  <c r="HE12" i="6"/>
  <c r="HE13" i="6"/>
  <c r="HE14" i="6"/>
  <c r="HE15" i="6"/>
  <c r="HE16" i="6"/>
  <c r="HE17" i="6"/>
  <c r="HE18" i="6"/>
  <c r="HE19" i="6"/>
  <c r="HE20" i="6"/>
  <c r="HE21" i="6"/>
  <c r="HE22" i="6"/>
  <c r="HE23" i="6"/>
  <c r="HE24" i="6"/>
  <c r="HE25" i="6"/>
  <c r="HE26" i="6"/>
  <c r="HE27" i="6"/>
  <c r="HE28" i="6"/>
  <c r="HE29" i="6"/>
  <c r="HE30" i="6"/>
  <c r="HE31" i="6"/>
  <c r="HE32" i="6"/>
  <c r="HE33" i="6"/>
  <c r="HE34" i="6"/>
  <c r="HE35" i="6"/>
  <c r="HE36" i="6"/>
  <c r="HE37" i="6"/>
  <c r="HE38" i="6"/>
  <c r="HE39" i="6"/>
  <c r="HE40" i="6"/>
  <c r="HE41" i="6"/>
  <c r="HE42" i="6"/>
  <c r="HE43" i="6"/>
  <c r="HE44" i="6"/>
  <c r="HE45" i="6"/>
  <c r="HE46" i="6"/>
  <c r="HE47" i="6"/>
  <c r="HE48" i="6"/>
  <c r="HE49" i="6"/>
  <c r="HE50" i="6"/>
  <c r="HE51" i="6"/>
  <c r="HE52" i="6"/>
  <c r="HE53" i="6"/>
  <c r="HE54" i="6"/>
  <c r="HE55" i="6"/>
  <c r="HE56" i="6"/>
  <c r="HE57" i="6"/>
  <c r="HE58" i="6"/>
  <c r="HE59" i="6"/>
  <c r="HE60" i="6"/>
  <c r="HE61" i="6"/>
  <c r="HE62" i="6"/>
  <c r="HE63" i="6"/>
  <c r="HE64" i="6"/>
  <c r="HE65" i="6"/>
  <c r="HE66" i="6"/>
  <c r="HE67" i="6"/>
  <c r="HE68" i="6"/>
  <c r="HE69" i="6"/>
  <c r="HE70" i="6"/>
  <c r="HE71" i="6"/>
  <c r="HE72" i="6"/>
  <c r="HE73" i="6"/>
  <c r="HE74" i="6"/>
  <c r="HE75" i="6"/>
  <c r="HE76" i="6"/>
  <c r="HE77" i="6"/>
  <c r="HE78" i="6"/>
  <c r="HE79" i="6"/>
  <c r="HE80" i="6"/>
  <c r="HE81" i="6"/>
  <c r="HE82" i="6"/>
  <c r="HE83" i="6"/>
  <c r="HE84" i="6"/>
  <c r="HE85" i="6"/>
  <c r="HE86" i="6"/>
  <c r="HE87" i="6"/>
  <c r="HE88" i="6"/>
  <c r="HE89" i="6"/>
  <c r="HE90" i="6"/>
  <c r="HE91" i="6"/>
  <c r="HE92" i="6"/>
  <c r="HE93" i="6"/>
  <c r="HE94" i="6"/>
  <c r="HO8" i="6"/>
  <c r="HO9" i="6"/>
  <c r="HO10" i="6"/>
  <c r="HO11" i="6"/>
  <c r="HO12" i="6"/>
  <c r="HO13" i="6"/>
  <c r="HO14" i="6"/>
  <c r="HO15" i="6"/>
  <c r="HO16" i="6"/>
  <c r="HO17" i="6"/>
  <c r="HO18" i="6"/>
  <c r="HO19" i="6"/>
  <c r="HO20" i="6"/>
  <c r="HO21" i="6"/>
  <c r="HO22" i="6"/>
  <c r="HO23" i="6"/>
  <c r="HO24" i="6"/>
  <c r="HO25" i="6"/>
  <c r="HO26" i="6"/>
  <c r="HO27" i="6"/>
  <c r="HO28" i="6"/>
  <c r="HO29" i="6"/>
  <c r="HO30" i="6"/>
  <c r="HO31" i="6"/>
  <c r="HO32" i="6"/>
  <c r="HO33" i="6"/>
  <c r="HO34" i="6"/>
  <c r="HO35" i="6"/>
  <c r="HO36" i="6"/>
  <c r="HO37" i="6"/>
  <c r="HO38" i="6"/>
  <c r="HO39" i="6"/>
  <c r="HO40" i="6"/>
  <c r="HO41" i="6"/>
  <c r="HO42" i="6"/>
  <c r="HO43" i="6"/>
  <c r="HO44" i="6"/>
  <c r="HO45" i="6"/>
  <c r="HO46" i="6"/>
  <c r="HO47" i="6"/>
  <c r="HO48" i="6"/>
  <c r="HO49" i="6"/>
  <c r="HO50" i="6"/>
  <c r="HO51" i="6"/>
  <c r="HO52" i="6"/>
  <c r="HO53" i="6"/>
  <c r="HO54" i="6"/>
  <c r="HO55" i="6"/>
  <c r="HO56" i="6"/>
  <c r="HO57" i="6"/>
  <c r="HO58" i="6"/>
  <c r="HO59" i="6"/>
  <c r="HO60" i="6"/>
  <c r="HO61" i="6"/>
  <c r="HO62" i="6"/>
  <c r="HO63" i="6"/>
  <c r="HO64" i="6"/>
  <c r="HO65" i="6"/>
  <c r="HO66" i="6"/>
  <c r="HO67" i="6"/>
  <c r="HO68" i="6"/>
  <c r="HO69" i="6"/>
  <c r="HO70" i="6"/>
  <c r="HO71" i="6"/>
  <c r="HO72" i="6"/>
  <c r="HO73" i="6"/>
  <c r="HO74" i="6"/>
  <c r="HO75" i="6"/>
  <c r="HO76" i="6"/>
  <c r="HO77" i="6"/>
  <c r="HO78" i="6"/>
  <c r="HO79" i="6"/>
  <c r="HO80" i="6"/>
  <c r="HO81" i="6"/>
  <c r="HO82" i="6"/>
  <c r="HO83" i="6"/>
  <c r="HO84" i="6"/>
  <c r="HO85" i="6"/>
  <c r="HO86" i="6"/>
  <c r="HO87" i="6"/>
  <c r="HO88" i="6"/>
  <c r="HO89" i="6"/>
  <c r="HO90" i="6"/>
  <c r="HO91" i="6"/>
  <c r="HO92" i="6"/>
  <c r="HO93" i="6"/>
  <c r="HO94" i="6"/>
  <c r="HO95" i="6"/>
  <c r="HO96" i="6"/>
  <c r="HO97" i="6"/>
  <c r="HO98" i="6"/>
  <c r="HO99" i="6"/>
  <c r="HO100" i="6"/>
  <c r="HO101" i="6"/>
  <c r="HY8" i="6"/>
  <c r="HY9" i="6"/>
  <c r="HY10" i="6"/>
  <c r="HY11" i="6"/>
  <c r="HY12" i="6"/>
  <c r="HY13" i="6"/>
  <c r="HY14" i="6"/>
  <c r="HY15" i="6"/>
  <c r="HY16" i="6"/>
  <c r="HY17" i="6"/>
  <c r="HY18" i="6"/>
  <c r="HY19" i="6"/>
  <c r="HY20" i="6"/>
  <c r="HY21" i="6"/>
  <c r="HY22" i="6"/>
  <c r="HY23" i="6"/>
  <c r="HY24" i="6"/>
  <c r="HY25" i="6"/>
  <c r="HY26" i="6"/>
  <c r="HY27" i="6"/>
  <c r="HY28" i="6"/>
  <c r="HY29" i="6"/>
  <c r="HY30" i="6"/>
  <c r="HY31" i="6"/>
  <c r="HY32" i="6"/>
  <c r="HY33" i="6"/>
  <c r="HY34" i="6"/>
  <c r="HY35" i="6"/>
  <c r="HY36" i="6"/>
  <c r="HY37" i="6"/>
  <c r="HY38" i="6"/>
  <c r="HY39" i="6"/>
  <c r="HY40" i="6"/>
  <c r="HY41" i="6"/>
  <c r="HY42" i="6"/>
  <c r="HY43" i="6"/>
  <c r="HY44" i="6"/>
  <c r="HY45" i="6"/>
  <c r="HY46" i="6"/>
  <c r="HY47" i="6"/>
  <c r="HY48" i="6"/>
  <c r="HY49" i="6"/>
  <c r="HY50" i="6"/>
  <c r="HY51" i="6"/>
  <c r="HY52" i="6"/>
  <c r="HY53" i="6"/>
  <c r="HY54" i="6"/>
  <c r="HY55" i="6"/>
  <c r="HY56" i="6"/>
  <c r="HY57" i="6"/>
  <c r="HY58" i="6"/>
  <c r="HY59" i="6"/>
  <c r="HY60" i="6"/>
  <c r="HY61" i="6"/>
  <c r="HY62" i="6"/>
  <c r="HY63" i="6"/>
  <c r="HY64" i="6"/>
  <c r="HY65" i="6"/>
  <c r="HY66" i="6"/>
  <c r="HY67" i="6"/>
  <c r="HY68" i="6"/>
  <c r="HY69" i="6"/>
  <c r="HY70" i="6"/>
  <c r="HY71" i="6"/>
  <c r="HY72" i="6"/>
  <c r="HY73" i="6"/>
  <c r="HY74" i="6"/>
  <c r="HY75" i="6"/>
  <c r="HY76" i="6"/>
  <c r="HY77" i="6"/>
  <c r="HY78" i="6"/>
  <c r="HY79" i="6"/>
  <c r="HY80" i="6"/>
  <c r="HY81" i="6"/>
  <c r="HY82" i="6"/>
  <c r="HY83" i="6"/>
  <c r="HY84" i="6"/>
  <c r="HY85" i="6"/>
  <c r="HY86" i="6"/>
  <c r="HY87" i="6"/>
  <c r="HY88" i="6"/>
  <c r="HY89" i="6"/>
  <c r="HY90" i="6"/>
  <c r="HY91" i="6"/>
  <c r="HY92" i="6"/>
  <c r="HY93" i="6"/>
  <c r="HY94" i="6"/>
  <c r="HY95" i="6"/>
  <c r="HY96" i="6"/>
  <c r="HY97" i="6"/>
  <c r="HY98" i="6"/>
  <c r="HY99" i="6"/>
  <c r="HY100" i="6"/>
  <c r="HY101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0" i="6"/>
  <c r="II21" i="6"/>
  <c r="II22" i="6"/>
  <c r="II23" i="6"/>
  <c r="II24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0" i="6"/>
  <c r="II41" i="6"/>
  <c r="II42" i="6"/>
  <c r="II43" i="6"/>
  <c r="II44" i="6"/>
  <c r="II45" i="6"/>
  <c r="II46" i="6"/>
  <c r="II47" i="6"/>
  <c r="II48" i="6"/>
  <c r="II49" i="6"/>
  <c r="II50" i="6"/>
  <c r="II51" i="6"/>
  <c r="II52" i="6"/>
  <c r="II53" i="6"/>
  <c r="II54" i="6"/>
  <c r="II55" i="6"/>
  <c r="II56" i="6"/>
  <c r="II57" i="6"/>
  <c r="II58" i="6"/>
  <c r="II59" i="6"/>
  <c r="II60" i="6"/>
  <c r="II61" i="6"/>
  <c r="II62" i="6"/>
  <c r="II63" i="6"/>
  <c r="II64" i="6"/>
  <c r="II65" i="6"/>
  <c r="II66" i="6"/>
  <c r="II67" i="6"/>
  <c r="II68" i="6"/>
  <c r="II69" i="6"/>
  <c r="II70" i="6"/>
  <c r="II71" i="6"/>
  <c r="II72" i="6"/>
  <c r="II73" i="6"/>
  <c r="II74" i="6"/>
  <c r="II75" i="6"/>
  <c r="II76" i="6"/>
  <c r="II77" i="6"/>
  <c r="II78" i="6"/>
  <c r="II79" i="6"/>
  <c r="II80" i="6"/>
  <c r="II81" i="6"/>
  <c r="II82" i="6"/>
  <c r="II83" i="6"/>
  <c r="II84" i="6"/>
  <c r="II85" i="6"/>
  <c r="II86" i="6"/>
  <c r="II87" i="6"/>
  <c r="II88" i="6"/>
  <c r="II89" i="6"/>
  <c r="II90" i="6"/>
  <c r="II91" i="6"/>
  <c r="II92" i="6"/>
  <c r="II93" i="6"/>
  <c r="II94" i="6"/>
  <c r="II95" i="6"/>
  <c r="LW95" i="6" s="1"/>
  <c r="LX95" i="6" s="1"/>
  <c r="II96" i="6"/>
  <c r="II97" i="6"/>
  <c r="II98" i="6"/>
  <c r="II99" i="6"/>
  <c r="II100" i="6"/>
  <c r="II101" i="6"/>
  <c r="LW101" i="6" s="1"/>
  <c r="LX101" i="6" s="1"/>
  <c r="IS8" i="6"/>
  <c r="IS9" i="6"/>
  <c r="IS10" i="6"/>
  <c r="IS11" i="6"/>
  <c r="IS12" i="6"/>
  <c r="IS13" i="6"/>
  <c r="IS14" i="6"/>
  <c r="IS15" i="6"/>
  <c r="IS16" i="6"/>
  <c r="IS17" i="6"/>
  <c r="IS18" i="6"/>
  <c r="IS19" i="6"/>
  <c r="IS20" i="6"/>
  <c r="IS21" i="6"/>
  <c r="IS22" i="6"/>
  <c r="IS23" i="6"/>
  <c r="IS24" i="6"/>
  <c r="IS25" i="6"/>
  <c r="IS26" i="6"/>
  <c r="IS27" i="6"/>
  <c r="IS28" i="6"/>
  <c r="IS29" i="6"/>
  <c r="IS30" i="6"/>
  <c r="IS31" i="6"/>
  <c r="IS32" i="6"/>
  <c r="IS33" i="6"/>
  <c r="IS34" i="6"/>
  <c r="IS35" i="6"/>
  <c r="IS36" i="6"/>
  <c r="IS37" i="6"/>
  <c r="IS38" i="6"/>
  <c r="IS39" i="6"/>
  <c r="IS40" i="6"/>
  <c r="IS41" i="6"/>
  <c r="IS42" i="6"/>
  <c r="IS43" i="6"/>
  <c r="IS44" i="6"/>
  <c r="IS45" i="6"/>
  <c r="IS46" i="6"/>
  <c r="IS47" i="6"/>
  <c r="IS48" i="6"/>
  <c r="IS49" i="6"/>
  <c r="IS50" i="6"/>
  <c r="IS51" i="6"/>
  <c r="IS52" i="6"/>
  <c r="IS53" i="6"/>
  <c r="IS54" i="6"/>
  <c r="IS55" i="6"/>
  <c r="IS56" i="6"/>
  <c r="IS57" i="6"/>
  <c r="IS58" i="6"/>
  <c r="IS59" i="6"/>
  <c r="IS60" i="6"/>
  <c r="IS61" i="6"/>
  <c r="IS62" i="6"/>
  <c r="IS63" i="6"/>
  <c r="IS64" i="6"/>
  <c r="IS65" i="6"/>
  <c r="IS66" i="6"/>
  <c r="IS67" i="6"/>
  <c r="IS68" i="6"/>
  <c r="IS69" i="6"/>
  <c r="IS70" i="6"/>
  <c r="IS71" i="6"/>
  <c r="IS72" i="6"/>
  <c r="IS73" i="6"/>
  <c r="IS74" i="6"/>
  <c r="IS75" i="6"/>
  <c r="IS76" i="6"/>
  <c r="IS77" i="6"/>
  <c r="IS78" i="6"/>
  <c r="IS79" i="6"/>
  <c r="IS80" i="6"/>
  <c r="IS81" i="6"/>
  <c r="IS82" i="6"/>
  <c r="IS83" i="6"/>
  <c r="IS84" i="6"/>
  <c r="IS85" i="6"/>
  <c r="IS86" i="6"/>
  <c r="IS87" i="6"/>
  <c r="IS88" i="6"/>
  <c r="IS89" i="6"/>
  <c r="IS90" i="6"/>
  <c r="IS91" i="6"/>
  <c r="IS92" i="6"/>
  <c r="IS93" i="6"/>
  <c r="IS94" i="6"/>
  <c r="IS95" i="6"/>
  <c r="IS96" i="6"/>
  <c r="IS97" i="6"/>
  <c r="IS98" i="6"/>
  <c r="IS99" i="6"/>
  <c r="IS100" i="6"/>
  <c r="IS101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AQ87" i="6"/>
  <c r="AQ88" i="6"/>
  <c r="AQ89" i="6"/>
  <c r="LW10" i="6"/>
  <c r="LX10" i="6" s="1"/>
  <c r="LW96" i="6"/>
  <c r="LX96" i="6" s="1"/>
  <c r="IJ129" i="6"/>
  <c r="IO104" i="6"/>
  <c r="IM53" i="6"/>
  <c r="IM54" i="6"/>
  <c r="IM48" i="6"/>
  <c r="IO48" i="6" s="1"/>
  <c r="IM47" i="6"/>
  <c r="IM46" i="6"/>
  <c r="IM45" i="6"/>
  <c r="IM43" i="6"/>
  <c r="IM71" i="6"/>
  <c r="IM69" i="6"/>
  <c r="IM56" i="6"/>
  <c r="IM81" i="6"/>
  <c r="IM80" i="6"/>
  <c r="IM79" i="6"/>
  <c r="IM37" i="6"/>
  <c r="IM83" i="6"/>
  <c r="IM32" i="6"/>
  <c r="IO47" i="6"/>
  <c r="IL104" i="6"/>
  <c r="IJ39" i="6"/>
  <c r="IJ13" i="6"/>
  <c r="IJ41" i="6"/>
  <c r="IJ55" i="6"/>
  <c r="IJ54" i="6"/>
  <c r="IJ47" i="6"/>
  <c r="IJ46" i="6"/>
  <c r="IJ45" i="6"/>
  <c r="IJ43" i="6"/>
  <c r="IJ113" i="6"/>
  <c r="IJ11" i="6"/>
  <c r="IJ90" i="6"/>
  <c r="IJ32" i="6"/>
  <c r="IJ31" i="6"/>
  <c r="IJ48" i="6"/>
  <c r="IJ86" i="6"/>
  <c r="IJ87" i="6"/>
  <c r="IJ68" i="6"/>
  <c r="LW9" i="6" l="1"/>
  <c r="LX9" i="6" s="1"/>
  <c r="D42" i="15"/>
  <c r="C42" i="15"/>
  <c r="E40" i="15"/>
  <c r="E41" i="15"/>
  <c r="E39" i="15"/>
  <c r="C35" i="15"/>
  <c r="D31" i="15"/>
  <c r="C31" i="15"/>
  <c r="E29" i="15"/>
  <c r="E30" i="15"/>
  <c r="E28" i="15"/>
  <c r="HZ30" i="9" l="1"/>
  <c r="HZ53" i="9"/>
  <c r="HZ46" i="9"/>
  <c r="HZ44" i="9"/>
  <c r="HZ42" i="9"/>
  <c r="HZ33" i="9"/>
  <c r="HZ12" i="9"/>
  <c r="HZ88" i="9"/>
  <c r="IB104" i="9"/>
  <c r="HZ79" i="9"/>
  <c r="HZ10" i="9"/>
  <c r="IC47" i="9"/>
  <c r="IE104" i="9"/>
  <c r="IC30" i="9"/>
  <c r="IC46" i="9"/>
  <c r="IC45" i="9"/>
  <c r="IC42" i="9"/>
  <c r="IC82" i="9" l="1"/>
  <c r="D70" i="12" l="1"/>
  <c r="C70" i="12"/>
  <c r="IB103" i="1"/>
  <c r="IC44" i="1"/>
  <c r="IC49" i="1"/>
  <c r="IC48" i="1"/>
  <c r="IC47" i="1"/>
  <c r="IC31" i="1"/>
  <c r="IC54" i="1"/>
  <c r="IC15" i="1"/>
  <c r="BV62" i="4"/>
  <c r="BV8" i="4"/>
  <c r="HQ127" i="1"/>
  <c r="HP126" i="1" s="1"/>
  <c r="HP120" i="1"/>
  <c r="HU103" i="1"/>
  <c r="HX71" i="1"/>
  <c r="HX72" i="1"/>
  <c r="HX73" i="1"/>
  <c r="HY71" i="1"/>
  <c r="HY72" i="1"/>
  <c r="HY95" i="1"/>
  <c r="HX95" i="1"/>
  <c r="HX96" i="1"/>
  <c r="HU95" i="1"/>
  <c r="HU96" i="1"/>
  <c r="HY22" i="1"/>
  <c r="HX21" i="1"/>
  <c r="HX22" i="1"/>
  <c r="HX23" i="1"/>
  <c r="HW21" i="1"/>
  <c r="HW22" i="1"/>
  <c r="HU22" i="1"/>
  <c r="HT22" i="1"/>
  <c r="HS21" i="1"/>
  <c r="HU21" i="1" s="1"/>
  <c r="HS9" i="1"/>
  <c r="HS48" i="1"/>
  <c r="HS44" i="1"/>
  <c r="HS80" i="1"/>
  <c r="HS46" i="1"/>
  <c r="BV101" i="4"/>
  <c r="BU102" i="4"/>
  <c r="BU93" i="4"/>
  <c r="BS10" i="4"/>
  <c r="BS8" i="4"/>
  <c r="HY21" i="1" l="1"/>
  <c r="HT21" i="1"/>
  <c r="HR129" i="9"/>
  <c r="HR104" i="9"/>
  <c r="HU104" i="9"/>
  <c r="HY70" i="9"/>
  <c r="HY71" i="9"/>
  <c r="HX70" i="9"/>
  <c r="HX71" i="9"/>
  <c r="HW70" i="9"/>
  <c r="HU70" i="9"/>
  <c r="HT70" i="9"/>
  <c r="HT71" i="9"/>
  <c r="HS46" i="9"/>
  <c r="IB104" i="6"/>
  <c r="HF111" i="6" l="1"/>
  <c r="G62" i="14"/>
  <c r="F62" i="14"/>
  <c r="C62" i="14"/>
  <c r="B62" i="14"/>
  <c r="GV33" i="9"/>
  <c r="GY42" i="9" l="1"/>
  <c r="GY55" i="9"/>
  <c r="HF125" i="6"/>
  <c r="HK104" i="6"/>
  <c r="HF112" i="6"/>
  <c r="HI56" i="6"/>
  <c r="HF91" i="6"/>
  <c r="HL46" i="6"/>
  <c r="GX103" i="1" l="1"/>
  <c r="D24" i="13" l="1"/>
  <c r="E24" i="13"/>
  <c r="D25" i="13"/>
  <c r="E25" i="13"/>
  <c r="D26" i="13"/>
  <c r="E26" i="13"/>
  <c r="D55" i="12"/>
  <c r="C55" i="12"/>
  <c r="GL147" i="1" l="1"/>
  <c r="GU8" i="1"/>
  <c r="GU9" i="1"/>
  <c r="GU10" i="1"/>
  <c r="GU11" i="1"/>
  <c r="GU12" i="1"/>
  <c r="GU13" i="1"/>
  <c r="GU14" i="1"/>
  <c r="GU15" i="1"/>
  <c r="GU16" i="1"/>
  <c r="GU17" i="1"/>
  <c r="GU18" i="1"/>
  <c r="GU19" i="1"/>
  <c r="GU20" i="1"/>
  <c r="GU21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35" i="1"/>
  <c r="GU36" i="1"/>
  <c r="GU37" i="1"/>
  <c r="GU38" i="1"/>
  <c r="GU41" i="1"/>
  <c r="GU42" i="1"/>
  <c r="GU43" i="1"/>
  <c r="GU44" i="1"/>
  <c r="GU45" i="1"/>
  <c r="GU46" i="1"/>
  <c r="GU47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U61" i="1"/>
  <c r="GU62" i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U78" i="1"/>
  <c r="GU79" i="1"/>
  <c r="GU80" i="1"/>
  <c r="GU81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0" i="1"/>
  <c r="BL106" i="4"/>
  <c r="GL48" i="1"/>
  <c r="GL102" i="1" s="1"/>
  <c r="GN103" i="1"/>
  <c r="BL93" i="4"/>
  <c r="BJ4" i="4"/>
  <c r="BJ10" i="4"/>
  <c r="BJ62" i="4"/>
  <c r="BJ15" i="4"/>
  <c r="BJ22" i="4"/>
  <c r="BJ6" i="4"/>
  <c r="GU48" i="1" l="1"/>
  <c r="GB142" i="1"/>
  <c r="GK21" i="1"/>
  <c r="LD21" i="1" s="1"/>
  <c r="LE21" i="1" s="1"/>
  <c r="GK22" i="1"/>
  <c r="LD22" i="1" s="1"/>
  <c r="LE22" i="1" s="1"/>
  <c r="GJ21" i="1"/>
  <c r="GJ22" i="1"/>
  <c r="GI21" i="1"/>
  <c r="GI22" i="1"/>
  <c r="GG21" i="1"/>
  <c r="GG22" i="1"/>
  <c r="GG23" i="1"/>
  <c r="GF21" i="1"/>
  <c r="GF22" i="1"/>
  <c r="GF23" i="1"/>
  <c r="GD21" i="1"/>
  <c r="GD22" i="1"/>
  <c r="GC21" i="1"/>
  <c r="GC22" i="1"/>
  <c r="GG71" i="1"/>
  <c r="GG72" i="1"/>
  <c r="GG73" i="1"/>
  <c r="GJ71" i="1"/>
  <c r="GJ72" i="1"/>
  <c r="GJ73" i="1"/>
  <c r="GJ74" i="1"/>
  <c r="GK71" i="1"/>
  <c r="GK72" i="1"/>
  <c r="GK73" i="1"/>
  <c r="GK74" i="1"/>
  <c r="GD71" i="1"/>
  <c r="GD72" i="1"/>
  <c r="GD73" i="1"/>
  <c r="GD74" i="1"/>
  <c r="GE48" i="1"/>
  <c r="GH47" i="1"/>
  <c r="GH54" i="1"/>
  <c r="GH48" i="1"/>
  <c r="GB105" i="1"/>
  <c r="D54" i="12"/>
  <c r="C54" i="12"/>
  <c r="BG108" i="4"/>
  <c r="BG106" i="4"/>
  <c r="BG6" i="4"/>
  <c r="BG28" i="4"/>
  <c r="BG22" i="4"/>
  <c r="BG10" i="4"/>
  <c r="BG8" i="4"/>
  <c r="GB143" i="1" l="1"/>
  <c r="D53" i="12"/>
  <c r="C53" i="12"/>
  <c r="FT103" i="1"/>
  <c r="FR69" i="1"/>
  <c r="FU49" i="1"/>
  <c r="FU48" i="1"/>
  <c r="FU47" i="1"/>
  <c r="FU44" i="1"/>
  <c r="FU57" i="1"/>
  <c r="FU33" i="1"/>
  <c r="BF107" i="4"/>
  <c r="BF93" i="4"/>
  <c r="BD62" i="4"/>
  <c r="BD10" i="4"/>
  <c r="BD8" i="4"/>
  <c r="BD28" i="4"/>
  <c r="GL114" i="9" l="1"/>
  <c r="GO52" i="9"/>
  <c r="GO46" i="9"/>
  <c r="GO45" i="9"/>
  <c r="GO42" i="9"/>
  <c r="GL52" i="9"/>
  <c r="GL46" i="9"/>
  <c r="GL45" i="9"/>
  <c r="GL42" i="9"/>
  <c r="GL82" i="9"/>
  <c r="GL44" i="9"/>
  <c r="GL7" i="9"/>
  <c r="GL54" i="9"/>
  <c r="GL47" i="9"/>
  <c r="GL55" i="9"/>
  <c r="F61" i="14" l="1"/>
  <c r="C61" i="14"/>
  <c r="B61" i="14"/>
  <c r="GV123" i="6"/>
  <c r="GV12" i="6"/>
  <c r="GV112" i="6"/>
  <c r="HA105" i="6"/>
  <c r="HA104" i="6"/>
  <c r="GV54" i="6"/>
  <c r="GX104" i="6"/>
  <c r="GV13" i="6"/>
  <c r="GV33" i="6"/>
  <c r="GY11" i="6"/>
  <c r="GY55" i="6"/>
  <c r="GY53" i="6"/>
  <c r="GY48" i="6"/>
  <c r="GY54" i="6"/>
  <c r="GY47" i="6"/>
  <c r="GY46" i="6"/>
  <c r="GY45" i="6"/>
  <c r="GY43" i="6"/>
  <c r="GY69" i="6"/>
  <c r="GY32" i="6"/>
  <c r="F59" i="14" l="1"/>
  <c r="C59" i="14"/>
  <c r="B59" i="14"/>
  <c r="G60" i="14"/>
  <c r="F60" i="14"/>
  <c r="C60" i="14"/>
  <c r="B60" i="14"/>
  <c r="GN104" i="6" l="1"/>
  <c r="GL124" i="6"/>
  <c r="GL113" i="6"/>
  <c r="GL109" i="6"/>
  <c r="GL39" i="6"/>
  <c r="GL45" i="6"/>
  <c r="GL54" i="6"/>
  <c r="GL38" i="6"/>
  <c r="GL87" i="6"/>
  <c r="GL28" i="6"/>
  <c r="GL35" i="6"/>
  <c r="GL31" i="6"/>
  <c r="GL48" i="6"/>
  <c r="GL47" i="6"/>
  <c r="GE82" i="9"/>
  <c r="GE55" i="9"/>
  <c r="GE52" i="9"/>
  <c r="GE47" i="9"/>
  <c r="GE46" i="9"/>
  <c r="GE45" i="9"/>
  <c r="GE42" i="9"/>
  <c r="GE68" i="9"/>
  <c r="GB123" i="6"/>
  <c r="GD104" i="6"/>
  <c r="GB47" i="6"/>
  <c r="GB113" i="6"/>
  <c r="GB54" i="6"/>
  <c r="GB45" i="6"/>
  <c r="GB43" i="6"/>
  <c r="GB112" i="6"/>
  <c r="GG104" i="6"/>
  <c r="GE31" i="6"/>
  <c r="GE18" i="6"/>
  <c r="F58" i="14" l="1"/>
  <c r="C58" i="14"/>
  <c r="B58" i="14"/>
  <c r="FR114" i="9"/>
  <c r="FR113" i="9"/>
  <c r="FH113" i="9"/>
  <c r="FS120" i="6" l="1"/>
  <c r="FR112" i="6"/>
  <c r="FW104" i="6"/>
  <c r="FU93" i="6"/>
  <c r="FU91" i="6"/>
  <c r="FU92" i="6"/>
  <c r="FU86" i="6"/>
  <c r="FU24" i="6"/>
  <c r="FU23" i="6"/>
  <c r="FU32" i="6"/>
  <c r="FU43" i="6"/>
  <c r="FU9" i="6"/>
  <c r="FU16" i="6"/>
  <c r="FR121" i="6"/>
  <c r="FR113" i="6"/>
  <c r="FT104" i="6"/>
  <c r="FR48" i="6"/>
  <c r="FR54" i="6"/>
  <c r="FR53" i="6"/>
  <c r="FR83" i="6"/>
  <c r="FR47" i="6"/>
  <c r="FR17" i="6"/>
  <c r="FR88" i="6"/>
  <c r="FH33" i="9" l="1"/>
  <c r="FH47" i="9"/>
  <c r="FH46" i="9"/>
  <c r="FH42" i="9"/>
  <c r="FH52" i="9"/>
  <c r="FH45" i="9"/>
  <c r="FH114" i="9"/>
  <c r="FH53" i="9"/>
  <c r="FH44" i="9"/>
  <c r="D52" i="12"/>
  <c r="C52" i="12"/>
  <c r="FH105" i="1" l="1"/>
  <c r="BC94" i="4"/>
  <c r="FK49" i="1"/>
  <c r="FK48" i="1"/>
  <c r="FK47" i="1"/>
  <c r="FK44" i="1"/>
  <c r="FK46" i="1"/>
  <c r="FK31" i="1"/>
  <c r="BC104" i="4" l="1"/>
  <c r="BA19" i="4"/>
  <c r="BA10" i="4"/>
  <c r="BA28" i="4"/>
  <c r="BA8" i="4"/>
  <c r="BA59" i="4"/>
  <c r="F57" i="14"/>
  <c r="C57" i="14"/>
  <c r="B57" i="14"/>
  <c r="FH124" i="6"/>
  <c r="FH111" i="6"/>
  <c r="FJ104" i="6"/>
  <c r="FH82" i="6"/>
  <c r="FH56" i="6"/>
  <c r="FH55" i="6"/>
  <c r="FH54" i="6"/>
  <c r="FH47" i="6"/>
  <c r="FH45" i="6"/>
  <c r="FH43" i="6"/>
  <c r="FH13" i="6"/>
  <c r="FH89" i="6"/>
  <c r="FH53" i="6"/>
  <c r="FH48" i="6"/>
  <c r="FM104" i="6"/>
  <c r="FK32" i="6"/>
  <c r="FK95" i="6"/>
  <c r="FN119" i="6"/>
  <c r="FP104" i="6"/>
  <c r="FN55" i="6"/>
  <c r="FN53" i="6"/>
  <c r="FN48" i="6"/>
  <c r="FN54" i="6"/>
  <c r="FN47" i="6"/>
  <c r="FN45" i="6"/>
  <c r="FN46" i="6"/>
  <c r="FN43" i="6"/>
  <c r="FN32" i="6"/>
  <c r="C51" i="12" l="1"/>
  <c r="EZ70" i="9"/>
  <c r="EZ71" i="9"/>
  <c r="EY70" i="9"/>
  <c r="EX57" i="9"/>
  <c r="EX47" i="9"/>
  <c r="EX55" i="9"/>
  <c r="EX82" i="9"/>
  <c r="EX46" i="9"/>
  <c r="EX45" i="9"/>
  <c r="EX42" i="9"/>
  <c r="EX53" i="9"/>
  <c r="FA27" i="9"/>
  <c r="FA53" i="9"/>
  <c r="FA44" i="9"/>
  <c r="FA47" i="9"/>
  <c r="FA46" i="9"/>
  <c r="FA45" i="9"/>
  <c r="FA42" i="9"/>
  <c r="EX105" i="1" l="1"/>
  <c r="EZ103" i="1"/>
  <c r="FA93" i="1"/>
  <c r="FA33" i="1"/>
  <c r="AZ107" i="4"/>
  <c r="AZ93" i="4"/>
  <c r="AX59" i="4"/>
  <c r="AX22" i="4"/>
  <c r="AX10" i="4"/>
  <c r="AX8" i="4"/>
  <c r="AX28" i="4"/>
  <c r="G100" i="14"/>
  <c r="G101" i="14" s="1"/>
  <c r="F100" i="14"/>
  <c r="F101" i="14" s="1"/>
  <c r="C100" i="14"/>
  <c r="C101" i="14" s="1"/>
  <c r="B100" i="14"/>
  <c r="B101" i="14" s="1"/>
  <c r="E99" i="14"/>
  <c r="D99" i="14"/>
  <c r="E98" i="14"/>
  <c r="D98" i="14"/>
  <c r="E97" i="14"/>
  <c r="D97" i="14"/>
  <c r="E96" i="14"/>
  <c r="D96" i="14"/>
  <c r="E95" i="14"/>
  <c r="D95" i="14"/>
  <c r="E94" i="14"/>
  <c r="D94" i="14"/>
  <c r="E93" i="14"/>
  <c r="E100" i="14" s="1"/>
  <c r="D93" i="14"/>
  <c r="D100" i="14" s="1"/>
  <c r="G99" i="13"/>
  <c r="G100" i="13" s="1"/>
  <c r="F99" i="13"/>
  <c r="F100" i="13" s="1"/>
  <c r="C99" i="13"/>
  <c r="C100" i="13" s="1"/>
  <c r="B99" i="13"/>
  <c r="B100" i="13" s="1"/>
  <c r="E98" i="13"/>
  <c r="D98" i="13"/>
  <c r="E97" i="13"/>
  <c r="D97" i="13"/>
  <c r="E96" i="13"/>
  <c r="D96" i="13"/>
  <c r="E95" i="13"/>
  <c r="D95" i="13"/>
  <c r="E94" i="13"/>
  <c r="D94" i="13"/>
  <c r="E93" i="13"/>
  <c r="D93" i="13"/>
  <c r="E92" i="13"/>
  <c r="E99" i="13" s="1"/>
  <c r="D92" i="13"/>
  <c r="D99" i="13" s="1"/>
  <c r="D93" i="12"/>
  <c r="D94" i="12" s="1"/>
  <c r="C93" i="12"/>
  <c r="C94" i="12" s="1"/>
  <c r="E96" i="5"/>
  <c r="D96" i="5"/>
  <c r="E95" i="5"/>
  <c r="D95" i="5"/>
  <c r="E94" i="5"/>
  <c r="D94" i="5"/>
  <c r="E93" i="5"/>
  <c r="D93" i="5"/>
  <c r="E92" i="5"/>
  <c r="G91" i="5"/>
  <c r="G90" i="5"/>
  <c r="G97" i="5" s="1"/>
  <c r="F97" i="5"/>
  <c r="C97" i="5"/>
  <c r="B97" i="5"/>
  <c r="E91" i="5" l="1"/>
  <c r="D101" i="14"/>
  <c r="E104" i="14"/>
  <c r="E103" i="14"/>
  <c r="E105" i="14" s="1"/>
  <c r="E101" i="14"/>
  <c r="D100" i="13"/>
  <c r="E103" i="13"/>
  <c r="E102" i="13"/>
  <c r="E104" i="13" s="1"/>
  <c r="E100" i="13"/>
  <c r="D90" i="5"/>
  <c r="D91" i="5"/>
  <c r="D92" i="5"/>
  <c r="E90" i="5"/>
  <c r="E97" i="5" s="1"/>
  <c r="D97" i="5" l="1"/>
  <c r="E100" i="5"/>
  <c r="E101" i="5" l="1"/>
  <c r="E102" i="5" s="1"/>
  <c r="F7" i="14"/>
  <c r="C7" i="14"/>
  <c r="B7" i="14"/>
  <c r="G25" i="14"/>
  <c r="C25" i="14"/>
  <c r="DT111" i="6"/>
  <c r="EB105" i="6"/>
  <c r="DT112" i="6"/>
  <c r="DT109" i="6"/>
  <c r="DT110" i="6"/>
  <c r="F25" i="14"/>
  <c r="B25" i="14"/>
  <c r="B50" i="24"/>
  <c r="EQ125" i="6"/>
  <c r="ES105" i="6"/>
  <c r="EE122" i="6"/>
  <c r="AM104" i="6"/>
  <c r="AI124" i="6"/>
  <c r="AK124" i="6"/>
  <c r="DT107" i="6"/>
  <c r="DW38" i="6"/>
  <c r="DT124" i="6"/>
  <c r="H10" i="24"/>
  <c r="B52" i="24" l="1"/>
  <c r="EN53" i="6" l="1"/>
  <c r="EP104" i="6"/>
  <c r="EN109" i="6"/>
  <c r="E39" i="14" l="1"/>
  <c r="D39" i="14"/>
  <c r="EW8" i="6"/>
  <c r="EW9" i="6"/>
  <c r="EW10" i="6"/>
  <c r="EW11" i="6"/>
  <c r="EW12" i="6"/>
  <c r="EW13" i="6"/>
  <c r="EW14" i="6"/>
  <c r="EW15" i="6"/>
  <c r="EW16" i="6"/>
  <c r="EW17" i="6"/>
  <c r="EW18" i="6"/>
  <c r="EW19" i="6"/>
  <c r="EW20" i="6"/>
  <c r="EW21" i="6"/>
  <c r="EW22" i="6"/>
  <c r="EW23" i="6"/>
  <c r="EW24" i="6"/>
  <c r="EW25" i="6"/>
  <c r="EW26" i="6"/>
  <c r="EW27" i="6"/>
  <c r="EW28" i="6"/>
  <c r="EW29" i="6"/>
  <c r="EW30" i="6"/>
  <c r="EW31" i="6"/>
  <c r="EW32" i="6"/>
  <c r="EW33" i="6"/>
  <c r="EW34" i="6"/>
  <c r="EW35" i="6"/>
  <c r="EW36" i="6"/>
  <c r="EW37" i="6"/>
  <c r="EW38" i="6"/>
  <c r="EW39" i="6"/>
  <c r="EW40" i="6"/>
  <c r="EW41" i="6"/>
  <c r="EW42" i="6"/>
  <c r="EW43" i="6"/>
  <c r="EW44" i="6"/>
  <c r="EW45" i="6"/>
  <c r="EW46" i="6"/>
  <c r="EW47" i="6"/>
  <c r="EW48" i="6"/>
  <c r="EW49" i="6"/>
  <c r="EW50" i="6"/>
  <c r="EW51" i="6"/>
  <c r="EW52" i="6"/>
  <c r="EW53" i="6"/>
  <c r="EW54" i="6"/>
  <c r="EW55" i="6"/>
  <c r="EW56" i="6"/>
  <c r="EW57" i="6"/>
  <c r="EW58" i="6"/>
  <c r="EW59" i="6"/>
  <c r="EW60" i="6"/>
  <c r="EW61" i="6"/>
  <c r="EW62" i="6"/>
  <c r="EW63" i="6"/>
  <c r="EW64" i="6"/>
  <c r="EW65" i="6"/>
  <c r="EW66" i="6"/>
  <c r="EW67" i="6"/>
  <c r="EW68" i="6"/>
  <c r="EW69" i="6"/>
  <c r="EW70" i="6"/>
  <c r="EW71" i="6"/>
  <c r="EW72" i="6"/>
  <c r="EW73" i="6"/>
  <c r="EW74" i="6"/>
  <c r="EW75" i="6"/>
  <c r="EW76" i="6"/>
  <c r="EW77" i="6"/>
  <c r="EW78" i="6"/>
  <c r="EW79" i="6"/>
  <c r="EW80" i="6"/>
  <c r="EW81" i="6"/>
  <c r="EW82" i="6"/>
  <c r="EW83" i="6"/>
  <c r="EW84" i="6"/>
  <c r="EW85" i="6"/>
  <c r="EW86" i="6"/>
  <c r="EW87" i="6"/>
  <c r="EW88" i="6"/>
  <c r="EW89" i="6"/>
  <c r="EW90" i="6"/>
  <c r="EW91" i="6"/>
  <c r="EW92" i="6"/>
  <c r="EW93" i="6"/>
  <c r="EW94" i="6"/>
  <c r="EW95" i="6"/>
  <c r="EW96" i="6"/>
  <c r="EW97" i="6"/>
  <c r="EW98" i="6"/>
  <c r="EW99" i="6"/>
  <c r="EW100" i="6"/>
  <c r="EW101" i="6"/>
  <c r="EW7" i="6"/>
  <c r="FG8" i="6"/>
  <c r="FG9" i="6"/>
  <c r="FG10" i="6"/>
  <c r="FG11" i="6"/>
  <c r="FG12" i="6"/>
  <c r="FG13" i="6"/>
  <c r="FG14" i="6"/>
  <c r="FG15" i="6"/>
  <c r="FG16" i="6"/>
  <c r="FG17" i="6"/>
  <c r="FG18" i="6"/>
  <c r="FG19" i="6"/>
  <c r="FG20" i="6"/>
  <c r="FG21" i="6"/>
  <c r="FG22" i="6"/>
  <c r="FG23" i="6"/>
  <c r="FG24" i="6"/>
  <c r="FG25" i="6"/>
  <c r="FG26" i="6"/>
  <c r="FG27" i="6"/>
  <c r="FG28" i="6"/>
  <c r="FG29" i="6"/>
  <c r="FG30" i="6"/>
  <c r="FG31" i="6"/>
  <c r="FG32" i="6"/>
  <c r="FG33" i="6"/>
  <c r="FG34" i="6"/>
  <c r="FG35" i="6"/>
  <c r="FG36" i="6"/>
  <c r="FG37" i="6"/>
  <c r="FG38" i="6"/>
  <c r="FG39" i="6"/>
  <c r="FG40" i="6"/>
  <c r="FG41" i="6"/>
  <c r="FG42" i="6"/>
  <c r="FG43" i="6"/>
  <c r="FG44" i="6"/>
  <c r="FG45" i="6"/>
  <c r="FG46" i="6"/>
  <c r="FG47" i="6"/>
  <c r="FG48" i="6"/>
  <c r="FG49" i="6"/>
  <c r="FG50" i="6"/>
  <c r="FG51" i="6"/>
  <c r="FG52" i="6"/>
  <c r="FG53" i="6"/>
  <c r="FG54" i="6"/>
  <c r="FG55" i="6"/>
  <c r="FG56" i="6"/>
  <c r="FG57" i="6"/>
  <c r="FG58" i="6"/>
  <c r="FG59" i="6"/>
  <c r="FG60" i="6"/>
  <c r="FG61" i="6"/>
  <c r="FG62" i="6"/>
  <c r="FG63" i="6"/>
  <c r="FG64" i="6"/>
  <c r="FG65" i="6"/>
  <c r="FG66" i="6"/>
  <c r="FG67" i="6"/>
  <c r="FG68" i="6"/>
  <c r="FG69" i="6"/>
  <c r="FG70" i="6"/>
  <c r="FG71" i="6"/>
  <c r="FG72" i="6"/>
  <c r="FG73" i="6"/>
  <c r="FG74" i="6"/>
  <c r="FG75" i="6"/>
  <c r="FG76" i="6"/>
  <c r="FG77" i="6"/>
  <c r="FG78" i="6"/>
  <c r="FG79" i="6"/>
  <c r="FG80" i="6"/>
  <c r="FG81" i="6"/>
  <c r="FG82" i="6"/>
  <c r="FG83" i="6"/>
  <c r="FG84" i="6"/>
  <c r="FG85" i="6"/>
  <c r="FG86" i="6"/>
  <c r="FG87" i="6"/>
  <c r="FG88" i="6"/>
  <c r="FG89" i="6"/>
  <c r="FG90" i="6"/>
  <c r="FG91" i="6"/>
  <c r="FG92" i="6"/>
  <c r="FG93" i="6"/>
  <c r="FG94" i="6"/>
  <c r="FG95" i="6"/>
  <c r="FG96" i="6"/>
  <c r="FG97" i="6"/>
  <c r="FG98" i="6"/>
  <c r="FG99" i="6"/>
  <c r="FG100" i="6"/>
  <c r="FG101" i="6"/>
  <c r="FG7" i="6"/>
  <c r="FC104" i="6"/>
  <c r="FA88" i="6"/>
  <c r="FA90" i="6"/>
  <c r="FA89" i="6"/>
  <c r="FA35" i="6"/>
  <c r="FA31" i="6"/>
  <c r="FA32" i="6"/>
  <c r="FA11" i="6"/>
  <c r="FA48" i="6"/>
  <c r="FA55" i="6"/>
  <c r="FA53" i="6"/>
  <c r="FA54" i="6"/>
  <c r="FA47" i="6"/>
  <c r="FA46" i="6"/>
  <c r="FA45" i="6"/>
  <c r="FA43" i="6"/>
  <c r="FA57" i="6"/>
  <c r="FA56" i="6"/>
  <c r="FA95" i="6"/>
  <c r="FA24" i="6"/>
  <c r="FA23" i="6"/>
  <c r="FA71" i="6"/>
  <c r="FA33" i="6"/>
  <c r="FA58" i="6"/>
  <c r="FA86" i="6"/>
  <c r="FA83" i="6"/>
  <c r="FA38" i="6"/>
  <c r="FC9" i="6"/>
  <c r="FC10" i="6"/>
  <c r="FC11" i="6"/>
  <c r="FC12" i="6"/>
  <c r="FC13" i="6"/>
  <c r="FC14" i="6"/>
  <c r="FC15" i="6"/>
  <c r="FC16" i="6"/>
  <c r="FC17" i="6"/>
  <c r="FC18" i="6"/>
  <c r="FC19" i="6"/>
  <c r="FC20" i="6"/>
  <c r="FC21" i="6"/>
  <c r="FC22" i="6"/>
  <c r="FC23" i="6"/>
  <c r="FC24" i="6"/>
  <c r="FC25" i="6"/>
  <c r="FC26" i="6"/>
  <c r="FC27" i="6"/>
  <c r="FC28" i="6"/>
  <c r="FC29" i="6"/>
  <c r="FC30" i="6"/>
  <c r="FC31" i="6"/>
  <c r="FC32" i="6"/>
  <c r="FC33" i="6"/>
  <c r="FC34" i="6"/>
  <c r="FC35" i="6"/>
  <c r="FC36" i="6"/>
  <c r="FC37" i="6"/>
  <c r="FC38" i="6"/>
  <c r="FC39" i="6"/>
  <c r="FC40" i="6"/>
  <c r="FC41" i="6"/>
  <c r="FC42" i="6"/>
  <c r="FC43" i="6"/>
  <c r="FC44" i="6"/>
  <c r="FC45" i="6"/>
  <c r="FC46" i="6"/>
  <c r="FC47" i="6"/>
  <c r="FC48" i="6"/>
  <c r="FC49" i="6"/>
  <c r="FC50" i="6"/>
  <c r="FC51" i="6"/>
  <c r="FC52" i="6"/>
  <c r="FC53" i="6"/>
  <c r="FC54" i="6"/>
  <c r="FC55" i="6"/>
  <c r="FC56" i="6"/>
  <c r="FC57" i="6"/>
  <c r="FC58" i="6"/>
  <c r="FC59" i="6"/>
  <c r="FC60" i="6"/>
  <c r="FC61" i="6"/>
  <c r="FC62" i="6"/>
  <c r="FC63" i="6"/>
  <c r="FC64" i="6"/>
  <c r="FC65" i="6"/>
  <c r="FC66" i="6"/>
  <c r="FC67" i="6"/>
  <c r="FC68" i="6"/>
  <c r="FC69" i="6"/>
  <c r="FC70" i="6"/>
  <c r="FC71" i="6"/>
  <c r="FC72" i="6"/>
  <c r="FC73" i="6"/>
  <c r="FC74" i="6"/>
  <c r="FC75" i="6"/>
  <c r="FC76" i="6"/>
  <c r="FC77" i="6"/>
  <c r="FC78" i="6"/>
  <c r="FC79" i="6"/>
  <c r="FC80" i="6"/>
  <c r="FC81" i="6"/>
  <c r="FC82" i="6"/>
  <c r="FC83" i="6"/>
  <c r="FC84" i="6"/>
  <c r="FC85" i="6"/>
  <c r="FC86" i="6"/>
  <c r="FC87" i="6"/>
  <c r="FC88" i="6"/>
  <c r="FC89" i="6"/>
  <c r="FC90" i="6"/>
  <c r="FC91" i="6"/>
  <c r="FC92" i="6"/>
  <c r="FC93" i="6"/>
  <c r="FC94" i="6"/>
  <c r="FC95" i="6"/>
  <c r="FC96" i="6"/>
  <c r="FC97" i="6"/>
  <c r="FC98" i="6"/>
  <c r="FC99" i="6"/>
  <c r="FC100" i="6"/>
  <c r="FC101" i="6"/>
  <c r="FC8" i="6"/>
  <c r="FB9" i="6"/>
  <c r="FB10" i="6"/>
  <c r="FB11" i="6"/>
  <c r="FB12" i="6"/>
  <c r="FB13" i="6"/>
  <c r="FB14" i="6"/>
  <c r="FB15" i="6"/>
  <c r="FB16" i="6"/>
  <c r="FB17" i="6"/>
  <c r="FB18" i="6"/>
  <c r="FB19" i="6"/>
  <c r="FB20" i="6"/>
  <c r="FB21" i="6"/>
  <c r="FB22" i="6"/>
  <c r="FB23" i="6"/>
  <c r="FB24" i="6"/>
  <c r="FB25" i="6"/>
  <c r="FB26" i="6"/>
  <c r="FB27" i="6"/>
  <c r="FB28" i="6"/>
  <c r="FB29" i="6"/>
  <c r="FB30" i="6"/>
  <c r="FB31" i="6"/>
  <c r="FB32" i="6"/>
  <c r="FB33" i="6"/>
  <c r="FB34" i="6"/>
  <c r="FB35" i="6"/>
  <c r="FB36" i="6"/>
  <c r="FB37" i="6"/>
  <c r="FB38" i="6"/>
  <c r="FB39" i="6"/>
  <c r="FB40" i="6"/>
  <c r="FB41" i="6"/>
  <c r="FB42" i="6"/>
  <c r="FB43" i="6"/>
  <c r="FB44" i="6"/>
  <c r="FB45" i="6"/>
  <c r="FB46" i="6"/>
  <c r="FB47" i="6"/>
  <c r="FB48" i="6"/>
  <c r="FB49" i="6"/>
  <c r="FB50" i="6"/>
  <c r="FB51" i="6"/>
  <c r="FB52" i="6"/>
  <c r="FB53" i="6"/>
  <c r="FB54" i="6"/>
  <c r="FB55" i="6"/>
  <c r="FB56" i="6"/>
  <c r="FB57" i="6"/>
  <c r="FB58" i="6"/>
  <c r="FB59" i="6"/>
  <c r="FB60" i="6"/>
  <c r="FB61" i="6"/>
  <c r="FB62" i="6"/>
  <c r="FB63" i="6"/>
  <c r="FB64" i="6"/>
  <c r="FB65" i="6"/>
  <c r="FB66" i="6"/>
  <c r="FB67" i="6"/>
  <c r="FB68" i="6"/>
  <c r="FB69" i="6"/>
  <c r="FB70" i="6"/>
  <c r="FB71" i="6"/>
  <c r="FB72" i="6"/>
  <c r="FB73" i="6"/>
  <c r="FB74" i="6"/>
  <c r="FB75" i="6"/>
  <c r="FB76" i="6"/>
  <c r="FB77" i="6"/>
  <c r="FB78" i="6"/>
  <c r="FB79" i="6"/>
  <c r="FB80" i="6"/>
  <c r="FB81" i="6"/>
  <c r="FB82" i="6"/>
  <c r="FB83" i="6"/>
  <c r="FB84" i="6"/>
  <c r="FB85" i="6"/>
  <c r="FB86" i="6"/>
  <c r="FB87" i="6"/>
  <c r="FB88" i="6"/>
  <c r="FB89" i="6"/>
  <c r="FB90" i="6"/>
  <c r="FB91" i="6"/>
  <c r="FB92" i="6"/>
  <c r="FB93" i="6"/>
  <c r="FB94" i="6"/>
  <c r="FB95" i="6"/>
  <c r="FB96" i="6"/>
  <c r="FB97" i="6"/>
  <c r="FB98" i="6"/>
  <c r="FB99" i="6"/>
  <c r="FB100" i="6"/>
  <c r="FB101" i="6"/>
  <c r="FB8" i="6"/>
  <c r="LU39" i="6"/>
  <c r="LT39" i="6"/>
  <c r="LS39" i="6"/>
  <c r="LQ39" i="6"/>
  <c r="LP39" i="6"/>
  <c r="LN39" i="6"/>
  <c r="LM39" i="6"/>
  <c r="LK39" i="6"/>
  <c r="LJ39" i="6"/>
  <c r="LI39" i="6"/>
  <c r="LG39" i="6"/>
  <c r="LF39" i="6"/>
  <c r="LD39" i="6"/>
  <c r="LC39" i="6"/>
  <c r="LA39" i="6"/>
  <c r="KZ39" i="6"/>
  <c r="KY39" i="6"/>
  <c r="KW39" i="6"/>
  <c r="KV39" i="6"/>
  <c r="KT39" i="6"/>
  <c r="KS39" i="6"/>
  <c r="KQ39" i="6"/>
  <c r="KP39" i="6"/>
  <c r="KO39" i="6"/>
  <c r="KM39" i="6"/>
  <c r="KL39" i="6"/>
  <c r="KJ39" i="6"/>
  <c r="KI39" i="6"/>
  <c r="KG39" i="6"/>
  <c r="KF39" i="6"/>
  <c r="KE39" i="6"/>
  <c r="KC39" i="6"/>
  <c r="KB39" i="6"/>
  <c r="JZ39" i="6"/>
  <c r="JY39" i="6"/>
  <c r="JW39" i="6"/>
  <c r="JO39" i="6"/>
  <c r="JM39" i="6"/>
  <c r="JL39" i="6"/>
  <c r="JK39" i="6"/>
  <c r="JI39" i="6"/>
  <c r="JH39" i="6"/>
  <c r="JF39" i="6"/>
  <c r="JE39" i="6"/>
  <c r="JC39" i="6"/>
  <c r="LW39" i="6" s="1"/>
  <c r="LX39" i="6" s="1"/>
  <c r="JB39" i="6"/>
  <c r="JA39" i="6"/>
  <c r="IY39" i="6"/>
  <c r="IX39" i="6"/>
  <c r="IV39" i="6"/>
  <c r="IU39" i="6"/>
  <c r="IR39" i="6"/>
  <c r="IQ39" i="6"/>
  <c r="IO39" i="6"/>
  <c r="IN39" i="6"/>
  <c r="IL39" i="6"/>
  <c r="IK39" i="6"/>
  <c r="IH39" i="6"/>
  <c r="IG39" i="6"/>
  <c r="IE39" i="6"/>
  <c r="ID39" i="6"/>
  <c r="IB39" i="6"/>
  <c r="IA39" i="6"/>
  <c r="HX39" i="6"/>
  <c r="HW39" i="6"/>
  <c r="HU39" i="6"/>
  <c r="HT39" i="6"/>
  <c r="HR39" i="6"/>
  <c r="HQ39" i="6"/>
  <c r="HN39" i="6"/>
  <c r="HM39" i="6"/>
  <c r="HK39" i="6"/>
  <c r="HJ39" i="6"/>
  <c r="HH39" i="6"/>
  <c r="HG39" i="6"/>
  <c r="HD39" i="6"/>
  <c r="HC39" i="6"/>
  <c r="HA39" i="6"/>
  <c r="GZ39" i="6"/>
  <c r="GX39" i="6"/>
  <c r="GW39" i="6"/>
  <c r="GT39" i="6"/>
  <c r="GS39" i="6"/>
  <c r="GQ39" i="6"/>
  <c r="GP39" i="6"/>
  <c r="GN39" i="6"/>
  <c r="GM39" i="6"/>
  <c r="GJ39" i="6"/>
  <c r="GI39" i="6"/>
  <c r="GG39" i="6"/>
  <c r="GF39" i="6"/>
  <c r="GD39" i="6"/>
  <c r="GC39" i="6"/>
  <c r="FZ39" i="6"/>
  <c r="FY39" i="6"/>
  <c r="FW39" i="6"/>
  <c r="FV39" i="6"/>
  <c r="FT39" i="6"/>
  <c r="FS39" i="6"/>
  <c r="FP39" i="6"/>
  <c r="FO39" i="6"/>
  <c r="FM39" i="6"/>
  <c r="FL39" i="6"/>
  <c r="FJ39" i="6"/>
  <c r="FI39" i="6"/>
  <c r="EV39" i="6"/>
  <c r="JU39" i="6" s="1"/>
  <c r="EU39" i="6"/>
  <c r="ES39" i="6"/>
  <c r="ER39" i="6"/>
  <c r="JV39" i="6"/>
  <c r="EM39" i="6"/>
  <c r="EI39" i="6"/>
  <c r="EH39" i="6"/>
  <c r="EF39" i="6"/>
  <c r="EE39" i="6"/>
  <c r="EB39" i="6"/>
  <c r="EA39" i="6"/>
  <c r="DY39" i="6"/>
  <c r="DV39" i="6"/>
  <c r="DU39" i="6"/>
  <c r="DS39" i="6"/>
  <c r="DO39" i="6"/>
  <c r="DN39" i="6"/>
  <c r="DL39" i="6"/>
  <c r="DK39" i="6"/>
  <c r="DG39" i="6"/>
  <c r="DD39" i="6"/>
  <c r="DA39" i="6"/>
  <c r="CY39" i="6"/>
  <c r="CX39" i="6"/>
  <c r="CW39" i="6"/>
  <c r="CU39" i="6"/>
  <c r="CT39" i="6"/>
  <c r="CR39" i="6"/>
  <c r="CQ39" i="6"/>
  <c r="CO39" i="6"/>
  <c r="CN39" i="6"/>
  <c r="CM39" i="6"/>
  <c r="CK39" i="6"/>
  <c r="CJ39" i="6"/>
  <c r="CH39" i="6"/>
  <c r="CG39" i="6"/>
  <c r="CE39" i="6"/>
  <c r="CD39" i="6"/>
  <c r="CC39" i="6"/>
  <c r="CA39" i="6"/>
  <c r="BZ39" i="6"/>
  <c r="BX39" i="6"/>
  <c r="BW39" i="6"/>
  <c r="BT39" i="6"/>
  <c r="BS39" i="6"/>
  <c r="BQ39" i="6"/>
  <c r="BP39" i="6"/>
  <c r="BN39" i="6"/>
  <c r="BM39" i="6"/>
  <c r="BI39" i="6"/>
  <c r="BF39" i="6"/>
  <c r="AY39" i="6"/>
  <c r="AW39" i="6"/>
  <c r="AV39" i="6"/>
  <c r="AT39" i="6"/>
  <c r="AS39" i="6"/>
  <c r="AQ39" i="6"/>
  <c r="AP39" i="6"/>
  <c r="AO39" i="6"/>
  <c r="AM39" i="6"/>
  <c r="AL39" i="6"/>
  <c r="AJ39" i="6"/>
  <c r="AI39" i="6"/>
  <c r="AG39" i="6"/>
  <c r="EL39" i="6" s="1"/>
  <c r="AF39" i="6"/>
  <c r="EK39" i="6" s="1"/>
  <c r="AE39" i="6"/>
  <c r="AC39" i="6"/>
  <c r="AB39" i="6"/>
  <c r="Z39" i="6"/>
  <c r="Y39" i="6"/>
  <c r="W39" i="6"/>
  <c r="AZ39" i="6" s="1"/>
  <c r="V39" i="6"/>
  <c r="S39" i="6"/>
  <c r="R39" i="6"/>
  <c r="P39" i="6"/>
  <c r="O39" i="6"/>
  <c r="M39" i="6"/>
  <c r="FF39" i="6" s="1"/>
  <c r="L39" i="6"/>
  <c r="FE39" i="6" s="1"/>
  <c r="K39" i="6"/>
  <c r="I39" i="6"/>
  <c r="H39" i="6"/>
  <c r="F39" i="6"/>
  <c r="E39" i="6"/>
  <c r="ES104" i="6"/>
  <c r="EQ47" i="6"/>
  <c r="EN23" i="6"/>
  <c r="EN38" i="6"/>
  <c r="EN69" i="6"/>
  <c r="EN90" i="6"/>
  <c r="EN71" i="6"/>
  <c r="EN55" i="6"/>
  <c r="EN48" i="6"/>
  <c r="EN47" i="6"/>
  <c r="EN46" i="6"/>
  <c r="EN43" i="6"/>
  <c r="EN95" i="6"/>
  <c r="EQ54" i="6"/>
  <c r="D4" i="24"/>
  <c r="D5" i="24" s="1"/>
  <c r="D6" i="24" s="1"/>
  <c r="D7" i="24" s="1"/>
  <c r="D8" i="24" s="1"/>
  <c r="D9" i="24" s="1"/>
  <c r="D10" i="24" s="1"/>
  <c r="A4" i="24"/>
  <c r="A5" i="24" s="1"/>
  <c r="A6" i="24" s="1"/>
  <c r="A7" i="24" s="1"/>
  <c r="FC103" i="6" l="1"/>
  <c r="DQ39" i="6"/>
  <c r="DX39" i="6"/>
  <c r="EC39" i="6"/>
  <c r="EP39" i="6"/>
  <c r="EY39" i="6"/>
  <c r="DR39" i="6"/>
  <c r="EO39" i="6"/>
  <c r="EZ39" i="6"/>
  <c r="FA153" i="6"/>
  <c r="FD103" i="6"/>
  <c r="FA103" i="6"/>
  <c r="EX103" i="6"/>
  <c r="FQ7" i="6"/>
  <c r="FI8" i="6"/>
  <c r="FJ8" i="6"/>
  <c r="FL8" i="6"/>
  <c r="FM8" i="6"/>
  <c r="FO8" i="6"/>
  <c r="FP8" i="6"/>
  <c r="FI9" i="6"/>
  <c r="FJ9" i="6"/>
  <c r="FL9" i="6"/>
  <c r="FM9" i="6"/>
  <c r="FO9" i="6"/>
  <c r="FP9" i="6"/>
  <c r="FI10" i="6"/>
  <c r="FJ10" i="6"/>
  <c r="FL10" i="6"/>
  <c r="FM10" i="6"/>
  <c r="FO10" i="6"/>
  <c r="FP10" i="6"/>
  <c r="FI11" i="6"/>
  <c r="FJ11" i="6"/>
  <c r="FL11" i="6"/>
  <c r="FM11" i="6"/>
  <c r="FO11" i="6"/>
  <c r="FP11" i="6"/>
  <c r="FI12" i="6"/>
  <c r="FJ12" i="6"/>
  <c r="FL12" i="6"/>
  <c r="FM12" i="6"/>
  <c r="FO12" i="6"/>
  <c r="FP12" i="6"/>
  <c r="FI13" i="6"/>
  <c r="FJ13" i="6"/>
  <c r="FL13" i="6"/>
  <c r="FM13" i="6"/>
  <c r="FO13" i="6"/>
  <c r="FP13" i="6"/>
  <c r="FI14" i="6"/>
  <c r="FJ14" i="6"/>
  <c r="FL14" i="6"/>
  <c r="FM14" i="6"/>
  <c r="FO14" i="6"/>
  <c r="FP14" i="6"/>
  <c r="FI15" i="6"/>
  <c r="FJ15" i="6"/>
  <c r="FL15" i="6"/>
  <c r="FM15" i="6"/>
  <c r="FO15" i="6"/>
  <c r="FP15" i="6"/>
  <c r="FI16" i="6"/>
  <c r="FJ16" i="6"/>
  <c r="FL16" i="6"/>
  <c r="FM16" i="6"/>
  <c r="FO16" i="6"/>
  <c r="FP16" i="6"/>
  <c r="FI17" i="6"/>
  <c r="FJ17" i="6"/>
  <c r="FL17" i="6"/>
  <c r="FM17" i="6"/>
  <c r="FO17" i="6"/>
  <c r="FP17" i="6"/>
  <c r="FI18" i="6"/>
  <c r="FJ18" i="6"/>
  <c r="FL18" i="6"/>
  <c r="FM18" i="6"/>
  <c r="FO18" i="6"/>
  <c r="FP18" i="6"/>
  <c r="FI19" i="6"/>
  <c r="FJ19" i="6"/>
  <c r="FL19" i="6"/>
  <c r="FM19" i="6"/>
  <c r="FO19" i="6"/>
  <c r="FP19" i="6"/>
  <c r="FI20" i="6"/>
  <c r="FJ20" i="6"/>
  <c r="FL20" i="6"/>
  <c r="FM20" i="6"/>
  <c r="FO20" i="6"/>
  <c r="FP20" i="6"/>
  <c r="FI21" i="6"/>
  <c r="FJ21" i="6"/>
  <c r="FL21" i="6"/>
  <c r="FM21" i="6"/>
  <c r="FO21" i="6"/>
  <c r="FP21" i="6"/>
  <c r="FI22" i="6"/>
  <c r="FJ22" i="6"/>
  <c r="FL22" i="6"/>
  <c r="FM22" i="6"/>
  <c r="FO22" i="6"/>
  <c r="FP22" i="6"/>
  <c r="FI23" i="6"/>
  <c r="FJ23" i="6"/>
  <c r="FL23" i="6"/>
  <c r="FM23" i="6"/>
  <c r="FO23" i="6"/>
  <c r="FP23" i="6"/>
  <c r="FI24" i="6"/>
  <c r="FJ24" i="6"/>
  <c r="FL24" i="6"/>
  <c r="FM24" i="6"/>
  <c r="FO24" i="6"/>
  <c r="FP24" i="6"/>
  <c r="FI25" i="6"/>
  <c r="FJ25" i="6"/>
  <c r="FL25" i="6"/>
  <c r="FM25" i="6"/>
  <c r="FO25" i="6"/>
  <c r="FP25" i="6"/>
  <c r="FI26" i="6"/>
  <c r="FJ26" i="6"/>
  <c r="FL26" i="6"/>
  <c r="FM26" i="6"/>
  <c r="FO26" i="6"/>
  <c r="FP26" i="6"/>
  <c r="FI27" i="6"/>
  <c r="FJ27" i="6"/>
  <c r="FL27" i="6"/>
  <c r="FM27" i="6"/>
  <c r="FO27" i="6"/>
  <c r="FP27" i="6"/>
  <c r="FI28" i="6"/>
  <c r="FJ28" i="6"/>
  <c r="FL28" i="6"/>
  <c r="FM28" i="6"/>
  <c r="FO28" i="6"/>
  <c r="FP28" i="6"/>
  <c r="FI29" i="6"/>
  <c r="FJ29" i="6"/>
  <c r="FL29" i="6"/>
  <c r="FM29" i="6"/>
  <c r="FO29" i="6"/>
  <c r="FP29" i="6"/>
  <c r="FI30" i="6"/>
  <c r="FJ30" i="6"/>
  <c r="FL30" i="6"/>
  <c r="FM30" i="6"/>
  <c r="FO30" i="6"/>
  <c r="FP30" i="6"/>
  <c r="FI31" i="6"/>
  <c r="FJ31" i="6"/>
  <c r="FL31" i="6"/>
  <c r="FM31" i="6"/>
  <c r="FO31" i="6"/>
  <c r="FP31" i="6"/>
  <c r="FI32" i="6"/>
  <c r="FJ32" i="6"/>
  <c r="FL32" i="6"/>
  <c r="FM32" i="6"/>
  <c r="FO32" i="6"/>
  <c r="FP32" i="6"/>
  <c r="FI33" i="6"/>
  <c r="FJ33" i="6"/>
  <c r="FL33" i="6"/>
  <c r="FM33" i="6"/>
  <c r="FO33" i="6"/>
  <c r="FP33" i="6"/>
  <c r="FI34" i="6"/>
  <c r="FJ34" i="6"/>
  <c r="FL34" i="6"/>
  <c r="FM34" i="6"/>
  <c r="FO34" i="6"/>
  <c r="FP34" i="6"/>
  <c r="FI35" i="6"/>
  <c r="FJ35" i="6"/>
  <c r="FL35" i="6"/>
  <c r="FM35" i="6"/>
  <c r="FO35" i="6"/>
  <c r="FP35" i="6"/>
  <c r="FI36" i="6"/>
  <c r="FJ36" i="6"/>
  <c r="FL36" i="6"/>
  <c r="FM36" i="6"/>
  <c r="FO36" i="6"/>
  <c r="FP36" i="6"/>
  <c r="FI37" i="6"/>
  <c r="FJ37" i="6"/>
  <c r="FL37" i="6"/>
  <c r="FM37" i="6"/>
  <c r="FO37" i="6"/>
  <c r="FP37" i="6"/>
  <c r="FI38" i="6"/>
  <c r="FJ38" i="6"/>
  <c r="FL38" i="6"/>
  <c r="FM38" i="6"/>
  <c r="FO38" i="6"/>
  <c r="FP38" i="6"/>
  <c r="FI40" i="6"/>
  <c r="FJ40" i="6"/>
  <c r="FL40" i="6"/>
  <c r="FM40" i="6"/>
  <c r="FO40" i="6"/>
  <c r="FP40" i="6"/>
  <c r="FI41" i="6"/>
  <c r="FJ41" i="6"/>
  <c r="FL41" i="6"/>
  <c r="FM41" i="6"/>
  <c r="FO41" i="6"/>
  <c r="FP41" i="6"/>
  <c r="FI42" i="6"/>
  <c r="FJ42" i="6"/>
  <c r="FL42" i="6"/>
  <c r="FM42" i="6"/>
  <c r="FO42" i="6"/>
  <c r="FP42" i="6"/>
  <c r="FI43" i="6"/>
  <c r="FJ43" i="6"/>
  <c r="FL43" i="6"/>
  <c r="FM43" i="6"/>
  <c r="FO43" i="6"/>
  <c r="FP43" i="6"/>
  <c r="FI44" i="6"/>
  <c r="FJ44" i="6"/>
  <c r="FL44" i="6"/>
  <c r="FM44" i="6"/>
  <c r="FO44" i="6"/>
  <c r="FP44" i="6"/>
  <c r="FI45" i="6"/>
  <c r="FJ45" i="6"/>
  <c r="FL45" i="6"/>
  <c r="FM45" i="6"/>
  <c r="FO45" i="6"/>
  <c r="FP45" i="6"/>
  <c r="FI46" i="6"/>
  <c r="FJ46" i="6"/>
  <c r="FL46" i="6"/>
  <c r="FM46" i="6"/>
  <c r="FO46" i="6"/>
  <c r="FP46" i="6"/>
  <c r="FI47" i="6"/>
  <c r="FJ47" i="6"/>
  <c r="FL47" i="6"/>
  <c r="FM47" i="6"/>
  <c r="FO47" i="6"/>
  <c r="FP47" i="6"/>
  <c r="FI48" i="6"/>
  <c r="FJ48" i="6"/>
  <c r="FL48" i="6"/>
  <c r="FM48" i="6"/>
  <c r="FO48" i="6"/>
  <c r="FP48" i="6"/>
  <c r="FI49" i="6"/>
  <c r="FJ49" i="6"/>
  <c r="FL49" i="6"/>
  <c r="FM49" i="6"/>
  <c r="FO49" i="6"/>
  <c r="FP49" i="6"/>
  <c r="FI50" i="6"/>
  <c r="FJ50" i="6"/>
  <c r="FL50" i="6"/>
  <c r="FM50" i="6"/>
  <c r="FO50" i="6"/>
  <c r="FP50" i="6"/>
  <c r="FI51" i="6"/>
  <c r="FJ51" i="6"/>
  <c r="FL51" i="6"/>
  <c r="FM51" i="6"/>
  <c r="FO51" i="6"/>
  <c r="FP51" i="6"/>
  <c r="FI52" i="6"/>
  <c r="FJ52" i="6"/>
  <c r="FL52" i="6"/>
  <c r="FM52" i="6"/>
  <c r="FO52" i="6"/>
  <c r="FP52" i="6"/>
  <c r="FI53" i="6"/>
  <c r="FJ53" i="6"/>
  <c r="FL53" i="6"/>
  <c r="FM53" i="6"/>
  <c r="FO53" i="6"/>
  <c r="FP53" i="6"/>
  <c r="FI54" i="6"/>
  <c r="FJ54" i="6"/>
  <c r="FL54" i="6"/>
  <c r="FM54" i="6"/>
  <c r="FO54" i="6"/>
  <c r="FP54" i="6"/>
  <c r="FI55" i="6"/>
  <c r="FJ55" i="6"/>
  <c r="FL55" i="6"/>
  <c r="FM55" i="6"/>
  <c r="FO55" i="6"/>
  <c r="FP55" i="6"/>
  <c r="FI56" i="6"/>
  <c r="FJ56" i="6"/>
  <c r="FL56" i="6"/>
  <c r="FM56" i="6"/>
  <c r="FO56" i="6"/>
  <c r="FP56" i="6"/>
  <c r="FI57" i="6"/>
  <c r="FJ57" i="6"/>
  <c r="FL57" i="6"/>
  <c r="FM57" i="6"/>
  <c r="FO57" i="6"/>
  <c r="FP57" i="6"/>
  <c r="FI58" i="6"/>
  <c r="FJ58" i="6"/>
  <c r="FL58" i="6"/>
  <c r="FM58" i="6"/>
  <c r="FO58" i="6"/>
  <c r="FP58" i="6"/>
  <c r="FI59" i="6"/>
  <c r="FJ59" i="6"/>
  <c r="FL59" i="6"/>
  <c r="FM59" i="6"/>
  <c r="FO59" i="6"/>
  <c r="FP59" i="6"/>
  <c r="FI60" i="6"/>
  <c r="FJ60" i="6"/>
  <c r="FL60" i="6"/>
  <c r="FM60" i="6"/>
  <c r="FO60" i="6"/>
  <c r="FP60" i="6"/>
  <c r="FI61" i="6"/>
  <c r="FJ61" i="6"/>
  <c r="FL61" i="6"/>
  <c r="FM61" i="6"/>
  <c r="FO61" i="6"/>
  <c r="FP61" i="6"/>
  <c r="FI62" i="6"/>
  <c r="FJ62" i="6"/>
  <c r="FL62" i="6"/>
  <c r="FM62" i="6"/>
  <c r="FO62" i="6"/>
  <c r="FP62" i="6"/>
  <c r="FI63" i="6"/>
  <c r="FJ63" i="6"/>
  <c r="FL63" i="6"/>
  <c r="FM63" i="6"/>
  <c r="FO63" i="6"/>
  <c r="FP63" i="6"/>
  <c r="FI64" i="6"/>
  <c r="FJ64" i="6"/>
  <c r="FL64" i="6"/>
  <c r="FM64" i="6"/>
  <c r="FO64" i="6"/>
  <c r="FP64" i="6"/>
  <c r="FI65" i="6"/>
  <c r="FJ65" i="6"/>
  <c r="FL65" i="6"/>
  <c r="FM65" i="6"/>
  <c r="FO65" i="6"/>
  <c r="FP65" i="6"/>
  <c r="FI66" i="6"/>
  <c r="FJ66" i="6"/>
  <c r="FL66" i="6"/>
  <c r="FM66" i="6"/>
  <c r="FO66" i="6"/>
  <c r="FP66" i="6"/>
  <c r="FI67" i="6"/>
  <c r="FJ67" i="6"/>
  <c r="FL67" i="6"/>
  <c r="FM67" i="6"/>
  <c r="FO67" i="6"/>
  <c r="FP67" i="6"/>
  <c r="FI68" i="6"/>
  <c r="FJ68" i="6"/>
  <c r="FL68" i="6"/>
  <c r="FM68" i="6"/>
  <c r="FO68" i="6"/>
  <c r="FP68" i="6"/>
  <c r="FI69" i="6"/>
  <c r="FJ69" i="6"/>
  <c r="FL69" i="6"/>
  <c r="FM69" i="6"/>
  <c r="FO69" i="6"/>
  <c r="FP69" i="6"/>
  <c r="FI70" i="6"/>
  <c r="FJ70" i="6"/>
  <c r="FL70" i="6"/>
  <c r="FM70" i="6"/>
  <c r="FO70" i="6"/>
  <c r="FP70" i="6"/>
  <c r="FI71" i="6"/>
  <c r="FJ71" i="6"/>
  <c r="FL71" i="6"/>
  <c r="FM71" i="6"/>
  <c r="FO71" i="6"/>
  <c r="FP71" i="6"/>
  <c r="FI72" i="6"/>
  <c r="FJ72" i="6"/>
  <c r="FL72" i="6"/>
  <c r="FM72" i="6"/>
  <c r="FO72" i="6"/>
  <c r="FP72" i="6"/>
  <c r="FI73" i="6"/>
  <c r="FJ73" i="6"/>
  <c r="FL73" i="6"/>
  <c r="FM73" i="6"/>
  <c r="FO73" i="6"/>
  <c r="FP73" i="6"/>
  <c r="FI74" i="6"/>
  <c r="FJ74" i="6"/>
  <c r="FL74" i="6"/>
  <c r="FM74" i="6"/>
  <c r="FO74" i="6"/>
  <c r="FP74" i="6"/>
  <c r="FI75" i="6"/>
  <c r="FJ75" i="6"/>
  <c r="FL75" i="6"/>
  <c r="FM75" i="6"/>
  <c r="FO75" i="6"/>
  <c r="FP75" i="6"/>
  <c r="FI76" i="6"/>
  <c r="FJ76" i="6"/>
  <c r="FL76" i="6"/>
  <c r="FM76" i="6"/>
  <c r="FO76" i="6"/>
  <c r="FP76" i="6"/>
  <c r="FI77" i="6"/>
  <c r="FJ77" i="6"/>
  <c r="FL77" i="6"/>
  <c r="FM77" i="6"/>
  <c r="FO77" i="6"/>
  <c r="FP77" i="6"/>
  <c r="FI78" i="6"/>
  <c r="FJ78" i="6"/>
  <c r="FL78" i="6"/>
  <c r="FM78" i="6"/>
  <c r="FO78" i="6"/>
  <c r="FP78" i="6"/>
  <c r="FI79" i="6"/>
  <c r="FJ79" i="6"/>
  <c r="FL79" i="6"/>
  <c r="FM79" i="6"/>
  <c r="FO79" i="6"/>
  <c r="FP79" i="6"/>
  <c r="FI80" i="6"/>
  <c r="FJ80" i="6"/>
  <c r="FL80" i="6"/>
  <c r="FM80" i="6"/>
  <c r="FO80" i="6"/>
  <c r="FP80" i="6"/>
  <c r="FI81" i="6"/>
  <c r="FJ81" i="6"/>
  <c r="FL81" i="6"/>
  <c r="FM81" i="6"/>
  <c r="FO81" i="6"/>
  <c r="FP81" i="6"/>
  <c r="FI82" i="6"/>
  <c r="FJ82" i="6"/>
  <c r="FL82" i="6"/>
  <c r="FM82" i="6"/>
  <c r="FO82" i="6"/>
  <c r="FP82" i="6"/>
  <c r="FI83" i="6"/>
  <c r="FJ83" i="6"/>
  <c r="FL83" i="6"/>
  <c r="FM83" i="6"/>
  <c r="FO83" i="6"/>
  <c r="FP83" i="6"/>
  <c r="FI84" i="6"/>
  <c r="FJ84" i="6"/>
  <c r="FL84" i="6"/>
  <c r="FM84" i="6"/>
  <c r="FO84" i="6"/>
  <c r="FP84" i="6"/>
  <c r="FI85" i="6"/>
  <c r="FJ85" i="6"/>
  <c r="FL85" i="6"/>
  <c r="FM85" i="6"/>
  <c r="FO85" i="6"/>
  <c r="FP85" i="6"/>
  <c r="FI86" i="6"/>
  <c r="FJ86" i="6"/>
  <c r="FL86" i="6"/>
  <c r="FM86" i="6"/>
  <c r="FO86" i="6"/>
  <c r="FP86" i="6"/>
  <c r="FI87" i="6"/>
  <c r="FJ87" i="6"/>
  <c r="FL87" i="6"/>
  <c r="FM87" i="6"/>
  <c r="FO87" i="6"/>
  <c r="FP87" i="6"/>
  <c r="FI88" i="6"/>
  <c r="FJ88" i="6"/>
  <c r="FL88" i="6"/>
  <c r="FM88" i="6"/>
  <c r="FO88" i="6"/>
  <c r="FP88" i="6"/>
  <c r="FI89" i="6"/>
  <c r="FJ89" i="6"/>
  <c r="FL89" i="6"/>
  <c r="FM89" i="6"/>
  <c r="FO89" i="6"/>
  <c r="FP89" i="6"/>
  <c r="FI90" i="6"/>
  <c r="FJ90" i="6"/>
  <c r="FL90" i="6"/>
  <c r="FM90" i="6"/>
  <c r="FO90" i="6"/>
  <c r="FP90" i="6"/>
  <c r="FI91" i="6"/>
  <c r="FJ91" i="6"/>
  <c r="FL91" i="6"/>
  <c r="FM91" i="6"/>
  <c r="FO91" i="6"/>
  <c r="FP91" i="6"/>
  <c r="FI92" i="6"/>
  <c r="FJ92" i="6"/>
  <c r="FL92" i="6"/>
  <c r="FM92" i="6"/>
  <c r="FO92" i="6"/>
  <c r="FP92" i="6"/>
  <c r="FI93" i="6"/>
  <c r="FJ93" i="6"/>
  <c r="FL93" i="6"/>
  <c r="FM93" i="6"/>
  <c r="FO93" i="6"/>
  <c r="FP93" i="6"/>
  <c r="FI94" i="6"/>
  <c r="FJ94" i="6"/>
  <c r="FL94" i="6"/>
  <c r="FM94" i="6"/>
  <c r="FO94" i="6"/>
  <c r="FP94" i="6"/>
  <c r="FI95" i="6"/>
  <c r="FJ95" i="6"/>
  <c r="FL95" i="6"/>
  <c r="FM95" i="6"/>
  <c r="FO95" i="6"/>
  <c r="FP95" i="6"/>
  <c r="FI96" i="6"/>
  <c r="FJ96" i="6"/>
  <c r="FL96" i="6"/>
  <c r="FM96" i="6"/>
  <c r="FO96" i="6"/>
  <c r="FP96" i="6"/>
  <c r="FI97" i="6"/>
  <c r="FJ97" i="6"/>
  <c r="FL97" i="6"/>
  <c r="FM97" i="6"/>
  <c r="FO97" i="6"/>
  <c r="FP97" i="6"/>
  <c r="FI98" i="6"/>
  <c r="FJ98" i="6"/>
  <c r="FL98" i="6"/>
  <c r="FM98" i="6"/>
  <c r="FO98" i="6"/>
  <c r="FP98" i="6"/>
  <c r="FI99" i="6"/>
  <c r="FJ99" i="6"/>
  <c r="FL99" i="6"/>
  <c r="FM99" i="6"/>
  <c r="FO99" i="6"/>
  <c r="FP99" i="6"/>
  <c r="FI100" i="6"/>
  <c r="FJ100" i="6"/>
  <c r="FL100" i="6"/>
  <c r="FM100" i="6"/>
  <c r="FO100" i="6"/>
  <c r="FP100" i="6"/>
  <c r="FI101" i="6"/>
  <c r="FJ101" i="6"/>
  <c r="FL101" i="6"/>
  <c r="FM101" i="6"/>
  <c r="FO101" i="6"/>
  <c r="FP101" i="6"/>
  <c r="FH103" i="6"/>
  <c r="FK103" i="6"/>
  <c r="FN103" i="6"/>
  <c r="FI103" i="6" l="1"/>
  <c r="FP103" i="6"/>
  <c r="FP105" i="6" s="1"/>
  <c r="FH110" i="6" s="1"/>
  <c r="FJ103" i="6"/>
  <c r="FQ103" i="6"/>
  <c r="FO103" i="6"/>
  <c r="FL103" i="6"/>
  <c r="FM103" i="6"/>
  <c r="FM105" i="6" s="1"/>
  <c r="FH109" i="6" s="1"/>
  <c r="FG103" i="6"/>
  <c r="EP104" i="9"/>
  <c r="EQ46" i="9"/>
  <c r="EQ45" i="9"/>
  <c r="EQ42" i="9"/>
  <c r="EP103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41" i="1"/>
  <c r="EW42" i="1"/>
  <c r="EW43" i="1"/>
  <c r="EW45" i="1"/>
  <c r="EW47" i="1"/>
  <c r="EW50" i="1"/>
  <c r="EW51" i="1"/>
  <c r="EW52" i="1"/>
  <c r="EW53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AW110" i="4"/>
  <c r="ER118" i="1"/>
  <c r="EQ44" i="1"/>
  <c r="EW44" i="1" s="1"/>
  <c r="EQ46" i="1"/>
  <c r="EW46" i="1" s="1"/>
  <c r="EQ54" i="1"/>
  <c r="EW54" i="1" s="1"/>
  <c r="EQ48" i="1"/>
  <c r="ES103" i="1"/>
  <c r="EQ55" i="1"/>
  <c r="EW55" i="1" s="1"/>
  <c r="EQ49" i="1"/>
  <c r="EW49" i="1" s="1"/>
  <c r="EV103" i="1"/>
  <c r="ET48" i="1"/>
  <c r="AW93" i="4"/>
  <c r="AU8" i="4"/>
  <c r="AU10" i="4"/>
  <c r="AU61" i="4"/>
  <c r="AU15" i="4"/>
  <c r="AU3" i="4"/>
  <c r="AU12" i="4"/>
  <c r="EE121" i="6"/>
  <c r="EI104" i="6"/>
  <c r="EG48" i="6"/>
  <c r="EG87" i="6"/>
  <c r="EG90" i="6"/>
  <c r="EG56" i="6"/>
  <c r="EG55" i="6"/>
  <c r="EG54" i="6"/>
  <c r="EG47" i="6"/>
  <c r="EG46" i="6"/>
  <c r="EG45" i="6"/>
  <c r="EG43" i="6"/>
  <c r="EW48" i="1" l="1"/>
  <c r="FH106" i="6"/>
  <c r="FQ105" i="6"/>
  <c r="FJ105" i="6"/>
  <c r="FH107" i="6" s="1"/>
  <c r="ED120" i="6"/>
  <c r="EF104" i="6"/>
  <c r="ED48" i="6"/>
  <c r="ED54" i="6"/>
  <c r="ED32" i="6"/>
  <c r="ED46" i="6"/>
  <c r="ED43" i="6"/>
  <c r="ED47" i="6"/>
  <c r="ED13" i="6"/>
  <c r="ED88" i="6"/>
  <c r="ED33" i="6"/>
  <c r="ED56" i="6"/>
  <c r="EM68" i="6"/>
  <c r="EF68" i="6"/>
  <c r="EM95" i="6"/>
  <c r="EM96" i="6"/>
  <c r="EF95" i="6"/>
  <c r="EF96" i="6"/>
  <c r="EF97" i="6"/>
  <c r="EF98" i="6"/>
  <c r="EF99" i="6"/>
  <c r="EE95" i="6"/>
  <c r="EE96" i="6"/>
  <c r="EE97" i="6"/>
  <c r="EE98" i="6"/>
  <c r="EE99" i="6"/>
  <c r="EM34" i="6"/>
  <c r="EM35" i="6"/>
  <c r="EM36" i="6"/>
  <c r="EM37" i="6"/>
  <c r="EM38" i="6"/>
  <c r="EM40" i="6"/>
  <c r="EI37" i="6"/>
  <c r="EI38" i="6"/>
  <c r="EI40" i="6"/>
  <c r="EF37" i="6"/>
  <c r="EF38" i="6"/>
  <c r="EF40" i="6"/>
  <c r="FH108" i="6" l="1"/>
  <c r="FH115" i="6" s="1"/>
  <c r="EF103" i="1" l="1"/>
  <c r="EG44" i="1"/>
  <c r="EG47" i="1"/>
  <c r="EG31" i="1"/>
  <c r="EG56" i="1"/>
  <c r="EG83" i="1"/>
  <c r="EG48" i="1"/>
  <c r="EI34" i="1"/>
  <c r="EI35" i="1"/>
  <c r="EI36" i="1"/>
  <c r="EH34" i="1"/>
  <c r="EH35" i="1"/>
  <c r="EH36" i="1"/>
  <c r="EI71" i="1"/>
  <c r="EI72" i="1"/>
  <c r="EI73" i="1"/>
  <c r="EI74" i="1"/>
  <c r="EM95" i="1"/>
  <c r="EM96" i="1"/>
  <c r="EM97" i="1"/>
  <c r="EI95" i="1"/>
  <c r="EI96" i="1"/>
  <c r="EI97" i="1"/>
  <c r="EL103" i="1"/>
  <c r="EJ48" i="1"/>
  <c r="EJ56" i="1"/>
  <c r="EJ46" i="1"/>
  <c r="EJ44" i="1"/>
  <c r="EL95" i="1"/>
  <c r="EL96" i="1"/>
  <c r="EL97" i="1"/>
  <c r="EL71" i="1"/>
  <c r="EL72" i="1"/>
  <c r="EL73" i="1"/>
  <c r="EL74" i="1"/>
  <c r="EL75" i="1"/>
  <c r="EL76" i="1"/>
  <c r="EL34" i="1"/>
  <c r="EL35" i="1"/>
  <c r="EL36" i="1"/>
  <c r="EL37" i="1"/>
  <c r="EL38" i="1"/>
  <c r="EL41" i="1"/>
  <c r="EL42" i="1"/>
  <c r="EL43" i="1"/>
  <c r="EK34" i="1"/>
  <c r="EK35" i="1"/>
  <c r="EK36" i="1"/>
  <c r="EK37" i="1"/>
  <c r="AT104" i="4"/>
  <c r="AT93" i="4"/>
  <c r="AR6" i="4"/>
  <c r="AR8" i="4"/>
  <c r="AR28" i="4"/>
  <c r="AR22" i="4"/>
  <c r="LA27" i="1"/>
  <c r="KZ27" i="1"/>
  <c r="KY27" i="1"/>
  <c r="KW27" i="1"/>
  <c r="KV27" i="1"/>
  <c r="KT27" i="1"/>
  <c r="KS27" i="1"/>
  <c r="KQ27" i="1"/>
  <c r="KP27" i="1"/>
  <c r="KO27" i="1"/>
  <c r="KM27" i="1"/>
  <c r="KL27" i="1"/>
  <c r="KJ27" i="1"/>
  <c r="KI27" i="1"/>
  <c r="KG27" i="1"/>
  <c r="KF27" i="1"/>
  <c r="KE27" i="1"/>
  <c r="KC27" i="1"/>
  <c r="KB27" i="1"/>
  <c r="JZ27" i="1"/>
  <c r="JY27" i="1"/>
  <c r="JW27" i="1"/>
  <c r="JV27" i="1"/>
  <c r="JU27" i="1"/>
  <c r="JS27" i="1"/>
  <c r="JR27" i="1"/>
  <c r="JP27" i="1"/>
  <c r="JO27" i="1"/>
  <c r="JL27" i="1"/>
  <c r="JK27" i="1"/>
  <c r="JH27" i="1"/>
  <c r="JE27" i="1"/>
  <c r="JC27" i="1"/>
  <c r="JB27" i="1"/>
  <c r="JA27" i="1"/>
  <c r="IY27" i="1"/>
  <c r="IX27" i="1"/>
  <c r="IV27" i="1"/>
  <c r="IU27" i="1"/>
  <c r="IS27" i="1"/>
  <c r="IR27" i="1"/>
  <c r="IQ27" i="1"/>
  <c r="IO27" i="1"/>
  <c r="IN27" i="1"/>
  <c r="IL27" i="1"/>
  <c r="IK27" i="1"/>
  <c r="II27" i="1"/>
  <c r="IH27" i="1"/>
  <c r="IG27" i="1"/>
  <c r="IE27" i="1"/>
  <c r="ID27" i="1"/>
  <c r="IB27" i="1"/>
  <c r="IA27" i="1"/>
  <c r="HY27" i="1"/>
  <c r="HX27" i="1"/>
  <c r="HW27" i="1"/>
  <c r="HU27" i="1"/>
  <c r="HT27" i="1"/>
  <c r="HR27" i="1"/>
  <c r="HQ27" i="1"/>
  <c r="HO27" i="1"/>
  <c r="HN27" i="1"/>
  <c r="HM27" i="1"/>
  <c r="HK27" i="1"/>
  <c r="HJ27" i="1"/>
  <c r="HH27" i="1"/>
  <c r="HG27" i="1"/>
  <c r="HE27" i="1"/>
  <c r="HD27" i="1"/>
  <c r="HC27" i="1"/>
  <c r="HA27" i="1"/>
  <c r="GZ27" i="1"/>
  <c r="GX27" i="1"/>
  <c r="GW27" i="1"/>
  <c r="GT27" i="1"/>
  <c r="GS27" i="1"/>
  <c r="GQ27" i="1"/>
  <c r="GP27" i="1"/>
  <c r="GN27" i="1"/>
  <c r="GM27" i="1"/>
  <c r="GK27" i="1"/>
  <c r="GJ27" i="1"/>
  <c r="GI27" i="1"/>
  <c r="GG27" i="1"/>
  <c r="GF27" i="1"/>
  <c r="GD27" i="1"/>
  <c r="GC27" i="1"/>
  <c r="GA27" i="1"/>
  <c r="FZ27" i="1"/>
  <c r="FY27" i="1"/>
  <c r="FW27" i="1"/>
  <c r="FV27" i="1"/>
  <c r="FT27" i="1"/>
  <c r="FS27" i="1"/>
  <c r="FQ27" i="1"/>
  <c r="FP27" i="1"/>
  <c r="FO27" i="1"/>
  <c r="FM27" i="1"/>
  <c r="FL27" i="1"/>
  <c r="FJ27" i="1"/>
  <c r="FI27" i="1"/>
  <c r="FG27" i="1"/>
  <c r="FF27" i="1"/>
  <c r="FE27" i="1"/>
  <c r="FC27" i="1"/>
  <c r="FB27" i="1"/>
  <c r="EZ27" i="1"/>
  <c r="EY27" i="1"/>
  <c r="EV27" i="1"/>
  <c r="EU27" i="1"/>
  <c r="ES27" i="1"/>
  <c r="ER27" i="1"/>
  <c r="EO27" i="1"/>
  <c r="EM27" i="1"/>
  <c r="EL27" i="1"/>
  <c r="EK27" i="1"/>
  <c r="EI27" i="1"/>
  <c r="EH27" i="1"/>
  <c r="EF27" i="1"/>
  <c r="EE27" i="1"/>
  <c r="EC27" i="1"/>
  <c r="EB27" i="1"/>
  <c r="EA27" i="1"/>
  <c r="DY27" i="1"/>
  <c r="DX27" i="1"/>
  <c r="DV27" i="1"/>
  <c r="DU27" i="1"/>
  <c r="DS27" i="1"/>
  <c r="DR27" i="1"/>
  <c r="DQ27" i="1"/>
  <c r="DO27" i="1"/>
  <c r="DN27" i="1"/>
  <c r="DL27" i="1"/>
  <c r="DK27" i="1"/>
  <c r="DI27" i="1"/>
  <c r="DH27" i="1"/>
  <c r="DG27" i="1"/>
  <c r="DE27" i="1"/>
  <c r="DD27" i="1"/>
  <c r="DB27" i="1"/>
  <c r="DA27" i="1"/>
  <c r="CX27" i="1"/>
  <c r="CW27" i="1"/>
  <c r="CU27" i="1"/>
  <c r="CR27" i="1"/>
  <c r="CQ27" i="1"/>
  <c r="CO27" i="1"/>
  <c r="CN27" i="1"/>
  <c r="CM27" i="1"/>
  <c r="CK27" i="1"/>
  <c r="CJ27" i="1"/>
  <c r="CH27" i="1"/>
  <c r="CG27" i="1"/>
  <c r="CE27" i="1"/>
  <c r="CD27" i="1"/>
  <c r="CC27" i="1"/>
  <c r="CA27" i="1"/>
  <c r="BZ27" i="1"/>
  <c r="BX27" i="1"/>
  <c r="BW27" i="1"/>
  <c r="BU27" i="1"/>
  <c r="BT27" i="1"/>
  <c r="BS27" i="1"/>
  <c r="BQ27" i="1"/>
  <c r="BP27" i="1"/>
  <c r="BN27" i="1"/>
  <c r="BM27" i="1"/>
  <c r="BK27" i="1"/>
  <c r="BJ27" i="1"/>
  <c r="BI27" i="1"/>
  <c r="BG27" i="1"/>
  <c r="BF27" i="1"/>
  <c r="BD27" i="1"/>
  <c r="BC27" i="1"/>
  <c r="AZ27" i="1"/>
  <c r="AY27" i="1"/>
  <c r="AW27" i="1"/>
  <c r="AV27" i="1"/>
  <c r="AT27" i="1"/>
  <c r="AQ27" i="1"/>
  <c r="AP27" i="1"/>
  <c r="AO27" i="1"/>
  <c r="AM27" i="1"/>
  <c r="AL27" i="1"/>
  <c r="AJ27" i="1"/>
  <c r="AI27" i="1"/>
  <c r="AG27" i="1"/>
  <c r="AF27" i="1"/>
  <c r="AE27" i="1"/>
  <c r="AC27" i="1"/>
  <c r="AB27" i="1"/>
  <c r="Z27" i="1"/>
  <c r="Y27" i="1"/>
  <c r="W27" i="1"/>
  <c r="V27" i="1"/>
  <c r="U27" i="1"/>
  <c r="S27" i="1"/>
  <c r="R27" i="1"/>
  <c r="P27" i="1"/>
  <c r="O27" i="1"/>
  <c r="M27" i="1"/>
  <c r="L27" i="1"/>
  <c r="K27" i="1"/>
  <c r="I27" i="1"/>
  <c r="H27" i="1"/>
  <c r="F27" i="1"/>
  <c r="E27" i="1"/>
  <c r="AS27" i="1" l="1"/>
  <c r="BA27" i="1"/>
  <c r="CT27" i="1"/>
  <c r="CY27" i="1"/>
  <c r="E21" i="15"/>
  <c r="E22" i="15"/>
  <c r="E20" i="15"/>
  <c r="D23" i="15"/>
  <c r="C23" i="15"/>
  <c r="DZ52" i="9"/>
  <c r="DZ46" i="9"/>
  <c r="DZ45" i="9"/>
  <c r="DZ42" i="9"/>
  <c r="K99" i="22"/>
  <c r="J99" i="22"/>
  <c r="I99" i="22"/>
  <c r="H99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7" i="22"/>
  <c r="K100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7" i="23"/>
  <c r="J38" i="23"/>
  <c r="H100" i="23"/>
  <c r="G100" i="23"/>
  <c r="LD27" i="1" l="1"/>
  <c r="LE27" i="1" s="1"/>
  <c r="E23" i="15"/>
  <c r="F100" i="23"/>
  <c r="G99" i="22"/>
  <c r="F99" i="22"/>
  <c r="L99" i="22"/>
  <c r="D110" i="23"/>
  <c r="D109" i="23"/>
  <c r="D107" i="23"/>
  <c r="D106" i="23"/>
  <c r="D104" i="23"/>
  <c r="D105" i="23" s="1"/>
  <c r="D112" i="23" s="1"/>
  <c r="D103" i="23"/>
  <c r="I102" i="23"/>
  <c r="J101" i="23"/>
  <c r="E100" i="23"/>
  <c r="D100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100" i="23" s="1"/>
  <c r="J102" i="23" s="1"/>
  <c r="J103" i="23" s="1"/>
  <c r="I100" i="23"/>
  <c r="D109" i="22"/>
  <c r="D108" i="22"/>
  <c r="D106" i="22"/>
  <c r="D105" i="22"/>
  <c r="D103" i="22"/>
  <c r="D107" i="22" s="1"/>
  <c r="D102" i="22"/>
  <c r="M101" i="22"/>
  <c r="N100" i="22"/>
  <c r="E99" i="22"/>
  <c r="D99" i="22"/>
  <c r="N97" i="22"/>
  <c r="N96" i="22"/>
  <c r="N95" i="22"/>
  <c r="N94" i="22"/>
  <c r="N93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8" i="22"/>
  <c r="N77" i="22"/>
  <c r="N76" i="22"/>
  <c r="N75" i="22"/>
  <c r="N74" i="22"/>
  <c r="N73" i="22"/>
  <c r="N72" i="22"/>
  <c r="N70" i="22"/>
  <c r="N68" i="22"/>
  <c r="N66" i="22"/>
  <c r="N64" i="22"/>
  <c r="N62" i="22"/>
  <c r="N60" i="22"/>
  <c r="N58" i="22"/>
  <c r="N56" i="22"/>
  <c r="N54" i="22"/>
  <c r="N52" i="22"/>
  <c r="N50" i="22"/>
  <c r="N38" i="22"/>
  <c r="N36" i="22"/>
  <c r="N34" i="22"/>
  <c r="N32" i="22"/>
  <c r="N30" i="22"/>
  <c r="N28" i="22"/>
  <c r="N26" i="22"/>
  <c r="N24" i="22"/>
  <c r="N22" i="22"/>
  <c r="N20" i="22"/>
  <c r="N18" i="22"/>
  <c r="N16" i="22"/>
  <c r="N14" i="22"/>
  <c r="N12" i="22"/>
  <c r="N10" i="22"/>
  <c r="N9" i="22"/>
  <c r="D108" i="23" l="1"/>
  <c r="N11" i="22"/>
  <c r="N13" i="22"/>
  <c r="N15" i="22"/>
  <c r="N17" i="22"/>
  <c r="N19" i="22"/>
  <c r="N21" i="22"/>
  <c r="N23" i="22"/>
  <c r="N25" i="22"/>
  <c r="N27" i="22"/>
  <c r="N29" i="22"/>
  <c r="N31" i="22"/>
  <c r="N33" i="22"/>
  <c r="N35" i="22"/>
  <c r="N37" i="22"/>
  <c r="N39" i="22"/>
  <c r="N41" i="22"/>
  <c r="N43" i="22"/>
  <c r="N45" i="22"/>
  <c r="N47" i="22"/>
  <c r="N49" i="22"/>
  <c r="N51" i="22"/>
  <c r="N53" i="22"/>
  <c r="N55" i="22"/>
  <c r="N57" i="22"/>
  <c r="N59" i="22"/>
  <c r="N61" i="22"/>
  <c r="N63" i="22"/>
  <c r="N65" i="22"/>
  <c r="N67" i="22"/>
  <c r="N69" i="22"/>
  <c r="N71" i="22"/>
  <c r="M99" i="22"/>
  <c r="N40" i="22"/>
  <c r="N42" i="22"/>
  <c r="N44" i="22"/>
  <c r="N46" i="22"/>
  <c r="N48" i="22"/>
  <c r="N92" i="22"/>
  <c r="D104" i="22"/>
  <c r="DV104" i="6"/>
  <c r="DT53" i="6"/>
  <c r="DT47" i="6"/>
  <c r="DT46" i="6"/>
  <c r="DT43" i="6"/>
  <c r="DJ43" i="6"/>
  <c r="DJ46" i="6"/>
  <c r="DJ47" i="6"/>
  <c r="DJ53" i="6"/>
  <c r="DL104" i="6"/>
  <c r="DY104" i="6"/>
  <c r="DV37" i="6"/>
  <c r="DV38" i="6"/>
  <c r="LU38" i="6"/>
  <c r="LT38" i="6"/>
  <c r="LS38" i="6"/>
  <c r="LQ38" i="6"/>
  <c r="LP38" i="6"/>
  <c r="LN38" i="6"/>
  <c r="LM38" i="6"/>
  <c r="LK38" i="6"/>
  <c r="LJ38" i="6"/>
  <c r="LI38" i="6"/>
  <c r="LG38" i="6"/>
  <c r="LF38" i="6"/>
  <c r="LD38" i="6"/>
  <c r="LC38" i="6"/>
  <c r="LA38" i="6"/>
  <c r="KZ38" i="6"/>
  <c r="KY38" i="6"/>
  <c r="KW38" i="6"/>
  <c r="KV38" i="6"/>
  <c r="KT38" i="6"/>
  <c r="KS38" i="6"/>
  <c r="KQ38" i="6"/>
  <c r="KP38" i="6"/>
  <c r="KO38" i="6"/>
  <c r="KM38" i="6"/>
  <c r="KL38" i="6"/>
  <c r="KJ38" i="6"/>
  <c r="KI38" i="6"/>
  <c r="KG38" i="6"/>
  <c r="KF38" i="6"/>
  <c r="KE38" i="6"/>
  <c r="KC38" i="6"/>
  <c r="KB38" i="6"/>
  <c r="JZ38" i="6"/>
  <c r="JY38" i="6"/>
  <c r="JW38" i="6"/>
  <c r="JO38" i="6"/>
  <c r="JM38" i="6"/>
  <c r="JL38" i="6"/>
  <c r="JK38" i="6"/>
  <c r="JI38" i="6"/>
  <c r="JH38" i="6"/>
  <c r="JF38" i="6"/>
  <c r="JE38" i="6"/>
  <c r="JC38" i="6"/>
  <c r="LW38" i="6" s="1"/>
  <c r="LX38" i="6" s="1"/>
  <c r="JB38" i="6"/>
  <c r="JA38" i="6"/>
  <c r="IY38" i="6"/>
  <c r="IX38" i="6"/>
  <c r="IV38" i="6"/>
  <c r="IU38" i="6"/>
  <c r="IR38" i="6"/>
  <c r="IQ38" i="6"/>
  <c r="IO38" i="6"/>
  <c r="IN38" i="6"/>
  <c r="IL38" i="6"/>
  <c r="IK38" i="6"/>
  <c r="IH38" i="6"/>
  <c r="IG38" i="6"/>
  <c r="IE38" i="6"/>
  <c r="ID38" i="6"/>
  <c r="IB38" i="6"/>
  <c r="IA38" i="6"/>
  <c r="HX38" i="6"/>
  <c r="HW38" i="6"/>
  <c r="HU38" i="6"/>
  <c r="HT38" i="6"/>
  <c r="HR38" i="6"/>
  <c r="HQ38" i="6"/>
  <c r="HN38" i="6"/>
  <c r="HM38" i="6"/>
  <c r="HK38" i="6"/>
  <c r="HJ38" i="6"/>
  <c r="HH38" i="6"/>
  <c r="HG38" i="6"/>
  <c r="HD38" i="6"/>
  <c r="HC38" i="6"/>
  <c r="HA38" i="6"/>
  <c r="GZ38" i="6"/>
  <c r="GX38" i="6"/>
  <c r="GW38" i="6"/>
  <c r="GT38" i="6"/>
  <c r="GS38" i="6"/>
  <c r="GQ38" i="6"/>
  <c r="GP38" i="6"/>
  <c r="GN38" i="6"/>
  <c r="GM38" i="6"/>
  <c r="GJ38" i="6"/>
  <c r="GI38" i="6"/>
  <c r="GG38" i="6"/>
  <c r="GF38" i="6"/>
  <c r="GD38" i="6"/>
  <c r="GC38" i="6"/>
  <c r="FZ38" i="6"/>
  <c r="FY38" i="6"/>
  <c r="FW38" i="6"/>
  <c r="FV38" i="6"/>
  <c r="FT38" i="6"/>
  <c r="FS38" i="6"/>
  <c r="JV38" i="6"/>
  <c r="EV38" i="6"/>
  <c r="JU38" i="6" s="1"/>
  <c r="EU38" i="6"/>
  <c r="ES38" i="6"/>
  <c r="ER38" i="6"/>
  <c r="EP38" i="6"/>
  <c r="EO38" i="6"/>
  <c r="EH38" i="6"/>
  <c r="EE38" i="6"/>
  <c r="EC38" i="6"/>
  <c r="EB38" i="6"/>
  <c r="EA38" i="6"/>
  <c r="DY38" i="6"/>
  <c r="DX38" i="6"/>
  <c r="DU38" i="6"/>
  <c r="DS38" i="6"/>
  <c r="DO38" i="6"/>
  <c r="DN38" i="6"/>
  <c r="DL38" i="6"/>
  <c r="DK38" i="6"/>
  <c r="DG38" i="6"/>
  <c r="DD38" i="6"/>
  <c r="DA38" i="6"/>
  <c r="CY38" i="6"/>
  <c r="CX38" i="6"/>
  <c r="CW38" i="6"/>
  <c r="CU38" i="6"/>
  <c r="CT38" i="6"/>
  <c r="CR38" i="6"/>
  <c r="CQ38" i="6"/>
  <c r="CO38" i="6"/>
  <c r="CN38" i="6"/>
  <c r="CM38" i="6"/>
  <c r="CK38" i="6"/>
  <c r="CJ38" i="6"/>
  <c r="CH38" i="6"/>
  <c r="CG38" i="6"/>
  <c r="CE38" i="6"/>
  <c r="CD38" i="6"/>
  <c r="CC38" i="6"/>
  <c r="CA38" i="6"/>
  <c r="BZ38" i="6"/>
  <c r="BX38" i="6"/>
  <c r="BW38" i="6"/>
  <c r="BT38" i="6"/>
  <c r="BS38" i="6"/>
  <c r="BQ38" i="6"/>
  <c r="BP38" i="6"/>
  <c r="BN38" i="6"/>
  <c r="BM38" i="6"/>
  <c r="BI38" i="6"/>
  <c r="BF38" i="6"/>
  <c r="AY38" i="6"/>
  <c r="AW38" i="6"/>
  <c r="AV38" i="6"/>
  <c r="AT38" i="6"/>
  <c r="AS38" i="6"/>
  <c r="AQ38" i="6"/>
  <c r="AP38" i="6"/>
  <c r="AO38" i="6"/>
  <c r="AM38" i="6"/>
  <c r="AL38" i="6"/>
  <c r="AJ38" i="6"/>
  <c r="AI38" i="6"/>
  <c r="AG38" i="6"/>
  <c r="EL38" i="6" s="1"/>
  <c r="AF38" i="6"/>
  <c r="EK38" i="6" s="1"/>
  <c r="AE38" i="6"/>
  <c r="AC38" i="6"/>
  <c r="AB38" i="6"/>
  <c r="Z38" i="6"/>
  <c r="Y38" i="6"/>
  <c r="W38" i="6"/>
  <c r="V38" i="6"/>
  <c r="S38" i="6"/>
  <c r="R38" i="6"/>
  <c r="P38" i="6"/>
  <c r="O38" i="6"/>
  <c r="M38" i="6"/>
  <c r="L38" i="6"/>
  <c r="K38" i="6"/>
  <c r="I38" i="6"/>
  <c r="H38" i="6"/>
  <c r="F38" i="6"/>
  <c r="E38" i="6"/>
  <c r="DW55" i="6"/>
  <c r="DW53" i="6"/>
  <c r="DW48" i="6"/>
  <c r="DW54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8" i="6"/>
  <c r="DY99" i="6"/>
  <c r="DY100" i="6"/>
  <c r="DY101" i="6"/>
  <c r="DY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8" i="6"/>
  <c r="DX99" i="6"/>
  <c r="DX100" i="6"/>
  <c r="DX101" i="6"/>
  <c r="DX8" i="6"/>
  <c r="DW97" i="6"/>
  <c r="DY97" i="6" s="1"/>
  <c r="LU97" i="6"/>
  <c r="LT97" i="6"/>
  <c r="LS97" i="6"/>
  <c r="LQ97" i="6"/>
  <c r="LP97" i="6"/>
  <c r="LN97" i="6"/>
  <c r="LM97" i="6"/>
  <c r="LK97" i="6"/>
  <c r="LJ97" i="6"/>
  <c r="LI97" i="6"/>
  <c r="LG97" i="6"/>
  <c r="LF97" i="6"/>
  <c r="LD97" i="6"/>
  <c r="LC97" i="6"/>
  <c r="LA97" i="6"/>
  <c r="KZ97" i="6"/>
  <c r="KY97" i="6"/>
  <c r="KW97" i="6"/>
  <c r="KV97" i="6"/>
  <c r="KT97" i="6"/>
  <c r="KS97" i="6"/>
  <c r="KQ97" i="6"/>
  <c r="KP97" i="6"/>
  <c r="KO97" i="6"/>
  <c r="KM97" i="6"/>
  <c r="KL97" i="6"/>
  <c r="KJ97" i="6"/>
  <c r="KI97" i="6"/>
  <c r="KG97" i="6"/>
  <c r="KF97" i="6"/>
  <c r="KE97" i="6"/>
  <c r="KC97" i="6"/>
  <c r="KB97" i="6"/>
  <c r="JZ97" i="6"/>
  <c r="JY97" i="6"/>
  <c r="JW97" i="6"/>
  <c r="LW97" i="6" s="1"/>
  <c r="LX97" i="6" s="1"/>
  <c r="JO97" i="6"/>
  <c r="JM97" i="6"/>
  <c r="JL97" i="6"/>
  <c r="JK97" i="6"/>
  <c r="JI97" i="6"/>
  <c r="JH97" i="6"/>
  <c r="JF97" i="6"/>
  <c r="JE97" i="6"/>
  <c r="JC97" i="6"/>
  <c r="JB97" i="6"/>
  <c r="JA97" i="6"/>
  <c r="IY97" i="6"/>
  <c r="IX97" i="6"/>
  <c r="IV97" i="6"/>
  <c r="IU97" i="6"/>
  <c r="IR97" i="6"/>
  <c r="IQ97" i="6"/>
  <c r="IO97" i="6"/>
  <c r="IN97" i="6"/>
  <c r="IL97" i="6"/>
  <c r="IK97" i="6"/>
  <c r="IH97" i="6"/>
  <c r="IG97" i="6"/>
  <c r="IE97" i="6"/>
  <c r="ID97" i="6"/>
  <c r="IB97" i="6"/>
  <c r="IA97" i="6"/>
  <c r="HX97" i="6"/>
  <c r="HW97" i="6"/>
  <c r="HU97" i="6"/>
  <c r="HT97" i="6"/>
  <c r="HR97" i="6"/>
  <c r="HQ97" i="6"/>
  <c r="HN97" i="6"/>
  <c r="HM97" i="6"/>
  <c r="HK97" i="6"/>
  <c r="HJ97" i="6"/>
  <c r="HH97" i="6"/>
  <c r="HG97" i="6"/>
  <c r="HD97" i="6"/>
  <c r="HC97" i="6"/>
  <c r="HA97" i="6"/>
  <c r="GZ97" i="6"/>
  <c r="GX97" i="6"/>
  <c r="GW97" i="6"/>
  <c r="GT97" i="6"/>
  <c r="GS97" i="6"/>
  <c r="GQ97" i="6"/>
  <c r="GP97" i="6"/>
  <c r="GN97" i="6"/>
  <c r="GM97" i="6"/>
  <c r="GJ97" i="6"/>
  <c r="GI97" i="6"/>
  <c r="GG97" i="6"/>
  <c r="GF97" i="6"/>
  <c r="GD97" i="6"/>
  <c r="GC97" i="6"/>
  <c r="FZ97" i="6"/>
  <c r="FY97" i="6"/>
  <c r="FW97" i="6"/>
  <c r="FV97" i="6"/>
  <c r="FT97" i="6"/>
  <c r="FS97" i="6"/>
  <c r="JV97" i="6"/>
  <c r="EV97" i="6"/>
  <c r="JU97" i="6" s="1"/>
  <c r="EU97" i="6"/>
  <c r="ES97" i="6"/>
  <c r="ER97" i="6"/>
  <c r="EP97" i="6"/>
  <c r="EO97" i="6"/>
  <c r="EM97" i="6"/>
  <c r="EI97" i="6"/>
  <c r="EH97" i="6"/>
  <c r="EC97" i="6"/>
  <c r="EB97" i="6"/>
  <c r="EA97" i="6"/>
  <c r="DV97" i="6"/>
  <c r="DU97" i="6"/>
  <c r="DS97" i="6"/>
  <c r="DO97" i="6"/>
  <c r="DN97" i="6"/>
  <c r="DL97" i="6"/>
  <c r="DK97" i="6"/>
  <c r="DI97" i="6"/>
  <c r="DH97" i="6"/>
  <c r="DG97" i="6"/>
  <c r="DE97" i="6"/>
  <c r="DD97" i="6"/>
  <c r="DB97" i="6"/>
  <c r="DA97" i="6"/>
  <c r="CY97" i="6"/>
  <c r="CX97" i="6"/>
  <c r="CW97" i="6"/>
  <c r="CU97" i="6"/>
  <c r="CT97" i="6"/>
  <c r="CR97" i="6"/>
  <c r="CQ97" i="6"/>
  <c r="CO97" i="6"/>
  <c r="CN97" i="6"/>
  <c r="CM97" i="6"/>
  <c r="CK97" i="6"/>
  <c r="CJ97" i="6"/>
  <c r="CH97" i="6"/>
  <c r="CG97" i="6"/>
  <c r="CE97" i="6"/>
  <c r="CD97" i="6"/>
  <c r="CC97" i="6"/>
  <c r="CA97" i="6"/>
  <c r="BZ97" i="6"/>
  <c r="BX97" i="6"/>
  <c r="BW97" i="6"/>
  <c r="BT97" i="6"/>
  <c r="BS97" i="6"/>
  <c r="BQ97" i="6"/>
  <c r="BP97" i="6"/>
  <c r="BM97" i="6"/>
  <c r="BJ97" i="6"/>
  <c r="BI97" i="6"/>
  <c r="BG97" i="6"/>
  <c r="BF97" i="6"/>
  <c r="BD97" i="6"/>
  <c r="BC97" i="6"/>
  <c r="AY97" i="6"/>
  <c r="AW97" i="6"/>
  <c r="AV97" i="6"/>
  <c r="AT97" i="6"/>
  <c r="AS97" i="6"/>
  <c r="AQ97" i="6"/>
  <c r="AP97" i="6"/>
  <c r="AO97" i="6"/>
  <c r="AM97" i="6"/>
  <c r="AL97" i="6"/>
  <c r="AJ97" i="6"/>
  <c r="AI97" i="6"/>
  <c r="AG97" i="6"/>
  <c r="EL97" i="6" s="1"/>
  <c r="AF97" i="6"/>
  <c r="EK97" i="6" s="1"/>
  <c r="AE97" i="6"/>
  <c r="AC97" i="6"/>
  <c r="AB97" i="6"/>
  <c r="Z97" i="6"/>
  <c r="Y97" i="6"/>
  <c r="W97" i="6"/>
  <c r="V97" i="6"/>
  <c r="U97" i="6"/>
  <c r="S97" i="6"/>
  <c r="R97" i="6"/>
  <c r="P97" i="6"/>
  <c r="O97" i="6"/>
  <c r="M97" i="6"/>
  <c r="L97" i="6"/>
  <c r="K97" i="6"/>
  <c r="I97" i="6"/>
  <c r="H97" i="6"/>
  <c r="F97" i="6"/>
  <c r="E97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9" i="6"/>
  <c r="EC30" i="6"/>
  <c r="EC31" i="6"/>
  <c r="EC32" i="6"/>
  <c r="EC33" i="6"/>
  <c r="EC34" i="6"/>
  <c r="EC35" i="6"/>
  <c r="EC36" i="6"/>
  <c r="EC37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7" i="6"/>
  <c r="EC88" i="6"/>
  <c r="EC89" i="6"/>
  <c r="EC90" i="6"/>
  <c r="EC91" i="6"/>
  <c r="EC92" i="6"/>
  <c r="EC93" i="6"/>
  <c r="EC94" i="6"/>
  <c r="EC95" i="6"/>
  <c r="EC96" i="6"/>
  <c r="EC98" i="6"/>
  <c r="EC99" i="6"/>
  <c r="EC100" i="6"/>
  <c r="EC101" i="6"/>
  <c r="DZ28" i="6"/>
  <c r="EC28" i="6" s="1"/>
  <c r="DZ86" i="6"/>
  <c r="EC86" i="6" s="1"/>
  <c r="DZ56" i="6"/>
  <c r="EC56" i="6" s="1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8" i="6"/>
  <c r="EB99" i="6"/>
  <c r="EB100" i="6"/>
  <c r="EB101" i="6"/>
  <c r="EB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8" i="6"/>
  <c r="EA99" i="6"/>
  <c r="EA100" i="6"/>
  <c r="EA101" i="6"/>
  <c r="EA8" i="6"/>
  <c r="DQ97" i="6" l="1"/>
  <c r="FE97" i="6"/>
  <c r="EY97" i="6"/>
  <c r="DQ38" i="6"/>
  <c r="FE38" i="6"/>
  <c r="EY38" i="6"/>
  <c r="DR97" i="6"/>
  <c r="FF97" i="6"/>
  <c r="EZ97" i="6"/>
  <c r="DR38" i="6"/>
  <c r="FF38" i="6"/>
  <c r="EZ38" i="6"/>
  <c r="DX97" i="6"/>
  <c r="D111" i="22"/>
  <c r="N8" i="22"/>
  <c r="N99" i="22" s="1"/>
  <c r="N101" i="22" s="1"/>
  <c r="N102" i="22" s="1"/>
  <c r="AZ38" i="6"/>
  <c r="AZ97" i="6"/>
  <c r="BN97" i="6"/>
  <c r="EL34" i="9"/>
  <c r="EL35" i="9"/>
  <c r="EL36" i="9"/>
  <c r="EM70" i="9"/>
  <c r="EM71" i="9"/>
  <c r="EM72" i="9"/>
  <c r="EL70" i="9"/>
  <c r="EL71" i="9"/>
  <c r="EK70" i="9"/>
  <c r="EK71" i="9"/>
  <c r="EI70" i="9"/>
  <c r="EI71" i="9"/>
  <c r="EI72" i="9"/>
  <c r="EH70" i="9"/>
  <c r="EH71" i="9"/>
  <c r="EF70" i="9"/>
  <c r="EF71" i="9"/>
  <c r="EF72" i="9"/>
  <c r="EE70" i="9"/>
  <c r="EF34" i="9"/>
  <c r="EF35" i="9"/>
  <c r="EF36" i="9"/>
  <c r="EC70" i="9"/>
  <c r="EC71" i="9"/>
  <c r="EC72" i="9"/>
  <c r="EB70" i="9"/>
  <c r="EB71" i="9"/>
  <c r="EB72" i="9"/>
  <c r="EA70" i="9"/>
  <c r="EA71" i="9"/>
  <c r="EA72" i="9"/>
  <c r="DY70" i="9"/>
  <c r="DX70" i="9"/>
  <c r="DV70" i="9"/>
  <c r="DV71" i="9"/>
  <c r="DU70" i="9"/>
  <c r="DU71" i="9"/>
  <c r="EB34" i="9"/>
  <c r="EB35" i="9"/>
  <c r="DY34" i="9"/>
  <c r="DY35" i="9"/>
  <c r="DY36" i="9"/>
  <c r="DV34" i="9"/>
  <c r="DV35" i="9"/>
  <c r="DV36" i="9"/>
  <c r="DV37" i="9"/>
  <c r="DT71" i="9" l="1"/>
  <c r="DT42" i="9"/>
  <c r="DT52" i="9"/>
  <c r="DT33" i="9"/>
  <c r="DT46" i="9"/>
  <c r="DT31" i="9"/>
  <c r="DT54" i="9"/>
  <c r="DT45" i="9"/>
  <c r="DT114" i="9"/>
  <c r="DT55" i="9"/>
  <c r="DV104" i="9"/>
  <c r="DT53" i="9"/>
  <c r="DT44" i="9"/>
  <c r="DT78" i="9"/>
  <c r="LA37" i="9"/>
  <c r="KZ37" i="9"/>
  <c r="KY37" i="9"/>
  <c r="KW37" i="9"/>
  <c r="KV37" i="9"/>
  <c r="KT37" i="9"/>
  <c r="KS37" i="9"/>
  <c r="KQ37" i="9"/>
  <c r="KP37" i="9"/>
  <c r="KO37" i="9"/>
  <c r="KM37" i="9"/>
  <c r="KL37" i="9"/>
  <c r="KJ37" i="9"/>
  <c r="KI37" i="9"/>
  <c r="KG37" i="9"/>
  <c r="KF37" i="9"/>
  <c r="KE37" i="9"/>
  <c r="KC37" i="9"/>
  <c r="KB37" i="9"/>
  <c r="JZ37" i="9"/>
  <c r="JY37" i="9"/>
  <c r="JV37" i="9"/>
  <c r="JU37" i="9"/>
  <c r="JS37" i="9"/>
  <c r="JR37" i="9"/>
  <c r="JP37" i="9"/>
  <c r="JO37" i="9"/>
  <c r="JM37" i="9"/>
  <c r="JI37" i="9"/>
  <c r="JH37" i="9"/>
  <c r="JF37" i="9"/>
  <c r="JE37" i="9"/>
  <c r="JC37" i="9"/>
  <c r="JB37" i="9"/>
  <c r="JA37" i="9"/>
  <c r="IY37" i="9"/>
  <c r="IX37" i="9"/>
  <c r="IV37" i="9"/>
  <c r="IU37" i="9"/>
  <c r="IS37" i="9"/>
  <c r="IR37" i="9"/>
  <c r="IQ37" i="9"/>
  <c r="IO37" i="9"/>
  <c r="IN37" i="9"/>
  <c r="IL37" i="9"/>
  <c r="IK37" i="9"/>
  <c r="II37" i="9"/>
  <c r="IH37" i="9"/>
  <c r="IG37" i="9"/>
  <c r="IE37" i="9"/>
  <c r="ID37" i="9"/>
  <c r="IB37" i="9"/>
  <c r="IA37" i="9"/>
  <c r="HY37" i="9"/>
  <c r="HX37" i="9"/>
  <c r="HW37" i="9"/>
  <c r="HU37" i="9"/>
  <c r="HT37" i="9"/>
  <c r="HR37" i="9"/>
  <c r="HQ37" i="9"/>
  <c r="HO37" i="9"/>
  <c r="HN37" i="9"/>
  <c r="HM37" i="9"/>
  <c r="HK37" i="9"/>
  <c r="HJ37" i="9"/>
  <c r="HH37" i="9"/>
  <c r="HG37" i="9"/>
  <c r="HE37" i="9"/>
  <c r="HD37" i="9"/>
  <c r="HC37" i="9"/>
  <c r="HA37" i="9"/>
  <c r="GZ37" i="9"/>
  <c r="GX37" i="9"/>
  <c r="GW37" i="9"/>
  <c r="GU37" i="9"/>
  <c r="GT37" i="9"/>
  <c r="GS37" i="9"/>
  <c r="GQ37" i="9"/>
  <c r="GP37" i="9"/>
  <c r="GN37" i="9"/>
  <c r="GM37" i="9"/>
  <c r="GK37" i="9"/>
  <c r="GJ37" i="9"/>
  <c r="GI37" i="9"/>
  <c r="GG37" i="9"/>
  <c r="GF37" i="9"/>
  <c r="GD37" i="9"/>
  <c r="GC37" i="9"/>
  <c r="GA37" i="9"/>
  <c r="FZ37" i="9"/>
  <c r="FY37" i="9"/>
  <c r="FW37" i="9"/>
  <c r="FV37" i="9"/>
  <c r="FT37" i="9"/>
  <c r="FS37" i="9"/>
  <c r="FQ37" i="9"/>
  <c r="FP37" i="9"/>
  <c r="FO37" i="9"/>
  <c r="FM37" i="9"/>
  <c r="FL37" i="9"/>
  <c r="FJ37" i="9"/>
  <c r="FI37" i="9"/>
  <c r="FG37" i="9"/>
  <c r="FF37" i="9"/>
  <c r="FE37" i="9"/>
  <c r="FC37" i="9"/>
  <c r="FB37" i="9"/>
  <c r="EZ37" i="9"/>
  <c r="EY37" i="9"/>
  <c r="EW37" i="9"/>
  <c r="EV37" i="9"/>
  <c r="EU37" i="9"/>
  <c r="ES37" i="9"/>
  <c r="ER37" i="9"/>
  <c r="EP37" i="9"/>
  <c r="EO37" i="9"/>
  <c r="EM37" i="9"/>
  <c r="JL37" i="9" s="1"/>
  <c r="EL37" i="9"/>
  <c r="JK37" i="9" s="1"/>
  <c r="EK37" i="9"/>
  <c r="EI37" i="9"/>
  <c r="EH37" i="9"/>
  <c r="EF37" i="9"/>
  <c r="EE37" i="9"/>
  <c r="EC37" i="9"/>
  <c r="EB37" i="9"/>
  <c r="EA37" i="9"/>
  <c r="DY37" i="9"/>
  <c r="DX37" i="9"/>
  <c r="DU37" i="9"/>
  <c r="DS37" i="9"/>
  <c r="DR37" i="9"/>
  <c r="DQ37" i="9"/>
  <c r="DO37" i="9"/>
  <c r="DN37" i="9"/>
  <c r="DL37" i="9"/>
  <c r="DK37" i="9"/>
  <c r="DI37" i="9"/>
  <c r="DH37" i="9"/>
  <c r="DG37" i="9"/>
  <c r="DE37" i="9"/>
  <c r="DD37" i="9"/>
  <c r="DB37" i="9"/>
  <c r="DA37" i="9"/>
  <c r="CY37" i="9"/>
  <c r="CX37" i="9"/>
  <c r="CW37" i="9"/>
  <c r="CU37" i="9"/>
  <c r="CT37" i="9"/>
  <c r="CR37" i="9"/>
  <c r="CQ37" i="9"/>
  <c r="CO37" i="9"/>
  <c r="CN37" i="9"/>
  <c r="CM37" i="9"/>
  <c r="CK37" i="9"/>
  <c r="CJ37" i="9"/>
  <c r="CH37" i="9"/>
  <c r="CG37" i="9"/>
  <c r="CE37" i="9"/>
  <c r="CD37" i="9"/>
  <c r="CC37" i="9"/>
  <c r="CA37" i="9"/>
  <c r="BZ37" i="9"/>
  <c r="BX37" i="9"/>
  <c r="BW37" i="9"/>
  <c r="BU37" i="9"/>
  <c r="BT37" i="9"/>
  <c r="BS37" i="9"/>
  <c r="BQ37" i="9"/>
  <c r="BP37" i="9"/>
  <c r="BN37" i="9"/>
  <c r="BM37" i="9"/>
  <c r="BK37" i="9"/>
  <c r="BJ37" i="9"/>
  <c r="BI37" i="9"/>
  <c r="BG37" i="9"/>
  <c r="BF37" i="9"/>
  <c r="BD37" i="9"/>
  <c r="BC37" i="9"/>
  <c r="BA37" i="9"/>
  <c r="AZ37" i="9"/>
  <c r="AY37" i="9"/>
  <c r="AW37" i="9"/>
  <c r="AV37" i="9"/>
  <c r="AT37" i="9"/>
  <c r="AS37" i="9"/>
  <c r="AQ37" i="9"/>
  <c r="AP37" i="9"/>
  <c r="AO37" i="9"/>
  <c r="AM37" i="9"/>
  <c r="AL37" i="9"/>
  <c r="AJ37" i="9"/>
  <c r="AI37" i="9"/>
  <c r="AG37" i="9"/>
  <c r="AF37" i="9"/>
  <c r="AE37" i="9"/>
  <c r="AC37" i="9"/>
  <c r="AB37" i="9"/>
  <c r="Z37" i="9"/>
  <c r="Y37" i="9"/>
  <c r="W37" i="9"/>
  <c r="V37" i="9"/>
  <c r="U37" i="9"/>
  <c r="S37" i="9"/>
  <c r="R37" i="9"/>
  <c r="P37" i="9"/>
  <c r="O37" i="9"/>
  <c r="M37" i="9"/>
  <c r="L37" i="9"/>
  <c r="K37" i="9"/>
  <c r="I37" i="9"/>
  <c r="H37" i="9"/>
  <c r="F37" i="9"/>
  <c r="E37" i="9"/>
  <c r="DT9" i="9"/>
  <c r="DV103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3" i="1"/>
  <c r="EC24" i="1"/>
  <c r="EC25" i="1"/>
  <c r="EC26" i="1"/>
  <c r="EC28" i="1"/>
  <c r="EC29" i="1"/>
  <c r="EC30" i="1"/>
  <c r="EC31" i="1"/>
  <c r="EC32" i="1"/>
  <c r="EC34" i="1"/>
  <c r="EC36" i="1"/>
  <c r="EC37" i="1"/>
  <c r="EC38" i="1"/>
  <c r="EC41" i="1"/>
  <c r="EC42" i="1"/>
  <c r="EC43" i="1"/>
  <c r="EC45" i="1"/>
  <c r="EC50" i="1"/>
  <c r="EC51" i="1"/>
  <c r="EC52" i="1"/>
  <c r="EC53" i="1"/>
  <c r="EC56" i="1"/>
  <c r="EC57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4" i="1"/>
  <c r="EC85" i="1"/>
  <c r="EC88" i="1"/>
  <c r="EC89" i="1"/>
  <c r="EC91" i="1"/>
  <c r="EC92" i="1"/>
  <c r="EC93" i="1"/>
  <c r="EC94" i="1"/>
  <c r="EC95" i="1"/>
  <c r="EC96" i="1"/>
  <c r="EC97" i="1"/>
  <c r="EC98" i="1"/>
  <c r="EC99" i="1"/>
  <c r="EC100" i="1"/>
  <c r="DT118" i="1"/>
  <c r="DY103" i="1"/>
  <c r="DW90" i="1"/>
  <c r="EC90" i="1" s="1"/>
  <c r="DW55" i="1"/>
  <c r="DW86" i="1"/>
  <c r="DW87" i="1"/>
  <c r="EC87" i="1" s="1"/>
  <c r="DW58" i="1"/>
  <c r="EC58" i="1" s="1"/>
  <c r="DW49" i="1"/>
  <c r="EC49" i="1" s="1"/>
  <c r="DW47" i="1"/>
  <c r="EC47" i="1" s="1"/>
  <c r="DW54" i="1"/>
  <c r="EC54" i="1" s="1"/>
  <c r="DW48" i="1"/>
  <c r="DW44" i="1"/>
  <c r="DW33" i="1"/>
  <c r="EC33" i="1" s="1"/>
  <c r="DW46" i="1"/>
  <c r="EB103" i="1"/>
  <c r="EB42" i="1"/>
  <c r="DY37" i="1"/>
  <c r="DY38" i="1"/>
  <c r="DY41" i="1"/>
  <c r="DY42" i="1"/>
  <c r="DY43" i="1"/>
  <c r="DY44" i="1"/>
  <c r="DV34" i="1"/>
  <c r="DV35" i="1"/>
  <c r="DV36" i="1"/>
  <c r="DV37" i="1"/>
  <c r="DV38" i="1"/>
  <c r="DV41" i="1"/>
  <c r="DV42" i="1"/>
  <c r="DV43" i="1"/>
  <c r="DU34" i="1"/>
  <c r="DU35" i="1"/>
  <c r="DU36" i="1"/>
  <c r="DU37" i="1"/>
  <c r="DU38" i="1"/>
  <c r="DX34" i="1"/>
  <c r="DX35" i="1"/>
  <c r="DY34" i="1"/>
  <c r="DY35" i="1"/>
  <c r="EB34" i="1"/>
  <c r="EB36" i="1"/>
  <c r="EB37" i="1"/>
  <c r="EA34" i="1"/>
  <c r="EA36" i="1"/>
  <c r="EA37" i="1"/>
  <c r="DZ35" i="1"/>
  <c r="EC35" i="1" s="1"/>
  <c r="DZ86" i="1"/>
  <c r="DZ83" i="1"/>
  <c r="EC83" i="1" s="1"/>
  <c r="DZ55" i="1"/>
  <c r="DZ48" i="1"/>
  <c r="DZ46" i="1"/>
  <c r="DZ44" i="1"/>
  <c r="AO6" i="4"/>
  <c r="AO62" i="4"/>
  <c r="AO10" i="4"/>
  <c r="AQ93" i="4"/>
  <c r="AO22" i="4"/>
  <c r="AO13" i="4"/>
  <c r="DO68" i="6"/>
  <c r="DO37" i="6"/>
  <c r="DO40" i="6"/>
  <c r="DO12" i="6"/>
  <c r="DO13" i="6"/>
  <c r="DS12" i="6"/>
  <c r="DS13" i="6"/>
  <c r="DS14" i="6"/>
  <c r="DS34" i="6"/>
  <c r="DS35" i="6"/>
  <c r="DS36" i="6"/>
  <c r="DS37" i="6"/>
  <c r="DS40" i="6"/>
  <c r="DS41" i="6"/>
  <c r="DS42" i="6"/>
  <c r="DS43" i="6"/>
  <c r="DS44" i="6"/>
  <c r="DS45" i="6"/>
  <c r="DS46" i="6"/>
  <c r="DS47" i="6"/>
  <c r="DS49" i="6"/>
  <c r="DS50" i="6"/>
  <c r="DS51" i="6"/>
  <c r="DS52" i="6"/>
  <c r="DS53" i="6"/>
  <c r="DS54" i="6"/>
  <c r="DS68" i="6"/>
  <c r="DS69" i="6"/>
  <c r="DS70" i="6"/>
  <c r="DS71" i="6"/>
  <c r="DS87" i="6"/>
  <c r="DS88" i="6"/>
  <c r="DS95" i="6"/>
  <c r="DS96" i="6"/>
  <c r="DS98" i="6"/>
  <c r="DS99" i="6"/>
  <c r="DL34" i="6"/>
  <c r="DL35" i="6"/>
  <c r="DL36" i="6"/>
  <c r="DL37" i="6"/>
  <c r="DL40" i="6"/>
  <c r="DL41" i="6"/>
  <c r="DL42" i="6"/>
  <c r="DL43" i="6"/>
  <c r="DL44" i="6"/>
  <c r="DL45" i="6"/>
  <c r="DL46" i="6"/>
  <c r="DL47" i="6"/>
  <c r="DL49" i="6"/>
  <c r="DL50" i="6"/>
  <c r="DL51" i="6"/>
  <c r="DL52" i="6"/>
  <c r="DL53" i="6"/>
  <c r="DL54" i="6"/>
  <c r="DL55" i="6"/>
  <c r="DL57" i="6"/>
  <c r="DL58" i="6"/>
  <c r="DL59" i="6"/>
  <c r="DL60" i="6"/>
  <c r="DL61" i="6"/>
  <c r="DL62" i="6"/>
  <c r="DL63" i="6"/>
  <c r="DL64" i="6"/>
  <c r="DL65" i="6"/>
  <c r="DL66" i="6"/>
  <c r="DL67" i="6"/>
  <c r="DL68" i="6"/>
  <c r="DL69" i="6"/>
  <c r="DL70" i="6"/>
  <c r="DL71" i="6"/>
  <c r="DL72" i="6"/>
  <c r="DL73" i="6"/>
  <c r="DL74" i="6"/>
  <c r="DL75" i="6"/>
  <c r="DL76" i="6"/>
  <c r="DL77" i="6"/>
  <c r="DL78" i="6"/>
  <c r="DL79" i="6"/>
  <c r="DL80" i="6"/>
  <c r="DL81" i="6"/>
  <c r="DL82" i="6"/>
  <c r="DL83" i="6"/>
  <c r="DL84" i="6"/>
  <c r="DL85" i="6"/>
  <c r="DL86" i="6"/>
  <c r="DL87" i="6"/>
  <c r="DL88" i="6"/>
  <c r="DL90" i="6"/>
  <c r="DL91" i="6"/>
  <c r="DL92" i="6"/>
  <c r="DL93" i="6"/>
  <c r="DL94" i="6"/>
  <c r="DL95" i="6"/>
  <c r="DL96" i="6"/>
  <c r="DL98" i="6"/>
  <c r="DL99" i="6"/>
  <c r="DL100" i="6"/>
  <c r="DL101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12" i="6"/>
  <c r="DL9" i="6"/>
  <c r="DL10" i="6"/>
  <c r="DL11" i="6"/>
  <c r="DL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40" i="6"/>
  <c r="DK41" i="6"/>
  <c r="DK42" i="6"/>
  <c r="DK43" i="6"/>
  <c r="DK44" i="6"/>
  <c r="DK45" i="6"/>
  <c r="DK46" i="6"/>
  <c r="DK47" i="6"/>
  <c r="DK49" i="6"/>
  <c r="DK50" i="6"/>
  <c r="DK51" i="6"/>
  <c r="DK52" i="6"/>
  <c r="DK53" i="6"/>
  <c r="DK54" i="6"/>
  <c r="DK55" i="6"/>
  <c r="DK57" i="6"/>
  <c r="DK58" i="6"/>
  <c r="DK59" i="6"/>
  <c r="DK60" i="6"/>
  <c r="DK61" i="6"/>
  <c r="DK62" i="6"/>
  <c r="DK63" i="6"/>
  <c r="DK64" i="6"/>
  <c r="DK65" i="6"/>
  <c r="DK66" i="6"/>
  <c r="DK67" i="6"/>
  <c r="DK68" i="6"/>
  <c r="DK69" i="6"/>
  <c r="DK70" i="6"/>
  <c r="DK71" i="6"/>
  <c r="DK72" i="6"/>
  <c r="DK73" i="6"/>
  <c r="DK74" i="6"/>
  <c r="DK75" i="6"/>
  <c r="DK76" i="6"/>
  <c r="DK77" i="6"/>
  <c r="DK78" i="6"/>
  <c r="DK79" i="6"/>
  <c r="DK80" i="6"/>
  <c r="DK81" i="6"/>
  <c r="DK82" i="6"/>
  <c r="DK83" i="6"/>
  <c r="DK84" i="6"/>
  <c r="DK85" i="6"/>
  <c r="DK86" i="6"/>
  <c r="DK87" i="6"/>
  <c r="DK88" i="6"/>
  <c r="DK90" i="6"/>
  <c r="DK91" i="6"/>
  <c r="DK92" i="6"/>
  <c r="DK93" i="6"/>
  <c r="DK94" i="6"/>
  <c r="DK95" i="6"/>
  <c r="DK96" i="6"/>
  <c r="DK98" i="6"/>
  <c r="DK99" i="6"/>
  <c r="DK100" i="6"/>
  <c r="DK101" i="6"/>
  <c r="DK8" i="6"/>
  <c r="DJ89" i="6"/>
  <c r="DL89" i="6" s="1"/>
  <c r="DJ56" i="6"/>
  <c r="DL56" i="6" s="1"/>
  <c r="DJ48" i="6"/>
  <c r="DS48" i="6" s="1"/>
  <c r="DM90" i="6"/>
  <c r="EC46" i="1" l="1"/>
  <c r="EC44" i="1"/>
  <c r="EC55" i="1"/>
  <c r="EC48" i="1"/>
  <c r="EC86" i="1"/>
  <c r="EA35" i="1"/>
  <c r="EB35" i="1"/>
  <c r="LC37" i="9"/>
  <c r="LD37" i="9" s="1"/>
  <c r="DK56" i="6"/>
  <c r="DK48" i="6"/>
  <c r="DL48" i="6"/>
  <c r="DK89" i="6"/>
  <c r="DM46" i="9"/>
  <c r="DL34" i="9" l="1"/>
  <c r="DL35" i="9"/>
  <c r="DL36" i="9"/>
  <c r="DO34" i="9"/>
  <c r="DO35" i="9"/>
  <c r="DR34" i="9"/>
  <c r="DR35" i="9"/>
  <c r="DR36" i="9"/>
  <c r="DS70" i="9"/>
  <c r="DS71" i="9"/>
  <c r="DR70" i="9"/>
  <c r="DQ70" i="9"/>
  <c r="DQ71" i="9"/>
  <c r="DO70" i="9"/>
  <c r="DO71" i="9"/>
  <c r="DO72" i="9"/>
  <c r="DN70" i="9"/>
  <c r="DN71" i="9"/>
  <c r="DN72" i="9"/>
  <c r="DL70" i="9"/>
  <c r="DL71" i="9"/>
  <c r="DK70" i="9"/>
  <c r="DK71" i="9"/>
  <c r="DL103" i="1" l="1"/>
  <c r="DR34" i="1"/>
  <c r="DR35" i="1"/>
  <c r="DQ34" i="1"/>
  <c r="DQ35" i="1"/>
  <c r="DQ36" i="1"/>
  <c r="DL34" i="1"/>
  <c r="DL35" i="1"/>
  <c r="DL36" i="1"/>
  <c r="DL37" i="1"/>
  <c r="DK34" i="1"/>
  <c r="DK35" i="1"/>
  <c r="DK36" i="1"/>
  <c r="DK37" i="1"/>
  <c r="DJ44" i="1"/>
  <c r="DM46" i="1"/>
  <c r="DM55" i="1"/>
  <c r="DM44" i="1"/>
  <c r="AL10" i="4"/>
  <c r="AN93" i="4"/>
  <c r="AL4" i="4"/>
  <c r="AL22" i="4"/>
  <c r="AL61" i="4"/>
  <c r="AL8" i="4"/>
  <c r="CS68" i="4"/>
  <c r="CP68" i="4"/>
  <c r="CM68" i="4"/>
  <c r="CJ68" i="4"/>
  <c r="CG68" i="4"/>
  <c r="CD68" i="4"/>
  <c r="CA68" i="4"/>
  <c r="BX68" i="4"/>
  <c r="BU68" i="4"/>
  <c r="BR68" i="4"/>
  <c r="BO68" i="4"/>
  <c r="BL68" i="4"/>
  <c r="BI68" i="4"/>
  <c r="BF68" i="4"/>
  <c r="BC68" i="4"/>
  <c r="AZ68" i="4"/>
  <c r="AW68" i="4"/>
  <c r="AT68" i="4"/>
  <c r="AQ68" i="4"/>
  <c r="AN68" i="4"/>
  <c r="AK68" i="4"/>
  <c r="AH68" i="4"/>
  <c r="AE68" i="4"/>
  <c r="AB68" i="4"/>
  <c r="Y68" i="4"/>
  <c r="V68" i="4"/>
  <c r="S68" i="4"/>
  <c r="P68" i="4"/>
  <c r="M68" i="4"/>
  <c r="J68" i="4"/>
  <c r="I68" i="4"/>
  <c r="O68" i="4" s="1"/>
  <c r="G68" i="4"/>
  <c r="F68" i="4"/>
  <c r="L68" i="4" s="1"/>
  <c r="R68" i="4" s="1"/>
  <c r="AD68" i="4" l="1"/>
  <c r="AP68" i="4" s="1"/>
  <c r="X68" i="4"/>
  <c r="AJ68" i="4" s="1"/>
  <c r="AY68" i="4" s="1"/>
  <c r="BT68" i="4" s="1"/>
  <c r="CO68" i="4" s="1"/>
  <c r="AA68" i="4"/>
  <c r="AM68" i="4" s="1"/>
  <c r="BB68" i="4" s="1"/>
  <c r="BW68" i="4" s="1"/>
  <c r="CR68" i="4" s="1"/>
  <c r="U68" i="4"/>
  <c r="AG68" i="4" s="1"/>
  <c r="AV68" i="4" l="1"/>
  <c r="BQ68" i="4" s="1"/>
  <c r="CL68" i="4" s="1"/>
  <c r="AS68" i="4"/>
  <c r="BH68" i="4"/>
  <c r="CC68" i="4" s="1"/>
  <c r="BE68" i="4"/>
  <c r="BZ68" i="4" s="1"/>
  <c r="BN68" i="4" l="1"/>
  <c r="CI68" i="4" s="1"/>
  <c r="BK68" i="4"/>
  <c r="CF68" i="4" s="1"/>
  <c r="CZ47" i="6"/>
  <c r="CZ54" i="6"/>
  <c r="CZ48" i="6"/>
  <c r="CZ46" i="6"/>
  <c r="CZ58" i="6"/>
  <c r="CZ43" i="6"/>
  <c r="DI34" i="6"/>
  <c r="DI35" i="6"/>
  <c r="DI36" i="6"/>
  <c r="CZ33" i="6"/>
  <c r="DI68" i="6"/>
  <c r="DI69" i="6"/>
  <c r="DI70" i="6"/>
  <c r="DH68" i="6"/>
  <c r="DB68" i="6"/>
  <c r="DB69" i="6"/>
  <c r="DB70" i="6"/>
  <c r="DB71" i="6"/>
  <c r="DI95" i="6"/>
  <c r="DI96" i="6"/>
  <c r="DI98" i="6"/>
  <c r="DI99" i="6"/>
  <c r="DI100" i="6"/>
  <c r="DD122" i="6"/>
  <c r="DB122" i="6"/>
  <c r="DB104" i="6"/>
  <c r="CZ54" i="9"/>
  <c r="DE104" i="9"/>
  <c r="DC42" i="9"/>
  <c r="DC33" i="9"/>
  <c r="DC78" i="9"/>
  <c r="DC86" i="9"/>
  <c r="DC47" i="9"/>
  <c r="DC46" i="9"/>
  <c r="DC45" i="9"/>
  <c r="DB103" i="1"/>
  <c r="DI69" i="1"/>
  <c r="DI70" i="1"/>
  <c r="DI71" i="1"/>
  <c r="DI72" i="1"/>
  <c r="DI73" i="1"/>
  <c r="DI74" i="1"/>
  <c r="DI84" i="1"/>
  <c r="DI85" i="1"/>
  <c r="DI86" i="1"/>
  <c r="DI87" i="1"/>
  <c r="DI88" i="1"/>
  <c r="DI89" i="1"/>
  <c r="DI90" i="1"/>
  <c r="DI95" i="1"/>
  <c r="DI96" i="1"/>
  <c r="DB84" i="1"/>
  <c r="DB85" i="1"/>
  <c r="DB86" i="1"/>
  <c r="DB87" i="1"/>
  <c r="DA84" i="1"/>
  <c r="DA85" i="1"/>
  <c r="DA86" i="1"/>
  <c r="DA87" i="1"/>
  <c r="DE103" i="1"/>
  <c r="DC49" i="1"/>
  <c r="DC93" i="1"/>
  <c r="DI93" i="1" s="1"/>
  <c r="DC91" i="1"/>
  <c r="DI91" i="1" s="1"/>
  <c r="DC94" i="1"/>
  <c r="DI94" i="1" s="1"/>
  <c r="DC92" i="1"/>
  <c r="DI92" i="1" s="1"/>
  <c r="DC83" i="1"/>
  <c r="AI21" i="4"/>
  <c r="AI8" i="4"/>
  <c r="AK93" i="4"/>
  <c r="AI10" i="4"/>
  <c r="AI22" i="4"/>
  <c r="AI28" i="4"/>
  <c r="BE47" i="1"/>
  <c r="BE49" i="1"/>
  <c r="CP124" i="6"/>
  <c r="CR104" i="6"/>
  <c r="CP32" i="6"/>
  <c r="CP82" i="6"/>
  <c r="CP54" i="6"/>
  <c r="CP53" i="6"/>
  <c r="CP48" i="6"/>
  <c r="CP47" i="6"/>
  <c r="CP46" i="6"/>
  <c r="CP45" i="6"/>
  <c r="CP43" i="6"/>
  <c r="CP113" i="6"/>
  <c r="CP58" i="6"/>
  <c r="CP81" i="6"/>
  <c r="CY95" i="6"/>
  <c r="CY96" i="6"/>
  <c r="CY98" i="6"/>
  <c r="CQ95" i="6"/>
  <c r="CQ96" i="6"/>
  <c r="CQ98" i="6"/>
  <c r="CQ99" i="6"/>
  <c r="CR95" i="6"/>
  <c r="CR96" i="6"/>
  <c r="CR98" i="6"/>
  <c r="CR68" i="6"/>
  <c r="CR69" i="6"/>
  <c r="CR70" i="6"/>
  <c r="CR71" i="6"/>
  <c r="CU68" i="6"/>
  <c r="CU69" i="6"/>
  <c r="CX68" i="6"/>
  <c r="CY68" i="6"/>
  <c r="CY69" i="6"/>
  <c r="CY70" i="6"/>
  <c r="CY34" i="6"/>
  <c r="CY35" i="6"/>
  <c r="CY36" i="6"/>
  <c r="CY37" i="6"/>
  <c r="CY40" i="6"/>
  <c r="CY41" i="6"/>
  <c r="CX37" i="6"/>
  <c r="CX40" i="6"/>
  <c r="CU37" i="6"/>
  <c r="CU40" i="6"/>
  <c r="CR37" i="6"/>
  <c r="CY12" i="6"/>
  <c r="CY13" i="6"/>
  <c r="CX12" i="6"/>
  <c r="CU12" i="6"/>
  <c r="CU13" i="6"/>
  <c r="CR12" i="6"/>
  <c r="CR13" i="6"/>
  <c r="CR104" i="9" l="1"/>
  <c r="CP42" i="9"/>
  <c r="CR100" i="9"/>
  <c r="CQ100" i="9"/>
  <c r="CU100" i="9"/>
  <c r="CT100" i="9"/>
  <c r="CS121" i="9"/>
  <c r="CU104" i="9"/>
  <c r="CS56" i="9"/>
  <c r="CS47" i="9"/>
  <c r="CS46" i="9"/>
  <c r="CS45" i="9"/>
  <c r="CS42" i="9"/>
  <c r="CS52" i="9"/>
  <c r="CS31" i="9"/>
  <c r="CS53" i="9" l="1"/>
  <c r="CY99" i="9"/>
  <c r="CY100" i="9"/>
  <c r="CX100" i="9"/>
  <c r="CW100" i="9"/>
  <c r="CY83" i="9"/>
  <c r="CY84" i="9"/>
  <c r="CY85" i="9"/>
  <c r="CY86" i="9"/>
  <c r="CY87" i="9"/>
  <c r="CY88" i="9"/>
  <c r="CY68" i="9"/>
  <c r="CY69" i="9"/>
  <c r="CY70" i="9"/>
  <c r="CY71" i="9"/>
  <c r="CX70" i="9"/>
  <c r="CX71" i="9"/>
  <c r="CW70" i="9"/>
  <c r="CW71" i="9"/>
  <c r="CU70" i="9"/>
  <c r="CU71" i="9"/>
  <c r="CT70" i="9"/>
  <c r="CT71" i="9"/>
  <c r="CR70" i="9"/>
  <c r="CQ70" i="9"/>
  <c r="CQ71" i="9"/>
  <c r="CX34" i="9"/>
  <c r="CX35" i="9"/>
  <c r="CX36" i="9"/>
  <c r="CU34" i="9"/>
  <c r="CU35" i="9"/>
  <c r="CU36" i="9"/>
  <c r="CR34" i="9"/>
  <c r="CR35" i="9"/>
  <c r="CR103" i="1"/>
  <c r="CP55" i="1"/>
  <c r="CS26" i="1"/>
  <c r="CS47" i="1"/>
  <c r="CS49" i="1"/>
  <c r="CS48" i="1"/>
  <c r="CS44" i="1"/>
  <c r="AF20" i="4"/>
  <c r="AF61" i="4"/>
  <c r="AF8" i="4"/>
  <c r="AH93" i="4"/>
  <c r="AF13" i="4"/>
  <c r="AT14" i="4"/>
  <c r="AT15" i="4"/>
  <c r="CO12" i="6" l="1"/>
  <c r="CO13" i="6"/>
  <c r="CN12" i="6"/>
  <c r="CK12" i="6"/>
  <c r="CK13" i="6"/>
  <c r="CK14" i="6"/>
  <c r="CH12" i="6"/>
  <c r="CH119" i="6" l="1"/>
  <c r="CH104" i="6"/>
  <c r="CF48" i="6"/>
  <c r="CF47" i="6"/>
  <c r="CF46" i="6"/>
  <c r="CF43" i="6"/>
  <c r="CF90" i="6"/>
  <c r="CF58" i="6"/>
  <c r="CF89" i="6"/>
  <c r="CF55" i="6"/>
  <c r="CG121" i="6"/>
  <c r="CI56" i="6"/>
  <c r="CI57" i="6"/>
  <c r="CH37" i="6"/>
  <c r="CK37" i="6"/>
  <c r="CK40" i="6"/>
  <c r="CN37" i="6"/>
  <c r="CN40" i="6"/>
  <c r="CO34" i="6"/>
  <c r="CO35" i="6"/>
  <c r="CO36" i="6"/>
  <c r="CO37" i="6"/>
  <c r="CO40" i="6"/>
  <c r="CO41" i="6"/>
  <c r="CO87" i="6"/>
  <c r="CO68" i="6"/>
  <c r="CO69" i="6"/>
  <c r="CO70" i="6"/>
  <c r="CN68" i="6"/>
  <c r="CN69" i="6"/>
  <c r="CN70" i="6"/>
  <c r="CK68" i="6"/>
  <c r="CK69" i="6"/>
  <c r="CK70" i="6"/>
  <c r="CH68" i="6"/>
  <c r="CH69" i="6"/>
  <c r="CO95" i="6"/>
  <c r="CO96" i="6"/>
  <c r="CO98" i="6"/>
  <c r="CO99" i="6"/>
  <c r="CH95" i="6"/>
  <c r="CH96" i="6"/>
  <c r="CH98" i="6"/>
  <c r="CH99" i="6"/>
  <c r="CH100" i="6"/>
  <c r="CG95" i="6"/>
  <c r="CG96" i="6"/>
  <c r="CG98" i="6"/>
  <c r="CG99" i="6"/>
  <c r="CH121" i="9" l="1"/>
  <c r="CI30" i="9"/>
  <c r="CI44" i="9"/>
  <c r="CI46" i="9"/>
  <c r="CI33" i="9"/>
  <c r="CI47" i="9"/>
  <c r="CI53" i="9"/>
  <c r="CI45" i="9"/>
  <c r="CI42" i="9"/>
  <c r="CI55" i="9"/>
  <c r="CK104" i="9"/>
  <c r="CI52" i="9"/>
  <c r="CO99" i="9"/>
  <c r="CO83" i="9"/>
  <c r="CO84" i="9"/>
  <c r="CO85" i="9"/>
  <c r="CO86" i="9"/>
  <c r="CO68" i="9"/>
  <c r="CO69" i="9"/>
  <c r="CO70" i="9"/>
  <c r="CO71" i="9"/>
  <c r="CN70" i="9"/>
  <c r="CM70" i="9"/>
  <c r="CM71" i="9"/>
  <c r="CK70" i="9"/>
  <c r="CJ70" i="9"/>
  <c r="CJ71" i="9"/>
  <c r="CH70" i="9"/>
  <c r="CH71" i="9"/>
  <c r="CG70" i="9"/>
  <c r="CN34" i="9"/>
  <c r="CN35" i="9"/>
  <c r="CN36" i="9"/>
  <c r="CK34" i="9"/>
  <c r="CK35" i="9"/>
  <c r="CK36" i="9"/>
  <c r="CK39" i="9"/>
  <c r="CH34" i="9"/>
  <c r="CH35" i="9"/>
  <c r="CH36" i="9"/>
  <c r="CH39" i="9"/>
  <c r="CJ126" i="1"/>
  <c r="AE114" i="4"/>
  <c r="AE103" i="4"/>
  <c r="CH103" i="1"/>
  <c r="CI57" i="1"/>
  <c r="CI31" i="1"/>
  <c r="CI56" i="1"/>
  <c r="CI46" i="1"/>
  <c r="CI44" i="1"/>
  <c r="CI33" i="1"/>
  <c r="CI55" i="1"/>
  <c r="CI48" i="1"/>
  <c r="CK103" i="1"/>
  <c r="CK95" i="1"/>
  <c r="CK96" i="1"/>
  <c r="CK97" i="1"/>
  <c r="CI90" i="1"/>
  <c r="CN71" i="1"/>
  <c r="CN72" i="1"/>
  <c r="CO71" i="1"/>
  <c r="CO73" i="1"/>
  <c r="CO74" i="1"/>
  <c r="CO75" i="1"/>
  <c r="CK71" i="1"/>
  <c r="CK73" i="1"/>
  <c r="CK74" i="1"/>
  <c r="CI72" i="1"/>
  <c r="CK72" i="1" s="1"/>
  <c r="CI7" i="1"/>
  <c r="CM34" i="1"/>
  <c r="CM35" i="1"/>
  <c r="CM36" i="1"/>
  <c r="CN34" i="1"/>
  <c r="CN35" i="1"/>
  <c r="CK34" i="1"/>
  <c r="CK36" i="1"/>
  <c r="CJ34" i="1"/>
  <c r="CI35" i="1"/>
  <c r="CJ35" i="1" s="1"/>
  <c r="CI47" i="1"/>
  <c r="CI49" i="1"/>
  <c r="CI59" i="1"/>
  <c r="AE93" i="4"/>
  <c r="AC61" i="4"/>
  <c r="AC10" i="4"/>
  <c r="AC17" i="4"/>
  <c r="AC19" i="4"/>
  <c r="AC8" i="4"/>
  <c r="CK35" i="1" l="1"/>
  <c r="CO72" i="1"/>
  <c r="BV124" i="6"/>
  <c r="CA104" i="6"/>
  <c r="BV112" i="6"/>
  <c r="D113" i="6"/>
  <c r="D112" i="6"/>
  <c r="BY43" i="6"/>
  <c r="BY81" i="6"/>
  <c r="BY80" i="6"/>
  <c r="BY79" i="6"/>
  <c r="BY46" i="6"/>
  <c r="BY55" i="6"/>
  <c r="BY11" i="6"/>
  <c r="BY48" i="6"/>
  <c r="BY53" i="6"/>
  <c r="BY13" i="6"/>
  <c r="BY47" i="6"/>
  <c r="BY45" i="6"/>
  <c r="BY33" i="6"/>
  <c r="BY71" i="6"/>
  <c r="LU96" i="6"/>
  <c r="LT96" i="6"/>
  <c r="LS96" i="6"/>
  <c r="LQ96" i="6"/>
  <c r="LP96" i="6"/>
  <c r="LN96" i="6"/>
  <c r="LM96" i="6"/>
  <c r="LK96" i="6"/>
  <c r="LJ96" i="6"/>
  <c r="LI96" i="6"/>
  <c r="LG96" i="6"/>
  <c r="LF96" i="6"/>
  <c r="LD96" i="6"/>
  <c r="LC96" i="6"/>
  <c r="LA96" i="6"/>
  <c r="KZ96" i="6"/>
  <c r="KY96" i="6"/>
  <c r="KW96" i="6"/>
  <c r="KV96" i="6"/>
  <c r="KT96" i="6"/>
  <c r="KS96" i="6"/>
  <c r="KQ96" i="6"/>
  <c r="KP96" i="6"/>
  <c r="KO96" i="6"/>
  <c r="KM96" i="6"/>
  <c r="KL96" i="6"/>
  <c r="KJ96" i="6"/>
  <c r="KI96" i="6"/>
  <c r="KG96" i="6"/>
  <c r="KF96" i="6"/>
  <c r="KE96" i="6"/>
  <c r="KC96" i="6"/>
  <c r="KB96" i="6"/>
  <c r="JZ96" i="6"/>
  <c r="JY96" i="6"/>
  <c r="JO96" i="6"/>
  <c r="JM96" i="6"/>
  <c r="JL96" i="6"/>
  <c r="JK96" i="6"/>
  <c r="JI96" i="6"/>
  <c r="JH96" i="6"/>
  <c r="JF96" i="6"/>
  <c r="JE96" i="6"/>
  <c r="JC96" i="6"/>
  <c r="JB96" i="6"/>
  <c r="JA96" i="6"/>
  <c r="IY96" i="6"/>
  <c r="IX96" i="6"/>
  <c r="IV96" i="6"/>
  <c r="IU96" i="6"/>
  <c r="IR96" i="6"/>
  <c r="IQ96" i="6"/>
  <c r="IO96" i="6"/>
  <c r="IN96" i="6"/>
  <c r="IL96" i="6"/>
  <c r="IK96" i="6"/>
  <c r="IH96" i="6"/>
  <c r="IG96" i="6"/>
  <c r="IE96" i="6"/>
  <c r="ID96" i="6"/>
  <c r="IB96" i="6"/>
  <c r="IA96" i="6"/>
  <c r="HX96" i="6"/>
  <c r="HW96" i="6"/>
  <c r="HU96" i="6"/>
  <c r="HT96" i="6"/>
  <c r="HR96" i="6"/>
  <c r="HQ96" i="6"/>
  <c r="HN96" i="6"/>
  <c r="HM96" i="6"/>
  <c r="HK96" i="6"/>
  <c r="HJ96" i="6"/>
  <c r="HH96" i="6"/>
  <c r="HG96" i="6"/>
  <c r="HD96" i="6"/>
  <c r="HC96" i="6"/>
  <c r="HA96" i="6"/>
  <c r="GZ96" i="6"/>
  <c r="GX96" i="6"/>
  <c r="GW96" i="6"/>
  <c r="GT96" i="6"/>
  <c r="GS96" i="6"/>
  <c r="GQ96" i="6"/>
  <c r="GP96" i="6"/>
  <c r="GN96" i="6"/>
  <c r="GM96" i="6"/>
  <c r="GJ96" i="6"/>
  <c r="GI96" i="6"/>
  <c r="GG96" i="6"/>
  <c r="GF96" i="6"/>
  <c r="GD96" i="6"/>
  <c r="GC96" i="6"/>
  <c r="FZ96" i="6"/>
  <c r="FY96" i="6"/>
  <c r="FW96" i="6"/>
  <c r="FV96" i="6"/>
  <c r="FT96" i="6"/>
  <c r="FS96" i="6"/>
  <c r="JV96" i="6"/>
  <c r="EV96" i="6"/>
  <c r="JU96" i="6" s="1"/>
  <c r="EU96" i="6"/>
  <c r="ES96" i="6"/>
  <c r="ER96" i="6"/>
  <c r="EP96" i="6"/>
  <c r="EO96" i="6"/>
  <c r="EI96" i="6"/>
  <c r="EH96" i="6"/>
  <c r="DV96" i="6"/>
  <c r="DU96" i="6"/>
  <c r="DO96" i="6"/>
  <c r="DN96" i="6"/>
  <c r="DH96" i="6"/>
  <c r="DG96" i="6"/>
  <c r="DE96" i="6"/>
  <c r="DD96" i="6"/>
  <c r="DB96" i="6"/>
  <c r="DA96" i="6"/>
  <c r="CX96" i="6"/>
  <c r="CW96" i="6"/>
  <c r="CU96" i="6"/>
  <c r="CT96" i="6"/>
  <c r="CN96" i="6"/>
  <c r="CM96" i="6"/>
  <c r="CK96" i="6"/>
  <c r="CJ96" i="6"/>
  <c r="CE96" i="6"/>
  <c r="CD96" i="6"/>
  <c r="CC96" i="6"/>
  <c r="CA96" i="6"/>
  <c r="BZ96" i="6"/>
  <c r="BX96" i="6"/>
  <c r="BW96" i="6"/>
  <c r="BT96" i="6"/>
  <c r="BS96" i="6"/>
  <c r="BQ96" i="6"/>
  <c r="BP96" i="6"/>
  <c r="BM96" i="6"/>
  <c r="BJ96" i="6"/>
  <c r="BI96" i="6"/>
  <c r="BG96" i="6"/>
  <c r="BF96" i="6"/>
  <c r="BD96" i="6"/>
  <c r="BC96" i="6"/>
  <c r="AY96" i="6"/>
  <c r="AW96" i="6"/>
  <c r="AV96" i="6"/>
  <c r="AT96" i="6"/>
  <c r="AS96" i="6"/>
  <c r="AQ96" i="6"/>
  <c r="AP96" i="6"/>
  <c r="AO96" i="6"/>
  <c r="AM96" i="6"/>
  <c r="AL96" i="6"/>
  <c r="AJ96" i="6"/>
  <c r="AI96" i="6"/>
  <c r="AG96" i="6"/>
  <c r="EL96" i="6" s="1"/>
  <c r="AF96" i="6"/>
  <c r="EK96" i="6" s="1"/>
  <c r="AE96" i="6"/>
  <c r="AC96" i="6"/>
  <c r="AB96" i="6"/>
  <c r="Z96" i="6"/>
  <c r="Y96" i="6"/>
  <c r="W96" i="6"/>
  <c r="V96" i="6"/>
  <c r="U96" i="6"/>
  <c r="S96" i="6"/>
  <c r="R96" i="6"/>
  <c r="P96" i="6"/>
  <c r="O96" i="6"/>
  <c r="L96" i="6"/>
  <c r="K96" i="6"/>
  <c r="M96" i="6"/>
  <c r="F96" i="6"/>
  <c r="E96" i="6"/>
  <c r="BY69" i="6"/>
  <c r="BY8" i="6"/>
  <c r="BY10" i="6"/>
  <c r="BY9" i="6"/>
  <c r="BY56" i="6"/>
  <c r="BY83" i="6"/>
  <c r="BV88" i="6"/>
  <c r="BV90" i="6"/>
  <c r="BV89" i="6"/>
  <c r="BV45" i="6"/>
  <c r="BV54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D37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1" i="6"/>
  <c r="CD82" i="6"/>
  <c r="CD83" i="6"/>
  <c r="CD84" i="6"/>
  <c r="CD85" i="6"/>
  <c r="CD86" i="6"/>
  <c r="CD87" i="6"/>
  <c r="CD88" i="6"/>
  <c r="CD89" i="6"/>
  <c r="CD90" i="6"/>
  <c r="CD91" i="6"/>
  <c r="CD92" i="6"/>
  <c r="CD93" i="6"/>
  <c r="CD94" i="6"/>
  <c r="CD95" i="6"/>
  <c r="CD98" i="6"/>
  <c r="CD99" i="6"/>
  <c r="CD100" i="6"/>
  <c r="CD101" i="6"/>
  <c r="CD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8" i="6"/>
  <c r="CC99" i="6"/>
  <c r="CC100" i="6"/>
  <c r="CC101" i="6"/>
  <c r="CC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8" i="6"/>
  <c r="CA99" i="6"/>
  <c r="CA100" i="6"/>
  <c r="CA101" i="6"/>
  <c r="CA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8" i="6"/>
  <c r="BZ99" i="6"/>
  <c r="BZ100" i="6"/>
  <c r="BZ101" i="6"/>
  <c r="BZ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8" i="6"/>
  <c r="BX99" i="6"/>
  <c r="BX100" i="6"/>
  <c r="BX101" i="6"/>
  <c r="BX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8" i="6"/>
  <c r="BW99" i="6"/>
  <c r="BW100" i="6"/>
  <c r="BW101" i="6"/>
  <c r="BW8" i="6"/>
  <c r="CE95" i="6"/>
  <c r="CE98" i="6"/>
  <c r="CE99" i="6"/>
  <c r="CE100" i="6"/>
  <c r="CE87" i="6"/>
  <c r="CE88" i="6"/>
  <c r="CE68" i="6"/>
  <c r="CE69" i="6"/>
  <c r="CE70" i="6"/>
  <c r="CE34" i="6"/>
  <c r="CE35" i="6"/>
  <c r="CE36" i="6"/>
  <c r="CE37" i="6"/>
  <c r="CE40" i="6"/>
  <c r="CE12" i="6"/>
  <c r="FF96" i="6" l="1"/>
  <c r="EZ96" i="6"/>
  <c r="FE96" i="6"/>
  <c r="EY96" i="6"/>
  <c r="BN96" i="6"/>
  <c r="DR96" i="6"/>
  <c r="I96" i="6"/>
  <c r="AZ96" i="6"/>
  <c r="DQ96" i="6"/>
  <c r="H96" i="6"/>
  <c r="CB42" i="9"/>
  <c r="BV47" i="9"/>
  <c r="BV42" i="9"/>
  <c r="BX104" i="9"/>
  <c r="BV33" i="9"/>
  <c r="BV53" i="9"/>
  <c r="BV31" i="9"/>
  <c r="BV54" i="9"/>
  <c r="BV46" i="9"/>
  <c r="BV45" i="9"/>
  <c r="CA104" i="9"/>
  <c r="BY55" i="9"/>
  <c r="BY88" i="9"/>
  <c r="BY57" i="9"/>
  <c r="BX103" i="1" l="1"/>
  <c r="CE95" i="1"/>
  <c r="CE96" i="1"/>
  <c r="CE84" i="1"/>
  <c r="CE85" i="1"/>
  <c r="CE86" i="1"/>
  <c r="CE87" i="1"/>
  <c r="CE88" i="1"/>
  <c r="CE89" i="1"/>
  <c r="CE90" i="1"/>
  <c r="CE71" i="1"/>
  <c r="CE72" i="1"/>
  <c r="CE73" i="1"/>
  <c r="CA71" i="1"/>
  <c r="CA72" i="1"/>
  <c r="CA73" i="1"/>
  <c r="BX71" i="1"/>
  <c r="BX72" i="1"/>
  <c r="BX73" i="1"/>
  <c r="BX74" i="1"/>
  <c r="BV48" i="1"/>
  <c r="BV49" i="1"/>
  <c r="BY46" i="1"/>
  <c r="BY44" i="1"/>
  <c r="BY49" i="1"/>
  <c r="BY48" i="1"/>
  <c r="BY54" i="1"/>
  <c r="BY82" i="1"/>
  <c r="BY31" i="1"/>
  <c r="AB106" i="4" l="1"/>
  <c r="AB93" i="4"/>
  <c r="Z22" i="4"/>
  <c r="Z66" i="4"/>
  <c r="Z10" i="4"/>
  <c r="Z13" i="4"/>
  <c r="E10" i="4"/>
  <c r="Z8" i="4"/>
  <c r="Z28" i="4"/>
  <c r="BO46" i="9"/>
  <c r="BO52" i="9" l="1"/>
  <c r="BO42" i="9"/>
  <c r="BO47" i="9"/>
  <c r="BO45" i="9"/>
  <c r="BU83" i="9" l="1"/>
  <c r="BU84" i="9"/>
  <c r="BU85" i="9"/>
  <c r="BU86" i="9"/>
  <c r="BU68" i="9"/>
  <c r="BU69" i="9"/>
  <c r="BU70" i="9"/>
  <c r="BU71" i="9"/>
  <c r="BT70" i="9"/>
  <c r="BS70" i="9"/>
  <c r="BQ70" i="9"/>
  <c r="BQ71" i="9"/>
  <c r="BP70" i="9"/>
  <c r="BN70" i="9"/>
  <c r="BM70" i="9"/>
  <c r="BX34" i="9"/>
  <c r="BX35" i="9"/>
  <c r="BT34" i="9"/>
  <c r="BT35" i="9"/>
  <c r="BT36" i="9"/>
  <c r="BQ34" i="9"/>
  <c r="BQ35" i="9"/>
  <c r="BN34" i="9"/>
  <c r="BN35" i="9"/>
  <c r="BN36" i="9"/>
  <c r="BL113" i="6" l="1"/>
  <c r="BN104" i="6"/>
  <c r="BL56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3" i="6"/>
  <c r="BN34" i="6"/>
  <c r="BN35" i="6"/>
  <c r="BN36" i="6"/>
  <c r="BN37" i="6"/>
  <c r="BN40" i="6"/>
  <c r="BN41" i="6"/>
  <c r="BN42" i="6"/>
  <c r="BN44" i="6"/>
  <c r="BN46" i="6"/>
  <c r="BN48" i="6"/>
  <c r="BN49" i="6"/>
  <c r="BN50" i="6"/>
  <c r="BN51" i="6"/>
  <c r="BN52" i="6"/>
  <c r="BN53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3" i="6"/>
  <c r="BM34" i="6"/>
  <c r="BM35" i="6"/>
  <c r="BM36" i="6"/>
  <c r="BM37" i="6"/>
  <c r="BM40" i="6"/>
  <c r="BM41" i="6"/>
  <c r="BM42" i="6"/>
  <c r="BM44" i="6"/>
  <c r="BM46" i="6"/>
  <c r="BM48" i="6"/>
  <c r="BM49" i="6"/>
  <c r="BM50" i="6"/>
  <c r="BM51" i="6"/>
  <c r="BM52" i="6"/>
  <c r="BM53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8" i="6"/>
  <c r="BM99" i="6"/>
  <c r="BM100" i="6"/>
  <c r="BM101" i="6"/>
  <c r="BM8" i="6"/>
  <c r="BL32" i="6"/>
  <c r="BN32" i="6" s="1"/>
  <c r="BL54" i="6"/>
  <c r="BN54" i="6" s="1"/>
  <c r="BL47" i="6"/>
  <c r="BM47" i="6" s="1"/>
  <c r="BL45" i="6"/>
  <c r="BM45" i="6" s="1"/>
  <c r="BL43" i="6"/>
  <c r="BM43" i="6" s="1"/>
  <c r="BR33" i="6"/>
  <c r="BR43" i="6"/>
  <c r="BQ104" i="6"/>
  <c r="BO80" i="6"/>
  <c r="BO55" i="6"/>
  <c r="BM54" i="6" l="1"/>
  <c r="BM32" i="6"/>
  <c r="BN47" i="6"/>
  <c r="BN45" i="6"/>
  <c r="BN43" i="6"/>
  <c r="BQ95" i="6"/>
  <c r="BQ98" i="6"/>
  <c r="BQ99" i="6"/>
  <c r="BP95" i="6"/>
  <c r="BP98" i="6"/>
  <c r="BP99" i="6"/>
  <c r="BT68" i="6"/>
  <c r="BT69" i="6"/>
  <c r="BQ68" i="6"/>
  <c r="BQ69" i="6"/>
  <c r="BT37" i="6"/>
  <c r="BT40" i="6"/>
  <c r="BT41" i="6"/>
  <c r="BQ37" i="6"/>
  <c r="BQ40" i="6"/>
  <c r="BQ41" i="6"/>
  <c r="BQ42" i="6"/>
  <c r="BQ43" i="6"/>
  <c r="BT12" i="6"/>
  <c r="BT13" i="6"/>
  <c r="BQ12" i="6"/>
  <c r="BQ13" i="6"/>
  <c r="BQ14" i="6"/>
  <c r="BP12" i="6"/>
  <c r="BP13" i="6"/>
  <c r="BP14" i="6"/>
  <c r="BO44" i="1"/>
  <c r="BO83" i="1"/>
  <c r="BO31" i="1"/>
  <c r="BO56" i="1"/>
  <c r="BO48" i="1"/>
  <c r="BO47" i="1"/>
  <c r="BT34" i="1"/>
  <c r="BT35" i="1"/>
  <c r="BS34" i="1"/>
  <c r="BS35" i="1"/>
  <c r="BS36" i="1"/>
  <c r="BQ34" i="1"/>
  <c r="BQ35" i="1"/>
  <c r="BQ36" i="1"/>
  <c r="BQ37" i="1"/>
  <c r="BP34" i="1"/>
  <c r="BP35" i="1"/>
  <c r="BP36" i="1"/>
  <c r="BN34" i="1"/>
  <c r="BN35" i="1"/>
  <c r="BN36" i="1"/>
  <c r="BM34" i="1"/>
  <c r="BM35" i="1"/>
  <c r="BM36" i="1"/>
  <c r="BO33" i="1"/>
  <c r="BO49" i="1"/>
  <c r="BR44" i="1"/>
  <c r="BN95" i="1"/>
  <c r="BN96" i="1"/>
  <c r="BN97" i="1"/>
  <c r="BQ95" i="1"/>
  <c r="BQ96" i="1"/>
  <c r="BQ97" i="1"/>
  <c r="BT95" i="1"/>
  <c r="BT96" i="1"/>
  <c r="BT97" i="1"/>
  <c r="BU95" i="1"/>
  <c r="BU96" i="1"/>
  <c r="BU97" i="1"/>
  <c r="BU84" i="1"/>
  <c r="BU85" i="1"/>
  <c r="BU86" i="1"/>
  <c r="BU87" i="1"/>
  <c r="BU88" i="1"/>
  <c r="BU69" i="1"/>
  <c r="BU70" i="1"/>
  <c r="BU71" i="1"/>
  <c r="BU72" i="1"/>
  <c r="BT71" i="1"/>
  <c r="BT72" i="1"/>
  <c r="BQ71" i="1"/>
  <c r="BQ72" i="1"/>
  <c r="BQ73" i="1"/>
  <c r="BN71" i="1"/>
  <c r="BN72" i="1"/>
  <c r="BN73" i="1"/>
  <c r="W6" i="4"/>
  <c r="C15" i="15" l="1"/>
  <c r="C13" i="15"/>
  <c r="C11" i="15"/>
  <c r="D5" i="15" l="1"/>
  <c r="C5" i="15"/>
  <c r="BC128" i="6"/>
  <c r="BD104" i="6"/>
  <c r="BB48" i="6"/>
  <c r="BB47" i="6"/>
  <c r="BB45" i="6"/>
  <c r="BB43" i="6"/>
  <c r="BB56" i="6"/>
  <c r="BB88" i="6"/>
  <c r="BB31" i="6"/>
  <c r="BB79" i="6"/>
  <c r="BB71" i="6"/>
  <c r="BB54" i="6"/>
  <c r="BB93" i="6"/>
  <c r="BB94" i="6"/>
  <c r="BB92" i="6"/>
  <c r="BB91" i="6"/>
  <c r="BB46" i="6"/>
  <c r="BB53" i="6"/>
  <c r="BB13" i="6"/>
  <c r="BB58" i="6"/>
  <c r="BB55" i="6"/>
  <c r="BB113" i="6"/>
  <c r="BJ12" i="6"/>
  <c r="BJ13" i="6"/>
  <c r="BG12" i="6"/>
  <c r="BD12" i="6"/>
  <c r="BD13" i="6"/>
  <c r="BB18" i="6"/>
  <c r="BJ68" i="6"/>
  <c r="BJ69" i="6"/>
  <c r="BG68" i="6"/>
  <c r="BG69" i="6"/>
  <c r="BG70" i="6"/>
  <c r="BD68" i="6"/>
  <c r="BD69" i="6"/>
  <c r="BD70" i="6"/>
  <c r="BB90" i="6"/>
  <c r="BG104" i="6"/>
  <c r="BE47" i="6"/>
  <c r="BE43" i="6"/>
  <c r="BD104" i="9" l="1"/>
  <c r="BK83" i="9"/>
  <c r="BK84" i="9"/>
  <c r="BK85" i="9"/>
  <c r="BK86" i="9"/>
  <c r="BB46" i="9"/>
  <c r="BB52" i="9"/>
  <c r="BG104" i="9"/>
  <c r="BE88" i="9"/>
  <c r="BE30" i="9"/>
  <c r="BE47" i="9"/>
  <c r="BE53" i="9"/>
  <c r="BE46" i="9"/>
  <c r="BE44" i="9"/>
  <c r="BE42" i="9"/>
  <c r="BE89" i="9"/>
  <c r="BG121" i="9"/>
  <c r="BD103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3" i="1"/>
  <c r="BJ24" i="1"/>
  <c r="BJ25" i="1"/>
  <c r="BJ26" i="1"/>
  <c r="BJ28" i="1"/>
  <c r="BJ29" i="1"/>
  <c r="BJ30" i="1"/>
  <c r="BJ31" i="1"/>
  <c r="BJ32" i="1"/>
  <c r="BJ33" i="1"/>
  <c r="BJ34" i="1"/>
  <c r="BJ35" i="1"/>
  <c r="BJ36" i="1"/>
  <c r="BJ37" i="1"/>
  <c r="BJ38" i="1"/>
  <c r="BJ41" i="1"/>
  <c r="BJ42" i="1"/>
  <c r="BJ43" i="1"/>
  <c r="BJ45" i="1"/>
  <c r="BJ46" i="1"/>
  <c r="BJ47" i="1"/>
  <c r="BJ48" i="1"/>
  <c r="BJ49" i="1"/>
  <c r="BJ50" i="1"/>
  <c r="BJ51" i="1"/>
  <c r="BJ52" i="1"/>
  <c r="BJ53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3" i="1"/>
  <c r="BI24" i="1"/>
  <c r="BI25" i="1"/>
  <c r="BI26" i="1"/>
  <c r="BI28" i="1"/>
  <c r="BI29" i="1"/>
  <c r="BI30" i="1"/>
  <c r="BI31" i="1"/>
  <c r="BI32" i="1"/>
  <c r="BI33" i="1"/>
  <c r="BI34" i="1"/>
  <c r="BI35" i="1"/>
  <c r="BI36" i="1"/>
  <c r="BI37" i="1"/>
  <c r="BI38" i="1"/>
  <c r="BI41" i="1"/>
  <c r="BI42" i="1"/>
  <c r="BI43" i="1"/>
  <c r="BI45" i="1"/>
  <c r="BI46" i="1"/>
  <c r="BI47" i="1"/>
  <c r="BI48" i="1"/>
  <c r="BI49" i="1"/>
  <c r="BI50" i="1"/>
  <c r="BI51" i="1"/>
  <c r="BI52" i="1"/>
  <c r="BI53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7" i="1"/>
  <c r="BH54" i="1"/>
  <c r="BI54" i="1" s="1"/>
  <c r="BH44" i="1"/>
  <c r="BI44" i="1" s="1"/>
  <c r="BE48" i="1"/>
  <c r="BE44" i="1"/>
  <c r="BG103" i="1"/>
  <c r="BE70" i="1"/>
  <c r="BE58" i="1"/>
  <c r="BE69" i="1"/>
  <c r="BE15" i="1"/>
  <c r="BE57" i="1"/>
  <c r="BE59" i="1"/>
  <c r="BJ103" i="1"/>
  <c r="BD95" i="1"/>
  <c r="BD96" i="1"/>
  <c r="BD97" i="1"/>
  <c r="BG95" i="1"/>
  <c r="BG96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C84" i="1"/>
  <c r="BC85" i="1"/>
  <c r="BC86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G71" i="1"/>
  <c r="BG72" i="1"/>
  <c r="BG73" i="1"/>
  <c r="BG74" i="1"/>
  <c r="BK69" i="1"/>
  <c r="BK70" i="1"/>
  <c r="BK71" i="1"/>
  <c r="BK72" i="1"/>
  <c r="BK73" i="1"/>
  <c r="BK74" i="1"/>
  <c r="BG34" i="1"/>
  <c r="BG35" i="1"/>
  <c r="BF34" i="1"/>
  <c r="BF35" i="1"/>
  <c r="BD34" i="1"/>
  <c r="BD35" i="1"/>
  <c r="BC34" i="1"/>
  <c r="BC35" i="1"/>
  <c r="T10" i="4"/>
  <c r="T8" i="4"/>
  <c r="V93" i="4"/>
  <c r="T22" i="4"/>
  <c r="T21" i="4"/>
  <c r="T6" i="4"/>
  <c r="T50" i="4"/>
  <c r="T14" i="4"/>
  <c r="V14" i="4" s="1"/>
  <c r="AE14" i="4"/>
  <c r="AE15" i="4"/>
  <c r="AE16" i="4"/>
  <c r="V15" i="4"/>
  <c r="V16" i="4"/>
  <c r="BJ54" i="1" l="1"/>
  <c r="BJ44" i="1"/>
  <c r="AT104" i="6"/>
  <c r="AW104" i="6"/>
  <c r="AW118" i="6"/>
  <c r="AU123" i="6"/>
  <c r="AW117" i="6"/>
  <c r="AR112" i="6"/>
  <c r="AU54" i="6"/>
  <c r="AR113" i="6"/>
  <c r="AR86" i="6"/>
  <c r="AR43" i="6"/>
  <c r="AR58" i="6"/>
  <c r="AR48" i="6"/>
  <c r="AW68" i="6"/>
  <c r="AW69" i="6"/>
  <c r="AW70" i="6"/>
  <c r="AW71" i="6"/>
  <c r="AT68" i="6"/>
  <c r="AT69" i="6"/>
  <c r="AT70" i="6"/>
  <c r="AT71" i="6"/>
  <c r="AT37" i="6"/>
  <c r="AT40" i="6"/>
  <c r="AT41" i="6"/>
  <c r="AW37" i="6"/>
  <c r="AW12" i="6"/>
  <c r="AW13" i="6"/>
  <c r="AW14" i="6"/>
  <c r="AT12" i="6"/>
  <c r="AT13" i="6"/>
  <c r="AT14" i="6"/>
  <c r="AT104" i="9"/>
  <c r="BA83" i="9"/>
  <c r="BA84" i="9"/>
  <c r="BA85" i="9"/>
  <c r="BA86" i="9"/>
  <c r="BA87" i="9"/>
  <c r="BA68" i="9"/>
  <c r="BA69" i="9"/>
  <c r="BA70" i="9"/>
  <c r="BA71" i="9"/>
  <c r="BA72" i="9"/>
  <c r="BA73" i="9"/>
  <c r="BA74" i="9"/>
  <c r="BA75" i="9"/>
  <c r="AZ70" i="9"/>
  <c r="AZ71" i="9"/>
  <c r="AZ72" i="9"/>
  <c r="AY70" i="9"/>
  <c r="AY71" i="9"/>
  <c r="AY72" i="9"/>
  <c r="AW70" i="9"/>
  <c r="AW71" i="9"/>
  <c r="AW72" i="9"/>
  <c r="AV70" i="9"/>
  <c r="AV71" i="9"/>
  <c r="AV72" i="9"/>
  <c r="AT70" i="9"/>
  <c r="AT71" i="9"/>
  <c r="AS70" i="9"/>
  <c r="Z37" i="6" l="1"/>
  <c r="Z40" i="6"/>
  <c r="AJ104" i="6" l="1"/>
  <c r="AH112" i="6"/>
  <c r="AM40" i="6"/>
  <c r="AK83" i="6"/>
  <c r="AK48" i="6"/>
  <c r="AK47" i="6"/>
  <c r="AK46" i="6"/>
  <c r="AK43" i="6"/>
  <c r="AH43" i="6"/>
  <c r="AH83" i="6"/>
  <c r="AH47" i="6"/>
  <c r="AQ12" i="6"/>
  <c r="AQ13" i="6"/>
  <c r="AP12" i="6"/>
  <c r="AP13" i="6"/>
  <c r="AM12" i="6"/>
  <c r="AM13" i="6"/>
  <c r="AM14" i="6"/>
  <c r="AJ12" i="6"/>
  <c r="AJ13" i="6"/>
  <c r="AQ34" i="6"/>
  <c r="AQ35" i="6"/>
  <c r="AQ36" i="6"/>
  <c r="AQ37" i="6"/>
  <c r="AQ40" i="6"/>
  <c r="AQ41" i="6"/>
  <c r="AP37" i="6"/>
  <c r="AP40" i="6"/>
  <c r="AM37" i="6"/>
  <c r="AJ37" i="6"/>
  <c r="AJ40" i="6"/>
  <c r="AQ68" i="6"/>
  <c r="AP68" i="6"/>
  <c r="AM68" i="6"/>
  <c r="AM69" i="6"/>
  <c r="AJ68" i="6"/>
  <c r="AJ69" i="6"/>
  <c r="AQ95" i="6"/>
  <c r="AQ98" i="6"/>
  <c r="AQ99" i="6"/>
  <c r="AH42" i="9"/>
  <c r="AK16" i="9"/>
  <c r="AQ99" i="9"/>
  <c r="AQ100" i="9"/>
  <c r="AP100" i="9"/>
  <c r="AO100" i="9"/>
  <c r="AM100" i="9"/>
  <c r="AL100" i="9"/>
  <c r="AQ27" i="9"/>
  <c r="AQ28" i="9"/>
  <c r="AQ29" i="9"/>
  <c r="AQ30" i="9"/>
  <c r="AQ31" i="9"/>
  <c r="AJ100" i="9"/>
  <c r="AI100" i="9"/>
  <c r="AQ83" i="9"/>
  <c r="AQ84" i="9"/>
  <c r="AQ85" i="9"/>
  <c r="AQ86" i="9"/>
  <c r="AQ87" i="9"/>
  <c r="AQ88" i="9"/>
  <c r="AQ68" i="9"/>
  <c r="AQ69" i="9"/>
  <c r="AQ70" i="9"/>
  <c r="AQ71" i="9"/>
  <c r="AQ72" i="9"/>
  <c r="AQ73" i="9"/>
  <c r="AQ74" i="9"/>
  <c r="AQ75" i="9"/>
  <c r="AP70" i="9"/>
  <c r="AP71" i="9"/>
  <c r="AP72" i="9"/>
  <c r="AP73" i="9"/>
  <c r="AO70" i="9"/>
  <c r="AO71" i="9"/>
  <c r="AO72" i="9"/>
  <c r="AM70" i="9"/>
  <c r="AM71" i="9"/>
  <c r="AM72" i="9"/>
  <c r="AM73" i="9"/>
  <c r="AL70" i="9"/>
  <c r="AL71" i="9"/>
  <c r="AL72" i="9"/>
  <c r="AJ68" i="9"/>
  <c r="AJ69" i="9"/>
  <c r="AJ70" i="9"/>
  <c r="AJ71" i="9"/>
  <c r="AJ72" i="9"/>
  <c r="AI68" i="9"/>
  <c r="AI69" i="9"/>
  <c r="AI70" i="9"/>
  <c r="AI71" i="9"/>
  <c r="AI72" i="9"/>
  <c r="AT103" i="1" l="1"/>
  <c r="S93" i="4"/>
  <c r="AR93" i="1"/>
  <c r="AR89" i="1"/>
  <c r="AR88" i="1"/>
  <c r="AR26" i="1"/>
  <c r="AR92" i="1"/>
  <c r="AR20" i="1"/>
  <c r="AR19" i="1"/>
  <c r="AU57" i="1"/>
  <c r="AU49" i="1"/>
  <c r="AU48" i="1"/>
  <c r="AU47" i="1"/>
  <c r="AU44" i="1"/>
  <c r="AU87" i="1"/>
  <c r="AU31" i="1"/>
  <c r="AU30" i="1"/>
  <c r="AZ34" i="1"/>
  <c r="AZ35" i="1"/>
  <c r="AZ36" i="1"/>
  <c r="AZ37" i="1"/>
  <c r="AY34" i="1"/>
  <c r="AY35" i="1"/>
  <c r="AY36" i="1"/>
  <c r="AY37" i="1"/>
  <c r="AW34" i="1"/>
  <c r="AW35" i="1"/>
  <c r="AW36" i="1"/>
  <c r="AW37" i="1"/>
  <c r="AV34" i="1"/>
  <c r="AV35" i="1"/>
  <c r="AV36" i="1"/>
  <c r="AT34" i="1"/>
  <c r="AT35" i="1"/>
  <c r="AT36" i="1"/>
  <c r="AT37" i="1"/>
  <c r="AS34" i="1"/>
  <c r="AS35" i="1"/>
  <c r="AS36" i="1"/>
  <c r="AS37" i="1"/>
  <c r="BA71" i="1"/>
  <c r="BA72" i="1"/>
  <c r="AZ71" i="1"/>
  <c r="AZ72" i="1"/>
  <c r="AW71" i="1"/>
  <c r="AW72" i="1"/>
  <c r="AW73" i="1"/>
  <c r="AT71" i="1"/>
  <c r="AT72" i="1"/>
  <c r="AT73" i="1"/>
  <c r="AV84" i="1"/>
  <c r="AV85" i="1"/>
  <c r="AV86" i="1"/>
  <c r="AV87" i="1"/>
  <c r="AV88" i="1"/>
  <c r="AW84" i="1"/>
  <c r="AW85" i="1"/>
  <c r="AW86" i="1"/>
  <c r="AW87" i="1"/>
  <c r="BA84" i="1"/>
  <c r="BA85" i="1"/>
  <c r="BA86" i="1"/>
  <c r="BA87" i="1"/>
  <c r="BA95" i="1"/>
  <c r="BA96" i="1"/>
  <c r="AZ95" i="1"/>
  <c r="AZ96" i="1"/>
  <c r="AZ97" i="1"/>
  <c r="AW95" i="1"/>
  <c r="AW96" i="1"/>
  <c r="AW97" i="1"/>
  <c r="AW98" i="1"/>
  <c r="AT94" i="1"/>
  <c r="AT95" i="1"/>
  <c r="AT96" i="1"/>
  <c r="AT97" i="1"/>
  <c r="AT98" i="1"/>
  <c r="Q8" i="4"/>
  <c r="Q21" i="4"/>
  <c r="Q17" i="4"/>
  <c r="AJ103" i="1"/>
  <c r="P93" i="4"/>
  <c r="AH48" i="1"/>
  <c r="AH44" i="1"/>
  <c r="AP103" i="1"/>
  <c r="AN87" i="1"/>
  <c r="AN35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3" i="1"/>
  <c r="AP24" i="1"/>
  <c r="AP25" i="1"/>
  <c r="AP26" i="1"/>
  <c r="AP28" i="1"/>
  <c r="AP29" i="1"/>
  <c r="AP30" i="1"/>
  <c r="AP31" i="1"/>
  <c r="AP32" i="1"/>
  <c r="AP33" i="1"/>
  <c r="AP34" i="1"/>
  <c r="AP35" i="1"/>
  <c r="AP36" i="1"/>
  <c r="AP37" i="1"/>
  <c r="AP38" i="1"/>
  <c r="AP41" i="1"/>
  <c r="AP42" i="1"/>
  <c r="AP43" i="1"/>
  <c r="AP44" i="1"/>
  <c r="AP45" i="1"/>
  <c r="AP46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3" i="1"/>
  <c r="AO24" i="1"/>
  <c r="AO25" i="1"/>
  <c r="AO26" i="1"/>
  <c r="AO28" i="1"/>
  <c r="AO29" i="1"/>
  <c r="AO30" i="1"/>
  <c r="AO31" i="1"/>
  <c r="AO32" i="1"/>
  <c r="AO33" i="1"/>
  <c r="AO34" i="1"/>
  <c r="AO35" i="1"/>
  <c r="AO36" i="1"/>
  <c r="AO37" i="1"/>
  <c r="AO38" i="1"/>
  <c r="AO41" i="1"/>
  <c r="AO42" i="1"/>
  <c r="AO43" i="1"/>
  <c r="AO44" i="1"/>
  <c r="AO45" i="1"/>
  <c r="AO46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3" i="1"/>
  <c r="AJ24" i="1"/>
  <c r="AJ25" i="1"/>
  <c r="AJ26" i="1"/>
  <c r="AJ28" i="1"/>
  <c r="AJ29" i="1"/>
  <c r="AJ30" i="1"/>
  <c r="AJ31" i="1"/>
  <c r="AJ32" i="1"/>
  <c r="AJ33" i="1"/>
  <c r="AJ34" i="1"/>
  <c r="AJ35" i="1"/>
  <c r="AJ36" i="1"/>
  <c r="AJ37" i="1"/>
  <c r="AJ38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3" i="1"/>
  <c r="AI24" i="1"/>
  <c r="AI25" i="1"/>
  <c r="AI26" i="1"/>
  <c r="AI28" i="1"/>
  <c r="AI29" i="1"/>
  <c r="AI30" i="1"/>
  <c r="AI31" i="1"/>
  <c r="AI32" i="1"/>
  <c r="AI33" i="1"/>
  <c r="AI34" i="1"/>
  <c r="AI35" i="1"/>
  <c r="AI36" i="1"/>
  <c r="AI37" i="1"/>
  <c r="AI38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7" i="1"/>
  <c r="AN86" i="1"/>
  <c r="AP86" i="1" s="1"/>
  <c r="AN47" i="1"/>
  <c r="AO47" i="1" s="1"/>
  <c r="AN49" i="1"/>
  <c r="AO49" i="1" s="1"/>
  <c r="AN48" i="1"/>
  <c r="AP48" i="1" s="1"/>
  <c r="AQ95" i="1"/>
  <c r="AQ96" i="1"/>
  <c r="AQ97" i="1"/>
  <c r="AM95" i="1"/>
  <c r="AM96" i="1"/>
  <c r="AM97" i="1"/>
  <c r="AQ84" i="1"/>
  <c r="AQ85" i="1"/>
  <c r="AQ86" i="1"/>
  <c r="AQ87" i="1"/>
  <c r="AQ88" i="1"/>
  <c r="AL84" i="1"/>
  <c r="AL85" i="1"/>
  <c r="AL86" i="1"/>
  <c r="AL87" i="1"/>
  <c r="AL88" i="1"/>
  <c r="AL89" i="1"/>
  <c r="AQ71" i="1"/>
  <c r="AQ72" i="1"/>
  <c r="AQ73" i="1"/>
  <c r="AQ74" i="1"/>
  <c r="AQ75" i="1"/>
  <c r="AQ76" i="1"/>
  <c r="AM71" i="1"/>
  <c r="AM72" i="1"/>
  <c r="AM73" i="1"/>
  <c r="AM74" i="1"/>
  <c r="AM75" i="1"/>
  <c r="AM34" i="1"/>
  <c r="AM35" i="1"/>
  <c r="AM36" i="1"/>
  <c r="AM37" i="1"/>
  <c r="AM38" i="1"/>
  <c r="AL34" i="1"/>
  <c r="AL35" i="1"/>
  <c r="AL36" i="1"/>
  <c r="P102" i="4"/>
  <c r="N10" i="4"/>
  <c r="N8" i="4"/>
  <c r="N59" i="4"/>
  <c r="N13" i="4"/>
  <c r="N61" i="4"/>
  <c r="AE27" i="4"/>
  <c r="AB26" i="4"/>
  <c r="AO86" i="1" l="1"/>
  <c r="AO48" i="1"/>
  <c r="AP49" i="1"/>
  <c r="AP47" i="1"/>
  <c r="LC70" i="9"/>
  <c r="LD70" i="9" s="1"/>
  <c r="AA83" i="6" l="1"/>
  <c r="AA54" i="6"/>
  <c r="AA53" i="6"/>
  <c r="AA55" i="6"/>
  <c r="AA48" i="6"/>
  <c r="AA89" i="6"/>
  <c r="AA56" i="6"/>
  <c r="AA28" i="6"/>
  <c r="AF37" i="6"/>
  <c r="EK37" i="6" s="1"/>
  <c r="AF40" i="6"/>
  <c r="EK40" i="6" s="1"/>
  <c r="AG34" i="6"/>
  <c r="EL34" i="6" s="1"/>
  <c r="AG35" i="6"/>
  <c r="EL35" i="6" s="1"/>
  <c r="AG36" i="6"/>
  <c r="EL36" i="6" s="1"/>
  <c r="AG37" i="6"/>
  <c r="EL37" i="6" s="1"/>
  <c r="AG40" i="6"/>
  <c r="EL40" i="6" s="1"/>
  <c r="AC37" i="6"/>
  <c r="AC40" i="6"/>
  <c r="AA90" i="6"/>
  <c r="AA88" i="6"/>
  <c r="AC104" i="6"/>
  <c r="AC128" i="6"/>
  <c r="AG68" i="6"/>
  <c r="EL68" i="6" s="1"/>
  <c r="AG69" i="6"/>
  <c r="AG70" i="6"/>
  <c r="AG71" i="6"/>
  <c r="AF68" i="6"/>
  <c r="EK68" i="6" s="1"/>
  <c r="AF69" i="6"/>
  <c r="AF70" i="6"/>
  <c r="AC68" i="6"/>
  <c r="AC69" i="6"/>
  <c r="AC70" i="6"/>
  <c r="AC71" i="6"/>
  <c r="Z68" i="6"/>
  <c r="Z69" i="6"/>
  <c r="Z70" i="6"/>
  <c r="AG87" i="6"/>
  <c r="AG88" i="6"/>
  <c r="AG90" i="6"/>
  <c r="AG98" i="6"/>
  <c r="AG99" i="6"/>
  <c r="AG100" i="6"/>
  <c r="AG101" i="6"/>
  <c r="AA128" i="6"/>
  <c r="Y129" i="6"/>
  <c r="AG89" i="6"/>
  <c r="Z104" i="6"/>
  <c r="X95" i="6"/>
  <c r="AG95" i="6" s="1"/>
  <c r="EL95" i="6" s="1"/>
  <c r="X93" i="6"/>
  <c r="X92" i="6"/>
  <c r="X91" i="6"/>
  <c r="Z12" i="6"/>
  <c r="Z13" i="6"/>
  <c r="Z14" i="6"/>
  <c r="AC12" i="6"/>
  <c r="AC13" i="6"/>
  <c r="AF12" i="6"/>
  <c r="BC12" i="6" s="1"/>
  <c r="AF13" i="6"/>
  <c r="BC13" i="6" s="1"/>
  <c r="AF14" i="6"/>
  <c r="AG12" i="6"/>
  <c r="AG13" i="6"/>
  <c r="AG14" i="6"/>
  <c r="AG68" i="9"/>
  <c r="AG69" i="9"/>
  <c r="AG70" i="9"/>
  <c r="AG71" i="9"/>
  <c r="AF70" i="9"/>
  <c r="AF71" i="9"/>
  <c r="AE70" i="9"/>
  <c r="AE71" i="9"/>
  <c r="AC68" i="9"/>
  <c r="AC69" i="9"/>
  <c r="AC70" i="9"/>
  <c r="AC71" i="9"/>
  <c r="AB68" i="9"/>
  <c r="AB69" i="9"/>
  <c r="AB70" i="9"/>
  <c r="Z70" i="9"/>
  <c r="Y70" i="9"/>
  <c r="LA94" i="9"/>
  <c r="KZ94" i="9"/>
  <c r="KY94" i="9"/>
  <c r="KW94" i="9"/>
  <c r="KV94" i="9"/>
  <c r="KT94" i="9"/>
  <c r="KS94" i="9"/>
  <c r="KQ94" i="9"/>
  <c r="KP94" i="9"/>
  <c r="KO94" i="9"/>
  <c r="KM94" i="9"/>
  <c r="KL94" i="9"/>
  <c r="KJ94" i="9"/>
  <c r="KI94" i="9"/>
  <c r="KG94" i="9"/>
  <c r="KF94" i="9"/>
  <c r="KE94" i="9"/>
  <c r="KC94" i="9"/>
  <c r="KB94" i="9"/>
  <c r="JZ94" i="9"/>
  <c r="JY94" i="9"/>
  <c r="JV94" i="9"/>
  <c r="JU94" i="9"/>
  <c r="JS94" i="9"/>
  <c r="JR94" i="9"/>
  <c r="JP94" i="9"/>
  <c r="JO94" i="9"/>
  <c r="JM94" i="9"/>
  <c r="JI94" i="9"/>
  <c r="JH94" i="9"/>
  <c r="JF94" i="9"/>
  <c r="JE94" i="9"/>
  <c r="JC94" i="9"/>
  <c r="JB94" i="9"/>
  <c r="JA94" i="9"/>
  <c r="IY94" i="9"/>
  <c r="IX94" i="9"/>
  <c r="IV94" i="9"/>
  <c r="IU94" i="9"/>
  <c r="IS94" i="9"/>
  <c r="IR94" i="9"/>
  <c r="IQ94" i="9"/>
  <c r="IO94" i="9"/>
  <c r="IN94" i="9"/>
  <c r="IL94" i="9"/>
  <c r="IK94" i="9"/>
  <c r="II94" i="9"/>
  <c r="IH94" i="9"/>
  <c r="IG94" i="9"/>
  <c r="IE94" i="9"/>
  <c r="ID94" i="9"/>
  <c r="IB94" i="9"/>
  <c r="IA94" i="9"/>
  <c r="HY94" i="9"/>
  <c r="HX94" i="9"/>
  <c r="HW94" i="9"/>
  <c r="HU94" i="9"/>
  <c r="HT94" i="9"/>
  <c r="HR94" i="9"/>
  <c r="HQ94" i="9"/>
  <c r="HO94" i="9"/>
  <c r="HN94" i="9"/>
  <c r="HM94" i="9"/>
  <c r="HK94" i="9"/>
  <c r="HJ94" i="9"/>
  <c r="HH94" i="9"/>
  <c r="HG94" i="9"/>
  <c r="HE94" i="9"/>
  <c r="HD94" i="9"/>
  <c r="HC94" i="9"/>
  <c r="HA94" i="9"/>
  <c r="GZ94" i="9"/>
  <c r="GX94" i="9"/>
  <c r="GW94" i="9"/>
  <c r="GU94" i="9"/>
  <c r="GT94" i="9"/>
  <c r="GS94" i="9"/>
  <c r="GQ94" i="9"/>
  <c r="GP94" i="9"/>
  <c r="GN94" i="9"/>
  <c r="GM94" i="9"/>
  <c r="GK94" i="9"/>
  <c r="GJ94" i="9"/>
  <c r="GI94" i="9"/>
  <c r="GG94" i="9"/>
  <c r="GF94" i="9"/>
  <c r="GD94" i="9"/>
  <c r="GC94" i="9"/>
  <c r="GA94" i="9"/>
  <c r="FZ94" i="9"/>
  <c r="FY94" i="9"/>
  <c r="FW94" i="9"/>
  <c r="FV94" i="9"/>
  <c r="FT94" i="9"/>
  <c r="FS94" i="9"/>
  <c r="FQ94" i="9"/>
  <c r="FP94" i="9"/>
  <c r="FO94" i="9"/>
  <c r="FM94" i="9"/>
  <c r="FL94" i="9"/>
  <c r="FJ94" i="9"/>
  <c r="FI94" i="9"/>
  <c r="FG94" i="9"/>
  <c r="FF94" i="9"/>
  <c r="FE94" i="9"/>
  <c r="FC94" i="9"/>
  <c r="FB94" i="9"/>
  <c r="EZ94" i="9"/>
  <c r="EY94" i="9"/>
  <c r="EW94" i="9"/>
  <c r="EV94" i="9"/>
  <c r="EU94" i="9"/>
  <c r="ES94" i="9"/>
  <c r="ER94" i="9"/>
  <c r="EP94" i="9"/>
  <c r="EO94" i="9"/>
  <c r="EM94" i="9"/>
  <c r="JL94" i="9" s="1"/>
  <c r="EL94" i="9"/>
  <c r="JK94" i="9" s="1"/>
  <c r="EK94" i="9"/>
  <c r="EI94" i="9"/>
  <c r="EH94" i="9"/>
  <c r="EF94" i="9"/>
  <c r="EE94" i="9"/>
  <c r="EC94" i="9"/>
  <c r="EB94" i="9"/>
  <c r="EA94" i="9"/>
  <c r="DY94" i="9"/>
  <c r="DX94" i="9"/>
  <c r="DV94" i="9"/>
  <c r="DU94" i="9"/>
  <c r="DS94" i="9"/>
  <c r="DR94" i="9"/>
  <c r="DQ94" i="9"/>
  <c r="DO94" i="9"/>
  <c r="DN94" i="9"/>
  <c r="DL94" i="9"/>
  <c r="DK94" i="9"/>
  <c r="DI94" i="9"/>
  <c r="DH94" i="9"/>
  <c r="DG94" i="9"/>
  <c r="DE94" i="9"/>
  <c r="DD94" i="9"/>
  <c r="DB94" i="9"/>
  <c r="DA94" i="9"/>
  <c r="CY94" i="9"/>
  <c r="CX94" i="9"/>
  <c r="CW94" i="9"/>
  <c r="CU94" i="9"/>
  <c r="CT94" i="9"/>
  <c r="CR94" i="9"/>
  <c r="CQ94" i="9"/>
  <c r="CO94" i="9"/>
  <c r="CN94" i="9"/>
  <c r="CM94" i="9"/>
  <c r="CK94" i="9"/>
  <c r="CJ94" i="9"/>
  <c r="CH94" i="9"/>
  <c r="CG94" i="9"/>
  <c r="CE94" i="9"/>
  <c r="CD94" i="9"/>
  <c r="CC94" i="9"/>
  <c r="CA94" i="9"/>
  <c r="BZ94" i="9"/>
  <c r="BX94" i="9"/>
  <c r="BW94" i="9"/>
  <c r="BU94" i="9"/>
  <c r="BT94" i="9"/>
  <c r="BS94" i="9"/>
  <c r="BQ94" i="9"/>
  <c r="BP94" i="9"/>
  <c r="BN94" i="9"/>
  <c r="BM94" i="9"/>
  <c r="BK94" i="9"/>
  <c r="BJ94" i="9"/>
  <c r="BI94" i="9"/>
  <c r="BG94" i="9"/>
  <c r="BF94" i="9"/>
  <c r="BD94" i="9"/>
  <c r="BC94" i="9"/>
  <c r="BA94" i="9"/>
  <c r="AZ94" i="9"/>
  <c r="AY94" i="9"/>
  <c r="AW94" i="9"/>
  <c r="AV94" i="9"/>
  <c r="AT94" i="9"/>
  <c r="AS94" i="9"/>
  <c r="AQ94" i="9"/>
  <c r="AP94" i="9"/>
  <c r="AO94" i="9"/>
  <c r="AM94" i="9"/>
  <c r="AL94" i="9"/>
  <c r="AJ94" i="9"/>
  <c r="AI94" i="9"/>
  <c r="AG94" i="9"/>
  <c r="AF94" i="9"/>
  <c r="AE94" i="9"/>
  <c r="AC94" i="9"/>
  <c r="AB94" i="9"/>
  <c r="Z94" i="9"/>
  <c r="Y94" i="9"/>
  <c r="W94" i="9"/>
  <c r="V94" i="9"/>
  <c r="U94" i="9"/>
  <c r="R94" i="9"/>
  <c r="P94" i="9"/>
  <c r="O94" i="9"/>
  <c r="M94" i="9"/>
  <c r="S94" i="9" s="1"/>
  <c r="L94" i="9"/>
  <c r="K94" i="9"/>
  <c r="I94" i="9"/>
  <c r="H94" i="9"/>
  <c r="F94" i="9"/>
  <c r="E94" i="9"/>
  <c r="AA91" i="1"/>
  <c r="AA83" i="1"/>
  <c r="AA48" i="1"/>
  <c r="AA47" i="1"/>
  <c r="AA44" i="1"/>
  <c r="AA55" i="1"/>
  <c r="AA46" i="1"/>
  <c r="AF71" i="1"/>
  <c r="AF72" i="1"/>
  <c r="AF73" i="1"/>
  <c r="AF74" i="1"/>
  <c r="AF75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E71" i="1"/>
  <c r="AE72" i="1"/>
  <c r="AE73" i="1"/>
  <c r="AC71" i="1"/>
  <c r="AC72" i="1"/>
  <c r="Z71" i="1"/>
  <c r="Z72" i="1"/>
  <c r="AE37" i="1"/>
  <c r="AE38" i="1"/>
  <c r="AE41" i="1"/>
  <c r="AE42" i="1"/>
  <c r="AE43" i="1"/>
  <c r="AE44" i="1"/>
  <c r="AE45" i="1"/>
  <c r="AF34" i="1"/>
  <c r="AF35" i="1"/>
  <c r="AF36" i="1"/>
  <c r="AF37" i="1"/>
  <c r="AF38" i="1"/>
  <c r="AF41" i="1"/>
  <c r="AF42" i="1"/>
  <c r="AF43" i="1"/>
  <c r="AF44" i="1"/>
  <c r="AF45" i="1"/>
  <c r="AF46" i="1"/>
  <c r="AE34" i="1"/>
  <c r="AE35" i="1"/>
  <c r="AB34" i="1"/>
  <c r="AB35" i="1"/>
  <c r="AC34" i="1"/>
  <c r="AC35" i="1"/>
  <c r="Z34" i="1"/>
  <c r="Z35" i="1"/>
  <c r="Y34" i="1"/>
  <c r="Y35" i="1"/>
  <c r="O126" i="6"/>
  <c r="P104" i="6"/>
  <c r="N33" i="6"/>
  <c r="N43" i="6"/>
  <c r="N55" i="6"/>
  <c r="N31" i="6"/>
  <c r="N54" i="6"/>
  <c r="N48" i="6"/>
  <c r="N47" i="6"/>
  <c r="N46" i="6"/>
  <c r="N112" i="6"/>
  <c r="S104" i="6"/>
  <c r="Q53" i="6"/>
  <c r="Q46" i="6"/>
  <c r="N68" i="6"/>
  <c r="N32" i="6"/>
  <c r="N28" i="6"/>
  <c r="V104" i="6"/>
  <c r="Q35" i="6"/>
  <c r="Q89" i="6"/>
  <c r="Q48" i="6"/>
  <c r="Q47" i="6"/>
  <c r="W84" i="6"/>
  <c r="W85" i="6"/>
  <c r="W86" i="6"/>
  <c r="W87" i="6"/>
  <c r="AZ87" i="6" s="1"/>
  <c r="W88" i="6"/>
  <c r="AZ88" i="6" s="1"/>
  <c r="W89" i="6"/>
  <c r="AZ89" i="6" s="1"/>
  <c r="W90" i="6"/>
  <c r="W91" i="6"/>
  <c r="W92" i="6"/>
  <c r="W93" i="6"/>
  <c r="W94" i="6"/>
  <c r="W95" i="6"/>
  <c r="AZ95" i="6" s="1"/>
  <c r="W98" i="6"/>
  <c r="AZ98" i="6" s="1"/>
  <c r="W68" i="6"/>
  <c r="AZ68" i="6" s="1"/>
  <c r="W69" i="6"/>
  <c r="AZ69" i="6" s="1"/>
  <c r="W70" i="6"/>
  <c r="AZ70" i="6" s="1"/>
  <c r="V68" i="6"/>
  <c r="U68" i="6"/>
  <c r="U69" i="6"/>
  <c r="U70" i="6"/>
  <c r="S68" i="6"/>
  <c r="S69" i="6"/>
  <c r="S70" i="6"/>
  <c r="S71" i="6"/>
  <c r="S72" i="6"/>
  <c r="P61" i="6"/>
  <c r="P62" i="6"/>
  <c r="P63" i="6"/>
  <c r="P64" i="6"/>
  <c r="P65" i="6"/>
  <c r="P66" i="6"/>
  <c r="P67" i="6"/>
  <c r="P68" i="6"/>
  <c r="P69" i="6"/>
  <c r="W34" i="6"/>
  <c r="AZ34" i="6" s="1"/>
  <c r="W35" i="6"/>
  <c r="AZ35" i="6" s="1"/>
  <c r="W36" i="6"/>
  <c r="AZ36" i="6" s="1"/>
  <c r="W37" i="6"/>
  <c r="AZ37" i="6" s="1"/>
  <c r="W40" i="6"/>
  <c r="AZ40" i="6" s="1"/>
  <c r="V37" i="6"/>
  <c r="V40" i="6"/>
  <c r="S37" i="6"/>
  <c r="P37" i="6"/>
  <c r="W12" i="6"/>
  <c r="AZ12" i="6" s="1"/>
  <c r="W13" i="6"/>
  <c r="AZ13" i="6" s="1"/>
  <c r="W14" i="6"/>
  <c r="W15" i="6"/>
  <c r="V12" i="6"/>
  <c r="V13" i="6"/>
  <c r="V14" i="6"/>
  <c r="U12" i="6"/>
  <c r="U13" i="6"/>
  <c r="U14" i="6"/>
  <c r="S12" i="6"/>
  <c r="S13" i="6"/>
  <c r="S14" i="6"/>
  <c r="P12" i="6"/>
  <c r="P13" i="6"/>
  <c r="P14" i="6"/>
  <c r="P15" i="6"/>
  <c r="P16" i="6"/>
  <c r="LC94" i="9" l="1"/>
  <c r="LD94" i="9" s="1"/>
  <c r="P104" i="9"/>
  <c r="P88" i="9"/>
  <c r="P89" i="9"/>
  <c r="P90" i="9"/>
  <c r="P91" i="9"/>
  <c r="P92" i="9"/>
  <c r="P93" i="9"/>
  <c r="N89" i="9"/>
  <c r="Q33" i="9"/>
  <c r="Q52" i="9"/>
  <c r="Q46" i="9"/>
  <c r="Q45" i="9"/>
  <c r="Q42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5" i="9"/>
  <c r="W96" i="9"/>
  <c r="W97" i="9"/>
  <c r="W98" i="9"/>
  <c r="W99" i="9"/>
  <c r="W68" i="9"/>
  <c r="W69" i="9"/>
  <c r="W70" i="9"/>
  <c r="W71" i="9"/>
  <c r="W72" i="9"/>
  <c r="W73" i="9"/>
  <c r="V70" i="9"/>
  <c r="V71" i="9"/>
  <c r="V72" i="9"/>
  <c r="U70" i="9"/>
  <c r="U71" i="9"/>
  <c r="U72" i="9"/>
  <c r="S70" i="9"/>
  <c r="S71" i="9"/>
  <c r="R70" i="9"/>
  <c r="R71" i="9"/>
  <c r="R72" i="9"/>
  <c r="P70" i="9"/>
  <c r="P71" i="9"/>
  <c r="O70" i="9"/>
  <c r="O71" i="9"/>
  <c r="O72" i="9"/>
  <c r="Q35" i="1"/>
  <c r="H19" i="4"/>
  <c r="H50" i="4"/>
  <c r="H8" i="4"/>
  <c r="J14" i="4"/>
  <c r="J15" i="4"/>
  <c r="G14" i="4"/>
  <c r="U100" i="1"/>
  <c r="R100" i="1"/>
  <c r="S95" i="1"/>
  <c r="S96" i="1"/>
  <c r="S97" i="1"/>
  <c r="S98" i="1"/>
  <c r="V95" i="1"/>
  <c r="V96" i="1"/>
  <c r="V97" i="1"/>
  <c r="V98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71" i="1"/>
  <c r="W72" i="1"/>
  <c r="W73" i="1"/>
  <c r="W74" i="1"/>
  <c r="W75" i="1"/>
  <c r="V71" i="1"/>
  <c r="V72" i="1"/>
  <c r="V73" i="1"/>
  <c r="V74" i="1"/>
  <c r="V75" i="1"/>
  <c r="S71" i="1"/>
  <c r="S72" i="1"/>
  <c r="S73" i="1"/>
  <c r="S74" i="1"/>
  <c r="U34" i="1"/>
  <c r="U35" i="1"/>
  <c r="U36" i="1"/>
  <c r="U37" i="1"/>
  <c r="U38" i="1"/>
  <c r="U41" i="1"/>
  <c r="V34" i="1"/>
  <c r="V35" i="1"/>
  <c r="V36" i="1"/>
  <c r="V37" i="1"/>
  <c r="V38" i="1"/>
  <c r="V41" i="1"/>
  <c r="V42" i="1"/>
  <c r="V43" i="1"/>
  <c r="V44" i="1"/>
  <c r="S37" i="1"/>
  <c r="S38" i="1"/>
  <c r="S41" i="1"/>
  <c r="S42" i="1"/>
  <c r="S43" i="1"/>
  <c r="S44" i="1"/>
  <c r="P34" i="1"/>
  <c r="P35" i="1"/>
  <c r="P36" i="1"/>
  <c r="P37" i="1"/>
  <c r="P38" i="1"/>
  <c r="P41" i="1"/>
  <c r="P42" i="1"/>
  <c r="P71" i="1"/>
  <c r="P72" i="1"/>
  <c r="P95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3" i="1"/>
  <c r="O24" i="1"/>
  <c r="O25" i="1"/>
  <c r="O26" i="1"/>
  <c r="O28" i="1"/>
  <c r="O29" i="1"/>
  <c r="O30" i="1"/>
  <c r="O31" i="1"/>
  <c r="O32" i="1"/>
  <c r="O33" i="1"/>
  <c r="O34" i="1"/>
  <c r="O35" i="1"/>
  <c r="O36" i="1"/>
  <c r="O37" i="1"/>
  <c r="O38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G98" i="6" l="1"/>
  <c r="D128" i="6"/>
  <c r="H126" i="6"/>
  <c r="I104" i="6" s="1"/>
  <c r="G45" i="6"/>
  <c r="G48" i="6"/>
  <c r="G91" i="6"/>
  <c r="G43" i="6"/>
  <c r="G83" i="6"/>
  <c r="G93" i="6"/>
  <c r="G92" i="6"/>
  <c r="G28" i="6"/>
  <c r="G32" i="6"/>
  <c r="G31" i="6"/>
  <c r="F104" i="6"/>
  <c r="D56" i="6"/>
  <c r="D57" i="6"/>
  <c r="D55" i="6"/>
  <c r="D48" i="6"/>
  <c r="D54" i="6"/>
  <c r="D47" i="6"/>
  <c r="D46" i="6"/>
  <c r="D45" i="6"/>
  <c r="D43" i="6"/>
  <c r="D53" i="6"/>
  <c r="M87" i="6"/>
  <c r="M88" i="6"/>
  <c r="M89" i="6"/>
  <c r="M90" i="6"/>
  <c r="M91" i="6"/>
  <c r="M95" i="6"/>
  <c r="M98" i="6"/>
  <c r="M99" i="6"/>
  <c r="M100" i="6"/>
  <c r="F68" i="6"/>
  <c r="I68" i="6"/>
  <c r="I69" i="6"/>
  <c r="I70" i="6"/>
  <c r="I71" i="6"/>
  <c r="I72" i="6"/>
  <c r="L68" i="6"/>
  <c r="L69" i="6"/>
  <c r="L70" i="6"/>
  <c r="L71" i="6"/>
  <c r="M68" i="6"/>
  <c r="M69" i="6"/>
  <c r="M70" i="6"/>
  <c r="M35" i="6"/>
  <c r="M36" i="6"/>
  <c r="M37" i="6"/>
  <c r="M40" i="6"/>
  <c r="M41" i="6"/>
  <c r="M42" i="6"/>
  <c r="L37" i="6"/>
  <c r="L40" i="6"/>
  <c r="L41" i="6"/>
  <c r="I37" i="6"/>
  <c r="I40" i="6"/>
  <c r="I41" i="6"/>
  <c r="F37" i="6"/>
  <c r="F40" i="6"/>
  <c r="F41" i="6"/>
  <c r="F42" i="6"/>
  <c r="LU71" i="6"/>
  <c r="LT71" i="6"/>
  <c r="LS71" i="6"/>
  <c r="LQ71" i="6"/>
  <c r="LP71" i="6"/>
  <c r="LN71" i="6"/>
  <c r="LM71" i="6"/>
  <c r="LK71" i="6"/>
  <c r="LJ71" i="6"/>
  <c r="LI71" i="6"/>
  <c r="LG71" i="6"/>
  <c r="LF71" i="6"/>
  <c r="LD71" i="6"/>
  <c r="LC71" i="6"/>
  <c r="LA71" i="6"/>
  <c r="KZ71" i="6"/>
  <c r="KY71" i="6"/>
  <c r="KW71" i="6"/>
  <c r="KV71" i="6"/>
  <c r="KT71" i="6"/>
  <c r="KS71" i="6"/>
  <c r="KQ71" i="6"/>
  <c r="KP71" i="6"/>
  <c r="KO71" i="6"/>
  <c r="KM71" i="6"/>
  <c r="KL71" i="6"/>
  <c r="KJ71" i="6"/>
  <c r="KI71" i="6"/>
  <c r="KG71" i="6"/>
  <c r="KF71" i="6"/>
  <c r="KE71" i="6"/>
  <c r="KC71" i="6"/>
  <c r="KB71" i="6"/>
  <c r="JZ71" i="6"/>
  <c r="JY71" i="6"/>
  <c r="JW71" i="6"/>
  <c r="JO71" i="6"/>
  <c r="JM71" i="6"/>
  <c r="JL71" i="6"/>
  <c r="JK71" i="6"/>
  <c r="JI71" i="6"/>
  <c r="JH71" i="6"/>
  <c r="JF71" i="6"/>
  <c r="JE71" i="6"/>
  <c r="JC71" i="6"/>
  <c r="JB71" i="6"/>
  <c r="JA71" i="6"/>
  <c r="IY71" i="6"/>
  <c r="IX71" i="6"/>
  <c r="IV71" i="6"/>
  <c r="IU71" i="6"/>
  <c r="IR71" i="6"/>
  <c r="IQ71" i="6"/>
  <c r="IO71" i="6"/>
  <c r="IN71" i="6"/>
  <c r="IL71" i="6"/>
  <c r="IK71" i="6"/>
  <c r="IH71" i="6"/>
  <c r="IG71" i="6"/>
  <c r="IE71" i="6"/>
  <c r="ID71" i="6"/>
  <c r="IB71" i="6"/>
  <c r="IA71" i="6"/>
  <c r="HX71" i="6"/>
  <c r="HW71" i="6"/>
  <c r="HU71" i="6"/>
  <c r="HT71" i="6"/>
  <c r="HR71" i="6"/>
  <c r="HQ71" i="6"/>
  <c r="HN71" i="6"/>
  <c r="HM71" i="6"/>
  <c r="HK71" i="6"/>
  <c r="HJ71" i="6"/>
  <c r="HH71" i="6"/>
  <c r="HG71" i="6"/>
  <c r="HD71" i="6"/>
  <c r="HC71" i="6"/>
  <c r="HA71" i="6"/>
  <c r="GZ71" i="6"/>
  <c r="GX71" i="6"/>
  <c r="GW71" i="6"/>
  <c r="GT71" i="6"/>
  <c r="GS71" i="6"/>
  <c r="GQ71" i="6"/>
  <c r="GP71" i="6"/>
  <c r="GN71" i="6"/>
  <c r="GM71" i="6"/>
  <c r="GJ71" i="6"/>
  <c r="GI71" i="6"/>
  <c r="GG71" i="6"/>
  <c r="GF71" i="6"/>
  <c r="GD71" i="6"/>
  <c r="GC71" i="6"/>
  <c r="FZ71" i="6"/>
  <c r="FY71" i="6"/>
  <c r="FW71" i="6"/>
  <c r="FV71" i="6"/>
  <c r="FT71" i="6"/>
  <c r="FS71" i="6"/>
  <c r="JV71" i="6"/>
  <c r="EV71" i="6"/>
  <c r="JU71" i="6" s="1"/>
  <c r="EU71" i="6"/>
  <c r="ES71" i="6"/>
  <c r="ER71" i="6"/>
  <c r="EP71" i="6"/>
  <c r="EO71" i="6"/>
  <c r="EM71" i="6"/>
  <c r="EI71" i="6"/>
  <c r="EH71" i="6"/>
  <c r="EF71" i="6"/>
  <c r="EE71" i="6"/>
  <c r="DV71" i="6"/>
  <c r="DU71" i="6"/>
  <c r="DO71" i="6"/>
  <c r="DN71" i="6"/>
  <c r="DI71" i="6"/>
  <c r="DH71" i="6"/>
  <c r="DG71" i="6"/>
  <c r="DE71" i="6"/>
  <c r="DD71" i="6"/>
  <c r="DA71" i="6"/>
  <c r="CY71" i="6"/>
  <c r="CX71" i="6"/>
  <c r="CW71" i="6"/>
  <c r="CU71" i="6"/>
  <c r="CT71" i="6"/>
  <c r="CQ71" i="6"/>
  <c r="CO71" i="6"/>
  <c r="CN71" i="6"/>
  <c r="CM71" i="6"/>
  <c r="CK71" i="6"/>
  <c r="CJ71" i="6"/>
  <c r="CH71" i="6"/>
  <c r="CG71" i="6"/>
  <c r="CE71" i="6"/>
  <c r="BT71" i="6"/>
  <c r="BS71" i="6"/>
  <c r="BQ71" i="6"/>
  <c r="BP71" i="6"/>
  <c r="BJ71" i="6"/>
  <c r="BI71" i="6"/>
  <c r="BG71" i="6"/>
  <c r="BF71" i="6"/>
  <c r="BD71" i="6"/>
  <c r="BC71" i="6"/>
  <c r="AY71" i="6"/>
  <c r="AV71" i="6"/>
  <c r="AS71" i="6"/>
  <c r="AQ71" i="6"/>
  <c r="AP71" i="6"/>
  <c r="AO71" i="6"/>
  <c r="AM71" i="6"/>
  <c r="AL71" i="6"/>
  <c r="AJ71" i="6"/>
  <c r="AI71" i="6"/>
  <c r="EL71" i="6"/>
  <c r="AF71" i="6"/>
  <c r="EK71" i="6" s="1"/>
  <c r="AE71" i="6"/>
  <c r="AB71" i="6"/>
  <c r="Z71" i="6"/>
  <c r="Y71" i="6"/>
  <c r="W71" i="6"/>
  <c r="V71" i="6"/>
  <c r="U71" i="6"/>
  <c r="R71" i="6"/>
  <c r="P71" i="6"/>
  <c r="O71" i="6"/>
  <c r="M71" i="6"/>
  <c r="K71" i="6"/>
  <c r="H71" i="6"/>
  <c r="F71" i="6"/>
  <c r="E71" i="6"/>
  <c r="F104" i="9"/>
  <c r="D12" i="9"/>
  <c r="D47" i="9"/>
  <c r="D46" i="9"/>
  <c r="D45" i="9"/>
  <c r="D42" i="9"/>
  <c r="D33" i="9"/>
  <c r="G70" i="9"/>
  <c r="G33" i="9"/>
  <c r="G42" i="9"/>
  <c r="G46" i="9"/>
  <c r="G45" i="9"/>
  <c r="G47" i="9"/>
  <c r="G69" i="9"/>
  <c r="I104" i="9"/>
  <c r="L34" i="9"/>
  <c r="L35" i="9"/>
  <c r="L36" i="9"/>
  <c r="L39" i="9"/>
  <c r="M95" i="9"/>
  <c r="M96" i="9"/>
  <c r="M97" i="9"/>
  <c r="M98" i="9"/>
  <c r="S98" i="9" s="1"/>
  <c r="M99" i="9"/>
  <c r="I81" i="9"/>
  <c r="I82" i="9"/>
  <c r="I83" i="9"/>
  <c r="I84" i="9"/>
  <c r="I85" i="9"/>
  <c r="I86" i="9"/>
  <c r="I87" i="9"/>
  <c r="I88" i="9"/>
  <c r="I89" i="9"/>
  <c r="I90" i="9"/>
  <c r="I91" i="9"/>
  <c r="F81" i="9"/>
  <c r="F82" i="9"/>
  <c r="F83" i="9"/>
  <c r="F84" i="9"/>
  <c r="F85" i="9"/>
  <c r="F86" i="9"/>
  <c r="F87" i="9"/>
  <c r="F88" i="9"/>
  <c r="F89" i="9"/>
  <c r="M83" i="9"/>
  <c r="M84" i="9"/>
  <c r="M85" i="9"/>
  <c r="M86" i="9"/>
  <c r="M87" i="9"/>
  <c r="M27" i="9"/>
  <c r="M28" i="9"/>
  <c r="M29" i="9"/>
  <c r="M30" i="9"/>
  <c r="M31" i="9"/>
  <c r="M32" i="9"/>
  <c r="M68" i="9"/>
  <c r="M69" i="9"/>
  <c r="M70" i="9"/>
  <c r="M71" i="9"/>
  <c r="L70" i="9"/>
  <c r="K70" i="9"/>
  <c r="I70" i="9"/>
  <c r="H70" i="9"/>
  <c r="F70" i="9"/>
  <c r="E70" i="9"/>
  <c r="G27" i="9"/>
  <c r="G47" i="1"/>
  <c r="F103" i="1"/>
  <c r="LW71" i="6" l="1"/>
  <c r="LX71" i="6" s="1"/>
  <c r="FF71" i="6"/>
  <c r="EZ71" i="6"/>
  <c r="FF99" i="6"/>
  <c r="EZ99" i="6"/>
  <c r="FF95" i="6"/>
  <c r="EZ95" i="6"/>
  <c r="FF90" i="6"/>
  <c r="EZ90" i="6"/>
  <c r="FF88" i="6"/>
  <c r="EZ88" i="6"/>
  <c r="FF100" i="6"/>
  <c r="EZ100" i="6"/>
  <c r="FF98" i="6"/>
  <c r="EZ98" i="6"/>
  <c r="FF91" i="6"/>
  <c r="EZ91" i="6"/>
  <c r="FF89" i="6"/>
  <c r="EZ89" i="6"/>
  <c r="FF87" i="6"/>
  <c r="EZ87" i="6"/>
  <c r="DQ40" i="6"/>
  <c r="FE40" i="6"/>
  <c r="EY40" i="6"/>
  <c r="DR40" i="6"/>
  <c r="FF40" i="6"/>
  <c r="EZ40" i="6"/>
  <c r="DR36" i="6"/>
  <c r="FF36" i="6"/>
  <c r="EZ36" i="6"/>
  <c r="FF70" i="6"/>
  <c r="EZ70" i="6"/>
  <c r="DR68" i="6"/>
  <c r="FF68" i="6"/>
  <c r="EZ68" i="6"/>
  <c r="FE70" i="6"/>
  <c r="EY70" i="6"/>
  <c r="DQ68" i="6"/>
  <c r="FE68" i="6"/>
  <c r="EY68" i="6"/>
  <c r="DQ41" i="6"/>
  <c r="FE41" i="6"/>
  <c r="EY41" i="6"/>
  <c r="DQ37" i="6"/>
  <c r="FE37" i="6"/>
  <c r="EY37" i="6"/>
  <c r="DR41" i="6"/>
  <c r="FF41" i="6"/>
  <c r="EZ41" i="6"/>
  <c r="DR37" i="6"/>
  <c r="FF37" i="6"/>
  <c r="EZ37" i="6"/>
  <c r="DR35" i="6"/>
  <c r="FF35" i="6"/>
  <c r="EZ35" i="6"/>
  <c r="FF69" i="6"/>
  <c r="EZ69" i="6"/>
  <c r="DQ71" i="6"/>
  <c r="FE71" i="6"/>
  <c r="EY71" i="6"/>
  <c r="DQ69" i="6"/>
  <c r="FE69" i="6"/>
  <c r="EY69" i="6"/>
  <c r="FF42" i="6"/>
  <c r="EZ42" i="6"/>
  <c r="BN99" i="6"/>
  <c r="DR99" i="6"/>
  <c r="BN95" i="6"/>
  <c r="DR95" i="6"/>
  <c r="BN98" i="6"/>
  <c r="DR98" i="6"/>
  <c r="AZ71" i="6"/>
  <c r="G103" i="6"/>
  <c r="P97" i="9"/>
  <c r="S97" i="9"/>
  <c r="P95" i="9"/>
  <c r="S95" i="9"/>
  <c r="P96" i="9"/>
  <c r="S96" i="9"/>
  <c r="DR71" i="6"/>
  <c r="M100" i="1" l="1"/>
  <c r="K100" i="1"/>
  <c r="H100" i="1"/>
  <c r="E100" i="1"/>
  <c r="K34" i="1"/>
  <c r="K35" i="1"/>
  <c r="K36" i="1"/>
  <c r="K37" i="1"/>
  <c r="K38" i="1"/>
  <c r="K41" i="1"/>
  <c r="K42" i="1"/>
  <c r="K43" i="1"/>
  <c r="K44" i="1"/>
  <c r="K45" i="1"/>
  <c r="L34" i="1"/>
  <c r="L35" i="1"/>
  <c r="L36" i="1"/>
  <c r="L37" i="1"/>
  <c r="L38" i="1"/>
  <c r="L41" i="1"/>
  <c r="L42" i="1"/>
  <c r="L43" i="1"/>
  <c r="L44" i="1"/>
  <c r="L45" i="1"/>
  <c r="L46" i="1"/>
  <c r="M84" i="1"/>
  <c r="M85" i="1"/>
  <c r="M86" i="1"/>
  <c r="M71" i="1"/>
  <c r="M72" i="1"/>
  <c r="LD72" i="1" s="1"/>
  <c r="LE72" i="1" s="1"/>
  <c r="M73" i="1"/>
  <c r="L71" i="1"/>
  <c r="L72" i="1"/>
  <c r="L73" i="1"/>
  <c r="I70" i="1"/>
  <c r="I71" i="1"/>
  <c r="I72" i="1"/>
  <c r="H71" i="1"/>
  <c r="H72" i="1"/>
  <c r="H73" i="1"/>
  <c r="H74" i="1"/>
  <c r="H75" i="1"/>
  <c r="H76" i="1"/>
  <c r="H77" i="1"/>
  <c r="H78" i="1"/>
  <c r="H79" i="1"/>
  <c r="H80" i="1"/>
  <c r="H82" i="1"/>
  <c r="H83" i="1"/>
  <c r="H84" i="1"/>
  <c r="H85" i="1"/>
  <c r="H86" i="1"/>
  <c r="H88" i="1"/>
  <c r="H89" i="1"/>
  <c r="H90" i="1"/>
  <c r="H91" i="1"/>
  <c r="H92" i="1"/>
  <c r="H93" i="1"/>
  <c r="H94" i="1"/>
  <c r="H95" i="1"/>
  <c r="H96" i="1"/>
  <c r="H97" i="1"/>
  <c r="H98" i="1"/>
  <c r="H99" i="1"/>
  <c r="F71" i="1"/>
  <c r="F72" i="1"/>
  <c r="E72" i="1"/>
  <c r="K72" i="1"/>
  <c r="R72" i="1"/>
  <c r="U72" i="1"/>
  <c r="Y72" i="1"/>
  <c r="AB72" i="1"/>
  <c r="AL72" i="1"/>
  <c r="AS72" i="1"/>
  <c r="AV72" i="1"/>
  <c r="AY72" i="1"/>
  <c r="BC72" i="1"/>
  <c r="BF72" i="1"/>
  <c r="BM72" i="1"/>
  <c r="BP72" i="1"/>
  <c r="BS72" i="1"/>
  <c r="BW72" i="1"/>
  <c r="BZ72" i="1"/>
  <c r="CC72" i="1"/>
  <c r="CD72" i="1"/>
  <c r="CG72" i="1"/>
  <c r="CJ72" i="1"/>
  <c r="CM72" i="1"/>
  <c r="CQ72" i="1"/>
  <c r="CT72" i="1"/>
  <c r="CW72" i="1"/>
  <c r="DA72" i="1"/>
  <c r="DD72" i="1"/>
  <c r="DG72" i="1"/>
  <c r="DK72" i="1"/>
  <c r="DN72" i="1"/>
  <c r="DQ72" i="1"/>
  <c r="DU72" i="1"/>
  <c r="DX72" i="1"/>
  <c r="EA72" i="1"/>
  <c r="EE72" i="1"/>
  <c r="EH72" i="1"/>
  <c r="EK72" i="1"/>
  <c r="EO72" i="1"/>
  <c r="ER72" i="1"/>
  <c r="EU72" i="1"/>
  <c r="EY72" i="1"/>
  <c r="FB72" i="1"/>
  <c r="FE72" i="1"/>
  <c r="FI72" i="1"/>
  <c r="FL72" i="1"/>
  <c r="FO72" i="1"/>
  <c r="FS72" i="1"/>
  <c r="FV72" i="1"/>
  <c r="FY72" i="1"/>
  <c r="GC72" i="1"/>
  <c r="GF72" i="1"/>
  <c r="GI72" i="1"/>
  <c r="GM72" i="1"/>
  <c r="GP72" i="1"/>
  <c r="GS72" i="1"/>
  <c r="GW72" i="1"/>
  <c r="GZ72" i="1"/>
  <c r="HC72" i="1"/>
  <c r="HG72" i="1"/>
  <c r="HJ72" i="1"/>
  <c r="HM72" i="1"/>
  <c r="HQ72" i="1"/>
  <c r="HT72" i="1"/>
  <c r="HW72" i="1"/>
  <c r="IA72" i="1"/>
  <c r="ID72" i="1"/>
  <c r="IG72" i="1"/>
  <c r="IK72" i="1"/>
  <c r="IN72" i="1"/>
  <c r="IQ72" i="1"/>
  <c r="IU72" i="1"/>
  <c r="IX72" i="1"/>
  <c r="JA72" i="1"/>
  <c r="JE72" i="1"/>
  <c r="JH72" i="1"/>
  <c r="JK72" i="1"/>
  <c r="JO72" i="1"/>
  <c r="JR72" i="1"/>
  <c r="JY72" i="1"/>
  <c r="KB72" i="1"/>
  <c r="KE72" i="1"/>
  <c r="KI72" i="1"/>
  <c r="KL72" i="1"/>
  <c r="KO72" i="1"/>
  <c r="KS72" i="1"/>
  <c r="KV72" i="1"/>
  <c r="KY72" i="1"/>
  <c r="G48" i="1"/>
  <c r="I103" i="1"/>
  <c r="G81" i="1"/>
  <c r="H81" i="1" s="1"/>
  <c r="G87" i="1"/>
  <c r="H87" i="1" s="1"/>
  <c r="G57" i="1"/>
  <c r="G31" i="1"/>
  <c r="G56" i="1"/>
  <c r="G44" i="1"/>
  <c r="I95" i="1"/>
  <c r="M95" i="1"/>
  <c r="LD95" i="1" s="1"/>
  <c r="LE95" i="1" s="1"/>
  <c r="M96" i="1"/>
  <c r="L95" i="1"/>
  <c r="J54" i="1"/>
  <c r="J48" i="1"/>
  <c r="G93" i="4"/>
  <c r="G106" i="4"/>
  <c r="E8" i="4"/>
  <c r="G57" i="4"/>
  <c r="J57" i="4"/>
  <c r="M57" i="4"/>
  <c r="P57" i="4"/>
  <c r="S57" i="4"/>
  <c r="V57" i="4"/>
  <c r="Y57" i="4"/>
  <c r="AB57" i="4"/>
  <c r="AE57" i="4"/>
  <c r="AH57" i="4"/>
  <c r="AK57" i="4"/>
  <c r="AN57" i="4"/>
  <c r="AQ57" i="4"/>
  <c r="AT57" i="4"/>
  <c r="AW57" i="4"/>
  <c r="AZ57" i="4"/>
  <c r="BC57" i="4"/>
  <c r="BF57" i="4"/>
  <c r="BI57" i="4"/>
  <c r="BL57" i="4"/>
  <c r="BO57" i="4"/>
  <c r="BR57" i="4"/>
  <c r="BU57" i="4"/>
  <c r="BX57" i="4"/>
  <c r="CA57" i="4"/>
  <c r="CD57" i="4"/>
  <c r="CG57" i="4"/>
  <c r="CJ57" i="4"/>
  <c r="CM57" i="4"/>
  <c r="CP57" i="4"/>
  <c r="CS57" i="4"/>
  <c r="E15" i="4"/>
  <c r="E95" i="1" l="1"/>
  <c r="K95" i="1"/>
  <c r="O95" i="1"/>
  <c r="R95" i="1"/>
  <c r="U95" i="1"/>
  <c r="Y95" i="1"/>
  <c r="AB95" i="1"/>
  <c r="AL95" i="1"/>
  <c r="AS95" i="1"/>
  <c r="AV95" i="1"/>
  <c r="AY95" i="1"/>
  <c r="BC95" i="1"/>
  <c r="BF95" i="1"/>
  <c r="BM95" i="1"/>
  <c r="BP95" i="1"/>
  <c r="BS95" i="1"/>
  <c r="BW95" i="1"/>
  <c r="BZ95" i="1"/>
  <c r="CC95" i="1"/>
  <c r="CD95" i="1"/>
  <c r="CG95" i="1"/>
  <c r="CJ95" i="1"/>
  <c r="CM95" i="1"/>
  <c r="CQ95" i="1"/>
  <c r="CT95" i="1"/>
  <c r="CW95" i="1"/>
  <c r="DA95" i="1"/>
  <c r="DD95" i="1"/>
  <c r="DG95" i="1"/>
  <c r="DK95" i="1"/>
  <c r="DN95" i="1"/>
  <c r="DQ95" i="1"/>
  <c r="DU95" i="1"/>
  <c r="DX95" i="1"/>
  <c r="EA95" i="1"/>
  <c r="EE95" i="1"/>
  <c r="EH95" i="1"/>
  <c r="EK95" i="1"/>
  <c r="EO95" i="1"/>
  <c r="ER95" i="1"/>
  <c r="EU95" i="1"/>
  <c r="EY95" i="1"/>
  <c r="FB95" i="1"/>
  <c r="FE95" i="1"/>
  <c r="FI95" i="1"/>
  <c r="FL95" i="1"/>
  <c r="FO95" i="1"/>
  <c r="FS95" i="1"/>
  <c r="FV95" i="1"/>
  <c r="FY95" i="1"/>
  <c r="GC95" i="1"/>
  <c r="GF95" i="1"/>
  <c r="GI95" i="1"/>
  <c r="GM95" i="1"/>
  <c r="GP95" i="1"/>
  <c r="GS95" i="1"/>
  <c r="GW95" i="1"/>
  <c r="GZ95" i="1"/>
  <c r="HC95" i="1"/>
  <c r="HG95" i="1"/>
  <c r="HJ95" i="1"/>
  <c r="HM95" i="1"/>
  <c r="HQ95" i="1"/>
  <c r="HT95" i="1"/>
  <c r="HW95" i="1"/>
  <c r="IA95" i="1"/>
  <c r="ID95" i="1"/>
  <c r="IG95" i="1"/>
  <c r="IK95" i="1"/>
  <c r="IN95" i="1"/>
  <c r="IQ95" i="1"/>
  <c r="IU95" i="1"/>
  <c r="IX95" i="1"/>
  <c r="JA95" i="1"/>
  <c r="JE95" i="1"/>
  <c r="JH95" i="1"/>
  <c r="JK95" i="1"/>
  <c r="JO95" i="1"/>
  <c r="JR95" i="1"/>
  <c r="JY95" i="1"/>
  <c r="KB95" i="1"/>
  <c r="KE95" i="1"/>
  <c r="KI95" i="1"/>
  <c r="KL95" i="1"/>
  <c r="KO95" i="1"/>
  <c r="KS95" i="1"/>
  <c r="KV95" i="1"/>
  <c r="KY95" i="1"/>
  <c r="I62" i="16" l="1"/>
  <c r="M49" i="16"/>
  <c r="I35" i="16"/>
  <c r="C102" i="16"/>
  <c r="LM158" i="6" l="1"/>
  <c r="LP86" i="6"/>
  <c r="LQ43" i="6"/>
  <c r="LT9" i="6"/>
  <c r="LT10" i="6"/>
  <c r="LT11" i="6"/>
  <c r="LT12" i="6"/>
  <c r="LT13" i="6"/>
  <c r="LT14" i="6"/>
  <c r="LT15" i="6"/>
  <c r="LT16" i="6"/>
  <c r="LT17" i="6"/>
  <c r="LT18" i="6"/>
  <c r="LT19" i="6"/>
  <c r="LT20" i="6"/>
  <c r="LT21" i="6"/>
  <c r="LT22" i="6"/>
  <c r="LT23" i="6"/>
  <c r="LT24" i="6"/>
  <c r="LT25" i="6"/>
  <c r="LT26" i="6"/>
  <c r="LT27" i="6"/>
  <c r="LT28" i="6"/>
  <c r="LT29" i="6"/>
  <c r="LT30" i="6"/>
  <c r="LT31" i="6"/>
  <c r="LT32" i="6"/>
  <c r="LT33" i="6"/>
  <c r="LT34" i="6"/>
  <c r="LT35" i="6"/>
  <c r="LT36" i="6"/>
  <c r="LT37" i="6"/>
  <c r="LT40" i="6"/>
  <c r="LT41" i="6"/>
  <c r="LT42" i="6"/>
  <c r="LT43" i="6"/>
  <c r="LT44" i="6"/>
  <c r="LT45" i="6"/>
  <c r="LT46" i="6"/>
  <c r="LT47" i="6"/>
  <c r="LT48" i="6"/>
  <c r="LT49" i="6"/>
  <c r="LT50" i="6"/>
  <c r="LT51" i="6"/>
  <c r="LT52" i="6"/>
  <c r="LT53" i="6"/>
  <c r="LT54" i="6"/>
  <c r="LT55" i="6"/>
  <c r="LT56" i="6"/>
  <c r="LT57" i="6"/>
  <c r="LT58" i="6"/>
  <c r="LT59" i="6"/>
  <c r="LT60" i="6"/>
  <c r="LT61" i="6"/>
  <c r="LT62" i="6"/>
  <c r="LT63" i="6"/>
  <c r="LT64" i="6"/>
  <c r="LT65" i="6"/>
  <c r="LT66" i="6"/>
  <c r="LT67" i="6"/>
  <c r="LT68" i="6"/>
  <c r="LT69" i="6"/>
  <c r="LT70" i="6"/>
  <c r="LT72" i="6"/>
  <c r="LT73" i="6"/>
  <c r="LT74" i="6"/>
  <c r="LT75" i="6"/>
  <c r="LT76" i="6"/>
  <c r="LT77" i="6"/>
  <c r="LT78" i="6"/>
  <c r="LT79" i="6"/>
  <c r="LT80" i="6"/>
  <c r="LT81" i="6"/>
  <c r="LT82" i="6"/>
  <c r="LT83" i="6"/>
  <c r="LT84" i="6"/>
  <c r="LT85" i="6"/>
  <c r="LT86" i="6"/>
  <c r="LT87" i="6"/>
  <c r="LT88" i="6"/>
  <c r="LT89" i="6"/>
  <c r="LT90" i="6"/>
  <c r="LT91" i="6"/>
  <c r="LT92" i="6"/>
  <c r="LT93" i="6"/>
  <c r="LT94" i="6"/>
  <c r="LT95" i="6"/>
  <c r="LT98" i="6"/>
  <c r="LT99" i="6"/>
  <c r="LT100" i="6"/>
  <c r="LT101" i="6"/>
  <c r="LT8" i="6"/>
  <c r="LS9" i="6"/>
  <c r="LS10" i="6"/>
  <c r="LS11" i="6"/>
  <c r="LS12" i="6"/>
  <c r="LS13" i="6"/>
  <c r="LS14" i="6"/>
  <c r="LS15" i="6"/>
  <c r="LS16" i="6"/>
  <c r="LS17" i="6"/>
  <c r="LS18" i="6"/>
  <c r="LS19" i="6"/>
  <c r="LS20" i="6"/>
  <c r="LS21" i="6"/>
  <c r="LS22" i="6"/>
  <c r="LS23" i="6"/>
  <c r="LS24" i="6"/>
  <c r="LS25" i="6"/>
  <c r="LS26" i="6"/>
  <c r="LS27" i="6"/>
  <c r="LS28" i="6"/>
  <c r="LS29" i="6"/>
  <c r="LS30" i="6"/>
  <c r="LS31" i="6"/>
  <c r="LS32" i="6"/>
  <c r="LS33" i="6"/>
  <c r="LS34" i="6"/>
  <c r="LS35" i="6"/>
  <c r="LS36" i="6"/>
  <c r="LS37" i="6"/>
  <c r="LS40" i="6"/>
  <c r="LS41" i="6"/>
  <c r="LS42" i="6"/>
  <c r="LS43" i="6"/>
  <c r="LS44" i="6"/>
  <c r="LS45" i="6"/>
  <c r="LS46" i="6"/>
  <c r="LS47" i="6"/>
  <c r="LS48" i="6"/>
  <c r="LS49" i="6"/>
  <c r="LS50" i="6"/>
  <c r="LS51" i="6"/>
  <c r="LS52" i="6"/>
  <c r="LS53" i="6"/>
  <c r="LS54" i="6"/>
  <c r="LS55" i="6"/>
  <c r="LS56" i="6"/>
  <c r="LS57" i="6"/>
  <c r="LS58" i="6"/>
  <c r="LS59" i="6"/>
  <c r="LS60" i="6"/>
  <c r="LS61" i="6"/>
  <c r="LS62" i="6"/>
  <c r="LS63" i="6"/>
  <c r="LS64" i="6"/>
  <c r="LS65" i="6"/>
  <c r="LS66" i="6"/>
  <c r="LS67" i="6"/>
  <c r="LS68" i="6"/>
  <c r="LS69" i="6"/>
  <c r="LS70" i="6"/>
  <c r="LS72" i="6"/>
  <c r="LS73" i="6"/>
  <c r="LS74" i="6"/>
  <c r="LS75" i="6"/>
  <c r="LS76" i="6"/>
  <c r="LS77" i="6"/>
  <c r="LS78" i="6"/>
  <c r="LS79" i="6"/>
  <c r="LS80" i="6"/>
  <c r="LS81" i="6"/>
  <c r="LS82" i="6"/>
  <c r="LS83" i="6"/>
  <c r="LS84" i="6"/>
  <c r="LS85" i="6"/>
  <c r="LS86" i="6"/>
  <c r="LS87" i="6"/>
  <c r="LS88" i="6"/>
  <c r="LS89" i="6"/>
  <c r="LS90" i="6"/>
  <c r="LS91" i="6"/>
  <c r="LS92" i="6"/>
  <c r="LS93" i="6"/>
  <c r="LS94" i="6"/>
  <c r="LS95" i="6"/>
  <c r="LS98" i="6"/>
  <c r="LS99" i="6"/>
  <c r="LS100" i="6"/>
  <c r="LS101" i="6"/>
  <c r="LS8" i="6"/>
  <c r="LQ9" i="6"/>
  <c r="LQ10" i="6"/>
  <c r="LQ11" i="6"/>
  <c r="LQ12" i="6"/>
  <c r="LQ13" i="6"/>
  <c r="LQ14" i="6"/>
  <c r="LQ15" i="6"/>
  <c r="LQ16" i="6"/>
  <c r="LQ17" i="6"/>
  <c r="LQ18" i="6"/>
  <c r="LQ19" i="6"/>
  <c r="LQ20" i="6"/>
  <c r="LQ21" i="6"/>
  <c r="LQ22" i="6"/>
  <c r="LQ23" i="6"/>
  <c r="LQ24" i="6"/>
  <c r="LQ25" i="6"/>
  <c r="LQ26" i="6"/>
  <c r="LQ27" i="6"/>
  <c r="LQ28" i="6"/>
  <c r="LQ29" i="6"/>
  <c r="LQ30" i="6"/>
  <c r="LQ31" i="6"/>
  <c r="LQ32" i="6"/>
  <c r="LQ33" i="6"/>
  <c r="LQ34" i="6"/>
  <c r="LQ35" i="6"/>
  <c r="LQ36" i="6"/>
  <c r="LQ37" i="6"/>
  <c r="LQ40" i="6"/>
  <c r="LQ41" i="6"/>
  <c r="LQ42" i="6"/>
  <c r="LQ44" i="6"/>
  <c r="LQ45" i="6"/>
  <c r="LQ46" i="6"/>
  <c r="LQ47" i="6"/>
  <c r="LQ48" i="6"/>
  <c r="LQ49" i="6"/>
  <c r="LQ50" i="6"/>
  <c r="LQ51" i="6"/>
  <c r="LQ52" i="6"/>
  <c r="LQ53" i="6"/>
  <c r="LQ54" i="6"/>
  <c r="LQ55" i="6"/>
  <c r="LQ56" i="6"/>
  <c r="LQ57" i="6"/>
  <c r="LQ58" i="6"/>
  <c r="LQ59" i="6"/>
  <c r="LQ60" i="6"/>
  <c r="LQ61" i="6"/>
  <c r="LQ62" i="6"/>
  <c r="LQ63" i="6"/>
  <c r="LQ64" i="6"/>
  <c r="LQ65" i="6"/>
  <c r="LQ66" i="6"/>
  <c r="LQ67" i="6"/>
  <c r="LQ68" i="6"/>
  <c r="LQ69" i="6"/>
  <c r="LQ70" i="6"/>
  <c r="LQ72" i="6"/>
  <c r="LQ73" i="6"/>
  <c r="LQ74" i="6"/>
  <c r="LQ75" i="6"/>
  <c r="LQ76" i="6"/>
  <c r="LQ77" i="6"/>
  <c r="LQ78" i="6"/>
  <c r="LQ79" i="6"/>
  <c r="LQ80" i="6"/>
  <c r="LQ81" i="6"/>
  <c r="LQ82" i="6"/>
  <c r="LQ83" i="6"/>
  <c r="LQ84" i="6"/>
  <c r="LQ85" i="6"/>
  <c r="LQ86" i="6"/>
  <c r="LQ87" i="6"/>
  <c r="LQ88" i="6"/>
  <c r="LQ89" i="6"/>
  <c r="LQ90" i="6"/>
  <c r="LQ91" i="6"/>
  <c r="LQ92" i="6"/>
  <c r="LQ93" i="6"/>
  <c r="LQ94" i="6"/>
  <c r="LQ95" i="6"/>
  <c r="LQ98" i="6"/>
  <c r="LQ99" i="6"/>
  <c r="LQ100" i="6"/>
  <c r="LQ101" i="6"/>
  <c r="LQ8" i="6"/>
  <c r="LP9" i="6"/>
  <c r="LP10" i="6"/>
  <c r="LP11" i="6"/>
  <c r="LP12" i="6"/>
  <c r="LP13" i="6"/>
  <c r="LP14" i="6"/>
  <c r="LP15" i="6"/>
  <c r="LP16" i="6"/>
  <c r="LP17" i="6"/>
  <c r="LP18" i="6"/>
  <c r="LP19" i="6"/>
  <c r="LP20" i="6"/>
  <c r="LP21" i="6"/>
  <c r="LP22" i="6"/>
  <c r="LP23" i="6"/>
  <c r="LP24" i="6"/>
  <c r="LP25" i="6"/>
  <c r="LP26" i="6"/>
  <c r="LP27" i="6"/>
  <c r="LP28" i="6"/>
  <c r="LP29" i="6"/>
  <c r="LP30" i="6"/>
  <c r="LP31" i="6"/>
  <c r="LP32" i="6"/>
  <c r="LP33" i="6"/>
  <c r="LP34" i="6"/>
  <c r="LP35" i="6"/>
  <c r="LP36" i="6"/>
  <c r="LP37" i="6"/>
  <c r="LP40" i="6"/>
  <c r="LP41" i="6"/>
  <c r="LP42" i="6"/>
  <c r="LP43" i="6"/>
  <c r="LP44" i="6"/>
  <c r="LP45" i="6"/>
  <c r="LP46" i="6"/>
  <c r="LP47" i="6"/>
  <c r="LP48" i="6"/>
  <c r="LP49" i="6"/>
  <c r="LP50" i="6"/>
  <c r="LP51" i="6"/>
  <c r="LP52" i="6"/>
  <c r="LP53" i="6"/>
  <c r="LP54" i="6"/>
  <c r="LP55" i="6"/>
  <c r="LP56" i="6"/>
  <c r="LP57" i="6"/>
  <c r="LP58" i="6"/>
  <c r="LP59" i="6"/>
  <c r="LP60" i="6"/>
  <c r="LP61" i="6"/>
  <c r="LP62" i="6"/>
  <c r="LP63" i="6"/>
  <c r="LP64" i="6"/>
  <c r="LP65" i="6"/>
  <c r="LP66" i="6"/>
  <c r="LP67" i="6"/>
  <c r="LP68" i="6"/>
  <c r="LP69" i="6"/>
  <c r="LP70" i="6"/>
  <c r="LP72" i="6"/>
  <c r="LP73" i="6"/>
  <c r="LP74" i="6"/>
  <c r="LP75" i="6"/>
  <c r="LP76" i="6"/>
  <c r="LP77" i="6"/>
  <c r="LP78" i="6"/>
  <c r="LP79" i="6"/>
  <c r="LP80" i="6"/>
  <c r="LP81" i="6"/>
  <c r="LP82" i="6"/>
  <c r="LP83" i="6"/>
  <c r="LP84" i="6"/>
  <c r="LP85" i="6"/>
  <c r="LP87" i="6"/>
  <c r="LP88" i="6"/>
  <c r="LP89" i="6"/>
  <c r="LP90" i="6"/>
  <c r="LP91" i="6"/>
  <c r="LP92" i="6"/>
  <c r="LP93" i="6"/>
  <c r="LP94" i="6"/>
  <c r="LP95" i="6"/>
  <c r="LP98" i="6"/>
  <c r="LP99" i="6"/>
  <c r="LP100" i="6"/>
  <c r="LP101" i="6"/>
  <c r="LP8" i="6"/>
  <c r="LN9" i="6"/>
  <c r="LN10" i="6"/>
  <c r="LN11" i="6"/>
  <c r="LN12" i="6"/>
  <c r="LN13" i="6"/>
  <c r="LN14" i="6"/>
  <c r="LN15" i="6"/>
  <c r="LN16" i="6"/>
  <c r="LN17" i="6"/>
  <c r="LN18" i="6"/>
  <c r="LN19" i="6"/>
  <c r="LN20" i="6"/>
  <c r="LN21" i="6"/>
  <c r="LN22" i="6"/>
  <c r="LN23" i="6"/>
  <c r="LN24" i="6"/>
  <c r="LN25" i="6"/>
  <c r="LN26" i="6"/>
  <c r="LN27" i="6"/>
  <c r="LN28" i="6"/>
  <c r="LN29" i="6"/>
  <c r="LN30" i="6"/>
  <c r="LN31" i="6"/>
  <c r="LN32" i="6"/>
  <c r="LN33" i="6"/>
  <c r="LN34" i="6"/>
  <c r="LN35" i="6"/>
  <c r="LN36" i="6"/>
  <c r="LN37" i="6"/>
  <c r="LN40" i="6"/>
  <c r="LN41" i="6"/>
  <c r="LN42" i="6"/>
  <c r="LN43" i="6"/>
  <c r="LN44" i="6"/>
  <c r="LN45" i="6"/>
  <c r="LN46" i="6"/>
  <c r="LN47" i="6"/>
  <c r="LN48" i="6"/>
  <c r="LN49" i="6"/>
  <c r="LN50" i="6"/>
  <c r="LN51" i="6"/>
  <c r="LN52" i="6"/>
  <c r="LN53" i="6"/>
  <c r="LN54" i="6"/>
  <c r="LN55" i="6"/>
  <c r="LN56" i="6"/>
  <c r="LN57" i="6"/>
  <c r="LN58" i="6"/>
  <c r="LN59" i="6"/>
  <c r="LN60" i="6"/>
  <c r="LN61" i="6"/>
  <c r="LN62" i="6"/>
  <c r="LN63" i="6"/>
  <c r="LN64" i="6"/>
  <c r="LN65" i="6"/>
  <c r="LN66" i="6"/>
  <c r="LN67" i="6"/>
  <c r="LN68" i="6"/>
  <c r="LN69" i="6"/>
  <c r="LN70" i="6"/>
  <c r="LN72" i="6"/>
  <c r="LN73" i="6"/>
  <c r="LN74" i="6"/>
  <c r="LN75" i="6"/>
  <c r="LN76" i="6"/>
  <c r="LN77" i="6"/>
  <c r="LN78" i="6"/>
  <c r="LN79" i="6"/>
  <c r="LN80" i="6"/>
  <c r="LN81" i="6"/>
  <c r="LN82" i="6"/>
  <c r="LN83" i="6"/>
  <c r="LN84" i="6"/>
  <c r="LN85" i="6"/>
  <c r="LN86" i="6"/>
  <c r="LN87" i="6"/>
  <c r="LN88" i="6"/>
  <c r="LN89" i="6"/>
  <c r="LN90" i="6"/>
  <c r="LN91" i="6"/>
  <c r="LN92" i="6"/>
  <c r="LN93" i="6"/>
  <c r="LN94" i="6"/>
  <c r="LN95" i="6"/>
  <c r="LN98" i="6"/>
  <c r="LN99" i="6"/>
  <c r="LN100" i="6"/>
  <c r="LN101" i="6"/>
  <c r="LN8" i="6"/>
  <c r="LM9" i="6"/>
  <c r="LM10" i="6"/>
  <c r="LM11" i="6"/>
  <c r="LM12" i="6"/>
  <c r="LM13" i="6"/>
  <c r="LM14" i="6"/>
  <c r="LM15" i="6"/>
  <c r="LM16" i="6"/>
  <c r="LM17" i="6"/>
  <c r="LM18" i="6"/>
  <c r="LM19" i="6"/>
  <c r="LM20" i="6"/>
  <c r="LM21" i="6"/>
  <c r="LM22" i="6"/>
  <c r="LM23" i="6"/>
  <c r="LM24" i="6"/>
  <c r="LM25" i="6"/>
  <c r="LM26" i="6"/>
  <c r="LM27" i="6"/>
  <c r="LM28" i="6"/>
  <c r="LM29" i="6"/>
  <c r="LM30" i="6"/>
  <c r="LM31" i="6"/>
  <c r="LM32" i="6"/>
  <c r="LM33" i="6"/>
  <c r="LM34" i="6"/>
  <c r="LM35" i="6"/>
  <c r="LM36" i="6"/>
  <c r="LM37" i="6"/>
  <c r="LM40" i="6"/>
  <c r="LM41" i="6"/>
  <c r="LM42" i="6"/>
  <c r="LM43" i="6"/>
  <c r="LM44" i="6"/>
  <c r="LM45" i="6"/>
  <c r="LM46" i="6"/>
  <c r="LM47" i="6"/>
  <c r="LM48" i="6"/>
  <c r="LM49" i="6"/>
  <c r="LM50" i="6"/>
  <c r="LM51" i="6"/>
  <c r="LM52" i="6"/>
  <c r="LM53" i="6"/>
  <c r="LM54" i="6"/>
  <c r="LM55" i="6"/>
  <c r="LM56" i="6"/>
  <c r="LM57" i="6"/>
  <c r="LM58" i="6"/>
  <c r="LM59" i="6"/>
  <c r="LM60" i="6"/>
  <c r="LM61" i="6"/>
  <c r="LM62" i="6"/>
  <c r="LM63" i="6"/>
  <c r="LM64" i="6"/>
  <c r="LM65" i="6"/>
  <c r="LM66" i="6"/>
  <c r="LM67" i="6"/>
  <c r="LM68" i="6"/>
  <c r="LM69" i="6"/>
  <c r="LM70" i="6"/>
  <c r="LM72" i="6"/>
  <c r="LM73" i="6"/>
  <c r="LM74" i="6"/>
  <c r="LM75" i="6"/>
  <c r="LM76" i="6"/>
  <c r="LM77" i="6"/>
  <c r="LM78" i="6"/>
  <c r="LM79" i="6"/>
  <c r="LM80" i="6"/>
  <c r="LM81" i="6"/>
  <c r="LM82" i="6"/>
  <c r="LM83" i="6"/>
  <c r="LM84" i="6"/>
  <c r="LM85" i="6"/>
  <c r="LM86" i="6"/>
  <c r="LM87" i="6"/>
  <c r="LM88" i="6"/>
  <c r="LM89" i="6"/>
  <c r="LM90" i="6"/>
  <c r="LM91" i="6"/>
  <c r="LM92" i="6"/>
  <c r="LM93" i="6"/>
  <c r="LM94" i="6"/>
  <c r="LM95" i="6"/>
  <c r="LM98" i="6"/>
  <c r="LM99" i="6"/>
  <c r="LM100" i="6"/>
  <c r="LM101" i="6"/>
  <c r="LM8" i="6"/>
  <c r="LR103" i="6"/>
  <c r="LU101" i="6"/>
  <c r="LU100" i="6"/>
  <c r="LU99" i="6"/>
  <c r="LU98" i="6"/>
  <c r="LU95" i="6"/>
  <c r="LU94" i="6"/>
  <c r="LU93" i="6"/>
  <c r="LU92" i="6"/>
  <c r="LU91" i="6"/>
  <c r="LU90" i="6"/>
  <c r="LU89" i="6"/>
  <c r="LU88" i="6"/>
  <c r="LU87" i="6"/>
  <c r="LU85" i="6"/>
  <c r="LU84" i="6"/>
  <c r="LU82" i="6"/>
  <c r="LU81" i="6"/>
  <c r="LU80" i="6"/>
  <c r="LU79" i="6"/>
  <c r="LU78" i="6"/>
  <c r="LU77" i="6"/>
  <c r="LU76" i="6"/>
  <c r="LU75" i="6"/>
  <c r="LU74" i="6"/>
  <c r="LU73" i="6"/>
  <c r="LU72" i="6"/>
  <c r="LU70" i="6"/>
  <c r="LU69" i="6"/>
  <c r="LU68" i="6"/>
  <c r="LU67" i="6"/>
  <c r="LU66" i="6"/>
  <c r="LU65" i="6"/>
  <c r="LU64" i="6"/>
  <c r="LU63" i="6"/>
  <c r="LU62" i="6"/>
  <c r="LU61" i="6"/>
  <c r="LU60" i="6"/>
  <c r="LU59" i="6"/>
  <c r="LU58" i="6"/>
  <c r="LU57" i="6"/>
  <c r="LU56" i="6"/>
  <c r="LU54" i="6"/>
  <c r="LU52" i="6"/>
  <c r="LU51" i="6"/>
  <c r="LU50" i="6"/>
  <c r="LU49" i="6"/>
  <c r="LU48" i="6"/>
  <c r="LU46" i="6"/>
  <c r="LU44" i="6"/>
  <c r="LU42" i="6"/>
  <c r="LU40" i="6"/>
  <c r="LU37" i="6"/>
  <c r="LU36" i="6"/>
  <c r="LU35" i="6"/>
  <c r="LU34" i="6"/>
  <c r="LU33" i="6"/>
  <c r="LU30" i="6"/>
  <c r="LU29" i="6"/>
  <c r="LU28" i="6"/>
  <c r="LU27" i="6"/>
  <c r="LU26" i="6"/>
  <c r="LU25" i="6"/>
  <c r="LU24" i="6"/>
  <c r="LU23" i="6"/>
  <c r="LU22" i="6"/>
  <c r="LU21" i="6"/>
  <c r="LU20" i="6"/>
  <c r="LU19" i="6"/>
  <c r="LU18" i="6"/>
  <c r="LU17" i="6"/>
  <c r="LU16" i="6"/>
  <c r="LU15" i="6"/>
  <c r="LU14" i="6"/>
  <c r="LU13" i="6"/>
  <c r="LU12" i="6"/>
  <c r="LU11" i="6"/>
  <c r="LL103" i="6"/>
  <c r="LU7" i="6"/>
  <c r="LJ9" i="6"/>
  <c r="LJ10" i="6"/>
  <c r="LJ11" i="6"/>
  <c r="LJ12" i="6"/>
  <c r="LJ13" i="6"/>
  <c r="LJ14" i="6"/>
  <c r="LJ15" i="6"/>
  <c r="LJ16" i="6"/>
  <c r="LJ17" i="6"/>
  <c r="LJ18" i="6"/>
  <c r="LJ19" i="6"/>
  <c r="LJ20" i="6"/>
  <c r="LJ21" i="6"/>
  <c r="LJ22" i="6"/>
  <c r="LJ23" i="6"/>
  <c r="LJ24" i="6"/>
  <c r="LJ25" i="6"/>
  <c r="LJ26" i="6"/>
  <c r="LJ27" i="6"/>
  <c r="LJ28" i="6"/>
  <c r="LJ29" i="6"/>
  <c r="LJ30" i="6"/>
  <c r="LJ31" i="6"/>
  <c r="LJ32" i="6"/>
  <c r="LJ33" i="6"/>
  <c r="LJ34" i="6"/>
  <c r="LJ35" i="6"/>
  <c r="LJ36" i="6"/>
  <c r="LJ37" i="6"/>
  <c r="LJ40" i="6"/>
  <c r="LJ41" i="6"/>
  <c r="LJ42" i="6"/>
  <c r="LJ43" i="6"/>
  <c r="LJ44" i="6"/>
  <c r="LJ45" i="6"/>
  <c r="LJ46" i="6"/>
  <c r="LJ47" i="6"/>
  <c r="LJ48" i="6"/>
  <c r="LJ49" i="6"/>
  <c r="LJ50" i="6"/>
  <c r="LJ51" i="6"/>
  <c r="LJ52" i="6"/>
  <c r="LJ53" i="6"/>
  <c r="LJ54" i="6"/>
  <c r="LJ55" i="6"/>
  <c r="LJ56" i="6"/>
  <c r="LJ57" i="6"/>
  <c r="LJ58" i="6"/>
  <c r="LJ59" i="6"/>
  <c r="LJ60" i="6"/>
  <c r="LJ61" i="6"/>
  <c r="LJ62" i="6"/>
  <c r="LJ63" i="6"/>
  <c r="LJ64" i="6"/>
  <c r="LJ65" i="6"/>
  <c r="LJ66" i="6"/>
  <c r="LJ67" i="6"/>
  <c r="LJ68" i="6"/>
  <c r="LJ69" i="6"/>
  <c r="LJ70" i="6"/>
  <c r="LJ72" i="6"/>
  <c r="LJ73" i="6"/>
  <c r="LJ74" i="6"/>
  <c r="LJ75" i="6"/>
  <c r="LJ76" i="6"/>
  <c r="LJ77" i="6"/>
  <c r="LJ78" i="6"/>
  <c r="LJ79" i="6"/>
  <c r="LJ80" i="6"/>
  <c r="LJ81" i="6"/>
  <c r="LJ82" i="6"/>
  <c r="LJ83" i="6"/>
  <c r="LJ84" i="6"/>
  <c r="LJ85" i="6"/>
  <c r="LJ86" i="6"/>
  <c r="LJ87" i="6"/>
  <c r="LJ88" i="6"/>
  <c r="LJ89" i="6"/>
  <c r="LJ90" i="6"/>
  <c r="LJ91" i="6"/>
  <c r="LJ92" i="6"/>
  <c r="LJ93" i="6"/>
  <c r="LJ94" i="6"/>
  <c r="LJ95" i="6"/>
  <c r="LJ98" i="6"/>
  <c r="LJ99" i="6"/>
  <c r="LJ100" i="6"/>
  <c r="LJ101" i="6"/>
  <c r="LJ8" i="6"/>
  <c r="LI9" i="6"/>
  <c r="LI10" i="6"/>
  <c r="LI11" i="6"/>
  <c r="LI12" i="6"/>
  <c r="LI13" i="6"/>
  <c r="LI14" i="6"/>
  <c r="LI15" i="6"/>
  <c r="LI16" i="6"/>
  <c r="LI17" i="6"/>
  <c r="LI18" i="6"/>
  <c r="LI19" i="6"/>
  <c r="LI20" i="6"/>
  <c r="LI21" i="6"/>
  <c r="LI22" i="6"/>
  <c r="LI23" i="6"/>
  <c r="LI24" i="6"/>
  <c r="LI25" i="6"/>
  <c r="LI26" i="6"/>
  <c r="LI27" i="6"/>
  <c r="LI28" i="6"/>
  <c r="LI29" i="6"/>
  <c r="LI30" i="6"/>
  <c r="LI31" i="6"/>
  <c r="LI32" i="6"/>
  <c r="LI33" i="6"/>
  <c r="LI34" i="6"/>
  <c r="LI35" i="6"/>
  <c r="LI36" i="6"/>
  <c r="LI37" i="6"/>
  <c r="LI40" i="6"/>
  <c r="LI41" i="6"/>
  <c r="LI42" i="6"/>
  <c r="LI43" i="6"/>
  <c r="LI44" i="6"/>
  <c r="LI45" i="6"/>
  <c r="LI46" i="6"/>
  <c r="LI47" i="6"/>
  <c r="LI48" i="6"/>
  <c r="LI49" i="6"/>
  <c r="LI50" i="6"/>
  <c r="LI51" i="6"/>
  <c r="LI52" i="6"/>
  <c r="LI53" i="6"/>
  <c r="LI54" i="6"/>
  <c r="LI55" i="6"/>
  <c r="LI56" i="6"/>
  <c r="LI57" i="6"/>
  <c r="LI58" i="6"/>
  <c r="LI59" i="6"/>
  <c r="LI60" i="6"/>
  <c r="LI61" i="6"/>
  <c r="LI62" i="6"/>
  <c r="LI63" i="6"/>
  <c r="LI64" i="6"/>
  <c r="LI65" i="6"/>
  <c r="LI66" i="6"/>
  <c r="LI67" i="6"/>
  <c r="LI68" i="6"/>
  <c r="LI69" i="6"/>
  <c r="LI70" i="6"/>
  <c r="LI72" i="6"/>
  <c r="LI73" i="6"/>
  <c r="LI74" i="6"/>
  <c r="LI75" i="6"/>
  <c r="LI76" i="6"/>
  <c r="LI77" i="6"/>
  <c r="LI78" i="6"/>
  <c r="LI79" i="6"/>
  <c r="LI80" i="6"/>
  <c r="LI81" i="6"/>
  <c r="LI82" i="6"/>
  <c r="LI83" i="6"/>
  <c r="LI84" i="6"/>
  <c r="LI85" i="6"/>
  <c r="LI86" i="6"/>
  <c r="LI87" i="6"/>
  <c r="LI88" i="6"/>
  <c r="LI89" i="6"/>
  <c r="LI90" i="6"/>
  <c r="LI91" i="6"/>
  <c r="LI92" i="6"/>
  <c r="LI93" i="6"/>
  <c r="LI94" i="6"/>
  <c r="LI95" i="6"/>
  <c r="LI98" i="6"/>
  <c r="LI99" i="6"/>
  <c r="LI100" i="6"/>
  <c r="LI101" i="6"/>
  <c r="LI8" i="6"/>
  <c r="LG9" i="6"/>
  <c r="LG10" i="6"/>
  <c r="LG11" i="6"/>
  <c r="LG12" i="6"/>
  <c r="LG13" i="6"/>
  <c r="LG14" i="6"/>
  <c r="LG15" i="6"/>
  <c r="LG16" i="6"/>
  <c r="LG17" i="6"/>
  <c r="LG18" i="6"/>
  <c r="LG19" i="6"/>
  <c r="LG20" i="6"/>
  <c r="LG21" i="6"/>
  <c r="LG22" i="6"/>
  <c r="LG23" i="6"/>
  <c r="LG24" i="6"/>
  <c r="LG25" i="6"/>
  <c r="LG26" i="6"/>
  <c r="LG27" i="6"/>
  <c r="LG28" i="6"/>
  <c r="LG29" i="6"/>
  <c r="LG30" i="6"/>
  <c r="LG31" i="6"/>
  <c r="LG32" i="6"/>
  <c r="LG33" i="6"/>
  <c r="LG34" i="6"/>
  <c r="LG35" i="6"/>
  <c r="LG36" i="6"/>
  <c r="LG37" i="6"/>
  <c r="LG40" i="6"/>
  <c r="LG41" i="6"/>
  <c r="LG42" i="6"/>
  <c r="LG43" i="6"/>
  <c r="LG44" i="6"/>
  <c r="LG45" i="6"/>
  <c r="LG46" i="6"/>
  <c r="LG47" i="6"/>
  <c r="LG48" i="6"/>
  <c r="LG49" i="6"/>
  <c r="LG50" i="6"/>
  <c r="LG51" i="6"/>
  <c r="LG52" i="6"/>
  <c r="LG53" i="6"/>
  <c r="LG54" i="6"/>
  <c r="LG55" i="6"/>
  <c r="LG56" i="6"/>
  <c r="LG57" i="6"/>
  <c r="LG58" i="6"/>
  <c r="LG59" i="6"/>
  <c r="LG60" i="6"/>
  <c r="LG61" i="6"/>
  <c r="LG62" i="6"/>
  <c r="LG63" i="6"/>
  <c r="LG64" i="6"/>
  <c r="LG65" i="6"/>
  <c r="LG66" i="6"/>
  <c r="LG67" i="6"/>
  <c r="LG68" i="6"/>
  <c r="LG69" i="6"/>
  <c r="LG70" i="6"/>
  <c r="LG72" i="6"/>
  <c r="LG73" i="6"/>
  <c r="LG74" i="6"/>
  <c r="LG75" i="6"/>
  <c r="LG76" i="6"/>
  <c r="LG77" i="6"/>
  <c r="LG78" i="6"/>
  <c r="LG79" i="6"/>
  <c r="LG80" i="6"/>
  <c r="LG81" i="6"/>
  <c r="LG82" i="6"/>
  <c r="LG83" i="6"/>
  <c r="LG84" i="6"/>
  <c r="LG85" i="6"/>
  <c r="LG86" i="6"/>
  <c r="LG87" i="6"/>
  <c r="LG88" i="6"/>
  <c r="LG89" i="6"/>
  <c r="LG90" i="6"/>
  <c r="LG91" i="6"/>
  <c r="LG92" i="6"/>
  <c r="LG93" i="6"/>
  <c r="LG94" i="6"/>
  <c r="LG95" i="6"/>
  <c r="LG98" i="6"/>
  <c r="LG99" i="6"/>
  <c r="LG100" i="6"/>
  <c r="LG101" i="6"/>
  <c r="LG8" i="6"/>
  <c r="LF9" i="6"/>
  <c r="LF10" i="6"/>
  <c r="LF11" i="6"/>
  <c r="LF12" i="6"/>
  <c r="LF13" i="6"/>
  <c r="LF14" i="6"/>
  <c r="LF15" i="6"/>
  <c r="LF16" i="6"/>
  <c r="LF17" i="6"/>
  <c r="LF18" i="6"/>
  <c r="LF19" i="6"/>
  <c r="LF20" i="6"/>
  <c r="LF21" i="6"/>
  <c r="LF22" i="6"/>
  <c r="LF23" i="6"/>
  <c r="LF24" i="6"/>
  <c r="LF25" i="6"/>
  <c r="LF26" i="6"/>
  <c r="LF27" i="6"/>
  <c r="LF28" i="6"/>
  <c r="LF29" i="6"/>
  <c r="LF30" i="6"/>
  <c r="LF31" i="6"/>
  <c r="LF32" i="6"/>
  <c r="LF33" i="6"/>
  <c r="LF34" i="6"/>
  <c r="LF35" i="6"/>
  <c r="LF36" i="6"/>
  <c r="LF37" i="6"/>
  <c r="LF40" i="6"/>
  <c r="LF41" i="6"/>
  <c r="LF42" i="6"/>
  <c r="LF43" i="6"/>
  <c r="LF44" i="6"/>
  <c r="LF45" i="6"/>
  <c r="LF46" i="6"/>
  <c r="LF47" i="6"/>
  <c r="LF48" i="6"/>
  <c r="LF49" i="6"/>
  <c r="LF50" i="6"/>
  <c r="LF51" i="6"/>
  <c r="LF52" i="6"/>
  <c r="LF53" i="6"/>
  <c r="LF54" i="6"/>
  <c r="LF55" i="6"/>
  <c r="LF56" i="6"/>
  <c r="LF57" i="6"/>
  <c r="LF58" i="6"/>
  <c r="LF59" i="6"/>
  <c r="LF60" i="6"/>
  <c r="LF61" i="6"/>
  <c r="LF62" i="6"/>
  <c r="LF63" i="6"/>
  <c r="LF64" i="6"/>
  <c r="LF65" i="6"/>
  <c r="LF66" i="6"/>
  <c r="LF67" i="6"/>
  <c r="LF68" i="6"/>
  <c r="LF69" i="6"/>
  <c r="LF70" i="6"/>
  <c r="LF72" i="6"/>
  <c r="LF73" i="6"/>
  <c r="LF74" i="6"/>
  <c r="LF75" i="6"/>
  <c r="LF76" i="6"/>
  <c r="LF77" i="6"/>
  <c r="LF78" i="6"/>
  <c r="LF79" i="6"/>
  <c r="LF80" i="6"/>
  <c r="LF81" i="6"/>
  <c r="LF82" i="6"/>
  <c r="LF83" i="6"/>
  <c r="LF84" i="6"/>
  <c r="LF85" i="6"/>
  <c r="LF86" i="6"/>
  <c r="LF87" i="6"/>
  <c r="LF88" i="6"/>
  <c r="LF89" i="6"/>
  <c r="LF90" i="6"/>
  <c r="LF91" i="6"/>
  <c r="LF92" i="6"/>
  <c r="LF93" i="6"/>
  <c r="LF94" i="6"/>
  <c r="LF95" i="6"/>
  <c r="LF98" i="6"/>
  <c r="LF99" i="6"/>
  <c r="LF100" i="6"/>
  <c r="LF101" i="6"/>
  <c r="LF8" i="6"/>
  <c r="LD9" i="6"/>
  <c r="LD10" i="6"/>
  <c r="LD11" i="6"/>
  <c r="LD12" i="6"/>
  <c r="LD13" i="6"/>
  <c r="LD14" i="6"/>
  <c r="LD15" i="6"/>
  <c r="LD16" i="6"/>
  <c r="LD17" i="6"/>
  <c r="LD18" i="6"/>
  <c r="LD19" i="6"/>
  <c r="LD20" i="6"/>
  <c r="LD21" i="6"/>
  <c r="LD22" i="6"/>
  <c r="LD23" i="6"/>
  <c r="LD24" i="6"/>
  <c r="LD25" i="6"/>
  <c r="LD26" i="6"/>
  <c r="LD27" i="6"/>
  <c r="LD28" i="6"/>
  <c r="LD29" i="6"/>
  <c r="LD30" i="6"/>
  <c r="LD31" i="6"/>
  <c r="LD32" i="6"/>
  <c r="LD33" i="6"/>
  <c r="LD34" i="6"/>
  <c r="LD35" i="6"/>
  <c r="LD36" i="6"/>
  <c r="LD37" i="6"/>
  <c r="LD40" i="6"/>
  <c r="LD41" i="6"/>
  <c r="LD42" i="6"/>
  <c r="LD43" i="6"/>
  <c r="LD44" i="6"/>
  <c r="LD45" i="6"/>
  <c r="LD46" i="6"/>
  <c r="LD47" i="6"/>
  <c r="LD48" i="6"/>
  <c r="LD49" i="6"/>
  <c r="LD50" i="6"/>
  <c r="LD51" i="6"/>
  <c r="LD52" i="6"/>
  <c r="LD53" i="6"/>
  <c r="LD54" i="6"/>
  <c r="LD55" i="6"/>
  <c r="LD56" i="6"/>
  <c r="LD57" i="6"/>
  <c r="LD58" i="6"/>
  <c r="LD59" i="6"/>
  <c r="LD60" i="6"/>
  <c r="LD61" i="6"/>
  <c r="LD62" i="6"/>
  <c r="LD63" i="6"/>
  <c r="LD64" i="6"/>
  <c r="LD65" i="6"/>
  <c r="LD66" i="6"/>
  <c r="LD67" i="6"/>
  <c r="LD68" i="6"/>
  <c r="LD69" i="6"/>
  <c r="LD70" i="6"/>
  <c r="LD72" i="6"/>
  <c r="LD73" i="6"/>
  <c r="LD74" i="6"/>
  <c r="LD75" i="6"/>
  <c r="LD76" i="6"/>
  <c r="LD77" i="6"/>
  <c r="LD78" i="6"/>
  <c r="LD79" i="6"/>
  <c r="LD80" i="6"/>
  <c r="LD81" i="6"/>
  <c r="LD82" i="6"/>
  <c r="LD83" i="6"/>
  <c r="LD84" i="6"/>
  <c r="LD85" i="6"/>
  <c r="LD86" i="6"/>
  <c r="LD87" i="6"/>
  <c r="LD88" i="6"/>
  <c r="LD89" i="6"/>
  <c r="LD90" i="6"/>
  <c r="LD91" i="6"/>
  <c r="LD92" i="6"/>
  <c r="LD93" i="6"/>
  <c r="LD94" i="6"/>
  <c r="LD95" i="6"/>
  <c r="LD98" i="6"/>
  <c r="LD99" i="6"/>
  <c r="LD100" i="6"/>
  <c r="LD101" i="6"/>
  <c r="LD8" i="6"/>
  <c r="LC9" i="6"/>
  <c r="LC10" i="6"/>
  <c r="LC11" i="6"/>
  <c r="LC12" i="6"/>
  <c r="LC13" i="6"/>
  <c r="LC14" i="6"/>
  <c r="LC15" i="6"/>
  <c r="LC16" i="6"/>
  <c r="LC17" i="6"/>
  <c r="LC18" i="6"/>
  <c r="LC19" i="6"/>
  <c r="LC20" i="6"/>
  <c r="LC21" i="6"/>
  <c r="LC22" i="6"/>
  <c r="LC23" i="6"/>
  <c r="LC24" i="6"/>
  <c r="LC25" i="6"/>
  <c r="LC26" i="6"/>
  <c r="LC27" i="6"/>
  <c r="LC28" i="6"/>
  <c r="LC29" i="6"/>
  <c r="LC30" i="6"/>
  <c r="LC31" i="6"/>
  <c r="LC32" i="6"/>
  <c r="LC33" i="6"/>
  <c r="LC34" i="6"/>
  <c r="LC35" i="6"/>
  <c r="LC36" i="6"/>
  <c r="LC37" i="6"/>
  <c r="LC40" i="6"/>
  <c r="LC41" i="6"/>
  <c r="LC42" i="6"/>
  <c r="LC43" i="6"/>
  <c r="LC44" i="6"/>
  <c r="LC45" i="6"/>
  <c r="LC46" i="6"/>
  <c r="LC47" i="6"/>
  <c r="LC48" i="6"/>
  <c r="LC49" i="6"/>
  <c r="LC50" i="6"/>
  <c r="LC51" i="6"/>
  <c r="LC52" i="6"/>
  <c r="LC53" i="6"/>
  <c r="LC54" i="6"/>
  <c r="LC55" i="6"/>
  <c r="LC56" i="6"/>
  <c r="LC57" i="6"/>
  <c r="LC58" i="6"/>
  <c r="LC59" i="6"/>
  <c r="LC60" i="6"/>
  <c r="LC61" i="6"/>
  <c r="LC62" i="6"/>
  <c r="LC63" i="6"/>
  <c r="LC64" i="6"/>
  <c r="LC65" i="6"/>
  <c r="LC66" i="6"/>
  <c r="LC67" i="6"/>
  <c r="LC68" i="6"/>
  <c r="LC69" i="6"/>
  <c r="LC70" i="6"/>
  <c r="LC72" i="6"/>
  <c r="LC73" i="6"/>
  <c r="LC74" i="6"/>
  <c r="LC75" i="6"/>
  <c r="LC76" i="6"/>
  <c r="LC77" i="6"/>
  <c r="LC78" i="6"/>
  <c r="LC79" i="6"/>
  <c r="LC80" i="6"/>
  <c r="LC81" i="6"/>
  <c r="LC82" i="6"/>
  <c r="LC83" i="6"/>
  <c r="LC84" i="6"/>
  <c r="LC85" i="6"/>
  <c r="LC86" i="6"/>
  <c r="LC87" i="6"/>
  <c r="LC88" i="6"/>
  <c r="LC89" i="6"/>
  <c r="LC90" i="6"/>
  <c r="LC91" i="6"/>
  <c r="LC92" i="6"/>
  <c r="LC93" i="6"/>
  <c r="LC94" i="6"/>
  <c r="LC95" i="6"/>
  <c r="LC98" i="6"/>
  <c r="LC99" i="6"/>
  <c r="LC100" i="6"/>
  <c r="LC101" i="6"/>
  <c r="LC8" i="6"/>
  <c r="LC104" i="9"/>
  <c r="KZ8" i="9"/>
  <c r="KZ9" i="9"/>
  <c r="KZ10" i="9"/>
  <c r="KZ11" i="9"/>
  <c r="KZ12" i="9"/>
  <c r="KZ13" i="9"/>
  <c r="KZ14" i="9"/>
  <c r="KZ15" i="9"/>
  <c r="KZ16" i="9"/>
  <c r="KZ17" i="9"/>
  <c r="KZ18" i="9"/>
  <c r="KZ19" i="9"/>
  <c r="KZ20" i="9"/>
  <c r="KZ21" i="9"/>
  <c r="KZ22" i="9"/>
  <c r="KZ23" i="9"/>
  <c r="KZ24" i="9"/>
  <c r="KZ25" i="9"/>
  <c r="KZ26" i="9"/>
  <c r="KZ27" i="9"/>
  <c r="KZ28" i="9"/>
  <c r="KZ29" i="9"/>
  <c r="KZ30" i="9"/>
  <c r="KZ31" i="9"/>
  <c r="KZ32" i="9"/>
  <c r="KZ33" i="9"/>
  <c r="KZ34" i="9"/>
  <c r="KZ35" i="9"/>
  <c r="KZ36" i="9"/>
  <c r="KZ39" i="9"/>
  <c r="KZ40" i="9"/>
  <c r="KZ41" i="9"/>
  <c r="KZ42" i="9"/>
  <c r="KZ43" i="9"/>
  <c r="KZ44" i="9"/>
  <c r="KZ45" i="9"/>
  <c r="KZ46" i="9"/>
  <c r="KZ47" i="9"/>
  <c r="KZ48" i="9"/>
  <c r="KZ49" i="9"/>
  <c r="KZ50" i="9"/>
  <c r="KZ51" i="9"/>
  <c r="KZ52" i="9"/>
  <c r="KZ53" i="9"/>
  <c r="KZ54" i="9"/>
  <c r="KZ55" i="9"/>
  <c r="KZ56" i="9"/>
  <c r="KZ57" i="9"/>
  <c r="KZ58" i="9"/>
  <c r="KZ59" i="9"/>
  <c r="KZ60" i="9"/>
  <c r="KZ61" i="9"/>
  <c r="KZ62" i="9"/>
  <c r="KZ63" i="9"/>
  <c r="KZ64" i="9"/>
  <c r="KZ65" i="9"/>
  <c r="KZ66" i="9"/>
  <c r="KZ67" i="9"/>
  <c r="KZ68" i="9"/>
  <c r="KZ69" i="9"/>
  <c r="KZ71" i="9"/>
  <c r="KZ72" i="9"/>
  <c r="KZ73" i="9"/>
  <c r="KZ74" i="9"/>
  <c r="KZ75" i="9"/>
  <c r="KZ76" i="9"/>
  <c r="KZ77" i="9"/>
  <c r="KZ78" i="9"/>
  <c r="KZ79" i="9"/>
  <c r="KZ80" i="9"/>
  <c r="KZ81" i="9"/>
  <c r="KZ82" i="9"/>
  <c r="KZ83" i="9"/>
  <c r="KZ84" i="9"/>
  <c r="KZ85" i="9"/>
  <c r="KZ86" i="9"/>
  <c r="KZ87" i="9"/>
  <c r="KZ88" i="9"/>
  <c r="KZ89" i="9"/>
  <c r="KZ90" i="9"/>
  <c r="KZ91" i="9"/>
  <c r="KZ92" i="9"/>
  <c r="KZ93" i="9"/>
  <c r="KZ95" i="9"/>
  <c r="KZ96" i="9"/>
  <c r="KZ97" i="9"/>
  <c r="KZ98" i="9"/>
  <c r="KZ99" i="9"/>
  <c r="KZ100" i="9"/>
  <c r="KZ101" i="9"/>
  <c r="KZ7" i="9"/>
  <c r="KY8" i="9"/>
  <c r="KY9" i="9"/>
  <c r="KY10" i="9"/>
  <c r="KY11" i="9"/>
  <c r="KY12" i="9"/>
  <c r="KY13" i="9"/>
  <c r="KY14" i="9"/>
  <c r="KY15" i="9"/>
  <c r="KY16" i="9"/>
  <c r="KY17" i="9"/>
  <c r="KY18" i="9"/>
  <c r="KY19" i="9"/>
  <c r="KY20" i="9"/>
  <c r="KY21" i="9"/>
  <c r="KY22" i="9"/>
  <c r="KY23" i="9"/>
  <c r="KY24" i="9"/>
  <c r="KY25" i="9"/>
  <c r="KY26" i="9"/>
  <c r="KY27" i="9"/>
  <c r="KY28" i="9"/>
  <c r="KY29" i="9"/>
  <c r="KY30" i="9"/>
  <c r="KY31" i="9"/>
  <c r="KY32" i="9"/>
  <c r="KY33" i="9"/>
  <c r="KY34" i="9"/>
  <c r="KY35" i="9"/>
  <c r="KY36" i="9"/>
  <c r="KY39" i="9"/>
  <c r="KY40" i="9"/>
  <c r="KY41" i="9"/>
  <c r="KY42" i="9"/>
  <c r="KY43" i="9"/>
  <c r="KY44" i="9"/>
  <c r="KY45" i="9"/>
  <c r="KY46" i="9"/>
  <c r="KY47" i="9"/>
  <c r="KY48" i="9"/>
  <c r="KY49" i="9"/>
  <c r="KY50" i="9"/>
  <c r="KY51" i="9"/>
  <c r="KY52" i="9"/>
  <c r="KY53" i="9"/>
  <c r="KY54" i="9"/>
  <c r="KY55" i="9"/>
  <c r="KY56" i="9"/>
  <c r="KY57" i="9"/>
  <c r="KY58" i="9"/>
  <c r="KY59" i="9"/>
  <c r="KY60" i="9"/>
  <c r="KY61" i="9"/>
  <c r="KY62" i="9"/>
  <c r="KY63" i="9"/>
  <c r="KY64" i="9"/>
  <c r="KY65" i="9"/>
  <c r="KY66" i="9"/>
  <c r="KY67" i="9"/>
  <c r="KY68" i="9"/>
  <c r="KY69" i="9"/>
  <c r="KY71" i="9"/>
  <c r="KY72" i="9"/>
  <c r="KY73" i="9"/>
  <c r="KY74" i="9"/>
  <c r="KY75" i="9"/>
  <c r="KY76" i="9"/>
  <c r="KY77" i="9"/>
  <c r="KY78" i="9"/>
  <c r="KY79" i="9"/>
  <c r="KY80" i="9"/>
  <c r="KY81" i="9"/>
  <c r="KY82" i="9"/>
  <c r="KY83" i="9"/>
  <c r="KY84" i="9"/>
  <c r="KY85" i="9"/>
  <c r="KY86" i="9"/>
  <c r="KY87" i="9"/>
  <c r="KY88" i="9"/>
  <c r="KY89" i="9"/>
  <c r="KY90" i="9"/>
  <c r="KY91" i="9"/>
  <c r="KY92" i="9"/>
  <c r="KY93" i="9"/>
  <c r="KY95" i="9"/>
  <c r="KY96" i="9"/>
  <c r="KY97" i="9"/>
  <c r="KY98" i="9"/>
  <c r="KY99" i="9"/>
  <c r="KY100" i="9"/>
  <c r="KY101" i="9"/>
  <c r="KY7" i="9"/>
  <c r="KW8" i="9"/>
  <c r="KW9" i="9"/>
  <c r="KW10" i="9"/>
  <c r="KW11" i="9"/>
  <c r="KW12" i="9"/>
  <c r="KW13" i="9"/>
  <c r="KW14" i="9"/>
  <c r="KW15" i="9"/>
  <c r="KW16" i="9"/>
  <c r="KW17" i="9"/>
  <c r="KW18" i="9"/>
  <c r="KW19" i="9"/>
  <c r="KW20" i="9"/>
  <c r="KW21" i="9"/>
  <c r="KW22" i="9"/>
  <c r="KW23" i="9"/>
  <c r="KW24" i="9"/>
  <c r="KW25" i="9"/>
  <c r="KW26" i="9"/>
  <c r="KW27" i="9"/>
  <c r="KW28" i="9"/>
  <c r="KW29" i="9"/>
  <c r="KW30" i="9"/>
  <c r="KW31" i="9"/>
  <c r="KW32" i="9"/>
  <c r="KW33" i="9"/>
  <c r="KW34" i="9"/>
  <c r="KW35" i="9"/>
  <c r="KW36" i="9"/>
  <c r="KW39" i="9"/>
  <c r="KW40" i="9"/>
  <c r="KW41" i="9"/>
  <c r="KW42" i="9"/>
  <c r="KW43" i="9"/>
  <c r="KW44" i="9"/>
  <c r="KW45" i="9"/>
  <c r="KW46" i="9"/>
  <c r="KW47" i="9"/>
  <c r="KW48" i="9"/>
  <c r="KW49" i="9"/>
  <c r="KW50" i="9"/>
  <c r="KW51" i="9"/>
  <c r="KW52" i="9"/>
  <c r="KW53" i="9"/>
  <c r="KW54" i="9"/>
  <c r="KW55" i="9"/>
  <c r="KW56" i="9"/>
  <c r="KW57" i="9"/>
  <c r="KW58" i="9"/>
  <c r="KW59" i="9"/>
  <c r="KW60" i="9"/>
  <c r="KW61" i="9"/>
  <c r="KW62" i="9"/>
  <c r="KW63" i="9"/>
  <c r="KW64" i="9"/>
  <c r="KW65" i="9"/>
  <c r="KW66" i="9"/>
  <c r="KW67" i="9"/>
  <c r="KW68" i="9"/>
  <c r="KW69" i="9"/>
  <c r="KW71" i="9"/>
  <c r="KW72" i="9"/>
  <c r="KW73" i="9"/>
  <c r="KW74" i="9"/>
  <c r="KW75" i="9"/>
  <c r="KW76" i="9"/>
  <c r="KW77" i="9"/>
  <c r="KW78" i="9"/>
  <c r="KW79" i="9"/>
  <c r="KW80" i="9"/>
  <c r="KW81" i="9"/>
  <c r="KW82" i="9"/>
  <c r="KW83" i="9"/>
  <c r="KW84" i="9"/>
  <c r="KW85" i="9"/>
  <c r="KW86" i="9"/>
  <c r="KW87" i="9"/>
  <c r="KW88" i="9"/>
  <c r="KW89" i="9"/>
  <c r="KW90" i="9"/>
  <c r="KW91" i="9"/>
  <c r="KW92" i="9"/>
  <c r="KW93" i="9"/>
  <c r="KW95" i="9"/>
  <c r="KW96" i="9"/>
  <c r="KW97" i="9"/>
  <c r="KW98" i="9"/>
  <c r="KW99" i="9"/>
  <c r="KW100" i="9"/>
  <c r="KW101" i="9"/>
  <c r="KW7" i="9"/>
  <c r="KV8" i="9"/>
  <c r="KV9" i="9"/>
  <c r="KV10" i="9"/>
  <c r="KV11" i="9"/>
  <c r="KV12" i="9"/>
  <c r="KV13" i="9"/>
  <c r="KV14" i="9"/>
  <c r="KV15" i="9"/>
  <c r="KV16" i="9"/>
  <c r="KV17" i="9"/>
  <c r="KV18" i="9"/>
  <c r="KV19" i="9"/>
  <c r="KV20" i="9"/>
  <c r="KV21" i="9"/>
  <c r="KV22" i="9"/>
  <c r="KV23" i="9"/>
  <c r="KV24" i="9"/>
  <c r="KV25" i="9"/>
  <c r="KV26" i="9"/>
  <c r="KV27" i="9"/>
  <c r="KV28" i="9"/>
  <c r="KV29" i="9"/>
  <c r="KV30" i="9"/>
  <c r="KV31" i="9"/>
  <c r="KV32" i="9"/>
  <c r="KV33" i="9"/>
  <c r="KV34" i="9"/>
  <c r="KV35" i="9"/>
  <c r="KV36" i="9"/>
  <c r="KV39" i="9"/>
  <c r="KV40" i="9"/>
  <c r="KV41" i="9"/>
  <c r="KV42" i="9"/>
  <c r="KV43" i="9"/>
  <c r="KV44" i="9"/>
  <c r="KV45" i="9"/>
  <c r="KV46" i="9"/>
  <c r="KV47" i="9"/>
  <c r="KV48" i="9"/>
  <c r="KV49" i="9"/>
  <c r="KV50" i="9"/>
  <c r="KV51" i="9"/>
  <c r="KV52" i="9"/>
  <c r="KV53" i="9"/>
  <c r="KV54" i="9"/>
  <c r="KV55" i="9"/>
  <c r="KV56" i="9"/>
  <c r="KV57" i="9"/>
  <c r="KV58" i="9"/>
  <c r="KV59" i="9"/>
  <c r="KV60" i="9"/>
  <c r="KV61" i="9"/>
  <c r="KV62" i="9"/>
  <c r="KV63" i="9"/>
  <c r="KV64" i="9"/>
  <c r="KV65" i="9"/>
  <c r="KV66" i="9"/>
  <c r="KV67" i="9"/>
  <c r="KV68" i="9"/>
  <c r="KV69" i="9"/>
  <c r="KV71" i="9"/>
  <c r="KV72" i="9"/>
  <c r="KV73" i="9"/>
  <c r="KV74" i="9"/>
  <c r="KV75" i="9"/>
  <c r="KV76" i="9"/>
  <c r="KV77" i="9"/>
  <c r="KV78" i="9"/>
  <c r="KV79" i="9"/>
  <c r="KV80" i="9"/>
  <c r="KV81" i="9"/>
  <c r="KV82" i="9"/>
  <c r="KV83" i="9"/>
  <c r="KV84" i="9"/>
  <c r="KV85" i="9"/>
  <c r="KV86" i="9"/>
  <c r="KV87" i="9"/>
  <c r="KV88" i="9"/>
  <c r="KV89" i="9"/>
  <c r="KV90" i="9"/>
  <c r="KV91" i="9"/>
  <c r="KV92" i="9"/>
  <c r="KV93" i="9"/>
  <c r="KV95" i="9"/>
  <c r="KV96" i="9"/>
  <c r="KV97" i="9"/>
  <c r="KV98" i="9"/>
  <c r="KV99" i="9"/>
  <c r="KV100" i="9"/>
  <c r="KV101" i="9"/>
  <c r="KV7" i="9"/>
  <c r="KT8" i="9"/>
  <c r="KT9" i="9"/>
  <c r="KT10" i="9"/>
  <c r="KT11" i="9"/>
  <c r="KT12" i="9"/>
  <c r="KT13" i="9"/>
  <c r="KT14" i="9"/>
  <c r="KT15" i="9"/>
  <c r="KT16" i="9"/>
  <c r="KT17" i="9"/>
  <c r="KT18" i="9"/>
  <c r="KT19" i="9"/>
  <c r="KT20" i="9"/>
  <c r="KT21" i="9"/>
  <c r="KT22" i="9"/>
  <c r="KT23" i="9"/>
  <c r="KT24" i="9"/>
  <c r="KT25" i="9"/>
  <c r="KT26" i="9"/>
  <c r="KT27" i="9"/>
  <c r="KT28" i="9"/>
  <c r="KT29" i="9"/>
  <c r="KT30" i="9"/>
  <c r="KT31" i="9"/>
  <c r="KT32" i="9"/>
  <c r="KT33" i="9"/>
  <c r="KT34" i="9"/>
  <c r="KT35" i="9"/>
  <c r="KT36" i="9"/>
  <c r="KT39" i="9"/>
  <c r="KT40" i="9"/>
  <c r="KT41" i="9"/>
  <c r="KT42" i="9"/>
  <c r="KT43" i="9"/>
  <c r="KT44" i="9"/>
  <c r="KT45" i="9"/>
  <c r="KT46" i="9"/>
  <c r="KT47" i="9"/>
  <c r="KT48" i="9"/>
  <c r="KT49" i="9"/>
  <c r="KT50" i="9"/>
  <c r="KT51" i="9"/>
  <c r="KT52" i="9"/>
  <c r="KT53" i="9"/>
  <c r="KT54" i="9"/>
  <c r="KT55" i="9"/>
  <c r="KT56" i="9"/>
  <c r="KT57" i="9"/>
  <c r="KT58" i="9"/>
  <c r="KT59" i="9"/>
  <c r="KT60" i="9"/>
  <c r="KT61" i="9"/>
  <c r="KT62" i="9"/>
  <c r="KT63" i="9"/>
  <c r="KT64" i="9"/>
  <c r="KT65" i="9"/>
  <c r="KT66" i="9"/>
  <c r="KT67" i="9"/>
  <c r="KT68" i="9"/>
  <c r="KT69" i="9"/>
  <c r="KT71" i="9"/>
  <c r="KT72" i="9"/>
  <c r="KT73" i="9"/>
  <c r="KT74" i="9"/>
  <c r="KT75" i="9"/>
  <c r="KT76" i="9"/>
  <c r="KT77" i="9"/>
  <c r="KT78" i="9"/>
  <c r="KT79" i="9"/>
  <c r="KT80" i="9"/>
  <c r="KT81" i="9"/>
  <c r="KT82" i="9"/>
  <c r="KT83" i="9"/>
  <c r="KT84" i="9"/>
  <c r="KT85" i="9"/>
  <c r="KT86" i="9"/>
  <c r="KT87" i="9"/>
  <c r="KT88" i="9"/>
  <c r="KT89" i="9"/>
  <c r="KT90" i="9"/>
  <c r="KT91" i="9"/>
  <c r="KT92" i="9"/>
  <c r="KT93" i="9"/>
  <c r="KT95" i="9"/>
  <c r="KT96" i="9"/>
  <c r="KT97" i="9"/>
  <c r="KT98" i="9"/>
  <c r="KT99" i="9"/>
  <c r="KT100" i="9"/>
  <c r="KT101" i="9"/>
  <c r="KT7" i="9"/>
  <c r="KS8" i="9"/>
  <c r="KS9" i="9"/>
  <c r="KS10" i="9"/>
  <c r="KS11" i="9"/>
  <c r="KS12" i="9"/>
  <c r="KS13" i="9"/>
  <c r="KS14" i="9"/>
  <c r="KS15" i="9"/>
  <c r="KS16" i="9"/>
  <c r="KS17" i="9"/>
  <c r="KS18" i="9"/>
  <c r="KS19" i="9"/>
  <c r="KS20" i="9"/>
  <c r="KS21" i="9"/>
  <c r="KS22" i="9"/>
  <c r="KS23" i="9"/>
  <c r="KS24" i="9"/>
  <c r="KS25" i="9"/>
  <c r="KS26" i="9"/>
  <c r="KS27" i="9"/>
  <c r="KS28" i="9"/>
  <c r="KS29" i="9"/>
  <c r="KS30" i="9"/>
  <c r="KS31" i="9"/>
  <c r="KS32" i="9"/>
  <c r="KS33" i="9"/>
  <c r="KS34" i="9"/>
  <c r="KS35" i="9"/>
  <c r="KS36" i="9"/>
  <c r="KS39" i="9"/>
  <c r="KS40" i="9"/>
  <c r="KS41" i="9"/>
  <c r="KS42" i="9"/>
  <c r="KS43" i="9"/>
  <c r="KS44" i="9"/>
  <c r="KS45" i="9"/>
  <c r="KS46" i="9"/>
  <c r="KS47" i="9"/>
  <c r="KS48" i="9"/>
  <c r="KS49" i="9"/>
  <c r="KS50" i="9"/>
  <c r="KS51" i="9"/>
  <c r="KS52" i="9"/>
  <c r="KS53" i="9"/>
  <c r="KS54" i="9"/>
  <c r="KS55" i="9"/>
  <c r="KS56" i="9"/>
  <c r="KS57" i="9"/>
  <c r="KS58" i="9"/>
  <c r="KS59" i="9"/>
  <c r="KS60" i="9"/>
  <c r="KS61" i="9"/>
  <c r="KS62" i="9"/>
  <c r="KS63" i="9"/>
  <c r="KS64" i="9"/>
  <c r="KS65" i="9"/>
  <c r="KS66" i="9"/>
  <c r="KS67" i="9"/>
  <c r="KS68" i="9"/>
  <c r="KS69" i="9"/>
  <c r="KS71" i="9"/>
  <c r="KS72" i="9"/>
  <c r="KS73" i="9"/>
  <c r="KS74" i="9"/>
  <c r="KS75" i="9"/>
  <c r="KS76" i="9"/>
  <c r="KS77" i="9"/>
  <c r="KS78" i="9"/>
  <c r="KS79" i="9"/>
  <c r="KS80" i="9"/>
  <c r="KS81" i="9"/>
  <c r="KS82" i="9"/>
  <c r="KS83" i="9"/>
  <c r="KS84" i="9"/>
  <c r="KS85" i="9"/>
  <c r="KS86" i="9"/>
  <c r="KS87" i="9"/>
  <c r="KS88" i="9"/>
  <c r="KS89" i="9"/>
  <c r="KS90" i="9"/>
  <c r="KS91" i="9"/>
  <c r="KS92" i="9"/>
  <c r="KS93" i="9"/>
  <c r="KS95" i="9"/>
  <c r="KS96" i="9"/>
  <c r="KS97" i="9"/>
  <c r="KS98" i="9"/>
  <c r="KS99" i="9"/>
  <c r="KS100" i="9"/>
  <c r="KS101" i="9"/>
  <c r="KS7" i="9"/>
  <c r="LE105" i="1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8" i="4"/>
  <c r="CS59" i="4"/>
  <c r="CS60" i="4"/>
  <c r="CS61" i="4"/>
  <c r="CS62" i="4"/>
  <c r="CS63" i="4"/>
  <c r="CS64" i="4"/>
  <c r="CS65" i="4"/>
  <c r="CS66" i="4"/>
  <c r="CS67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3" i="4"/>
  <c r="KZ8" i="1"/>
  <c r="KZ9" i="1"/>
  <c r="KZ10" i="1"/>
  <c r="KZ11" i="1"/>
  <c r="KZ12" i="1"/>
  <c r="KZ13" i="1"/>
  <c r="KZ14" i="1"/>
  <c r="KZ15" i="1"/>
  <c r="KZ16" i="1"/>
  <c r="KZ17" i="1"/>
  <c r="KZ18" i="1"/>
  <c r="KZ19" i="1"/>
  <c r="KZ20" i="1"/>
  <c r="KZ24" i="1"/>
  <c r="KZ25" i="1"/>
  <c r="KZ26" i="1"/>
  <c r="KZ28" i="1"/>
  <c r="KZ29" i="1"/>
  <c r="KZ30" i="1"/>
  <c r="KZ31" i="1"/>
  <c r="KZ32" i="1"/>
  <c r="KZ33" i="1"/>
  <c r="KZ34" i="1"/>
  <c r="KZ35" i="1"/>
  <c r="KZ36" i="1"/>
  <c r="KZ37" i="1"/>
  <c r="KZ38" i="1"/>
  <c r="KZ41" i="1"/>
  <c r="KZ42" i="1"/>
  <c r="KZ43" i="1"/>
  <c r="KZ44" i="1"/>
  <c r="KZ45" i="1"/>
  <c r="KZ46" i="1"/>
  <c r="KZ47" i="1"/>
  <c r="KZ48" i="1"/>
  <c r="KZ49" i="1"/>
  <c r="KZ50" i="1"/>
  <c r="KZ51" i="1"/>
  <c r="KZ52" i="1"/>
  <c r="KZ53" i="1"/>
  <c r="KZ54" i="1"/>
  <c r="KZ55" i="1"/>
  <c r="KZ56" i="1"/>
  <c r="KZ57" i="1"/>
  <c r="KZ58" i="1"/>
  <c r="KZ59" i="1"/>
  <c r="KZ60" i="1"/>
  <c r="KZ61" i="1"/>
  <c r="KZ62" i="1"/>
  <c r="KZ63" i="1"/>
  <c r="KZ64" i="1"/>
  <c r="KZ65" i="1"/>
  <c r="KZ66" i="1"/>
  <c r="KZ67" i="1"/>
  <c r="KZ68" i="1"/>
  <c r="KZ69" i="1"/>
  <c r="KZ70" i="1"/>
  <c r="KZ71" i="1"/>
  <c r="KZ73" i="1"/>
  <c r="KZ74" i="1"/>
  <c r="KZ75" i="1"/>
  <c r="KZ76" i="1"/>
  <c r="KZ77" i="1"/>
  <c r="KZ78" i="1"/>
  <c r="KZ79" i="1"/>
  <c r="KZ80" i="1"/>
  <c r="KZ81" i="1"/>
  <c r="KZ82" i="1"/>
  <c r="KZ83" i="1"/>
  <c r="KZ84" i="1"/>
  <c r="KZ85" i="1"/>
  <c r="KZ86" i="1"/>
  <c r="KZ87" i="1"/>
  <c r="KZ88" i="1"/>
  <c r="KZ89" i="1"/>
  <c r="KZ90" i="1"/>
  <c r="KZ91" i="1"/>
  <c r="KZ92" i="1"/>
  <c r="KZ93" i="1"/>
  <c r="KZ94" i="1"/>
  <c r="KZ96" i="1"/>
  <c r="KZ97" i="1"/>
  <c r="KZ98" i="1"/>
  <c r="KZ99" i="1"/>
  <c r="KZ100" i="1"/>
  <c r="KZ7" i="1"/>
  <c r="KY8" i="1"/>
  <c r="KY9" i="1"/>
  <c r="KY10" i="1"/>
  <c r="KY11" i="1"/>
  <c r="KY12" i="1"/>
  <c r="KY13" i="1"/>
  <c r="KY14" i="1"/>
  <c r="KY15" i="1"/>
  <c r="KY16" i="1"/>
  <c r="KY17" i="1"/>
  <c r="KY18" i="1"/>
  <c r="KY19" i="1"/>
  <c r="KY20" i="1"/>
  <c r="KY23" i="1"/>
  <c r="KY24" i="1"/>
  <c r="KY25" i="1"/>
  <c r="KY26" i="1"/>
  <c r="KY28" i="1"/>
  <c r="KY29" i="1"/>
  <c r="KY30" i="1"/>
  <c r="KY31" i="1"/>
  <c r="KY32" i="1"/>
  <c r="KY33" i="1"/>
  <c r="KY34" i="1"/>
  <c r="KY35" i="1"/>
  <c r="KY36" i="1"/>
  <c r="KY37" i="1"/>
  <c r="KY38" i="1"/>
  <c r="KY41" i="1"/>
  <c r="KY42" i="1"/>
  <c r="KY43" i="1"/>
  <c r="KY44" i="1"/>
  <c r="KY45" i="1"/>
  <c r="KY46" i="1"/>
  <c r="KY47" i="1"/>
  <c r="KY48" i="1"/>
  <c r="KY49" i="1"/>
  <c r="KY50" i="1"/>
  <c r="KY51" i="1"/>
  <c r="KY52" i="1"/>
  <c r="KY53" i="1"/>
  <c r="KY54" i="1"/>
  <c r="KY55" i="1"/>
  <c r="KY56" i="1"/>
  <c r="KY57" i="1"/>
  <c r="KY58" i="1"/>
  <c r="KY59" i="1"/>
  <c r="KY60" i="1"/>
  <c r="KY61" i="1"/>
  <c r="KY62" i="1"/>
  <c r="KY63" i="1"/>
  <c r="KY64" i="1"/>
  <c r="KY65" i="1"/>
  <c r="KY66" i="1"/>
  <c r="KY67" i="1"/>
  <c r="KY68" i="1"/>
  <c r="KY69" i="1"/>
  <c r="KY70" i="1"/>
  <c r="KY71" i="1"/>
  <c r="KY73" i="1"/>
  <c r="KY74" i="1"/>
  <c r="KY75" i="1"/>
  <c r="KY76" i="1"/>
  <c r="KY77" i="1"/>
  <c r="KY78" i="1"/>
  <c r="KY79" i="1"/>
  <c r="KY80" i="1"/>
  <c r="KY81" i="1"/>
  <c r="KY82" i="1"/>
  <c r="KY83" i="1"/>
  <c r="KY84" i="1"/>
  <c r="KY85" i="1"/>
  <c r="KY86" i="1"/>
  <c r="KY87" i="1"/>
  <c r="KY88" i="1"/>
  <c r="KY89" i="1"/>
  <c r="KY90" i="1"/>
  <c r="KY91" i="1"/>
  <c r="KY92" i="1"/>
  <c r="KY93" i="1"/>
  <c r="KY94" i="1"/>
  <c r="KY96" i="1"/>
  <c r="KY97" i="1"/>
  <c r="KY98" i="1"/>
  <c r="KY99" i="1"/>
  <c r="KY100" i="1"/>
  <c r="KY7" i="1"/>
  <c r="KW8" i="1"/>
  <c r="KW9" i="1"/>
  <c r="KW10" i="1"/>
  <c r="KW11" i="1"/>
  <c r="KW12" i="1"/>
  <c r="KW13" i="1"/>
  <c r="KW14" i="1"/>
  <c r="KW15" i="1"/>
  <c r="KW16" i="1"/>
  <c r="KW17" i="1"/>
  <c r="KW18" i="1"/>
  <c r="KW19" i="1"/>
  <c r="KW20" i="1"/>
  <c r="KW24" i="1"/>
  <c r="KW25" i="1"/>
  <c r="KW26" i="1"/>
  <c r="KW28" i="1"/>
  <c r="KW29" i="1"/>
  <c r="KW30" i="1"/>
  <c r="KW31" i="1"/>
  <c r="KW32" i="1"/>
  <c r="KW33" i="1"/>
  <c r="KW34" i="1"/>
  <c r="KW35" i="1"/>
  <c r="KW36" i="1"/>
  <c r="KW37" i="1"/>
  <c r="KW38" i="1"/>
  <c r="KW41" i="1"/>
  <c r="KW42" i="1"/>
  <c r="KW43" i="1"/>
  <c r="KW44" i="1"/>
  <c r="KW45" i="1"/>
  <c r="KW46" i="1"/>
  <c r="KW47" i="1"/>
  <c r="KW48" i="1"/>
  <c r="KW49" i="1"/>
  <c r="KW50" i="1"/>
  <c r="KW51" i="1"/>
  <c r="KW52" i="1"/>
  <c r="KW53" i="1"/>
  <c r="KW54" i="1"/>
  <c r="KW55" i="1"/>
  <c r="KW56" i="1"/>
  <c r="KW57" i="1"/>
  <c r="KW58" i="1"/>
  <c r="KW59" i="1"/>
  <c r="KW60" i="1"/>
  <c r="KW61" i="1"/>
  <c r="KW62" i="1"/>
  <c r="KW63" i="1"/>
  <c r="KW64" i="1"/>
  <c r="KW65" i="1"/>
  <c r="KW66" i="1"/>
  <c r="KW67" i="1"/>
  <c r="KW68" i="1"/>
  <c r="KW69" i="1"/>
  <c r="KW70" i="1"/>
  <c r="KW71" i="1"/>
  <c r="KW73" i="1"/>
  <c r="KW74" i="1"/>
  <c r="KW75" i="1"/>
  <c r="KW76" i="1"/>
  <c r="KW77" i="1"/>
  <c r="KW78" i="1"/>
  <c r="KW79" i="1"/>
  <c r="KW80" i="1"/>
  <c r="KW81" i="1"/>
  <c r="KW82" i="1"/>
  <c r="KW83" i="1"/>
  <c r="KW84" i="1"/>
  <c r="KW85" i="1"/>
  <c r="KW86" i="1"/>
  <c r="KW87" i="1"/>
  <c r="KW88" i="1"/>
  <c r="KW89" i="1"/>
  <c r="KW90" i="1"/>
  <c r="KW91" i="1"/>
  <c r="KW92" i="1"/>
  <c r="KW93" i="1"/>
  <c r="KW94" i="1"/>
  <c r="KW96" i="1"/>
  <c r="KW97" i="1"/>
  <c r="KW98" i="1"/>
  <c r="KW99" i="1"/>
  <c r="KW100" i="1"/>
  <c r="KW7" i="1"/>
  <c r="KV8" i="1"/>
  <c r="KV9" i="1"/>
  <c r="KV10" i="1"/>
  <c r="KV11" i="1"/>
  <c r="KV12" i="1"/>
  <c r="KV13" i="1"/>
  <c r="KV14" i="1"/>
  <c r="KV15" i="1"/>
  <c r="KV16" i="1"/>
  <c r="KV17" i="1"/>
  <c r="KV18" i="1"/>
  <c r="KV19" i="1"/>
  <c r="KV20" i="1"/>
  <c r="KV24" i="1"/>
  <c r="KV25" i="1"/>
  <c r="KV26" i="1"/>
  <c r="KV28" i="1"/>
  <c r="KV29" i="1"/>
  <c r="KV30" i="1"/>
  <c r="KV31" i="1"/>
  <c r="KV32" i="1"/>
  <c r="KV33" i="1"/>
  <c r="KV34" i="1"/>
  <c r="KV35" i="1"/>
  <c r="KV36" i="1"/>
  <c r="KV37" i="1"/>
  <c r="KV38" i="1"/>
  <c r="KV41" i="1"/>
  <c r="KV42" i="1"/>
  <c r="KV43" i="1"/>
  <c r="KV44" i="1"/>
  <c r="KV45" i="1"/>
  <c r="KV46" i="1"/>
  <c r="KV47" i="1"/>
  <c r="KV48" i="1"/>
  <c r="KV49" i="1"/>
  <c r="KV50" i="1"/>
  <c r="KV51" i="1"/>
  <c r="KV52" i="1"/>
  <c r="KV53" i="1"/>
  <c r="KV54" i="1"/>
  <c r="KV55" i="1"/>
  <c r="KV56" i="1"/>
  <c r="KV57" i="1"/>
  <c r="KV58" i="1"/>
  <c r="KV59" i="1"/>
  <c r="KV60" i="1"/>
  <c r="KV61" i="1"/>
  <c r="KV62" i="1"/>
  <c r="KV63" i="1"/>
  <c r="KV64" i="1"/>
  <c r="KV65" i="1"/>
  <c r="KV66" i="1"/>
  <c r="KV67" i="1"/>
  <c r="KV68" i="1"/>
  <c r="KV69" i="1"/>
  <c r="KV70" i="1"/>
  <c r="KV71" i="1"/>
  <c r="KV73" i="1"/>
  <c r="KV74" i="1"/>
  <c r="KV75" i="1"/>
  <c r="KV76" i="1"/>
  <c r="KV77" i="1"/>
  <c r="KV78" i="1"/>
  <c r="KV79" i="1"/>
  <c r="KV80" i="1"/>
  <c r="KV81" i="1"/>
  <c r="KV82" i="1"/>
  <c r="KV83" i="1"/>
  <c r="KV84" i="1"/>
  <c r="KV85" i="1"/>
  <c r="KV86" i="1"/>
  <c r="KV87" i="1"/>
  <c r="KV88" i="1"/>
  <c r="KV89" i="1"/>
  <c r="KV90" i="1"/>
  <c r="KV91" i="1"/>
  <c r="KV92" i="1"/>
  <c r="KV93" i="1"/>
  <c r="KV94" i="1"/>
  <c r="KV96" i="1"/>
  <c r="KV97" i="1"/>
  <c r="KV98" i="1"/>
  <c r="KV99" i="1"/>
  <c r="KV100" i="1"/>
  <c r="KV7" i="1"/>
  <c r="KT8" i="1"/>
  <c r="KT9" i="1"/>
  <c r="KT10" i="1"/>
  <c r="KT11" i="1"/>
  <c r="KT12" i="1"/>
  <c r="KT13" i="1"/>
  <c r="KT14" i="1"/>
  <c r="KT15" i="1"/>
  <c r="KT16" i="1"/>
  <c r="KT17" i="1"/>
  <c r="KT18" i="1"/>
  <c r="KT19" i="1"/>
  <c r="KT20" i="1"/>
  <c r="KT24" i="1"/>
  <c r="KT25" i="1"/>
  <c r="KT26" i="1"/>
  <c r="KT28" i="1"/>
  <c r="KT29" i="1"/>
  <c r="KT30" i="1"/>
  <c r="KT31" i="1"/>
  <c r="KT32" i="1"/>
  <c r="KT33" i="1"/>
  <c r="KT34" i="1"/>
  <c r="KT35" i="1"/>
  <c r="KT36" i="1"/>
  <c r="KT37" i="1"/>
  <c r="KT38" i="1"/>
  <c r="KT41" i="1"/>
  <c r="KT42" i="1"/>
  <c r="KT43" i="1"/>
  <c r="KT44" i="1"/>
  <c r="KT45" i="1"/>
  <c r="KT46" i="1"/>
  <c r="KT47" i="1"/>
  <c r="KT48" i="1"/>
  <c r="KT49" i="1"/>
  <c r="KT50" i="1"/>
  <c r="KT51" i="1"/>
  <c r="KT52" i="1"/>
  <c r="KT53" i="1"/>
  <c r="KT54" i="1"/>
  <c r="KT55" i="1"/>
  <c r="KT56" i="1"/>
  <c r="KT57" i="1"/>
  <c r="KT58" i="1"/>
  <c r="KT59" i="1"/>
  <c r="KT60" i="1"/>
  <c r="KT61" i="1"/>
  <c r="KT62" i="1"/>
  <c r="KT63" i="1"/>
  <c r="KT64" i="1"/>
  <c r="KT65" i="1"/>
  <c r="KT66" i="1"/>
  <c r="KT67" i="1"/>
  <c r="KT68" i="1"/>
  <c r="KT69" i="1"/>
  <c r="KT70" i="1"/>
  <c r="KT71" i="1"/>
  <c r="KT73" i="1"/>
  <c r="KT74" i="1"/>
  <c r="KT75" i="1"/>
  <c r="KT76" i="1"/>
  <c r="KT77" i="1"/>
  <c r="KT78" i="1"/>
  <c r="KT79" i="1"/>
  <c r="KT80" i="1"/>
  <c r="KT81" i="1"/>
  <c r="KT82" i="1"/>
  <c r="KT83" i="1"/>
  <c r="KT84" i="1"/>
  <c r="KT85" i="1"/>
  <c r="KT86" i="1"/>
  <c r="KT87" i="1"/>
  <c r="KT88" i="1"/>
  <c r="KT89" i="1"/>
  <c r="KT90" i="1"/>
  <c r="KT91" i="1"/>
  <c r="KT92" i="1"/>
  <c r="KT93" i="1"/>
  <c r="KT94" i="1"/>
  <c r="KT96" i="1"/>
  <c r="KT97" i="1"/>
  <c r="KT98" i="1"/>
  <c r="KT99" i="1"/>
  <c r="KT100" i="1"/>
  <c r="KT7" i="1"/>
  <c r="KS8" i="1"/>
  <c r="KS9" i="1"/>
  <c r="KS10" i="1"/>
  <c r="KS11" i="1"/>
  <c r="KS12" i="1"/>
  <c r="KS13" i="1"/>
  <c r="KS14" i="1"/>
  <c r="KS15" i="1"/>
  <c r="KS16" i="1"/>
  <c r="KS17" i="1"/>
  <c r="KS18" i="1"/>
  <c r="KS19" i="1"/>
  <c r="KS20" i="1"/>
  <c r="KS24" i="1"/>
  <c r="KS25" i="1"/>
  <c r="KS26" i="1"/>
  <c r="KS28" i="1"/>
  <c r="KS29" i="1"/>
  <c r="KS30" i="1"/>
  <c r="KS31" i="1"/>
  <c r="KS32" i="1"/>
  <c r="KS33" i="1"/>
  <c r="KS34" i="1"/>
  <c r="KS35" i="1"/>
  <c r="KS36" i="1"/>
  <c r="KS37" i="1"/>
  <c r="KS38" i="1"/>
  <c r="KS41" i="1"/>
  <c r="KS42" i="1"/>
  <c r="KS43" i="1"/>
  <c r="KS44" i="1"/>
  <c r="KS45" i="1"/>
  <c r="KS46" i="1"/>
  <c r="KS47" i="1"/>
  <c r="KS48" i="1"/>
  <c r="KS49" i="1"/>
  <c r="KS50" i="1"/>
  <c r="KS51" i="1"/>
  <c r="KS52" i="1"/>
  <c r="KS53" i="1"/>
  <c r="KS54" i="1"/>
  <c r="KS55" i="1"/>
  <c r="KS56" i="1"/>
  <c r="KS57" i="1"/>
  <c r="KS58" i="1"/>
  <c r="KS59" i="1"/>
  <c r="KS60" i="1"/>
  <c r="KS61" i="1"/>
  <c r="KS62" i="1"/>
  <c r="KS63" i="1"/>
  <c r="KS64" i="1"/>
  <c r="KS65" i="1"/>
  <c r="KS66" i="1"/>
  <c r="KS67" i="1"/>
  <c r="KS68" i="1"/>
  <c r="KS69" i="1"/>
  <c r="KS70" i="1"/>
  <c r="KS71" i="1"/>
  <c r="KS73" i="1"/>
  <c r="KS74" i="1"/>
  <c r="KS75" i="1"/>
  <c r="KS76" i="1"/>
  <c r="KS77" i="1"/>
  <c r="KS78" i="1"/>
  <c r="KS79" i="1"/>
  <c r="KS80" i="1"/>
  <c r="KS81" i="1"/>
  <c r="KS82" i="1"/>
  <c r="KS83" i="1"/>
  <c r="KS84" i="1"/>
  <c r="KS85" i="1"/>
  <c r="KS86" i="1"/>
  <c r="KS87" i="1"/>
  <c r="KS88" i="1"/>
  <c r="KS89" i="1"/>
  <c r="KS90" i="1"/>
  <c r="KS91" i="1"/>
  <c r="KS92" i="1"/>
  <c r="KS93" i="1"/>
  <c r="KS94" i="1"/>
  <c r="KS96" i="1"/>
  <c r="KS97" i="1"/>
  <c r="KS98" i="1"/>
  <c r="KS99" i="1"/>
  <c r="KS100" i="1"/>
  <c r="KS7" i="1"/>
  <c r="M12" i="6"/>
  <c r="L12" i="6"/>
  <c r="I12" i="6"/>
  <c r="F12" i="6"/>
  <c r="DR12" i="6" l="1"/>
  <c r="FF12" i="6"/>
  <c r="EZ12" i="6"/>
  <c r="DQ12" i="6"/>
  <c r="FE12" i="6"/>
  <c r="EY12" i="6"/>
  <c r="LT103" i="6"/>
  <c r="LT105" i="6" s="1"/>
  <c r="LL110" i="6" s="1"/>
  <c r="LS103" i="6"/>
  <c r="LU8" i="6"/>
  <c r="LU9" i="6"/>
  <c r="LU10" i="6"/>
  <c r="LU31" i="6"/>
  <c r="LU32" i="6"/>
  <c r="LU41" i="6"/>
  <c r="LU43" i="6"/>
  <c r="LU45" i="6"/>
  <c r="LU47" i="6"/>
  <c r="LU53" i="6"/>
  <c r="LU55" i="6"/>
  <c r="LU83" i="6"/>
  <c r="LU86" i="6"/>
  <c r="LO103" i="6"/>
  <c r="LQ103" i="6" l="1"/>
  <c r="LP103" i="6"/>
  <c r="LU103" i="6"/>
  <c r="LN103" i="6"/>
  <c r="LM103" i="6"/>
  <c r="LQ105" i="6" l="1"/>
  <c r="LL109" i="6" s="1"/>
  <c r="LL106" i="6"/>
  <c r="LN105" i="6"/>
  <c r="LU105" i="6"/>
  <c r="LL107" i="6" l="1"/>
  <c r="LL108" i="6" s="1"/>
  <c r="LK95" i="6"/>
  <c r="LL115" i="6" l="1"/>
  <c r="LL111" i="6"/>
  <c r="LA95" i="6" l="1"/>
  <c r="KW95" i="6"/>
  <c r="F95" i="6"/>
  <c r="I95" i="6"/>
  <c r="L95" i="6"/>
  <c r="P95" i="6"/>
  <c r="S95" i="6"/>
  <c r="U95" i="6"/>
  <c r="V95" i="6"/>
  <c r="Z95" i="6"/>
  <c r="AC95" i="6"/>
  <c r="AF95" i="6"/>
  <c r="EK95" i="6" s="1"/>
  <c r="AJ95" i="6"/>
  <c r="AM95" i="6"/>
  <c r="AP95" i="6"/>
  <c r="AT95" i="6"/>
  <c r="AW95" i="6"/>
  <c r="BD95" i="6"/>
  <c r="BG95" i="6"/>
  <c r="BJ95" i="6"/>
  <c r="BT95" i="6"/>
  <c r="CK95" i="6"/>
  <c r="CN95" i="6"/>
  <c r="CU95" i="6"/>
  <c r="CX95" i="6"/>
  <c r="DB95" i="6"/>
  <c r="DE95" i="6"/>
  <c r="DH95" i="6"/>
  <c r="DO95" i="6"/>
  <c r="DV95" i="6"/>
  <c r="EI95" i="6"/>
  <c r="EP95" i="6"/>
  <c r="ES95" i="6"/>
  <c r="EV95" i="6"/>
  <c r="JU95" i="6" s="1"/>
  <c r="FT95" i="6"/>
  <c r="FW95" i="6"/>
  <c r="FZ95" i="6"/>
  <c r="GD95" i="6"/>
  <c r="GG95" i="6"/>
  <c r="GJ95" i="6"/>
  <c r="GN95" i="6"/>
  <c r="GQ95" i="6"/>
  <c r="GT95" i="6"/>
  <c r="GX95" i="6"/>
  <c r="HA95" i="6"/>
  <c r="HD95" i="6"/>
  <c r="HH95" i="6"/>
  <c r="HK95" i="6"/>
  <c r="HN95" i="6"/>
  <c r="HR95" i="6"/>
  <c r="HU95" i="6"/>
  <c r="HX95" i="6"/>
  <c r="IB95" i="6"/>
  <c r="IE95" i="6"/>
  <c r="IH95" i="6"/>
  <c r="IL95" i="6"/>
  <c r="IO95" i="6"/>
  <c r="IR95" i="6"/>
  <c r="IV95" i="6"/>
  <c r="IY95" i="6"/>
  <c r="JB95" i="6"/>
  <c r="JF95" i="6"/>
  <c r="JI95" i="6"/>
  <c r="JL95" i="6"/>
  <c r="JZ95" i="6"/>
  <c r="KC95" i="6"/>
  <c r="KF95" i="6"/>
  <c r="KM95" i="6"/>
  <c r="KP95" i="6"/>
  <c r="KT95" i="6"/>
  <c r="KZ95" i="6"/>
  <c r="E95" i="6"/>
  <c r="H95" i="6"/>
  <c r="K95" i="6"/>
  <c r="O95" i="6"/>
  <c r="R95" i="6"/>
  <c r="Y95" i="6"/>
  <c r="AB95" i="6"/>
  <c r="AE95" i="6"/>
  <c r="AI95" i="6"/>
  <c r="AL95" i="6"/>
  <c r="AO95" i="6"/>
  <c r="AS95" i="6"/>
  <c r="AV95" i="6"/>
  <c r="AY95" i="6"/>
  <c r="BC95" i="6"/>
  <c r="BF95" i="6"/>
  <c r="BI95" i="6"/>
  <c r="BS95" i="6"/>
  <c r="CJ95" i="6"/>
  <c r="CM95" i="6"/>
  <c r="CT95" i="6"/>
  <c r="CW95" i="6"/>
  <c r="DA95" i="6"/>
  <c r="DD95" i="6"/>
  <c r="DG95" i="6"/>
  <c r="DN95" i="6"/>
  <c r="DU95" i="6"/>
  <c r="EH95" i="6"/>
  <c r="EO95" i="6"/>
  <c r="ER95" i="6"/>
  <c r="EU95" i="6"/>
  <c r="FS95" i="6"/>
  <c r="FV95" i="6"/>
  <c r="FY95" i="6"/>
  <c r="GC95" i="6"/>
  <c r="GF95" i="6"/>
  <c r="GI95" i="6"/>
  <c r="GM95" i="6"/>
  <c r="GP95" i="6"/>
  <c r="GS95" i="6"/>
  <c r="GW95" i="6"/>
  <c r="GZ95" i="6"/>
  <c r="HC95" i="6"/>
  <c r="HG95" i="6"/>
  <c r="HJ95" i="6"/>
  <c r="HM95" i="6"/>
  <c r="HQ95" i="6"/>
  <c r="HT95" i="6"/>
  <c r="HW95" i="6"/>
  <c r="IA95" i="6"/>
  <c r="ID95" i="6"/>
  <c r="IG95" i="6"/>
  <c r="IK95" i="6"/>
  <c r="IN95" i="6"/>
  <c r="IQ95" i="6"/>
  <c r="IU95" i="6"/>
  <c r="IX95" i="6"/>
  <c r="JA95" i="6"/>
  <c r="JE95" i="6"/>
  <c r="JH95" i="6"/>
  <c r="JK95" i="6"/>
  <c r="JO95" i="6"/>
  <c r="JY95" i="6"/>
  <c r="KB95" i="6"/>
  <c r="KE95" i="6"/>
  <c r="KL95" i="6"/>
  <c r="KO95" i="6"/>
  <c r="KS95" i="6"/>
  <c r="KV95" i="6"/>
  <c r="KY95" i="6"/>
  <c r="KM8" i="1"/>
  <c r="KM9" i="1"/>
  <c r="KM10" i="1"/>
  <c r="KM11" i="1"/>
  <c r="KM12" i="1"/>
  <c r="KM13" i="1"/>
  <c r="KM14" i="1"/>
  <c r="KM15" i="1"/>
  <c r="KM16" i="1"/>
  <c r="KM17" i="1"/>
  <c r="KM18" i="1"/>
  <c r="KM19" i="1"/>
  <c r="KM20" i="1"/>
  <c r="KM24" i="1"/>
  <c r="KM25" i="1"/>
  <c r="KM26" i="1"/>
  <c r="KM28" i="1"/>
  <c r="KM29" i="1"/>
  <c r="KM30" i="1"/>
  <c r="KM31" i="1"/>
  <c r="KM32" i="1"/>
  <c r="KM33" i="1"/>
  <c r="KM34" i="1"/>
  <c r="KM35" i="1"/>
  <c r="KM36" i="1"/>
  <c r="KM37" i="1"/>
  <c r="KM38" i="1"/>
  <c r="KM41" i="1"/>
  <c r="KM42" i="1"/>
  <c r="KM43" i="1"/>
  <c r="KM44" i="1"/>
  <c r="KM45" i="1"/>
  <c r="KM46" i="1"/>
  <c r="KM47" i="1"/>
  <c r="KM48" i="1"/>
  <c r="KM49" i="1"/>
  <c r="KM50" i="1"/>
  <c r="KM51" i="1"/>
  <c r="KM52" i="1"/>
  <c r="KM53" i="1"/>
  <c r="KM54" i="1"/>
  <c r="KM55" i="1"/>
  <c r="KM56" i="1"/>
  <c r="KM57" i="1"/>
  <c r="KM58" i="1"/>
  <c r="KM59" i="1"/>
  <c r="KM60" i="1"/>
  <c r="KM61" i="1"/>
  <c r="KM62" i="1"/>
  <c r="KM63" i="1"/>
  <c r="KM64" i="1"/>
  <c r="KM65" i="1"/>
  <c r="KM66" i="1"/>
  <c r="KM67" i="1"/>
  <c r="KM68" i="1"/>
  <c r="KM69" i="1"/>
  <c r="KM70" i="1"/>
  <c r="KM71" i="1"/>
  <c r="KM73" i="1"/>
  <c r="KM74" i="1"/>
  <c r="KM75" i="1"/>
  <c r="KM76" i="1"/>
  <c r="KM77" i="1"/>
  <c r="KM78" i="1"/>
  <c r="KM79" i="1"/>
  <c r="KM80" i="1"/>
  <c r="KM81" i="1"/>
  <c r="KM82" i="1"/>
  <c r="KM83" i="1"/>
  <c r="KM84" i="1"/>
  <c r="KM85" i="1"/>
  <c r="KM86" i="1"/>
  <c r="KM87" i="1"/>
  <c r="KM88" i="1"/>
  <c r="KM89" i="1"/>
  <c r="KM90" i="1"/>
  <c r="KM91" i="1"/>
  <c r="KM92" i="1"/>
  <c r="KM93" i="1"/>
  <c r="KM94" i="1"/>
  <c r="KM96" i="1"/>
  <c r="KM97" i="1"/>
  <c r="KM98" i="1"/>
  <c r="KM99" i="1"/>
  <c r="KM100" i="1"/>
  <c r="KM7" i="1"/>
  <c r="KL8" i="1"/>
  <c r="KL9" i="1"/>
  <c r="KL10" i="1"/>
  <c r="KL11" i="1"/>
  <c r="KL12" i="1"/>
  <c r="KL13" i="1"/>
  <c r="KL14" i="1"/>
  <c r="KL15" i="1"/>
  <c r="KL16" i="1"/>
  <c r="KL17" i="1"/>
  <c r="KL18" i="1"/>
  <c r="KL19" i="1"/>
  <c r="KL20" i="1"/>
  <c r="KL23" i="1"/>
  <c r="KL24" i="1"/>
  <c r="KL25" i="1"/>
  <c r="KL26" i="1"/>
  <c r="KL28" i="1"/>
  <c r="KL29" i="1"/>
  <c r="KL30" i="1"/>
  <c r="KL31" i="1"/>
  <c r="KL32" i="1"/>
  <c r="KL33" i="1"/>
  <c r="KL34" i="1"/>
  <c r="KL35" i="1"/>
  <c r="KL36" i="1"/>
  <c r="KL37" i="1"/>
  <c r="KL38" i="1"/>
  <c r="KL41" i="1"/>
  <c r="KL42" i="1"/>
  <c r="KL43" i="1"/>
  <c r="KL44" i="1"/>
  <c r="KL45" i="1"/>
  <c r="KL46" i="1"/>
  <c r="KL47" i="1"/>
  <c r="KL48" i="1"/>
  <c r="KL49" i="1"/>
  <c r="KL50" i="1"/>
  <c r="KL51" i="1"/>
  <c r="KL52" i="1"/>
  <c r="KL53" i="1"/>
  <c r="KL54" i="1"/>
  <c r="KL55" i="1"/>
  <c r="KL56" i="1"/>
  <c r="KL57" i="1"/>
  <c r="KL58" i="1"/>
  <c r="KL59" i="1"/>
  <c r="KL60" i="1"/>
  <c r="KL61" i="1"/>
  <c r="KL62" i="1"/>
  <c r="KL63" i="1"/>
  <c r="KL64" i="1"/>
  <c r="KL65" i="1"/>
  <c r="KL66" i="1"/>
  <c r="KL67" i="1"/>
  <c r="KL68" i="1"/>
  <c r="KL69" i="1"/>
  <c r="KL70" i="1"/>
  <c r="KL71" i="1"/>
  <c r="KL73" i="1"/>
  <c r="KL74" i="1"/>
  <c r="KL75" i="1"/>
  <c r="KL76" i="1"/>
  <c r="KL77" i="1"/>
  <c r="KL78" i="1"/>
  <c r="KL79" i="1"/>
  <c r="KL80" i="1"/>
  <c r="KL81" i="1"/>
  <c r="KL82" i="1"/>
  <c r="KL83" i="1"/>
  <c r="KL84" i="1"/>
  <c r="KL85" i="1"/>
  <c r="KL86" i="1"/>
  <c r="KL87" i="1"/>
  <c r="KL88" i="1"/>
  <c r="KL89" i="1"/>
  <c r="KL90" i="1"/>
  <c r="KL91" i="1"/>
  <c r="KL92" i="1"/>
  <c r="KL93" i="1"/>
  <c r="KL94" i="1"/>
  <c r="KL96" i="1"/>
  <c r="KL97" i="1"/>
  <c r="KL98" i="1"/>
  <c r="KL99" i="1"/>
  <c r="KL100" i="1"/>
  <c r="KL7" i="1"/>
  <c r="KJ8" i="1"/>
  <c r="KJ9" i="1"/>
  <c r="KJ10" i="1"/>
  <c r="KJ11" i="1"/>
  <c r="KJ12" i="1"/>
  <c r="KJ13" i="1"/>
  <c r="KJ14" i="1"/>
  <c r="KJ15" i="1"/>
  <c r="KJ16" i="1"/>
  <c r="KJ17" i="1"/>
  <c r="KJ18" i="1"/>
  <c r="KJ19" i="1"/>
  <c r="KJ20" i="1"/>
  <c r="KJ24" i="1"/>
  <c r="KJ25" i="1"/>
  <c r="KJ26" i="1"/>
  <c r="KJ28" i="1"/>
  <c r="KJ29" i="1"/>
  <c r="KJ30" i="1"/>
  <c r="KJ31" i="1"/>
  <c r="KJ32" i="1"/>
  <c r="KJ33" i="1"/>
  <c r="KJ34" i="1"/>
  <c r="KJ35" i="1"/>
  <c r="KJ36" i="1"/>
  <c r="KJ37" i="1"/>
  <c r="KJ38" i="1"/>
  <c r="KJ41" i="1"/>
  <c r="KJ42" i="1"/>
  <c r="KJ43" i="1"/>
  <c r="KJ44" i="1"/>
  <c r="KJ45" i="1"/>
  <c r="KJ46" i="1"/>
  <c r="KJ47" i="1"/>
  <c r="KJ48" i="1"/>
  <c r="KJ49" i="1"/>
  <c r="KJ50" i="1"/>
  <c r="KJ51" i="1"/>
  <c r="KJ52" i="1"/>
  <c r="KJ53" i="1"/>
  <c r="KJ54" i="1"/>
  <c r="KJ55" i="1"/>
  <c r="KJ56" i="1"/>
  <c r="KJ57" i="1"/>
  <c r="KJ58" i="1"/>
  <c r="KJ59" i="1"/>
  <c r="KJ60" i="1"/>
  <c r="KJ61" i="1"/>
  <c r="KJ62" i="1"/>
  <c r="KJ63" i="1"/>
  <c r="KJ64" i="1"/>
  <c r="KJ65" i="1"/>
  <c r="KJ66" i="1"/>
  <c r="KJ67" i="1"/>
  <c r="KJ68" i="1"/>
  <c r="KJ69" i="1"/>
  <c r="KJ70" i="1"/>
  <c r="KJ71" i="1"/>
  <c r="KJ73" i="1"/>
  <c r="KJ74" i="1"/>
  <c r="KJ75" i="1"/>
  <c r="KJ76" i="1"/>
  <c r="KJ77" i="1"/>
  <c r="KJ78" i="1"/>
  <c r="KJ79" i="1"/>
  <c r="KJ80" i="1"/>
  <c r="KJ81" i="1"/>
  <c r="KJ82" i="1"/>
  <c r="KJ83" i="1"/>
  <c r="KJ84" i="1"/>
  <c r="KJ85" i="1"/>
  <c r="KJ86" i="1"/>
  <c r="KJ87" i="1"/>
  <c r="KJ88" i="1"/>
  <c r="KJ89" i="1"/>
  <c r="KJ90" i="1"/>
  <c r="KJ91" i="1"/>
  <c r="KJ92" i="1"/>
  <c r="KJ93" i="1"/>
  <c r="KJ94" i="1"/>
  <c r="KJ96" i="1"/>
  <c r="KJ97" i="1"/>
  <c r="KJ98" i="1"/>
  <c r="KJ99" i="1"/>
  <c r="KJ100" i="1"/>
  <c r="KJ7" i="1"/>
  <c r="KI8" i="1"/>
  <c r="KI9" i="1"/>
  <c r="KI10" i="1"/>
  <c r="KI11" i="1"/>
  <c r="KI12" i="1"/>
  <c r="KI13" i="1"/>
  <c r="KI14" i="1"/>
  <c r="KI15" i="1"/>
  <c r="KI16" i="1"/>
  <c r="KI17" i="1"/>
  <c r="KI18" i="1"/>
  <c r="KI19" i="1"/>
  <c r="KI20" i="1"/>
  <c r="KI23" i="1"/>
  <c r="KI24" i="1"/>
  <c r="KI25" i="1"/>
  <c r="KI26" i="1"/>
  <c r="KI28" i="1"/>
  <c r="KI29" i="1"/>
  <c r="KI30" i="1"/>
  <c r="KI31" i="1"/>
  <c r="KI32" i="1"/>
  <c r="KI33" i="1"/>
  <c r="KI34" i="1"/>
  <c r="KI35" i="1"/>
  <c r="KI36" i="1"/>
  <c r="KI37" i="1"/>
  <c r="KI38" i="1"/>
  <c r="KI41" i="1"/>
  <c r="KI42" i="1"/>
  <c r="KI43" i="1"/>
  <c r="KI44" i="1"/>
  <c r="KI45" i="1"/>
  <c r="KI46" i="1"/>
  <c r="KI47" i="1"/>
  <c r="KI48" i="1"/>
  <c r="KI49" i="1"/>
  <c r="KI50" i="1"/>
  <c r="KI51" i="1"/>
  <c r="KI52" i="1"/>
  <c r="KI53" i="1"/>
  <c r="KI54" i="1"/>
  <c r="KI55" i="1"/>
  <c r="KI56" i="1"/>
  <c r="KI57" i="1"/>
  <c r="KI58" i="1"/>
  <c r="KI59" i="1"/>
  <c r="KI60" i="1"/>
  <c r="KI61" i="1"/>
  <c r="KI62" i="1"/>
  <c r="KI63" i="1"/>
  <c r="KI64" i="1"/>
  <c r="KI65" i="1"/>
  <c r="KI66" i="1"/>
  <c r="KI67" i="1"/>
  <c r="KI68" i="1"/>
  <c r="KI69" i="1"/>
  <c r="KI70" i="1"/>
  <c r="KI71" i="1"/>
  <c r="KI73" i="1"/>
  <c r="KI74" i="1"/>
  <c r="KI75" i="1"/>
  <c r="KI76" i="1"/>
  <c r="KI77" i="1"/>
  <c r="KI78" i="1"/>
  <c r="KI79" i="1"/>
  <c r="KI80" i="1"/>
  <c r="KI81" i="1"/>
  <c r="KI82" i="1"/>
  <c r="KI83" i="1"/>
  <c r="KI84" i="1"/>
  <c r="KI85" i="1"/>
  <c r="KI86" i="1"/>
  <c r="KI87" i="1"/>
  <c r="KI88" i="1"/>
  <c r="KI89" i="1"/>
  <c r="KI90" i="1"/>
  <c r="KI91" i="1"/>
  <c r="KI92" i="1"/>
  <c r="KI93" i="1"/>
  <c r="KI94" i="1"/>
  <c r="KI96" i="1"/>
  <c r="KI97" i="1"/>
  <c r="KI98" i="1"/>
  <c r="KI99" i="1"/>
  <c r="KI100" i="1"/>
  <c r="KI7" i="1"/>
  <c r="KO49" i="1"/>
  <c r="KP8" i="1"/>
  <c r="KP9" i="1"/>
  <c r="KP10" i="1"/>
  <c r="KP11" i="1"/>
  <c r="KP12" i="1"/>
  <c r="KP13" i="1"/>
  <c r="KP14" i="1"/>
  <c r="KP15" i="1"/>
  <c r="KP16" i="1"/>
  <c r="KP17" i="1"/>
  <c r="KP18" i="1"/>
  <c r="KP19" i="1"/>
  <c r="KP20" i="1"/>
  <c r="KP25" i="1"/>
  <c r="KP26" i="1"/>
  <c r="KP28" i="1"/>
  <c r="KP29" i="1"/>
  <c r="KP30" i="1"/>
  <c r="KP31" i="1"/>
  <c r="KP32" i="1"/>
  <c r="KP33" i="1"/>
  <c r="KP34" i="1"/>
  <c r="KP35" i="1"/>
  <c r="KP36" i="1"/>
  <c r="KP37" i="1"/>
  <c r="KP38" i="1"/>
  <c r="KP41" i="1"/>
  <c r="KP42" i="1"/>
  <c r="KP43" i="1"/>
  <c r="KP44" i="1"/>
  <c r="KP45" i="1"/>
  <c r="KP46" i="1"/>
  <c r="KP47" i="1"/>
  <c r="KP48" i="1"/>
  <c r="KP49" i="1"/>
  <c r="KP50" i="1"/>
  <c r="KP51" i="1"/>
  <c r="KP52" i="1"/>
  <c r="KP53" i="1"/>
  <c r="KP54" i="1"/>
  <c r="KP55" i="1"/>
  <c r="KP56" i="1"/>
  <c r="KP57" i="1"/>
  <c r="KP58" i="1"/>
  <c r="KP59" i="1"/>
  <c r="KP60" i="1"/>
  <c r="KP61" i="1"/>
  <c r="KP62" i="1"/>
  <c r="KP63" i="1"/>
  <c r="KP64" i="1"/>
  <c r="KP65" i="1"/>
  <c r="KP66" i="1"/>
  <c r="KP67" i="1"/>
  <c r="KP68" i="1"/>
  <c r="KP69" i="1"/>
  <c r="KP70" i="1"/>
  <c r="KP71" i="1"/>
  <c r="KP73" i="1"/>
  <c r="KP74" i="1"/>
  <c r="KP75" i="1"/>
  <c r="KP76" i="1"/>
  <c r="KP77" i="1"/>
  <c r="KP78" i="1"/>
  <c r="KP79" i="1"/>
  <c r="KP80" i="1"/>
  <c r="KP81" i="1"/>
  <c r="KP82" i="1"/>
  <c r="KP83" i="1"/>
  <c r="KP84" i="1"/>
  <c r="KP85" i="1"/>
  <c r="KP86" i="1"/>
  <c r="KP87" i="1"/>
  <c r="KP88" i="1"/>
  <c r="KP89" i="1"/>
  <c r="KP90" i="1"/>
  <c r="KP91" i="1"/>
  <c r="KP92" i="1"/>
  <c r="KP93" i="1"/>
  <c r="KP94" i="1"/>
  <c r="KP96" i="1"/>
  <c r="KP97" i="1"/>
  <c r="KP98" i="1"/>
  <c r="KP99" i="1"/>
  <c r="KP100" i="1"/>
  <c r="KP7" i="1"/>
  <c r="KO8" i="1"/>
  <c r="KO9" i="1"/>
  <c r="KO10" i="1"/>
  <c r="KO11" i="1"/>
  <c r="KO12" i="1"/>
  <c r="KO13" i="1"/>
  <c r="KO14" i="1"/>
  <c r="KO15" i="1"/>
  <c r="KO16" i="1"/>
  <c r="KO17" i="1"/>
  <c r="KO18" i="1"/>
  <c r="KO19" i="1"/>
  <c r="KO20" i="1"/>
  <c r="KO24" i="1"/>
  <c r="KO25" i="1"/>
  <c r="KO26" i="1"/>
  <c r="KO28" i="1"/>
  <c r="KO29" i="1"/>
  <c r="KO30" i="1"/>
  <c r="KO31" i="1"/>
  <c r="KO32" i="1"/>
  <c r="KO33" i="1"/>
  <c r="KO34" i="1"/>
  <c r="KO35" i="1"/>
  <c r="KO36" i="1"/>
  <c r="KO37" i="1"/>
  <c r="KO38" i="1"/>
  <c r="KO41" i="1"/>
  <c r="KO42" i="1"/>
  <c r="KO43" i="1"/>
  <c r="KO44" i="1"/>
  <c r="KO45" i="1"/>
  <c r="KO46" i="1"/>
  <c r="KO47" i="1"/>
  <c r="KO48" i="1"/>
  <c r="KO50" i="1"/>
  <c r="KO51" i="1"/>
  <c r="KO52" i="1"/>
  <c r="KO53" i="1"/>
  <c r="KO54" i="1"/>
  <c r="KO55" i="1"/>
  <c r="KO56" i="1"/>
  <c r="KO57" i="1"/>
  <c r="KO58" i="1"/>
  <c r="KO59" i="1"/>
  <c r="KO60" i="1"/>
  <c r="KO61" i="1"/>
  <c r="KO62" i="1"/>
  <c r="KO63" i="1"/>
  <c r="KO64" i="1"/>
  <c r="KO65" i="1"/>
  <c r="KO66" i="1"/>
  <c r="KO67" i="1"/>
  <c r="KO68" i="1"/>
  <c r="KO69" i="1"/>
  <c r="KO70" i="1"/>
  <c r="KO71" i="1"/>
  <c r="KO73" i="1"/>
  <c r="KO74" i="1"/>
  <c r="KO75" i="1"/>
  <c r="KO76" i="1"/>
  <c r="KO77" i="1"/>
  <c r="KO78" i="1"/>
  <c r="KO79" i="1"/>
  <c r="KO80" i="1"/>
  <c r="KO81" i="1"/>
  <c r="KO82" i="1"/>
  <c r="KO83" i="1"/>
  <c r="KO84" i="1"/>
  <c r="KO85" i="1"/>
  <c r="KO86" i="1"/>
  <c r="KO87" i="1"/>
  <c r="KO88" i="1"/>
  <c r="KO89" i="1"/>
  <c r="KO90" i="1"/>
  <c r="KO91" i="1"/>
  <c r="KO92" i="1"/>
  <c r="KO93" i="1"/>
  <c r="KO94" i="1"/>
  <c r="KO96" i="1"/>
  <c r="KO97" i="1"/>
  <c r="KO98" i="1"/>
  <c r="KO99" i="1"/>
  <c r="KO100" i="1"/>
  <c r="KO7" i="1"/>
  <c r="KZ9" i="6"/>
  <c r="KZ10" i="6"/>
  <c r="KZ11" i="6"/>
  <c r="KZ12" i="6"/>
  <c r="KZ13" i="6"/>
  <c r="KZ14" i="6"/>
  <c r="KZ15" i="6"/>
  <c r="KZ16" i="6"/>
  <c r="KZ17" i="6"/>
  <c r="KZ18" i="6"/>
  <c r="KZ19" i="6"/>
  <c r="KZ20" i="6"/>
  <c r="KZ21" i="6"/>
  <c r="KZ22" i="6"/>
  <c r="KZ23" i="6"/>
  <c r="KZ24" i="6"/>
  <c r="KZ25" i="6"/>
  <c r="KZ26" i="6"/>
  <c r="KZ27" i="6"/>
  <c r="KZ28" i="6"/>
  <c r="KZ29" i="6"/>
  <c r="KZ30" i="6"/>
  <c r="KZ31" i="6"/>
  <c r="KZ32" i="6"/>
  <c r="KZ33" i="6"/>
  <c r="KZ34" i="6"/>
  <c r="KZ35" i="6"/>
  <c r="KZ36" i="6"/>
  <c r="KZ37" i="6"/>
  <c r="KZ40" i="6"/>
  <c r="KZ41" i="6"/>
  <c r="KZ42" i="6"/>
  <c r="KZ43" i="6"/>
  <c r="KZ44" i="6"/>
  <c r="KZ45" i="6"/>
  <c r="KZ46" i="6"/>
  <c r="KZ47" i="6"/>
  <c r="KZ48" i="6"/>
  <c r="KZ49" i="6"/>
  <c r="KZ50" i="6"/>
  <c r="KZ51" i="6"/>
  <c r="KZ52" i="6"/>
  <c r="KZ53" i="6"/>
  <c r="KZ54" i="6"/>
  <c r="KZ55" i="6"/>
  <c r="KZ56" i="6"/>
  <c r="KZ57" i="6"/>
  <c r="KZ58" i="6"/>
  <c r="KZ59" i="6"/>
  <c r="KZ60" i="6"/>
  <c r="KZ61" i="6"/>
  <c r="KZ62" i="6"/>
  <c r="KZ63" i="6"/>
  <c r="KZ64" i="6"/>
  <c r="KZ65" i="6"/>
  <c r="KZ66" i="6"/>
  <c r="KZ67" i="6"/>
  <c r="KZ68" i="6"/>
  <c r="KZ69" i="6"/>
  <c r="KZ70" i="6"/>
  <c r="KZ72" i="6"/>
  <c r="KZ73" i="6"/>
  <c r="KZ74" i="6"/>
  <c r="KZ75" i="6"/>
  <c r="KZ76" i="6"/>
  <c r="KZ77" i="6"/>
  <c r="KZ78" i="6"/>
  <c r="KZ79" i="6"/>
  <c r="KZ80" i="6"/>
  <c r="KZ81" i="6"/>
  <c r="KZ82" i="6"/>
  <c r="KZ83" i="6"/>
  <c r="KZ84" i="6"/>
  <c r="KZ85" i="6"/>
  <c r="KZ86" i="6"/>
  <c r="KZ87" i="6"/>
  <c r="KZ88" i="6"/>
  <c r="KZ89" i="6"/>
  <c r="KZ90" i="6"/>
  <c r="KZ91" i="6"/>
  <c r="KZ92" i="6"/>
  <c r="KZ93" i="6"/>
  <c r="KZ94" i="6"/>
  <c r="KZ98" i="6"/>
  <c r="KZ99" i="6"/>
  <c r="KZ100" i="6"/>
  <c r="KZ101" i="6"/>
  <c r="KZ8" i="6"/>
  <c r="KY9" i="6"/>
  <c r="KY10" i="6"/>
  <c r="KY11" i="6"/>
  <c r="KY12" i="6"/>
  <c r="KY13" i="6"/>
  <c r="KY14" i="6"/>
  <c r="KY15" i="6"/>
  <c r="KY16" i="6"/>
  <c r="KY17" i="6"/>
  <c r="KY18" i="6"/>
  <c r="KY19" i="6"/>
  <c r="KY20" i="6"/>
  <c r="KY21" i="6"/>
  <c r="KY22" i="6"/>
  <c r="KY23" i="6"/>
  <c r="KY24" i="6"/>
  <c r="KY25" i="6"/>
  <c r="KY26" i="6"/>
  <c r="KY27" i="6"/>
  <c r="KY28" i="6"/>
  <c r="KY29" i="6"/>
  <c r="KY30" i="6"/>
  <c r="KY31" i="6"/>
  <c r="KY32" i="6"/>
  <c r="KY33" i="6"/>
  <c r="KY34" i="6"/>
  <c r="KY35" i="6"/>
  <c r="KY36" i="6"/>
  <c r="KY37" i="6"/>
  <c r="KY40" i="6"/>
  <c r="KY41" i="6"/>
  <c r="KY42" i="6"/>
  <c r="KY43" i="6"/>
  <c r="KY44" i="6"/>
  <c r="KY45" i="6"/>
  <c r="KY46" i="6"/>
  <c r="KY47" i="6"/>
  <c r="KY48" i="6"/>
  <c r="KY49" i="6"/>
  <c r="KY50" i="6"/>
  <c r="KY51" i="6"/>
  <c r="KY52" i="6"/>
  <c r="KY53" i="6"/>
  <c r="KY54" i="6"/>
  <c r="KY55" i="6"/>
  <c r="KY56" i="6"/>
  <c r="KY57" i="6"/>
  <c r="KY58" i="6"/>
  <c r="KY59" i="6"/>
  <c r="KY60" i="6"/>
  <c r="KY61" i="6"/>
  <c r="KY62" i="6"/>
  <c r="KY63" i="6"/>
  <c r="KY64" i="6"/>
  <c r="KY65" i="6"/>
  <c r="KY66" i="6"/>
  <c r="KY67" i="6"/>
  <c r="KY68" i="6"/>
  <c r="KY69" i="6"/>
  <c r="KY70" i="6"/>
  <c r="KY72" i="6"/>
  <c r="KY73" i="6"/>
  <c r="KY74" i="6"/>
  <c r="KY75" i="6"/>
  <c r="KY76" i="6"/>
  <c r="KY77" i="6"/>
  <c r="KY78" i="6"/>
  <c r="KY79" i="6"/>
  <c r="KY80" i="6"/>
  <c r="KY81" i="6"/>
  <c r="KY82" i="6"/>
  <c r="KY83" i="6"/>
  <c r="KY84" i="6"/>
  <c r="KY85" i="6"/>
  <c r="KY86" i="6"/>
  <c r="KY87" i="6"/>
  <c r="KY88" i="6"/>
  <c r="KY89" i="6"/>
  <c r="KY90" i="6"/>
  <c r="KY91" i="6"/>
  <c r="KY92" i="6"/>
  <c r="KY93" i="6"/>
  <c r="KY94" i="6"/>
  <c r="KY98" i="6"/>
  <c r="KY99" i="6"/>
  <c r="KY100" i="6"/>
  <c r="KY101" i="6"/>
  <c r="KY8" i="6"/>
  <c r="KW9" i="6"/>
  <c r="KW10" i="6"/>
  <c r="KW11" i="6"/>
  <c r="KW12" i="6"/>
  <c r="KW13" i="6"/>
  <c r="KW14" i="6"/>
  <c r="KW15" i="6"/>
  <c r="KW16" i="6"/>
  <c r="KW17" i="6"/>
  <c r="KW18" i="6"/>
  <c r="KW19" i="6"/>
  <c r="KW20" i="6"/>
  <c r="KW21" i="6"/>
  <c r="KW22" i="6"/>
  <c r="KW23" i="6"/>
  <c r="KW24" i="6"/>
  <c r="KW25" i="6"/>
  <c r="KW26" i="6"/>
  <c r="KW27" i="6"/>
  <c r="KW28" i="6"/>
  <c r="KW29" i="6"/>
  <c r="KW30" i="6"/>
  <c r="KW31" i="6"/>
  <c r="KW32" i="6"/>
  <c r="KW33" i="6"/>
  <c r="KW34" i="6"/>
  <c r="KW35" i="6"/>
  <c r="KW36" i="6"/>
  <c r="KW37" i="6"/>
  <c r="KW40" i="6"/>
  <c r="KW41" i="6"/>
  <c r="KW42" i="6"/>
  <c r="KW43" i="6"/>
  <c r="KW44" i="6"/>
  <c r="KW45" i="6"/>
  <c r="KW46" i="6"/>
  <c r="KW47" i="6"/>
  <c r="KW48" i="6"/>
  <c r="KW49" i="6"/>
  <c r="KW50" i="6"/>
  <c r="KW51" i="6"/>
  <c r="KW52" i="6"/>
  <c r="KW53" i="6"/>
  <c r="KW54" i="6"/>
  <c r="KW55" i="6"/>
  <c r="KW56" i="6"/>
  <c r="KW57" i="6"/>
  <c r="KW58" i="6"/>
  <c r="KW59" i="6"/>
  <c r="KW60" i="6"/>
  <c r="KW61" i="6"/>
  <c r="KW62" i="6"/>
  <c r="KW63" i="6"/>
  <c r="KW64" i="6"/>
  <c r="KW65" i="6"/>
  <c r="KW66" i="6"/>
  <c r="KW67" i="6"/>
  <c r="KW68" i="6"/>
  <c r="KW69" i="6"/>
  <c r="KW70" i="6"/>
  <c r="KW72" i="6"/>
  <c r="KW73" i="6"/>
  <c r="KW74" i="6"/>
  <c r="KW75" i="6"/>
  <c r="KW76" i="6"/>
  <c r="KW77" i="6"/>
  <c r="KW78" i="6"/>
  <c r="KW79" i="6"/>
  <c r="KW80" i="6"/>
  <c r="KW81" i="6"/>
  <c r="KW82" i="6"/>
  <c r="KW83" i="6"/>
  <c r="KW84" i="6"/>
  <c r="KW85" i="6"/>
  <c r="KW86" i="6"/>
  <c r="KW87" i="6"/>
  <c r="KW88" i="6"/>
  <c r="KW89" i="6"/>
  <c r="KW90" i="6"/>
  <c r="KW91" i="6"/>
  <c r="KW92" i="6"/>
  <c r="KW93" i="6"/>
  <c r="KW94" i="6"/>
  <c r="KW98" i="6"/>
  <c r="KW99" i="6"/>
  <c r="KW100" i="6"/>
  <c r="KW101" i="6"/>
  <c r="KW8" i="6"/>
  <c r="KV9" i="6"/>
  <c r="KV10" i="6"/>
  <c r="KV11" i="6"/>
  <c r="KV12" i="6"/>
  <c r="KV13" i="6"/>
  <c r="KV14" i="6"/>
  <c r="KV15" i="6"/>
  <c r="KV16" i="6"/>
  <c r="KV17" i="6"/>
  <c r="KV18" i="6"/>
  <c r="KV19" i="6"/>
  <c r="KV20" i="6"/>
  <c r="KV21" i="6"/>
  <c r="KV22" i="6"/>
  <c r="KV23" i="6"/>
  <c r="KV24" i="6"/>
  <c r="KV25" i="6"/>
  <c r="KV26" i="6"/>
  <c r="KV27" i="6"/>
  <c r="KV28" i="6"/>
  <c r="KV29" i="6"/>
  <c r="KV30" i="6"/>
  <c r="KV31" i="6"/>
  <c r="KV32" i="6"/>
  <c r="KV33" i="6"/>
  <c r="KV34" i="6"/>
  <c r="KV35" i="6"/>
  <c r="KV36" i="6"/>
  <c r="KV37" i="6"/>
  <c r="KV40" i="6"/>
  <c r="KV41" i="6"/>
  <c r="KV42" i="6"/>
  <c r="KV43" i="6"/>
  <c r="KV44" i="6"/>
  <c r="KV45" i="6"/>
  <c r="KV46" i="6"/>
  <c r="KV47" i="6"/>
  <c r="KV48" i="6"/>
  <c r="KV49" i="6"/>
  <c r="KV50" i="6"/>
  <c r="KV51" i="6"/>
  <c r="KV52" i="6"/>
  <c r="KV53" i="6"/>
  <c r="KV54" i="6"/>
  <c r="KV55" i="6"/>
  <c r="KV56" i="6"/>
  <c r="KV57" i="6"/>
  <c r="KV58" i="6"/>
  <c r="KV59" i="6"/>
  <c r="KV60" i="6"/>
  <c r="KV61" i="6"/>
  <c r="KV62" i="6"/>
  <c r="KV63" i="6"/>
  <c r="KV64" i="6"/>
  <c r="KV65" i="6"/>
  <c r="KV66" i="6"/>
  <c r="KV67" i="6"/>
  <c r="KV68" i="6"/>
  <c r="KV69" i="6"/>
  <c r="KV70" i="6"/>
  <c r="KV72" i="6"/>
  <c r="KV73" i="6"/>
  <c r="KV74" i="6"/>
  <c r="KV75" i="6"/>
  <c r="KV76" i="6"/>
  <c r="KV77" i="6"/>
  <c r="KV78" i="6"/>
  <c r="KV79" i="6"/>
  <c r="KV80" i="6"/>
  <c r="KV81" i="6"/>
  <c r="KV82" i="6"/>
  <c r="KV83" i="6"/>
  <c r="KV84" i="6"/>
  <c r="KV85" i="6"/>
  <c r="KV86" i="6"/>
  <c r="KV87" i="6"/>
  <c r="KV88" i="6"/>
  <c r="KV89" i="6"/>
  <c r="KV90" i="6"/>
  <c r="KV91" i="6"/>
  <c r="KV92" i="6"/>
  <c r="KV93" i="6"/>
  <c r="KV94" i="6"/>
  <c r="KV98" i="6"/>
  <c r="KV99" i="6"/>
  <c r="KV100" i="6"/>
  <c r="KV101" i="6"/>
  <c r="KV8" i="6"/>
  <c r="KT9" i="6"/>
  <c r="KT10" i="6"/>
  <c r="KT11" i="6"/>
  <c r="KT12" i="6"/>
  <c r="KT13" i="6"/>
  <c r="KT14" i="6"/>
  <c r="KT15" i="6"/>
  <c r="KT16" i="6"/>
  <c r="KT17" i="6"/>
  <c r="KT18" i="6"/>
  <c r="KT19" i="6"/>
  <c r="KT20" i="6"/>
  <c r="KT21" i="6"/>
  <c r="KT22" i="6"/>
  <c r="KT23" i="6"/>
  <c r="KT24" i="6"/>
  <c r="KT25" i="6"/>
  <c r="KT26" i="6"/>
  <c r="KT27" i="6"/>
  <c r="KT28" i="6"/>
  <c r="KT29" i="6"/>
  <c r="KT30" i="6"/>
  <c r="KT31" i="6"/>
  <c r="KT32" i="6"/>
  <c r="KT33" i="6"/>
  <c r="KT34" i="6"/>
  <c r="KT35" i="6"/>
  <c r="KT36" i="6"/>
  <c r="KT37" i="6"/>
  <c r="KT40" i="6"/>
  <c r="KT41" i="6"/>
  <c r="KT42" i="6"/>
  <c r="KT43" i="6"/>
  <c r="KT44" i="6"/>
  <c r="KT45" i="6"/>
  <c r="KT46" i="6"/>
  <c r="KT47" i="6"/>
  <c r="KT48" i="6"/>
  <c r="KT49" i="6"/>
  <c r="KT50" i="6"/>
  <c r="KT51" i="6"/>
  <c r="KT52" i="6"/>
  <c r="KT53" i="6"/>
  <c r="KT54" i="6"/>
  <c r="KT55" i="6"/>
  <c r="KT56" i="6"/>
  <c r="KT57" i="6"/>
  <c r="KT58" i="6"/>
  <c r="KT59" i="6"/>
  <c r="KT60" i="6"/>
  <c r="KT61" i="6"/>
  <c r="KT62" i="6"/>
  <c r="KT63" i="6"/>
  <c r="KT64" i="6"/>
  <c r="KT65" i="6"/>
  <c r="KT66" i="6"/>
  <c r="KT67" i="6"/>
  <c r="KT68" i="6"/>
  <c r="KT69" i="6"/>
  <c r="KT70" i="6"/>
  <c r="KT72" i="6"/>
  <c r="KT73" i="6"/>
  <c r="KT74" i="6"/>
  <c r="KT75" i="6"/>
  <c r="KT76" i="6"/>
  <c r="KT77" i="6"/>
  <c r="KT78" i="6"/>
  <c r="KT79" i="6"/>
  <c r="KT80" i="6"/>
  <c r="KT81" i="6"/>
  <c r="KT82" i="6"/>
  <c r="KT83" i="6"/>
  <c r="KT84" i="6"/>
  <c r="KT85" i="6"/>
  <c r="KT86" i="6"/>
  <c r="KT87" i="6"/>
  <c r="KT88" i="6"/>
  <c r="KT89" i="6"/>
  <c r="KT90" i="6"/>
  <c r="KT91" i="6"/>
  <c r="KT92" i="6"/>
  <c r="KT93" i="6"/>
  <c r="KT94" i="6"/>
  <c r="KT98" i="6"/>
  <c r="KT99" i="6"/>
  <c r="KT100" i="6"/>
  <c r="KT101" i="6"/>
  <c r="KT8" i="6"/>
  <c r="KS9" i="6"/>
  <c r="KS10" i="6"/>
  <c r="KS11" i="6"/>
  <c r="KS12" i="6"/>
  <c r="KS13" i="6"/>
  <c r="KS14" i="6"/>
  <c r="KS15" i="6"/>
  <c r="KS16" i="6"/>
  <c r="KS17" i="6"/>
  <c r="KS18" i="6"/>
  <c r="KS19" i="6"/>
  <c r="KS20" i="6"/>
  <c r="KS21" i="6"/>
  <c r="KS22" i="6"/>
  <c r="KS23" i="6"/>
  <c r="KS24" i="6"/>
  <c r="KS25" i="6"/>
  <c r="KS26" i="6"/>
  <c r="KS27" i="6"/>
  <c r="KS28" i="6"/>
  <c r="KS29" i="6"/>
  <c r="KS30" i="6"/>
  <c r="KS31" i="6"/>
  <c r="KS32" i="6"/>
  <c r="KS33" i="6"/>
  <c r="KS34" i="6"/>
  <c r="KS35" i="6"/>
  <c r="KS36" i="6"/>
  <c r="KS37" i="6"/>
  <c r="KS40" i="6"/>
  <c r="KS41" i="6"/>
  <c r="KS42" i="6"/>
  <c r="KS43" i="6"/>
  <c r="KS44" i="6"/>
  <c r="KS45" i="6"/>
  <c r="KS46" i="6"/>
  <c r="KS47" i="6"/>
  <c r="KS48" i="6"/>
  <c r="KS49" i="6"/>
  <c r="KS50" i="6"/>
  <c r="KS51" i="6"/>
  <c r="KS52" i="6"/>
  <c r="KS53" i="6"/>
  <c r="KS54" i="6"/>
  <c r="KS55" i="6"/>
  <c r="KS56" i="6"/>
  <c r="KS57" i="6"/>
  <c r="KS58" i="6"/>
  <c r="KS59" i="6"/>
  <c r="KS60" i="6"/>
  <c r="KS61" i="6"/>
  <c r="KS62" i="6"/>
  <c r="KS63" i="6"/>
  <c r="KS64" i="6"/>
  <c r="KS65" i="6"/>
  <c r="KS66" i="6"/>
  <c r="KS67" i="6"/>
  <c r="KS68" i="6"/>
  <c r="KS69" i="6"/>
  <c r="KS70" i="6"/>
  <c r="KS72" i="6"/>
  <c r="KS73" i="6"/>
  <c r="KS74" i="6"/>
  <c r="KS75" i="6"/>
  <c r="KS76" i="6"/>
  <c r="KS77" i="6"/>
  <c r="KS78" i="6"/>
  <c r="KS79" i="6"/>
  <c r="KS80" i="6"/>
  <c r="KS81" i="6"/>
  <c r="KS82" i="6"/>
  <c r="KS83" i="6"/>
  <c r="KS84" i="6"/>
  <c r="KS85" i="6"/>
  <c r="KS86" i="6"/>
  <c r="KS87" i="6"/>
  <c r="KS88" i="6"/>
  <c r="KS89" i="6"/>
  <c r="KS90" i="6"/>
  <c r="KS91" i="6"/>
  <c r="KS92" i="6"/>
  <c r="KS93" i="6"/>
  <c r="KS94" i="6"/>
  <c r="KS98" i="6"/>
  <c r="KS99" i="6"/>
  <c r="KS100" i="6"/>
  <c r="KS101" i="6"/>
  <c r="KS8" i="6"/>
  <c r="LH103" i="6"/>
  <c r="LE103" i="6"/>
  <c r="LB103" i="6"/>
  <c r="LK101" i="6"/>
  <c r="LK100" i="6"/>
  <c r="LK99" i="6"/>
  <c r="LK98" i="6"/>
  <c r="LK94" i="6"/>
  <c r="LK93" i="6"/>
  <c r="LK92" i="6"/>
  <c r="LK91" i="6"/>
  <c r="LK90" i="6"/>
  <c r="LK89" i="6"/>
  <c r="LK88" i="6"/>
  <c r="LK87" i="6"/>
  <c r="LK86" i="6"/>
  <c r="LK85" i="6"/>
  <c r="LK84" i="6"/>
  <c r="LK83" i="6"/>
  <c r="LK82" i="6"/>
  <c r="LK81" i="6"/>
  <c r="LK80" i="6"/>
  <c r="LK79" i="6"/>
  <c r="LK78" i="6"/>
  <c r="LK77" i="6"/>
  <c r="LK76" i="6"/>
  <c r="LK75" i="6"/>
  <c r="LK74" i="6"/>
  <c r="LK73" i="6"/>
  <c r="LK72" i="6"/>
  <c r="LK70" i="6"/>
  <c r="LK69" i="6"/>
  <c r="LK68" i="6"/>
  <c r="LK67" i="6"/>
  <c r="LK66" i="6"/>
  <c r="LK65" i="6"/>
  <c r="LK64" i="6"/>
  <c r="LK63" i="6"/>
  <c r="LK62" i="6"/>
  <c r="LK61" i="6"/>
  <c r="LK60" i="6"/>
  <c r="LK59" i="6"/>
  <c r="LK58" i="6"/>
  <c r="LK57" i="6"/>
  <c r="LK56" i="6"/>
  <c r="LK55" i="6"/>
  <c r="LK54" i="6"/>
  <c r="LK53" i="6"/>
  <c r="LK52" i="6"/>
  <c r="LK51" i="6"/>
  <c r="LK50" i="6"/>
  <c r="LK49" i="6"/>
  <c r="LK48" i="6"/>
  <c r="LK47" i="6"/>
  <c r="LK46" i="6"/>
  <c r="LK45" i="6"/>
  <c r="LK44" i="6"/>
  <c r="LK43" i="6"/>
  <c r="LK42" i="6"/>
  <c r="LK41" i="6"/>
  <c r="LK40" i="6"/>
  <c r="LK37" i="6"/>
  <c r="LK36" i="6"/>
  <c r="LK35" i="6"/>
  <c r="LK34" i="6"/>
  <c r="LK33" i="6"/>
  <c r="LK32" i="6"/>
  <c r="LK31" i="6"/>
  <c r="LK30" i="6"/>
  <c r="LK29" i="6"/>
  <c r="LK28" i="6"/>
  <c r="LK27" i="6"/>
  <c r="LK26" i="6"/>
  <c r="LK25" i="6"/>
  <c r="LK24" i="6"/>
  <c r="LK23" i="6"/>
  <c r="LK22" i="6"/>
  <c r="LK21" i="6"/>
  <c r="LK20" i="6"/>
  <c r="LK19" i="6"/>
  <c r="LK18" i="6"/>
  <c r="LK17" i="6"/>
  <c r="LK16" i="6"/>
  <c r="LK15" i="6"/>
  <c r="LK14" i="6"/>
  <c r="LK13" i="6"/>
  <c r="LK12" i="6"/>
  <c r="LK11" i="6"/>
  <c r="LK10" i="6"/>
  <c r="LK9" i="6"/>
  <c r="LK8" i="6"/>
  <c r="LK7" i="6"/>
  <c r="KP8" i="9"/>
  <c r="KP9" i="9"/>
  <c r="KP10" i="9"/>
  <c r="KP11" i="9"/>
  <c r="KP12" i="9"/>
  <c r="KP13" i="9"/>
  <c r="KP14" i="9"/>
  <c r="KP15" i="9"/>
  <c r="KP16" i="9"/>
  <c r="KP17" i="9"/>
  <c r="KP18" i="9"/>
  <c r="KP19" i="9"/>
  <c r="KP20" i="9"/>
  <c r="KP21" i="9"/>
  <c r="KP22" i="9"/>
  <c r="KP23" i="9"/>
  <c r="KP24" i="9"/>
  <c r="KP25" i="9"/>
  <c r="KP26" i="9"/>
  <c r="KP27" i="9"/>
  <c r="KP28" i="9"/>
  <c r="KP29" i="9"/>
  <c r="KP30" i="9"/>
  <c r="KP31" i="9"/>
  <c r="KP32" i="9"/>
  <c r="KP33" i="9"/>
  <c r="KP34" i="9"/>
  <c r="KP35" i="9"/>
  <c r="KP36" i="9"/>
  <c r="KP39" i="9"/>
  <c r="KP40" i="9"/>
  <c r="KP41" i="9"/>
  <c r="KP42" i="9"/>
  <c r="KP43" i="9"/>
  <c r="KP44" i="9"/>
  <c r="KP45" i="9"/>
  <c r="KP46" i="9"/>
  <c r="KP47" i="9"/>
  <c r="KP48" i="9"/>
  <c r="KP49" i="9"/>
  <c r="KP50" i="9"/>
  <c r="KP51" i="9"/>
  <c r="KP52" i="9"/>
  <c r="KP53" i="9"/>
  <c r="KP54" i="9"/>
  <c r="KP55" i="9"/>
  <c r="KP56" i="9"/>
  <c r="KP57" i="9"/>
  <c r="KP58" i="9"/>
  <c r="KP59" i="9"/>
  <c r="KP60" i="9"/>
  <c r="KP61" i="9"/>
  <c r="KP62" i="9"/>
  <c r="KP63" i="9"/>
  <c r="KP64" i="9"/>
  <c r="KP65" i="9"/>
  <c r="KP66" i="9"/>
  <c r="KP67" i="9"/>
  <c r="KP68" i="9"/>
  <c r="KP69" i="9"/>
  <c r="KP71" i="9"/>
  <c r="KP72" i="9"/>
  <c r="KP73" i="9"/>
  <c r="KP74" i="9"/>
  <c r="KP75" i="9"/>
  <c r="KP76" i="9"/>
  <c r="KP77" i="9"/>
  <c r="KP78" i="9"/>
  <c r="KP79" i="9"/>
  <c r="KP80" i="9"/>
  <c r="KP81" i="9"/>
  <c r="KP82" i="9"/>
  <c r="KP83" i="9"/>
  <c r="KP84" i="9"/>
  <c r="KP85" i="9"/>
  <c r="KP86" i="9"/>
  <c r="KP87" i="9"/>
  <c r="KP88" i="9"/>
  <c r="KP89" i="9"/>
  <c r="KP90" i="9"/>
  <c r="KP91" i="9"/>
  <c r="KP92" i="9"/>
  <c r="KP93" i="9"/>
  <c r="KP95" i="9"/>
  <c r="KP96" i="9"/>
  <c r="KP97" i="9"/>
  <c r="KP98" i="9"/>
  <c r="KP99" i="9"/>
  <c r="KP100" i="9"/>
  <c r="KP101" i="9"/>
  <c r="KP7" i="9"/>
  <c r="KO8" i="9"/>
  <c r="KO9" i="9"/>
  <c r="KO10" i="9"/>
  <c r="KO11" i="9"/>
  <c r="KO12" i="9"/>
  <c r="KO13" i="9"/>
  <c r="KO14" i="9"/>
  <c r="KO15" i="9"/>
  <c r="KO16" i="9"/>
  <c r="KO17" i="9"/>
  <c r="KO18" i="9"/>
  <c r="KO19" i="9"/>
  <c r="KO20" i="9"/>
  <c r="KO21" i="9"/>
  <c r="KO22" i="9"/>
  <c r="KO23" i="9"/>
  <c r="KO24" i="9"/>
  <c r="KO25" i="9"/>
  <c r="KO26" i="9"/>
  <c r="KO27" i="9"/>
  <c r="KO28" i="9"/>
  <c r="KO29" i="9"/>
  <c r="KO30" i="9"/>
  <c r="KO31" i="9"/>
  <c r="KO32" i="9"/>
  <c r="KO33" i="9"/>
  <c r="KO34" i="9"/>
  <c r="KO35" i="9"/>
  <c r="KO36" i="9"/>
  <c r="KO39" i="9"/>
  <c r="KO40" i="9"/>
  <c r="KO41" i="9"/>
  <c r="KO42" i="9"/>
  <c r="KO43" i="9"/>
  <c r="KO44" i="9"/>
  <c r="KO45" i="9"/>
  <c r="KO46" i="9"/>
  <c r="KO47" i="9"/>
  <c r="KO48" i="9"/>
  <c r="KO49" i="9"/>
  <c r="KO50" i="9"/>
  <c r="KO51" i="9"/>
  <c r="KO52" i="9"/>
  <c r="KO53" i="9"/>
  <c r="KO54" i="9"/>
  <c r="KO55" i="9"/>
  <c r="KO56" i="9"/>
  <c r="KO57" i="9"/>
  <c r="KO58" i="9"/>
  <c r="KO59" i="9"/>
  <c r="KO60" i="9"/>
  <c r="KO61" i="9"/>
  <c r="KO62" i="9"/>
  <c r="KO63" i="9"/>
  <c r="KO64" i="9"/>
  <c r="KO65" i="9"/>
  <c r="KO66" i="9"/>
  <c r="KO67" i="9"/>
  <c r="KO68" i="9"/>
  <c r="KO69" i="9"/>
  <c r="KO71" i="9"/>
  <c r="KO72" i="9"/>
  <c r="KO73" i="9"/>
  <c r="KO74" i="9"/>
  <c r="KO75" i="9"/>
  <c r="KO76" i="9"/>
  <c r="KO77" i="9"/>
  <c r="KO78" i="9"/>
  <c r="KO79" i="9"/>
  <c r="KO80" i="9"/>
  <c r="KO81" i="9"/>
  <c r="KO82" i="9"/>
  <c r="KO83" i="9"/>
  <c r="KO84" i="9"/>
  <c r="KO85" i="9"/>
  <c r="KO86" i="9"/>
  <c r="KO87" i="9"/>
  <c r="KO88" i="9"/>
  <c r="KO89" i="9"/>
  <c r="KO90" i="9"/>
  <c r="KO91" i="9"/>
  <c r="KO92" i="9"/>
  <c r="KO93" i="9"/>
  <c r="KO95" i="9"/>
  <c r="KO96" i="9"/>
  <c r="KO97" i="9"/>
  <c r="KO98" i="9"/>
  <c r="KO99" i="9"/>
  <c r="KO100" i="9"/>
  <c r="KO101" i="9"/>
  <c r="KO7" i="9"/>
  <c r="KM8" i="9"/>
  <c r="KM9" i="9"/>
  <c r="KM10" i="9"/>
  <c r="KM11" i="9"/>
  <c r="KM12" i="9"/>
  <c r="KM13" i="9"/>
  <c r="KM14" i="9"/>
  <c r="KM15" i="9"/>
  <c r="KM16" i="9"/>
  <c r="KM17" i="9"/>
  <c r="KM18" i="9"/>
  <c r="KM19" i="9"/>
  <c r="KM20" i="9"/>
  <c r="KM21" i="9"/>
  <c r="KM22" i="9"/>
  <c r="KM23" i="9"/>
  <c r="KM24" i="9"/>
  <c r="KM25" i="9"/>
  <c r="KM26" i="9"/>
  <c r="KM27" i="9"/>
  <c r="KM28" i="9"/>
  <c r="KM29" i="9"/>
  <c r="KM30" i="9"/>
  <c r="KM31" i="9"/>
  <c r="KM32" i="9"/>
  <c r="KM33" i="9"/>
  <c r="KM34" i="9"/>
  <c r="KM35" i="9"/>
  <c r="KM36" i="9"/>
  <c r="KM39" i="9"/>
  <c r="KM40" i="9"/>
  <c r="KM41" i="9"/>
  <c r="KM42" i="9"/>
  <c r="KM43" i="9"/>
  <c r="KM44" i="9"/>
  <c r="KM45" i="9"/>
  <c r="KM46" i="9"/>
  <c r="KM47" i="9"/>
  <c r="KM48" i="9"/>
  <c r="KM49" i="9"/>
  <c r="KM50" i="9"/>
  <c r="KM51" i="9"/>
  <c r="KM52" i="9"/>
  <c r="KM53" i="9"/>
  <c r="KM54" i="9"/>
  <c r="KM55" i="9"/>
  <c r="KM56" i="9"/>
  <c r="KM57" i="9"/>
  <c r="KM58" i="9"/>
  <c r="KM59" i="9"/>
  <c r="KM60" i="9"/>
  <c r="KM61" i="9"/>
  <c r="KM62" i="9"/>
  <c r="KM63" i="9"/>
  <c r="KM64" i="9"/>
  <c r="KM65" i="9"/>
  <c r="KM66" i="9"/>
  <c r="KM67" i="9"/>
  <c r="KM68" i="9"/>
  <c r="KM69" i="9"/>
  <c r="KM71" i="9"/>
  <c r="KM72" i="9"/>
  <c r="KM73" i="9"/>
  <c r="KM74" i="9"/>
  <c r="KM75" i="9"/>
  <c r="KM76" i="9"/>
  <c r="KM77" i="9"/>
  <c r="KM78" i="9"/>
  <c r="KM79" i="9"/>
  <c r="KM80" i="9"/>
  <c r="KM81" i="9"/>
  <c r="KM82" i="9"/>
  <c r="KM83" i="9"/>
  <c r="KM84" i="9"/>
  <c r="KM85" i="9"/>
  <c r="KM86" i="9"/>
  <c r="KM87" i="9"/>
  <c r="KM88" i="9"/>
  <c r="KM89" i="9"/>
  <c r="KM90" i="9"/>
  <c r="KM91" i="9"/>
  <c r="KM92" i="9"/>
  <c r="KM93" i="9"/>
  <c r="KM95" i="9"/>
  <c r="KM96" i="9"/>
  <c r="KM97" i="9"/>
  <c r="KM98" i="9"/>
  <c r="KM99" i="9"/>
  <c r="KM100" i="9"/>
  <c r="KM101" i="9"/>
  <c r="KM7" i="9"/>
  <c r="KL8" i="9"/>
  <c r="KL9" i="9"/>
  <c r="KL10" i="9"/>
  <c r="KL11" i="9"/>
  <c r="KL12" i="9"/>
  <c r="KL13" i="9"/>
  <c r="KL14" i="9"/>
  <c r="KL15" i="9"/>
  <c r="KL16" i="9"/>
  <c r="KL17" i="9"/>
  <c r="KL18" i="9"/>
  <c r="KL19" i="9"/>
  <c r="KL20" i="9"/>
  <c r="KL21" i="9"/>
  <c r="KL22" i="9"/>
  <c r="KL23" i="9"/>
  <c r="KL24" i="9"/>
  <c r="KL25" i="9"/>
  <c r="KL26" i="9"/>
  <c r="KL27" i="9"/>
  <c r="KL28" i="9"/>
  <c r="KL29" i="9"/>
  <c r="KL30" i="9"/>
  <c r="KL31" i="9"/>
  <c r="KL32" i="9"/>
  <c r="KL33" i="9"/>
  <c r="KL34" i="9"/>
  <c r="KL35" i="9"/>
  <c r="KL36" i="9"/>
  <c r="KL39" i="9"/>
  <c r="KL40" i="9"/>
  <c r="KL41" i="9"/>
  <c r="KL42" i="9"/>
  <c r="KL43" i="9"/>
  <c r="KL44" i="9"/>
  <c r="KL45" i="9"/>
  <c r="KL46" i="9"/>
  <c r="KL47" i="9"/>
  <c r="KL48" i="9"/>
  <c r="KL49" i="9"/>
  <c r="KL50" i="9"/>
  <c r="KL51" i="9"/>
  <c r="KL52" i="9"/>
  <c r="KL53" i="9"/>
  <c r="KL54" i="9"/>
  <c r="KL55" i="9"/>
  <c r="KL56" i="9"/>
  <c r="KL57" i="9"/>
  <c r="KL58" i="9"/>
  <c r="KL59" i="9"/>
  <c r="KL60" i="9"/>
  <c r="KL61" i="9"/>
  <c r="KL62" i="9"/>
  <c r="KL63" i="9"/>
  <c r="KL64" i="9"/>
  <c r="KL65" i="9"/>
  <c r="KL66" i="9"/>
  <c r="KL67" i="9"/>
  <c r="KL68" i="9"/>
  <c r="KL69" i="9"/>
  <c r="KL71" i="9"/>
  <c r="KL72" i="9"/>
  <c r="KL73" i="9"/>
  <c r="KL74" i="9"/>
  <c r="KL75" i="9"/>
  <c r="KL76" i="9"/>
  <c r="KL77" i="9"/>
  <c r="KL78" i="9"/>
  <c r="KL79" i="9"/>
  <c r="KL80" i="9"/>
  <c r="KL81" i="9"/>
  <c r="KL82" i="9"/>
  <c r="KL83" i="9"/>
  <c r="KL84" i="9"/>
  <c r="KL85" i="9"/>
  <c r="KL86" i="9"/>
  <c r="KL87" i="9"/>
  <c r="KL88" i="9"/>
  <c r="KL89" i="9"/>
  <c r="KL90" i="9"/>
  <c r="KL91" i="9"/>
  <c r="KL92" i="9"/>
  <c r="KL93" i="9"/>
  <c r="KL95" i="9"/>
  <c r="KL96" i="9"/>
  <c r="KL97" i="9"/>
  <c r="KL98" i="9"/>
  <c r="KL99" i="9"/>
  <c r="KL100" i="9"/>
  <c r="KL101" i="9"/>
  <c r="KL7" i="9"/>
  <c r="KJ8" i="9"/>
  <c r="KJ9" i="9"/>
  <c r="KJ10" i="9"/>
  <c r="KJ11" i="9"/>
  <c r="KJ12" i="9"/>
  <c r="KJ13" i="9"/>
  <c r="KJ14" i="9"/>
  <c r="KJ15" i="9"/>
  <c r="KJ16" i="9"/>
  <c r="KJ17" i="9"/>
  <c r="KJ18" i="9"/>
  <c r="KJ19" i="9"/>
  <c r="KJ20" i="9"/>
  <c r="KJ21" i="9"/>
  <c r="KJ22" i="9"/>
  <c r="KJ23" i="9"/>
  <c r="KJ24" i="9"/>
  <c r="KJ25" i="9"/>
  <c r="KJ26" i="9"/>
  <c r="KJ27" i="9"/>
  <c r="KJ28" i="9"/>
  <c r="KJ29" i="9"/>
  <c r="KJ30" i="9"/>
  <c r="KJ31" i="9"/>
  <c r="KJ32" i="9"/>
  <c r="KJ33" i="9"/>
  <c r="KJ34" i="9"/>
  <c r="KJ35" i="9"/>
  <c r="KJ36" i="9"/>
  <c r="KJ39" i="9"/>
  <c r="KJ40" i="9"/>
  <c r="KJ41" i="9"/>
  <c r="KJ42" i="9"/>
  <c r="KJ43" i="9"/>
  <c r="KJ44" i="9"/>
  <c r="KJ45" i="9"/>
  <c r="KJ46" i="9"/>
  <c r="KJ47" i="9"/>
  <c r="KJ48" i="9"/>
  <c r="KJ49" i="9"/>
  <c r="KJ50" i="9"/>
  <c r="KJ51" i="9"/>
  <c r="KJ52" i="9"/>
  <c r="KJ53" i="9"/>
  <c r="KJ54" i="9"/>
  <c r="KJ55" i="9"/>
  <c r="KJ56" i="9"/>
  <c r="KJ57" i="9"/>
  <c r="KJ58" i="9"/>
  <c r="KJ59" i="9"/>
  <c r="KJ60" i="9"/>
  <c r="KJ61" i="9"/>
  <c r="KJ62" i="9"/>
  <c r="KJ63" i="9"/>
  <c r="KJ64" i="9"/>
  <c r="KJ65" i="9"/>
  <c r="KJ66" i="9"/>
  <c r="KJ67" i="9"/>
  <c r="KJ68" i="9"/>
  <c r="KJ69" i="9"/>
  <c r="KJ71" i="9"/>
  <c r="KJ72" i="9"/>
  <c r="KJ73" i="9"/>
  <c r="KJ74" i="9"/>
  <c r="KJ75" i="9"/>
  <c r="KJ76" i="9"/>
  <c r="KJ77" i="9"/>
  <c r="KJ78" i="9"/>
  <c r="KJ79" i="9"/>
  <c r="KJ80" i="9"/>
  <c r="KJ81" i="9"/>
  <c r="KJ82" i="9"/>
  <c r="KJ83" i="9"/>
  <c r="KJ84" i="9"/>
  <c r="KJ85" i="9"/>
  <c r="KJ86" i="9"/>
  <c r="KJ87" i="9"/>
  <c r="KJ88" i="9"/>
  <c r="KJ89" i="9"/>
  <c r="KJ90" i="9"/>
  <c r="KJ91" i="9"/>
  <c r="KJ92" i="9"/>
  <c r="KJ93" i="9"/>
  <c r="KJ95" i="9"/>
  <c r="KJ96" i="9"/>
  <c r="KJ97" i="9"/>
  <c r="KJ98" i="9"/>
  <c r="KJ99" i="9"/>
  <c r="KJ100" i="9"/>
  <c r="KJ101" i="9"/>
  <c r="KJ7" i="9"/>
  <c r="KI8" i="9"/>
  <c r="KI9" i="9"/>
  <c r="KI10" i="9"/>
  <c r="KI11" i="9"/>
  <c r="KI12" i="9"/>
  <c r="KI13" i="9"/>
  <c r="KI14" i="9"/>
  <c r="KI15" i="9"/>
  <c r="KI16" i="9"/>
  <c r="KI17" i="9"/>
  <c r="KI18" i="9"/>
  <c r="KI19" i="9"/>
  <c r="KI20" i="9"/>
  <c r="KI21" i="9"/>
  <c r="KI22" i="9"/>
  <c r="KI23" i="9"/>
  <c r="KI24" i="9"/>
  <c r="KI25" i="9"/>
  <c r="KI26" i="9"/>
  <c r="KI27" i="9"/>
  <c r="KI28" i="9"/>
  <c r="KI29" i="9"/>
  <c r="KI30" i="9"/>
  <c r="KI31" i="9"/>
  <c r="KI32" i="9"/>
  <c r="KI33" i="9"/>
  <c r="KI34" i="9"/>
  <c r="KI35" i="9"/>
  <c r="KI36" i="9"/>
  <c r="KI39" i="9"/>
  <c r="KI40" i="9"/>
  <c r="KI41" i="9"/>
  <c r="KI42" i="9"/>
  <c r="KI43" i="9"/>
  <c r="KI44" i="9"/>
  <c r="KI45" i="9"/>
  <c r="KI46" i="9"/>
  <c r="KI47" i="9"/>
  <c r="KI48" i="9"/>
  <c r="KI49" i="9"/>
  <c r="KI50" i="9"/>
  <c r="KI51" i="9"/>
  <c r="KI52" i="9"/>
  <c r="KI53" i="9"/>
  <c r="KI54" i="9"/>
  <c r="KI55" i="9"/>
  <c r="KI56" i="9"/>
  <c r="KI57" i="9"/>
  <c r="KI58" i="9"/>
  <c r="KI59" i="9"/>
  <c r="KI60" i="9"/>
  <c r="KI61" i="9"/>
  <c r="KI62" i="9"/>
  <c r="KI63" i="9"/>
  <c r="KI64" i="9"/>
  <c r="KI65" i="9"/>
  <c r="KI66" i="9"/>
  <c r="KI67" i="9"/>
  <c r="KI68" i="9"/>
  <c r="KI69" i="9"/>
  <c r="KI71" i="9"/>
  <c r="KI72" i="9"/>
  <c r="KI73" i="9"/>
  <c r="KI74" i="9"/>
  <c r="KI75" i="9"/>
  <c r="KI76" i="9"/>
  <c r="KI77" i="9"/>
  <c r="KI78" i="9"/>
  <c r="KI79" i="9"/>
  <c r="KI80" i="9"/>
  <c r="KI81" i="9"/>
  <c r="KI82" i="9"/>
  <c r="KI83" i="9"/>
  <c r="KI84" i="9"/>
  <c r="KI85" i="9"/>
  <c r="KI86" i="9"/>
  <c r="KI87" i="9"/>
  <c r="KI88" i="9"/>
  <c r="KI89" i="9"/>
  <c r="KI90" i="9"/>
  <c r="KI91" i="9"/>
  <c r="KI92" i="9"/>
  <c r="KI93" i="9"/>
  <c r="KI95" i="9"/>
  <c r="KI96" i="9"/>
  <c r="KI97" i="9"/>
  <c r="KI98" i="9"/>
  <c r="KI99" i="9"/>
  <c r="KI100" i="9"/>
  <c r="KI101" i="9"/>
  <c r="KI7" i="9"/>
  <c r="KX103" i="9"/>
  <c r="KU103" i="9"/>
  <c r="KR103" i="9"/>
  <c r="LA101" i="9"/>
  <c r="LA100" i="9"/>
  <c r="LA99" i="9"/>
  <c r="LA98" i="9"/>
  <c r="LA97" i="9"/>
  <c r="LA96" i="9"/>
  <c r="LA95" i="9"/>
  <c r="LA93" i="9"/>
  <c r="LA92" i="9"/>
  <c r="LA91" i="9"/>
  <c r="LA90" i="9"/>
  <c r="LA89" i="9"/>
  <c r="LA88" i="9"/>
  <c r="LA87" i="9"/>
  <c r="LA86" i="9"/>
  <c r="LA85" i="9"/>
  <c r="LA84" i="9"/>
  <c r="LA83" i="9"/>
  <c r="LA82" i="9"/>
  <c r="LA81" i="9"/>
  <c r="LA80" i="9"/>
  <c r="LA79" i="9"/>
  <c r="LA78" i="9"/>
  <c r="LA77" i="9"/>
  <c r="LA76" i="9"/>
  <c r="LA75" i="9"/>
  <c r="LA74" i="9"/>
  <c r="LA73" i="9"/>
  <c r="LA72" i="9"/>
  <c r="LA71" i="9"/>
  <c r="LA69" i="9"/>
  <c r="LA68" i="9"/>
  <c r="LA67" i="9"/>
  <c r="LA66" i="9"/>
  <c r="LA65" i="9"/>
  <c r="LA64" i="9"/>
  <c r="LA63" i="9"/>
  <c r="LA62" i="9"/>
  <c r="LA61" i="9"/>
  <c r="LA60" i="9"/>
  <c r="LA59" i="9"/>
  <c r="LA58" i="9"/>
  <c r="LA57" i="9"/>
  <c r="LA56" i="9"/>
  <c r="LA55" i="9"/>
  <c r="LA54" i="9"/>
  <c r="LA53" i="9"/>
  <c r="LA52" i="9"/>
  <c r="LA51" i="9"/>
  <c r="LA50" i="9"/>
  <c r="LA49" i="9"/>
  <c r="LA48" i="9"/>
  <c r="LA47" i="9"/>
  <c r="LA46" i="9"/>
  <c r="LA45" i="9"/>
  <c r="LA44" i="9"/>
  <c r="LA43" i="9"/>
  <c r="LA42" i="9"/>
  <c r="LA41" i="9"/>
  <c r="LA40" i="9"/>
  <c r="LA39" i="9"/>
  <c r="LA36" i="9"/>
  <c r="LA35" i="9"/>
  <c r="LA34" i="9"/>
  <c r="LA33" i="9"/>
  <c r="LA32" i="9"/>
  <c r="LA31" i="9"/>
  <c r="LA30" i="9"/>
  <c r="LA29" i="9"/>
  <c r="LA28" i="9"/>
  <c r="LA27" i="9"/>
  <c r="LA26" i="9"/>
  <c r="LA25" i="9"/>
  <c r="LA24" i="9"/>
  <c r="LA23" i="9"/>
  <c r="LA22" i="9"/>
  <c r="LA21" i="9"/>
  <c r="LA20" i="9"/>
  <c r="LA19" i="9"/>
  <c r="LA18" i="9"/>
  <c r="LA17" i="9"/>
  <c r="LA16" i="9"/>
  <c r="LA15" i="9"/>
  <c r="LA14" i="9"/>
  <c r="LA13" i="9"/>
  <c r="LA12" i="9"/>
  <c r="LA11" i="9"/>
  <c r="LA10" i="9"/>
  <c r="LA9" i="9"/>
  <c r="LA8" i="9"/>
  <c r="LA7" i="9"/>
  <c r="KZ103" i="9"/>
  <c r="KZ105" i="9" s="1"/>
  <c r="KY103" i="9"/>
  <c r="KY105" i="9" s="1"/>
  <c r="KW103" i="9"/>
  <c r="KW105" i="9" s="1"/>
  <c r="KV103" i="9"/>
  <c r="KV105" i="9" s="1"/>
  <c r="KT103" i="9"/>
  <c r="KS103" i="9"/>
  <c r="KS105" i="9" s="1"/>
  <c r="KR107" i="9" s="1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8" i="4"/>
  <c r="CP59" i="4"/>
  <c r="CP60" i="4"/>
  <c r="CP61" i="4"/>
  <c r="CP62" i="4"/>
  <c r="CP63" i="4"/>
  <c r="CP64" i="4"/>
  <c r="CP65" i="4"/>
  <c r="CP66" i="4"/>
  <c r="CP67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3" i="4"/>
  <c r="CQ89" i="4"/>
  <c r="CS91" i="4"/>
  <c r="CS94" i="4" s="1"/>
  <c r="KX102" i="1"/>
  <c r="KU102" i="1"/>
  <c r="KR102" i="1"/>
  <c r="LA100" i="1"/>
  <c r="LA99" i="1"/>
  <c r="LA98" i="1"/>
  <c r="LA97" i="1"/>
  <c r="LA96" i="1"/>
  <c r="LA94" i="1"/>
  <c r="LA93" i="1"/>
  <c r="LA92" i="1"/>
  <c r="LA91" i="1"/>
  <c r="LA90" i="1"/>
  <c r="LA89" i="1"/>
  <c r="LA88" i="1"/>
  <c r="LA87" i="1"/>
  <c r="LA86" i="1"/>
  <c r="LA85" i="1"/>
  <c r="LA84" i="1"/>
  <c r="LA83" i="1"/>
  <c r="LA82" i="1"/>
  <c r="LA81" i="1"/>
  <c r="LA80" i="1"/>
  <c r="LA79" i="1"/>
  <c r="LA78" i="1"/>
  <c r="LA77" i="1"/>
  <c r="LA76" i="1"/>
  <c r="LA75" i="1"/>
  <c r="LA74" i="1"/>
  <c r="LA73" i="1"/>
  <c r="LA71" i="1"/>
  <c r="LA70" i="1"/>
  <c r="LA69" i="1"/>
  <c r="LA68" i="1"/>
  <c r="LA67" i="1"/>
  <c r="LA66" i="1"/>
  <c r="LA65" i="1"/>
  <c r="LA64" i="1"/>
  <c r="LA63" i="1"/>
  <c r="LA62" i="1"/>
  <c r="LA61" i="1"/>
  <c r="LA60" i="1"/>
  <c r="LA59" i="1"/>
  <c r="LA58" i="1"/>
  <c r="LA57" i="1"/>
  <c r="LA56" i="1"/>
  <c r="LA55" i="1"/>
  <c r="LA54" i="1"/>
  <c r="LA53" i="1"/>
  <c r="LA52" i="1"/>
  <c r="LA51" i="1"/>
  <c r="LA50" i="1"/>
  <c r="LA49" i="1"/>
  <c r="LA48" i="1"/>
  <c r="LA47" i="1"/>
  <c r="LA46" i="1"/>
  <c r="LA45" i="1"/>
  <c r="LA44" i="1"/>
  <c r="LA43" i="1"/>
  <c r="LA42" i="1"/>
  <c r="LA41" i="1"/>
  <c r="LA38" i="1"/>
  <c r="LA37" i="1"/>
  <c r="LA36" i="1"/>
  <c r="LA35" i="1"/>
  <c r="LA34" i="1"/>
  <c r="LA33" i="1"/>
  <c r="LA32" i="1"/>
  <c r="LA31" i="1"/>
  <c r="LA30" i="1"/>
  <c r="LA29" i="1"/>
  <c r="LA28" i="1"/>
  <c r="LA26" i="1"/>
  <c r="LA25" i="1"/>
  <c r="LA24" i="1"/>
  <c r="LA23" i="1"/>
  <c r="LA20" i="1"/>
  <c r="LA19" i="1"/>
  <c r="LA18" i="1"/>
  <c r="LA17" i="1"/>
  <c r="LA16" i="1"/>
  <c r="LA15" i="1"/>
  <c r="LA14" i="1"/>
  <c r="LA13" i="1"/>
  <c r="LA12" i="1"/>
  <c r="LA11" i="1"/>
  <c r="LA10" i="1"/>
  <c r="LA9" i="1"/>
  <c r="LA8" i="1"/>
  <c r="LA7" i="1"/>
  <c r="KZ102" i="1"/>
  <c r="KZ104" i="1" s="1"/>
  <c r="KY102" i="1"/>
  <c r="KW102" i="1"/>
  <c r="KW104" i="1" s="1"/>
  <c r="KR109" i="1" s="1"/>
  <c r="KV102" i="1"/>
  <c r="KT102" i="1"/>
  <c r="KS102" i="1"/>
  <c r="KR106" i="1" s="1"/>
  <c r="E79" i="14"/>
  <c r="D79" i="14"/>
  <c r="E78" i="14"/>
  <c r="D78" i="14"/>
  <c r="E76" i="14"/>
  <c r="D76" i="14"/>
  <c r="E75" i="14"/>
  <c r="D75" i="14"/>
  <c r="G82" i="13"/>
  <c r="E79" i="13"/>
  <c r="D79" i="13"/>
  <c r="E78" i="13"/>
  <c r="D78" i="13"/>
  <c r="E77" i="13"/>
  <c r="D77" i="13"/>
  <c r="E76" i="13"/>
  <c r="D76" i="13"/>
  <c r="E75" i="13"/>
  <c r="D75" i="13"/>
  <c r="C78" i="12"/>
  <c r="C79" i="12" s="1"/>
  <c r="E77" i="5"/>
  <c r="D77" i="5"/>
  <c r="D76" i="5"/>
  <c r="E75" i="5"/>
  <c r="D75" i="5"/>
  <c r="E74" i="5"/>
  <c r="D74" i="5"/>
  <c r="KP9" i="6"/>
  <c r="KP10" i="6"/>
  <c r="KP11" i="6"/>
  <c r="KP12" i="6"/>
  <c r="KP13" i="6"/>
  <c r="KP14" i="6"/>
  <c r="KP15" i="6"/>
  <c r="KP16" i="6"/>
  <c r="KP17" i="6"/>
  <c r="KP18" i="6"/>
  <c r="KP19" i="6"/>
  <c r="KP20" i="6"/>
  <c r="KP21" i="6"/>
  <c r="KP22" i="6"/>
  <c r="KP23" i="6"/>
  <c r="KP24" i="6"/>
  <c r="KP25" i="6"/>
  <c r="KP26" i="6"/>
  <c r="KP27" i="6"/>
  <c r="KP28" i="6"/>
  <c r="KP29" i="6"/>
  <c r="KP30" i="6"/>
  <c r="KP31" i="6"/>
  <c r="KP32" i="6"/>
  <c r="KP33" i="6"/>
  <c r="KP34" i="6"/>
  <c r="KP35" i="6"/>
  <c r="KP36" i="6"/>
  <c r="KP37" i="6"/>
  <c r="KP40" i="6"/>
  <c r="KP41" i="6"/>
  <c r="KP42" i="6"/>
  <c r="KP43" i="6"/>
  <c r="KP44" i="6"/>
  <c r="KP45" i="6"/>
  <c r="KP46" i="6"/>
  <c r="KP47" i="6"/>
  <c r="KP48" i="6"/>
  <c r="KP49" i="6"/>
  <c r="KP50" i="6"/>
  <c r="KP51" i="6"/>
  <c r="KP52" i="6"/>
  <c r="KP53" i="6"/>
  <c r="KP54" i="6"/>
  <c r="KP55" i="6"/>
  <c r="KP56" i="6"/>
  <c r="KP57" i="6"/>
  <c r="KP58" i="6"/>
  <c r="KP59" i="6"/>
  <c r="KP60" i="6"/>
  <c r="KP61" i="6"/>
  <c r="KP62" i="6"/>
  <c r="KP63" i="6"/>
  <c r="KP64" i="6"/>
  <c r="KP65" i="6"/>
  <c r="KP66" i="6"/>
  <c r="KP67" i="6"/>
  <c r="KP68" i="6"/>
  <c r="KP69" i="6"/>
  <c r="KP70" i="6"/>
  <c r="KP72" i="6"/>
  <c r="KP73" i="6"/>
  <c r="KP74" i="6"/>
  <c r="KP75" i="6"/>
  <c r="KP76" i="6"/>
  <c r="KP77" i="6"/>
  <c r="KP78" i="6"/>
  <c r="KP79" i="6"/>
  <c r="KP80" i="6"/>
  <c r="KP81" i="6"/>
  <c r="KP82" i="6"/>
  <c r="KP83" i="6"/>
  <c r="KP84" i="6"/>
  <c r="KP85" i="6"/>
  <c r="KP86" i="6"/>
  <c r="KP87" i="6"/>
  <c r="KP88" i="6"/>
  <c r="KP89" i="6"/>
  <c r="KP90" i="6"/>
  <c r="KP91" i="6"/>
  <c r="KP92" i="6"/>
  <c r="KP93" i="6"/>
  <c r="KP94" i="6"/>
  <c r="KP98" i="6"/>
  <c r="KP99" i="6"/>
  <c r="KP100" i="6"/>
  <c r="KP101" i="6"/>
  <c r="KP8" i="6"/>
  <c r="KO9" i="6"/>
  <c r="KO10" i="6"/>
  <c r="KO11" i="6"/>
  <c r="KO12" i="6"/>
  <c r="KO13" i="6"/>
  <c r="KO14" i="6"/>
  <c r="KO15" i="6"/>
  <c r="KO16" i="6"/>
  <c r="KO17" i="6"/>
  <c r="KO18" i="6"/>
  <c r="KO19" i="6"/>
  <c r="KO20" i="6"/>
  <c r="KO21" i="6"/>
  <c r="KO22" i="6"/>
  <c r="KO23" i="6"/>
  <c r="KO24" i="6"/>
  <c r="KO25" i="6"/>
  <c r="KO26" i="6"/>
  <c r="KO27" i="6"/>
  <c r="KO28" i="6"/>
  <c r="KO29" i="6"/>
  <c r="KO30" i="6"/>
  <c r="KO31" i="6"/>
  <c r="KO32" i="6"/>
  <c r="KO33" i="6"/>
  <c r="KO34" i="6"/>
  <c r="KO35" i="6"/>
  <c r="KO36" i="6"/>
  <c r="KO37" i="6"/>
  <c r="KO40" i="6"/>
  <c r="KO41" i="6"/>
  <c r="KO42" i="6"/>
  <c r="KO43" i="6"/>
  <c r="KO44" i="6"/>
  <c r="KO45" i="6"/>
  <c r="KO46" i="6"/>
  <c r="KO47" i="6"/>
  <c r="KO48" i="6"/>
  <c r="KO49" i="6"/>
  <c r="KO50" i="6"/>
  <c r="KO51" i="6"/>
  <c r="KO52" i="6"/>
  <c r="KO53" i="6"/>
  <c r="KO54" i="6"/>
  <c r="KO55" i="6"/>
  <c r="KO56" i="6"/>
  <c r="KO57" i="6"/>
  <c r="KO58" i="6"/>
  <c r="KO59" i="6"/>
  <c r="KO60" i="6"/>
  <c r="KO61" i="6"/>
  <c r="KO62" i="6"/>
  <c r="KO63" i="6"/>
  <c r="KO64" i="6"/>
  <c r="KO65" i="6"/>
  <c r="KO66" i="6"/>
  <c r="KO67" i="6"/>
  <c r="KO68" i="6"/>
  <c r="KO69" i="6"/>
  <c r="KO70" i="6"/>
  <c r="KO72" i="6"/>
  <c r="KO73" i="6"/>
  <c r="KO74" i="6"/>
  <c r="KO75" i="6"/>
  <c r="KO76" i="6"/>
  <c r="KO77" i="6"/>
  <c r="KO78" i="6"/>
  <c r="KO79" i="6"/>
  <c r="KO80" i="6"/>
  <c r="KO81" i="6"/>
  <c r="KO82" i="6"/>
  <c r="KO83" i="6"/>
  <c r="KO84" i="6"/>
  <c r="KO85" i="6"/>
  <c r="KO86" i="6"/>
  <c r="KO87" i="6"/>
  <c r="KO88" i="6"/>
  <c r="KO89" i="6"/>
  <c r="KO90" i="6"/>
  <c r="KO91" i="6"/>
  <c r="KO92" i="6"/>
  <c r="KO93" i="6"/>
  <c r="KO94" i="6"/>
  <c r="KO98" i="6"/>
  <c r="KO99" i="6"/>
  <c r="KO100" i="6"/>
  <c r="KO101" i="6"/>
  <c r="KO8" i="6"/>
  <c r="KM9" i="6"/>
  <c r="KM10" i="6"/>
  <c r="KM11" i="6"/>
  <c r="KM12" i="6"/>
  <c r="KM13" i="6"/>
  <c r="KM14" i="6"/>
  <c r="KM15" i="6"/>
  <c r="KM16" i="6"/>
  <c r="KM17" i="6"/>
  <c r="KM18" i="6"/>
  <c r="KM19" i="6"/>
  <c r="KM20" i="6"/>
  <c r="KM21" i="6"/>
  <c r="KM22" i="6"/>
  <c r="KM23" i="6"/>
  <c r="KM24" i="6"/>
  <c r="KM25" i="6"/>
  <c r="KM26" i="6"/>
  <c r="KM27" i="6"/>
  <c r="KM28" i="6"/>
  <c r="KM29" i="6"/>
  <c r="KM30" i="6"/>
  <c r="KM31" i="6"/>
  <c r="KM32" i="6"/>
  <c r="KM33" i="6"/>
  <c r="KM34" i="6"/>
  <c r="KM35" i="6"/>
  <c r="KM36" i="6"/>
  <c r="KM37" i="6"/>
  <c r="KM40" i="6"/>
  <c r="KM41" i="6"/>
  <c r="KM42" i="6"/>
  <c r="KM43" i="6"/>
  <c r="KM44" i="6"/>
  <c r="KM45" i="6"/>
  <c r="KM46" i="6"/>
  <c r="KM47" i="6"/>
  <c r="KM48" i="6"/>
  <c r="KM49" i="6"/>
  <c r="KM50" i="6"/>
  <c r="KM51" i="6"/>
  <c r="KM52" i="6"/>
  <c r="KM53" i="6"/>
  <c r="KM54" i="6"/>
  <c r="KM55" i="6"/>
  <c r="KM56" i="6"/>
  <c r="KM57" i="6"/>
  <c r="KM58" i="6"/>
  <c r="KM59" i="6"/>
  <c r="KM60" i="6"/>
  <c r="KM61" i="6"/>
  <c r="KM62" i="6"/>
  <c r="KM63" i="6"/>
  <c r="KM64" i="6"/>
  <c r="KM65" i="6"/>
  <c r="KM66" i="6"/>
  <c r="KM67" i="6"/>
  <c r="KM68" i="6"/>
  <c r="KM69" i="6"/>
  <c r="KM70" i="6"/>
  <c r="KM72" i="6"/>
  <c r="KM73" i="6"/>
  <c r="KM74" i="6"/>
  <c r="KM75" i="6"/>
  <c r="KM76" i="6"/>
  <c r="KM77" i="6"/>
  <c r="KM78" i="6"/>
  <c r="KM79" i="6"/>
  <c r="KM80" i="6"/>
  <c r="KM81" i="6"/>
  <c r="KM82" i="6"/>
  <c r="KM83" i="6"/>
  <c r="KM84" i="6"/>
  <c r="KM85" i="6"/>
  <c r="KM86" i="6"/>
  <c r="KM87" i="6"/>
  <c r="KM88" i="6"/>
  <c r="KM89" i="6"/>
  <c r="KM90" i="6"/>
  <c r="KM91" i="6"/>
  <c r="KM92" i="6"/>
  <c r="KM93" i="6"/>
  <c r="KM94" i="6"/>
  <c r="KM98" i="6"/>
  <c r="KM99" i="6"/>
  <c r="KM100" i="6"/>
  <c r="KM101" i="6"/>
  <c r="KM8" i="6"/>
  <c r="KL9" i="6"/>
  <c r="KL10" i="6"/>
  <c r="KL11" i="6"/>
  <c r="KL12" i="6"/>
  <c r="KL13" i="6"/>
  <c r="KL14" i="6"/>
  <c r="KL15" i="6"/>
  <c r="KL16" i="6"/>
  <c r="KL17" i="6"/>
  <c r="KL18" i="6"/>
  <c r="KL19" i="6"/>
  <c r="KL20" i="6"/>
  <c r="KL21" i="6"/>
  <c r="KL22" i="6"/>
  <c r="KL23" i="6"/>
  <c r="KL24" i="6"/>
  <c r="KL25" i="6"/>
  <c r="KL26" i="6"/>
  <c r="KL27" i="6"/>
  <c r="KL28" i="6"/>
  <c r="KL29" i="6"/>
  <c r="KL30" i="6"/>
  <c r="KL31" i="6"/>
  <c r="KL32" i="6"/>
  <c r="KL33" i="6"/>
  <c r="KL34" i="6"/>
  <c r="KL35" i="6"/>
  <c r="KL36" i="6"/>
  <c r="KL37" i="6"/>
  <c r="KL40" i="6"/>
  <c r="KL41" i="6"/>
  <c r="KL42" i="6"/>
  <c r="KL43" i="6"/>
  <c r="KL44" i="6"/>
  <c r="KL45" i="6"/>
  <c r="KL46" i="6"/>
  <c r="KL47" i="6"/>
  <c r="KL48" i="6"/>
  <c r="KL49" i="6"/>
  <c r="KL50" i="6"/>
  <c r="KL51" i="6"/>
  <c r="KL52" i="6"/>
  <c r="KL53" i="6"/>
  <c r="KL54" i="6"/>
  <c r="KL55" i="6"/>
  <c r="KL56" i="6"/>
  <c r="KL57" i="6"/>
  <c r="KL58" i="6"/>
  <c r="KL59" i="6"/>
  <c r="KL60" i="6"/>
  <c r="KL61" i="6"/>
  <c r="KL62" i="6"/>
  <c r="KL63" i="6"/>
  <c r="KL64" i="6"/>
  <c r="KL65" i="6"/>
  <c r="KL66" i="6"/>
  <c r="KL67" i="6"/>
  <c r="KL68" i="6"/>
  <c r="KL69" i="6"/>
  <c r="KL70" i="6"/>
  <c r="KL72" i="6"/>
  <c r="KL73" i="6"/>
  <c r="KL74" i="6"/>
  <c r="KL75" i="6"/>
  <c r="KL76" i="6"/>
  <c r="KL77" i="6"/>
  <c r="KL78" i="6"/>
  <c r="KL79" i="6"/>
  <c r="KL80" i="6"/>
  <c r="KL81" i="6"/>
  <c r="KL82" i="6"/>
  <c r="KL83" i="6"/>
  <c r="KL84" i="6"/>
  <c r="KL85" i="6"/>
  <c r="KL86" i="6"/>
  <c r="KL87" i="6"/>
  <c r="KL88" i="6"/>
  <c r="KL89" i="6"/>
  <c r="KL90" i="6"/>
  <c r="KL91" i="6"/>
  <c r="KL92" i="6"/>
  <c r="KL93" i="6"/>
  <c r="KL94" i="6"/>
  <c r="KL98" i="6"/>
  <c r="KL99" i="6"/>
  <c r="KL100" i="6"/>
  <c r="KL101" i="6"/>
  <c r="KL8" i="6"/>
  <c r="KJ9" i="6"/>
  <c r="KJ10" i="6"/>
  <c r="KJ11" i="6"/>
  <c r="KJ12" i="6"/>
  <c r="KJ13" i="6"/>
  <c r="KJ14" i="6"/>
  <c r="KJ15" i="6"/>
  <c r="KJ16" i="6"/>
  <c r="KJ17" i="6"/>
  <c r="KJ18" i="6"/>
  <c r="KJ19" i="6"/>
  <c r="KJ20" i="6"/>
  <c r="KJ21" i="6"/>
  <c r="KJ22" i="6"/>
  <c r="KJ23" i="6"/>
  <c r="KJ24" i="6"/>
  <c r="KJ25" i="6"/>
  <c r="KJ26" i="6"/>
  <c r="KJ27" i="6"/>
  <c r="KJ28" i="6"/>
  <c r="KJ29" i="6"/>
  <c r="KJ30" i="6"/>
  <c r="KJ31" i="6"/>
  <c r="KJ32" i="6"/>
  <c r="KJ33" i="6"/>
  <c r="KJ34" i="6"/>
  <c r="KJ35" i="6"/>
  <c r="KJ36" i="6"/>
  <c r="KJ37" i="6"/>
  <c r="KJ40" i="6"/>
  <c r="KJ41" i="6"/>
  <c r="KJ42" i="6"/>
  <c r="KJ43" i="6"/>
  <c r="KJ44" i="6"/>
  <c r="KJ45" i="6"/>
  <c r="KJ46" i="6"/>
  <c r="KJ47" i="6"/>
  <c r="KJ48" i="6"/>
  <c r="KJ49" i="6"/>
  <c r="KJ50" i="6"/>
  <c r="KJ51" i="6"/>
  <c r="KJ52" i="6"/>
  <c r="KJ53" i="6"/>
  <c r="KJ54" i="6"/>
  <c r="KJ55" i="6"/>
  <c r="KJ56" i="6"/>
  <c r="KJ57" i="6"/>
  <c r="KJ58" i="6"/>
  <c r="KJ59" i="6"/>
  <c r="KJ60" i="6"/>
  <c r="KJ61" i="6"/>
  <c r="KJ62" i="6"/>
  <c r="KJ63" i="6"/>
  <c r="KJ64" i="6"/>
  <c r="KJ65" i="6"/>
  <c r="KJ66" i="6"/>
  <c r="KJ67" i="6"/>
  <c r="KJ68" i="6"/>
  <c r="KJ69" i="6"/>
  <c r="KJ70" i="6"/>
  <c r="KJ72" i="6"/>
  <c r="KJ73" i="6"/>
  <c r="KJ74" i="6"/>
  <c r="KJ75" i="6"/>
  <c r="KJ76" i="6"/>
  <c r="KJ77" i="6"/>
  <c r="KJ78" i="6"/>
  <c r="KJ79" i="6"/>
  <c r="KJ80" i="6"/>
  <c r="KJ81" i="6"/>
  <c r="KJ82" i="6"/>
  <c r="KJ83" i="6"/>
  <c r="KJ84" i="6"/>
  <c r="KJ85" i="6"/>
  <c r="KJ86" i="6"/>
  <c r="KJ87" i="6"/>
  <c r="KJ88" i="6"/>
  <c r="KJ89" i="6"/>
  <c r="KJ90" i="6"/>
  <c r="KJ91" i="6"/>
  <c r="KJ92" i="6"/>
  <c r="KJ93" i="6"/>
  <c r="KJ94" i="6"/>
  <c r="KJ98" i="6"/>
  <c r="KJ99" i="6"/>
  <c r="KJ100" i="6"/>
  <c r="KJ101" i="6"/>
  <c r="KJ8" i="6"/>
  <c r="KI9" i="6"/>
  <c r="KI10" i="6"/>
  <c r="KI11" i="6"/>
  <c r="KI12" i="6"/>
  <c r="KI13" i="6"/>
  <c r="KI14" i="6"/>
  <c r="KI15" i="6"/>
  <c r="KI16" i="6"/>
  <c r="KI17" i="6"/>
  <c r="KI18" i="6"/>
  <c r="KI19" i="6"/>
  <c r="KI20" i="6"/>
  <c r="KI21" i="6"/>
  <c r="KI22" i="6"/>
  <c r="KI23" i="6"/>
  <c r="KI24" i="6"/>
  <c r="KI25" i="6"/>
  <c r="KI26" i="6"/>
  <c r="KI27" i="6"/>
  <c r="KI28" i="6"/>
  <c r="KI29" i="6"/>
  <c r="KI30" i="6"/>
  <c r="KI31" i="6"/>
  <c r="KI32" i="6"/>
  <c r="KI33" i="6"/>
  <c r="KI34" i="6"/>
  <c r="KI35" i="6"/>
  <c r="KI36" i="6"/>
  <c r="KI37" i="6"/>
  <c r="KI40" i="6"/>
  <c r="KI41" i="6"/>
  <c r="KI42" i="6"/>
  <c r="KI43" i="6"/>
  <c r="KI44" i="6"/>
  <c r="KI45" i="6"/>
  <c r="KI46" i="6"/>
  <c r="KI47" i="6"/>
  <c r="KI48" i="6"/>
  <c r="KI49" i="6"/>
  <c r="KI50" i="6"/>
  <c r="KI51" i="6"/>
  <c r="KI52" i="6"/>
  <c r="KI53" i="6"/>
  <c r="KI54" i="6"/>
  <c r="KI55" i="6"/>
  <c r="KI56" i="6"/>
  <c r="KI57" i="6"/>
  <c r="KI58" i="6"/>
  <c r="KI59" i="6"/>
  <c r="KI60" i="6"/>
  <c r="KI61" i="6"/>
  <c r="KI62" i="6"/>
  <c r="KI63" i="6"/>
  <c r="KI64" i="6"/>
  <c r="KI65" i="6"/>
  <c r="KI66" i="6"/>
  <c r="KI67" i="6"/>
  <c r="KI68" i="6"/>
  <c r="KI69" i="6"/>
  <c r="KI70" i="6"/>
  <c r="KI72" i="6"/>
  <c r="KI73" i="6"/>
  <c r="KI74" i="6"/>
  <c r="KI75" i="6"/>
  <c r="KI76" i="6"/>
  <c r="KI77" i="6"/>
  <c r="KI78" i="6"/>
  <c r="KI79" i="6"/>
  <c r="KI80" i="6"/>
  <c r="KI81" i="6"/>
  <c r="KI82" i="6"/>
  <c r="KI83" i="6"/>
  <c r="KI84" i="6"/>
  <c r="KI85" i="6"/>
  <c r="KI86" i="6"/>
  <c r="KI87" i="6"/>
  <c r="KI88" i="6"/>
  <c r="KI89" i="6"/>
  <c r="KI90" i="6"/>
  <c r="KI91" i="6"/>
  <c r="KI92" i="6"/>
  <c r="KI93" i="6"/>
  <c r="KI94" i="6"/>
  <c r="KI98" i="6"/>
  <c r="KI99" i="6"/>
  <c r="KI100" i="6"/>
  <c r="KI101" i="6"/>
  <c r="KI8" i="6"/>
  <c r="KX103" i="6"/>
  <c r="KU103" i="6"/>
  <c r="KR103" i="6"/>
  <c r="LA101" i="6"/>
  <c r="LA100" i="6"/>
  <c r="LA99" i="6"/>
  <c r="LA98" i="6"/>
  <c r="LA94" i="6"/>
  <c r="LA93" i="6"/>
  <c r="LA92" i="6"/>
  <c r="LA91" i="6"/>
  <c r="LA90" i="6"/>
  <c r="LA89" i="6"/>
  <c r="LA88" i="6"/>
  <c r="LA87" i="6"/>
  <c r="LA86" i="6"/>
  <c r="LA85" i="6"/>
  <c r="LA84" i="6"/>
  <c r="LA83" i="6"/>
  <c r="LA82" i="6"/>
  <c r="LA81" i="6"/>
  <c r="LA80" i="6"/>
  <c r="LA79" i="6"/>
  <c r="LA78" i="6"/>
  <c r="LA77" i="6"/>
  <c r="LA76" i="6"/>
  <c r="LA75" i="6"/>
  <c r="LA74" i="6"/>
  <c r="LA73" i="6"/>
  <c r="LA72" i="6"/>
  <c r="LA70" i="6"/>
  <c r="LA69" i="6"/>
  <c r="LA68" i="6"/>
  <c r="LA67" i="6"/>
  <c r="LA66" i="6"/>
  <c r="LA65" i="6"/>
  <c r="LA64" i="6"/>
  <c r="LA63" i="6"/>
  <c r="LA62" i="6"/>
  <c r="LA61" i="6"/>
  <c r="LA60" i="6"/>
  <c r="LA59" i="6"/>
  <c r="LA58" i="6"/>
  <c r="LA57" i="6"/>
  <c r="LA56" i="6"/>
  <c r="LA55" i="6"/>
  <c r="LA54" i="6"/>
  <c r="LA53" i="6"/>
  <c r="LA52" i="6"/>
  <c r="LA51" i="6"/>
  <c r="LA50" i="6"/>
  <c r="LA49" i="6"/>
  <c r="LA48" i="6"/>
  <c r="LA47" i="6"/>
  <c r="LA46" i="6"/>
  <c r="LA45" i="6"/>
  <c r="LA44" i="6"/>
  <c r="LA43" i="6"/>
  <c r="LA42" i="6"/>
  <c r="LA41" i="6"/>
  <c r="LA40" i="6"/>
  <c r="LA37" i="6"/>
  <c r="LA36" i="6"/>
  <c r="LA35" i="6"/>
  <c r="LA34" i="6"/>
  <c r="LA33" i="6"/>
  <c r="LA32" i="6"/>
  <c r="LA31" i="6"/>
  <c r="LA30" i="6"/>
  <c r="LA29" i="6"/>
  <c r="LA28" i="6"/>
  <c r="LA27" i="6"/>
  <c r="LA26" i="6"/>
  <c r="LA25" i="6"/>
  <c r="LA24" i="6"/>
  <c r="LA23" i="6"/>
  <c r="LA22" i="6"/>
  <c r="LA21" i="6"/>
  <c r="LA20" i="6"/>
  <c r="LA19" i="6"/>
  <c r="LA18" i="6"/>
  <c r="LA17" i="6"/>
  <c r="LA16" i="6"/>
  <c r="LA15" i="6"/>
  <c r="LA14" i="6"/>
  <c r="LA13" i="6"/>
  <c r="LA12" i="6"/>
  <c r="LA11" i="6"/>
  <c r="LA10" i="6"/>
  <c r="LA9" i="6"/>
  <c r="LA8" i="6"/>
  <c r="LA7" i="6"/>
  <c r="KF8" i="9"/>
  <c r="KF9" i="9"/>
  <c r="KF10" i="9"/>
  <c r="KF11" i="9"/>
  <c r="KF12" i="9"/>
  <c r="KF13" i="9"/>
  <c r="KF14" i="9"/>
  <c r="KF15" i="9"/>
  <c r="KF16" i="9"/>
  <c r="KF17" i="9"/>
  <c r="KF18" i="9"/>
  <c r="KF19" i="9"/>
  <c r="KF20" i="9"/>
  <c r="KF21" i="9"/>
  <c r="KF22" i="9"/>
  <c r="KF23" i="9"/>
  <c r="KF24" i="9"/>
  <c r="KF25" i="9"/>
  <c r="KF26" i="9"/>
  <c r="KF27" i="9"/>
  <c r="KF28" i="9"/>
  <c r="KF29" i="9"/>
  <c r="KF30" i="9"/>
  <c r="KF31" i="9"/>
  <c r="KF32" i="9"/>
  <c r="KF33" i="9"/>
  <c r="KF34" i="9"/>
  <c r="KF35" i="9"/>
  <c r="KF36" i="9"/>
  <c r="KF39" i="9"/>
  <c r="KF40" i="9"/>
  <c r="KF41" i="9"/>
  <c r="KF42" i="9"/>
  <c r="KF43" i="9"/>
  <c r="KF44" i="9"/>
  <c r="KF45" i="9"/>
  <c r="KF46" i="9"/>
  <c r="KF47" i="9"/>
  <c r="KF48" i="9"/>
  <c r="KF49" i="9"/>
  <c r="KF50" i="9"/>
  <c r="KF51" i="9"/>
  <c r="KF52" i="9"/>
  <c r="KF53" i="9"/>
  <c r="KF54" i="9"/>
  <c r="KF55" i="9"/>
  <c r="KF56" i="9"/>
  <c r="KF57" i="9"/>
  <c r="KF58" i="9"/>
  <c r="KF59" i="9"/>
  <c r="KF60" i="9"/>
  <c r="KF61" i="9"/>
  <c r="KF62" i="9"/>
  <c r="KF63" i="9"/>
  <c r="KF64" i="9"/>
  <c r="KF65" i="9"/>
  <c r="KF66" i="9"/>
  <c r="KF67" i="9"/>
  <c r="KF68" i="9"/>
  <c r="KF69" i="9"/>
  <c r="KF71" i="9"/>
  <c r="KF72" i="9"/>
  <c r="KF73" i="9"/>
  <c r="KF74" i="9"/>
  <c r="KF75" i="9"/>
  <c r="KF76" i="9"/>
  <c r="KF77" i="9"/>
  <c r="KF78" i="9"/>
  <c r="KF79" i="9"/>
  <c r="KF80" i="9"/>
  <c r="KF81" i="9"/>
  <c r="KF82" i="9"/>
  <c r="KF83" i="9"/>
  <c r="KF84" i="9"/>
  <c r="KF85" i="9"/>
  <c r="KF86" i="9"/>
  <c r="KF87" i="9"/>
  <c r="KF88" i="9"/>
  <c r="KF89" i="9"/>
  <c r="KF90" i="9"/>
  <c r="KF91" i="9"/>
  <c r="KF92" i="9"/>
  <c r="KF93" i="9"/>
  <c r="KF95" i="9"/>
  <c r="KF96" i="9"/>
  <c r="KF97" i="9"/>
  <c r="KF98" i="9"/>
  <c r="KF99" i="9"/>
  <c r="KF100" i="9"/>
  <c r="KF101" i="9"/>
  <c r="KF7" i="9"/>
  <c r="KE8" i="9"/>
  <c r="KE9" i="9"/>
  <c r="KE10" i="9"/>
  <c r="KE11" i="9"/>
  <c r="KE12" i="9"/>
  <c r="KE13" i="9"/>
  <c r="KE14" i="9"/>
  <c r="KE15" i="9"/>
  <c r="KE16" i="9"/>
  <c r="KE17" i="9"/>
  <c r="KE18" i="9"/>
  <c r="KE19" i="9"/>
  <c r="KE20" i="9"/>
  <c r="KE21" i="9"/>
  <c r="KE22" i="9"/>
  <c r="KE23" i="9"/>
  <c r="KE24" i="9"/>
  <c r="KE25" i="9"/>
  <c r="KE26" i="9"/>
  <c r="KE27" i="9"/>
  <c r="KE28" i="9"/>
  <c r="KE29" i="9"/>
  <c r="KE30" i="9"/>
  <c r="KE31" i="9"/>
  <c r="KE32" i="9"/>
  <c r="KE33" i="9"/>
  <c r="KE34" i="9"/>
  <c r="KE35" i="9"/>
  <c r="KE36" i="9"/>
  <c r="KE39" i="9"/>
  <c r="KE40" i="9"/>
  <c r="KE41" i="9"/>
  <c r="KE42" i="9"/>
  <c r="KE43" i="9"/>
  <c r="KE44" i="9"/>
  <c r="KE45" i="9"/>
  <c r="KE46" i="9"/>
  <c r="KE47" i="9"/>
  <c r="KE48" i="9"/>
  <c r="KE49" i="9"/>
  <c r="KE50" i="9"/>
  <c r="KE51" i="9"/>
  <c r="KE52" i="9"/>
  <c r="KE53" i="9"/>
  <c r="KE54" i="9"/>
  <c r="KE55" i="9"/>
  <c r="KE56" i="9"/>
  <c r="KE57" i="9"/>
  <c r="KE58" i="9"/>
  <c r="KE59" i="9"/>
  <c r="KE60" i="9"/>
  <c r="KE61" i="9"/>
  <c r="KE62" i="9"/>
  <c r="KE63" i="9"/>
  <c r="KE64" i="9"/>
  <c r="KE65" i="9"/>
  <c r="KE66" i="9"/>
  <c r="KE67" i="9"/>
  <c r="KE68" i="9"/>
  <c r="KE69" i="9"/>
  <c r="KE71" i="9"/>
  <c r="KE72" i="9"/>
  <c r="KE73" i="9"/>
  <c r="KE74" i="9"/>
  <c r="KE75" i="9"/>
  <c r="KE76" i="9"/>
  <c r="KE77" i="9"/>
  <c r="KE78" i="9"/>
  <c r="KE79" i="9"/>
  <c r="KE80" i="9"/>
  <c r="KE81" i="9"/>
  <c r="KE82" i="9"/>
  <c r="KE83" i="9"/>
  <c r="KE84" i="9"/>
  <c r="KE85" i="9"/>
  <c r="KE86" i="9"/>
  <c r="KE87" i="9"/>
  <c r="KE88" i="9"/>
  <c r="KE89" i="9"/>
  <c r="KE90" i="9"/>
  <c r="KE91" i="9"/>
  <c r="KE92" i="9"/>
  <c r="KE93" i="9"/>
  <c r="KE95" i="9"/>
  <c r="KE96" i="9"/>
  <c r="KE97" i="9"/>
  <c r="KE98" i="9"/>
  <c r="KE99" i="9"/>
  <c r="KE100" i="9"/>
  <c r="KE101" i="9"/>
  <c r="KE7" i="9"/>
  <c r="KC8" i="9"/>
  <c r="KC9" i="9"/>
  <c r="KC10" i="9"/>
  <c r="KC11" i="9"/>
  <c r="KC12" i="9"/>
  <c r="KC13" i="9"/>
  <c r="KC14" i="9"/>
  <c r="KC15" i="9"/>
  <c r="KC16" i="9"/>
  <c r="KC17" i="9"/>
  <c r="KC18" i="9"/>
  <c r="KC19" i="9"/>
  <c r="KC20" i="9"/>
  <c r="KC21" i="9"/>
  <c r="KC22" i="9"/>
  <c r="KC23" i="9"/>
  <c r="KC24" i="9"/>
  <c r="KC25" i="9"/>
  <c r="KC26" i="9"/>
  <c r="KC27" i="9"/>
  <c r="KC28" i="9"/>
  <c r="KC29" i="9"/>
  <c r="KC30" i="9"/>
  <c r="KC31" i="9"/>
  <c r="KC32" i="9"/>
  <c r="KC33" i="9"/>
  <c r="KC34" i="9"/>
  <c r="KC35" i="9"/>
  <c r="KC36" i="9"/>
  <c r="KC39" i="9"/>
  <c r="KC40" i="9"/>
  <c r="KC41" i="9"/>
  <c r="KC42" i="9"/>
  <c r="KC43" i="9"/>
  <c r="KC44" i="9"/>
  <c r="KC45" i="9"/>
  <c r="KC46" i="9"/>
  <c r="KC47" i="9"/>
  <c r="KC48" i="9"/>
  <c r="KC49" i="9"/>
  <c r="KC50" i="9"/>
  <c r="KC51" i="9"/>
  <c r="KC52" i="9"/>
  <c r="KC53" i="9"/>
  <c r="KC54" i="9"/>
  <c r="KC55" i="9"/>
  <c r="KC56" i="9"/>
  <c r="KC57" i="9"/>
  <c r="KC58" i="9"/>
  <c r="KC59" i="9"/>
  <c r="KC60" i="9"/>
  <c r="KC61" i="9"/>
  <c r="KC62" i="9"/>
  <c r="KC63" i="9"/>
  <c r="KC64" i="9"/>
  <c r="KC65" i="9"/>
  <c r="KC66" i="9"/>
  <c r="KC67" i="9"/>
  <c r="KC68" i="9"/>
  <c r="KC69" i="9"/>
  <c r="KC71" i="9"/>
  <c r="KC72" i="9"/>
  <c r="KC73" i="9"/>
  <c r="KC74" i="9"/>
  <c r="KC75" i="9"/>
  <c r="KC76" i="9"/>
  <c r="KC77" i="9"/>
  <c r="KC78" i="9"/>
  <c r="KC79" i="9"/>
  <c r="KC80" i="9"/>
  <c r="KC81" i="9"/>
  <c r="KC82" i="9"/>
  <c r="KC83" i="9"/>
  <c r="KC84" i="9"/>
  <c r="KC85" i="9"/>
  <c r="KC86" i="9"/>
  <c r="KC87" i="9"/>
  <c r="KC88" i="9"/>
  <c r="KC89" i="9"/>
  <c r="KC90" i="9"/>
  <c r="KC91" i="9"/>
  <c r="KC92" i="9"/>
  <c r="KC93" i="9"/>
  <c r="KC95" i="9"/>
  <c r="KC96" i="9"/>
  <c r="KC97" i="9"/>
  <c r="KC98" i="9"/>
  <c r="KC99" i="9"/>
  <c r="KC100" i="9"/>
  <c r="KC101" i="9"/>
  <c r="KC7" i="9"/>
  <c r="KB8" i="9"/>
  <c r="KB9" i="9"/>
  <c r="KB10" i="9"/>
  <c r="KB11" i="9"/>
  <c r="KB12" i="9"/>
  <c r="KB13" i="9"/>
  <c r="KB14" i="9"/>
  <c r="KB15" i="9"/>
  <c r="KB16" i="9"/>
  <c r="KB17" i="9"/>
  <c r="KB18" i="9"/>
  <c r="KB19" i="9"/>
  <c r="KB20" i="9"/>
  <c r="KB21" i="9"/>
  <c r="KB22" i="9"/>
  <c r="KB23" i="9"/>
  <c r="KB24" i="9"/>
  <c r="KB25" i="9"/>
  <c r="KB26" i="9"/>
  <c r="KB27" i="9"/>
  <c r="KB28" i="9"/>
  <c r="KB29" i="9"/>
  <c r="KB30" i="9"/>
  <c r="KB31" i="9"/>
  <c r="KB32" i="9"/>
  <c r="KB33" i="9"/>
  <c r="KB34" i="9"/>
  <c r="KB35" i="9"/>
  <c r="KB36" i="9"/>
  <c r="KB39" i="9"/>
  <c r="KB40" i="9"/>
  <c r="KB41" i="9"/>
  <c r="KB42" i="9"/>
  <c r="KB43" i="9"/>
  <c r="KB44" i="9"/>
  <c r="KB45" i="9"/>
  <c r="KB46" i="9"/>
  <c r="KB47" i="9"/>
  <c r="KB48" i="9"/>
  <c r="KB49" i="9"/>
  <c r="KB50" i="9"/>
  <c r="KB51" i="9"/>
  <c r="KB52" i="9"/>
  <c r="KB53" i="9"/>
  <c r="KB54" i="9"/>
  <c r="KB55" i="9"/>
  <c r="KB56" i="9"/>
  <c r="KB57" i="9"/>
  <c r="KB58" i="9"/>
  <c r="KB59" i="9"/>
  <c r="KB60" i="9"/>
  <c r="KB61" i="9"/>
  <c r="KB62" i="9"/>
  <c r="KB63" i="9"/>
  <c r="KB64" i="9"/>
  <c r="KB65" i="9"/>
  <c r="KB66" i="9"/>
  <c r="KB67" i="9"/>
  <c r="KB68" i="9"/>
  <c r="KB69" i="9"/>
  <c r="KB71" i="9"/>
  <c r="KB72" i="9"/>
  <c r="KB73" i="9"/>
  <c r="KB74" i="9"/>
  <c r="KB75" i="9"/>
  <c r="KB76" i="9"/>
  <c r="KB77" i="9"/>
  <c r="KB78" i="9"/>
  <c r="KB79" i="9"/>
  <c r="KB80" i="9"/>
  <c r="KB81" i="9"/>
  <c r="KB82" i="9"/>
  <c r="KB83" i="9"/>
  <c r="KB84" i="9"/>
  <c r="KB85" i="9"/>
  <c r="KB86" i="9"/>
  <c r="KB87" i="9"/>
  <c r="KB88" i="9"/>
  <c r="KB89" i="9"/>
  <c r="KB90" i="9"/>
  <c r="KB91" i="9"/>
  <c r="KB92" i="9"/>
  <c r="KB93" i="9"/>
  <c r="KB95" i="9"/>
  <c r="KB96" i="9"/>
  <c r="KB97" i="9"/>
  <c r="KB98" i="9"/>
  <c r="KB99" i="9"/>
  <c r="KB100" i="9"/>
  <c r="KB101" i="9"/>
  <c r="KB7" i="9"/>
  <c r="JZ8" i="9"/>
  <c r="JZ9" i="9"/>
  <c r="JZ10" i="9"/>
  <c r="JZ11" i="9"/>
  <c r="JZ12" i="9"/>
  <c r="JZ13" i="9"/>
  <c r="JZ14" i="9"/>
  <c r="JZ15" i="9"/>
  <c r="JZ16" i="9"/>
  <c r="JZ17" i="9"/>
  <c r="JZ18" i="9"/>
  <c r="JZ19" i="9"/>
  <c r="JZ20" i="9"/>
  <c r="JZ21" i="9"/>
  <c r="JZ22" i="9"/>
  <c r="JZ23" i="9"/>
  <c r="JZ24" i="9"/>
  <c r="JZ25" i="9"/>
  <c r="JZ26" i="9"/>
  <c r="JZ27" i="9"/>
  <c r="JZ28" i="9"/>
  <c r="JZ29" i="9"/>
  <c r="JZ30" i="9"/>
  <c r="JZ31" i="9"/>
  <c r="JZ32" i="9"/>
  <c r="JZ33" i="9"/>
  <c r="JZ34" i="9"/>
  <c r="JZ35" i="9"/>
  <c r="JZ36" i="9"/>
  <c r="JZ39" i="9"/>
  <c r="JZ40" i="9"/>
  <c r="JZ41" i="9"/>
  <c r="JZ42" i="9"/>
  <c r="JZ43" i="9"/>
  <c r="JZ44" i="9"/>
  <c r="JZ45" i="9"/>
  <c r="JZ46" i="9"/>
  <c r="JZ47" i="9"/>
  <c r="JZ48" i="9"/>
  <c r="JZ49" i="9"/>
  <c r="JZ50" i="9"/>
  <c r="JZ51" i="9"/>
  <c r="JZ52" i="9"/>
  <c r="JZ53" i="9"/>
  <c r="JZ54" i="9"/>
  <c r="JZ55" i="9"/>
  <c r="JZ56" i="9"/>
  <c r="JZ57" i="9"/>
  <c r="JZ58" i="9"/>
  <c r="JZ59" i="9"/>
  <c r="JZ60" i="9"/>
  <c r="JZ61" i="9"/>
  <c r="JZ62" i="9"/>
  <c r="JZ63" i="9"/>
  <c r="JZ64" i="9"/>
  <c r="JZ65" i="9"/>
  <c r="JZ66" i="9"/>
  <c r="JZ67" i="9"/>
  <c r="JZ68" i="9"/>
  <c r="JZ69" i="9"/>
  <c r="JZ71" i="9"/>
  <c r="JZ72" i="9"/>
  <c r="JZ73" i="9"/>
  <c r="JZ74" i="9"/>
  <c r="JZ75" i="9"/>
  <c r="JZ76" i="9"/>
  <c r="JZ77" i="9"/>
  <c r="JZ78" i="9"/>
  <c r="JZ79" i="9"/>
  <c r="JZ80" i="9"/>
  <c r="JZ81" i="9"/>
  <c r="JZ82" i="9"/>
  <c r="JZ83" i="9"/>
  <c r="JZ84" i="9"/>
  <c r="JZ85" i="9"/>
  <c r="JZ86" i="9"/>
  <c r="JZ87" i="9"/>
  <c r="JZ88" i="9"/>
  <c r="JZ89" i="9"/>
  <c r="JZ90" i="9"/>
  <c r="JZ91" i="9"/>
  <c r="JZ92" i="9"/>
  <c r="JZ93" i="9"/>
  <c r="JZ95" i="9"/>
  <c r="JZ96" i="9"/>
  <c r="JZ97" i="9"/>
  <c r="JZ98" i="9"/>
  <c r="JZ99" i="9"/>
  <c r="JZ100" i="9"/>
  <c r="JZ101" i="9"/>
  <c r="JZ7" i="9"/>
  <c r="JY8" i="9"/>
  <c r="JY9" i="9"/>
  <c r="JY10" i="9"/>
  <c r="JY11" i="9"/>
  <c r="JY12" i="9"/>
  <c r="JY13" i="9"/>
  <c r="JY14" i="9"/>
  <c r="JY15" i="9"/>
  <c r="JY16" i="9"/>
  <c r="JY17" i="9"/>
  <c r="JY18" i="9"/>
  <c r="JY19" i="9"/>
  <c r="JY20" i="9"/>
  <c r="JY21" i="9"/>
  <c r="JY22" i="9"/>
  <c r="JY23" i="9"/>
  <c r="JY24" i="9"/>
  <c r="JY25" i="9"/>
  <c r="JY26" i="9"/>
  <c r="JY27" i="9"/>
  <c r="JY28" i="9"/>
  <c r="JY29" i="9"/>
  <c r="JY30" i="9"/>
  <c r="JY31" i="9"/>
  <c r="JY32" i="9"/>
  <c r="JY33" i="9"/>
  <c r="JY34" i="9"/>
  <c r="JY35" i="9"/>
  <c r="JY36" i="9"/>
  <c r="JY39" i="9"/>
  <c r="JY40" i="9"/>
  <c r="JY41" i="9"/>
  <c r="JY42" i="9"/>
  <c r="JY43" i="9"/>
  <c r="JY44" i="9"/>
  <c r="JY45" i="9"/>
  <c r="JY46" i="9"/>
  <c r="JY47" i="9"/>
  <c r="JY48" i="9"/>
  <c r="JY49" i="9"/>
  <c r="JY50" i="9"/>
  <c r="JY51" i="9"/>
  <c r="JY52" i="9"/>
  <c r="JY53" i="9"/>
  <c r="JY54" i="9"/>
  <c r="JY55" i="9"/>
  <c r="JY56" i="9"/>
  <c r="JY57" i="9"/>
  <c r="JY58" i="9"/>
  <c r="JY59" i="9"/>
  <c r="JY60" i="9"/>
  <c r="JY61" i="9"/>
  <c r="JY62" i="9"/>
  <c r="JY63" i="9"/>
  <c r="JY64" i="9"/>
  <c r="JY65" i="9"/>
  <c r="JY66" i="9"/>
  <c r="JY67" i="9"/>
  <c r="JY68" i="9"/>
  <c r="JY69" i="9"/>
  <c r="JY71" i="9"/>
  <c r="JY72" i="9"/>
  <c r="JY73" i="9"/>
  <c r="JY74" i="9"/>
  <c r="JY75" i="9"/>
  <c r="JY76" i="9"/>
  <c r="JY77" i="9"/>
  <c r="JY78" i="9"/>
  <c r="JY79" i="9"/>
  <c r="JY80" i="9"/>
  <c r="JY81" i="9"/>
  <c r="JY82" i="9"/>
  <c r="JY83" i="9"/>
  <c r="JY84" i="9"/>
  <c r="JY85" i="9"/>
  <c r="JY86" i="9"/>
  <c r="JY87" i="9"/>
  <c r="JY88" i="9"/>
  <c r="JY89" i="9"/>
  <c r="JY90" i="9"/>
  <c r="JY91" i="9"/>
  <c r="JY92" i="9"/>
  <c r="JY93" i="9"/>
  <c r="JY95" i="9"/>
  <c r="JY96" i="9"/>
  <c r="JY97" i="9"/>
  <c r="JY98" i="9"/>
  <c r="JY99" i="9"/>
  <c r="JY100" i="9"/>
  <c r="JY101" i="9"/>
  <c r="JY7" i="9"/>
  <c r="KN103" i="9"/>
  <c r="KK103" i="9"/>
  <c r="KH103" i="9"/>
  <c r="KQ101" i="9"/>
  <c r="KQ100" i="9"/>
  <c r="KQ99" i="9"/>
  <c r="KQ98" i="9"/>
  <c r="KQ97" i="9"/>
  <c r="KQ96" i="9"/>
  <c r="KQ95" i="9"/>
  <c r="KQ93" i="9"/>
  <c r="KQ92" i="9"/>
  <c r="KQ91" i="9"/>
  <c r="KQ90" i="9"/>
  <c r="KQ89" i="9"/>
  <c r="KQ88" i="9"/>
  <c r="KQ87" i="9"/>
  <c r="KQ86" i="9"/>
  <c r="KQ85" i="9"/>
  <c r="KQ84" i="9"/>
  <c r="KQ83" i="9"/>
  <c r="KQ82" i="9"/>
  <c r="KQ81" i="9"/>
  <c r="KQ80" i="9"/>
  <c r="KQ79" i="9"/>
  <c r="KQ78" i="9"/>
  <c r="KQ77" i="9"/>
  <c r="KQ76" i="9"/>
  <c r="KQ75" i="9"/>
  <c r="KQ74" i="9"/>
  <c r="KQ73" i="9"/>
  <c r="KQ72" i="9"/>
  <c r="KQ71" i="9"/>
  <c r="KQ69" i="9"/>
  <c r="KQ68" i="9"/>
  <c r="KQ67" i="9"/>
  <c r="KQ66" i="9"/>
  <c r="KQ65" i="9"/>
  <c r="KQ64" i="9"/>
  <c r="KQ63" i="9"/>
  <c r="KQ62" i="9"/>
  <c r="KQ61" i="9"/>
  <c r="KQ60" i="9"/>
  <c r="KQ59" i="9"/>
  <c r="KQ58" i="9"/>
  <c r="KQ57" i="9"/>
  <c r="KQ56" i="9"/>
  <c r="KQ55" i="9"/>
  <c r="KQ54" i="9"/>
  <c r="KQ53" i="9"/>
  <c r="KQ52" i="9"/>
  <c r="KQ51" i="9"/>
  <c r="KQ50" i="9"/>
  <c r="KQ49" i="9"/>
  <c r="KQ48" i="9"/>
  <c r="KQ47" i="9"/>
  <c r="KQ46" i="9"/>
  <c r="KQ45" i="9"/>
  <c r="KQ44" i="9"/>
  <c r="KQ43" i="9"/>
  <c r="KQ42" i="9"/>
  <c r="KQ41" i="9"/>
  <c r="KQ40" i="9"/>
  <c r="KQ39" i="9"/>
  <c r="KQ36" i="9"/>
  <c r="KQ35" i="9"/>
  <c r="KQ34" i="9"/>
  <c r="KQ33" i="9"/>
  <c r="KQ32" i="9"/>
  <c r="KQ31" i="9"/>
  <c r="KQ30" i="9"/>
  <c r="KQ29" i="9"/>
  <c r="KQ28" i="9"/>
  <c r="KQ27" i="9"/>
  <c r="KQ26" i="9"/>
  <c r="KQ25" i="9"/>
  <c r="KQ24" i="9"/>
  <c r="KQ23" i="9"/>
  <c r="KQ22" i="9"/>
  <c r="KQ21" i="9"/>
  <c r="KQ20" i="9"/>
  <c r="KQ19" i="9"/>
  <c r="KQ18" i="9"/>
  <c r="KQ17" i="9"/>
  <c r="KQ16" i="9"/>
  <c r="KQ15" i="9"/>
  <c r="KQ14" i="9"/>
  <c r="KQ13" i="9"/>
  <c r="KQ12" i="9"/>
  <c r="KQ11" i="9"/>
  <c r="KQ10" i="9"/>
  <c r="KQ9" i="9"/>
  <c r="KQ8" i="9"/>
  <c r="KQ7" i="9"/>
  <c r="KJ103" i="9"/>
  <c r="CM4" i="4"/>
  <c r="CM5" i="4"/>
  <c r="CM6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8" i="4"/>
  <c r="CM59" i="4"/>
  <c r="CM60" i="4"/>
  <c r="CM61" i="4"/>
  <c r="CM62" i="4"/>
  <c r="CM63" i="4"/>
  <c r="CM64" i="4"/>
  <c r="CM65" i="4"/>
  <c r="CM66" i="4"/>
  <c r="CM67" i="4"/>
  <c r="CM69" i="4"/>
  <c r="CM70" i="4"/>
  <c r="CM71" i="4"/>
  <c r="CM72" i="4"/>
  <c r="CM73" i="4"/>
  <c r="CM74" i="4"/>
  <c r="CM75" i="4"/>
  <c r="CM76" i="4"/>
  <c r="CM77" i="4"/>
  <c r="CM78" i="4"/>
  <c r="CM79" i="4"/>
  <c r="CM80" i="4"/>
  <c r="CM81" i="4"/>
  <c r="CM82" i="4"/>
  <c r="CM83" i="4"/>
  <c r="CM84" i="4"/>
  <c r="CM85" i="4"/>
  <c r="CM86" i="4"/>
  <c r="CM87" i="4"/>
  <c r="CM3" i="4"/>
  <c r="CN89" i="4"/>
  <c r="KF8" i="1"/>
  <c r="KF9" i="1"/>
  <c r="KF10" i="1"/>
  <c r="KF11" i="1"/>
  <c r="KF12" i="1"/>
  <c r="KF13" i="1"/>
  <c r="KF14" i="1"/>
  <c r="KF15" i="1"/>
  <c r="KF16" i="1"/>
  <c r="KF17" i="1"/>
  <c r="KF18" i="1"/>
  <c r="KF19" i="1"/>
  <c r="KF20" i="1"/>
  <c r="KF23" i="1"/>
  <c r="KF24" i="1"/>
  <c r="KF25" i="1"/>
  <c r="KF26" i="1"/>
  <c r="KF28" i="1"/>
  <c r="KF29" i="1"/>
  <c r="KF30" i="1"/>
  <c r="KF31" i="1"/>
  <c r="KF32" i="1"/>
  <c r="KF33" i="1"/>
  <c r="KF34" i="1"/>
  <c r="KF35" i="1"/>
  <c r="KF36" i="1"/>
  <c r="KF37" i="1"/>
  <c r="KF38" i="1"/>
  <c r="KF41" i="1"/>
  <c r="KF42" i="1"/>
  <c r="KF43" i="1"/>
  <c r="KF44" i="1"/>
  <c r="KF45" i="1"/>
  <c r="KF46" i="1"/>
  <c r="KF47" i="1"/>
  <c r="KF48" i="1"/>
  <c r="KF49" i="1"/>
  <c r="KF50" i="1"/>
  <c r="KF51" i="1"/>
  <c r="KF52" i="1"/>
  <c r="KF53" i="1"/>
  <c r="KF54" i="1"/>
  <c r="KF55" i="1"/>
  <c r="KF56" i="1"/>
  <c r="KF57" i="1"/>
  <c r="KF58" i="1"/>
  <c r="KF59" i="1"/>
  <c r="KF60" i="1"/>
  <c r="KF61" i="1"/>
  <c r="KF62" i="1"/>
  <c r="KF63" i="1"/>
  <c r="KF64" i="1"/>
  <c r="KF65" i="1"/>
  <c r="KF66" i="1"/>
  <c r="KF67" i="1"/>
  <c r="KF68" i="1"/>
  <c r="KF69" i="1"/>
  <c r="KF70" i="1"/>
  <c r="KF71" i="1"/>
  <c r="KF73" i="1"/>
  <c r="KF74" i="1"/>
  <c r="KF75" i="1"/>
  <c r="KF76" i="1"/>
  <c r="KF77" i="1"/>
  <c r="KF78" i="1"/>
  <c r="KF79" i="1"/>
  <c r="KF80" i="1"/>
  <c r="KF81" i="1"/>
  <c r="KF82" i="1"/>
  <c r="KF83" i="1"/>
  <c r="KF84" i="1"/>
  <c r="KF85" i="1"/>
  <c r="KF86" i="1"/>
  <c r="KF87" i="1"/>
  <c r="KF88" i="1"/>
  <c r="KF89" i="1"/>
  <c r="KF90" i="1"/>
  <c r="KF91" i="1"/>
  <c r="KF92" i="1"/>
  <c r="KF93" i="1"/>
  <c r="KF94" i="1"/>
  <c r="KF96" i="1"/>
  <c r="KF97" i="1"/>
  <c r="KF98" i="1"/>
  <c r="KF99" i="1"/>
  <c r="KF100" i="1"/>
  <c r="KF7" i="1"/>
  <c r="KE8" i="1"/>
  <c r="KE9" i="1"/>
  <c r="KE10" i="1"/>
  <c r="KE11" i="1"/>
  <c r="KE12" i="1"/>
  <c r="KE13" i="1"/>
  <c r="KE14" i="1"/>
  <c r="KE15" i="1"/>
  <c r="KE16" i="1"/>
  <c r="KE17" i="1"/>
  <c r="KE18" i="1"/>
  <c r="KE19" i="1"/>
  <c r="KE20" i="1"/>
  <c r="KE23" i="1"/>
  <c r="KE24" i="1"/>
  <c r="KE25" i="1"/>
  <c r="KE26" i="1"/>
  <c r="KE28" i="1"/>
  <c r="KE29" i="1"/>
  <c r="KE30" i="1"/>
  <c r="KE31" i="1"/>
  <c r="KE32" i="1"/>
  <c r="KE33" i="1"/>
  <c r="KE34" i="1"/>
  <c r="KE35" i="1"/>
  <c r="KE36" i="1"/>
  <c r="KE37" i="1"/>
  <c r="KE38" i="1"/>
  <c r="KE41" i="1"/>
  <c r="KE42" i="1"/>
  <c r="KE43" i="1"/>
  <c r="KE44" i="1"/>
  <c r="KE45" i="1"/>
  <c r="KE46" i="1"/>
  <c r="KE47" i="1"/>
  <c r="KE48" i="1"/>
  <c r="KE49" i="1"/>
  <c r="KE50" i="1"/>
  <c r="KE51" i="1"/>
  <c r="KE52" i="1"/>
  <c r="KE53" i="1"/>
  <c r="KE54" i="1"/>
  <c r="KE55" i="1"/>
  <c r="KE56" i="1"/>
  <c r="KE57" i="1"/>
  <c r="KE58" i="1"/>
  <c r="KE59" i="1"/>
  <c r="KE60" i="1"/>
  <c r="KE61" i="1"/>
  <c r="KE62" i="1"/>
  <c r="KE63" i="1"/>
  <c r="KE64" i="1"/>
  <c r="KE65" i="1"/>
  <c r="KE66" i="1"/>
  <c r="KE67" i="1"/>
  <c r="KE68" i="1"/>
  <c r="KE69" i="1"/>
  <c r="KE70" i="1"/>
  <c r="KE71" i="1"/>
  <c r="KE73" i="1"/>
  <c r="KE74" i="1"/>
  <c r="KE75" i="1"/>
  <c r="KE76" i="1"/>
  <c r="KE77" i="1"/>
  <c r="KE78" i="1"/>
  <c r="KE79" i="1"/>
  <c r="KE80" i="1"/>
  <c r="KE81" i="1"/>
  <c r="KE82" i="1"/>
  <c r="KE83" i="1"/>
  <c r="KE84" i="1"/>
  <c r="KE85" i="1"/>
  <c r="KE86" i="1"/>
  <c r="KE87" i="1"/>
  <c r="KE88" i="1"/>
  <c r="KE89" i="1"/>
  <c r="KE90" i="1"/>
  <c r="KE91" i="1"/>
  <c r="KE92" i="1"/>
  <c r="KE93" i="1"/>
  <c r="KE94" i="1"/>
  <c r="KE96" i="1"/>
  <c r="KE97" i="1"/>
  <c r="KE98" i="1"/>
  <c r="KE99" i="1"/>
  <c r="KE100" i="1"/>
  <c r="KE7" i="1"/>
  <c r="KC8" i="1"/>
  <c r="KC9" i="1"/>
  <c r="KC10" i="1"/>
  <c r="KC11" i="1"/>
  <c r="KC12" i="1"/>
  <c r="KC13" i="1"/>
  <c r="KC14" i="1"/>
  <c r="KC15" i="1"/>
  <c r="KC16" i="1"/>
  <c r="KC17" i="1"/>
  <c r="KC18" i="1"/>
  <c r="KC19" i="1"/>
  <c r="KC20" i="1"/>
  <c r="KC23" i="1"/>
  <c r="KC24" i="1"/>
  <c r="KC25" i="1"/>
  <c r="KC26" i="1"/>
  <c r="KC28" i="1"/>
  <c r="KC29" i="1"/>
  <c r="KC30" i="1"/>
  <c r="KC31" i="1"/>
  <c r="KC32" i="1"/>
  <c r="KC33" i="1"/>
  <c r="KC34" i="1"/>
  <c r="KC35" i="1"/>
  <c r="KC36" i="1"/>
  <c r="KC37" i="1"/>
  <c r="KC38" i="1"/>
  <c r="KC41" i="1"/>
  <c r="KC42" i="1"/>
  <c r="KC43" i="1"/>
  <c r="KC44" i="1"/>
  <c r="KC45" i="1"/>
  <c r="KC46" i="1"/>
  <c r="KC47" i="1"/>
  <c r="KC48" i="1"/>
  <c r="KC49" i="1"/>
  <c r="KC50" i="1"/>
  <c r="KC51" i="1"/>
  <c r="KC52" i="1"/>
  <c r="KC53" i="1"/>
  <c r="KC54" i="1"/>
  <c r="KC55" i="1"/>
  <c r="KC56" i="1"/>
  <c r="KC57" i="1"/>
  <c r="KC58" i="1"/>
  <c r="KC59" i="1"/>
  <c r="KC60" i="1"/>
  <c r="KC61" i="1"/>
  <c r="KC62" i="1"/>
  <c r="KC63" i="1"/>
  <c r="KC64" i="1"/>
  <c r="KC65" i="1"/>
  <c r="KC66" i="1"/>
  <c r="KC67" i="1"/>
  <c r="KC68" i="1"/>
  <c r="KC69" i="1"/>
  <c r="KC70" i="1"/>
  <c r="KC71" i="1"/>
  <c r="KC73" i="1"/>
  <c r="KC74" i="1"/>
  <c r="KC75" i="1"/>
  <c r="KC76" i="1"/>
  <c r="KC77" i="1"/>
  <c r="KC78" i="1"/>
  <c r="KC79" i="1"/>
  <c r="KC80" i="1"/>
  <c r="KC81" i="1"/>
  <c r="KC82" i="1"/>
  <c r="KC83" i="1"/>
  <c r="KC84" i="1"/>
  <c r="KC85" i="1"/>
  <c r="KC86" i="1"/>
  <c r="KC87" i="1"/>
  <c r="KC88" i="1"/>
  <c r="KC89" i="1"/>
  <c r="KC90" i="1"/>
  <c r="KC91" i="1"/>
  <c r="KC92" i="1"/>
  <c r="KC93" i="1"/>
  <c r="KC94" i="1"/>
  <c r="KC96" i="1"/>
  <c r="KC97" i="1"/>
  <c r="KC98" i="1"/>
  <c r="KC99" i="1"/>
  <c r="KC100" i="1"/>
  <c r="KC7" i="1"/>
  <c r="KB8" i="1"/>
  <c r="KB9" i="1"/>
  <c r="KB10" i="1"/>
  <c r="KB11" i="1"/>
  <c r="KB12" i="1"/>
  <c r="KB13" i="1"/>
  <c r="KB14" i="1"/>
  <c r="KB15" i="1"/>
  <c r="KB16" i="1"/>
  <c r="KB17" i="1"/>
  <c r="KB18" i="1"/>
  <c r="KB19" i="1"/>
  <c r="KB20" i="1"/>
  <c r="KB23" i="1"/>
  <c r="KB24" i="1"/>
  <c r="KB25" i="1"/>
  <c r="KB26" i="1"/>
  <c r="KB28" i="1"/>
  <c r="KB29" i="1"/>
  <c r="KB30" i="1"/>
  <c r="KB31" i="1"/>
  <c r="KB32" i="1"/>
  <c r="KB33" i="1"/>
  <c r="KB34" i="1"/>
  <c r="KB35" i="1"/>
  <c r="KB36" i="1"/>
  <c r="KB37" i="1"/>
  <c r="KB38" i="1"/>
  <c r="KB41" i="1"/>
  <c r="KB42" i="1"/>
  <c r="KB43" i="1"/>
  <c r="KB44" i="1"/>
  <c r="KB45" i="1"/>
  <c r="KB46" i="1"/>
  <c r="KB47" i="1"/>
  <c r="KB48" i="1"/>
  <c r="KB49" i="1"/>
  <c r="KB50" i="1"/>
  <c r="KB51" i="1"/>
  <c r="KB52" i="1"/>
  <c r="KB53" i="1"/>
  <c r="KB54" i="1"/>
  <c r="KB55" i="1"/>
  <c r="KB56" i="1"/>
  <c r="KB57" i="1"/>
  <c r="KB58" i="1"/>
  <c r="KB59" i="1"/>
  <c r="KB60" i="1"/>
  <c r="KB61" i="1"/>
  <c r="KB62" i="1"/>
  <c r="KB63" i="1"/>
  <c r="KB64" i="1"/>
  <c r="KB65" i="1"/>
  <c r="KB66" i="1"/>
  <c r="KB67" i="1"/>
  <c r="KB68" i="1"/>
  <c r="KB69" i="1"/>
  <c r="KB70" i="1"/>
  <c r="KB71" i="1"/>
  <c r="KB73" i="1"/>
  <c r="KB74" i="1"/>
  <c r="KB75" i="1"/>
  <c r="KB76" i="1"/>
  <c r="KB77" i="1"/>
  <c r="KB78" i="1"/>
  <c r="KB79" i="1"/>
  <c r="KB80" i="1"/>
  <c r="KB81" i="1"/>
  <c r="KB82" i="1"/>
  <c r="KB83" i="1"/>
  <c r="KB84" i="1"/>
  <c r="KB85" i="1"/>
  <c r="KB86" i="1"/>
  <c r="KB87" i="1"/>
  <c r="KB88" i="1"/>
  <c r="KB89" i="1"/>
  <c r="KB90" i="1"/>
  <c r="KB91" i="1"/>
  <c r="KB92" i="1"/>
  <c r="KB93" i="1"/>
  <c r="KB94" i="1"/>
  <c r="KB96" i="1"/>
  <c r="KB97" i="1"/>
  <c r="KB98" i="1"/>
  <c r="KB99" i="1"/>
  <c r="KB100" i="1"/>
  <c r="KB7" i="1"/>
  <c r="JZ8" i="1"/>
  <c r="JZ9" i="1"/>
  <c r="JZ10" i="1"/>
  <c r="JZ11" i="1"/>
  <c r="JZ12" i="1"/>
  <c r="JZ13" i="1"/>
  <c r="JZ14" i="1"/>
  <c r="JZ15" i="1"/>
  <c r="JZ16" i="1"/>
  <c r="JZ17" i="1"/>
  <c r="JZ18" i="1"/>
  <c r="JZ19" i="1"/>
  <c r="JZ20" i="1"/>
  <c r="JZ23" i="1"/>
  <c r="JZ24" i="1"/>
  <c r="JZ25" i="1"/>
  <c r="JZ26" i="1"/>
  <c r="JZ28" i="1"/>
  <c r="JZ29" i="1"/>
  <c r="JZ30" i="1"/>
  <c r="JZ31" i="1"/>
  <c r="JZ32" i="1"/>
  <c r="JZ33" i="1"/>
  <c r="JZ34" i="1"/>
  <c r="JZ35" i="1"/>
  <c r="JZ36" i="1"/>
  <c r="JZ37" i="1"/>
  <c r="JZ38" i="1"/>
  <c r="JZ41" i="1"/>
  <c r="JZ42" i="1"/>
  <c r="JZ43" i="1"/>
  <c r="JZ44" i="1"/>
  <c r="JZ45" i="1"/>
  <c r="JZ46" i="1"/>
  <c r="JZ47" i="1"/>
  <c r="JZ48" i="1"/>
  <c r="JZ49" i="1"/>
  <c r="JZ50" i="1"/>
  <c r="JZ51" i="1"/>
  <c r="JZ52" i="1"/>
  <c r="JZ53" i="1"/>
  <c r="JZ54" i="1"/>
  <c r="JZ55" i="1"/>
  <c r="JZ56" i="1"/>
  <c r="JZ57" i="1"/>
  <c r="JZ58" i="1"/>
  <c r="JZ59" i="1"/>
  <c r="JZ60" i="1"/>
  <c r="JZ61" i="1"/>
  <c r="JZ62" i="1"/>
  <c r="JZ63" i="1"/>
  <c r="JZ64" i="1"/>
  <c r="JZ65" i="1"/>
  <c r="JZ66" i="1"/>
  <c r="JZ67" i="1"/>
  <c r="JZ68" i="1"/>
  <c r="JZ69" i="1"/>
  <c r="JZ70" i="1"/>
  <c r="JZ71" i="1"/>
  <c r="JZ73" i="1"/>
  <c r="JZ74" i="1"/>
  <c r="JZ75" i="1"/>
  <c r="JZ76" i="1"/>
  <c r="JZ77" i="1"/>
  <c r="JZ78" i="1"/>
  <c r="JZ79" i="1"/>
  <c r="JZ80" i="1"/>
  <c r="JZ81" i="1"/>
  <c r="JZ82" i="1"/>
  <c r="JZ83" i="1"/>
  <c r="JZ84" i="1"/>
  <c r="JZ85" i="1"/>
  <c r="JZ86" i="1"/>
  <c r="JZ87" i="1"/>
  <c r="JZ88" i="1"/>
  <c r="JZ89" i="1"/>
  <c r="JZ90" i="1"/>
  <c r="JZ91" i="1"/>
  <c r="JZ92" i="1"/>
  <c r="JZ93" i="1"/>
  <c r="JZ94" i="1"/>
  <c r="JZ96" i="1"/>
  <c r="JZ97" i="1"/>
  <c r="JZ98" i="1"/>
  <c r="JZ99" i="1"/>
  <c r="JZ100" i="1"/>
  <c r="JZ7" i="1"/>
  <c r="JY8" i="1"/>
  <c r="JY9" i="1"/>
  <c r="JY10" i="1"/>
  <c r="JY11" i="1"/>
  <c r="JY12" i="1"/>
  <c r="JY13" i="1"/>
  <c r="JY14" i="1"/>
  <c r="JY15" i="1"/>
  <c r="JY16" i="1"/>
  <c r="JY17" i="1"/>
  <c r="JY18" i="1"/>
  <c r="JY19" i="1"/>
  <c r="JY20" i="1"/>
  <c r="JY23" i="1"/>
  <c r="JY24" i="1"/>
  <c r="JY25" i="1"/>
  <c r="JY26" i="1"/>
  <c r="JY28" i="1"/>
  <c r="JY29" i="1"/>
  <c r="JY30" i="1"/>
  <c r="JY31" i="1"/>
  <c r="JY32" i="1"/>
  <c r="JY33" i="1"/>
  <c r="JY34" i="1"/>
  <c r="JY35" i="1"/>
  <c r="JY36" i="1"/>
  <c r="JY37" i="1"/>
  <c r="JY38" i="1"/>
  <c r="JY41" i="1"/>
  <c r="JY42" i="1"/>
  <c r="JY43" i="1"/>
  <c r="JY44" i="1"/>
  <c r="JY45" i="1"/>
  <c r="JY46" i="1"/>
  <c r="JY47" i="1"/>
  <c r="JY48" i="1"/>
  <c r="JY49" i="1"/>
  <c r="JY50" i="1"/>
  <c r="JY51" i="1"/>
  <c r="JY52" i="1"/>
  <c r="JY53" i="1"/>
  <c r="JY54" i="1"/>
  <c r="JY55" i="1"/>
  <c r="JY56" i="1"/>
  <c r="JY57" i="1"/>
  <c r="JY58" i="1"/>
  <c r="JY59" i="1"/>
  <c r="JY60" i="1"/>
  <c r="JY61" i="1"/>
  <c r="JY62" i="1"/>
  <c r="JY63" i="1"/>
  <c r="JY64" i="1"/>
  <c r="JY65" i="1"/>
  <c r="JY66" i="1"/>
  <c r="JY67" i="1"/>
  <c r="JY68" i="1"/>
  <c r="JY69" i="1"/>
  <c r="JY70" i="1"/>
  <c r="JY71" i="1"/>
  <c r="JY73" i="1"/>
  <c r="JY74" i="1"/>
  <c r="JY75" i="1"/>
  <c r="JY76" i="1"/>
  <c r="JY77" i="1"/>
  <c r="JY78" i="1"/>
  <c r="JY79" i="1"/>
  <c r="JY80" i="1"/>
  <c r="JY81" i="1"/>
  <c r="JY82" i="1"/>
  <c r="JY83" i="1"/>
  <c r="JY84" i="1"/>
  <c r="JY85" i="1"/>
  <c r="JY86" i="1"/>
  <c r="JY87" i="1"/>
  <c r="JY88" i="1"/>
  <c r="JY89" i="1"/>
  <c r="JY90" i="1"/>
  <c r="JY91" i="1"/>
  <c r="JY92" i="1"/>
  <c r="JY93" i="1"/>
  <c r="JY94" i="1"/>
  <c r="JY96" i="1"/>
  <c r="JY97" i="1"/>
  <c r="JY98" i="1"/>
  <c r="JY99" i="1"/>
  <c r="JY100" i="1"/>
  <c r="JY7" i="1"/>
  <c r="KN102" i="1"/>
  <c r="KK102" i="1"/>
  <c r="KH102" i="1"/>
  <c r="KQ100" i="1"/>
  <c r="KQ99" i="1"/>
  <c r="KQ98" i="1"/>
  <c r="KQ97" i="1"/>
  <c r="KQ96" i="1"/>
  <c r="KQ94" i="1"/>
  <c r="KQ93" i="1"/>
  <c r="KQ92" i="1"/>
  <c r="KQ91" i="1"/>
  <c r="KQ90" i="1"/>
  <c r="KQ89" i="1"/>
  <c r="KQ88" i="1"/>
  <c r="KQ87" i="1"/>
  <c r="KQ86" i="1"/>
  <c r="KQ85" i="1"/>
  <c r="KQ84" i="1"/>
  <c r="KQ83" i="1"/>
  <c r="KQ82" i="1"/>
  <c r="KQ81" i="1"/>
  <c r="KQ80" i="1"/>
  <c r="KQ79" i="1"/>
  <c r="KQ78" i="1"/>
  <c r="KQ77" i="1"/>
  <c r="KQ76" i="1"/>
  <c r="KQ75" i="1"/>
  <c r="KQ74" i="1"/>
  <c r="KQ73" i="1"/>
  <c r="KQ71" i="1"/>
  <c r="KQ70" i="1"/>
  <c r="KQ69" i="1"/>
  <c r="KQ68" i="1"/>
  <c r="KQ67" i="1"/>
  <c r="KQ66" i="1"/>
  <c r="KQ65" i="1"/>
  <c r="KQ64" i="1"/>
  <c r="KQ63" i="1"/>
  <c r="KQ62" i="1"/>
  <c r="KQ61" i="1"/>
  <c r="KQ60" i="1"/>
  <c r="KQ59" i="1"/>
  <c r="KQ58" i="1"/>
  <c r="KQ57" i="1"/>
  <c r="KQ56" i="1"/>
  <c r="KQ55" i="1"/>
  <c r="KQ54" i="1"/>
  <c r="KQ53" i="1"/>
  <c r="KQ52" i="1"/>
  <c r="KQ51" i="1"/>
  <c r="KQ50" i="1"/>
  <c r="KQ49" i="1"/>
  <c r="KQ48" i="1"/>
  <c r="KQ47" i="1"/>
  <c r="KQ46" i="1"/>
  <c r="KQ45" i="1"/>
  <c r="KQ44" i="1"/>
  <c r="KQ43" i="1"/>
  <c r="KQ42" i="1"/>
  <c r="KQ41" i="1"/>
  <c r="KQ38" i="1"/>
  <c r="KQ37" i="1"/>
  <c r="KQ36" i="1"/>
  <c r="KQ35" i="1"/>
  <c r="KQ34" i="1"/>
  <c r="KQ33" i="1"/>
  <c r="KQ32" i="1"/>
  <c r="KQ31" i="1"/>
  <c r="KQ30" i="1"/>
  <c r="KQ29" i="1"/>
  <c r="KQ28" i="1"/>
  <c r="KQ26" i="1"/>
  <c r="KQ25" i="1"/>
  <c r="KQ24" i="1"/>
  <c r="KQ20" i="1"/>
  <c r="KQ19" i="1"/>
  <c r="KQ18" i="1"/>
  <c r="KQ17" i="1"/>
  <c r="KQ16" i="1"/>
  <c r="KQ15" i="1"/>
  <c r="KQ14" i="1"/>
  <c r="KQ13" i="1"/>
  <c r="KQ12" i="1"/>
  <c r="KQ11" i="1"/>
  <c r="KQ10" i="1"/>
  <c r="KQ9" i="1"/>
  <c r="KQ8" i="1"/>
  <c r="KQ7" i="1"/>
  <c r="FE95" i="6" l="1"/>
  <c r="EY95" i="6"/>
  <c r="KZ103" i="6"/>
  <c r="KZ105" i="6" s="1"/>
  <c r="KR110" i="6" s="1"/>
  <c r="KL103" i="9"/>
  <c r="KL105" i="9" s="1"/>
  <c r="KM103" i="9"/>
  <c r="KM105" i="9" s="1"/>
  <c r="KH110" i="9" s="1"/>
  <c r="KO103" i="9"/>
  <c r="KO105" i="9" s="1"/>
  <c r="KP103" i="9"/>
  <c r="KP105" i="9" s="1"/>
  <c r="KH111" i="9" s="1"/>
  <c r="DQ95" i="6"/>
  <c r="KT103" i="6"/>
  <c r="KV103" i="6"/>
  <c r="KS103" i="6"/>
  <c r="KY103" i="6"/>
  <c r="KQ103" i="9"/>
  <c r="KP102" i="1"/>
  <c r="KP104" i="1" s="1"/>
  <c r="G72" i="5" s="1"/>
  <c r="KJ102" i="1"/>
  <c r="KJ104" i="1" s="1"/>
  <c r="KI102" i="1"/>
  <c r="KR110" i="9"/>
  <c r="KR111" i="9"/>
  <c r="LA103" i="9"/>
  <c r="LA102" i="1"/>
  <c r="KI103" i="9"/>
  <c r="KI105" i="9" s="1"/>
  <c r="LK103" i="6"/>
  <c r="KW103" i="6"/>
  <c r="KW105" i="6" s="1"/>
  <c r="KR109" i="6" s="1"/>
  <c r="LA103" i="6"/>
  <c r="KQ102" i="1"/>
  <c r="KM102" i="1"/>
  <c r="KL102" i="1"/>
  <c r="KO102" i="1"/>
  <c r="CP91" i="4"/>
  <c r="CP94" i="4" s="1"/>
  <c r="G82" i="14"/>
  <c r="KT105" i="9"/>
  <c r="KR112" i="9" s="1"/>
  <c r="LA105" i="9"/>
  <c r="KT104" i="1"/>
  <c r="KR107" i="1" s="1"/>
  <c r="LA104" i="1"/>
  <c r="KT105" i="6"/>
  <c r="KJ105" i="9"/>
  <c r="E64" i="13"/>
  <c r="E60" i="5"/>
  <c r="KQ105" i="9" l="1"/>
  <c r="KH107" i="9"/>
  <c r="KR106" i="6"/>
  <c r="KR108" i="9"/>
  <c r="KR109" i="9" s="1"/>
  <c r="KR116" i="9" s="1"/>
  <c r="KR113" i="1"/>
  <c r="LA105" i="6"/>
  <c r="KR107" i="6"/>
  <c r="KM104" i="1"/>
  <c r="KH109" i="1" s="1"/>
  <c r="KH106" i="1"/>
  <c r="KQ104" i="1"/>
  <c r="KR108" i="1"/>
  <c r="KH112" i="9"/>
  <c r="KH108" i="9"/>
  <c r="KH109" i="9" s="1"/>
  <c r="KH116" i="9" s="1"/>
  <c r="JP46" i="9"/>
  <c r="JV8" i="9"/>
  <c r="JV9" i="9"/>
  <c r="JV10" i="9"/>
  <c r="JV11" i="9"/>
  <c r="JV12" i="9"/>
  <c r="JV13" i="9"/>
  <c r="JV14" i="9"/>
  <c r="JV15" i="9"/>
  <c r="JV16" i="9"/>
  <c r="JV17" i="9"/>
  <c r="JV18" i="9"/>
  <c r="JV19" i="9"/>
  <c r="JV20" i="9"/>
  <c r="JV21" i="9"/>
  <c r="JV22" i="9"/>
  <c r="JV23" i="9"/>
  <c r="JV24" i="9"/>
  <c r="JV25" i="9"/>
  <c r="JV26" i="9"/>
  <c r="JV27" i="9"/>
  <c r="JV28" i="9"/>
  <c r="JV29" i="9"/>
  <c r="JV30" i="9"/>
  <c r="JV31" i="9"/>
  <c r="JV32" i="9"/>
  <c r="JV33" i="9"/>
  <c r="JV34" i="9"/>
  <c r="JV35" i="9"/>
  <c r="JV36" i="9"/>
  <c r="JV39" i="9"/>
  <c r="JV40" i="9"/>
  <c r="JV41" i="9"/>
  <c r="JV42" i="9"/>
  <c r="JV43" i="9"/>
  <c r="JV44" i="9"/>
  <c r="JV45" i="9"/>
  <c r="JV46" i="9"/>
  <c r="JV47" i="9"/>
  <c r="JV48" i="9"/>
  <c r="JV49" i="9"/>
  <c r="JV50" i="9"/>
  <c r="JV51" i="9"/>
  <c r="JV52" i="9"/>
  <c r="JV53" i="9"/>
  <c r="JV54" i="9"/>
  <c r="JV55" i="9"/>
  <c r="JV56" i="9"/>
  <c r="JV57" i="9"/>
  <c r="JV58" i="9"/>
  <c r="JV59" i="9"/>
  <c r="JV60" i="9"/>
  <c r="JV61" i="9"/>
  <c r="JV62" i="9"/>
  <c r="JV63" i="9"/>
  <c r="JV64" i="9"/>
  <c r="JV65" i="9"/>
  <c r="JV66" i="9"/>
  <c r="JV67" i="9"/>
  <c r="JV68" i="9"/>
  <c r="JV69" i="9"/>
  <c r="JV71" i="9"/>
  <c r="JV72" i="9"/>
  <c r="JV73" i="9"/>
  <c r="JV74" i="9"/>
  <c r="JV75" i="9"/>
  <c r="JV76" i="9"/>
  <c r="JV77" i="9"/>
  <c r="JV78" i="9"/>
  <c r="JV79" i="9"/>
  <c r="JV80" i="9"/>
  <c r="JV81" i="9"/>
  <c r="JV82" i="9"/>
  <c r="JV83" i="9"/>
  <c r="JV84" i="9"/>
  <c r="JV85" i="9"/>
  <c r="JV86" i="9"/>
  <c r="JV87" i="9"/>
  <c r="JV88" i="9"/>
  <c r="JV89" i="9"/>
  <c r="JV90" i="9"/>
  <c r="JV91" i="9"/>
  <c r="JV92" i="9"/>
  <c r="JV93" i="9"/>
  <c r="JV95" i="9"/>
  <c r="JV96" i="9"/>
  <c r="JV97" i="9"/>
  <c r="JV98" i="9"/>
  <c r="JV99" i="9"/>
  <c r="JV100" i="9"/>
  <c r="JV101" i="9"/>
  <c r="JV7" i="9"/>
  <c r="JU8" i="9"/>
  <c r="JU9" i="9"/>
  <c r="JU10" i="9"/>
  <c r="JU11" i="9"/>
  <c r="JU12" i="9"/>
  <c r="JU13" i="9"/>
  <c r="JU14" i="9"/>
  <c r="JU15" i="9"/>
  <c r="JU16" i="9"/>
  <c r="JU17" i="9"/>
  <c r="JU18" i="9"/>
  <c r="JU19" i="9"/>
  <c r="JU20" i="9"/>
  <c r="JU21" i="9"/>
  <c r="JU22" i="9"/>
  <c r="JU23" i="9"/>
  <c r="JU24" i="9"/>
  <c r="JU25" i="9"/>
  <c r="JU26" i="9"/>
  <c r="JU27" i="9"/>
  <c r="JU28" i="9"/>
  <c r="JU29" i="9"/>
  <c r="JU30" i="9"/>
  <c r="JU31" i="9"/>
  <c r="JU32" i="9"/>
  <c r="JU33" i="9"/>
  <c r="JU34" i="9"/>
  <c r="JU35" i="9"/>
  <c r="JU36" i="9"/>
  <c r="JU39" i="9"/>
  <c r="JU40" i="9"/>
  <c r="JU41" i="9"/>
  <c r="JU42" i="9"/>
  <c r="JU43" i="9"/>
  <c r="JU44" i="9"/>
  <c r="JU45" i="9"/>
  <c r="JU46" i="9"/>
  <c r="JU47" i="9"/>
  <c r="JU48" i="9"/>
  <c r="JU49" i="9"/>
  <c r="JU50" i="9"/>
  <c r="JU51" i="9"/>
  <c r="JU52" i="9"/>
  <c r="JU53" i="9"/>
  <c r="JU54" i="9"/>
  <c r="JU55" i="9"/>
  <c r="JU56" i="9"/>
  <c r="JU57" i="9"/>
  <c r="JU58" i="9"/>
  <c r="JU59" i="9"/>
  <c r="JU60" i="9"/>
  <c r="JU61" i="9"/>
  <c r="JU62" i="9"/>
  <c r="JU63" i="9"/>
  <c r="JU64" i="9"/>
  <c r="JU65" i="9"/>
  <c r="JU66" i="9"/>
  <c r="JU67" i="9"/>
  <c r="JU68" i="9"/>
  <c r="JU69" i="9"/>
  <c r="JU71" i="9"/>
  <c r="JU72" i="9"/>
  <c r="JU73" i="9"/>
  <c r="JU74" i="9"/>
  <c r="JU75" i="9"/>
  <c r="JU76" i="9"/>
  <c r="JU77" i="9"/>
  <c r="JU78" i="9"/>
  <c r="JU79" i="9"/>
  <c r="JU80" i="9"/>
  <c r="JU81" i="9"/>
  <c r="JU82" i="9"/>
  <c r="JU83" i="9"/>
  <c r="JU84" i="9"/>
  <c r="JU85" i="9"/>
  <c r="JU86" i="9"/>
  <c r="JU87" i="9"/>
  <c r="JU88" i="9"/>
  <c r="JU89" i="9"/>
  <c r="JU90" i="9"/>
  <c r="JU91" i="9"/>
  <c r="JU92" i="9"/>
  <c r="JU93" i="9"/>
  <c r="JU95" i="9"/>
  <c r="JU96" i="9"/>
  <c r="JU97" i="9"/>
  <c r="JU98" i="9"/>
  <c r="JU99" i="9"/>
  <c r="JU100" i="9"/>
  <c r="JU101" i="9"/>
  <c r="JU7" i="9"/>
  <c r="JS8" i="9"/>
  <c r="JS9" i="9"/>
  <c r="JS10" i="9"/>
  <c r="JS11" i="9"/>
  <c r="JS12" i="9"/>
  <c r="JS13" i="9"/>
  <c r="JS14" i="9"/>
  <c r="JS15" i="9"/>
  <c r="JS16" i="9"/>
  <c r="JS17" i="9"/>
  <c r="JS18" i="9"/>
  <c r="JS19" i="9"/>
  <c r="JS20" i="9"/>
  <c r="JS21" i="9"/>
  <c r="JS22" i="9"/>
  <c r="JS23" i="9"/>
  <c r="JS24" i="9"/>
  <c r="JS25" i="9"/>
  <c r="JS26" i="9"/>
  <c r="JS27" i="9"/>
  <c r="JS28" i="9"/>
  <c r="JS29" i="9"/>
  <c r="JS30" i="9"/>
  <c r="JS31" i="9"/>
  <c r="JS32" i="9"/>
  <c r="JS33" i="9"/>
  <c r="JS34" i="9"/>
  <c r="JS35" i="9"/>
  <c r="JS36" i="9"/>
  <c r="JS39" i="9"/>
  <c r="JS40" i="9"/>
  <c r="JS41" i="9"/>
  <c r="JS42" i="9"/>
  <c r="JS43" i="9"/>
  <c r="JS44" i="9"/>
  <c r="JS45" i="9"/>
  <c r="JS46" i="9"/>
  <c r="JS47" i="9"/>
  <c r="JS48" i="9"/>
  <c r="JS49" i="9"/>
  <c r="JS50" i="9"/>
  <c r="JS51" i="9"/>
  <c r="JS52" i="9"/>
  <c r="JS53" i="9"/>
  <c r="JS54" i="9"/>
  <c r="JS55" i="9"/>
  <c r="JS56" i="9"/>
  <c r="JS57" i="9"/>
  <c r="JS58" i="9"/>
  <c r="JS59" i="9"/>
  <c r="JS60" i="9"/>
  <c r="JS61" i="9"/>
  <c r="JS62" i="9"/>
  <c r="JS63" i="9"/>
  <c r="JS64" i="9"/>
  <c r="JS65" i="9"/>
  <c r="JS66" i="9"/>
  <c r="JS67" i="9"/>
  <c r="JS68" i="9"/>
  <c r="JS69" i="9"/>
  <c r="JS71" i="9"/>
  <c r="JS72" i="9"/>
  <c r="JS73" i="9"/>
  <c r="JS74" i="9"/>
  <c r="JS75" i="9"/>
  <c r="JS76" i="9"/>
  <c r="JS77" i="9"/>
  <c r="JS78" i="9"/>
  <c r="JS79" i="9"/>
  <c r="JS80" i="9"/>
  <c r="JS81" i="9"/>
  <c r="JS82" i="9"/>
  <c r="JS83" i="9"/>
  <c r="JS84" i="9"/>
  <c r="JS85" i="9"/>
  <c r="JS86" i="9"/>
  <c r="JS87" i="9"/>
  <c r="JS88" i="9"/>
  <c r="JS89" i="9"/>
  <c r="JS90" i="9"/>
  <c r="JS91" i="9"/>
  <c r="JS92" i="9"/>
  <c r="JS93" i="9"/>
  <c r="JS95" i="9"/>
  <c r="JS96" i="9"/>
  <c r="JS97" i="9"/>
  <c r="JS98" i="9"/>
  <c r="JS99" i="9"/>
  <c r="JS100" i="9"/>
  <c r="JS101" i="9"/>
  <c r="JS7" i="9"/>
  <c r="JR8" i="9"/>
  <c r="JR9" i="9"/>
  <c r="JR10" i="9"/>
  <c r="JR11" i="9"/>
  <c r="JR12" i="9"/>
  <c r="JR13" i="9"/>
  <c r="JR14" i="9"/>
  <c r="JR15" i="9"/>
  <c r="JR16" i="9"/>
  <c r="JR17" i="9"/>
  <c r="JR18" i="9"/>
  <c r="JR19" i="9"/>
  <c r="JR20" i="9"/>
  <c r="JR21" i="9"/>
  <c r="JR22" i="9"/>
  <c r="JR23" i="9"/>
  <c r="JR24" i="9"/>
  <c r="JR25" i="9"/>
  <c r="JR26" i="9"/>
  <c r="JR27" i="9"/>
  <c r="JR28" i="9"/>
  <c r="JR29" i="9"/>
  <c r="JR30" i="9"/>
  <c r="JR31" i="9"/>
  <c r="JR32" i="9"/>
  <c r="JR33" i="9"/>
  <c r="JR34" i="9"/>
  <c r="JR35" i="9"/>
  <c r="JR36" i="9"/>
  <c r="JR39" i="9"/>
  <c r="JR40" i="9"/>
  <c r="JR41" i="9"/>
  <c r="JR42" i="9"/>
  <c r="JR43" i="9"/>
  <c r="JR44" i="9"/>
  <c r="JR45" i="9"/>
  <c r="JR46" i="9"/>
  <c r="JR47" i="9"/>
  <c r="JR48" i="9"/>
  <c r="JR49" i="9"/>
  <c r="JR50" i="9"/>
  <c r="JR51" i="9"/>
  <c r="JR52" i="9"/>
  <c r="JR53" i="9"/>
  <c r="JR54" i="9"/>
  <c r="JR55" i="9"/>
  <c r="JR56" i="9"/>
  <c r="JR57" i="9"/>
  <c r="JR58" i="9"/>
  <c r="JR59" i="9"/>
  <c r="JR60" i="9"/>
  <c r="JR61" i="9"/>
  <c r="JR62" i="9"/>
  <c r="JR63" i="9"/>
  <c r="JR64" i="9"/>
  <c r="JR65" i="9"/>
  <c r="JR66" i="9"/>
  <c r="JR67" i="9"/>
  <c r="JR68" i="9"/>
  <c r="JR69" i="9"/>
  <c r="JR71" i="9"/>
  <c r="JR72" i="9"/>
  <c r="JR73" i="9"/>
  <c r="JR74" i="9"/>
  <c r="JR75" i="9"/>
  <c r="JR76" i="9"/>
  <c r="JR77" i="9"/>
  <c r="JR78" i="9"/>
  <c r="JR79" i="9"/>
  <c r="JR80" i="9"/>
  <c r="JR81" i="9"/>
  <c r="JR82" i="9"/>
  <c r="JR83" i="9"/>
  <c r="JR84" i="9"/>
  <c r="JR85" i="9"/>
  <c r="JR86" i="9"/>
  <c r="JR87" i="9"/>
  <c r="JR88" i="9"/>
  <c r="JR89" i="9"/>
  <c r="JR90" i="9"/>
  <c r="JR91" i="9"/>
  <c r="JR92" i="9"/>
  <c r="JR93" i="9"/>
  <c r="JR95" i="9"/>
  <c r="JR96" i="9"/>
  <c r="JR97" i="9"/>
  <c r="JR98" i="9"/>
  <c r="JR99" i="9"/>
  <c r="JR100" i="9"/>
  <c r="JR101" i="9"/>
  <c r="JR7" i="9"/>
  <c r="JP8" i="9"/>
  <c r="JP9" i="9"/>
  <c r="JP10" i="9"/>
  <c r="JP11" i="9"/>
  <c r="JP12" i="9"/>
  <c r="JP13" i="9"/>
  <c r="JP14" i="9"/>
  <c r="JP15" i="9"/>
  <c r="JP16" i="9"/>
  <c r="JP17" i="9"/>
  <c r="JP18" i="9"/>
  <c r="JP19" i="9"/>
  <c r="JP20" i="9"/>
  <c r="JP21" i="9"/>
  <c r="JP22" i="9"/>
  <c r="JP23" i="9"/>
  <c r="JP24" i="9"/>
  <c r="JP25" i="9"/>
  <c r="JP26" i="9"/>
  <c r="JP27" i="9"/>
  <c r="JP28" i="9"/>
  <c r="JP29" i="9"/>
  <c r="JP30" i="9"/>
  <c r="JP31" i="9"/>
  <c r="JP32" i="9"/>
  <c r="JP33" i="9"/>
  <c r="JP34" i="9"/>
  <c r="JP35" i="9"/>
  <c r="JP36" i="9"/>
  <c r="JP39" i="9"/>
  <c r="JP40" i="9"/>
  <c r="JP41" i="9"/>
  <c r="JP42" i="9"/>
  <c r="JP43" i="9"/>
  <c r="JP44" i="9"/>
  <c r="JP45" i="9"/>
  <c r="JP47" i="9"/>
  <c r="JP48" i="9"/>
  <c r="JP49" i="9"/>
  <c r="JP50" i="9"/>
  <c r="JP51" i="9"/>
  <c r="JP52" i="9"/>
  <c r="JP53" i="9"/>
  <c r="JP54" i="9"/>
  <c r="JP55" i="9"/>
  <c r="JP56" i="9"/>
  <c r="JP57" i="9"/>
  <c r="JP58" i="9"/>
  <c r="JP59" i="9"/>
  <c r="JP60" i="9"/>
  <c r="JP61" i="9"/>
  <c r="JP62" i="9"/>
  <c r="JP63" i="9"/>
  <c r="JP64" i="9"/>
  <c r="JP65" i="9"/>
  <c r="JP66" i="9"/>
  <c r="JP67" i="9"/>
  <c r="JP68" i="9"/>
  <c r="JP69" i="9"/>
  <c r="JP71" i="9"/>
  <c r="JP72" i="9"/>
  <c r="JP73" i="9"/>
  <c r="JP74" i="9"/>
  <c r="JP75" i="9"/>
  <c r="JP76" i="9"/>
  <c r="JP77" i="9"/>
  <c r="JP78" i="9"/>
  <c r="JP79" i="9"/>
  <c r="JP80" i="9"/>
  <c r="JP81" i="9"/>
  <c r="JP82" i="9"/>
  <c r="JP83" i="9"/>
  <c r="JP84" i="9"/>
  <c r="JP85" i="9"/>
  <c r="JP86" i="9"/>
  <c r="JP87" i="9"/>
  <c r="JP88" i="9"/>
  <c r="JP89" i="9"/>
  <c r="JP90" i="9"/>
  <c r="JP91" i="9"/>
  <c r="JP92" i="9"/>
  <c r="JP93" i="9"/>
  <c r="JP95" i="9"/>
  <c r="JP96" i="9"/>
  <c r="JP97" i="9"/>
  <c r="JP98" i="9"/>
  <c r="JP99" i="9"/>
  <c r="JP100" i="9"/>
  <c r="JP101" i="9"/>
  <c r="JP7" i="9"/>
  <c r="JO8" i="9"/>
  <c r="JO9" i="9"/>
  <c r="JO10" i="9"/>
  <c r="JO11" i="9"/>
  <c r="JO12" i="9"/>
  <c r="JO13" i="9"/>
  <c r="JO14" i="9"/>
  <c r="JO15" i="9"/>
  <c r="JO16" i="9"/>
  <c r="JO17" i="9"/>
  <c r="JO18" i="9"/>
  <c r="JO19" i="9"/>
  <c r="JO20" i="9"/>
  <c r="JO21" i="9"/>
  <c r="JO22" i="9"/>
  <c r="JO23" i="9"/>
  <c r="JO24" i="9"/>
  <c r="JO25" i="9"/>
  <c r="JO26" i="9"/>
  <c r="JO27" i="9"/>
  <c r="JO28" i="9"/>
  <c r="JO29" i="9"/>
  <c r="JO30" i="9"/>
  <c r="JO31" i="9"/>
  <c r="JO32" i="9"/>
  <c r="JO33" i="9"/>
  <c r="JO34" i="9"/>
  <c r="JO35" i="9"/>
  <c r="JO36" i="9"/>
  <c r="JO39" i="9"/>
  <c r="JO40" i="9"/>
  <c r="JO41" i="9"/>
  <c r="JO42" i="9"/>
  <c r="JO43" i="9"/>
  <c r="JO44" i="9"/>
  <c r="JO45" i="9"/>
  <c r="JO46" i="9"/>
  <c r="JO47" i="9"/>
  <c r="JO48" i="9"/>
  <c r="JO49" i="9"/>
  <c r="JO50" i="9"/>
  <c r="JO51" i="9"/>
  <c r="JO52" i="9"/>
  <c r="JO53" i="9"/>
  <c r="JO54" i="9"/>
  <c r="JO55" i="9"/>
  <c r="JO56" i="9"/>
  <c r="JO57" i="9"/>
  <c r="JO58" i="9"/>
  <c r="JO59" i="9"/>
  <c r="JO60" i="9"/>
  <c r="JO61" i="9"/>
  <c r="JO62" i="9"/>
  <c r="JO63" i="9"/>
  <c r="JO64" i="9"/>
  <c r="JO65" i="9"/>
  <c r="JO66" i="9"/>
  <c r="JO67" i="9"/>
  <c r="JO68" i="9"/>
  <c r="JO69" i="9"/>
  <c r="JO71" i="9"/>
  <c r="JO72" i="9"/>
  <c r="JO73" i="9"/>
  <c r="JO74" i="9"/>
  <c r="JO75" i="9"/>
  <c r="JO76" i="9"/>
  <c r="JO77" i="9"/>
  <c r="JO78" i="9"/>
  <c r="JO79" i="9"/>
  <c r="JO80" i="9"/>
  <c r="JO81" i="9"/>
  <c r="JO82" i="9"/>
  <c r="JO83" i="9"/>
  <c r="JO84" i="9"/>
  <c r="JO85" i="9"/>
  <c r="JO86" i="9"/>
  <c r="JO87" i="9"/>
  <c r="JO88" i="9"/>
  <c r="JO89" i="9"/>
  <c r="JO90" i="9"/>
  <c r="JO91" i="9"/>
  <c r="JO92" i="9"/>
  <c r="JO93" i="9"/>
  <c r="JO95" i="9"/>
  <c r="JO96" i="9"/>
  <c r="JO97" i="9"/>
  <c r="JO98" i="9"/>
  <c r="JO99" i="9"/>
  <c r="JO100" i="9"/>
  <c r="JO101" i="9"/>
  <c r="JO7" i="9"/>
  <c r="KD103" i="9"/>
  <c r="KA103" i="9"/>
  <c r="JX103" i="9"/>
  <c r="KG101" i="9"/>
  <c r="KG100" i="9"/>
  <c r="KG99" i="9"/>
  <c r="KG98" i="9"/>
  <c r="KG97" i="9"/>
  <c r="KG96" i="9"/>
  <c r="KG95" i="9"/>
  <c r="KG93" i="9"/>
  <c r="KG92" i="9"/>
  <c r="KG91" i="9"/>
  <c r="KG90" i="9"/>
  <c r="KG89" i="9"/>
  <c r="KG88" i="9"/>
  <c r="KG87" i="9"/>
  <c r="KG86" i="9"/>
  <c r="KG85" i="9"/>
  <c r="KG84" i="9"/>
  <c r="KG83" i="9"/>
  <c r="KG82" i="9"/>
  <c r="KG81" i="9"/>
  <c r="KG80" i="9"/>
  <c r="KG79" i="9"/>
  <c r="KG78" i="9"/>
  <c r="KG77" i="9"/>
  <c r="KG76" i="9"/>
  <c r="KG75" i="9"/>
  <c r="KG74" i="9"/>
  <c r="KG73" i="9"/>
  <c r="KG72" i="9"/>
  <c r="KG71" i="9"/>
  <c r="KG69" i="9"/>
  <c r="KG68" i="9"/>
  <c r="KG67" i="9"/>
  <c r="KG66" i="9"/>
  <c r="KG65" i="9"/>
  <c r="KG64" i="9"/>
  <c r="KG63" i="9"/>
  <c r="KG62" i="9"/>
  <c r="KG61" i="9"/>
  <c r="KG60" i="9"/>
  <c r="KG59" i="9"/>
  <c r="KG58" i="9"/>
  <c r="KG57" i="9"/>
  <c r="KG56" i="9"/>
  <c r="KG55" i="9"/>
  <c r="KG54" i="9"/>
  <c r="KG53" i="9"/>
  <c r="KG52" i="9"/>
  <c r="KG51" i="9"/>
  <c r="KG50" i="9"/>
  <c r="KG49" i="9"/>
  <c r="KG48" i="9"/>
  <c r="KG47" i="9"/>
  <c r="KG46" i="9"/>
  <c r="KG45" i="9"/>
  <c r="KG44" i="9"/>
  <c r="KG43" i="9"/>
  <c r="KG42" i="9"/>
  <c r="KG41" i="9"/>
  <c r="KG40" i="9"/>
  <c r="KG39" i="9"/>
  <c r="KG36" i="9"/>
  <c r="KG35" i="9"/>
  <c r="KG34" i="9"/>
  <c r="KG33" i="9"/>
  <c r="KG32" i="9"/>
  <c r="KG31" i="9"/>
  <c r="KG30" i="9"/>
  <c r="KG29" i="9"/>
  <c r="KG28" i="9"/>
  <c r="KG27" i="9"/>
  <c r="KG26" i="9"/>
  <c r="KG25" i="9"/>
  <c r="KG24" i="9"/>
  <c r="KG23" i="9"/>
  <c r="KG22" i="9"/>
  <c r="KG21" i="9"/>
  <c r="KG20" i="9"/>
  <c r="KG19" i="9"/>
  <c r="KG18" i="9"/>
  <c r="KG17" i="9"/>
  <c r="KG16" i="9"/>
  <c r="KG15" i="9"/>
  <c r="KG14" i="9"/>
  <c r="KG13" i="9"/>
  <c r="KG12" i="9"/>
  <c r="KG11" i="9"/>
  <c r="KG10" i="9"/>
  <c r="KG9" i="9"/>
  <c r="KG8" i="9"/>
  <c r="KB103" i="9"/>
  <c r="KB105" i="9" s="1"/>
  <c r="KG7" i="9"/>
  <c r="KF103" i="9"/>
  <c r="KF105" i="9" s="1"/>
  <c r="JX111" i="9" s="1"/>
  <c r="KE103" i="9"/>
  <c r="KE105" i="9" s="1"/>
  <c r="KC103" i="9"/>
  <c r="KC105" i="9" s="1"/>
  <c r="JX110" i="9" s="1"/>
  <c r="JZ103" i="9"/>
  <c r="JY103" i="9"/>
  <c r="JY105" i="9" s="1"/>
  <c r="KF9" i="6"/>
  <c r="KF10" i="6"/>
  <c r="KF11" i="6"/>
  <c r="KF12" i="6"/>
  <c r="KF13" i="6"/>
  <c r="KF14" i="6"/>
  <c r="KF15" i="6"/>
  <c r="KF16" i="6"/>
  <c r="KF17" i="6"/>
  <c r="KF18" i="6"/>
  <c r="KF19" i="6"/>
  <c r="KF20" i="6"/>
  <c r="KF21" i="6"/>
  <c r="KF22" i="6"/>
  <c r="KF23" i="6"/>
  <c r="KF24" i="6"/>
  <c r="KF25" i="6"/>
  <c r="KF26" i="6"/>
  <c r="KF27" i="6"/>
  <c r="KF28" i="6"/>
  <c r="KF29" i="6"/>
  <c r="KF30" i="6"/>
  <c r="KF31" i="6"/>
  <c r="KF32" i="6"/>
  <c r="KF33" i="6"/>
  <c r="KF34" i="6"/>
  <c r="KF35" i="6"/>
  <c r="KF36" i="6"/>
  <c r="KF37" i="6"/>
  <c r="KF40" i="6"/>
  <c r="KF41" i="6"/>
  <c r="KF42" i="6"/>
  <c r="KF43" i="6"/>
  <c r="KF44" i="6"/>
  <c r="KF45" i="6"/>
  <c r="KF46" i="6"/>
  <c r="KF47" i="6"/>
  <c r="KF48" i="6"/>
  <c r="KF49" i="6"/>
  <c r="KF50" i="6"/>
  <c r="KF51" i="6"/>
  <c r="KF52" i="6"/>
  <c r="KF53" i="6"/>
  <c r="KF54" i="6"/>
  <c r="KF55" i="6"/>
  <c r="KF56" i="6"/>
  <c r="KF57" i="6"/>
  <c r="KF58" i="6"/>
  <c r="KF59" i="6"/>
  <c r="KF60" i="6"/>
  <c r="KF61" i="6"/>
  <c r="KF62" i="6"/>
  <c r="KF63" i="6"/>
  <c r="KF64" i="6"/>
  <c r="KF65" i="6"/>
  <c r="KF66" i="6"/>
  <c r="KF67" i="6"/>
  <c r="KF68" i="6"/>
  <c r="KF69" i="6"/>
  <c r="KF70" i="6"/>
  <c r="KF72" i="6"/>
  <c r="KF73" i="6"/>
  <c r="KF74" i="6"/>
  <c r="KF75" i="6"/>
  <c r="KF76" i="6"/>
  <c r="KF77" i="6"/>
  <c r="KF78" i="6"/>
  <c r="KF79" i="6"/>
  <c r="KF80" i="6"/>
  <c r="KF81" i="6"/>
  <c r="KF82" i="6"/>
  <c r="KF83" i="6"/>
  <c r="KF84" i="6"/>
  <c r="KF85" i="6"/>
  <c r="KF86" i="6"/>
  <c r="KF87" i="6"/>
  <c r="KF88" i="6"/>
  <c r="KF89" i="6"/>
  <c r="KF90" i="6"/>
  <c r="KF91" i="6"/>
  <c r="KF92" i="6"/>
  <c r="KF93" i="6"/>
  <c r="KF94" i="6"/>
  <c r="KF98" i="6"/>
  <c r="KF99" i="6"/>
  <c r="KF100" i="6"/>
  <c r="KF101" i="6"/>
  <c r="KF8" i="6"/>
  <c r="KE9" i="6"/>
  <c r="KE10" i="6"/>
  <c r="KE11" i="6"/>
  <c r="KE12" i="6"/>
  <c r="KE13" i="6"/>
  <c r="KE14" i="6"/>
  <c r="KE15" i="6"/>
  <c r="KE16" i="6"/>
  <c r="KE17" i="6"/>
  <c r="KE18" i="6"/>
  <c r="KE19" i="6"/>
  <c r="KE20" i="6"/>
  <c r="KE21" i="6"/>
  <c r="KE22" i="6"/>
  <c r="KE23" i="6"/>
  <c r="KE24" i="6"/>
  <c r="KE25" i="6"/>
  <c r="KE26" i="6"/>
  <c r="KE27" i="6"/>
  <c r="KE28" i="6"/>
  <c r="KE29" i="6"/>
  <c r="KE30" i="6"/>
  <c r="KE31" i="6"/>
  <c r="KE32" i="6"/>
  <c r="KE33" i="6"/>
  <c r="KE34" i="6"/>
  <c r="KE35" i="6"/>
  <c r="KE36" i="6"/>
  <c r="KE37" i="6"/>
  <c r="KE40" i="6"/>
  <c r="KE41" i="6"/>
  <c r="KE42" i="6"/>
  <c r="KE43" i="6"/>
  <c r="KE44" i="6"/>
  <c r="KE45" i="6"/>
  <c r="KE46" i="6"/>
  <c r="KE47" i="6"/>
  <c r="KE48" i="6"/>
  <c r="KE49" i="6"/>
  <c r="KE50" i="6"/>
  <c r="KE51" i="6"/>
  <c r="KE52" i="6"/>
  <c r="KE53" i="6"/>
  <c r="KE54" i="6"/>
  <c r="KE55" i="6"/>
  <c r="KE56" i="6"/>
  <c r="KE57" i="6"/>
  <c r="KE58" i="6"/>
  <c r="KE59" i="6"/>
  <c r="KE60" i="6"/>
  <c r="KE61" i="6"/>
  <c r="KE62" i="6"/>
  <c r="KE63" i="6"/>
  <c r="KE64" i="6"/>
  <c r="KE65" i="6"/>
  <c r="KE66" i="6"/>
  <c r="KE67" i="6"/>
  <c r="KE68" i="6"/>
  <c r="KE69" i="6"/>
  <c r="KE70" i="6"/>
  <c r="KE72" i="6"/>
  <c r="KE73" i="6"/>
  <c r="KE74" i="6"/>
  <c r="KE75" i="6"/>
  <c r="KE76" i="6"/>
  <c r="KE77" i="6"/>
  <c r="KE78" i="6"/>
  <c r="KE79" i="6"/>
  <c r="KE80" i="6"/>
  <c r="KE81" i="6"/>
  <c r="KE82" i="6"/>
  <c r="KE83" i="6"/>
  <c r="KE84" i="6"/>
  <c r="KE85" i="6"/>
  <c r="KE86" i="6"/>
  <c r="KE87" i="6"/>
  <c r="KE88" i="6"/>
  <c r="KE89" i="6"/>
  <c r="KE90" i="6"/>
  <c r="KE91" i="6"/>
  <c r="KE92" i="6"/>
  <c r="KE93" i="6"/>
  <c r="KE94" i="6"/>
  <c r="KE98" i="6"/>
  <c r="KE99" i="6"/>
  <c r="KE100" i="6"/>
  <c r="KE101" i="6"/>
  <c r="KE8" i="6"/>
  <c r="KC9" i="6"/>
  <c r="KC10" i="6"/>
  <c r="KC11" i="6"/>
  <c r="KC12" i="6"/>
  <c r="KC13" i="6"/>
  <c r="KC14" i="6"/>
  <c r="KC15" i="6"/>
  <c r="KC16" i="6"/>
  <c r="KC17" i="6"/>
  <c r="KC18" i="6"/>
  <c r="KC19" i="6"/>
  <c r="KC20" i="6"/>
  <c r="KC21" i="6"/>
  <c r="KC22" i="6"/>
  <c r="KC23" i="6"/>
  <c r="KC24" i="6"/>
  <c r="KC25" i="6"/>
  <c r="KC26" i="6"/>
  <c r="KC27" i="6"/>
  <c r="KC28" i="6"/>
  <c r="KC29" i="6"/>
  <c r="KC30" i="6"/>
  <c r="KC31" i="6"/>
  <c r="KC32" i="6"/>
  <c r="KC33" i="6"/>
  <c r="KC34" i="6"/>
  <c r="KC35" i="6"/>
  <c r="KC36" i="6"/>
  <c r="KC37" i="6"/>
  <c r="KC40" i="6"/>
  <c r="KC41" i="6"/>
  <c r="KC42" i="6"/>
  <c r="KC43" i="6"/>
  <c r="KC44" i="6"/>
  <c r="KC45" i="6"/>
  <c r="KC46" i="6"/>
  <c r="KC47" i="6"/>
  <c r="KC48" i="6"/>
  <c r="KC49" i="6"/>
  <c r="KC50" i="6"/>
  <c r="KC51" i="6"/>
  <c r="KC52" i="6"/>
  <c r="KC53" i="6"/>
  <c r="KC54" i="6"/>
  <c r="KC55" i="6"/>
  <c r="KC56" i="6"/>
  <c r="KC57" i="6"/>
  <c r="KC58" i="6"/>
  <c r="KC59" i="6"/>
  <c r="KC60" i="6"/>
  <c r="KC61" i="6"/>
  <c r="KC62" i="6"/>
  <c r="KC63" i="6"/>
  <c r="KC64" i="6"/>
  <c r="KC65" i="6"/>
  <c r="KC66" i="6"/>
  <c r="KC67" i="6"/>
  <c r="KC68" i="6"/>
  <c r="KC69" i="6"/>
  <c r="KC70" i="6"/>
  <c r="KC72" i="6"/>
  <c r="KC73" i="6"/>
  <c r="KC74" i="6"/>
  <c r="KC75" i="6"/>
  <c r="KC76" i="6"/>
  <c r="KC77" i="6"/>
  <c r="KC78" i="6"/>
  <c r="KC79" i="6"/>
  <c r="KC80" i="6"/>
  <c r="KC81" i="6"/>
  <c r="KC82" i="6"/>
  <c r="KC83" i="6"/>
  <c r="KC84" i="6"/>
  <c r="KC85" i="6"/>
  <c r="KC86" i="6"/>
  <c r="KC87" i="6"/>
  <c r="KC88" i="6"/>
  <c r="KC89" i="6"/>
  <c r="KC90" i="6"/>
  <c r="KC91" i="6"/>
  <c r="KC92" i="6"/>
  <c r="KC93" i="6"/>
  <c r="KC94" i="6"/>
  <c r="KC98" i="6"/>
  <c r="KC99" i="6"/>
  <c r="KC100" i="6"/>
  <c r="KC101" i="6"/>
  <c r="KC8" i="6"/>
  <c r="KB9" i="6"/>
  <c r="KB10" i="6"/>
  <c r="KB11" i="6"/>
  <c r="KB12" i="6"/>
  <c r="KB13" i="6"/>
  <c r="KB14" i="6"/>
  <c r="KB15" i="6"/>
  <c r="KB16" i="6"/>
  <c r="KB17" i="6"/>
  <c r="KB18" i="6"/>
  <c r="KB19" i="6"/>
  <c r="KB20" i="6"/>
  <c r="KB21" i="6"/>
  <c r="KB22" i="6"/>
  <c r="KB23" i="6"/>
  <c r="KB24" i="6"/>
  <c r="KB25" i="6"/>
  <c r="KB26" i="6"/>
  <c r="KB27" i="6"/>
  <c r="KB28" i="6"/>
  <c r="KB29" i="6"/>
  <c r="KB30" i="6"/>
  <c r="KB31" i="6"/>
  <c r="KB32" i="6"/>
  <c r="KB33" i="6"/>
  <c r="KB34" i="6"/>
  <c r="KB35" i="6"/>
  <c r="KB36" i="6"/>
  <c r="KB37" i="6"/>
  <c r="KB40" i="6"/>
  <c r="KB41" i="6"/>
  <c r="KB42" i="6"/>
  <c r="KB43" i="6"/>
  <c r="KB44" i="6"/>
  <c r="KB45" i="6"/>
  <c r="KB46" i="6"/>
  <c r="KB47" i="6"/>
  <c r="KB48" i="6"/>
  <c r="KB49" i="6"/>
  <c r="KB50" i="6"/>
  <c r="KB51" i="6"/>
  <c r="KB52" i="6"/>
  <c r="KB53" i="6"/>
  <c r="KB54" i="6"/>
  <c r="KB55" i="6"/>
  <c r="KB56" i="6"/>
  <c r="KB57" i="6"/>
  <c r="KB58" i="6"/>
  <c r="KB59" i="6"/>
  <c r="KB60" i="6"/>
  <c r="KB61" i="6"/>
  <c r="KB62" i="6"/>
  <c r="KB63" i="6"/>
  <c r="KB64" i="6"/>
  <c r="KB65" i="6"/>
  <c r="KB66" i="6"/>
  <c r="KB67" i="6"/>
  <c r="KB68" i="6"/>
  <c r="KB69" i="6"/>
  <c r="KB70" i="6"/>
  <c r="KB72" i="6"/>
  <c r="KB73" i="6"/>
  <c r="KB74" i="6"/>
  <c r="KB75" i="6"/>
  <c r="KB76" i="6"/>
  <c r="KB77" i="6"/>
  <c r="KB78" i="6"/>
  <c r="KB79" i="6"/>
  <c r="KB80" i="6"/>
  <c r="KB81" i="6"/>
  <c r="KB82" i="6"/>
  <c r="KB83" i="6"/>
  <c r="KB84" i="6"/>
  <c r="KB85" i="6"/>
  <c r="KB86" i="6"/>
  <c r="KB87" i="6"/>
  <c r="KB88" i="6"/>
  <c r="KB89" i="6"/>
  <c r="KB90" i="6"/>
  <c r="KB91" i="6"/>
  <c r="KB92" i="6"/>
  <c r="KB93" i="6"/>
  <c r="KB94" i="6"/>
  <c r="KB98" i="6"/>
  <c r="KB99" i="6"/>
  <c r="KB100" i="6"/>
  <c r="KB101" i="6"/>
  <c r="KB8" i="6"/>
  <c r="JZ9" i="6"/>
  <c r="JZ10" i="6"/>
  <c r="JZ11" i="6"/>
  <c r="JZ12" i="6"/>
  <c r="JZ13" i="6"/>
  <c r="JZ14" i="6"/>
  <c r="JZ15" i="6"/>
  <c r="JZ16" i="6"/>
  <c r="JZ17" i="6"/>
  <c r="JZ18" i="6"/>
  <c r="JZ19" i="6"/>
  <c r="JZ20" i="6"/>
  <c r="JZ21" i="6"/>
  <c r="JZ22" i="6"/>
  <c r="JZ23" i="6"/>
  <c r="JZ24" i="6"/>
  <c r="JZ25" i="6"/>
  <c r="JZ26" i="6"/>
  <c r="JZ27" i="6"/>
  <c r="JZ28" i="6"/>
  <c r="JZ29" i="6"/>
  <c r="JZ30" i="6"/>
  <c r="JZ31" i="6"/>
  <c r="JZ32" i="6"/>
  <c r="JZ33" i="6"/>
  <c r="JZ34" i="6"/>
  <c r="JZ35" i="6"/>
  <c r="JZ36" i="6"/>
  <c r="JZ37" i="6"/>
  <c r="JZ40" i="6"/>
  <c r="JZ41" i="6"/>
  <c r="JZ42" i="6"/>
  <c r="JZ43" i="6"/>
  <c r="JZ44" i="6"/>
  <c r="JZ45" i="6"/>
  <c r="JZ46" i="6"/>
  <c r="JZ47" i="6"/>
  <c r="JZ48" i="6"/>
  <c r="JZ49" i="6"/>
  <c r="JZ50" i="6"/>
  <c r="JZ51" i="6"/>
  <c r="JZ52" i="6"/>
  <c r="JZ53" i="6"/>
  <c r="JZ54" i="6"/>
  <c r="JZ55" i="6"/>
  <c r="JZ56" i="6"/>
  <c r="JZ57" i="6"/>
  <c r="JZ58" i="6"/>
  <c r="JZ59" i="6"/>
  <c r="JZ60" i="6"/>
  <c r="JZ61" i="6"/>
  <c r="JZ62" i="6"/>
  <c r="JZ63" i="6"/>
  <c r="JZ64" i="6"/>
  <c r="JZ65" i="6"/>
  <c r="JZ66" i="6"/>
  <c r="JZ67" i="6"/>
  <c r="JZ68" i="6"/>
  <c r="JZ69" i="6"/>
  <c r="JZ70" i="6"/>
  <c r="JZ72" i="6"/>
  <c r="JZ73" i="6"/>
  <c r="JZ74" i="6"/>
  <c r="JZ75" i="6"/>
  <c r="JZ76" i="6"/>
  <c r="JZ77" i="6"/>
  <c r="JZ78" i="6"/>
  <c r="JZ79" i="6"/>
  <c r="JZ80" i="6"/>
  <c r="JZ81" i="6"/>
  <c r="JZ82" i="6"/>
  <c r="JZ83" i="6"/>
  <c r="JZ84" i="6"/>
  <c r="JZ85" i="6"/>
  <c r="JZ86" i="6"/>
  <c r="JZ87" i="6"/>
  <c r="JZ88" i="6"/>
  <c r="JZ89" i="6"/>
  <c r="JZ90" i="6"/>
  <c r="JZ91" i="6"/>
  <c r="JZ92" i="6"/>
  <c r="JZ93" i="6"/>
  <c r="JZ94" i="6"/>
  <c r="JZ98" i="6"/>
  <c r="JZ99" i="6"/>
  <c r="JZ100" i="6"/>
  <c r="JZ101" i="6"/>
  <c r="JZ8" i="6"/>
  <c r="JY9" i="6"/>
  <c r="JY10" i="6"/>
  <c r="JY11" i="6"/>
  <c r="JY12" i="6"/>
  <c r="JY13" i="6"/>
  <c r="JY14" i="6"/>
  <c r="JY15" i="6"/>
  <c r="JY16" i="6"/>
  <c r="JY17" i="6"/>
  <c r="JY18" i="6"/>
  <c r="JY19" i="6"/>
  <c r="JY20" i="6"/>
  <c r="JY21" i="6"/>
  <c r="JY22" i="6"/>
  <c r="JY23" i="6"/>
  <c r="JY24" i="6"/>
  <c r="JY25" i="6"/>
  <c r="JY26" i="6"/>
  <c r="JY27" i="6"/>
  <c r="JY28" i="6"/>
  <c r="JY29" i="6"/>
  <c r="JY30" i="6"/>
  <c r="JY31" i="6"/>
  <c r="JY32" i="6"/>
  <c r="JY33" i="6"/>
  <c r="JY34" i="6"/>
  <c r="JY35" i="6"/>
  <c r="JY36" i="6"/>
  <c r="JY37" i="6"/>
  <c r="JY40" i="6"/>
  <c r="JY41" i="6"/>
  <c r="JY42" i="6"/>
  <c r="JY43" i="6"/>
  <c r="JY44" i="6"/>
  <c r="JY45" i="6"/>
  <c r="JY46" i="6"/>
  <c r="JY47" i="6"/>
  <c r="JY48" i="6"/>
  <c r="JY49" i="6"/>
  <c r="JY50" i="6"/>
  <c r="JY51" i="6"/>
  <c r="JY52" i="6"/>
  <c r="JY53" i="6"/>
  <c r="JY54" i="6"/>
  <c r="JY55" i="6"/>
  <c r="JY56" i="6"/>
  <c r="JY57" i="6"/>
  <c r="JY58" i="6"/>
  <c r="JY59" i="6"/>
  <c r="JY60" i="6"/>
  <c r="JY61" i="6"/>
  <c r="JY62" i="6"/>
  <c r="JY63" i="6"/>
  <c r="JY64" i="6"/>
  <c r="JY65" i="6"/>
  <c r="JY66" i="6"/>
  <c r="JY67" i="6"/>
  <c r="JY68" i="6"/>
  <c r="JY69" i="6"/>
  <c r="JY70" i="6"/>
  <c r="JY72" i="6"/>
  <c r="JY73" i="6"/>
  <c r="JY74" i="6"/>
  <c r="JY75" i="6"/>
  <c r="JY76" i="6"/>
  <c r="JY77" i="6"/>
  <c r="JY78" i="6"/>
  <c r="JY79" i="6"/>
  <c r="JY80" i="6"/>
  <c r="JY81" i="6"/>
  <c r="JY82" i="6"/>
  <c r="JY83" i="6"/>
  <c r="JY84" i="6"/>
  <c r="JY85" i="6"/>
  <c r="JY86" i="6"/>
  <c r="JY87" i="6"/>
  <c r="JY88" i="6"/>
  <c r="JY89" i="6"/>
  <c r="JY90" i="6"/>
  <c r="JY91" i="6"/>
  <c r="JY92" i="6"/>
  <c r="JY93" i="6"/>
  <c r="JY94" i="6"/>
  <c r="JY98" i="6"/>
  <c r="JY99" i="6"/>
  <c r="JY100" i="6"/>
  <c r="JY101" i="6"/>
  <c r="JY8" i="6"/>
  <c r="KN103" i="6"/>
  <c r="KK103" i="6"/>
  <c r="KH103" i="6"/>
  <c r="KQ101" i="6"/>
  <c r="KQ100" i="6"/>
  <c r="KQ99" i="6"/>
  <c r="KQ98" i="6"/>
  <c r="KQ94" i="6"/>
  <c r="KQ93" i="6"/>
  <c r="KQ92" i="6"/>
  <c r="KQ91" i="6"/>
  <c r="KQ90" i="6"/>
  <c r="KQ89" i="6"/>
  <c r="KQ88" i="6"/>
  <c r="KQ87" i="6"/>
  <c r="KQ86" i="6"/>
  <c r="KQ85" i="6"/>
  <c r="KQ84" i="6"/>
  <c r="KQ83" i="6"/>
  <c r="KQ82" i="6"/>
  <c r="KQ81" i="6"/>
  <c r="KQ80" i="6"/>
  <c r="KQ79" i="6"/>
  <c r="KQ78" i="6"/>
  <c r="KQ77" i="6"/>
  <c r="KQ76" i="6"/>
  <c r="KQ75" i="6"/>
  <c r="KQ74" i="6"/>
  <c r="KQ73" i="6"/>
  <c r="KQ72" i="6"/>
  <c r="KQ70" i="6"/>
  <c r="KQ69" i="6"/>
  <c r="KQ68" i="6"/>
  <c r="KQ67" i="6"/>
  <c r="KQ66" i="6"/>
  <c r="KQ65" i="6"/>
  <c r="KQ64" i="6"/>
  <c r="KQ63" i="6"/>
  <c r="KQ62" i="6"/>
  <c r="KQ61" i="6"/>
  <c r="KQ60" i="6"/>
  <c r="KQ59" i="6"/>
  <c r="KQ58" i="6"/>
  <c r="KQ57" i="6"/>
  <c r="KQ56" i="6"/>
  <c r="KQ55" i="6"/>
  <c r="KQ54" i="6"/>
  <c r="KQ53" i="6"/>
  <c r="KQ52" i="6"/>
  <c r="KQ51" i="6"/>
  <c r="KQ50" i="6"/>
  <c r="KQ49" i="6"/>
  <c r="KQ48" i="6"/>
  <c r="KQ47" i="6"/>
  <c r="KQ46" i="6"/>
  <c r="KQ45" i="6"/>
  <c r="KQ44" i="6"/>
  <c r="KQ43" i="6"/>
  <c r="KQ42" i="6"/>
  <c r="KQ41" i="6"/>
  <c r="KQ40" i="6"/>
  <c r="KQ37" i="6"/>
  <c r="KQ36" i="6"/>
  <c r="KQ35" i="6"/>
  <c r="KQ34" i="6"/>
  <c r="KQ33" i="6"/>
  <c r="KQ32" i="6"/>
  <c r="KQ31" i="6"/>
  <c r="KQ30" i="6"/>
  <c r="KQ29" i="6"/>
  <c r="KQ28" i="6"/>
  <c r="KQ27" i="6"/>
  <c r="KQ26" i="6"/>
  <c r="KQ25" i="6"/>
  <c r="KQ24" i="6"/>
  <c r="KQ23" i="6"/>
  <c r="KQ22" i="6"/>
  <c r="KQ21" i="6"/>
  <c r="KQ20" i="6"/>
  <c r="KQ19" i="6"/>
  <c r="KQ18" i="6"/>
  <c r="KQ17" i="6"/>
  <c r="KQ16" i="6"/>
  <c r="KQ15" i="6"/>
  <c r="KQ14" i="6"/>
  <c r="KQ13" i="6"/>
  <c r="KQ12" i="6"/>
  <c r="KQ11" i="6"/>
  <c r="KQ10" i="6"/>
  <c r="KQ9" i="6"/>
  <c r="KQ8" i="6"/>
  <c r="KP103" i="6"/>
  <c r="KP105" i="6" s="1"/>
  <c r="KH110" i="6" s="1"/>
  <c r="KO103" i="6"/>
  <c r="KM103" i="6"/>
  <c r="KM105" i="6" s="1"/>
  <c r="KL103" i="6"/>
  <c r="KJ103" i="6"/>
  <c r="KJ105" i="6" s="1"/>
  <c r="KI103" i="6"/>
  <c r="KQ7" i="6"/>
  <c r="JS103" i="9" l="1"/>
  <c r="KH109" i="6"/>
  <c r="F82" i="14" s="1"/>
  <c r="KR112" i="1"/>
  <c r="KR108" i="6"/>
  <c r="KR115" i="6" s="1"/>
  <c r="KR111" i="6"/>
  <c r="KH107" i="1"/>
  <c r="KH110" i="1" s="1"/>
  <c r="KQ103" i="6"/>
  <c r="KG103" i="9"/>
  <c r="KH106" i="6"/>
  <c r="JX107" i="9"/>
  <c r="JZ105" i="9"/>
  <c r="KG105" i="9"/>
  <c r="KH107" i="6"/>
  <c r="KQ105" i="6"/>
  <c r="CJ28" i="4"/>
  <c r="CJ22" i="4"/>
  <c r="CJ4" i="4"/>
  <c r="CJ5" i="4"/>
  <c r="CJ6" i="4"/>
  <c r="CJ7" i="4"/>
  <c r="CJ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3" i="4"/>
  <c r="CJ24" i="4"/>
  <c r="CJ25" i="4"/>
  <c r="CJ26" i="4"/>
  <c r="CJ27" i="4"/>
  <c r="CJ29" i="4"/>
  <c r="CJ30" i="4"/>
  <c r="CJ31" i="4"/>
  <c r="CJ32" i="4"/>
  <c r="CJ33" i="4"/>
  <c r="CJ34" i="4"/>
  <c r="CJ35" i="4"/>
  <c r="CJ36" i="4"/>
  <c r="CJ37" i="4"/>
  <c r="CJ38" i="4"/>
  <c r="CJ39" i="4"/>
  <c r="CJ40" i="4"/>
  <c r="CJ41" i="4"/>
  <c r="CJ42" i="4"/>
  <c r="CJ43" i="4"/>
  <c r="CJ44" i="4"/>
  <c r="CJ45" i="4"/>
  <c r="CJ46" i="4"/>
  <c r="CJ47" i="4"/>
  <c r="CJ48" i="4"/>
  <c r="CJ49" i="4"/>
  <c r="CJ50" i="4"/>
  <c r="CJ51" i="4"/>
  <c r="CJ52" i="4"/>
  <c r="CJ53" i="4"/>
  <c r="CJ54" i="4"/>
  <c r="CJ55" i="4"/>
  <c r="CJ56" i="4"/>
  <c r="CJ58" i="4"/>
  <c r="CJ59" i="4"/>
  <c r="CJ60" i="4"/>
  <c r="CJ61" i="4"/>
  <c r="CJ62" i="4"/>
  <c r="CJ63" i="4"/>
  <c r="CJ64" i="4"/>
  <c r="CJ65" i="4"/>
  <c r="CJ66" i="4"/>
  <c r="CJ67" i="4"/>
  <c r="CJ69" i="4"/>
  <c r="CJ70" i="4"/>
  <c r="CJ71" i="4"/>
  <c r="CJ72" i="4"/>
  <c r="CJ73" i="4"/>
  <c r="CJ74" i="4"/>
  <c r="CJ75" i="4"/>
  <c r="CJ76" i="4"/>
  <c r="CJ77" i="4"/>
  <c r="CJ78" i="4"/>
  <c r="CJ79" i="4"/>
  <c r="CJ80" i="4"/>
  <c r="CJ81" i="4"/>
  <c r="CJ82" i="4"/>
  <c r="CJ83" i="4"/>
  <c r="CJ84" i="4"/>
  <c r="CJ85" i="4"/>
  <c r="CJ86" i="4"/>
  <c r="CJ87" i="4"/>
  <c r="CJ3" i="4"/>
  <c r="CK89" i="4"/>
  <c r="CM91" i="4"/>
  <c r="CM94" i="4" s="1"/>
  <c r="JV8" i="1"/>
  <c r="JV9" i="1"/>
  <c r="JV10" i="1"/>
  <c r="JV11" i="1"/>
  <c r="JV12" i="1"/>
  <c r="JV13" i="1"/>
  <c r="JV14" i="1"/>
  <c r="JV15" i="1"/>
  <c r="JV16" i="1"/>
  <c r="JV17" i="1"/>
  <c r="JV18" i="1"/>
  <c r="JV19" i="1"/>
  <c r="JV20" i="1"/>
  <c r="JV24" i="1"/>
  <c r="JV25" i="1"/>
  <c r="JV26" i="1"/>
  <c r="JV28" i="1"/>
  <c r="JV29" i="1"/>
  <c r="JV30" i="1"/>
  <c r="JV31" i="1"/>
  <c r="JV32" i="1"/>
  <c r="JV33" i="1"/>
  <c r="JV34" i="1"/>
  <c r="JV35" i="1"/>
  <c r="JV36" i="1"/>
  <c r="JV37" i="1"/>
  <c r="JV38" i="1"/>
  <c r="JV41" i="1"/>
  <c r="JV42" i="1"/>
  <c r="JV43" i="1"/>
  <c r="JV44" i="1"/>
  <c r="JV45" i="1"/>
  <c r="JV46" i="1"/>
  <c r="JV47" i="1"/>
  <c r="JV48" i="1"/>
  <c r="JV49" i="1"/>
  <c r="JV50" i="1"/>
  <c r="JV51" i="1"/>
  <c r="JV52" i="1"/>
  <c r="JV53" i="1"/>
  <c r="JV54" i="1"/>
  <c r="JV55" i="1"/>
  <c r="JV56" i="1"/>
  <c r="JV57" i="1"/>
  <c r="JV58" i="1"/>
  <c r="JV59" i="1"/>
  <c r="JV60" i="1"/>
  <c r="JV61" i="1"/>
  <c r="JV62" i="1"/>
  <c r="JV63" i="1"/>
  <c r="JV64" i="1"/>
  <c r="JV65" i="1"/>
  <c r="JV66" i="1"/>
  <c r="JV67" i="1"/>
  <c r="JV68" i="1"/>
  <c r="JV69" i="1"/>
  <c r="JV70" i="1"/>
  <c r="JV75" i="1"/>
  <c r="JV76" i="1"/>
  <c r="JV77" i="1"/>
  <c r="JV78" i="1"/>
  <c r="JV79" i="1"/>
  <c r="JV80" i="1"/>
  <c r="JV81" i="1"/>
  <c r="JV82" i="1"/>
  <c r="JV83" i="1"/>
  <c r="JV84" i="1"/>
  <c r="JV85" i="1"/>
  <c r="JV86" i="1"/>
  <c r="JV87" i="1"/>
  <c r="JV88" i="1"/>
  <c r="JV89" i="1"/>
  <c r="JV90" i="1"/>
  <c r="JV91" i="1"/>
  <c r="JV92" i="1"/>
  <c r="JV93" i="1"/>
  <c r="JV94" i="1"/>
  <c r="JV96" i="1"/>
  <c r="JV97" i="1"/>
  <c r="JV98" i="1"/>
  <c r="JV99" i="1"/>
  <c r="JV100" i="1"/>
  <c r="JV7" i="1"/>
  <c r="JU8" i="1"/>
  <c r="JU9" i="1"/>
  <c r="JU10" i="1"/>
  <c r="JU11" i="1"/>
  <c r="JU12" i="1"/>
  <c r="JU13" i="1"/>
  <c r="JU14" i="1"/>
  <c r="JU15" i="1"/>
  <c r="JU16" i="1"/>
  <c r="JU17" i="1"/>
  <c r="JU18" i="1"/>
  <c r="JU19" i="1"/>
  <c r="JU20" i="1"/>
  <c r="JU25" i="1"/>
  <c r="JU26" i="1"/>
  <c r="JU28" i="1"/>
  <c r="JU29" i="1"/>
  <c r="JU30" i="1"/>
  <c r="JU31" i="1"/>
  <c r="JU32" i="1"/>
  <c r="JU33" i="1"/>
  <c r="JU34" i="1"/>
  <c r="JU35" i="1"/>
  <c r="JU36" i="1"/>
  <c r="JU37" i="1"/>
  <c r="JU38" i="1"/>
  <c r="JU41" i="1"/>
  <c r="JU42" i="1"/>
  <c r="JU43" i="1"/>
  <c r="JU44" i="1"/>
  <c r="JU45" i="1"/>
  <c r="JU46" i="1"/>
  <c r="JU47" i="1"/>
  <c r="JU48" i="1"/>
  <c r="JU49" i="1"/>
  <c r="JU50" i="1"/>
  <c r="JU51" i="1"/>
  <c r="JU52" i="1"/>
  <c r="JU53" i="1"/>
  <c r="JU54" i="1"/>
  <c r="JU55" i="1"/>
  <c r="JU56" i="1"/>
  <c r="JU57" i="1"/>
  <c r="JU58" i="1"/>
  <c r="JU59" i="1"/>
  <c r="JU60" i="1"/>
  <c r="JU61" i="1"/>
  <c r="JU62" i="1"/>
  <c r="JU63" i="1"/>
  <c r="JU64" i="1"/>
  <c r="JU65" i="1"/>
  <c r="JU66" i="1"/>
  <c r="JU67" i="1"/>
  <c r="JU68" i="1"/>
  <c r="JU69" i="1"/>
  <c r="JU70" i="1"/>
  <c r="JU75" i="1"/>
  <c r="JU76" i="1"/>
  <c r="JU77" i="1"/>
  <c r="JU78" i="1"/>
  <c r="JU79" i="1"/>
  <c r="JU80" i="1"/>
  <c r="JU81" i="1"/>
  <c r="JU82" i="1"/>
  <c r="JU83" i="1"/>
  <c r="JU84" i="1"/>
  <c r="JU85" i="1"/>
  <c r="JU86" i="1"/>
  <c r="JU87" i="1"/>
  <c r="JU88" i="1"/>
  <c r="JU89" i="1"/>
  <c r="JU90" i="1"/>
  <c r="JU91" i="1"/>
  <c r="JU92" i="1"/>
  <c r="JU93" i="1"/>
  <c r="JU94" i="1"/>
  <c r="JU96" i="1"/>
  <c r="JU97" i="1"/>
  <c r="JU98" i="1"/>
  <c r="JU99" i="1"/>
  <c r="JU100" i="1"/>
  <c r="JU7" i="1"/>
  <c r="JS8" i="1"/>
  <c r="JS9" i="1"/>
  <c r="JS10" i="1"/>
  <c r="JS11" i="1"/>
  <c r="JS12" i="1"/>
  <c r="JS13" i="1"/>
  <c r="JS14" i="1"/>
  <c r="JS15" i="1"/>
  <c r="JS16" i="1"/>
  <c r="JS17" i="1"/>
  <c r="JS18" i="1"/>
  <c r="JS19" i="1"/>
  <c r="JS20" i="1"/>
  <c r="JS24" i="1"/>
  <c r="JS25" i="1"/>
  <c r="JS26" i="1"/>
  <c r="JS28" i="1"/>
  <c r="JS29" i="1"/>
  <c r="JS30" i="1"/>
  <c r="JS31" i="1"/>
  <c r="JS32" i="1"/>
  <c r="JS33" i="1"/>
  <c r="JS34" i="1"/>
  <c r="JS35" i="1"/>
  <c r="JS36" i="1"/>
  <c r="JS37" i="1"/>
  <c r="JS38" i="1"/>
  <c r="JS41" i="1"/>
  <c r="JS42" i="1"/>
  <c r="JS43" i="1"/>
  <c r="JS44" i="1"/>
  <c r="JS45" i="1"/>
  <c r="JS46" i="1"/>
  <c r="JS47" i="1"/>
  <c r="JS48" i="1"/>
  <c r="JS49" i="1"/>
  <c r="JS50" i="1"/>
  <c r="JS51" i="1"/>
  <c r="JS52" i="1"/>
  <c r="JS53" i="1"/>
  <c r="JS54" i="1"/>
  <c r="JS55" i="1"/>
  <c r="JS56" i="1"/>
  <c r="JS57" i="1"/>
  <c r="JS58" i="1"/>
  <c r="JS59" i="1"/>
  <c r="JS60" i="1"/>
  <c r="JS61" i="1"/>
  <c r="JS62" i="1"/>
  <c r="JS63" i="1"/>
  <c r="JS64" i="1"/>
  <c r="JS65" i="1"/>
  <c r="JS66" i="1"/>
  <c r="JS67" i="1"/>
  <c r="JS68" i="1"/>
  <c r="JS69" i="1"/>
  <c r="JS70" i="1"/>
  <c r="JS74" i="1"/>
  <c r="JS75" i="1"/>
  <c r="JS76" i="1"/>
  <c r="JS77" i="1"/>
  <c r="JS78" i="1"/>
  <c r="JS79" i="1"/>
  <c r="JS80" i="1"/>
  <c r="JS81" i="1"/>
  <c r="JS82" i="1"/>
  <c r="JS83" i="1"/>
  <c r="JS84" i="1"/>
  <c r="JS85" i="1"/>
  <c r="JS86" i="1"/>
  <c r="JS87" i="1"/>
  <c r="JS88" i="1"/>
  <c r="JS89" i="1"/>
  <c r="JS90" i="1"/>
  <c r="JS91" i="1"/>
  <c r="JS92" i="1"/>
  <c r="JS93" i="1"/>
  <c r="JS94" i="1"/>
  <c r="JS96" i="1"/>
  <c r="JS97" i="1"/>
  <c r="JS98" i="1"/>
  <c r="JS99" i="1"/>
  <c r="JS100" i="1"/>
  <c r="JS7" i="1"/>
  <c r="JR8" i="1"/>
  <c r="JR9" i="1"/>
  <c r="JR10" i="1"/>
  <c r="JR11" i="1"/>
  <c r="JR12" i="1"/>
  <c r="JR13" i="1"/>
  <c r="JR14" i="1"/>
  <c r="JR15" i="1"/>
  <c r="JR16" i="1"/>
  <c r="JR17" i="1"/>
  <c r="JR18" i="1"/>
  <c r="JR19" i="1"/>
  <c r="JR20" i="1"/>
  <c r="JR25" i="1"/>
  <c r="JR26" i="1"/>
  <c r="JR28" i="1"/>
  <c r="JR29" i="1"/>
  <c r="JR30" i="1"/>
  <c r="JR31" i="1"/>
  <c r="JR32" i="1"/>
  <c r="JR33" i="1"/>
  <c r="JR34" i="1"/>
  <c r="JR35" i="1"/>
  <c r="JR36" i="1"/>
  <c r="JR37" i="1"/>
  <c r="JR38" i="1"/>
  <c r="JR41" i="1"/>
  <c r="JR42" i="1"/>
  <c r="JR43" i="1"/>
  <c r="JR44" i="1"/>
  <c r="JR45" i="1"/>
  <c r="JR46" i="1"/>
  <c r="JR47" i="1"/>
  <c r="JR48" i="1"/>
  <c r="JR49" i="1"/>
  <c r="JR50" i="1"/>
  <c r="JR51" i="1"/>
  <c r="JR52" i="1"/>
  <c r="JR53" i="1"/>
  <c r="JR54" i="1"/>
  <c r="JR55" i="1"/>
  <c r="JR56" i="1"/>
  <c r="JR57" i="1"/>
  <c r="JR58" i="1"/>
  <c r="JR59" i="1"/>
  <c r="JR60" i="1"/>
  <c r="JR61" i="1"/>
  <c r="JR62" i="1"/>
  <c r="JR63" i="1"/>
  <c r="JR64" i="1"/>
  <c r="JR65" i="1"/>
  <c r="JR66" i="1"/>
  <c r="JR67" i="1"/>
  <c r="JR68" i="1"/>
  <c r="JR69" i="1"/>
  <c r="JR70" i="1"/>
  <c r="JR71" i="1"/>
  <c r="JR73" i="1"/>
  <c r="JR74" i="1"/>
  <c r="JR75" i="1"/>
  <c r="JR76" i="1"/>
  <c r="JR77" i="1"/>
  <c r="JR78" i="1"/>
  <c r="JR79" i="1"/>
  <c r="JR80" i="1"/>
  <c r="JR81" i="1"/>
  <c r="JR82" i="1"/>
  <c r="JR83" i="1"/>
  <c r="JR84" i="1"/>
  <c r="JR85" i="1"/>
  <c r="JR86" i="1"/>
  <c r="JR87" i="1"/>
  <c r="JR88" i="1"/>
  <c r="JR89" i="1"/>
  <c r="JR90" i="1"/>
  <c r="JR91" i="1"/>
  <c r="JR92" i="1"/>
  <c r="JR93" i="1"/>
  <c r="JR94" i="1"/>
  <c r="JR96" i="1"/>
  <c r="JR97" i="1"/>
  <c r="JR98" i="1"/>
  <c r="JR99" i="1"/>
  <c r="JR100" i="1"/>
  <c r="JR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4" i="1"/>
  <c r="JP25" i="1"/>
  <c r="JP26" i="1"/>
  <c r="JP28" i="1"/>
  <c r="JP29" i="1"/>
  <c r="JP30" i="1"/>
  <c r="JP31" i="1"/>
  <c r="JP32" i="1"/>
  <c r="JP33" i="1"/>
  <c r="JP34" i="1"/>
  <c r="JP35" i="1"/>
  <c r="JP36" i="1"/>
  <c r="JP37" i="1"/>
  <c r="JP38" i="1"/>
  <c r="JP41" i="1"/>
  <c r="JP42" i="1"/>
  <c r="JP43" i="1"/>
  <c r="JP44" i="1"/>
  <c r="JP45" i="1"/>
  <c r="JP46" i="1"/>
  <c r="JP47" i="1"/>
  <c r="JP48" i="1"/>
  <c r="JP49" i="1"/>
  <c r="JP50" i="1"/>
  <c r="JP51" i="1"/>
  <c r="JP52" i="1"/>
  <c r="JP53" i="1"/>
  <c r="JP54" i="1"/>
  <c r="JP55" i="1"/>
  <c r="JP56" i="1"/>
  <c r="JP57" i="1"/>
  <c r="JP58" i="1"/>
  <c r="JP59" i="1"/>
  <c r="JP60" i="1"/>
  <c r="JP61" i="1"/>
  <c r="JP62" i="1"/>
  <c r="JP63" i="1"/>
  <c r="JP64" i="1"/>
  <c r="JP65" i="1"/>
  <c r="JP66" i="1"/>
  <c r="JP67" i="1"/>
  <c r="JP68" i="1"/>
  <c r="JP69" i="1"/>
  <c r="JP70" i="1"/>
  <c r="JP76" i="1"/>
  <c r="JP77" i="1"/>
  <c r="JP78" i="1"/>
  <c r="JP79" i="1"/>
  <c r="JP80" i="1"/>
  <c r="JP81" i="1"/>
  <c r="JP82" i="1"/>
  <c r="JP83" i="1"/>
  <c r="JP84" i="1"/>
  <c r="JP85" i="1"/>
  <c r="JP86" i="1"/>
  <c r="JP87" i="1"/>
  <c r="JP88" i="1"/>
  <c r="JP89" i="1"/>
  <c r="JP90" i="1"/>
  <c r="JP91" i="1"/>
  <c r="JP92" i="1"/>
  <c r="JP93" i="1"/>
  <c r="JP94" i="1"/>
  <c r="JP96" i="1"/>
  <c r="JP97" i="1"/>
  <c r="JP98" i="1"/>
  <c r="JP99" i="1"/>
  <c r="JP100" i="1"/>
  <c r="JP7" i="1"/>
  <c r="JO8" i="1"/>
  <c r="JO9" i="1"/>
  <c r="JO10" i="1"/>
  <c r="JO11" i="1"/>
  <c r="JO12" i="1"/>
  <c r="JO13" i="1"/>
  <c r="JO14" i="1"/>
  <c r="JO15" i="1"/>
  <c r="JO16" i="1"/>
  <c r="JO17" i="1"/>
  <c r="JO18" i="1"/>
  <c r="JO19" i="1"/>
  <c r="JO20" i="1"/>
  <c r="JO23" i="1"/>
  <c r="JO24" i="1"/>
  <c r="JO25" i="1"/>
  <c r="JO26" i="1"/>
  <c r="JO28" i="1"/>
  <c r="JO29" i="1"/>
  <c r="JO30" i="1"/>
  <c r="JO31" i="1"/>
  <c r="JO32" i="1"/>
  <c r="JO33" i="1"/>
  <c r="JO34" i="1"/>
  <c r="JO35" i="1"/>
  <c r="JO36" i="1"/>
  <c r="JO37" i="1"/>
  <c r="JO38" i="1"/>
  <c r="JO41" i="1"/>
  <c r="JO42" i="1"/>
  <c r="JO43" i="1"/>
  <c r="JO44" i="1"/>
  <c r="JO45" i="1"/>
  <c r="JO46" i="1"/>
  <c r="JO47" i="1"/>
  <c r="JO48" i="1"/>
  <c r="JO49" i="1"/>
  <c r="JO50" i="1"/>
  <c r="JO51" i="1"/>
  <c r="JO52" i="1"/>
  <c r="JO53" i="1"/>
  <c r="JO54" i="1"/>
  <c r="JO55" i="1"/>
  <c r="JO56" i="1"/>
  <c r="JO57" i="1"/>
  <c r="JO58" i="1"/>
  <c r="JO59" i="1"/>
  <c r="JO60" i="1"/>
  <c r="JO61" i="1"/>
  <c r="JO62" i="1"/>
  <c r="JO63" i="1"/>
  <c r="JO64" i="1"/>
  <c r="JO65" i="1"/>
  <c r="JO66" i="1"/>
  <c r="JO67" i="1"/>
  <c r="JO68" i="1"/>
  <c r="JO69" i="1"/>
  <c r="JO70" i="1"/>
  <c r="JO71" i="1"/>
  <c r="JO73" i="1"/>
  <c r="JO74" i="1"/>
  <c r="JO75" i="1"/>
  <c r="JO76" i="1"/>
  <c r="JO77" i="1"/>
  <c r="JO78" i="1"/>
  <c r="JO79" i="1"/>
  <c r="JO80" i="1"/>
  <c r="JO81" i="1"/>
  <c r="JO82" i="1"/>
  <c r="JO83" i="1"/>
  <c r="JO84" i="1"/>
  <c r="JO85" i="1"/>
  <c r="JO86" i="1"/>
  <c r="JO87" i="1"/>
  <c r="JO88" i="1"/>
  <c r="JO89" i="1"/>
  <c r="JO90" i="1"/>
  <c r="JO91" i="1"/>
  <c r="JO92" i="1"/>
  <c r="JO93" i="1"/>
  <c r="JO94" i="1"/>
  <c r="JO96" i="1"/>
  <c r="JO97" i="1"/>
  <c r="JO98" i="1"/>
  <c r="JO99" i="1"/>
  <c r="JO100" i="1"/>
  <c r="JO7" i="1"/>
  <c r="KD102" i="1"/>
  <c r="KA102" i="1"/>
  <c r="JX102" i="1"/>
  <c r="KG100" i="1"/>
  <c r="KG99" i="1"/>
  <c r="KG98" i="1"/>
  <c r="KG97" i="1"/>
  <c r="KG96" i="1"/>
  <c r="KG94" i="1"/>
  <c r="KG93" i="1"/>
  <c r="KG92" i="1"/>
  <c r="KG91" i="1"/>
  <c r="KG90" i="1"/>
  <c r="KG89" i="1"/>
  <c r="KG88" i="1"/>
  <c r="KG87" i="1"/>
  <c r="KG86" i="1"/>
  <c r="KG85" i="1"/>
  <c r="KG84" i="1"/>
  <c r="KG83" i="1"/>
  <c r="KG82" i="1"/>
  <c r="KG81" i="1"/>
  <c r="KG80" i="1"/>
  <c r="KG79" i="1"/>
  <c r="KG78" i="1"/>
  <c r="KG77" i="1"/>
  <c r="KG76" i="1"/>
  <c r="KG75" i="1"/>
  <c r="KG74" i="1"/>
  <c r="KG73" i="1"/>
  <c r="KG71" i="1"/>
  <c r="KG70" i="1"/>
  <c r="KG69" i="1"/>
  <c r="KG68" i="1"/>
  <c r="KG67" i="1"/>
  <c r="KG66" i="1"/>
  <c r="KG65" i="1"/>
  <c r="KG64" i="1"/>
  <c r="KG63" i="1"/>
  <c r="KG62" i="1"/>
  <c r="KG61" i="1"/>
  <c r="KG60" i="1"/>
  <c r="KG59" i="1"/>
  <c r="KG58" i="1"/>
  <c r="KG57" i="1"/>
  <c r="KG56" i="1"/>
  <c r="KG55" i="1"/>
  <c r="KG54" i="1"/>
  <c r="KG53" i="1"/>
  <c r="KG52" i="1"/>
  <c r="KG51" i="1"/>
  <c r="KG50" i="1"/>
  <c r="KG49" i="1"/>
  <c r="KG48" i="1"/>
  <c r="KG47" i="1"/>
  <c r="KG46" i="1"/>
  <c r="KG45" i="1"/>
  <c r="KG44" i="1"/>
  <c r="KG43" i="1"/>
  <c r="KG42" i="1"/>
  <c r="KG41" i="1"/>
  <c r="KG38" i="1"/>
  <c r="KG37" i="1"/>
  <c r="KG36" i="1"/>
  <c r="KG35" i="1"/>
  <c r="KG34" i="1"/>
  <c r="KG33" i="1"/>
  <c r="KG32" i="1"/>
  <c r="KG31" i="1"/>
  <c r="KG30" i="1"/>
  <c r="KG29" i="1"/>
  <c r="KG28" i="1"/>
  <c r="KG26" i="1"/>
  <c r="KG25" i="1"/>
  <c r="KG24" i="1"/>
  <c r="KG23" i="1"/>
  <c r="KG20" i="1"/>
  <c r="KG19" i="1"/>
  <c r="KG18" i="1"/>
  <c r="KG17" i="1"/>
  <c r="KG16" i="1"/>
  <c r="KG15" i="1"/>
  <c r="KG14" i="1"/>
  <c r="KG13" i="1"/>
  <c r="KG12" i="1"/>
  <c r="KG11" i="1"/>
  <c r="KG10" i="1"/>
  <c r="KG9" i="1"/>
  <c r="KG8" i="1"/>
  <c r="KG7" i="1"/>
  <c r="KF102" i="1"/>
  <c r="KF104" i="1" s="1"/>
  <c r="G80" i="5" s="1"/>
  <c r="G98" i="5" s="1"/>
  <c r="KE102" i="1"/>
  <c r="KC102" i="1"/>
  <c r="KC104" i="1" s="1"/>
  <c r="JX109" i="1" s="1"/>
  <c r="KB102" i="1"/>
  <c r="JZ102" i="1"/>
  <c r="JY102" i="1"/>
  <c r="JW105" i="9" l="1"/>
  <c r="KH113" i="1"/>
  <c r="KH108" i="1"/>
  <c r="KH112" i="1" s="1"/>
  <c r="E74" i="14"/>
  <c r="D74" i="14"/>
  <c r="KH111" i="6"/>
  <c r="KG102" i="1"/>
  <c r="JX106" i="1"/>
  <c r="JX112" i="9"/>
  <c r="JX108" i="9"/>
  <c r="KH108" i="6"/>
  <c r="KH115" i="6" s="1"/>
  <c r="JZ104" i="1"/>
  <c r="JX107" i="1" s="1"/>
  <c r="KG104" i="1"/>
  <c r="JS8" i="6"/>
  <c r="JR8" i="6"/>
  <c r="JP8" i="6"/>
  <c r="JO9" i="6"/>
  <c r="JO10" i="6"/>
  <c r="JO11" i="6"/>
  <c r="JO12" i="6"/>
  <c r="JO13" i="6"/>
  <c r="JO14" i="6"/>
  <c r="JO15" i="6"/>
  <c r="JO16" i="6"/>
  <c r="JO17" i="6"/>
  <c r="JO18" i="6"/>
  <c r="JO19" i="6"/>
  <c r="JO20" i="6"/>
  <c r="JO21" i="6"/>
  <c r="JO22" i="6"/>
  <c r="JO23" i="6"/>
  <c r="JO24" i="6"/>
  <c r="JO25" i="6"/>
  <c r="JO26" i="6"/>
  <c r="JO27" i="6"/>
  <c r="JO28" i="6"/>
  <c r="JO29" i="6"/>
  <c r="JO30" i="6"/>
  <c r="JO31" i="6"/>
  <c r="JO32" i="6"/>
  <c r="JO33" i="6"/>
  <c r="JO34" i="6"/>
  <c r="JO35" i="6"/>
  <c r="JO36" i="6"/>
  <c r="JO37" i="6"/>
  <c r="JO40" i="6"/>
  <c r="JO41" i="6"/>
  <c r="JO42" i="6"/>
  <c r="JO43" i="6"/>
  <c r="JO44" i="6"/>
  <c r="JO45" i="6"/>
  <c r="JO46" i="6"/>
  <c r="JO47" i="6"/>
  <c r="JO48" i="6"/>
  <c r="JO49" i="6"/>
  <c r="JO50" i="6"/>
  <c r="JO51" i="6"/>
  <c r="JO52" i="6"/>
  <c r="JO53" i="6"/>
  <c r="JO54" i="6"/>
  <c r="JO56" i="6"/>
  <c r="JO57" i="6"/>
  <c r="JO58" i="6"/>
  <c r="JO59" i="6"/>
  <c r="JO60" i="6"/>
  <c r="JO61" i="6"/>
  <c r="JO62" i="6"/>
  <c r="JO63" i="6"/>
  <c r="JO64" i="6"/>
  <c r="JO65" i="6"/>
  <c r="JO66" i="6"/>
  <c r="JO67" i="6"/>
  <c r="JO68" i="6"/>
  <c r="JO69" i="6"/>
  <c r="JO70" i="6"/>
  <c r="JO72" i="6"/>
  <c r="JO73" i="6"/>
  <c r="JO74" i="6"/>
  <c r="JO75" i="6"/>
  <c r="JO76" i="6"/>
  <c r="JO77" i="6"/>
  <c r="JO78" i="6"/>
  <c r="JO79" i="6"/>
  <c r="JO80" i="6"/>
  <c r="JO81" i="6"/>
  <c r="JO82" i="6"/>
  <c r="JO83" i="6"/>
  <c r="JO84" i="6"/>
  <c r="JO85" i="6"/>
  <c r="JO86" i="6"/>
  <c r="JO87" i="6"/>
  <c r="JO88" i="6"/>
  <c r="JO89" i="6"/>
  <c r="JO90" i="6"/>
  <c r="JO91" i="6"/>
  <c r="JO92" i="6"/>
  <c r="JO93" i="6"/>
  <c r="JO94" i="6"/>
  <c r="JO98" i="6"/>
  <c r="JO99" i="6"/>
  <c r="JO100" i="6"/>
  <c r="JO101" i="6"/>
  <c r="JO8" i="6"/>
  <c r="KD103" i="6"/>
  <c r="KA103" i="6"/>
  <c r="JX103" i="6"/>
  <c r="KG101" i="6"/>
  <c r="KG100" i="6"/>
  <c r="KG99" i="6"/>
  <c r="KG98" i="6"/>
  <c r="KG94" i="6"/>
  <c r="KG93" i="6"/>
  <c r="KG92" i="6"/>
  <c r="KG91" i="6"/>
  <c r="KG90" i="6"/>
  <c r="KG89" i="6"/>
  <c r="KG88" i="6"/>
  <c r="KG87" i="6"/>
  <c r="KG86" i="6"/>
  <c r="KG85" i="6"/>
  <c r="KG84" i="6"/>
  <c r="KG83" i="6"/>
  <c r="KG82" i="6"/>
  <c r="KG81" i="6"/>
  <c r="KG80" i="6"/>
  <c r="KG79" i="6"/>
  <c r="KG78" i="6"/>
  <c r="KG77" i="6"/>
  <c r="KG76" i="6"/>
  <c r="KG75" i="6"/>
  <c r="KG74" i="6"/>
  <c r="KG73" i="6"/>
  <c r="KG72" i="6"/>
  <c r="KG70" i="6"/>
  <c r="KG69" i="6"/>
  <c r="KG68" i="6"/>
  <c r="KG67" i="6"/>
  <c r="KG66" i="6"/>
  <c r="KG65" i="6"/>
  <c r="KG64" i="6"/>
  <c r="KG63" i="6"/>
  <c r="KG62" i="6"/>
  <c r="KG61" i="6"/>
  <c r="KG60" i="6"/>
  <c r="KG59" i="6"/>
  <c r="KG58" i="6"/>
  <c r="KG57" i="6"/>
  <c r="KG56" i="6"/>
  <c r="KG55" i="6"/>
  <c r="KG54" i="6"/>
  <c r="KG53" i="6"/>
  <c r="KG52" i="6"/>
  <c r="KG51" i="6"/>
  <c r="KG50" i="6"/>
  <c r="KG49" i="6"/>
  <c r="KG48" i="6"/>
  <c r="KG47" i="6"/>
  <c r="KG46" i="6"/>
  <c r="KG45" i="6"/>
  <c r="KG44" i="6"/>
  <c r="KG43" i="6"/>
  <c r="KG42" i="6"/>
  <c r="KG41" i="6"/>
  <c r="KG40" i="6"/>
  <c r="KG37" i="6"/>
  <c r="KG36" i="6"/>
  <c r="KG35" i="6"/>
  <c r="KG34" i="6"/>
  <c r="KG33" i="6"/>
  <c r="KG32" i="6"/>
  <c r="KG31" i="6"/>
  <c r="KG30" i="6"/>
  <c r="KG29" i="6"/>
  <c r="KG28" i="6"/>
  <c r="KG27" i="6"/>
  <c r="KG26" i="6"/>
  <c r="KG25" i="6"/>
  <c r="KG24" i="6"/>
  <c r="KG23" i="6"/>
  <c r="KG22" i="6"/>
  <c r="KG21" i="6"/>
  <c r="KG20" i="6"/>
  <c r="KG19" i="6"/>
  <c r="KG18" i="6"/>
  <c r="KG17" i="6"/>
  <c r="KG16" i="6"/>
  <c r="KG15" i="6"/>
  <c r="KG14" i="6"/>
  <c r="KG13" i="6"/>
  <c r="KG12" i="6"/>
  <c r="KG11" i="6"/>
  <c r="KG10" i="6"/>
  <c r="KG9" i="6"/>
  <c r="KG8" i="6"/>
  <c r="KF103" i="6"/>
  <c r="KF105" i="6" s="1"/>
  <c r="JX110" i="6" s="1"/>
  <c r="KE103" i="6"/>
  <c r="KC103" i="6"/>
  <c r="KB103" i="6"/>
  <c r="JZ103" i="6"/>
  <c r="JY103" i="6"/>
  <c r="JX106" i="6" s="1"/>
  <c r="KG7" i="6"/>
  <c r="JF8" i="9"/>
  <c r="JF9" i="9"/>
  <c r="JF10" i="9"/>
  <c r="JF11" i="9"/>
  <c r="JF12" i="9"/>
  <c r="JF13" i="9"/>
  <c r="JF14" i="9"/>
  <c r="JF15" i="9"/>
  <c r="JF16" i="9"/>
  <c r="JF17" i="9"/>
  <c r="JF18" i="9"/>
  <c r="JF19" i="9"/>
  <c r="JF20" i="9"/>
  <c r="JF21" i="9"/>
  <c r="JF22" i="9"/>
  <c r="JF23" i="9"/>
  <c r="JF24" i="9"/>
  <c r="JF25" i="9"/>
  <c r="JF26" i="9"/>
  <c r="JF27" i="9"/>
  <c r="JF28" i="9"/>
  <c r="JF29" i="9"/>
  <c r="JF30" i="9"/>
  <c r="JF31" i="9"/>
  <c r="JF32" i="9"/>
  <c r="JF33" i="9"/>
  <c r="JF34" i="9"/>
  <c r="JF35" i="9"/>
  <c r="JF36" i="9"/>
  <c r="JF39" i="9"/>
  <c r="JF40" i="9"/>
  <c r="JF41" i="9"/>
  <c r="JF42" i="9"/>
  <c r="JF43" i="9"/>
  <c r="JF44" i="9"/>
  <c r="JF45" i="9"/>
  <c r="JF46" i="9"/>
  <c r="JF47" i="9"/>
  <c r="JF48" i="9"/>
  <c r="JF49" i="9"/>
  <c r="JF50" i="9"/>
  <c r="JF51" i="9"/>
  <c r="JF52" i="9"/>
  <c r="JF53" i="9"/>
  <c r="JF54" i="9"/>
  <c r="JF55" i="9"/>
  <c r="JF56" i="9"/>
  <c r="JF57" i="9"/>
  <c r="JF58" i="9"/>
  <c r="JF59" i="9"/>
  <c r="JF60" i="9"/>
  <c r="JF61" i="9"/>
  <c r="JF62" i="9"/>
  <c r="JF63" i="9"/>
  <c r="JF64" i="9"/>
  <c r="JF65" i="9"/>
  <c r="JF66" i="9"/>
  <c r="JF67" i="9"/>
  <c r="JF68" i="9"/>
  <c r="JF69" i="9"/>
  <c r="JF71" i="9"/>
  <c r="JF72" i="9"/>
  <c r="JF73" i="9"/>
  <c r="JF74" i="9"/>
  <c r="JF75" i="9"/>
  <c r="JF76" i="9"/>
  <c r="JF77" i="9"/>
  <c r="JF78" i="9"/>
  <c r="JF79" i="9"/>
  <c r="JF80" i="9"/>
  <c r="JF81" i="9"/>
  <c r="JF82" i="9"/>
  <c r="JF83" i="9"/>
  <c r="JF84" i="9"/>
  <c r="JF85" i="9"/>
  <c r="JF86" i="9"/>
  <c r="JF87" i="9"/>
  <c r="JF88" i="9"/>
  <c r="JF89" i="9"/>
  <c r="JF90" i="9"/>
  <c r="JF91" i="9"/>
  <c r="JF92" i="9"/>
  <c r="JF93" i="9"/>
  <c r="JF95" i="9"/>
  <c r="JF96" i="9"/>
  <c r="JF97" i="9"/>
  <c r="JF98" i="9"/>
  <c r="JF99" i="9"/>
  <c r="JF100" i="9"/>
  <c r="JF101" i="9"/>
  <c r="JF7" i="9"/>
  <c r="JE8" i="9"/>
  <c r="JE9" i="9"/>
  <c r="JE10" i="9"/>
  <c r="JE11" i="9"/>
  <c r="JE12" i="9"/>
  <c r="JE13" i="9"/>
  <c r="JE14" i="9"/>
  <c r="JE15" i="9"/>
  <c r="JE16" i="9"/>
  <c r="JE17" i="9"/>
  <c r="JE18" i="9"/>
  <c r="JE19" i="9"/>
  <c r="JE20" i="9"/>
  <c r="JE21" i="9"/>
  <c r="JE22" i="9"/>
  <c r="JE23" i="9"/>
  <c r="JE24" i="9"/>
  <c r="JE25" i="9"/>
  <c r="JE26" i="9"/>
  <c r="JE27" i="9"/>
  <c r="JE28" i="9"/>
  <c r="JE29" i="9"/>
  <c r="JE30" i="9"/>
  <c r="JE31" i="9"/>
  <c r="JE32" i="9"/>
  <c r="JE33" i="9"/>
  <c r="JE34" i="9"/>
  <c r="JE35" i="9"/>
  <c r="JE36" i="9"/>
  <c r="JE39" i="9"/>
  <c r="JE40" i="9"/>
  <c r="JE41" i="9"/>
  <c r="JE42" i="9"/>
  <c r="JE43" i="9"/>
  <c r="JE44" i="9"/>
  <c r="JE45" i="9"/>
  <c r="JE46" i="9"/>
  <c r="JE47" i="9"/>
  <c r="JE48" i="9"/>
  <c r="JE49" i="9"/>
  <c r="JE50" i="9"/>
  <c r="JE51" i="9"/>
  <c r="JE52" i="9"/>
  <c r="JE53" i="9"/>
  <c r="JE54" i="9"/>
  <c r="JE55" i="9"/>
  <c r="JE56" i="9"/>
  <c r="JE57" i="9"/>
  <c r="JE58" i="9"/>
  <c r="JE59" i="9"/>
  <c r="JE60" i="9"/>
  <c r="JE61" i="9"/>
  <c r="JE62" i="9"/>
  <c r="JE63" i="9"/>
  <c r="JE64" i="9"/>
  <c r="JE65" i="9"/>
  <c r="JE66" i="9"/>
  <c r="JE67" i="9"/>
  <c r="JE68" i="9"/>
  <c r="JE69" i="9"/>
  <c r="JE71" i="9"/>
  <c r="JE72" i="9"/>
  <c r="JE73" i="9"/>
  <c r="JE74" i="9"/>
  <c r="JE75" i="9"/>
  <c r="JE76" i="9"/>
  <c r="JE77" i="9"/>
  <c r="JE78" i="9"/>
  <c r="JE79" i="9"/>
  <c r="JE80" i="9"/>
  <c r="JE81" i="9"/>
  <c r="JE82" i="9"/>
  <c r="JE83" i="9"/>
  <c r="JE84" i="9"/>
  <c r="JE85" i="9"/>
  <c r="JE86" i="9"/>
  <c r="JE87" i="9"/>
  <c r="JE88" i="9"/>
  <c r="JE89" i="9"/>
  <c r="JE90" i="9"/>
  <c r="JE91" i="9"/>
  <c r="JE92" i="9"/>
  <c r="JE93" i="9"/>
  <c r="JE95" i="9"/>
  <c r="JE96" i="9"/>
  <c r="JE97" i="9"/>
  <c r="JE98" i="9"/>
  <c r="JE99" i="9"/>
  <c r="JE100" i="9"/>
  <c r="JE101" i="9"/>
  <c r="JE7" i="9"/>
  <c r="JI8" i="9"/>
  <c r="JI9" i="9"/>
  <c r="JI10" i="9"/>
  <c r="JI11" i="9"/>
  <c r="JI12" i="9"/>
  <c r="JI13" i="9"/>
  <c r="JI14" i="9"/>
  <c r="JI15" i="9"/>
  <c r="JI16" i="9"/>
  <c r="JI17" i="9"/>
  <c r="JI18" i="9"/>
  <c r="JI19" i="9"/>
  <c r="JI20" i="9"/>
  <c r="JI21" i="9"/>
  <c r="JI22" i="9"/>
  <c r="JI23" i="9"/>
  <c r="JI24" i="9"/>
  <c r="JI25" i="9"/>
  <c r="JI26" i="9"/>
  <c r="JI27" i="9"/>
  <c r="JI28" i="9"/>
  <c r="JI29" i="9"/>
  <c r="JI30" i="9"/>
  <c r="JI31" i="9"/>
  <c r="JI32" i="9"/>
  <c r="JI33" i="9"/>
  <c r="JI34" i="9"/>
  <c r="JI35" i="9"/>
  <c r="JI36" i="9"/>
  <c r="JI39" i="9"/>
  <c r="JI40" i="9"/>
  <c r="JI41" i="9"/>
  <c r="JI42" i="9"/>
  <c r="JI43" i="9"/>
  <c r="JI44" i="9"/>
  <c r="JI45" i="9"/>
  <c r="JI46" i="9"/>
  <c r="JI47" i="9"/>
  <c r="JI48" i="9"/>
  <c r="JI49" i="9"/>
  <c r="JI50" i="9"/>
  <c r="JI51" i="9"/>
  <c r="JI52" i="9"/>
  <c r="JI53" i="9"/>
  <c r="JI54" i="9"/>
  <c r="JI55" i="9"/>
  <c r="JI56" i="9"/>
  <c r="JI57" i="9"/>
  <c r="JI58" i="9"/>
  <c r="JI59" i="9"/>
  <c r="JI60" i="9"/>
  <c r="JI61" i="9"/>
  <c r="JI62" i="9"/>
  <c r="JI63" i="9"/>
  <c r="JI64" i="9"/>
  <c r="JI65" i="9"/>
  <c r="JI66" i="9"/>
  <c r="JI67" i="9"/>
  <c r="JI68" i="9"/>
  <c r="JI69" i="9"/>
  <c r="JI71" i="9"/>
  <c r="JI72" i="9"/>
  <c r="JI73" i="9"/>
  <c r="JI74" i="9"/>
  <c r="JI75" i="9"/>
  <c r="JI76" i="9"/>
  <c r="JI77" i="9"/>
  <c r="JI78" i="9"/>
  <c r="JI79" i="9"/>
  <c r="JI80" i="9"/>
  <c r="JI81" i="9"/>
  <c r="JI82" i="9"/>
  <c r="JI83" i="9"/>
  <c r="JI84" i="9"/>
  <c r="JI85" i="9"/>
  <c r="JI86" i="9"/>
  <c r="JI87" i="9"/>
  <c r="JI88" i="9"/>
  <c r="JI89" i="9"/>
  <c r="JI90" i="9"/>
  <c r="JI91" i="9"/>
  <c r="JI92" i="9"/>
  <c r="JI93" i="9"/>
  <c r="JI95" i="9"/>
  <c r="JI96" i="9"/>
  <c r="JI97" i="9"/>
  <c r="JI98" i="9"/>
  <c r="JI99" i="9"/>
  <c r="JI100" i="9"/>
  <c r="JI101" i="9"/>
  <c r="JI7" i="9"/>
  <c r="JH8" i="9"/>
  <c r="JH9" i="9"/>
  <c r="JH10" i="9"/>
  <c r="JH11" i="9"/>
  <c r="JH12" i="9"/>
  <c r="JH13" i="9"/>
  <c r="JH14" i="9"/>
  <c r="JH15" i="9"/>
  <c r="JH16" i="9"/>
  <c r="JH17" i="9"/>
  <c r="JH18" i="9"/>
  <c r="JH19" i="9"/>
  <c r="JH20" i="9"/>
  <c r="JH21" i="9"/>
  <c r="JH22" i="9"/>
  <c r="JH23" i="9"/>
  <c r="JH24" i="9"/>
  <c r="JH25" i="9"/>
  <c r="JH26" i="9"/>
  <c r="JH27" i="9"/>
  <c r="JH28" i="9"/>
  <c r="JH29" i="9"/>
  <c r="JH30" i="9"/>
  <c r="JH31" i="9"/>
  <c r="JH32" i="9"/>
  <c r="JH33" i="9"/>
  <c r="JH34" i="9"/>
  <c r="JH35" i="9"/>
  <c r="JH36" i="9"/>
  <c r="JH39" i="9"/>
  <c r="JH40" i="9"/>
  <c r="JH41" i="9"/>
  <c r="JH42" i="9"/>
  <c r="JH43" i="9"/>
  <c r="JH44" i="9"/>
  <c r="JH45" i="9"/>
  <c r="JH46" i="9"/>
  <c r="JH47" i="9"/>
  <c r="JH48" i="9"/>
  <c r="JH49" i="9"/>
  <c r="JH50" i="9"/>
  <c r="JH51" i="9"/>
  <c r="JH52" i="9"/>
  <c r="JH53" i="9"/>
  <c r="JH54" i="9"/>
  <c r="JH55" i="9"/>
  <c r="JH56" i="9"/>
  <c r="JH57" i="9"/>
  <c r="JH58" i="9"/>
  <c r="JH59" i="9"/>
  <c r="JH60" i="9"/>
  <c r="JH61" i="9"/>
  <c r="JH62" i="9"/>
  <c r="JH63" i="9"/>
  <c r="JH64" i="9"/>
  <c r="JH65" i="9"/>
  <c r="JH66" i="9"/>
  <c r="JH67" i="9"/>
  <c r="JH68" i="9"/>
  <c r="JH69" i="9"/>
  <c r="JH71" i="9"/>
  <c r="JH72" i="9"/>
  <c r="JH73" i="9"/>
  <c r="JH74" i="9"/>
  <c r="JH75" i="9"/>
  <c r="JH76" i="9"/>
  <c r="JH77" i="9"/>
  <c r="JH78" i="9"/>
  <c r="JH79" i="9"/>
  <c r="JH80" i="9"/>
  <c r="JH81" i="9"/>
  <c r="JH82" i="9"/>
  <c r="JH83" i="9"/>
  <c r="JH84" i="9"/>
  <c r="JH85" i="9"/>
  <c r="JH86" i="9"/>
  <c r="JH87" i="9"/>
  <c r="JH88" i="9"/>
  <c r="JH89" i="9"/>
  <c r="JH90" i="9"/>
  <c r="JH91" i="9"/>
  <c r="JH92" i="9"/>
  <c r="JH93" i="9"/>
  <c r="JH95" i="9"/>
  <c r="JH96" i="9"/>
  <c r="JH97" i="9"/>
  <c r="JH98" i="9"/>
  <c r="JH99" i="9"/>
  <c r="JH100" i="9"/>
  <c r="JH101" i="9"/>
  <c r="JH7" i="9"/>
  <c r="JT103" i="9"/>
  <c r="JQ103" i="9"/>
  <c r="JN103" i="9"/>
  <c r="JW7" i="9"/>
  <c r="JV103" i="9"/>
  <c r="JV105" i="9" s="1"/>
  <c r="JN111" i="9" s="1"/>
  <c r="JU103" i="9"/>
  <c r="JU105" i="9" s="1"/>
  <c r="JS105" i="9"/>
  <c r="JN110" i="9" s="1"/>
  <c r="JR103" i="9"/>
  <c r="JR105" i="9" s="1"/>
  <c r="JP103" i="9"/>
  <c r="JO103" i="9"/>
  <c r="JO105" i="9" s="1"/>
  <c r="JN107" i="9" s="1"/>
  <c r="CG4" i="4"/>
  <c r="CG5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G37" i="4"/>
  <c r="CG38" i="4"/>
  <c r="CG39" i="4"/>
  <c r="CG40" i="4"/>
  <c r="CG41" i="4"/>
  <c r="CG42" i="4"/>
  <c r="CG43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CG58" i="4"/>
  <c r="CG59" i="4"/>
  <c r="CG60" i="4"/>
  <c r="CG61" i="4"/>
  <c r="CG62" i="4"/>
  <c r="CG63" i="4"/>
  <c r="CG64" i="4"/>
  <c r="CG65" i="4"/>
  <c r="CG66" i="4"/>
  <c r="CG67" i="4"/>
  <c r="CG69" i="4"/>
  <c r="CG70" i="4"/>
  <c r="CG71" i="4"/>
  <c r="CG72" i="4"/>
  <c r="CG73" i="4"/>
  <c r="CG74" i="4"/>
  <c r="CG75" i="4"/>
  <c r="CG76" i="4"/>
  <c r="CG77" i="4"/>
  <c r="CG78" i="4"/>
  <c r="CG79" i="4"/>
  <c r="CG80" i="4"/>
  <c r="CG81" i="4"/>
  <c r="CG82" i="4"/>
  <c r="CG83" i="4"/>
  <c r="CG84" i="4"/>
  <c r="CG85" i="4"/>
  <c r="CG86" i="4"/>
  <c r="CG87" i="4"/>
  <c r="CG3" i="4"/>
  <c r="CH89" i="4"/>
  <c r="CJ91" i="4"/>
  <c r="CJ94" i="4" s="1"/>
  <c r="JL8" i="1"/>
  <c r="JL9" i="1"/>
  <c r="JL10" i="1"/>
  <c r="JL11" i="1"/>
  <c r="JL12" i="1"/>
  <c r="JL13" i="1"/>
  <c r="JL14" i="1"/>
  <c r="JL15" i="1"/>
  <c r="JL16" i="1"/>
  <c r="JL17" i="1"/>
  <c r="JL18" i="1"/>
  <c r="JL19" i="1"/>
  <c r="JL20" i="1"/>
  <c r="JL23" i="1"/>
  <c r="JL24" i="1"/>
  <c r="JL25" i="1"/>
  <c r="JL26" i="1"/>
  <c r="JL28" i="1"/>
  <c r="JL29" i="1"/>
  <c r="JL30" i="1"/>
  <c r="JL31" i="1"/>
  <c r="JL32" i="1"/>
  <c r="JL33" i="1"/>
  <c r="JL34" i="1"/>
  <c r="JL35" i="1"/>
  <c r="JL36" i="1"/>
  <c r="JL37" i="1"/>
  <c r="JL38" i="1"/>
  <c r="JL41" i="1"/>
  <c r="JL42" i="1"/>
  <c r="JL43" i="1"/>
  <c r="JL44" i="1"/>
  <c r="JL45" i="1"/>
  <c r="JL46" i="1"/>
  <c r="JL47" i="1"/>
  <c r="JL48" i="1"/>
  <c r="JL49" i="1"/>
  <c r="JL50" i="1"/>
  <c r="JL51" i="1"/>
  <c r="JL52" i="1"/>
  <c r="JL53" i="1"/>
  <c r="JL54" i="1"/>
  <c r="JL55" i="1"/>
  <c r="JL56" i="1"/>
  <c r="JL57" i="1"/>
  <c r="JL58" i="1"/>
  <c r="JL59" i="1"/>
  <c r="JL60" i="1"/>
  <c r="JL61" i="1"/>
  <c r="JL62" i="1"/>
  <c r="JL63" i="1"/>
  <c r="JL64" i="1"/>
  <c r="JL65" i="1"/>
  <c r="JL66" i="1"/>
  <c r="JL67" i="1"/>
  <c r="JL68" i="1"/>
  <c r="JL69" i="1"/>
  <c r="JL70" i="1"/>
  <c r="JL71" i="1"/>
  <c r="JL73" i="1"/>
  <c r="JL74" i="1"/>
  <c r="JL75" i="1"/>
  <c r="JL76" i="1"/>
  <c r="JL77" i="1"/>
  <c r="JL78" i="1"/>
  <c r="JL79" i="1"/>
  <c r="JL80" i="1"/>
  <c r="JL81" i="1"/>
  <c r="JL82" i="1"/>
  <c r="JL83" i="1"/>
  <c r="JL84" i="1"/>
  <c r="JL85" i="1"/>
  <c r="JL86" i="1"/>
  <c r="JL87" i="1"/>
  <c r="JL88" i="1"/>
  <c r="JL89" i="1"/>
  <c r="JL90" i="1"/>
  <c r="JL91" i="1"/>
  <c r="JL92" i="1"/>
  <c r="JL93" i="1"/>
  <c r="JL94" i="1"/>
  <c r="JL96" i="1"/>
  <c r="JL97" i="1"/>
  <c r="JL98" i="1"/>
  <c r="JL99" i="1"/>
  <c r="JL100" i="1"/>
  <c r="JL7" i="1"/>
  <c r="JK8" i="1"/>
  <c r="JK9" i="1"/>
  <c r="JK10" i="1"/>
  <c r="JK11" i="1"/>
  <c r="JK12" i="1"/>
  <c r="JK13" i="1"/>
  <c r="JK14" i="1"/>
  <c r="JK15" i="1"/>
  <c r="JK16" i="1"/>
  <c r="JK17" i="1"/>
  <c r="JK18" i="1"/>
  <c r="JK19" i="1"/>
  <c r="JK20" i="1"/>
  <c r="JK23" i="1"/>
  <c r="JK24" i="1"/>
  <c r="JK25" i="1"/>
  <c r="JK26" i="1"/>
  <c r="JK28" i="1"/>
  <c r="JK29" i="1"/>
  <c r="JK30" i="1"/>
  <c r="JK31" i="1"/>
  <c r="JK32" i="1"/>
  <c r="JK33" i="1"/>
  <c r="JK34" i="1"/>
  <c r="JK35" i="1"/>
  <c r="JK36" i="1"/>
  <c r="JK37" i="1"/>
  <c r="JK38" i="1"/>
  <c r="JK41" i="1"/>
  <c r="JK42" i="1"/>
  <c r="JK43" i="1"/>
  <c r="JK44" i="1"/>
  <c r="JK45" i="1"/>
  <c r="JK46" i="1"/>
  <c r="JK47" i="1"/>
  <c r="JK48" i="1"/>
  <c r="JK49" i="1"/>
  <c r="JK50" i="1"/>
  <c r="JK51" i="1"/>
  <c r="JK52" i="1"/>
  <c r="JK53" i="1"/>
  <c r="JK54" i="1"/>
  <c r="JK55" i="1"/>
  <c r="JK56" i="1"/>
  <c r="JK57" i="1"/>
  <c r="JK58" i="1"/>
  <c r="JK59" i="1"/>
  <c r="JK60" i="1"/>
  <c r="JK61" i="1"/>
  <c r="JK62" i="1"/>
  <c r="JK63" i="1"/>
  <c r="JK64" i="1"/>
  <c r="JK65" i="1"/>
  <c r="JK66" i="1"/>
  <c r="JK67" i="1"/>
  <c r="JK68" i="1"/>
  <c r="JK69" i="1"/>
  <c r="JK70" i="1"/>
  <c r="JK71" i="1"/>
  <c r="JK73" i="1"/>
  <c r="JK74" i="1"/>
  <c r="JK75" i="1"/>
  <c r="JK76" i="1"/>
  <c r="JK77" i="1"/>
  <c r="JK78" i="1"/>
  <c r="JK79" i="1"/>
  <c r="JK80" i="1"/>
  <c r="JK81" i="1"/>
  <c r="JK82" i="1"/>
  <c r="JK83" i="1"/>
  <c r="JK84" i="1"/>
  <c r="JK85" i="1"/>
  <c r="JK86" i="1"/>
  <c r="JK87" i="1"/>
  <c r="JK88" i="1"/>
  <c r="JK89" i="1"/>
  <c r="JK90" i="1"/>
  <c r="JK91" i="1"/>
  <c r="JK92" i="1"/>
  <c r="JK93" i="1"/>
  <c r="JK94" i="1"/>
  <c r="JK96" i="1"/>
  <c r="JK97" i="1"/>
  <c r="JK98" i="1"/>
  <c r="JK99" i="1"/>
  <c r="JK100" i="1"/>
  <c r="JK7" i="1"/>
  <c r="JI7" i="1"/>
  <c r="JH8" i="1"/>
  <c r="JH9" i="1"/>
  <c r="JH10" i="1"/>
  <c r="JH11" i="1"/>
  <c r="JH12" i="1"/>
  <c r="JH13" i="1"/>
  <c r="JH14" i="1"/>
  <c r="JH15" i="1"/>
  <c r="JH16" i="1"/>
  <c r="JH17" i="1"/>
  <c r="JH18" i="1"/>
  <c r="JH19" i="1"/>
  <c r="JH20" i="1"/>
  <c r="JH24" i="1"/>
  <c r="JH25" i="1"/>
  <c r="JH26" i="1"/>
  <c r="JH28" i="1"/>
  <c r="JH29" i="1"/>
  <c r="JH30" i="1"/>
  <c r="JH31" i="1"/>
  <c r="JH32" i="1"/>
  <c r="JH33" i="1"/>
  <c r="JH34" i="1"/>
  <c r="JH35" i="1"/>
  <c r="JH36" i="1"/>
  <c r="JH37" i="1"/>
  <c r="JH38" i="1"/>
  <c r="JH41" i="1"/>
  <c r="JH42" i="1"/>
  <c r="JH43" i="1"/>
  <c r="JH44" i="1"/>
  <c r="JH45" i="1"/>
  <c r="JH46" i="1"/>
  <c r="JH47" i="1"/>
  <c r="JH48" i="1"/>
  <c r="JH49" i="1"/>
  <c r="JH50" i="1"/>
  <c r="JH51" i="1"/>
  <c r="JH52" i="1"/>
  <c r="JH53" i="1"/>
  <c r="JH54" i="1"/>
  <c r="JH55" i="1"/>
  <c r="JH56" i="1"/>
  <c r="JH57" i="1"/>
  <c r="JH58" i="1"/>
  <c r="JH59" i="1"/>
  <c r="JH60" i="1"/>
  <c r="JH61" i="1"/>
  <c r="JH62" i="1"/>
  <c r="JH63" i="1"/>
  <c r="JH64" i="1"/>
  <c r="JH65" i="1"/>
  <c r="JH66" i="1"/>
  <c r="JH67" i="1"/>
  <c r="JH68" i="1"/>
  <c r="JH69" i="1"/>
  <c r="JH70" i="1"/>
  <c r="JH71" i="1"/>
  <c r="JH73" i="1"/>
  <c r="JH74" i="1"/>
  <c r="JH75" i="1"/>
  <c r="JH76" i="1"/>
  <c r="JH77" i="1"/>
  <c r="JH78" i="1"/>
  <c r="JH79" i="1"/>
  <c r="JH80" i="1"/>
  <c r="JH81" i="1"/>
  <c r="JH82" i="1"/>
  <c r="JH83" i="1"/>
  <c r="JH84" i="1"/>
  <c r="JH85" i="1"/>
  <c r="JH86" i="1"/>
  <c r="JH87" i="1"/>
  <c r="JH88" i="1"/>
  <c r="JH89" i="1"/>
  <c r="JH90" i="1"/>
  <c r="JH91" i="1"/>
  <c r="JH92" i="1"/>
  <c r="JH93" i="1"/>
  <c r="JH94" i="1"/>
  <c r="JH96" i="1"/>
  <c r="JH97" i="1"/>
  <c r="JH98" i="1"/>
  <c r="JH99" i="1"/>
  <c r="JH100" i="1"/>
  <c r="JH7" i="1"/>
  <c r="JF7" i="1"/>
  <c r="JE8" i="1"/>
  <c r="JE9" i="1"/>
  <c r="JE10" i="1"/>
  <c r="JE11" i="1"/>
  <c r="JE12" i="1"/>
  <c r="JE13" i="1"/>
  <c r="JE14" i="1"/>
  <c r="JE15" i="1"/>
  <c r="JE16" i="1"/>
  <c r="JE17" i="1"/>
  <c r="JE18" i="1"/>
  <c r="JE19" i="1"/>
  <c r="JE20" i="1"/>
  <c r="JE25" i="1"/>
  <c r="JE26" i="1"/>
  <c r="JE28" i="1"/>
  <c r="JE29" i="1"/>
  <c r="JE30" i="1"/>
  <c r="JE31" i="1"/>
  <c r="JE32" i="1"/>
  <c r="JE33" i="1"/>
  <c r="JE34" i="1"/>
  <c r="JE35" i="1"/>
  <c r="JE36" i="1"/>
  <c r="JE37" i="1"/>
  <c r="JE38" i="1"/>
  <c r="JE41" i="1"/>
  <c r="JE42" i="1"/>
  <c r="JE43" i="1"/>
  <c r="JE44" i="1"/>
  <c r="JE45" i="1"/>
  <c r="JE46" i="1"/>
  <c r="JE47" i="1"/>
  <c r="JE48" i="1"/>
  <c r="JE49" i="1"/>
  <c r="JE50" i="1"/>
  <c r="JE51" i="1"/>
  <c r="JE52" i="1"/>
  <c r="JE53" i="1"/>
  <c r="JE54" i="1"/>
  <c r="JE55" i="1"/>
  <c r="JE56" i="1"/>
  <c r="JE57" i="1"/>
  <c r="JE58" i="1"/>
  <c r="JE59" i="1"/>
  <c r="JE60" i="1"/>
  <c r="JE61" i="1"/>
  <c r="JE62" i="1"/>
  <c r="JE63" i="1"/>
  <c r="JE64" i="1"/>
  <c r="JE65" i="1"/>
  <c r="JE66" i="1"/>
  <c r="JE67" i="1"/>
  <c r="JE68" i="1"/>
  <c r="JE69" i="1"/>
  <c r="JE70" i="1"/>
  <c r="JE71" i="1"/>
  <c r="JE73" i="1"/>
  <c r="JE74" i="1"/>
  <c r="JE75" i="1"/>
  <c r="JE76" i="1"/>
  <c r="JE77" i="1"/>
  <c r="JE78" i="1"/>
  <c r="JE79" i="1"/>
  <c r="JE80" i="1"/>
  <c r="JE81" i="1"/>
  <c r="JE82" i="1"/>
  <c r="JE83" i="1"/>
  <c r="JE84" i="1"/>
  <c r="JE85" i="1"/>
  <c r="JE86" i="1"/>
  <c r="JE87" i="1"/>
  <c r="JE88" i="1"/>
  <c r="JE89" i="1"/>
  <c r="JE90" i="1"/>
  <c r="JE91" i="1"/>
  <c r="JE92" i="1"/>
  <c r="JE93" i="1"/>
  <c r="JE94" i="1"/>
  <c r="JE96" i="1"/>
  <c r="JE97" i="1"/>
  <c r="JE98" i="1"/>
  <c r="JE99" i="1"/>
  <c r="JE100" i="1"/>
  <c r="JE7" i="1"/>
  <c r="JT102" i="1"/>
  <c r="JQ102" i="1"/>
  <c r="JN102" i="1"/>
  <c r="JW100" i="1"/>
  <c r="JW99" i="1"/>
  <c r="JW98" i="1"/>
  <c r="JW97" i="1"/>
  <c r="JW96" i="1"/>
  <c r="JW94" i="1"/>
  <c r="JW93" i="1"/>
  <c r="JW92" i="1"/>
  <c r="JW91" i="1"/>
  <c r="JW90" i="1"/>
  <c r="JW89" i="1"/>
  <c r="JW88" i="1"/>
  <c r="JW87" i="1"/>
  <c r="JW86" i="1"/>
  <c r="JW85" i="1"/>
  <c r="JW84" i="1"/>
  <c r="JW83" i="1"/>
  <c r="JW82" i="1"/>
  <c r="JW81" i="1"/>
  <c r="JW80" i="1"/>
  <c r="JW79" i="1"/>
  <c r="JW78" i="1"/>
  <c r="JW77" i="1"/>
  <c r="JW76" i="1"/>
  <c r="JW75" i="1"/>
  <c r="JW70" i="1"/>
  <c r="JW69" i="1"/>
  <c r="JW68" i="1"/>
  <c r="JW67" i="1"/>
  <c r="JW66" i="1"/>
  <c r="JW65" i="1"/>
  <c r="JW64" i="1"/>
  <c r="JW63" i="1"/>
  <c r="JW62" i="1"/>
  <c r="JW61" i="1"/>
  <c r="JW60" i="1"/>
  <c r="JW59" i="1"/>
  <c r="JW58" i="1"/>
  <c r="JW57" i="1"/>
  <c r="JW56" i="1"/>
  <c r="JW55" i="1"/>
  <c r="JW54" i="1"/>
  <c r="JW53" i="1"/>
  <c r="JW52" i="1"/>
  <c r="JW51" i="1"/>
  <c r="JW50" i="1"/>
  <c r="JW49" i="1"/>
  <c r="JW48" i="1"/>
  <c r="JW47" i="1"/>
  <c r="JW46" i="1"/>
  <c r="JW45" i="1"/>
  <c r="JW44" i="1"/>
  <c r="JW43" i="1"/>
  <c r="JW42" i="1"/>
  <c r="JW41" i="1"/>
  <c r="JW38" i="1"/>
  <c r="JW37" i="1"/>
  <c r="JW36" i="1"/>
  <c r="JW35" i="1"/>
  <c r="JW34" i="1"/>
  <c r="JW33" i="1"/>
  <c r="JW32" i="1"/>
  <c r="JW31" i="1"/>
  <c r="JW30" i="1"/>
  <c r="JW29" i="1"/>
  <c r="JW28" i="1"/>
  <c r="JW26" i="1"/>
  <c r="JW25" i="1"/>
  <c r="JW24" i="1"/>
  <c r="JW20" i="1"/>
  <c r="JW19" i="1"/>
  <c r="JW18" i="1"/>
  <c r="JW17" i="1"/>
  <c r="JW16" i="1"/>
  <c r="JW15" i="1"/>
  <c r="JW14" i="1"/>
  <c r="JW13" i="1"/>
  <c r="JW12" i="1"/>
  <c r="JW11" i="1"/>
  <c r="JW10" i="1"/>
  <c r="JW9" i="1"/>
  <c r="JW8" i="1"/>
  <c r="JW7" i="1"/>
  <c r="JV102" i="1"/>
  <c r="JV104" i="1" s="1"/>
  <c r="JU102" i="1"/>
  <c r="JS102" i="1"/>
  <c r="JS104" i="1" s="1"/>
  <c r="JN109" i="1" s="1"/>
  <c r="JR102" i="1"/>
  <c r="JP102" i="1"/>
  <c r="JO102" i="1"/>
  <c r="F76" i="5" l="1"/>
  <c r="E76" i="5" s="1"/>
  <c r="JN110" i="1"/>
  <c r="JX113" i="1"/>
  <c r="JX109" i="9"/>
  <c r="JX116" i="9" s="1"/>
  <c r="JW103" i="9"/>
  <c r="KC105" i="6"/>
  <c r="JX109" i="6" s="1"/>
  <c r="KG103" i="6"/>
  <c r="JW102" i="1"/>
  <c r="JN106" i="1"/>
  <c r="JX108" i="1"/>
  <c r="JX112" i="1" s="1"/>
  <c r="JO55" i="6"/>
  <c r="JO103" i="6" s="1"/>
  <c r="JZ105" i="6"/>
  <c r="KG105" i="6"/>
  <c r="JP105" i="9"/>
  <c r="JP104" i="1"/>
  <c r="JN107" i="1" s="1"/>
  <c r="JN113" i="1" s="1"/>
  <c r="JW104" i="1"/>
  <c r="JB8" i="1"/>
  <c r="JB9" i="1"/>
  <c r="JB10" i="1"/>
  <c r="JB11" i="1"/>
  <c r="JB12" i="1"/>
  <c r="JB13" i="1"/>
  <c r="JB14" i="1"/>
  <c r="JB15" i="1"/>
  <c r="JB16" i="1"/>
  <c r="JB17" i="1"/>
  <c r="JB18" i="1"/>
  <c r="JB19" i="1"/>
  <c r="JB20" i="1"/>
  <c r="JB23" i="1"/>
  <c r="JB24" i="1"/>
  <c r="JB25" i="1"/>
  <c r="JB26" i="1"/>
  <c r="JB28" i="1"/>
  <c r="JB29" i="1"/>
  <c r="JB30" i="1"/>
  <c r="JB31" i="1"/>
  <c r="JB32" i="1"/>
  <c r="JB33" i="1"/>
  <c r="JB34" i="1"/>
  <c r="JB35" i="1"/>
  <c r="JB36" i="1"/>
  <c r="JB37" i="1"/>
  <c r="JB38" i="1"/>
  <c r="JB41" i="1"/>
  <c r="JB42" i="1"/>
  <c r="JB43" i="1"/>
  <c r="JB44" i="1"/>
  <c r="JB45" i="1"/>
  <c r="JB46" i="1"/>
  <c r="JB47" i="1"/>
  <c r="JB48" i="1"/>
  <c r="JB49" i="1"/>
  <c r="JB50" i="1"/>
  <c r="JB51" i="1"/>
  <c r="JB52" i="1"/>
  <c r="JB53" i="1"/>
  <c r="JB54" i="1"/>
  <c r="JB55" i="1"/>
  <c r="JB56" i="1"/>
  <c r="JB57" i="1"/>
  <c r="JB58" i="1"/>
  <c r="JB59" i="1"/>
  <c r="JB60" i="1"/>
  <c r="JB61" i="1"/>
  <c r="JB62" i="1"/>
  <c r="JB63" i="1"/>
  <c r="JB64" i="1"/>
  <c r="JB65" i="1"/>
  <c r="JB66" i="1"/>
  <c r="JB67" i="1"/>
  <c r="JB68" i="1"/>
  <c r="JB69" i="1"/>
  <c r="JB70" i="1"/>
  <c r="JB71" i="1"/>
  <c r="JB73" i="1"/>
  <c r="JB74" i="1"/>
  <c r="JB75" i="1"/>
  <c r="JB76" i="1"/>
  <c r="JB77" i="1"/>
  <c r="JB78" i="1"/>
  <c r="JB79" i="1"/>
  <c r="JB80" i="1"/>
  <c r="JB81" i="1"/>
  <c r="JB82" i="1"/>
  <c r="JB83" i="1"/>
  <c r="JB84" i="1"/>
  <c r="JB85" i="1"/>
  <c r="JB86" i="1"/>
  <c r="JB87" i="1"/>
  <c r="JB88" i="1"/>
  <c r="JB89" i="1"/>
  <c r="JB90" i="1"/>
  <c r="JB91" i="1"/>
  <c r="JB92" i="1"/>
  <c r="JB93" i="1"/>
  <c r="JB94" i="1"/>
  <c r="JB96" i="1"/>
  <c r="JB97" i="1"/>
  <c r="JB98" i="1"/>
  <c r="JB99" i="1"/>
  <c r="JB100" i="1"/>
  <c r="JB7" i="1"/>
  <c r="JA8" i="1"/>
  <c r="JA9" i="1"/>
  <c r="JA10" i="1"/>
  <c r="JA11" i="1"/>
  <c r="JA12" i="1"/>
  <c r="JA13" i="1"/>
  <c r="JA14" i="1"/>
  <c r="JA15" i="1"/>
  <c r="JA16" i="1"/>
  <c r="JA17" i="1"/>
  <c r="JA18" i="1"/>
  <c r="JA19" i="1"/>
  <c r="JA20" i="1"/>
  <c r="JA23" i="1"/>
  <c r="JA24" i="1"/>
  <c r="JA25" i="1"/>
  <c r="JA26" i="1"/>
  <c r="JA28" i="1"/>
  <c r="JA29" i="1"/>
  <c r="JA30" i="1"/>
  <c r="JA31" i="1"/>
  <c r="JA32" i="1"/>
  <c r="JA33" i="1"/>
  <c r="JA34" i="1"/>
  <c r="JA35" i="1"/>
  <c r="JA36" i="1"/>
  <c r="JA37" i="1"/>
  <c r="JA38" i="1"/>
  <c r="JA41" i="1"/>
  <c r="JA42" i="1"/>
  <c r="JA43" i="1"/>
  <c r="JA44" i="1"/>
  <c r="JA45" i="1"/>
  <c r="JA46" i="1"/>
  <c r="JA47" i="1"/>
  <c r="JA48" i="1"/>
  <c r="JA49" i="1"/>
  <c r="JA50" i="1"/>
  <c r="JA51" i="1"/>
  <c r="JA52" i="1"/>
  <c r="JA53" i="1"/>
  <c r="JA54" i="1"/>
  <c r="JA55" i="1"/>
  <c r="JA56" i="1"/>
  <c r="JA57" i="1"/>
  <c r="JA58" i="1"/>
  <c r="JA59" i="1"/>
  <c r="JA60" i="1"/>
  <c r="JA61" i="1"/>
  <c r="JA62" i="1"/>
  <c r="JA63" i="1"/>
  <c r="JA64" i="1"/>
  <c r="JA65" i="1"/>
  <c r="JA66" i="1"/>
  <c r="JA67" i="1"/>
  <c r="JA68" i="1"/>
  <c r="JA69" i="1"/>
  <c r="JA70" i="1"/>
  <c r="JA71" i="1"/>
  <c r="JA73" i="1"/>
  <c r="JA74" i="1"/>
  <c r="JA75" i="1"/>
  <c r="JA76" i="1"/>
  <c r="JA77" i="1"/>
  <c r="JA78" i="1"/>
  <c r="JA79" i="1"/>
  <c r="JA80" i="1"/>
  <c r="JA81" i="1"/>
  <c r="JA82" i="1"/>
  <c r="JA83" i="1"/>
  <c r="JA84" i="1"/>
  <c r="JA85" i="1"/>
  <c r="JA86" i="1"/>
  <c r="JA87" i="1"/>
  <c r="JA88" i="1"/>
  <c r="JA89" i="1"/>
  <c r="JA90" i="1"/>
  <c r="JA91" i="1"/>
  <c r="JA92" i="1"/>
  <c r="JA93" i="1"/>
  <c r="JA94" i="1"/>
  <c r="JA96" i="1"/>
  <c r="JA97" i="1"/>
  <c r="JA98" i="1"/>
  <c r="JA99" i="1"/>
  <c r="JA100" i="1"/>
  <c r="JA7" i="1"/>
  <c r="IY8" i="1"/>
  <c r="IY9" i="1"/>
  <c r="IY10" i="1"/>
  <c r="IY11" i="1"/>
  <c r="IY12" i="1"/>
  <c r="IY13" i="1"/>
  <c r="IY14" i="1"/>
  <c r="IY15" i="1"/>
  <c r="IY16" i="1"/>
  <c r="IY17" i="1"/>
  <c r="IY18" i="1"/>
  <c r="IY19" i="1"/>
  <c r="IY20" i="1"/>
  <c r="IY23" i="1"/>
  <c r="IY24" i="1"/>
  <c r="IY25" i="1"/>
  <c r="IY26" i="1"/>
  <c r="IY28" i="1"/>
  <c r="IY29" i="1"/>
  <c r="IY30" i="1"/>
  <c r="IY31" i="1"/>
  <c r="IY32" i="1"/>
  <c r="IY33" i="1"/>
  <c r="IY34" i="1"/>
  <c r="IY35" i="1"/>
  <c r="IY36" i="1"/>
  <c r="IY37" i="1"/>
  <c r="IY38" i="1"/>
  <c r="IY41" i="1"/>
  <c r="IY42" i="1"/>
  <c r="IY43" i="1"/>
  <c r="IY44" i="1"/>
  <c r="IY45" i="1"/>
  <c r="IY46" i="1"/>
  <c r="IY47" i="1"/>
  <c r="IY48" i="1"/>
  <c r="IY49" i="1"/>
  <c r="IY50" i="1"/>
  <c r="IY51" i="1"/>
  <c r="IY52" i="1"/>
  <c r="IY53" i="1"/>
  <c r="IY54" i="1"/>
  <c r="IY55" i="1"/>
  <c r="IY56" i="1"/>
  <c r="IY57" i="1"/>
  <c r="IY58" i="1"/>
  <c r="IY59" i="1"/>
  <c r="IY60" i="1"/>
  <c r="IY61" i="1"/>
  <c r="IY62" i="1"/>
  <c r="IY63" i="1"/>
  <c r="IY64" i="1"/>
  <c r="IY65" i="1"/>
  <c r="IY66" i="1"/>
  <c r="IY67" i="1"/>
  <c r="IY68" i="1"/>
  <c r="IY69" i="1"/>
  <c r="IY70" i="1"/>
  <c r="IY71" i="1"/>
  <c r="IY73" i="1"/>
  <c r="IY74" i="1"/>
  <c r="IY75" i="1"/>
  <c r="IY76" i="1"/>
  <c r="IY77" i="1"/>
  <c r="IY78" i="1"/>
  <c r="IY79" i="1"/>
  <c r="IY80" i="1"/>
  <c r="IY81" i="1"/>
  <c r="IY82" i="1"/>
  <c r="IY83" i="1"/>
  <c r="IY84" i="1"/>
  <c r="IY85" i="1"/>
  <c r="IY86" i="1"/>
  <c r="IY87" i="1"/>
  <c r="IY88" i="1"/>
  <c r="IY89" i="1"/>
  <c r="IY90" i="1"/>
  <c r="IY91" i="1"/>
  <c r="IY92" i="1"/>
  <c r="IY93" i="1"/>
  <c r="IY94" i="1"/>
  <c r="IY96" i="1"/>
  <c r="IY97" i="1"/>
  <c r="IY98" i="1"/>
  <c r="IY99" i="1"/>
  <c r="IY100" i="1"/>
  <c r="IY7" i="1"/>
  <c r="IX8" i="1"/>
  <c r="IX9" i="1"/>
  <c r="IX10" i="1"/>
  <c r="IX11" i="1"/>
  <c r="IX12" i="1"/>
  <c r="IX13" i="1"/>
  <c r="IX14" i="1"/>
  <c r="IX15" i="1"/>
  <c r="IX16" i="1"/>
  <c r="IX17" i="1"/>
  <c r="IX18" i="1"/>
  <c r="IX19" i="1"/>
  <c r="IX20" i="1"/>
  <c r="IX23" i="1"/>
  <c r="IX24" i="1"/>
  <c r="IX25" i="1"/>
  <c r="IX26" i="1"/>
  <c r="IX28" i="1"/>
  <c r="IX29" i="1"/>
  <c r="IX30" i="1"/>
  <c r="IX31" i="1"/>
  <c r="IX32" i="1"/>
  <c r="IX33" i="1"/>
  <c r="IX34" i="1"/>
  <c r="IX35" i="1"/>
  <c r="IX36" i="1"/>
  <c r="IX37" i="1"/>
  <c r="IX38" i="1"/>
  <c r="IX41" i="1"/>
  <c r="IX42" i="1"/>
  <c r="IX43" i="1"/>
  <c r="IX44" i="1"/>
  <c r="IX45" i="1"/>
  <c r="IX46" i="1"/>
  <c r="IX47" i="1"/>
  <c r="IX48" i="1"/>
  <c r="IX49" i="1"/>
  <c r="IX50" i="1"/>
  <c r="IX51" i="1"/>
  <c r="IX52" i="1"/>
  <c r="IX53" i="1"/>
  <c r="IX54" i="1"/>
  <c r="IX55" i="1"/>
  <c r="IX56" i="1"/>
  <c r="IX57" i="1"/>
  <c r="IX58" i="1"/>
  <c r="IX59" i="1"/>
  <c r="IX60" i="1"/>
  <c r="IX61" i="1"/>
  <c r="IX62" i="1"/>
  <c r="IX63" i="1"/>
  <c r="IX64" i="1"/>
  <c r="IX65" i="1"/>
  <c r="IX66" i="1"/>
  <c r="IX67" i="1"/>
  <c r="IX68" i="1"/>
  <c r="IX69" i="1"/>
  <c r="IX70" i="1"/>
  <c r="IX71" i="1"/>
  <c r="IX73" i="1"/>
  <c r="IX74" i="1"/>
  <c r="IX75" i="1"/>
  <c r="IX76" i="1"/>
  <c r="IX77" i="1"/>
  <c r="IX78" i="1"/>
  <c r="IX79" i="1"/>
  <c r="IX80" i="1"/>
  <c r="IX81" i="1"/>
  <c r="IX82" i="1"/>
  <c r="IX83" i="1"/>
  <c r="IX84" i="1"/>
  <c r="IX85" i="1"/>
  <c r="IX86" i="1"/>
  <c r="IX87" i="1"/>
  <c r="IX88" i="1"/>
  <c r="IX89" i="1"/>
  <c r="IX90" i="1"/>
  <c r="IX91" i="1"/>
  <c r="IX92" i="1"/>
  <c r="IX93" i="1"/>
  <c r="IX94" i="1"/>
  <c r="IX96" i="1"/>
  <c r="IX97" i="1"/>
  <c r="IX98" i="1"/>
  <c r="IX99" i="1"/>
  <c r="IX100" i="1"/>
  <c r="IX7" i="1"/>
  <c r="IV8" i="1"/>
  <c r="IV9" i="1"/>
  <c r="IV10" i="1"/>
  <c r="IV11" i="1"/>
  <c r="IV12" i="1"/>
  <c r="IV13" i="1"/>
  <c r="IV14" i="1"/>
  <c r="IV15" i="1"/>
  <c r="IV16" i="1"/>
  <c r="IV17" i="1"/>
  <c r="IV18" i="1"/>
  <c r="IV19" i="1"/>
  <c r="IV20" i="1"/>
  <c r="IV23" i="1"/>
  <c r="IV24" i="1"/>
  <c r="IV25" i="1"/>
  <c r="IV26" i="1"/>
  <c r="IV28" i="1"/>
  <c r="IV29" i="1"/>
  <c r="IV30" i="1"/>
  <c r="IV31" i="1"/>
  <c r="IV32" i="1"/>
  <c r="IV33" i="1"/>
  <c r="IV34" i="1"/>
  <c r="IV35" i="1"/>
  <c r="IV36" i="1"/>
  <c r="IV37" i="1"/>
  <c r="IV38" i="1"/>
  <c r="IV41" i="1"/>
  <c r="IV42" i="1"/>
  <c r="IV43" i="1"/>
  <c r="IV44" i="1"/>
  <c r="IV45" i="1"/>
  <c r="IV46" i="1"/>
  <c r="IV47" i="1"/>
  <c r="IV48" i="1"/>
  <c r="IV49" i="1"/>
  <c r="IV50" i="1"/>
  <c r="IV51" i="1"/>
  <c r="IV52" i="1"/>
  <c r="IV53" i="1"/>
  <c r="IV54" i="1"/>
  <c r="IV55" i="1"/>
  <c r="IV56" i="1"/>
  <c r="IV57" i="1"/>
  <c r="IV58" i="1"/>
  <c r="IV59" i="1"/>
  <c r="IV60" i="1"/>
  <c r="IV61" i="1"/>
  <c r="IV62" i="1"/>
  <c r="IV63" i="1"/>
  <c r="IV64" i="1"/>
  <c r="IV65" i="1"/>
  <c r="IV66" i="1"/>
  <c r="IV67" i="1"/>
  <c r="IV68" i="1"/>
  <c r="IV69" i="1"/>
  <c r="IV70" i="1"/>
  <c r="IV71" i="1"/>
  <c r="IV73" i="1"/>
  <c r="IV74" i="1"/>
  <c r="IV75" i="1"/>
  <c r="IV76" i="1"/>
  <c r="IV77" i="1"/>
  <c r="IV78" i="1"/>
  <c r="IV79" i="1"/>
  <c r="IV80" i="1"/>
  <c r="IV81" i="1"/>
  <c r="IV82" i="1"/>
  <c r="IV83" i="1"/>
  <c r="IV84" i="1"/>
  <c r="IV85" i="1"/>
  <c r="IV86" i="1"/>
  <c r="IV87" i="1"/>
  <c r="IV88" i="1"/>
  <c r="IV89" i="1"/>
  <c r="IV90" i="1"/>
  <c r="IV91" i="1"/>
  <c r="IV92" i="1"/>
  <c r="IV93" i="1"/>
  <c r="IV94" i="1"/>
  <c r="IV96" i="1"/>
  <c r="IV97" i="1"/>
  <c r="IV98" i="1"/>
  <c r="IV99" i="1"/>
  <c r="IV100" i="1"/>
  <c r="IV7" i="1"/>
  <c r="IU8" i="1"/>
  <c r="IU9" i="1"/>
  <c r="IU10" i="1"/>
  <c r="IU11" i="1"/>
  <c r="IU12" i="1"/>
  <c r="IU13" i="1"/>
  <c r="IU14" i="1"/>
  <c r="IU15" i="1"/>
  <c r="IU16" i="1"/>
  <c r="IU17" i="1"/>
  <c r="IU18" i="1"/>
  <c r="IU19" i="1"/>
  <c r="IU20" i="1"/>
  <c r="IU23" i="1"/>
  <c r="IU24" i="1"/>
  <c r="IU25" i="1"/>
  <c r="IU26" i="1"/>
  <c r="IU28" i="1"/>
  <c r="IU29" i="1"/>
  <c r="IU30" i="1"/>
  <c r="IU31" i="1"/>
  <c r="IU32" i="1"/>
  <c r="IU33" i="1"/>
  <c r="IU34" i="1"/>
  <c r="IU35" i="1"/>
  <c r="IU36" i="1"/>
  <c r="IU37" i="1"/>
  <c r="IU38" i="1"/>
  <c r="IU41" i="1"/>
  <c r="IU42" i="1"/>
  <c r="IU43" i="1"/>
  <c r="IU44" i="1"/>
  <c r="IU45" i="1"/>
  <c r="IU46" i="1"/>
  <c r="IU47" i="1"/>
  <c r="IU48" i="1"/>
  <c r="IU49" i="1"/>
  <c r="IU50" i="1"/>
  <c r="IU51" i="1"/>
  <c r="IU52" i="1"/>
  <c r="IU53" i="1"/>
  <c r="IU54" i="1"/>
  <c r="IU55" i="1"/>
  <c r="IU56" i="1"/>
  <c r="IU57" i="1"/>
  <c r="IU58" i="1"/>
  <c r="IU59" i="1"/>
  <c r="IU60" i="1"/>
  <c r="IU61" i="1"/>
  <c r="IU62" i="1"/>
  <c r="IU63" i="1"/>
  <c r="IU64" i="1"/>
  <c r="IU65" i="1"/>
  <c r="IU66" i="1"/>
  <c r="IU67" i="1"/>
  <c r="IU68" i="1"/>
  <c r="IU69" i="1"/>
  <c r="IU70" i="1"/>
  <c r="IU71" i="1"/>
  <c r="IU73" i="1"/>
  <c r="IU74" i="1"/>
  <c r="IU75" i="1"/>
  <c r="IU76" i="1"/>
  <c r="IU77" i="1"/>
  <c r="IU78" i="1"/>
  <c r="IU79" i="1"/>
  <c r="IU80" i="1"/>
  <c r="IU81" i="1"/>
  <c r="IU82" i="1"/>
  <c r="IU83" i="1"/>
  <c r="IU84" i="1"/>
  <c r="IU85" i="1"/>
  <c r="IU86" i="1"/>
  <c r="IU87" i="1"/>
  <c r="IU88" i="1"/>
  <c r="IU89" i="1"/>
  <c r="IU90" i="1"/>
  <c r="IU91" i="1"/>
  <c r="IU92" i="1"/>
  <c r="IU93" i="1"/>
  <c r="IU94" i="1"/>
  <c r="IU96" i="1"/>
  <c r="IU97" i="1"/>
  <c r="IU98" i="1"/>
  <c r="IU99" i="1"/>
  <c r="IU100" i="1"/>
  <c r="IU7" i="1"/>
  <c r="JJ102" i="1"/>
  <c r="JG102" i="1"/>
  <c r="JD102" i="1"/>
  <c r="JL102" i="1"/>
  <c r="JL104" i="1" s="1"/>
  <c r="JK102" i="1"/>
  <c r="JI102" i="1"/>
  <c r="JH102" i="1"/>
  <c r="JF102" i="1"/>
  <c r="JE102" i="1"/>
  <c r="JD106" i="1" s="1"/>
  <c r="CD4" i="4"/>
  <c r="CD5" i="4"/>
  <c r="CD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8" i="4"/>
  <c r="CD59" i="4"/>
  <c r="CD60" i="4"/>
  <c r="CD61" i="4"/>
  <c r="CD62" i="4"/>
  <c r="CD63" i="4"/>
  <c r="CD64" i="4"/>
  <c r="CD65" i="4"/>
  <c r="CD66" i="4"/>
  <c r="CD67" i="4"/>
  <c r="CD69" i="4"/>
  <c r="CD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3" i="4"/>
  <c r="CE89" i="4"/>
  <c r="CG91" i="4"/>
  <c r="CG94" i="4" s="1"/>
  <c r="JB8" i="9"/>
  <c r="JB9" i="9"/>
  <c r="JB10" i="9"/>
  <c r="JB11" i="9"/>
  <c r="JB12" i="9"/>
  <c r="JB13" i="9"/>
  <c r="JB14" i="9"/>
  <c r="JB15" i="9"/>
  <c r="JB16" i="9"/>
  <c r="JB17" i="9"/>
  <c r="JB18" i="9"/>
  <c r="JB19" i="9"/>
  <c r="JB20" i="9"/>
  <c r="JB21" i="9"/>
  <c r="JB22" i="9"/>
  <c r="JB23" i="9"/>
  <c r="JB24" i="9"/>
  <c r="JB25" i="9"/>
  <c r="JB26" i="9"/>
  <c r="JB27" i="9"/>
  <c r="JB28" i="9"/>
  <c r="JB29" i="9"/>
  <c r="JB30" i="9"/>
  <c r="JB31" i="9"/>
  <c r="JB32" i="9"/>
  <c r="JB33" i="9"/>
  <c r="JB34" i="9"/>
  <c r="JB35" i="9"/>
  <c r="JB36" i="9"/>
  <c r="JB39" i="9"/>
  <c r="JB40" i="9"/>
  <c r="JB41" i="9"/>
  <c r="JB42" i="9"/>
  <c r="JB43" i="9"/>
  <c r="JB44" i="9"/>
  <c r="JB45" i="9"/>
  <c r="JB46" i="9"/>
  <c r="JB47" i="9"/>
  <c r="JB48" i="9"/>
  <c r="JB49" i="9"/>
  <c r="JB50" i="9"/>
  <c r="JB51" i="9"/>
  <c r="JB52" i="9"/>
  <c r="JB53" i="9"/>
  <c r="JB54" i="9"/>
  <c r="JB55" i="9"/>
  <c r="JB56" i="9"/>
  <c r="JB57" i="9"/>
  <c r="JB58" i="9"/>
  <c r="JB59" i="9"/>
  <c r="JB60" i="9"/>
  <c r="JB61" i="9"/>
  <c r="JB62" i="9"/>
  <c r="JB63" i="9"/>
  <c r="JB64" i="9"/>
  <c r="JB65" i="9"/>
  <c r="JB66" i="9"/>
  <c r="JB67" i="9"/>
  <c r="JB68" i="9"/>
  <c r="JB69" i="9"/>
  <c r="JB71" i="9"/>
  <c r="JB72" i="9"/>
  <c r="JB73" i="9"/>
  <c r="JB74" i="9"/>
  <c r="JB75" i="9"/>
  <c r="JB76" i="9"/>
  <c r="JB77" i="9"/>
  <c r="JB78" i="9"/>
  <c r="JB79" i="9"/>
  <c r="JB80" i="9"/>
  <c r="JB81" i="9"/>
  <c r="JB82" i="9"/>
  <c r="JB83" i="9"/>
  <c r="JB84" i="9"/>
  <c r="JB85" i="9"/>
  <c r="JB86" i="9"/>
  <c r="JB87" i="9"/>
  <c r="JB88" i="9"/>
  <c r="JB89" i="9"/>
  <c r="JB90" i="9"/>
  <c r="JB91" i="9"/>
  <c r="JB92" i="9"/>
  <c r="JB93" i="9"/>
  <c r="JB95" i="9"/>
  <c r="JB96" i="9"/>
  <c r="JB97" i="9"/>
  <c r="JB98" i="9"/>
  <c r="JB99" i="9"/>
  <c r="JB100" i="9"/>
  <c r="JB101" i="9"/>
  <c r="JB7" i="9"/>
  <c r="JA8" i="9"/>
  <c r="JA9" i="9"/>
  <c r="JA10" i="9"/>
  <c r="JA11" i="9"/>
  <c r="JA12" i="9"/>
  <c r="JA13" i="9"/>
  <c r="JA14" i="9"/>
  <c r="JA15" i="9"/>
  <c r="JA16" i="9"/>
  <c r="JA17" i="9"/>
  <c r="JA18" i="9"/>
  <c r="JA19" i="9"/>
  <c r="JA20" i="9"/>
  <c r="JA21" i="9"/>
  <c r="JA22" i="9"/>
  <c r="JA23" i="9"/>
  <c r="JA24" i="9"/>
  <c r="JA25" i="9"/>
  <c r="JA26" i="9"/>
  <c r="JA27" i="9"/>
  <c r="JA28" i="9"/>
  <c r="JA29" i="9"/>
  <c r="JA30" i="9"/>
  <c r="JA31" i="9"/>
  <c r="JA32" i="9"/>
  <c r="JA33" i="9"/>
  <c r="JA34" i="9"/>
  <c r="JA35" i="9"/>
  <c r="JA36" i="9"/>
  <c r="JA39" i="9"/>
  <c r="JA40" i="9"/>
  <c r="JA41" i="9"/>
  <c r="JA42" i="9"/>
  <c r="JA43" i="9"/>
  <c r="JA44" i="9"/>
  <c r="JA45" i="9"/>
  <c r="JA46" i="9"/>
  <c r="JA47" i="9"/>
  <c r="JA48" i="9"/>
  <c r="JA49" i="9"/>
  <c r="JA50" i="9"/>
  <c r="JA51" i="9"/>
  <c r="JA52" i="9"/>
  <c r="JA53" i="9"/>
  <c r="JA54" i="9"/>
  <c r="JA55" i="9"/>
  <c r="JA56" i="9"/>
  <c r="JA57" i="9"/>
  <c r="JA58" i="9"/>
  <c r="JA59" i="9"/>
  <c r="JA60" i="9"/>
  <c r="JA61" i="9"/>
  <c r="JA62" i="9"/>
  <c r="JA63" i="9"/>
  <c r="JA64" i="9"/>
  <c r="JA65" i="9"/>
  <c r="JA66" i="9"/>
  <c r="JA67" i="9"/>
  <c r="JA68" i="9"/>
  <c r="JA69" i="9"/>
  <c r="JA71" i="9"/>
  <c r="JA72" i="9"/>
  <c r="JA73" i="9"/>
  <c r="JA74" i="9"/>
  <c r="JA75" i="9"/>
  <c r="JA76" i="9"/>
  <c r="JA77" i="9"/>
  <c r="JA78" i="9"/>
  <c r="JA79" i="9"/>
  <c r="JA80" i="9"/>
  <c r="JA81" i="9"/>
  <c r="JA82" i="9"/>
  <c r="JA83" i="9"/>
  <c r="JA84" i="9"/>
  <c r="JA85" i="9"/>
  <c r="JA86" i="9"/>
  <c r="JA87" i="9"/>
  <c r="JA88" i="9"/>
  <c r="JA89" i="9"/>
  <c r="JA90" i="9"/>
  <c r="JA91" i="9"/>
  <c r="JA92" i="9"/>
  <c r="JA93" i="9"/>
  <c r="JA95" i="9"/>
  <c r="JA96" i="9"/>
  <c r="JA97" i="9"/>
  <c r="JA98" i="9"/>
  <c r="JA99" i="9"/>
  <c r="JA100" i="9"/>
  <c r="JA101" i="9"/>
  <c r="JA7" i="9"/>
  <c r="IY8" i="9"/>
  <c r="IY9" i="9"/>
  <c r="IY10" i="9"/>
  <c r="IY11" i="9"/>
  <c r="IY12" i="9"/>
  <c r="IY13" i="9"/>
  <c r="IY14" i="9"/>
  <c r="IY15" i="9"/>
  <c r="IY16" i="9"/>
  <c r="IY17" i="9"/>
  <c r="IY18" i="9"/>
  <c r="IY19" i="9"/>
  <c r="IY20" i="9"/>
  <c r="IY21" i="9"/>
  <c r="IY22" i="9"/>
  <c r="IY23" i="9"/>
  <c r="IY24" i="9"/>
  <c r="IY25" i="9"/>
  <c r="IY26" i="9"/>
  <c r="IY27" i="9"/>
  <c r="IY28" i="9"/>
  <c r="IY29" i="9"/>
  <c r="IY30" i="9"/>
  <c r="IY31" i="9"/>
  <c r="IY32" i="9"/>
  <c r="IY33" i="9"/>
  <c r="IY34" i="9"/>
  <c r="IY35" i="9"/>
  <c r="IY36" i="9"/>
  <c r="IY39" i="9"/>
  <c r="IY40" i="9"/>
  <c r="IY41" i="9"/>
  <c r="IY42" i="9"/>
  <c r="IY43" i="9"/>
  <c r="IY44" i="9"/>
  <c r="IY45" i="9"/>
  <c r="IY46" i="9"/>
  <c r="IY47" i="9"/>
  <c r="IY48" i="9"/>
  <c r="IY49" i="9"/>
  <c r="IY50" i="9"/>
  <c r="IY51" i="9"/>
  <c r="IY52" i="9"/>
  <c r="IY53" i="9"/>
  <c r="IY54" i="9"/>
  <c r="IY55" i="9"/>
  <c r="IY56" i="9"/>
  <c r="IY57" i="9"/>
  <c r="IY58" i="9"/>
  <c r="IY59" i="9"/>
  <c r="IY60" i="9"/>
  <c r="IY61" i="9"/>
  <c r="IY62" i="9"/>
  <c r="IY63" i="9"/>
  <c r="IY64" i="9"/>
  <c r="IY65" i="9"/>
  <c r="IY66" i="9"/>
  <c r="IY67" i="9"/>
  <c r="IY68" i="9"/>
  <c r="IY69" i="9"/>
  <c r="IY71" i="9"/>
  <c r="IY72" i="9"/>
  <c r="IY73" i="9"/>
  <c r="IY74" i="9"/>
  <c r="IY75" i="9"/>
  <c r="IY76" i="9"/>
  <c r="IY77" i="9"/>
  <c r="IY78" i="9"/>
  <c r="IY79" i="9"/>
  <c r="IY80" i="9"/>
  <c r="IY81" i="9"/>
  <c r="IY82" i="9"/>
  <c r="IY83" i="9"/>
  <c r="IY84" i="9"/>
  <c r="IY85" i="9"/>
  <c r="IY86" i="9"/>
  <c r="IY87" i="9"/>
  <c r="IY88" i="9"/>
  <c r="IY89" i="9"/>
  <c r="IY90" i="9"/>
  <c r="IY91" i="9"/>
  <c r="IY92" i="9"/>
  <c r="IY93" i="9"/>
  <c r="IY95" i="9"/>
  <c r="IY96" i="9"/>
  <c r="IY97" i="9"/>
  <c r="IY98" i="9"/>
  <c r="IY99" i="9"/>
  <c r="IY100" i="9"/>
  <c r="IY101" i="9"/>
  <c r="IY7" i="9"/>
  <c r="IX8" i="9"/>
  <c r="IX9" i="9"/>
  <c r="IX10" i="9"/>
  <c r="IX11" i="9"/>
  <c r="IX12" i="9"/>
  <c r="IX13" i="9"/>
  <c r="IX14" i="9"/>
  <c r="IX15" i="9"/>
  <c r="IX16" i="9"/>
  <c r="IX17" i="9"/>
  <c r="IX18" i="9"/>
  <c r="IX19" i="9"/>
  <c r="IX20" i="9"/>
  <c r="IX21" i="9"/>
  <c r="IX22" i="9"/>
  <c r="IX23" i="9"/>
  <c r="IX24" i="9"/>
  <c r="IX25" i="9"/>
  <c r="IX26" i="9"/>
  <c r="IX27" i="9"/>
  <c r="IX28" i="9"/>
  <c r="IX29" i="9"/>
  <c r="IX30" i="9"/>
  <c r="IX31" i="9"/>
  <c r="IX32" i="9"/>
  <c r="IX33" i="9"/>
  <c r="IX34" i="9"/>
  <c r="IX35" i="9"/>
  <c r="IX36" i="9"/>
  <c r="IX39" i="9"/>
  <c r="IX40" i="9"/>
  <c r="IX41" i="9"/>
  <c r="IX42" i="9"/>
  <c r="IX43" i="9"/>
  <c r="IX44" i="9"/>
  <c r="IX45" i="9"/>
  <c r="IX46" i="9"/>
  <c r="IX47" i="9"/>
  <c r="IX48" i="9"/>
  <c r="IX49" i="9"/>
  <c r="IX50" i="9"/>
  <c r="IX51" i="9"/>
  <c r="IX52" i="9"/>
  <c r="IX53" i="9"/>
  <c r="IX54" i="9"/>
  <c r="IX55" i="9"/>
  <c r="IX56" i="9"/>
  <c r="IX57" i="9"/>
  <c r="IX58" i="9"/>
  <c r="IX59" i="9"/>
  <c r="IX60" i="9"/>
  <c r="IX61" i="9"/>
  <c r="IX62" i="9"/>
  <c r="IX63" i="9"/>
  <c r="IX64" i="9"/>
  <c r="IX65" i="9"/>
  <c r="IX66" i="9"/>
  <c r="IX67" i="9"/>
  <c r="IX68" i="9"/>
  <c r="IX69" i="9"/>
  <c r="IX71" i="9"/>
  <c r="IX72" i="9"/>
  <c r="IX73" i="9"/>
  <c r="IX74" i="9"/>
  <c r="IX75" i="9"/>
  <c r="IX76" i="9"/>
  <c r="IX77" i="9"/>
  <c r="IX78" i="9"/>
  <c r="IX79" i="9"/>
  <c r="IX80" i="9"/>
  <c r="IX81" i="9"/>
  <c r="IX82" i="9"/>
  <c r="IX83" i="9"/>
  <c r="IX84" i="9"/>
  <c r="IX85" i="9"/>
  <c r="IX86" i="9"/>
  <c r="IX87" i="9"/>
  <c r="IX88" i="9"/>
  <c r="IX89" i="9"/>
  <c r="IX90" i="9"/>
  <c r="IX91" i="9"/>
  <c r="IX92" i="9"/>
  <c r="IX93" i="9"/>
  <c r="IX95" i="9"/>
  <c r="IX96" i="9"/>
  <c r="IX97" i="9"/>
  <c r="IX98" i="9"/>
  <c r="IX99" i="9"/>
  <c r="IX100" i="9"/>
  <c r="IX101" i="9"/>
  <c r="IX7" i="9"/>
  <c r="IV8" i="9"/>
  <c r="IV9" i="9"/>
  <c r="IV10" i="9"/>
  <c r="IV11" i="9"/>
  <c r="IV12" i="9"/>
  <c r="IV13" i="9"/>
  <c r="IV14" i="9"/>
  <c r="IV15" i="9"/>
  <c r="IV16" i="9"/>
  <c r="IV17" i="9"/>
  <c r="IV18" i="9"/>
  <c r="IV19" i="9"/>
  <c r="IV20" i="9"/>
  <c r="IV21" i="9"/>
  <c r="IV22" i="9"/>
  <c r="IV23" i="9"/>
  <c r="IV24" i="9"/>
  <c r="IV25" i="9"/>
  <c r="IV26" i="9"/>
  <c r="IV27" i="9"/>
  <c r="IV28" i="9"/>
  <c r="IV29" i="9"/>
  <c r="IV30" i="9"/>
  <c r="IV31" i="9"/>
  <c r="IV32" i="9"/>
  <c r="IV33" i="9"/>
  <c r="IV34" i="9"/>
  <c r="IV35" i="9"/>
  <c r="IV36" i="9"/>
  <c r="IV39" i="9"/>
  <c r="IV40" i="9"/>
  <c r="IV41" i="9"/>
  <c r="IV42" i="9"/>
  <c r="IV43" i="9"/>
  <c r="IV44" i="9"/>
  <c r="IV45" i="9"/>
  <c r="IV46" i="9"/>
  <c r="IV47" i="9"/>
  <c r="IV48" i="9"/>
  <c r="IV49" i="9"/>
  <c r="IV50" i="9"/>
  <c r="IV51" i="9"/>
  <c r="IV52" i="9"/>
  <c r="IV53" i="9"/>
  <c r="IV54" i="9"/>
  <c r="IV55" i="9"/>
  <c r="IV56" i="9"/>
  <c r="IV57" i="9"/>
  <c r="IV58" i="9"/>
  <c r="IV59" i="9"/>
  <c r="IV60" i="9"/>
  <c r="IV61" i="9"/>
  <c r="IV62" i="9"/>
  <c r="IV63" i="9"/>
  <c r="IV64" i="9"/>
  <c r="IV65" i="9"/>
  <c r="IV66" i="9"/>
  <c r="IV67" i="9"/>
  <c r="IV68" i="9"/>
  <c r="IV69" i="9"/>
  <c r="IV71" i="9"/>
  <c r="IV72" i="9"/>
  <c r="IV73" i="9"/>
  <c r="IV74" i="9"/>
  <c r="IV75" i="9"/>
  <c r="IV76" i="9"/>
  <c r="IV77" i="9"/>
  <c r="IV78" i="9"/>
  <c r="IV79" i="9"/>
  <c r="IV80" i="9"/>
  <c r="IV81" i="9"/>
  <c r="IV82" i="9"/>
  <c r="IV83" i="9"/>
  <c r="IV84" i="9"/>
  <c r="IV85" i="9"/>
  <c r="IV86" i="9"/>
  <c r="IV87" i="9"/>
  <c r="IV88" i="9"/>
  <c r="IV89" i="9"/>
  <c r="IV90" i="9"/>
  <c r="IV91" i="9"/>
  <c r="IV92" i="9"/>
  <c r="IV93" i="9"/>
  <c r="IV95" i="9"/>
  <c r="IV96" i="9"/>
  <c r="IV97" i="9"/>
  <c r="IV98" i="9"/>
  <c r="IV99" i="9"/>
  <c r="IV100" i="9"/>
  <c r="IV101" i="9"/>
  <c r="IV7" i="9"/>
  <c r="IU8" i="9"/>
  <c r="IU9" i="9"/>
  <c r="IU10" i="9"/>
  <c r="IU11" i="9"/>
  <c r="IU12" i="9"/>
  <c r="IU13" i="9"/>
  <c r="IU14" i="9"/>
  <c r="IU15" i="9"/>
  <c r="IU16" i="9"/>
  <c r="IU17" i="9"/>
  <c r="IU18" i="9"/>
  <c r="IU19" i="9"/>
  <c r="IU20" i="9"/>
  <c r="IU21" i="9"/>
  <c r="IU22" i="9"/>
  <c r="IU23" i="9"/>
  <c r="IU24" i="9"/>
  <c r="IU25" i="9"/>
  <c r="IU26" i="9"/>
  <c r="IU27" i="9"/>
  <c r="IU28" i="9"/>
  <c r="IU29" i="9"/>
  <c r="IU30" i="9"/>
  <c r="IU31" i="9"/>
  <c r="IU32" i="9"/>
  <c r="IU33" i="9"/>
  <c r="IU34" i="9"/>
  <c r="IU35" i="9"/>
  <c r="IU36" i="9"/>
  <c r="IU39" i="9"/>
  <c r="IU40" i="9"/>
  <c r="IU41" i="9"/>
  <c r="IU42" i="9"/>
  <c r="IU43" i="9"/>
  <c r="IU44" i="9"/>
  <c r="IU45" i="9"/>
  <c r="IU46" i="9"/>
  <c r="IU47" i="9"/>
  <c r="IU48" i="9"/>
  <c r="IU49" i="9"/>
  <c r="IU50" i="9"/>
  <c r="IU51" i="9"/>
  <c r="IU52" i="9"/>
  <c r="IU53" i="9"/>
  <c r="IU54" i="9"/>
  <c r="IU55" i="9"/>
  <c r="IU56" i="9"/>
  <c r="IU57" i="9"/>
  <c r="IU58" i="9"/>
  <c r="IU59" i="9"/>
  <c r="IU60" i="9"/>
  <c r="IU61" i="9"/>
  <c r="IU62" i="9"/>
  <c r="IU63" i="9"/>
  <c r="IU64" i="9"/>
  <c r="IU65" i="9"/>
  <c r="IU66" i="9"/>
  <c r="IU67" i="9"/>
  <c r="IU68" i="9"/>
  <c r="IU69" i="9"/>
  <c r="IU71" i="9"/>
  <c r="IU72" i="9"/>
  <c r="IU73" i="9"/>
  <c r="IU74" i="9"/>
  <c r="IU75" i="9"/>
  <c r="IU76" i="9"/>
  <c r="IU77" i="9"/>
  <c r="IU78" i="9"/>
  <c r="IU79" i="9"/>
  <c r="IU80" i="9"/>
  <c r="IU81" i="9"/>
  <c r="IU82" i="9"/>
  <c r="IU83" i="9"/>
  <c r="IU84" i="9"/>
  <c r="IU85" i="9"/>
  <c r="IU86" i="9"/>
  <c r="IU87" i="9"/>
  <c r="IU88" i="9"/>
  <c r="IU89" i="9"/>
  <c r="IU90" i="9"/>
  <c r="IU91" i="9"/>
  <c r="IU92" i="9"/>
  <c r="IU93" i="9"/>
  <c r="IU95" i="9"/>
  <c r="IU96" i="9"/>
  <c r="IU97" i="9"/>
  <c r="IU98" i="9"/>
  <c r="IU99" i="9"/>
  <c r="IU100" i="9"/>
  <c r="IU101" i="9"/>
  <c r="IU7" i="9"/>
  <c r="JJ103" i="9"/>
  <c r="JG103" i="9"/>
  <c r="JD103" i="9"/>
  <c r="JM101" i="9"/>
  <c r="JM100" i="9"/>
  <c r="JM99" i="9"/>
  <c r="JM98" i="9"/>
  <c r="JM97" i="9"/>
  <c r="JM96" i="9"/>
  <c r="JM95" i="9"/>
  <c r="JM93" i="9"/>
  <c r="JM92" i="9"/>
  <c r="JM91" i="9"/>
  <c r="JM90" i="9"/>
  <c r="JM89" i="9"/>
  <c r="JM88" i="9"/>
  <c r="JM87" i="9"/>
  <c r="JM86" i="9"/>
  <c r="JM85" i="9"/>
  <c r="JM84" i="9"/>
  <c r="JM83" i="9"/>
  <c r="JM82" i="9"/>
  <c r="JM81" i="9"/>
  <c r="JM80" i="9"/>
  <c r="JM79" i="9"/>
  <c r="JM78" i="9"/>
  <c r="JM77" i="9"/>
  <c r="JM76" i="9"/>
  <c r="JM75" i="9"/>
  <c r="JM74" i="9"/>
  <c r="JM73" i="9"/>
  <c r="JM72" i="9"/>
  <c r="JM71" i="9"/>
  <c r="JM69" i="9"/>
  <c r="JM68" i="9"/>
  <c r="JM67" i="9"/>
  <c r="JM66" i="9"/>
  <c r="JM65" i="9"/>
  <c r="JM64" i="9"/>
  <c r="JM63" i="9"/>
  <c r="JM62" i="9"/>
  <c r="JM61" i="9"/>
  <c r="JM60" i="9"/>
  <c r="JM59" i="9"/>
  <c r="JM58" i="9"/>
  <c r="JM57" i="9"/>
  <c r="JM56" i="9"/>
  <c r="JM55" i="9"/>
  <c r="JM54" i="9"/>
  <c r="JM53" i="9"/>
  <c r="JM52" i="9"/>
  <c r="JM51" i="9"/>
  <c r="JM50" i="9"/>
  <c r="JM49" i="9"/>
  <c r="JM48" i="9"/>
  <c r="JM47" i="9"/>
  <c r="JM46" i="9"/>
  <c r="JM45" i="9"/>
  <c r="JM44" i="9"/>
  <c r="JM43" i="9"/>
  <c r="JM42" i="9"/>
  <c r="JM41" i="9"/>
  <c r="JM40" i="9"/>
  <c r="JM39" i="9"/>
  <c r="JM36" i="9"/>
  <c r="JM35" i="9"/>
  <c r="JK35" i="9"/>
  <c r="JM34" i="9"/>
  <c r="JM33" i="9"/>
  <c r="JM32" i="9"/>
  <c r="JM31" i="9"/>
  <c r="JM30" i="9"/>
  <c r="JM29" i="9"/>
  <c r="JM28" i="9"/>
  <c r="JM27" i="9"/>
  <c r="JM26" i="9"/>
  <c r="JM25" i="9"/>
  <c r="JM24" i="9"/>
  <c r="JM23" i="9"/>
  <c r="JM22" i="9"/>
  <c r="JM21" i="9"/>
  <c r="JM20" i="9"/>
  <c r="JM19" i="9"/>
  <c r="JM18" i="9"/>
  <c r="JM17" i="9"/>
  <c r="JM16" i="9"/>
  <c r="JM15" i="9"/>
  <c r="JM14" i="9"/>
  <c r="JM13" i="9"/>
  <c r="JM12" i="9"/>
  <c r="JM11" i="9"/>
  <c r="JM10" i="9"/>
  <c r="JM9" i="9"/>
  <c r="JM8" i="9"/>
  <c r="JM7" i="9"/>
  <c r="JL9" i="6"/>
  <c r="JL10" i="6"/>
  <c r="JL11" i="6"/>
  <c r="JL12" i="6"/>
  <c r="JL13" i="6"/>
  <c r="JL14" i="6"/>
  <c r="JL15" i="6"/>
  <c r="JL16" i="6"/>
  <c r="JL17" i="6"/>
  <c r="JL18" i="6"/>
  <c r="JL19" i="6"/>
  <c r="JL20" i="6"/>
  <c r="JL21" i="6"/>
  <c r="JL22" i="6"/>
  <c r="JL23" i="6"/>
  <c r="JL24" i="6"/>
  <c r="JL25" i="6"/>
  <c r="JL26" i="6"/>
  <c r="JL27" i="6"/>
  <c r="JL28" i="6"/>
  <c r="JL29" i="6"/>
  <c r="JL30" i="6"/>
  <c r="JL31" i="6"/>
  <c r="JL32" i="6"/>
  <c r="JL33" i="6"/>
  <c r="JL34" i="6"/>
  <c r="JL35" i="6"/>
  <c r="JL36" i="6"/>
  <c r="JL37" i="6"/>
  <c r="JL40" i="6"/>
  <c r="JL41" i="6"/>
  <c r="JL42" i="6"/>
  <c r="JL43" i="6"/>
  <c r="JL44" i="6"/>
  <c r="JL45" i="6"/>
  <c r="JL46" i="6"/>
  <c r="JL47" i="6"/>
  <c r="JL48" i="6"/>
  <c r="JL49" i="6"/>
  <c r="JL50" i="6"/>
  <c r="JL51" i="6"/>
  <c r="JL52" i="6"/>
  <c r="JL53" i="6"/>
  <c r="JL54" i="6"/>
  <c r="JL55" i="6"/>
  <c r="JL56" i="6"/>
  <c r="JL57" i="6"/>
  <c r="JL58" i="6"/>
  <c r="JL59" i="6"/>
  <c r="JL60" i="6"/>
  <c r="JL61" i="6"/>
  <c r="JL62" i="6"/>
  <c r="JL63" i="6"/>
  <c r="JL64" i="6"/>
  <c r="JL65" i="6"/>
  <c r="JL66" i="6"/>
  <c r="JL67" i="6"/>
  <c r="JL68" i="6"/>
  <c r="JL69" i="6"/>
  <c r="JL70" i="6"/>
  <c r="JL72" i="6"/>
  <c r="JL73" i="6"/>
  <c r="JL74" i="6"/>
  <c r="JL75" i="6"/>
  <c r="JL76" i="6"/>
  <c r="JL77" i="6"/>
  <c r="JL78" i="6"/>
  <c r="JL79" i="6"/>
  <c r="JL80" i="6"/>
  <c r="JL81" i="6"/>
  <c r="JL82" i="6"/>
  <c r="JL83" i="6"/>
  <c r="JL84" i="6"/>
  <c r="JL85" i="6"/>
  <c r="JL86" i="6"/>
  <c r="JL87" i="6"/>
  <c r="JL88" i="6"/>
  <c r="JL89" i="6"/>
  <c r="JL90" i="6"/>
  <c r="JL91" i="6"/>
  <c r="JL92" i="6"/>
  <c r="JL93" i="6"/>
  <c r="JL94" i="6"/>
  <c r="JL98" i="6"/>
  <c r="JL99" i="6"/>
  <c r="JL100" i="6"/>
  <c r="JL101" i="6"/>
  <c r="JL8" i="6"/>
  <c r="JK9" i="6"/>
  <c r="JK10" i="6"/>
  <c r="JK11" i="6"/>
  <c r="JK12" i="6"/>
  <c r="JK13" i="6"/>
  <c r="JK14" i="6"/>
  <c r="JK15" i="6"/>
  <c r="JK16" i="6"/>
  <c r="JK17" i="6"/>
  <c r="JK18" i="6"/>
  <c r="JK19" i="6"/>
  <c r="JK20" i="6"/>
  <c r="JK21" i="6"/>
  <c r="JK22" i="6"/>
  <c r="JK23" i="6"/>
  <c r="JK24" i="6"/>
  <c r="JK25" i="6"/>
  <c r="JK26" i="6"/>
  <c r="JK27" i="6"/>
  <c r="JK28" i="6"/>
  <c r="JK29" i="6"/>
  <c r="JK30" i="6"/>
  <c r="JK31" i="6"/>
  <c r="JK32" i="6"/>
  <c r="JK33" i="6"/>
  <c r="JK34" i="6"/>
  <c r="JK35" i="6"/>
  <c r="JK36" i="6"/>
  <c r="JK37" i="6"/>
  <c r="JK40" i="6"/>
  <c r="JK41" i="6"/>
  <c r="JK42" i="6"/>
  <c r="JK43" i="6"/>
  <c r="JK44" i="6"/>
  <c r="JK45" i="6"/>
  <c r="JK46" i="6"/>
  <c r="JK47" i="6"/>
  <c r="JK48" i="6"/>
  <c r="JK49" i="6"/>
  <c r="JK50" i="6"/>
  <c r="JK51" i="6"/>
  <c r="JK52" i="6"/>
  <c r="JK53" i="6"/>
  <c r="JK54" i="6"/>
  <c r="JK55" i="6"/>
  <c r="JK56" i="6"/>
  <c r="JK57" i="6"/>
  <c r="JK58" i="6"/>
  <c r="JK59" i="6"/>
  <c r="JK60" i="6"/>
  <c r="JK61" i="6"/>
  <c r="JK62" i="6"/>
  <c r="JK63" i="6"/>
  <c r="JK64" i="6"/>
  <c r="JK65" i="6"/>
  <c r="JK66" i="6"/>
  <c r="JK67" i="6"/>
  <c r="JK68" i="6"/>
  <c r="JK69" i="6"/>
  <c r="JK70" i="6"/>
  <c r="JK72" i="6"/>
  <c r="JK73" i="6"/>
  <c r="JK74" i="6"/>
  <c r="JK75" i="6"/>
  <c r="JK76" i="6"/>
  <c r="JK77" i="6"/>
  <c r="JK78" i="6"/>
  <c r="JK79" i="6"/>
  <c r="JK80" i="6"/>
  <c r="JK81" i="6"/>
  <c r="JK82" i="6"/>
  <c r="JK83" i="6"/>
  <c r="JK84" i="6"/>
  <c r="JK85" i="6"/>
  <c r="JK86" i="6"/>
  <c r="JK87" i="6"/>
  <c r="JK88" i="6"/>
  <c r="JK89" i="6"/>
  <c r="JK90" i="6"/>
  <c r="JK91" i="6"/>
  <c r="JK92" i="6"/>
  <c r="JK93" i="6"/>
  <c r="JK94" i="6"/>
  <c r="JK98" i="6"/>
  <c r="JK99" i="6"/>
  <c r="JK100" i="6"/>
  <c r="JK101" i="6"/>
  <c r="JK8" i="6"/>
  <c r="JI9" i="6"/>
  <c r="JI10" i="6"/>
  <c r="JI11" i="6"/>
  <c r="JI12" i="6"/>
  <c r="JI13" i="6"/>
  <c r="JI14" i="6"/>
  <c r="JI15" i="6"/>
  <c r="JI16" i="6"/>
  <c r="JI17" i="6"/>
  <c r="JI18" i="6"/>
  <c r="JI19" i="6"/>
  <c r="JI20" i="6"/>
  <c r="JI21" i="6"/>
  <c r="JI22" i="6"/>
  <c r="JI23" i="6"/>
  <c r="JI24" i="6"/>
  <c r="JI25" i="6"/>
  <c r="JI26" i="6"/>
  <c r="JI27" i="6"/>
  <c r="JI28" i="6"/>
  <c r="JI29" i="6"/>
  <c r="JI30" i="6"/>
  <c r="JI31" i="6"/>
  <c r="JI32" i="6"/>
  <c r="JI33" i="6"/>
  <c r="JI34" i="6"/>
  <c r="JI35" i="6"/>
  <c r="JI36" i="6"/>
  <c r="JI37" i="6"/>
  <c r="JI40" i="6"/>
  <c r="JI41" i="6"/>
  <c r="JI42" i="6"/>
  <c r="JI43" i="6"/>
  <c r="JI44" i="6"/>
  <c r="JI45" i="6"/>
  <c r="JI46" i="6"/>
  <c r="JI47" i="6"/>
  <c r="JI48" i="6"/>
  <c r="JI49" i="6"/>
  <c r="JI50" i="6"/>
  <c r="JI51" i="6"/>
  <c r="JI52" i="6"/>
  <c r="JI53" i="6"/>
  <c r="JI54" i="6"/>
  <c r="JI55" i="6"/>
  <c r="JI56" i="6"/>
  <c r="JI57" i="6"/>
  <c r="JI58" i="6"/>
  <c r="JI59" i="6"/>
  <c r="JI60" i="6"/>
  <c r="JI61" i="6"/>
  <c r="JI62" i="6"/>
  <c r="JI63" i="6"/>
  <c r="JI64" i="6"/>
  <c r="JI65" i="6"/>
  <c r="JI66" i="6"/>
  <c r="JI67" i="6"/>
  <c r="JI68" i="6"/>
  <c r="JI69" i="6"/>
  <c r="JI70" i="6"/>
  <c r="JI72" i="6"/>
  <c r="JI73" i="6"/>
  <c r="JI74" i="6"/>
  <c r="JI75" i="6"/>
  <c r="JI76" i="6"/>
  <c r="JI77" i="6"/>
  <c r="JI78" i="6"/>
  <c r="JI79" i="6"/>
  <c r="JI80" i="6"/>
  <c r="JI81" i="6"/>
  <c r="JI82" i="6"/>
  <c r="JI83" i="6"/>
  <c r="JI84" i="6"/>
  <c r="JI85" i="6"/>
  <c r="JI86" i="6"/>
  <c r="JI87" i="6"/>
  <c r="JI88" i="6"/>
  <c r="JI89" i="6"/>
  <c r="JI90" i="6"/>
  <c r="JI91" i="6"/>
  <c r="JI92" i="6"/>
  <c r="JI93" i="6"/>
  <c r="JI94" i="6"/>
  <c r="JI98" i="6"/>
  <c r="JI99" i="6"/>
  <c r="JI100" i="6"/>
  <c r="JI101" i="6"/>
  <c r="JI8" i="6"/>
  <c r="JH9" i="6"/>
  <c r="JH10" i="6"/>
  <c r="JH11" i="6"/>
  <c r="JH12" i="6"/>
  <c r="JH13" i="6"/>
  <c r="JH14" i="6"/>
  <c r="JH15" i="6"/>
  <c r="JH16" i="6"/>
  <c r="JH17" i="6"/>
  <c r="JH18" i="6"/>
  <c r="JH19" i="6"/>
  <c r="JH20" i="6"/>
  <c r="JH21" i="6"/>
  <c r="JH22" i="6"/>
  <c r="JH23" i="6"/>
  <c r="JH24" i="6"/>
  <c r="JH25" i="6"/>
  <c r="JH26" i="6"/>
  <c r="JH27" i="6"/>
  <c r="JH28" i="6"/>
  <c r="JH29" i="6"/>
  <c r="JH30" i="6"/>
  <c r="JH31" i="6"/>
  <c r="JH32" i="6"/>
  <c r="JH33" i="6"/>
  <c r="JH34" i="6"/>
  <c r="JH35" i="6"/>
  <c r="JH36" i="6"/>
  <c r="JH37" i="6"/>
  <c r="JH40" i="6"/>
  <c r="JH41" i="6"/>
  <c r="JH42" i="6"/>
  <c r="JH43" i="6"/>
  <c r="JH44" i="6"/>
  <c r="JH45" i="6"/>
  <c r="JH46" i="6"/>
  <c r="JH47" i="6"/>
  <c r="JH48" i="6"/>
  <c r="JH49" i="6"/>
  <c r="JH50" i="6"/>
  <c r="JH51" i="6"/>
  <c r="JH52" i="6"/>
  <c r="JH53" i="6"/>
  <c r="JH54" i="6"/>
  <c r="JH55" i="6"/>
  <c r="JH56" i="6"/>
  <c r="JH57" i="6"/>
  <c r="JH58" i="6"/>
  <c r="JH59" i="6"/>
  <c r="JH60" i="6"/>
  <c r="JH61" i="6"/>
  <c r="JH62" i="6"/>
  <c r="JH63" i="6"/>
  <c r="JH64" i="6"/>
  <c r="JH65" i="6"/>
  <c r="JH66" i="6"/>
  <c r="JH67" i="6"/>
  <c r="JH68" i="6"/>
  <c r="JH69" i="6"/>
  <c r="JH70" i="6"/>
  <c r="JH72" i="6"/>
  <c r="JH73" i="6"/>
  <c r="JH74" i="6"/>
  <c r="JH75" i="6"/>
  <c r="JH76" i="6"/>
  <c r="JH77" i="6"/>
  <c r="JH78" i="6"/>
  <c r="JH79" i="6"/>
  <c r="JH80" i="6"/>
  <c r="JH81" i="6"/>
  <c r="JH82" i="6"/>
  <c r="JH83" i="6"/>
  <c r="JH84" i="6"/>
  <c r="JH85" i="6"/>
  <c r="JH86" i="6"/>
  <c r="JH87" i="6"/>
  <c r="JH88" i="6"/>
  <c r="JH89" i="6"/>
  <c r="JH90" i="6"/>
  <c r="JH91" i="6"/>
  <c r="JH92" i="6"/>
  <c r="JH93" i="6"/>
  <c r="JH94" i="6"/>
  <c r="JH98" i="6"/>
  <c r="JH99" i="6"/>
  <c r="JH100" i="6"/>
  <c r="JH101" i="6"/>
  <c r="JH8" i="6"/>
  <c r="JF9" i="6"/>
  <c r="JF10" i="6"/>
  <c r="JF11" i="6"/>
  <c r="JF12" i="6"/>
  <c r="JF13" i="6"/>
  <c r="JF14" i="6"/>
  <c r="JF15" i="6"/>
  <c r="JF16" i="6"/>
  <c r="JF17" i="6"/>
  <c r="JF18" i="6"/>
  <c r="JF19" i="6"/>
  <c r="JF20" i="6"/>
  <c r="JF21" i="6"/>
  <c r="JF22" i="6"/>
  <c r="JF23" i="6"/>
  <c r="JF24" i="6"/>
  <c r="JF25" i="6"/>
  <c r="JF26" i="6"/>
  <c r="JF27" i="6"/>
  <c r="JF28" i="6"/>
  <c r="JF29" i="6"/>
  <c r="JF30" i="6"/>
  <c r="JF31" i="6"/>
  <c r="JF32" i="6"/>
  <c r="JF33" i="6"/>
  <c r="JF34" i="6"/>
  <c r="JF35" i="6"/>
  <c r="JF36" i="6"/>
  <c r="JF37" i="6"/>
  <c r="JF40" i="6"/>
  <c r="JF41" i="6"/>
  <c r="JF42" i="6"/>
  <c r="JF43" i="6"/>
  <c r="JF44" i="6"/>
  <c r="JF45" i="6"/>
  <c r="JF46" i="6"/>
  <c r="JF47" i="6"/>
  <c r="JF48" i="6"/>
  <c r="JF49" i="6"/>
  <c r="JF50" i="6"/>
  <c r="JF51" i="6"/>
  <c r="JF52" i="6"/>
  <c r="JF53" i="6"/>
  <c r="JF54" i="6"/>
  <c r="JF55" i="6"/>
  <c r="JF56" i="6"/>
  <c r="JF57" i="6"/>
  <c r="JF58" i="6"/>
  <c r="JF59" i="6"/>
  <c r="JF60" i="6"/>
  <c r="JF61" i="6"/>
  <c r="JF62" i="6"/>
  <c r="JF63" i="6"/>
  <c r="JF64" i="6"/>
  <c r="JF65" i="6"/>
  <c r="JF66" i="6"/>
  <c r="JF67" i="6"/>
  <c r="JF68" i="6"/>
  <c r="JF69" i="6"/>
  <c r="JF70" i="6"/>
  <c r="JF72" i="6"/>
  <c r="JF73" i="6"/>
  <c r="JF74" i="6"/>
  <c r="JF75" i="6"/>
  <c r="JF76" i="6"/>
  <c r="JF77" i="6"/>
  <c r="JF78" i="6"/>
  <c r="JF79" i="6"/>
  <c r="JF80" i="6"/>
  <c r="JF81" i="6"/>
  <c r="JF82" i="6"/>
  <c r="JF83" i="6"/>
  <c r="JF84" i="6"/>
  <c r="JF85" i="6"/>
  <c r="JF86" i="6"/>
  <c r="JF87" i="6"/>
  <c r="JF88" i="6"/>
  <c r="JF89" i="6"/>
  <c r="JF90" i="6"/>
  <c r="JF91" i="6"/>
  <c r="JF92" i="6"/>
  <c r="JF93" i="6"/>
  <c r="JF94" i="6"/>
  <c r="JF98" i="6"/>
  <c r="JF99" i="6"/>
  <c r="JF100" i="6"/>
  <c r="JF101" i="6"/>
  <c r="JF8" i="6"/>
  <c r="JE9" i="6"/>
  <c r="JE10" i="6"/>
  <c r="JE11" i="6"/>
  <c r="JE12" i="6"/>
  <c r="JE13" i="6"/>
  <c r="JE14" i="6"/>
  <c r="JE15" i="6"/>
  <c r="JE16" i="6"/>
  <c r="JE17" i="6"/>
  <c r="JE18" i="6"/>
  <c r="JE19" i="6"/>
  <c r="JE20" i="6"/>
  <c r="JE21" i="6"/>
  <c r="JE22" i="6"/>
  <c r="JE23" i="6"/>
  <c r="JE24" i="6"/>
  <c r="JE25" i="6"/>
  <c r="JE26" i="6"/>
  <c r="JE27" i="6"/>
  <c r="JE28" i="6"/>
  <c r="JE29" i="6"/>
  <c r="JE30" i="6"/>
  <c r="JE31" i="6"/>
  <c r="JE32" i="6"/>
  <c r="JE33" i="6"/>
  <c r="JE34" i="6"/>
  <c r="JE35" i="6"/>
  <c r="JE36" i="6"/>
  <c r="JE37" i="6"/>
  <c r="JE40" i="6"/>
  <c r="JE41" i="6"/>
  <c r="JE42" i="6"/>
  <c r="JE43" i="6"/>
  <c r="JE44" i="6"/>
  <c r="JE45" i="6"/>
  <c r="JE46" i="6"/>
  <c r="JE47" i="6"/>
  <c r="JE48" i="6"/>
  <c r="JE49" i="6"/>
  <c r="JE50" i="6"/>
  <c r="JE51" i="6"/>
  <c r="JE52" i="6"/>
  <c r="JE53" i="6"/>
  <c r="JE54" i="6"/>
  <c r="JE55" i="6"/>
  <c r="JE56" i="6"/>
  <c r="JE57" i="6"/>
  <c r="JE58" i="6"/>
  <c r="JE59" i="6"/>
  <c r="JE60" i="6"/>
  <c r="JE61" i="6"/>
  <c r="JE62" i="6"/>
  <c r="JE63" i="6"/>
  <c r="JE64" i="6"/>
  <c r="JE65" i="6"/>
  <c r="JE66" i="6"/>
  <c r="JE67" i="6"/>
  <c r="JE68" i="6"/>
  <c r="JE69" i="6"/>
  <c r="JE70" i="6"/>
  <c r="JE72" i="6"/>
  <c r="JE73" i="6"/>
  <c r="JE74" i="6"/>
  <c r="JE75" i="6"/>
  <c r="JE76" i="6"/>
  <c r="JE77" i="6"/>
  <c r="JE78" i="6"/>
  <c r="JE79" i="6"/>
  <c r="JE80" i="6"/>
  <c r="JE81" i="6"/>
  <c r="JE82" i="6"/>
  <c r="JE83" i="6"/>
  <c r="JE84" i="6"/>
  <c r="JE85" i="6"/>
  <c r="JE86" i="6"/>
  <c r="JE87" i="6"/>
  <c r="JE88" i="6"/>
  <c r="JE89" i="6"/>
  <c r="JE90" i="6"/>
  <c r="JE91" i="6"/>
  <c r="JE92" i="6"/>
  <c r="JE93" i="6"/>
  <c r="JE94" i="6"/>
  <c r="JE98" i="6"/>
  <c r="JE99" i="6"/>
  <c r="JE100" i="6"/>
  <c r="JE101" i="6"/>
  <c r="JE8" i="6"/>
  <c r="JT103" i="6"/>
  <c r="JN103" i="6"/>
  <c r="JW101" i="6"/>
  <c r="JW100" i="6"/>
  <c r="LW100" i="6" s="1"/>
  <c r="LX100" i="6" s="1"/>
  <c r="JW99" i="6"/>
  <c r="LW99" i="6" s="1"/>
  <c r="LX99" i="6" s="1"/>
  <c r="JW98" i="6"/>
  <c r="LW98" i="6" s="1"/>
  <c r="LX98" i="6" s="1"/>
  <c r="JW94" i="6"/>
  <c r="JW93" i="6"/>
  <c r="JW92" i="6"/>
  <c r="JW91" i="6"/>
  <c r="JW90" i="6"/>
  <c r="LW90" i="6" s="1"/>
  <c r="LX90" i="6" s="1"/>
  <c r="JW89" i="6"/>
  <c r="LW89" i="6" s="1"/>
  <c r="LX89" i="6" s="1"/>
  <c r="JW88" i="6"/>
  <c r="LW88" i="6" s="1"/>
  <c r="LX88" i="6" s="1"/>
  <c r="JW87" i="6"/>
  <c r="LW87" i="6" s="1"/>
  <c r="LX87" i="6" s="1"/>
  <c r="JW86" i="6"/>
  <c r="LW86" i="6" s="1"/>
  <c r="LX86" i="6" s="1"/>
  <c r="JW85" i="6"/>
  <c r="LW85" i="6" s="1"/>
  <c r="LX85" i="6" s="1"/>
  <c r="JW84" i="6"/>
  <c r="LW84" i="6" s="1"/>
  <c r="LX84" i="6" s="1"/>
  <c r="JW83" i="6"/>
  <c r="LW83" i="6" s="1"/>
  <c r="LX83" i="6" s="1"/>
  <c r="JW82" i="6"/>
  <c r="LW82" i="6" s="1"/>
  <c r="LX82" i="6" s="1"/>
  <c r="JW81" i="6"/>
  <c r="LW81" i="6" s="1"/>
  <c r="LX81" i="6" s="1"/>
  <c r="JW80" i="6"/>
  <c r="LW80" i="6" s="1"/>
  <c r="LX80" i="6" s="1"/>
  <c r="JW79" i="6"/>
  <c r="LW79" i="6" s="1"/>
  <c r="LX79" i="6" s="1"/>
  <c r="JW78" i="6"/>
  <c r="LW78" i="6" s="1"/>
  <c r="LX78" i="6" s="1"/>
  <c r="JW77" i="6"/>
  <c r="LW77" i="6" s="1"/>
  <c r="LX77" i="6" s="1"/>
  <c r="JW76" i="6"/>
  <c r="LW76" i="6" s="1"/>
  <c r="LX76" i="6" s="1"/>
  <c r="JW75" i="6"/>
  <c r="LW75" i="6" s="1"/>
  <c r="LX75" i="6" s="1"/>
  <c r="JW74" i="6"/>
  <c r="LW74" i="6" s="1"/>
  <c r="LX74" i="6" s="1"/>
  <c r="JW73" i="6"/>
  <c r="LW73" i="6" s="1"/>
  <c r="LX73" i="6" s="1"/>
  <c r="JW72" i="6"/>
  <c r="LW72" i="6" s="1"/>
  <c r="LX72" i="6" s="1"/>
  <c r="JW70" i="6"/>
  <c r="LW70" i="6" s="1"/>
  <c r="LX70" i="6" s="1"/>
  <c r="JW69" i="6"/>
  <c r="LW69" i="6" s="1"/>
  <c r="LX69" i="6" s="1"/>
  <c r="JW68" i="6"/>
  <c r="JV68" i="6"/>
  <c r="JW67" i="6"/>
  <c r="LW67" i="6" s="1"/>
  <c r="LX67" i="6" s="1"/>
  <c r="JW66" i="6"/>
  <c r="LW66" i="6" s="1"/>
  <c r="LX66" i="6" s="1"/>
  <c r="JW65" i="6"/>
  <c r="LW65" i="6" s="1"/>
  <c r="LX65" i="6" s="1"/>
  <c r="JW64" i="6"/>
  <c r="LW64" i="6" s="1"/>
  <c r="LX64" i="6" s="1"/>
  <c r="JW63" i="6"/>
  <c r="LW63" i="6" s="1"/>
  <c r="LX63" i="6" s="1"/>
  <c r="JW62" i="6"/>
  <c r="LW62" i="6" s="1"/>
  <c r="LX62" i="6" s="1"/>
  <c r="JW61" i="6"/>
  <c r="LW61" i="6" s="1"/>
  <c r="LX61" i="6" s="1"/>
  <c r="JW60" i="6"/>
  <c r="LW60" i="6" s="1"/>
  <c r="LX60" i="6" s="1"/>
  <c r="JW59" i="6"/>
  <c r="LW59" i="6" s="1"/>
  <c r="LX59" i="6" s="1"/>
  <c r="JW58" i="6"/>
  <c r="LW58" i="6" s="1"/>
  <c r="LX58" i="6" s="1"/>
  <c r="JW57" i="6"/>
  <c r="JW56" i="6"/>
  <c r="LW56" i="6" s="1"/>
  <c r="LX56" i="6" s="1"/>
  <c r="JW55" i="6"/>
  <c r="JW54" i="6"/>
  <c r="JW53" i="6"/>
  <c r="JW52" i="6"/>
  <c r="LW52" i="6" s="1"/>
  <c r="LX52" i="6" s="1"/>
  <c r="JW51" i="6"/>
  <c r="LW51" i="6" s="1"/>
  <c r="LX51" i="6" s="1"/>
  <c r="JW50" i="6"/>
  <c r="LW50" i="6" s="1"/>
  <c r="LX50" i="6" s="1"/>
  <c r="JW49" i="6"/>
  <c r="LW49" i="6" s="1"/>
  <c r="LX49" i="6" s="1"/>
  <c r="JW48" i="6"/>
  <c r="JW47" i="6"/>
  <c r="JW46" i="6"/>
  <c r="JW45" i="6"/>
  <c r="JW44" i="6"/>
  <c r="LW44" i="6" s="1"/>
  <c r="LX44" i="6" s="1"/>
  <c r="JW43" i="6"/>
  <c r="JW42" i="6"/>
  <c r="LW42" i="6" s="1"/>
  <c r="LX42" i="6" s="1"/>
  <c r="JW41" i="6"/>
  <c r="JW40" i="6"/>
  <c r="LW40" i="6" s="1"/>
  <c r="LX40" i="6" s="1"/>
  <c r="JW37" i="6"/>
  <c r="JW36" i="6"/>
  <c r="LW36" i="6" s="1"/>
  <c r="LX36" i="6" s="1"/>
  <c r="JW35" i="6"/>
  <c r="LW35" i="6" s="1"/>
  <c r="LX35" i="6" s="1"/>
  <c r="JW34" i="6"/>
  <c r="LW34" i="6" s="1"/>
  <c r="LX34" i="6" s="1"/>
  <c r="JW33" i="6"/>
  <c r="LW33" i="6" s="1"/>
  <c r="LX33" i="6" s="1"/>
  <c r="JW32" i="6"/>
  <c r="JW31" i="6"/>
  <c r="JW30" i="6"/>
  <c r="LW30" i="6" s="1"/>
  <c r="LX30" i="6" s="1"/>
  <c r="JW29" i="6"/>
  <c r="LW29" i="6" s="1"/>
  <c r="LX29" i="6" s="1"/>
  <c r="JW28" i="6"/>
  <c r="LW28" i="6" s="1"/>
  <c r="LX28" i="6" s="1"/>
  <c r="JW27" i="6"/>
  <c r="LW27" i="6" s="1"/>
  <c r="LX27" i="6" s="1"/>
  <c r="JW26" i="6"/>
  <c r="LW26" i="6" s="1"/>
  <c r="LX26" i="6" s="1"/>
  <c r="JW25" i="6"/>
  <c r="LW25" i="6" s="1"/>
  <c r="LX25" i="6" s="1"/>
  <c r="JW24" i="6"/>
  <c r="LW24" i="6" s="1"/>
  <c r="LX24" i="6" s="1"/>
  <c r="JW23" i="6"/>
  <c r="LW23" i="6" s="1"/>
  <c r="LX23" i="6" s="1"/>
  <c r="JW22" i="6"/>
  <c r="LW22" i="6" s="1"/>
  <c r="LX22" i="6" s="1"/>
  <c r="JW21" i="6"/>
  <c r="LW21" i="6" s="1"/>
  <c r="LX21" i="6" s="1"/>
  <c r="JW20" i="6"/>
  <c r="LW20" i="6" s="1"/>
  <c r="LX20" i="6" s="1"/>
  <c r="JW19" i="6"/>
  <c r="LW19" i="6" s="1"/>
  <c r="LX19" i="6" s="1"/>
  <c r="JW18" i="6"/>
  <c r="LW18" i="6" s="1"/>
  <c r="LX18" i="6" s="1"/>
  <c r="JW17" i="6"/>
  <c r="LW17" i="6" s="1"/>
  <c r="LX17" i="6" s="1"/>
  <c r="JW16" i="6"/>
  <c r="LW16" i="6" s="1"/>
  <c r="LX16" i="6" s="1"/>
  <c r="JW15" i="6"/>
  <c r="LW15" i="6" s="1"/>
  <c r="LX15" i="6" s="1"/>
  <c r="JW14" i="6"/>
  <c r="JW13" i="6"/>
  <c r="JW12" i="6"/>
  <c r="LW12" i="6" s="1"/>
  <c r="LX12" i="6" s="1"/>
  <c r="JW11" i="6"/>
  <c r="JW10" i="6"/>
  <c r="JW9" i="6"/>
  <c r="JW8" i="6"/>
  <c r="JS103" i="6"/>
  <c r="JS105" i="6" s="1"/>
  <c r="JN109" i="6" s="1"/>
  <c r="JR103" i="6"/>
  <c r="JP103" i="6"/>
  <c r="JW7" i="6"/>
  <c r="JI104" i="1" l="1"/>
  <c r="JD109" i="1" s="1"/>
  <c r="JM104" i="1"/>
  <c r="JX107" i="6"/>
  <c r="JW103" i="6"/>
  <c r="JE103" i="9"/>
  <c r="JE105" i="9" s="1"/>
  <c r="JF103" i="9"/>
  <c r="JF105" i="9" s="1"/>
  <c r="JM103" i="9"/>
  <c r="JH103" i="9"/>
  <c r="JH105" i="9" s="1"/>
  <c r="JI103" i="9"/>
  <c r="JI105" i="9" s="1"/>
  <c r="JD110" i="9" s="1"/>
  <c r="JN112" i="9"/>
  <c r="JN108" i="9"/>
  <c r="JN109" i="9" s="1"/>
  <c r="JN116" i="9" s="1"/>
  <c r="JM102" i="1"/>
  <c r="JN108" i="1"/>
  <c r="JN112" i="1" s="1"/>
  <c r="JF104" i="1"/>
  <c r="JD107" i="1" s="1"/>
  <c r="JD113" i="1" s="1"/>
  <c r="JB9" i="6"/>
  <c r="JB10" i="6"/>
  <c r="JB11" i="6"/>
  <c r="JB12" i="6"/>
  <c r="JB13" i="6"/>
  <c r="JB14" i="6"/>
  <c r="JB15" i="6"/>
  <c r="JB16" i="6"/>
  <c r="JB17" i="6"/>
  <c r="JB18" i="6"/>
  <c r="JB19" i="6"/>
  <c r="JB20" i="6"/>
  <c r="JB21" i="6"/>
  <c r="JB22" i="6"/>
  <c r="JB23" i="6"/>
  <c r="JB24" i="6"/>
  <c r="JB25" i="6"/>
  <c r="JB26" i="6"/>
  <c r="JB27" i="6"/>
  <c r="JB28" i="6"/>
  <c r="JB29" i="6"/>
  <c r="JB30" i="6"/>
  <c r="JB31" i="6"/>
  <c r="JB32" i="6"/>
  <c r="JB33" i="6"/>
  <c r="JB34" i="6"/>
  <c r="JB35" i="6"/>
  <c r="JB36" i="6"/>
  <c r="JB37" i="6"/>
  <c r="JB40" i="6"/>
  <c r="JB41" i="6"/>
  <c r="JB42" i="6"/>
  <c r="JB43" i="6"/>
  <c r="JB44" i="6"/>
  <c r="JB45" i="6"/>
  <c r="JB46" i="6"/>
  <c r="JB47" i="6"/>
  <c r="JB48" i="6"/>
  <c r="JB49" i="6"/>
  <c r="JB50" i="6"/>
  <c r="JB51" i="6"/>
  <c r="JB52" i="6"/>
  <c r="JB53" i="6"/>
  <c r="JB54" i="6"/>
  <c r="JB55" i="6"/>
  <c r="JB56" i="6"/>
  <c r="JB57" i="6"/>
  <c r="JB58" i="6"/>
  <c r="JB59" i="6"/>
  <c r="JB60" i="6"/>
  <c r="JB61" i="6"/>
  <c r="JB62" i="6"/>
  <c r="JB63" i="6"/>
  <c r="JB64" i="6"/>
  <c r="JB65" i="6"/>
  <c r="JB66" i="6"/>
  <c r="JB67" i="6"/>
  <c r="JB68" i="6"/>
  <c r="JB69" i="6"/>
  <c r="JB70" i="6"/>
  <c r="JB72" i="6"/>
  <c r="JB73" i="6"/>
  <c r="JB74" i="6"/>
  <c r="JB75" i="6"/>
  <c r="JB76" i="6"/>
  <c r="JB77" i="6"/>
  <c r="JB78" i="6"/>
  <c r="JB79" i="6"/>
  <c r="JB80" i="6"/>
  <c r="JB81" i="6"/>
  <c r="JB82" i="6"/>
  <c r="JB83" i="6"/>
  <c r="JB84" i="6"/>
  <c r="JB85" i="6"/>
  <c r="JB86" i="6"/>
  <c r="JB87" i="6"/>
  <c r="JB88" i="6"/>
  <c r="JB89" i="6"/>
  <c r="JB90" i="6"/>
  <c r="JB91" i="6"/>
  <c r="JB92" i="6"/>
  <c r="JB93" i="6"/>
  <c r="JB94" i="6"/>
  <c r="JB98" i="6"/>
  <c r="JB99" i="6"/>
  <c r="JB100" i="6"/>
  <c r="JB101" i="6"/>
  <c r="JB8" i="6"/>
  <c r="JA9" i="6"/>
  <c r="JA10" i="6"/>
  <c r="JA11" i="6"/>
  <c r="JA12" i="6"/>
  <c r="JA13" i="6"/>
  <c r="JA14" i="6"/>
  <c r="JA15" i="6"/>
  <c r="JA16" i="6"/>
  <c r="JA17" i="6"/>
  <c r="JA18" i="6"/>
  <c r="JA19" i="6"/>
  <c r="JA20" i="6"/>
  <c r="JA21" i="6"/>
  <c r="JA22" i="6"/>
  <c r="JA23" i="6"/>
  <c r="JA24" i="6"/>
  <c r="JA25" i="6"/>
  <c r="JA26" i="6"/>
  <c r="JA27" i="6"/>
  <c r="JA28" i="6"/>
  <c r="JA29" i="6"/>
  <c r="JA30" i="6"/>
  <c r="JA31" i="6"/>
  <c r="JA32" i="6"/>
  <c r="JA33" i="6"/>
  <c r="JA34" i="6"/>
  <c r="JA35" i="6"/>
  <c r="JA36" i="6"/>
  <c r="JA37" i="6"/>
  <c r="JA40" i="6"/>
  <c r="JA41" i="6"/>
  <c r="JA42" i="6"/>
  <c r="JA43" i="6"/>
  <c r="JA44" i="6"/>
  <c r="JA45" i="6"/>
  <c r="JA46" i="6"/>
  <c r="JA47" i="6"/>
  <c r="JA48" i="6"/>
  <c r="JA49" i="6"/>
  <c r="JA50" i="6"/>
  <c r="JA51" i="6"/>
  <c r="JA52" i="6"/>
  <c r="JA53" i="6"/>
  <c r="JA54" i="6"/>
  <c r="JA55" i="6"/>
  <c r="JA56" i="6"/>
  <c r="JA57" i="6"/>
  <c r="JA58" i="6"/>
  <c r="JA59" i="6"/>
  <c r="JA60" i="6"/>
  <c r="JA61" i="6"/>
  <c r="JA62" i="6"/>
  <c r="JA63" i="6"/>
  <c r="JA64" i="6"/>
  <c r="JA65" i="6"/>
  <c r="JA66" i="6"/>
  <c r="JA67" i="6"/>
  <c r="JA68" i="6"/>
  <c r="JA69" i="6"/>
  <c r="JA70" i="6"/>
  <c r="JA72" i="6"/>
  <c r="JA73" i="6"/>
  <c r="JA74" i="6"/>
  <c r="JA75" i="6"/>
  <c r="JA76" i="6"/>
  <c r="JA77" i="6"/>
  <c r="JA78" i="6"/>
  <c r="JA79" i="6"/>
  <c r="JA80" i="6"/>
  <c r="JA81" i="6"/>
  <c r="JA82" i="6"/>
  <c r="JA83" i="6"/>
  <c r="JA84" i="6"/>
  <c r="JA85" i="6"/>
  <c r="JA86" i="6"/>
  <c r="JA87" i="6"/>
  <c r="JA88" i="6"/>
  <c r="JA89" i="6"/>
  <c r="JA90" i="6"/>
  <c r="JA91" i="6"/>
  <c r="JA92" i="6"/>
  <c r="JA93" i="6"/>
  <c r="JA94" i="6"/>
  <c r="JA98" i="6"/>
  <c r="JA99" i="6"/>
  <c r="JA100" i="6"/>
  <c r="JA101" i="6"/>
  <c r="JA8" i="6"/>
  <c r="IY9" i="6"/>
  <c r="IY10" i="6"/>
  <c r="IY11" i="6"/>
  <c r="IY12" i="6"/>
  <c r="IY13" i="6"/>
  <c r="IY14" i="6"/>
  <c r="IY15" i="6"/>
  <c r="IY16" i="6"/>
  <c r="IY17" i="6"/>
  <c r="IY18" i="6"/>
  <c r="IY19" i="6"/>
  <c r="IY20" i="6"/>
  <c r="IY21" i="6"/>
  <c r="IY22" i="6"/>
  <c r="IY23" i="6"/>
  <c r="IY24" i="6"/>
  <c r="IY25" i="6"/>
  <c r="IY26" i="6"/>
  <c r="IY27" i="6"/>
  <c r="IY28" i="6"/>
  <c r="IY29" i="6"/>
  <c r="IY30" i="6"/>
  <c r="IY31" i="6"/>
  <c r="IY32" i="6"/>
  <c r="IY33" i="6"/>
  <c r="IY34" i="6"/>
  <c r="IY35" i="6"/>
  <c r="IY36" i="6"/>
  <c r="IY37" i="6"/>
  <c r="IY40" i="6"/>
  <c r="IY41" i="6"/>
  <c r="IY42" i="6"/>
  <c r="IY43" i="6"/>
  <c r="IY44" i="6"/>
  <c r="IY45" i="6"/>
  <c r="IY46" i="6"/>
  <c r="IY47" i="6"/>
  <c r="IY48" i="6"/>
  <c r="IY49" i="6"/>
  <c r="IY50" i="6"/>
  <c r="IY51" i="6"/>
  <c r="IY52" i="6"/>
  <c r="IY53" i="6"/>
  <c r="IY54" i="6"/>
  <c r="IY55" i="6"/>
  <c r="IY56" i="6"/>
  <c r="IY57" i="6"/>
  <c r="IY58" i="6"/>
  <c r="IY59" i="6"/>
  <c r="IY60" i="6"/>
  <c r="IY61" i="6"/>
  <c r="IY62" i="6"/>
  <c r="IY63" i="6"/>
  <c r="IY64" i="6"/>
  <c r="IY65" i="6"/>
  <c r="IY66" i="6"/>
  <c r="IY67" i="6"/>
  <c r="IY68" i="6"/>
  <c r="IY69" i="6"/>
  <c r="IY70" i="6"/>
  <c r="IY72" i="6"/>
  <c r="IY73" i="6"/>
  <c r="IY74" i="6"/>
  <c r="IY75" i="6"/>
  <c r="IY76" i="6"/>
  <c r="IY77" i="6"/>
  <c r="IY78" i="6"/>
  <c r="IY79" i="6"/>
  <c r="IY80" i="6"/>
  <c r="IY81" i="6"/>
  <c r="IY82" i="6"/>
  <c r="IY83" i="6"/>
  <c r="IY84" i="6"/>
  <c r="IY85" i="6"/>
  <c r="IY86" i="6"/>
  <c r="IY87" i="6"/>
  <c r="IY88" i="6"/>
  <c r="IY89" i="6"/>
  <c r="IY90" i="6"/>
  <c r="IY91" i="6"/>
  <c r="IY92" i="6"/>
  <c r="IY93" i="6"/>
  <c r="IY94" i="6"/>
  <c r="IY98" i="6"/>
  <c r="IY99" i="6"/>
  <c r="IY100" i="6"/>
  <c r="IY101" i="6"/>
  <c r="IY8" i="6"/>
  <c r="IX9" i="6"/>
  <c r="IX10" i="6"/>
  <c r="IX11" i="6"/>
  <c r="IX12" i="6"/>
  <c r="IX13" i="6"/>
  <c r="IX14" i="6"/>
  <c r="IX15" i="6"/>
  <c r="IX16" i="6"/>
  <c r="IX17" i="6"/>
  <c r="IX18" i="6"/>
  <c r="IX19" i="6"/>
  <c r="IX20" i="6"/>
  <c r="IX21" i="6"/>
  <c r="IX22" i="6"/>
  <c r="IX23" i="6"/>
  <c r="IX24" i="6"/>
  <c r="IX25" i="6"/>
  <c r="IX26" i="6"/>
  <c r="IX27" i="6"/>
  <c r="IX28" i="6"/>
  <c r="IX29" i="6"/>
  <c r="IX30" i="6"/>
  <c r="IX31" i="6"/>
  <c r="IX32" i="6"/>
  <c r="IX33" i="6"/>
  <c r="IX34" i="6"/>
  <c r="IX35" i="6"/>
  <c r="IX36" i="6"/>
  <c r="IX37" i="6"/>
  <c r="IX40" i="6"/>
  <c r="IX41" i="6"/>
  <c r="IX42" i="6"/>
  <c r="IX43" i="6"/>
  <c r="IX44" i="6"/>
  <c r="IX45" i="6"/>
  <c r="IX46" i="6"/>
  <c r="IX47" i="6"/>
  <c r="IX48" i="6"/>
  <c r="IX49" i="6"/>
  <c r="IX50" i="6"/>
  <c r="IX51" i="6"/>
  <c r="IX52" i="6"/>
  <c r="IX53" i="6"/>
  <c r="IX54" i="6"/>
  <c r="IX55" i="6"/>
  <c r="IX56" i="6"/>
  <c r="IX57" i="6"/>
  <c r="IX58" i="6"/>
  <c r="IX59" i="6"/>
  <c r="IX60" i="6"/>
  <c r="IX61" i="6"/>
  <c r="IX62" i="6"/>
  <c r="IX63" i="6"/>
  <c r="IX64" i="6"/>
  <c r="IX65" i="6"/>
  <c r="IX66" i="6"/>
  <c r="IX67" i="6"/>
  <c r="IX68" i="6"/>
  <c r="IX69" i="6"/>
  <c r="IX70" i="6"/>
  <c r="IX72" i="6"/>
  <c r="IX73" i="6"/>
  <c r="IX74" i="6"/>
  <c r="IX75" i="6"/>
  <c r="IX76" i="6"/>
  <c r="IX77" i="6"/>
  <c r="IX78" i="6"/>
  <c r="IX79" i="6"/>
  <c r="IX80" i="6"/>
  <c r="IX81" i="6"/>
  <c r="IX82" i="6"/>
  <c r="IX83" i="6"/>
  <c r="IX84" i="6"/>
  <c r="IX85" i="6"/>
  <c r="IX86" i="6"/>
  <c r="IX87" i="6"/>
  <c r="IX88" i="6"/>
  <c r="IX89" i="6"/>
  <c r="IX90" i="6"/>
  <c r="IX91" i="6"/>
  <c r="IX92" i="6"/>
  <c r="IX93" i="6"/>
  <c r="IX94" i="6"/>
  <c r="IX98" i="6"/>
  <c r="IX99" i="6"/>
  <c r="IX100" i="6"/>
  <c r="IX101" i="6"/>
  <c r="IX8" i="6"/>
  <c r="IV9" i="6"/>
  <c r="IV10" i="6"/>
  <c r="IV11" i="6"/>
  <c r="IV12" i="6"/>
  <c r="IV13" i="6"/>
  <c r="IV14" i="6"/>
  <c r="IV15" i="6"/>
  <c r="IV16" i="6"/>
  <c r="IV17" i="6"/>
  <c r="IV18" i="6"/>
  <c r="IV19" i="6"/>
  <c r="IV20" i="6"/>
  <c r="IV21" i="6"/>
  <c r="IV22" i="6"/>
  <c r="IV23" i="6"/>
  <c r="IV24" i="6"/>
  <c r="IV25" i="6"/>
  <c r="IV26" i="6"/>
  <c r="IV27" i="6"/>
  <c r="IV28" i="6"/>
  <c r="IV29" i="6"/>
  <c r="IV30" i="6"/>
  <c r="IV31" i="6"/>
  <c r="IV32" i="6"/>
  <c r="IV33" i="6"/>
  <c r="IV34" i="6"/>
  <c r="IV35" i="6"/>
  <c r="IV36" i="6"/>
  <c r="IV37" i="6"/>
  <c r="IV40" i="6"/>
  <c r="IV41" i="6"/>
  <c r="IV42" i="6"/>
  <c r="IV43" i="6"/>
  <c r="IV44" i="6"/>
  <c r="IV45" i="6"/>
  <c r="IV46" i="6"/>
  <c r="IV47" i="6"/>
  <c r="IV48" i="6"/>
  <c r="IV49" i="6"/>
  <c r="IV50" i="6"/>
  <c r="IV51" i="6"/>
  <c r="IV52" i="6"/>
  <c r="IV53" i="6"/>
  <c r="IV54" i="6"/>
  <c r="IV55" i="6"/>
  <c r="IV56" i="6"/>
  <c r="IV57" i="6"/>
  <c r="IV58" i="6"/>
  <c r="IV59" i="6"/>
  <c r="IV60" i="6"/>
  <c r="IV61" i="6"/>
  <c r="IV62" i="6"/>
  <c r="IV63" i="6"/>
  <c r="IV64" i="6"/>
  <c r="IV65" i="6"/>
  <c r="IV66" i="6"/>
  <c r="IV67" i="6"/>
  <c r="IV68" i="6"/>
  <c r="IV69" i="6"/>
  <c r="IV70" i="6"/>
  <c r="IV72" i="6"/>
  <c r="IV73" i="6"/>
  <c r="IV74" i="6"/>
  <c r="IV75" i="6"/>
  <c r="IV76" i="6"/>
  <c r="IV77" i="6"/>
  <c r="IV78" i="6"/>
  <c r="IV79" i="6"/>
  <c r="IV80" i="6"/>
  <c r="IV81" i="6"/>
  <c r="IV82" i="6"/>
  <c r="IV83" i="6"/>
  <c r="IV84" i="6"/>
  <c r="IV85" i="6"/>
  <c r="IV86" i="6"/>
  <c r="IV87" i="6"/>
  <c r="IV88" i="6"/>
  <c r="IV89" i="6"/>
  <c r="IV90" i="6"/>
  <c r="IV91" i="6"/>
  <c r="IV92" i="6"/>
  <c r="IV93" i="6"/>
  <c r="IV94" i="6"/>
  <c r="IV98" i="6"/>
  <c r="IV99" i="6"/>
  <c r="IV100" i="6"/>
  <c r="IV101" i="6"/>
  <c r="IV8" i="6"/>
  <c r="IU9" i="6"/>
  <c r="IU10" i="6"/>
  <c r="IU11" i="6"/>
  <c r="IU12" i="6"/>
  <c r="IU13" i="6"/>
  <c r="IU14" i="6"/>
  <c r="IU15" i="6"/>
  <c r="IU16" i="6"/>
  <c r="IU17" i="6"/>
  <c r="IU18" i="6"/>
  <c r="IU19" i="6"/>
  <c r="IU20" i="6"/>
  <c r="IU21" i="6"/>
  <c r="IU22" i="6"/>
  <c r="IU23" i="6"/>
  <c r="IU24" i="6"/>
  <c r="IU25" i="6"/>
  <c r="IU26" i="6"/>
  <c r="IU27" i="6"/>
  <c r="IU28" i="6"/>
  <c r="IU29" i="6"/>
  <c r="IU30" i="6"/>
  <c r="IU31" i="6"/>
  <c r="IU32" i="6"/>
  <c r="IU33" i="6"/>
  <c r="IU34" i="6"/>
  <c r="IU35" i="6"/>
  <c r="IU36" i="6"/>
  <c r="IU37" i="6"/>
  <c r="IU40" i="6"/>
  <c r="IU41" i="6"/>
  <c r="IU42" i="6"/>
  <c r="IU43" i="6"/>
  <c r="IU44" i="6"/>
  <c r="IU45" i="6"/>
  <c r="IU46" i="6"/>
  <c r="IU47" i="6"/>
  <c r="IU48" i="6"/>
  <c r="IU49" i="6"/>
  <c r="IU50" i="6"/>
  <c r="IU51" i="6"/>
  <c r="IU52" i="6"/>
  <c r="IU53" i="6"/>
  <c r="IU54" i="6"/>
  <c r="IU55" i="6"/>
  <c r="IU56" i="6"/>
  <c r="IU57" i="6"/>
  <c r="IU58" i="6"/>
  <c r="IU59" i="6"/>
  <c r="IU60" i="6"/>
  <c r="IU61" i="6"/>
  <c r="IU62" i="6"/>
  <c r="IU63" i="6"/>
  <c r="IU64" i="6"/>
  <c r="IU65" i="6"/>
  <c r="IU66" i="6"/>
  <c r="IU67" i="6"/>
  <c r="IU68" i="6"/>
  <c r="IU69" i="6"/>
  <c r="IU70" i="6"/>
  <c r="IU72" i="6"/>
  <c r="IU73" i="6"/>
  <c r="IU74" i="6"/>
  <c r="IU75" i="6"/>
  <c r="IU76" i="6"/>
  <c r="IU77" i="6"/>
  <c r="IU78" i="6"/>
  <c r="IU79" i="6"/>
  <c r="IU80" i="6"/>
  <c r="IU81" i="6"/>
  <c r="IU82" i="6"/>
  <c r="IU83" i="6"/>
  <c r="IU84" i="6"/>
  <c r="IU85" i="6"/>
  <c r="IU86" i="6"/>
  <c r="IU87" i="6"/>
  <c r="IU88" i="6"/>
  <c r="IU89" i="6"/>
  <c r="IU90" i="6"/>
  <c r="IU91" i="6"/>
  <c r="IU92" i="6"/>
  <c r="IU93" i="6"/>
  <c r="IU94" i="6"/>
  <c r="IU98" i="6"/>
  <c r="IU99" i="6"/>
  <c r="IU100" i="6"/>
  <c r="IU101" i="6"/>
  <c r="IU8" i="6"/>
  <c r="JJ103" i="6"/>
  <c r="JG103" i="6"/>
  <c r="JD103" i="6"/>
  <c r="JM101" i="6"/>
  <c r="JM100" i="6"/>
  <c r="JM99" i="6"/>
  <c r="JM98" i="6"/>
  <c r="JM94" i="6"/>
  <c r="JM93" i="6"/>
  <c r="JM92" i="6"/>
  <c r="JM91" i="6"/>
  <c r="JM90" i="6"/>
  <c r="JM89" i="6"/>
  <c r="JM88" i="6"/>
  <c r="JM87" i="6"/>
  <c r="JM86" i="6"/>
  <c r="JM85" i="6"/>
  <c r="JM84" i="6"/>
  <c r="JM83" i="6"/>
  <c r="JM82" i="6"/>
  <c r="JM81" i="6"/>
  <c r="JM80" i="6"/>
  <c r="JM79" i="6"/>
  <c r="JM78" i="6"/>
  <c r="JM77" i="6"/>
  <c r="JM76" i="6"/>
  <c r="JM75" i="6"/>
  <c r="JM74" i="6"/>
  <c r="JM73" i="6"/>
  <c r="JM72" i="6"/>
  <c r="JM70" i="6"/>
  <c r="JM69" i="6"/>
  <c r="JM68" i="6"/>
  <c r="JM67" i="6"/>
  <c r="JM66" i="6"/>
  <c r="JM65" i="6"/>
  <c r="JM64" i="6"/>
  <c r="JM63" i="6"/>
  <c r="JM62" i="6"/>
  <c r="JM61" i="6"/>
  <c r="JM60" i="6"/>
  <c r="JM59" i="6"/>
  <c r="JM58" i="6"/>
  <c r="JM57" i="6"/>
  <c r="JM56" i="6"/>
  <c r="JM55" i="6"/>
  <c r="JM54" i="6"/>
  <c r="JM53" i="6"/>
  <c r="JM52" i="6"/>
  <c r="JM51" i="6"/>
  <c r="JM50" i="6"/>
  <c r="JM49" i="6"/>
  <c r="JM48" i="6"/>
  <c r="JM47" i="6"/>
  <c r="JM46" i="6"/>
  <c r="JM45" i="6"/>
  <c r="JM44" i="6"/>
  <c r="JM43" i="6"/>
  <c r="JM42" i="6"/>
  <c r="JM41" i="6"/>
  <c r="JM40" i="6"/>
  <c r="JM37" i="6"/>
  <c r="JM36" i="6"/>
  <c r="JM35" i="6"/>
  <c r="JM34" i="6"/>
  <c r="JM33" i="6"/>
  <c r="JM32" i="6"/>
  <c r="JM31" i="6"/>
  <c r="JM30" i="6"/>
  <c r="JM29" i="6"/>
  <c r="JM28" i="6"/>
  <c r="JM27" i="6"/>
  <c r="JM26" i="6"/>
  <c r="JM25" i="6"/>
  <c r="JM24" i="6"/>
  <c r="JM23" i="6"/>
  <c r="JM22" i="6"/>
  <c r="JM21" i="6"/>
  <c r="JM20" i="6"/>
  <c r="JM19" i="6"/>
  <c r="JM18" i="6"/>
  <c r="JM17" i="6"/>
  <c r="JM16" i="6"/>
  <c r="JM15" i="6"/>
  <c r="JM14" i="6"/>
  <c r="JM13" i="6"/>
  <c r="JM12" i="6"/>
  <c r="JM11" i="6"/>
  <c r="JM10" i="6"/>
  <c r="JM9" i="6"/>
  <c r="JL103" i="6"/>
  <c r="JL105" i="6" s="1"/>
  <c r="JF103" i="6"/>
  <c r="JM8" i="6"/>
  <c r="JK103" i="6"/>
  <c r="JI103" i="6"/>
  <c r="JH103" i="6"/>
  <c r="JE103" i="6"/>
  <c r="JM7" i="6"/>
  <c r="IL54" i="9"/>
  <c r="IL87" i="9"/>
  <c r="IR8" i="9"/>
  <c r="IR9" i="9"/>
  <c r="IR10" i="9"/>
  <c r="IR11" i="9"/>
  <c r="IR12" i="9"/>
  <c r="IR13" i="9"/>
  <c r="IR14" i="9"/>
  <c r="IR15" i="9"/>
  <c r="IR16" i="9"/>
  <c r="IR17" i="9"/>
  <c r="IR18" i="9"/>
  <c r="IR19" i="9"/>
  <c r="IR20" i="9"/>
  <c r="IR21" i="9"/>
  <c r="IR22" i="9"/>
  <c r="IR23" i="9"/>
  <c r="IR24" i="9"/>
  <c r="IR25" i="9"/>
  <c r="IR26" i="9"/>
  <c r="IR27" i="9"/>
  <c r="IR28" i="9"/>
  <c r="IR29" i="9"/>
  <c r="IR30" i="9"/>
  <c r="IR31" i="9"/>
  <c r="IR32" i="9"/>
  <c r="IR33" i="9"/>
  <c r="IR34" i="9"/>
  <c r="IR35" i="9"/>
  <c r="IR36" i="9"/>
  <c r="IR39" i="9"/>
  <c r="IR40" i="9"/>
  <c r="IR41" i="9"/>
  <c r="IR42" i="9"/>
  <c r="IR43" i="9"/>
  <c r="IR44" i="9"/>
  <c r="IR45" i="9"/>
  <c r="IR46" i="9"/>
  <c r="IR47" i="9"/>
  <c r="IR48" i="9"/>
  <c r="IR49" i="9"/>
  <c r="IR50" i="9"/>
  <c r="IR51" i="9"/>
  <c r="IR52" i="9"/>
  <c r="IR53" i="9"/>
  <c r="IR54" i="9"/>
  <c r="IR55" i="9"/>
  <c r="IR56" i="9"/>
  <c r="IR57" i="9"/>
  <c r="IR58" i="9"/>
  <c r="IR59" i="9"/>
  <c r="IR60" i="9"/>
  <c r="IR61" i="9"/>
  <c r="IR62" i="9"/>
  <c r="IR63" i="9"/>
  <c r="IR64" i="9"/>
  <c r="IR65" i="9"/>
  <c r="IR66" i="9"/>
  <c r="IR67" i="9"/>
  <c r="IR68" i="9"/>
  <c r="IR69" i="9"/>
  <c r="IR71" i="9"/>
  <c r="IR72" i="9"/>
  <c r="IR73" i="9"/>
  <c r="IR74" i="9"/>
  <c r="IR75" i="9"/>
  <c r="IR76" i="9"/>
  <c r="IR77" i="9"/>
  <c r="IR78" i="9"/>
  <c r="IR79" i="9"/>
  <c r="IR80" i="9"/>
  <c r="IR81" i="9"/>
  <c r="IR82" i="9"/>
  <c r="IR83" i="9"/>
  <c r="IR84" i="9"/>
  <c r="IR85" i="9"/>
  <c r="IR86" i="9"/>
  <c r="IR87" i="9"/>
  <c r="IR88" i="9"/>
  <c r="IR89" i="9"/>
  <c r="IR90" i="9"/>
  <c r="IR91" i="9"/>
  <c r="IR92" i="9"/>
  <c r="IR93" i="9"/>
  <c r="IR95" i="9"/>
  <c r="IR96" i="9"/>
  <c r="IR97" i="9"/>
  <c r="IR98" i="9"/>
  <c r="IR99" i="9"/>
  <c r="IR100" i="9"/>
  <c r="IR101" i="9"/>
  <c r="IR7" i="9"/>
  <c r="IQ8" i="9"/>
  <c r="IQ9" i="9"/>
  <c r="IQ10" i="9"/>
  <c r="IQ11" i="9"/>
  <c r="IQ12" i="9"/>
  <c r="IQ13" i="9"/>
  <c r="IQ14" i="9"/>
  <c r="IQ15" i="9"/>
  <c r="IQ16" i="9"/>
  <c r="IQ17" i="9"/>
  <c r="IQ18" i="9"/>
  <c r="IQ19" i="9"/>
  <c r="IQ20" i="9"/>
  <c r="IQ21" i="9"/>
  <c r="IQ22" i="9"/>
  <c r="IQ23" i="9"/>
  <c r="IQ24" i="9"/>
  <c r="IQ25" i="9"/>
  <c r="IQ26" i="9"/>
  <c r="IQ27" i="9"/>
  <c r="IQ28" i="9"/>
  <c r="IQ29" i="9"/>
  <c r="IQ30" i="9"/>
  <c r="IQ31" i="9"/>
  <c r="IQ32" i="9"/>
  <c r="IQ33" i="9"/>
  <c r="IQ34" i="9"/>
  <c r="IQ35" i="9"/>
  <c r="IQ36" i="9"/>
  <c r="IQ39" i="9"/>
  <c r="IQ40" i="9"/>
  <c r="IQ41" i="9"/>
  <c r="IQ42" i="9"/>
  <c r="IQ43" i="9"/>
  <c r="IQ44" i="9"/>
  <c r="IQ45" i="9"/>
  <c r="IQ46" i="9"/>
  <c r="IQ47" i="9"/>
  <c r="IQ48" i="9"/>
  <c r="IQ49" i="9"/>
  <c r="IQ50" i="9"/>
  <c r="IQ51" i="9"/>
  <c r="IQ52" i="9"/>
  <c r="IQ53" i="9"/>
  <c r="IQ54" i="9"/>
  <c r="IQ55" i="9"/>
  <c r="IQ56" i="9"/>
  <c r="IQ57" i="9"/>
  <c r="IQ58" i="9"/>
  <c r="IQ59" i="9"/>
  <c r="IQ60" i="9"/>
  <c r="IQ61" i="9"/>
  <c r="IQ62" i="9"/>
  <c r="IQ63" i="9"/>
  <c r="IQ64" i="9"/>
  <c r="IQ65" i="9"/>
  <c r="IQ66" i="9"/>
  <c r="IQ67" i="9"/>
  <c r="IQ68" i="9"/>
  <c r="IQ69" i="9"/>
  <c r="IQ71" i="9"/>
  <c r="IQ72" i="9"/>
  <c r="IQ73" i="9"/>
  <c r="IQ74" i="9"/>
  <c r="IQ75" i="9"/>
  <c r="IQ76" i="9"/>
  <c r="IQ77" i="9"/>
  <c r="IQ78" i="9"/>
  <c r="IQ79" i="9"/>
  <c r="IQ80" i="9"/>
  <c r="IQ81" i="9"/>
  <c r="IQ82" i="9"/>
  <c r="IQ83" i="9"/>
  <c r="IQ84" i="9"/>
  <c r="IQ85" i="9"/>
  <c r="IQ86" i="9"/>
  <c r="IQ87" i="9"/>
  <c r="IQ88" i="9"/>
  <c r="IQ89" i="9"/>
  <c r="IQ90" i="9"/>
  <c r="IQ91" i="9"/>
  <c r="IQ92" i="9"/>
  <c r="IQ93" i="9"/>
  <c r="IQ95" i="9"/>
  <c r="IQ96" i="9"/>
  <c r="IQ97" i="9"/>
  <c r="IQ98" i="9"/>
  <c r="IQ99" i="9"/>
  <c r="IQ100" i="9"/>
  <c r="IQ101" i="9"/>
  <c r="IQ7" i="9"/>
  <c r="IO8" i="9"/>
  <c r="IO9" i="9"/>
  <c r="IO10" i="9"/>
  <c r="IO11" i="9"/>
  <c r="IO12" i="9"/>
  <c r="IO13" i="9"/>
  <c r="IO14" i="9"/>
  <c r="IO15" i="9"/>
  <c r="IO16" i="9"/>
  <c r="IO17" i="9"/>
  <c r="IO18" i="9"/>
  <c r="IO19" i="9"/>
  <c r="IO20" i="9"/>
  <c r="IO21" i="9"/>
  <c r="IO22" i="9"/>
  <c r="IO23" i="9"/>
  <c r="IO24" i="9"/>
  <c r="IO25" i="9"/>
  <c r="IO26" i="9"/>
  <c r="IO27" i="9"/>
  <c r="IO28" i="9"/>
  <c r="IO29" i="9"/>
  <c r="IO30" i="9"/>
  <c r="IO31" i="9"/>
  <c r="IO32" i="9"/>
  <c r="IO33" i="9"/>
  <c r="IO34" i="9"/>
  <c r="IO35" i="9"/>
  <c r="IO36" i="9"/>
  <c r="IO39" i="9"/>
  <c r="IO40" i="9"/>
  <c r="IO41" i="9"/>
  <c r="IO42" i="9"/>
  <c r="IO43" i="9"/>
  <c r="IO44" i="9"/>
  <c r="IO45" i="9"/>
  <c r="IO46" i="9"/>
  <c r="IO47" i="9"/>
  <c r="IO48" i="9"/>
  <c r="IO49" i="9"/>
  <c r="IO50" i="9"/>
  <c r="IO51" i="9"/>
  <c r="IO52" i="9"/>
  <c r="IO53" i="9"/>
  <c r="IO54" i="9"/>
  <c r="IO55" i="9"/>
  <c r="IO56" i="9"/>
  <c r="IO57" i="9"/>
  <c r="IO58" i="9"/>
  <c r="IO59" i="9"/>
  <c r="IO60" i="9"/>
  <c r="IO61" i="9"/>
  <c r="IO62" i="9"/>
  <c r="IO63" i="9"/>
  <c r="IO64" i="9"/>
  <c r="IO65" i="9"/>
  <c r="IO66" i="9"/>
  <c r="IO67" i="9"/>
  <c r="IO68" i="9"/>
  <c r="IO69" i="9"/>
  <c r="IO71" i="9"/>
  <c r="IO72" i="9"/>
  <c r="IO73" i="9"/>
  <c r="IO74" i="9"/>
  <c r="IO75" i="9"/>
  <c r="IO76" i="9"/>
  <c r="IO77" i="9"/>
  <c r="IO78" i="9"/>
  <c r="IO79" i="9"/>
  <c r="IO80" i="9"/>
  <c r="IO81" i="9"/>
  <c r="IO82" i="9"/>
  <c r="IO83" i="9"/>
  <c r="IO84" i="9"/>
  <c r="IO85" i="9"/>
  <c r="IO86" i="9"/>
  <c r="IO87" i="9"/>
  <c r="IO88" i="9"/>
  <c r="IO89" i="9"/>
  <c r="IO90" i="9"/>
  <c r="IO91" i="9"/>
  <c r="IO92" i="9"/>
  <c r="IO93" i="9"/>
  <c r="IO95" i="9"/>
  <c r="IO96" i="9"/>
  <c r="IO97" i="9"/>
  <c r="IO98" i="9"/>
  <c r="IO99" i="9"/>
  <c r="IO100" i="9"/>
  <c r="IO101" i="9"/>
  <c r="IO7" i="9"/>
  <c r="IN8" i="9"/>
  <c r="IN9" i="9"/>
  <c r="IN10" i="9"/>
  <c r="IN11" i="9"/>
  <c r="IN12" i="9"/>
  <c r="IN13" i="9"/>
  <c r="IN14" i="9"/>
  <c r="IN15" i="9"/>
  <c r="IN16" i="9"/>
  <c r="IN17" i="9"/>
  <c r="IN18" i="9"/>
  <c r="IN19" i="9"/>
  <c r="IN20" i="9"/>
  <c r="IN21" i="9"/>
  <c r="IN22" i="9"/>
  <c r="IN23" i="9"/>
  <c r="IN24" i="9"/>
  <c r="IN25" i="9"/>
  <c r="IN26" i="9"/>
  <c r="IN27" i="9"/>
  <c r="IN28" i="9"/>
  <c r="IN29" i="9"/>
  <c r="IN30" i="9"/>
  <c r="IN31" i="9"/>
  <c r="IN32" i="9"/>
  <c r="IN33" i="9"/>
  <c r="IN34" i="9"/>
  <c r="IN35" i="9"/>
  <c r="IN36" i="9"/>
  <c r="IN39" i="9"/>
  <c r="IN40" i="9"/>
  <c r="IN41" i="9"/>
  <c r="IN42" i="9"/>
  <c r="IN43" i="9"/>
  <c r="IN44" i="9"/>
  <c r="IN45" i="9"/>
  <c r="IN46" i="9"/>
  <c r="IN47" i="9"/>
  <c r="IN48" i="9"/>
  <c r="IN49" i="9"/>
  <c r="IN50" i="9"/>
  <c r="IN51" i="9"/>
  <c r="IN52" i="9"/>
  <c r="IN53" i="9"/>
  <c r="IN54" i="9"/>
  <c r="IN55" i="9"/>
  <c r="IN56" i="9"/>
  <c r="IN57" i="9"/>
  <c r="IN58" i="9"/>
  <c r="IN59" i="9"/>
  <c r="IN60" i="9"/>
  <c r="IN61" i="9"/>
  <c r="IN62" i="9"/>
  <c r="IN63" i="9"/>
  <c r="IN64" i="9"/>
  <c r="IN65" i="9"/>
  <c r="IN66" i="9"/>
  <c r="IN67" i="9"/>
  <c r="IN68" i="9"/>
  <c r="IN69" i="9"/>
  <c r="IN71" i="9"/>
  <c r="IN72" i="9"/>
  <c r="IN73" i="9"/>
  <c r="IN74" i="9"/>
  <c r="IN75" i="9"/>
  <c r="IN76" i="9"/>
  <c r="IN77" i="9"/>
  <c r="IN78" i="9"/>
  <c r="IN79" i="9"/>
  <c r="IN80" i="9"/>
  <c r="IN81" i="9"/>
  <c r="IN82" i="9"/>
  <c r="IN83" i="9"/>
  <c r="IN84" i="9"/>
  <c r="IN85" i="9"/>
  <c r="IN86" i="9"/>
  <c r="IN87" i="9"/>
  <c r="IN88" i="9"/>
  <c r="IN89" i="9"/>
  <c r="IN90" i="9"/>
  <c r="IN91" i="9"/>
  <c r="IN92" i="9"/>
  <c r="IN93" i="9"/>
  <c r="IN95" i="9"/>
  <c r="IN96" i="9"/>
  <c r="IN97" i="9"/>
  <c r="IN98" i="9"/>
  <c r="IN99" i="9"/>
  <c r="IN100" i="9"/>
  <c r="IN101" i="9"/>
  <c r="IN7" i="9"/>
  <c r="IL8" i="9"/>
  <c r="IL9" i="9"/>
  <c r="IL10" i="9"/>
  <c r="IL11" i="9"/>
  <c r="IL12" i="9"/>
  <c r="IL13" i="9"/>
  <c r="IL14" i="9"/>
  <c r="IL15" i="9"/>
  <c r="IL16" i="9"/>
  <c r="IL17" i="9"/>
  <c r="IL18" i="9"/>
  <c r="IL19" i="9"/>
  <c r="IL20" i="9"/>
  <c r="IL21" i="9"/>
  <c r="IL22" i="9"/>
  <c r="IL23" i="9"/>
  <c r="IL24" i="9"/>
  <c r="IL25" i="9"/>
  <c r="IL26" i="9"/>
  <c r="IL27" i="9"/>
  <c r="IL28" i="9"/>
  <c r="IL29" i="9"/>
  <c r="IL30" i="9"/>
  <c r="IL31" i="9"/>
  <c r="IL32" i="9"/>
  <c r="IL33" i="9"/>
  <c r="IL34" i="9"/>
  <c r="IL35" i="9"/>
  <c r="IL36" i="9"/>
  <c r="IL39" i="9"/>
  <c r="IL40" i="9"/>
  <c r="IL41" i="9"/>
  <c r="IL42" i="9"/>
  <c r="IL43" i="9"/>
  <c r="IL44" i="9"/>
  <c r="IL45" i="9"/>
  <c r="IL46" i="9"/>
  <c r="IL47" i="9"/>
  <c r="IL48" i="9"/>
  <c r="IL49" i="9"/>
  <c r="IL50" i="9"/>
  <c r="IL51" i="9"/>
  <c r="IL52" i="9"/>
  <c r="IL53" i="9"/>
  <c r="IL55" i="9"/>
  <c r="IL56" i="9"/>
  <c r="IL57" i="9"/>
  <c r="IL58" i="9"/>
  <c r="IL59" i="9"/>
  <c r="IL60" i="9"/>
  <c r="IL61" i="9"/>
  <c r="IL62" i="9"/>
  <c r="IL63" i="9"/>
  <c r="IL64" i="9"/>
  <c r="IL65" i="9"/>
  <c r="IL66" i="9"/>
  <c r="IL67" i="9"/>
  <c r="IL68" i="9"/>
  <c r="IL69" i="9"/>
  <c r="IL71" i="9"/>
  <c r="IL72" i="9"/>
  <c r="IL73" i="9"/>
  <c r="IL74" i="9"/>
  <c r="IL75" i="9"/>
  <c r="IL76" i="9"/>
  <c r="IL77" i="9"/>
  <c r="IL78" i="9"/>
  <c r="IL79" i="9"/>
  <c r="IL80" i="9"/>
  <c r="IL81" i="9"/>
  <c r="IL82" i="9"/>
  <c r="IL83" i="9"/>
  <c r="IL84" i="9"/>
  <c r="IL85" i="9"/>
  <c r="IL86" i="9"/>
  <c r="IL88" i="9"/>
  <c r="IL89" i="9"/>
  <c r="IL90" i="9"/>
  <c r="IL91" i="9"/>
  <c r="IL92" i="9"/>
  <c r="IL93" i="9"/>
  <c r="IL95" i="9"/>
  <c r="IL96" i="9"/>
  <c r="IL97" i="9"/>
  <c r="IL98" i="9"/>
  <c r="IL99" i="9"/>
  <c r="IL100" i="9"/>
  <c r="IL101" i="9"/>
  <c r="IL7" i="9"/>
  <c r="IK8" i="9"/>
  <c r="IK9" i="9"/>
  <c r="IK10" i="9"/>
  <c r="IK11" i="9"/>
  <c r="IK12" i="9"/>
  <c r="IK13" i="9"/>
  <c r="IK14" i="9"/>
  <c r="IK15" i="9"/>
  <c r="IK16" i="9"/>
  <c r="IK17" i="9"/>
  <c r="IK18" i="9"/>
  <c r="IK19" i="9"/>
  <c r="IK20" i="9"/>
  <c r="IK21" i="9"/>
  <c r="IK22" i="9"/>
  <c r="IK23" i="9"/>
  <c r="IK24" i="9"/>
  <c r="IK25" i="9"/>
  <c r="IK26" i="9"/>
  <c r="IK27" i="9"/>
  <c r="IK28" i="9"/>
  <c r="IK29" i="9"/>
  <c r="IK30" i="9"/>
  <c r="IK31" i="9"/>
  <c r="IK32" i="9"/>
  <c r="IK33" i="9"/>
  <c r="IK34" i="9"/>
  <c r="IK35" i="9"/>
  <c r="IK36" i="9"/>
  <c r="IK39" i="9"/>
  <c r="IK40" i="9"/>
  <c r="IK41" i="9"/>
  <c r="IK42" i="9"/>
  <c r="IK43" i="9"/>
  <c r="IK44" i="9"/>
  <c r="IK45" i="9"/>
  <c r="IK46" i="9"/>
  <c r="IK47" i="9"/>
  <c r="IK48" i="9"/>
  <c r="IK49" i="9"/>
  <c r="IK50" i="9"/>
  <c r="IK51" i="9"/>
  <c r="IK52" i="9"/>
  <c r="IK53" i="9"/>
  <c r="IK55" i="9"/>
  <c r="IK56" i="9"/>
  <c r="IK57" i="9"/>
  <c r="IK58" i="9"/>
  <c r="IK59" i="9"/>
  <c r="IK60" i="9"/>
  <c r="IK61" i="9"/>
  <c r="IK62" i="9"/>
  <c r="IK63" i="9"/>
  <c r="IK64" i="9"/>
  <c r="IK65" i="9"/>
  <c r="IK66" i="9"/>
  <c r="IK67" i="9"/>
  <c r="IK68" i="9"/>
  <c r="IK69" i="9"/>
  <c r="IK71" i="9"/>
  <c r="IK72" i="9"/>
  <c r="IK73" i="9"/>
  <c r="IK74" i="9"/>
  <c r="IK75" i="9"/>
  <c r="IK76" i="9"/>
  <c r="IK77" i="9"/>
  <c r="IK78" i="9"/>
  <c r="IK79" i="9"/>
  <c r="IK80" i="9"/>
  <c r="IK81" i="9"/>
  <c r="IK82" i="9"/>
  <c r="IK83" i="9"/>
  <c r="IK84" i="9"/>
  <c r="IK85" i="9"/>
  <c r="IK86" i="9"/>
  <c r="IK87" i="9"/>
  <c r="IK88" i="9"/>
  <c r="IK89" i="9"/>
  <c r="IK90" i="9"/>
  <c r="IK91" i="9"/>
  <c r="IK92" i="9"/>
  <c r="IK93" i="9"/>
  <c r="IK95" i="9"/>
  <c r="IK96" i="9"/>
  <c r="IK97" i="9"/>
  <c r="IK98" i="9"/>
  <c r="IK99" i="9"/>
  <c r="IK100" i="9"/>
  <c r="IK101" i="9"/>
  <c r="IK7" i="9"/>
  <c r="IZ103" i="9"/>
  <c r="IW103" i="9"/>
  <c r="IT103" i="9"/>
  <c r="JC101" i="9"/>
  <c r="JC100" i="9"/>
  <c r="JC99" i="9"/>
  <c r="JC98" i="9"/>
  <c r="JC97" i="9"/>
  <c r="JC96" i="9"/>
  <c r="JC95" i="9"/>
  <c r="JC93" i="9"/>
  <c r="JC92" i="9"/>
  <c r="JC91" i="9"/>
  <c r="JC90" i="9"/>
  <c r="JC89" i="9"/>
  <c r="JC88" i="9"/>
  <c r="JC87" i="9"/>
  <c r="JC86" i="9"/>
  <c r="JC85" i="9"/>
  <c r="JC84" i="9"/>
  <c r="JC83" i="9"/>
  <c r="JC82" i="9"/>
  <c r="JC81" i="9"/>
  <c r="JC80" i="9"/>
  <c r="JC79" i="9"/>
  <c r="JC78" i="9"/>
  <c r="JC77" i="9"/>
  <c r="JC76" i="9"/>
  <c r="JC75" i="9"/>
  <c r="JC74" i="9"/>
  <c r="JC73" i="9"/>
  <c r="JC72" i="9"/>
  <c r="JC71" i="9"/>
  <c r="JC69" i="9"/>
  <c r="JC68" i="9"/>
  <c r="JC67" i="9"/>
  <c r="JC66" i="9"/>
  <c r="JC65" i="9"/>
  <c r="JC64" i="9"/>
  <c r="JC63" i="9"/>
  <c r="JC62" i="9"/>
  <c r="JC61" i="9"/>
  <c r="JC60" i="9"/>
  <c r="JC59" i="9"/>
  <c r="JC58" i="9"/>
  <c r="JC57" i="9"/>
  <c r="JC56" i="9"/>
  <c r="JC55" i="9"/>
  <c r="JC54" i="9"/>
  <c r="JC53" i="9"/>
  <c r="JC52" i="9"/>
  <c r="JC51" i="9"/>
  <c r="JC50" i="9"/>
  <c r="JC49" i="9"/>
  <c r="JC48" i="9"/>
  <c r="JC47" i="9"/>
  <c r="JC46" i="9"/>
  <c r="JC45" i="9"/>
  <c r="JC44" i="9"/>
  <c r="JC43" i="9"/>
  <c r="JC42" i="9"/>
  <c r="JC41" i="9"/>
  <c r="JC40" i="9"/>
  <c r="JC39" i="9"/>
  <c r="JC36" i="9"/>
  <c r="JC35" i="9"/>
  <c r="JC34" i="9"/>
  <c r="JC33" i="9"/>
  <c r="JC32" i="9"/>
  <c r="JC31" i="9"/>
  <c r="JC30" i="9"/>
  <c r="JC29" i="9"/>
  <c r="JC28" i="9"/>
  <c r="JC27" i="9"/>
  <c r="JC26" i="9"/>
  <c r="JC25" i="9"/>
  <c r="JC24" i="9"/>
  <c r="JC23" i="9"/>
  <c r="JC22" i="9"/>
  <c r="JC21" i="9"/>
  <c r="JC20" i="9"/>
  <c r="JC19" i="9"/>
  <c r="JC18" i="9"/>
  <c r="JC17" i="9"/>
  <c r="JC16" i="9"/>
  <c r="JC15" i="9"/>
  <c r="JC14" i="9"/>
  <c r="JC13" i="9"/>
  <c r="JC12" i="9"/>
  <c r="JC11" i="9"/>
  <c r="JC10" i="9"/>
  <c r="JC9" i="9"/>
  <c r="JC8" i="9"/>
  <c r="JC7" i="9"/>
  <c r="JB103" i="9"/>
  <c r="JB105" i="9" s="1"/>
  <c r="IT111" i="9" s="1"/>
  <c r="JA103" i="9"/>
  <c r="JA105" i="9" s="1"/>
  <c r="IY103" i="9"/>
  <c r="IY105" i="9" s="1"/>
  <c r="IT110" i="9" s="1"/>
  <c r="IX103" i="9"/>
  <c r="IX105" i="9" s="1"/>
  <c r="IV103" i="9"/>
  <c r="IU103" i="9"/>
  <c r="IU105" i="9" s="1"/>
  <c r="JD112" i="9" l="1"/>
  <c r="JX108" i="6"/>
  <c r="JX115" i="6" s="1"/>
  <c r="JD106" i="6"/>
  <c r="JD110" i="6"/>
  <c r="JI105" i="6"/>
  <c r="JD109" i="6" s="1"/>
  <c r="JM103" i="6"/>
  <c r="JC103" i="9"/>
  <c r="JD108" i="1"/>
  <c r="JD112" i="1" s="1"/>
  <c r="IT107" i="9"/>
  <c r="JM105" i="6"/>
  <c r="JF105" i="6"/>
  <c r="IK54" i="9"/>
  <c r="IK103" i="9" s="1"/>
  <c r="IK105" i="9" s="1"/>
  <c r="IV105" i="9"/>
  <c r="IT112" i="9" s="1"/>
  <c r="JC105" i="9"/>
  <c r="IR73" i="1"/>
  <c r="IQ87" i="1"/>
  <c r="IR8" i="1"/>
  <c r="IR9" i="1"/>
  <c r="IR10" i="1"/>
  <c r="IR11" i="1"/>
  <c r="IR12" i="1"/>
  <c r="IR13" i="1"/>
  <c r="IR14" i="1"/>
  <c r="IR15" i="1"/>
  <c r="IR16" i="1"/>
  <c r="IR17" i="1"/>
  <c r="IR18" i="1"/>
  <c r="IR19" i="1"/>
  <c r="IR20" i="1"/>
  <c r="IR23" i="1"/>
  <c r="IR24" i="1"/>
  <c r="IR25" i="1"/>
  <c r="IR26" i="1"/>
  <c r="IR28" i="1"/>
  <c r="IR29" i="1"/>
  <c r="IR30" i="1"/>
  <c r="IR31" i="1"/>
  <c r="IR32" i="1"/>
  <c r="IR33" i="1"/>
  <c r="IR34" i="1"/>
  <c r="IR35" i="1"/>
  <c r="IR36" i="1"/>
  <c r="IR37" i="1"/>
  <c r="IR38" i="1"/>
  <c r="IR41" i="1"/>
  <c r="IR42" i="1"/>
  <c r="IR43" i="1"/>
  <c r="IR44" i="1"/>
  <c r="IR45" i="1"/>
  <c r="IR46" i="1"/>
  <c r="IR47" i="1"/>
  <c r="IR48" i="1"/>
  <c r="IR49" i="1"/>
  <c r="IR50" i="1"/>
  <c r="IR51" i="1"/>
  <c r="IR52" i="1"/>
  <c r="IR53" i="1"/>
  <c r="IR54" i="1"/>
  <c r="IR55" i="1"/>
  <c r="IR56" i="1"/>
  <c r="IR57" i="1"/>
  <c r="IR58" i="1"/>
  <c r="IR59" i="1"/>
  <c r="IR60" i="1"/>
  <c r="IR61" i="1"/>
  <c r="IR62" i="1"/>
  <c r="IR63" i="1"/>
  <c r="IR64" i="1"/>
  <c r="IR65" i="1"/>
  <c r="IR66" i="1"/>
  <c r="IR67" i="1"/>
  <c r="IR68" i="1"/>
  <c r="IR69" i="1"/>
  <c r="IR70" i="1"/>
  <c r="IR71" i="1"/>
  <c r="IR74" i="1"/>
  <c r="IR75" i="1"/>
  <c r="IR76" i="1"/>
  <c r="IR77" i="1"/>
  <c r="IR78" i="1"/>
  <c r="IR79" i="1"/>
  <c r="IR80" i="1"/>
  <c r="IR81" i="1"/>
  <c r="IR82" i="1"/>
  <c r="IR83" i="1"/>
  <c r="IR84" i="1"/>
  <c r="IR85" i="1"/>
  <c r="IR86" i="1"/>
  <c r="IR87" i="1"/>
  <c r="IR88" i="1"/>
  <c r="IR89" i="1"/>
  <c r="IR90" i="1"/>
  <c r="IR91" i="1"/>
  <c r="IR92" i="1"/>
  <c r="IR93" i="1"/>
  <c r="IR95" i="1"/>
  <c r="IR96" i="1"/>
  <c r="IR97" i="1"/>
  <c r="IR98" i="1"/>
  <c r="IR99" i="1"/>
  <c r="IR100" i="1"/>
  <c r="IR7" i="1"/>
  <c r="IQ8" i="1"/>
  <c r="IQ9" i="1"/>
  <c r="IQ10" i="1"/>
  <c r="IQ11" i="1"/>
  <c r="IQ12" i="1"/>
  <c r="IQ13" i="1"/>
  <c r="IQ14" i="1"/>
  <c r="IQ15" i="1"/>
  <c r="IQ16" i="1"/>
  <c r="IQ17" i="1"/>
  <c r="IQ18" i="1"/>
  <c r="IQ19" i="1"/>
  <c r="IQ20" i="1"/>
  <c r="IQ23" i="1"/>
  <c r="IQ24" i="1"/>
  <c r="IQ25" i="1"/>
  <c r="IQ26" i="1"/>
  <c r="IQ28" i="1"/>
  <c r="IQ29" i="1"/>
  <c r="IQ30" i="1"/>
  <c r="IQ31" i="1"/>
  <c r="IQ32" i="1"/>
  <c r="IQ33" i="1"/>
  <c r="IQ34" i="1"/>
  <c r="IQ35" i="1"/>
  <c r="IQ36" i="1"/>
  <c r="IQ37" i="1"/>
  <c r="IQ38" i="1"/>
  <c r="IQ41" i="1"/>
  <c r="IQ42" i="1"/>
  <c r="IQ43" i="1"/>
  <c r="IQ44" i="1"/>
  <c r="IQ45" i="1"/>
  <c r="IQ46" i="1"/>
  <c r="IQ47" i="1"/>
  <c r="IQ48" i="1"/>
  <c r="IQ49" i="1"/>
  <c r="IQ50" i="1"/>
  <c r="IQ51" i="1"/>
  <c r="IQ52" i="1"/>
  <c r="IQ53" i="1"/>
  <c r="IQ54" i="1"/>
  <c r="IQ55" i="1"/>
  <c r="IQ56" i="1"/>
  <c r="IQ57" i="1"/>
  <c r="IQ58" i="1"/>
  <c r="IQ59" i="1"/>
  <c r="IQ60" i="1"/>
  <c r="IQ61" i="1"/>
  <c r="IQ62" i="1"/>
  <c r="IQ63" i="1"/>
  <c r="IQ64" i="1"/>
  <c r="IQ65" i="1"/>
  <c r="IQ66" i="1"/>
  <c r="IQ67" i="1"/>
  <c r="IQ68" i="1"/>
  <c r="IQ69" i="1"/>
  <c r="IQ70" i="1"/>
  <c r="IQ71" i="1"/>
  <c r="IQ73" i="1"/>
  <c r="IQ74" i="1"/>
  <c r="IQ75" i="1"/>
  <c r="IQ76" i="1"/>
  <c r="IQ77" i="1"/>
  <c r="IQ78" i="1"/>
  <c r="IQ79" i="1"/>
  <c r="IQ80" i="1"/>
  <c r="IQ81" i="1"/>
  <c r="IQ82" i="1"/>
  <c r="IQ83" i="1"/>
  <c r="IQ84" i="1"/>
  <c r="IQ85" i="1"/>
  <c r="IQ86" i="1"/>
  <c r="IQ88" i="1"/>
  <c r="IQ89" i="1"/>
  <c r="IQ90" i="1"/>
  <c r="IQ91" i="1"/>
  <c r="IQ92" i="1"/>
  <c r="IQ93" i="1"/>
  <c r="IQ94" i="1"/>
  <c r="IQ96" i="1"/>
  <c r="IQ97" i="1"/>
  <c r="IQ98" i="1"/>
  <c r="IQ99" i="1"/>
  <c r="IQ100" i="1"/>
  <c r="IQ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4" i="1"/>
  <c r="IO25" i="1"/>
  <c r="IO26" i="1"/>
  <c r="IO28" i="1"/>
  <c r="IO29" i="1"/>
  <c r="IO30" i="1"/>
  <c r="IO31" i="1"/>
  <c r="IO32" i="1"/>
  <c r="IO33" i="1"/>
  <c r="IO34" i="1"/>
  <c r="IO35" i="1"/>
  <c r="IO36" i="1"/>
  <c r="IO37" i="1"/>
  <c r="IO38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7" i="1"/>
  <c r="IO98" i="1"/>
  <c r="IO99" i="1"/>
  <c r="IO100" i="1"/>
  <c r="IO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4" i="1"/>
  <c r="IN25" i="1"/>
  <c r="IN26" i="1"/>
  <c r="IN28" i="1"/>
  <c r="IN29" i="1"/>
  <c r="IN30" i="1"/>
  <c r="IN31" i="1"/>
  <c r="IN32" i="1"/>
  <c r="IN33" i="1"/>
  <c r="IN34" i="1"/>
  <c r="IN35" i="1"/>
  <c r="IN36" i="1"/>
  <c r="IN37" i="1"/>
  <c r="IN38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63" i="1"/>
  <c r="IN64" i="1"/>
  <c r="IN65" i="1"/>
  <c r="IN66" i="1"/>
  <c r="IN67" i="1"/>
  <c r="IN68" i="1"/>
  <c r="IN69" i="1"/>
  <c r="IN70" i="1"/>
  <c r="IN71" i="1"/>
  <c r="IN73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6" i="1"/>
  <c r="IN97" i="1"/>
  <c r="IN98" i="1"/>
  <c r="IN99" i="1"/>
  <c r="IN100" i="1"/>
  <c r="IN7" i="1"/>
  <c r="IL8" i="1"/>
  <c r="IL9" i="1"/>
  <c r="IL10" i="1"/>
  <c r="IL11" i="1"/>
  <c r="IL12" i="1"/>
  <c r="IL13" i="1"/>
  <c r="IL14" i="1"/>
  <c r="IL15" i="1"/>
  <c r="IL16" i="1"/>
  <c r="IL17" i="1"/>
  <c r="IL18" i="1"/>
  <c r="IL19" i="1"/>
  <c r="IL20" i="1"/>
  <c r="IL23" i="1"/>
  <c r="IL24" i="1"/>
  <c r="IL25" i="1"/>
  <c r="IL26" i="1"/>
  <c r="IL28" i="1"/>
  <c r="IL29" i="1"/>
  <c r="IL30" i="1"/>
  <c r="IL31" i="1"/>
  <c r="IL32" i="1"/>
  <c r="IL33" i="1"/>
  <c r="IL34" i="1"/>
  <c r="IL35" i="1"/>
  <c r="IL36" i="1"/>
  <c r="IL37" i="1"/>
  <c r="IL38" i="1"/>
  <c r="IL41" i="1"/>
  <c r="IL42" i="1"/>
  <c r="IL43" i="1"/>
  <c r="IL44" i="1"/>
  <c r="IL45" i="1"/>
  <c r="IL46" i="1"/>
  <c r="IL47" i="1"/>
  <c r="IL48" i="1"/>
  <c r="IL49" i="1"/>
  <c r="IL50" i="1"/>
  <c r="IL51" i="1"/>
  <c r="IL52" i="1"/>
  <c r="IL53" i="1"/>
  <c r="IL54" i="1"/>
  <c r="IL55" i="1"/>
  <c r="IL56" i="1"/>
  <c r="IL57" i="1"/>
  <c r="IL58" i="1"/>
  <c r="IL59" i="1"/>
  <c r="IL60" i="1"/>
  <c r="IL61" i="1"/>
  <c r="IL62" i="1"/>
  <c r="IL63" i="1"/>
  <c r="IL64" i="1"/>
  <c r="IL65" i="1"/>
  <c r="IL66" i="1"/>
  <c r="IL67" i="1"/>
  <c r="IL68" i="1"/>
  <c r="IL69" i="1"/>
  <c r="IL70" i="1"/>
  <c r="IL71" i="1"/>
  <c r="IL73" i="1"/>
  <c r="IL74" i="1"/>
  <c r="IL75" i="1"/>
  <c r="IL76" i="1"/>
  <c r="IL77" i="1"/>
  <c r="IL78" i="1"/>
  <c r="IL79" i="1"/>
  <c r="IL80" i="1"/>
  <c r="IL81" i="1"/>
  <c r="IL82" i="1"/>
  <c r="IL83" i="1"/>
  <c r="IL84" i="1"/>
  <c r="IL85" i="1"/>
  <c r="IL86" i="1"/>
  <c r="IL87" i="1"/>
  <c r="IL88" i="1"/>
  <c r="IL89" i="1"/>
  <c r="IL90" i="1"/>
  <c r="IL91" i="1"/>
  <c r="IL92" i="1"/>
  <c r="IL93" i="1"/>
  <c r="IL94" i="1"/>
  <c r="IL96" i="1"/>
  <c r="IL97" i="1"/>
  <c r="IL98" i="1"/>
  <c r="IL99" i="1"/>
  <c r="IL100" i="1"/>
  <c r="IL7" i="1"/>
  <c r="IK8" i="1"/>
  <c r="IK9" i="1"/>
  <c r="IK10" i="1"/>
  <c r="IK11" i="1"/>
  <c r="IK12" i="1"/>
  <c r="IK13" i="1"/>
  <c r="IK14" i="1"/>
  <c r="IK15" i="1"/>
  <c r="IK16" i="1"/>
  <c r="IK17" i="1"/>
  <c r="IK18" i="1"/>
  <c r="IK19" i="1"/>
  <c r="IK20" i="1"/>
  <c r="IK23" i="1"/>
  <c r="IK24" i="1"/>
  <c r="IK25" i="1"/>
  <c r="IK26" i="1"/>
  <c r="IK28" i="1"/>
  <c r="IK29" i="1"/>
  <c r="IK30" i="1"/>
  <c r="IK31" i="1"/>
  <c r="IK32" i="1"/>
  <c r="IK33" i="1"/>
  <c r="IK34" i="1"/>
  <c r="IK35" i="1"/>
  <c r="IK36" i="1"/>
  <c r="IK37" i="1"/>
  <c r="IK38" i="1"/>
  <c r="IK41" i="1"/>
  <c r="IK42" i="1"/>
  <c r="IK43" i="1"/>
  <c r="IK44" i="1"/>
  <c r="IK45" i="1"/>
  <c r="IK46" i="1"/>
  <c r="IK47" i="1"/>
  <c r="IK48" i="1"/>
  <c r="IK49" i="1"/>
  <c r="IK50" i="1"/>
  <c r="IK51" i="1"/>
  <c r="IK52" i="1"/>
  <c r="IK53" i="1"/>
  <c r="IK54" i="1"/>
  <c r="IK55" i="1"/>
  <c r="IK56" i="1"/>
  <c r="IK57" i="1"/>
  <c r="IK58" i="1"/>
  <c r="IK59" i="1"/>
  <c r="IK60" i="1"/>
  <c r="IK61" i="1"/>
  <c r="IK62" i="1"/>
  <c r="IK63" i="1"/>
  <c r="IK64" i="1"/>
  <c r="IK65" i="1"/>
  <c r="IK66" i="1"/>
  <c r="IK67" i="1"/>
  <c r="IK68" i="1"/>
  <c r="IK69" i="1"/>
  <c r="IK70" i="1"/>
  <c r="IK71" i="1"/>
  <c r="IK73" i="1"/>
  <c r="IK74" i="1"/>
  <c r="IK75" i="1"/>
  <c r="IK76" i="1"/>
  <c r="IK77" i="1"/>
  <c r="IK78" i="1"/>
  <c r="IK79" i="1"/>
  <c r="IK80" i="1"/>
  <c r="IK81" i="1"/>
  <c r="IK82" i="1"/>
  <c r="IK83" i="1"/>
  <c r="IK84" i="1"/>
  <c r="IK85" i="1"/>
  <c r="IK86" i="1"/>
  <c r="IK87" i="1"/>
  <c r="IK88" i="1"/>
  <c r="IK89" i="1"/>
  <c r="IK90" i="1"/>
  <c r="IK91" i="1"/>
  <c r="IK92" i="1"/>
  <c r="IK93" i="1"/>
  <c r="IK94" i="1"/>
  <c r="IK96" i="1"/>
  <c r="IK97" i="1"/>
  <c r="IK98" i="1"/>
  <c r="IK99" i="1"/>
  <c r="IK100" i="1"/>
  <c r="IK7" i="1"/>
  <c r="CA8" i="4"/>
  <c r="CA4" i="4"/>
  <c r="CA5" i="4"/>
  <c r="CA6" i="4"/>
  <c r="CA7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CA37" i="4"/>
  <c r="CA38" i="4"/>
  <c r="CA39" i="4"/>
  <c r="CA40" i="4"/>
  <c r="CA41" i="4"/>
  <c r="CA42" i="4"/>
  <c r="CA43" i="4"/>
  <c r="CA44" i="4"/>
  <c r="CA45" i="4"/>
  <c r="CA46" i="4"/>
  <c r="CA47" i="4"/>
  <c r="CA48" i="4"/>
  <c r="CA49" i="4"/>
  <c r="CA50" i="4"/>
  <c r="CA51" i="4"/>
  <c r="CA52" i="4"/>
  <c r="CA53" i="4"/>
  <c r="CA54" i="4"/>
  <c r="CA55" i="4"/>
  <c r="CA56" i="4"/>
  <c r="CA58" i="4"/>
  <c r="CA59" i="4"/>
  <c r="CA60" i="4"/>
  <c r="CA61" i="4"/>
  <c r="CA62" i="4"/>
  <c r="CA63" i="4"/>
  <c r="CA64" i="4"/>
  <c r="CA65" i="4"/>
  <c r="CA66" i="4"/>
  <c r="CA67" i="4"/>
  <c r="CA69" i="4"/>
  <c r="CA70" i="4"/>
  <c r="CA71" i="4"/>
  <c r="CA72" i="4"/>
  <c r="CA73" i="4"/>
  <c r="CA74" i="4"/>
  <c r="CA75" i="4"/>
  <c r="CA76" i="4"/>
  <c r="CA77" i="4"/>
  <c r="CA78" i="4"/>
  <c r="CA79" i="4"/>
  <c r="CA80" i="4"/>
  <c r="CA81" i="4"/>
  <c r="CA82" i="4"/>
  <c r="CA83" i="4"/>
  <c r="CA84" i="4"/>
  <c r="CA85" i="4"/>
  <c r="CA86" i="4"/>
  <c r="CA87" i="4"/>
  <c r="CA3" i="4"/>
  <c r="CB89" i="4"/>
  <c r="CD91" i="4"/>
  <c r="CD94" i="4" s="1"/>
  <c r="IZ102" i="1"/>
  <c r="IW102" i="1"/>
  <c r="IT102" i="1"/>
  <c r="JC100" i="1"/>
  <c r="JC99" i="1"/>
  <c r="JC98" i="1"/>
  <c r="JC97" i="1"/>
  <c r="JC96" i="1"/>
  <c r="JC94" i="1"/>
  <c r="JC93" i="1"/>
  <c r="JC92" i="1"/>
  <c r="JC91" i="1"/>
  <c r="JC90" i="1"/>
  <c r="JC89" i="1"/>
  <c r="JC88" i="1"/>
  <c r="JC87" i="1"/>
  <c r="JC86" i="1"/>
  <c r="JC85" i="1"/>
  <c r="JC84" i="1"/>
  <c r="JC83" i="1"/>
  <c r="JC82" i="1"/>
  <c r="JC81" i="1"/>
  <c r="JC80" i="1"/>
  <c r="JC79" i="1"/>
  <c r="JC78" i="1"/>
  <c r="JC77" i="1"/>
  <c r="JC76" i="1"/>
  <c r="JC75" i="1"/>
  <c r="JC74" i="1"/>
  <c r="JC73" i="1"/>
  <c r="JC71" i="1"/>
  <c r="JC70" i="1"/>
  <c r="JC69" i="1"/>
  <c r="JC68" i="1"/>
  <c r="JC67" i="1"/>
  <c r="JC66" i="1"/>
  <c r="JC65" i="1"/>
  <c r="JC64" i="1"/>
  <c r="JC63" i="1"/>
  <c r="JC62" i="1"/>
  <c r="JC61" i="1"/>
  <c r="JC60" i="1"/>
  <c r="JC59" i="1"/>
  <c r="JC58" i="1"/>
  <c r="JC57" i="1"/>
  <c r="JC56" i="1"/>
  <c r="JC55" i="1"/>
  <c r="JC54" i="1"/>
  <c r="JC53" i="1"/>
  <c r="JC52" i="1"/>
  <c r="JC51" i="1"/>
  <c r="JC50" i="1"/>
  <c r="JC49" i="1"/>
  <c r="JC48" i="1"/>
  <c r="JC47" i="1"/>
  <c r="JC46" i="1"/>
  <c r="JC45" i="1"/>
  <c r="JC44" i="1"/>
  <c r="JC43" i="1"/>
  <c r="JC42" i="1"/>
  <c r="JC41" i="1"/>
  <c r="JC38" i="1"/>
  <c r="JC37" i="1"/>
  <c r="JC36" i="1"/>
  <c r="JC35" i="1"/>
  <c r="JC34" i="1"/>
  <c r="JC33" i="1"/>
  <c r="JC32" i="1"/>
  <c r="JC31" i="1"/>
  <c r="JC30" i="1"/>
  <c r="JC29" i="1"/>
  <c r="JC28" i="1"/>
  <c r="JC26" i="1"/>
  <c r="JC25" i="1"/>
  <c r="JC24" i="1"/>
  <c r="JC23" i="1"/>
  <c r="JC20" i="1"/>
  <c r="JC19" i="1"/>
  <c r="JC18" i="1"/>
  <c r="JC17" i="1"/>
  <c r="JC16" i="1"/>
  <c r="JC15" i="1"/>
  <c r="JC14" i="1"/>
  <c r="JC13" i="1"/>
  <c r="JC12" i="1"/>
  <c r="JC11" i="1"/>
  <c r="JC10" i="1"/>
  <c r="JC9" i="1"/>
  <c r="JC8" i="1"/>
  <c r="JC7" i="1"/>
  <c r="JB102" i="1"/>
  <c r="JB104" i="1" s="1"/>
  <c r="JA102" i="1"/>
  <c r="IY102" i="1"/>
  <c r="IY104" i="1" s="1"/>
  <c r="IT109" i="1" s="1"/>
  <c r="IX102" i="1"/>
  <c r="IV102" i="1"/>
  <c r="IU102" i="1"/>
  <c r="IT106" i="1" s="1"/>
  <c r="IK9" i="6"/>
  <c r="IK10" i="6"/>
  <c r="IK11" i="6"/>
  <c r="IK12" i="6"/>
  <c r="IK13" i="6"/>
  <c r="IK14" i="6"/>
  <c r="IK15" i="6"/>
  <c r="IK16" i="6"/>
  <c r="IK17" i="6"/>
  <c r="IK18" i="6"/>
  <c r="IK19" i="6"/>
  <c r="IK20" i="6"/>
  <c r="IK21" i="6"/>
  <c r="IK22" i="6"/>
  <c r="IK23" i="6"/>
  <c r="IK24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40" i="6"/>
  <c r="IK41" i="6"/>
  <c r="IK42" i="6"/>
  <c r="IK43" i="6"/>
  <c r="IK44" i="6"/>
  <c r="IK45" i="6"/>
  <c r="IK46" i="6"/>
  <c r="IK47" i="6"/>
  <c r="IK48" i="6"/>
  <c r="IK49" i="6"/>
  <c r="IK50" i="6"/>
  <c r="IK51" i="6"/>
  <c r="IK52" i="6"/>
  <c r="IK53" i="6"/>
  <c r="IK54" i="6"/>
  <c r="IK55" i="6"/>
  <c r="IK56" i="6"/>
  <c r="IK57" i="6"/>
  <c r="IK58" i="6"/>
  <c r="IK59" i="6"/>
  <c r="IK60" i="6"/>
  <c r="IK61" i="6"/>
  <c r="IK62" i="6"/>
  <c r="IK63" i="6"/>
  <c r="IK64" i="6"/>
  <c r="IK65" i="6"/>
  <c r="IK66" i="6"/>
  <c r="IK67" i="6"/>
  <c r="IK68" i="6"/>
  <c r="IK69" i="6"/>
  <c r="IK70" i="6"/>
  <c r="IK72" i="6"/>
  <c r="IK73" i="6"/>
  <c r="IK74" i="6"/>
  <c r="IK75" i="6"/>
  <c r="IK76" i="6"/>
  <c r="IK77" i="6"/>
  <c r="IK78" i="6"/>
  <c r="IK79" i="6"/>
  <c r="IK80" i="6"/>
  <c r="IK81" i="6"/>
  <c r="IK82" i="6"/>
  <c r="IK83" i="6"/>
  <c r="IK84" i="6"/>
  <c r="IK85" i="6"/>
  <c r="IK86" i="6"/>
  <c r="IK87" i="6"/>
  <c r="IK88" i="6"/>
  <c r="IK89" i="6"/>
  <c r="IK90" i="6"/>
  <c r="IK91" i="6"/>
  <c r="IK92" i="6"/>
  <c r="IK93" i="6"/>
  <c r="IK94" i="6"/>
  <c r="IK98" i="6"/>
  <c r="IK99" i="6"/>
  <c r="IK100" i="6"/>
  <c r="IK101" i="6"/>
  <c r="IK8" i="6"/>
  <c r="JC24" i="6"/>
  <c r="IR24" i="6"/>
  <c r="IQ24" i="6"/>
  <c r="IO24" i="6"/>
  <c r="IN24" i="6"/>
  <c r="IL24" i="6"/>
  <c r="IH24" i="6"/>
  <c r="IG24" i="6"/>
  <c r="IE24" i="6"/>
  <c r="ID24" i="6"/>
  <c r="IB24" i="6"/>
  <c r="IA24" i="6"/>
  <c r="HX24" i="6"/>
  <c r="HW24" i="6"/>
  <c r="HU24" i="6"/>
  <c r="HT24" i="6"/>
  <c r="HR24" i="6"/>
  <c r="HQ24" i="6"/>
  <c r="HN24" i="6"/>
  <c r="HM24" i="6"/>
  <c r="HK24" i="6"/>
  <c r="HJ24" i="6"/>
  <c r="HH24" i="6"/>
  <c r="HG24" i="6"/>
  <c r="HD24" i="6"/>
  <c r="HC24" i="6"/>
  <c r="HA24" i="6"/>
  <c r="GZ24" i="6"/>
  <c r="GX24" i="6"/>
  <c r="GW24" i="6"/>
  <c r="GT24" i="6"/>
  <c r="GS24" i="6"/>
  <c r="GQ24" i="6"/>
  <c r="GP24" i="6"/>
  <c r="GN24" i="6"/>
  <c r="GM24" i="6"/>
  <c r="GJ24" i="6"/>
  <c r="GI24" i="6"/>
  <c r="GG24" i="6"/>
  <c r="GF24" i="6"/>
  <c r="GD24" i="6"/>
  <c r="GC24" i="6"/>
  <c r="FZ24" i="6"/>
  <c r="FY24" i="6"/>
  <c r="FW24" i="6"/>
  <c r="FV24" i="6"/>
  <c r="FT24" i="6"/>
  <c r="FS24" i="6"/>
  <c r="JV24" i="6"/>
  <c r="EV24" i="6"/>
  <c r="JU24" i="6" s="1"/>
  <c r="EU24" i="6"/>
  <c r="ES24" i="6"/>
  <c r="ER24" i="6"/>
  <c r="EP24" i="6"/>
  <c r="EO24" i="6"/>
  <c r="EM24" i="6"/>
  <c r="EI24" i="6"/>
  <c r="EH24" i="6"/>
  <c r="EF24" i="6"/>
  <c r="EE24" i="6"/>
  <c r="DV24" i="6"/>
  <c r="DU24" i="6"/>
  <c r="DS24" i="6"/>
  <c r="DO24" i="6"/>
  <c r="DN24" i="6"/>
  <c r="DI24" i="6"/>
  <c r="DH24" i="6"/>
  <c r="DG24" i="6"/>
  <c r="DE24" i="6"/>
  <c r="DD24" i="6"/>
  <c r="DB24" i="6"/>
  <c r="DA24" i="6"/>
  <c r="CY24" i="6"/>
  <c r="CX24" i="6"/>
  <c r="CW24" i="6"/>
  <c r="CU24" i="6"/>
  <c r="CT24" i="6"/>
  <c r="CR24" i="6"/>
  <c r="CQ24" i="6"/>
  <c r="CO24" i="6"/>
  <c r="CN24" i="6"/>
  <c r="CM24" i="6"/>
  <c r="CK24" i="6"/>
  <c r="CJ24" i="6"/>
  <c r="CH24" i="6"/>
  <c r="CG24" i="6"/>
  <c r="CE24" i="6"/>
  <c r="BT24" i="6"/>
  <c r="BS24" i="6"/>
  <c r="BQ24" i="6"/>
  <c r="BP24" i="6"/>
  <c r="BJ24" i="6"/>
  <c r="BI24" i="6"/>
  <c r="BG24" i="6"/>
  <c r="BF24" i="6"/>
  <c r="BD24" i="6"/>
  <c r="AY24" i="6"/>
  <c r="AW24" i="6"/>
  <c r="AV24" i="6"/>
  <c r="AT24" i="6"/>
  <c r="AS24" i="6"/>
  <c r="AQ24" i="6"/>
  <c r="AP24" i="6"/>
  <c r="AO24" i="6"/>
  <c r="AM24" i="6"/>
  <c r="AL24" i="6"/>
  <c r="AJ24" i="6"/>
  <c r="AI24" i="6"/>
  <c r="AG24" i="6"/>
  <c r="EL24" i="6" s="1"/>
  <c r="AF24" i="6"/>
  <c r="EK24" i="6" s="1"/>
  <c r="AE24" i="6"/>
  <c r="AC24" i="6"/>
  <c r="AB24" i="6"/>
  <c r="Z24" i="6"/>
  <c r="Y24" i="6"/>
  <c r="W24" i="6"/>
  <c r="V24" i="6"/>
  <c r="U24" i="6"/>
  <c r="S24" i="6"/>
  <c r="R24" i="6"/>
  <c r="P24" i="6"/>
  <c r="O24" i="6"/>
  <c r="M24" i="6"/>
  <c r="L24" i="6"/>
  <c r="K24" i="6"/>
  <c r="I24" i="6"/>
  <c r="H24" i="6"/>
  <c r="F24" i="6"/>
  <c r="E24" i="6"/>
  <c r="JC23" i="6"/>
  <c r="IR23" i="6"/>
  <c r="IQ23" i="6"/>
  <c r="IO23" i="6"/>
  <c r="IN23" i="6"/>
  <c r="IL23" i="6"/>
  <c r="IH23" i="6"/>
  <c r="IG23" i="6"/>
  <c r="IE23" i="6"/>
  <c r="ID23" i="6"/>
  <c r="IB23" i="6"/>
  <c r="IA23" i="6"/>
  <c r="HX23" i="6"/>
  <c r="HW23" i="6"/>
  <c r="HU23" i="6"/>
  <c r="HT23" i="6"/>
  <c r="HR23" i="6"/>
  <c r="HQ23" i="6"/>
  <c r="HN23" i="6"/>
  <c r="HM23" i="6"/>
  <c r="HK23" i="6"/>
  <c r="HJ23" i="6"/>
  <c r="HH23" i="6"/>
  <c r="HG23" i="6"/>
  <c r="HD23" i="6"/>
  <c r="HC23" i="6"/>
  <c r="HA23" i="6"/>
  <c r="GZ23" i="6"/>
  <c r="GX23" i="6"/>
  <c r="GW23" i="6"/>
  <c r="GT23" i="6"/>
  <c r="GS23" i="6"/>
  <c r="GQ23" i="6"/>
  <c r="GP23" i="6"/>
  <c r="GN23" i="6"/>
  <c r="GM23" i="6"/>
  <c r="GJ23" i="6"/>
  <c r="GI23" i="6"/>
  <c r="GG23" i="6"/>
  <c r="GF23" i="6"/>
  <c r="GD23" i="6"/>
  <c r="GC23" i="6"/>
  <c r="FZ23" i="6"/>
  <c r="FY23" i="6"/>
  <c r="FW23" i="6"/>
  <c r="FV23" i="6"/>
  <c r="FT23" i="6"/>
  <c r="FS23" i="6"/>
  <c r="JV23" i="6"/>
  <c r="EV23" i="6"/>
  <c r="JU23" i="6" s="1"/>
  <c r="EU23" i="6"/>
  <c r="ES23" i="6"/>
  <c r="ER23" i="6"/>
  <c r="EP23" i="6"/>
  <c r="EO23" i="6"/>
  <c r="EM23" i="6"/>
  <c r="EI23" i="6"/>
  <c r="EH23" i="6"/>
  <c r="EF23" i="6"/>
  <c r="EE23" i="6"/>
  <c r="DV23" i="6"/>
  <c r="DU23" i="6"/>
  <c r="DS23" i="6"/>
  <c r="DO23" i="6"/>
  <c r="DN23" i="6"/>
  <c r="DI23" i="6"/>
  <c r="DH23" i="6"/>
  <c r="DG23" i="6"/>
  <c r="DE23" i="6"/>
  <c r="DD23" i="6"/>
  <c r="DB23" i="6"/>
  <c r="DA23" i="6"/>
  <c r="CY23" i="6"/>
  <c r="CX23" i="6"/>
  <c r="CW23" i="6"/>
  <c r="CU23" i="6"/>
  <c r="CT23" i="6"/>
  <c r="CR23" i="6"/>
  <c r="CQ23" i="6"/>
  <c r="CO23" i="6"/>
  <c r="CN23" i="6"/>
  <c r="CM23" i="6"/>
  <c r="CK23" i="6"/>
  <c r="CJ23" i="6"/>
  <c r="CH23" i="6"/>
  <c r="CG23" i="6"/>
  <c r="CE23" i="6"/>
  <c r="BT23" i="6"/>
  <c r="BS23" i="6"/>
  <c r="BQ23" i="6"/>
  <c r="BP23" i="6"/>
  <c r="BJ23" i="6"/>
  <c r="BI23" i="6"/>
  <c r="BG23" i="6"/>
  <c r="BF23" i="6"/>
  <c r="BD23" i="6"/>
  <c r="AY23" i="6"/>
  <c r="AW23" i="6"/>
  <c r="AV23" i="6"/>
  <c r="AT23" i="6"/>
  <c r="AS23" i="6"/>
  <c r="AQ23" i="6"/>
  <c r="AP23" i="6"/>
  <c r="AO23" i="6"/>
  <c r="AM23" i="6"/>
  <c r="AL23" i="6"/>
  <c r="AJ23" i="6"/>
  <c r="AI23" i="6"/>
  <c r="AG23" i="6"/>
  <c r="EL23" i="6" s="1"/>
  <c r="AF23" i="6"/>
  <c r="EK23" i="6" s="1"/>
  <c r="AE23" i="6"/>
  <c r="AC23" i="6"/>
  <c r="AB23" i="6"/>
  <c r="Z23" i="6"/>
  <c r="Y23" i="6"/>
  <c r="W23" i="6"/>
  <c r="V23" i="6"/>
  <c r="U23" i="6"/>
  <c r="S23" i="6"/>
  <c r="R23" i="6"/>
  <c r="P23" i="6"/>
  <c r="O23" i="6"/>
  <c r="M23" i="6"/>
  <c r="L23" i="6"/>
  <c r="K23" i="6"/>
  <c r="I23" i="6"/>
  <c r="H23" i="6"/>
  <c r="F23" i="6"/>
  <c r="E23" i="6"/>
  <c r="IR9" i="6"/>
  <c r="IR10" i="6"/>
  <c r="IR11" i="6"/>
  <c r="IR12" i="6"/>
  <c r="IR13" i="6"/>
  <c r="IR14" i="6"/>
  <c r="IR15" i="6"/>
  <c r="IR16" i="6"/>
  <c r="IR17" i="6"/>
  <c r="IR18" i="6"/>
  <c r="IR19" i="6"/>
  <c r="IR20" i="6"/>
  <c r="IR21" i="6"/>
  <c r="IR22" i="6"/>
  <c r="IR25" i="6"/>
  <c r="IR26" i="6"/>
  <c r="IR27" i="6"/>
  <c r="IR28" i="6"/>
  <c r="IR29" i="6"/>
  <c r="IR30" i="6"/>
  <c r="IR31" i="6"/>
  <c r="IR32" i="6"/>
  <c r="IR33" i="6"/>
  <c r="IR34" i="6"/>
  <c r="IR35" i="6"/>
  <c r="IR36" i="6"/>
  <c r="IR37" i="6"/>
  <c r="IR40" i="6"/>
  <c r="IR41" i="6"/>
  <c r="IR42" i="6"/>
  <c r="IR43" i="6"/>
  <c r="IR44" i="6"/>
  <c r="IR45" i="6"/>
  <c r="IR46" i="6"/>
  <c r="IR47" i="6"/>
  <c r="IR48" i="6"/>
  <c r="IR49" i="6"/>
  <c r="IR50" i="6"/>
  <c r="IR51" i="6"/>
  <c r="IR52" i="6"/>
  <c r="IR53" i="6"/>
  <c r="IR54" i="6"/>
  <c r="IR55" i="6"/>
  <c r="IR56" i="6"/>
  <c r="IR57" i="6"/>
  <c r="IR58" i="6"/>
  <c r="IR59" i="6"/>
  <c r="IR60" i="6"/>
  <c r="IR61" i="6"/>
  <c r="IR62" i="6"/>
  <c r="IR63" i="6"/>
  <c r="IR64" i="6"/>
  <c r="IR65" i="6"/>
  <c r="IR66" i="6"/>
  <c r="IR67" i="6"/>
  <c r="IR68" i="6"/>
  <c r="IR69" i="6"/>
  <c r="IR70" i="6"/>
  <c r="IR72" i="6"/>
  <c r="IR73" i="6"/>
  <c r="IR74" i="6"/>
  <c r="IR75" i="6"/>
  <c r="IR76" i="6"/>
  <c r="IR77" i="6"/>
  <c r="IR78" i="6"/>
  <c r="IR79" i="6"/>
  <c r="IR80" i="6"/>
  <c r="IR81" i="6"/>
  <c r="IR82" i="6"/>
  <c r="IR83" i="6"/>
  <c r="IR84" i="6"/>
  <c r="IR85" i="6"/>
  <c r="IR86" i="6"/>
  <c r="IR87" i="6"/>
  <c r="IR88" i="6"/>
  <c r="IR89" i="6"/>
  <c r="IR90" i="6"/>
  <c r="IR91" i="6"/>
  <c r="IR92" i="6"/>
  <c r="IR93" i="6"/>
  <c r="IR94" i="6"/>
  <c r="IR98" i="6"/>
  <c r="IR99" i="6"/>
  <c r="IR100" i="6"/>
  <c r="IR101" i="6"/>
  <c r="IR8" i="6"/>
  <c r="IQ9" i="6"/>
  <c r="IQ10" i="6"/>
  <c r="IQ11" i="6"/>
  <c r="IQ12" i="6"/>
  <c r="IQ13" i="6"/>
  <c r="IQ14" i="6"/>
  <c r="IQ15" i="6"/>
  <c r="IQ16" i="6"/>
  <c r="IQ17" i="6"/>
  <c r="IQ18" i="6"/>
  <c r="IQ19" i="6"/>
  <c r="IQ20" i="6"/>
  <c r="IQ21" i="6"/>
  <c r="IQ22" i="6"/>
  <c r="IQ25" i="6"/>
  <c r="IQ26" i="6"/>
  <c r="IQ27" i="6"/>
  <c r="IQ28" i="6"/>
  <c r="IQ29" i="6"/>
  <c r="IQ30" i="6"/>
  <c r="IQ31" i="6"/>
  <c r="IQ32" i="6"/>
  <c r="IQ33" i="6"/>
  <c r="IQ34" i="6"/>
  <c r="IQ35" i="6"/>
  <c r="IQ36" i="6"/>
  <c r="IQ37" i="6"/>
  <c r="IQ40" i="6"/>
  <c r="IQ41" i="6"/>
  <c r="IQ42" i="6"/>
  <c r="IQ43" i="6"/>
  <c r="IQ44" i="6"/>
  <c r="IQ45" i="6"/>
  <c r="IQ46" i="6"/>
  <c r="IQ47" i="6"/>
  <c r="IQ48" i="6"/>
  <c r="IQ49" i="6"/>
  <c r="IQ50" i="6"/>
  <c r="IQ51" i="6"/>
  <c r="IQ52" i="6"/>
  <c r="IQ53" i="6"/>
  <c r="IQ54" i="6"/>
  <c r="IQ55" i="6"/>
  <c r="IQ56" i="6"/>
  <c r="IQ57" i="6"/>
  <c r="IQ58" i="6"/>
  <c r="IQ59" i="6"/>
  <c r="IQ60" i="6"/>
  <c r="IQ61" i="6"/>
  <c r="IQ62" i="6"/>
  <c r="IQ63" i="6"/>
  <c r="IQ64" i="6"/>
  <c r="IQ65" i="6"/>
  <c r="IQ66" i="6"/>
  <c r="IQ67" i="6"/>
  <c r="IQ68" i="6"/>
  <c r="IQ69" i="6"/>
  <c r="IQ70" i="6"/>
  <c r="IQ72" i="6"/>
  <c r="IQ73" i="6"/>
  <c r="IQ74" i="6"/>
  <c r="IQ75" i="6"/>
  <c r="IQ76" i="6"/>
  <c r="IQ77" i="6"/>
  <c r="IQ78" i="6"/>
  <c r="IQ79" i="6"/>
  <c r="IQ80" i="6"/>
  <c r="IQ81" i="6"/>
  <c r="IQ82" i="6"/>
  <c r="IQ83" i="6"/>
  <c r="IQ84" i="6"/>
  <c r="IQ85" i="6"/>
  <c r="IQ86" i="6"/>
  <c r="IQ87" i="6"/>
  <c r="IQ88" i="6"/>
  <c r="IQ89" i="6"/>
  <c r="IQ90" i="6"/>
  <c r="IQ91" i="6"/>
  <c r="IQ92" i="6"/>
  <c r="IQ93" i="6"/>
  <c r="IQ94" i="6"/>
  <c r="IQ98" i="6"/>
  <c r="IQ99" i="6"/>
  <c r="IQ100" i="6"/>
  <c r="IQ101" i="6"/>
  <c r="IQ8" i="6"/>
  <c r="IO9" i="6"/>
  <c r="IO10" i="6"/>
  <c r="IO11" i="6"/>
  <c r="IO12" i="6"/>
  <c r="IO13" i="6"/>
  <c r="IO14" i="6"/>
  <c r="IO15" i="6"/>
  <c r="IO16" i="6"/>
  <c r="IO17" i="6"/>
  <c r="IO18" i="6"/>
  <c r="IO19" i="6"/>
  <c r="IO20" i="6"/>
  <c r="IO21" i="6"/>
  <c r="IO22" i="6"/>
  <c r="IO25" i="6"/>
  <c r="IO26" i="6"/>
  <c r="IO27" i="6"/>
  <c r="IO28" i="6"/>
  <c r="IO29" i="6"/>
  <c r="IO30" i="6"/>
  <c r="IO31" i="6"/>
  <c r="IO32" i="6"/>
  <c r="IO33" i="6"/>
  <c r="IO34" i="6"/>
  <c r="IO35" i="6"/>
  <c r="IO36" i="6"/>
  <c r="IO37" i="6"/>
  <c r="IO40" i="6"/>
  <c r="IO41" i="6"/>
  <c r="IO42" i="6"/>
  <c r="IO43" i="6"/>
  <c r="IO44" i="6"/>
  <c r="IO45" i="6"/>
  <c r="IO46" i="6"/>
  <c r="IO49" i="6"/>
  <c r="IO50" i="6"/>
  <c r="IO51" i="6"/>
  <c r="IO52" i="6"/>
  <c r="IO53" i="6"/>
  <c r="IO54" i="6"/>
  <c r="IO55" i="6"/>
  <c r="IO56" i="6"/>
  <c r="IO57" i="6"/>
  <c r="IO58" i="6"/>
  <c r="IO59" i="6"/>
  <c r="IO60" i="6"/>
  <c r="IO61" i="6"/>
  <c r="IO62" i="6"/>
  <c r="IO63" i="6"/>
  <c r="IO64" i="6"/>
  <c r="IO65" i="6"/>
  <c r="IO66" i="6"/>
  <c r="IO67" i="6"/>
  <c r="IO68" i="6"/>
  <c r="IO69" i="6"/>
  <c r="IO70" i="6"/>
  <c r="IO72" i="6"/>
  <c r="IO73" i="6"/>
  <c r="IO74" i="6"/>
  <c r="IO75" i="6"/>
  <c r="IO76" i="6"/>
  <c r="IO77" i="6"/>
  <c r="IO78" i="6"/>
  <c r="IO79" i="6"/>
  <c r="IO80" i="6"/>
  <c r="IO81" i="6"/>
  <c r="IO82" i="6"/>
  <c r="IO83" i="6"/>
  <c r="IO84" i="6"/>
  <c r="IO85" i="6"/>
  <c r="IO86" i="6"/>
  <c r="IO87" i="6"/>
  <c r="IO88" i="6"/>
  <c r="IO89" i="6"/>
  <c r="IO90" i="6"/>
  <c r="IO91" i="6"/>
  <c r="IO92" i="6"/>
  <c r="IO93" i="6"/>
  <c r="IO94" i="6"/>
  <c r="IO98" i="6"/>
  <c r="IO99" i="6"/>
  <c r="IO100" i="6"/>
  <c r="IO101" i="6"/>
  <c r="IO8" i="6"/>
  <c r="IN9" i="6"/>
  <c r="IN10" i="6"/>
  <c r="IN11" i="6"/>
  <c r="IN12" i="6"/>
  <c r="IN13" i="6"/>
  <c r="IN14" i="6"/>
  <c r="IN15" i="6"/>
  <c r="IN16" i="6"/>
  <c r="IN17" i="6"/>
  <c r="IN18" i="6"/>
  <c r="IN19" i="6"/>
  <c r="IN20" i="6"/>
  <c r="IN21" i="6"/>
  <c r="IN22" i="6"/>
  <c r="IN25" i="6"/>
  <c r="IN26" i="6"/>
  <c r="IN27" i="6"/>
  <c r="IN28" i="6"/>
  <c r="IN29" i="6"/>
  <c r="IN30" i="6"/>
  <c r="IN31" i="6"/>
  <c r="IN32" i="6"/>
  <c r="IN33" i="6"/>
  <c r="IN34" i="6"/>
  <c r="IN35" i="6"/>
  <c r="IN36" i="6"/>
  <c r="IN37" i="6"/>
  <c r="IN40" i="6"/>
  <c r="IN41" i="6"/>
  <c r="IN42" i="6"/>
  <c r="IN43" i="6"/>
  <c r="IN44" i="6"/>
  <c r="IN45" i="6"/>
  <c r="IN46" i="6"/>
  <c r="IN47" i="6"/>
  <c r="IN48" i="6"/>
  <c r="IN49" i="6"/>
  <c r="IN50" i="6"/>
  <c r="IN51" i="6"/>
  <c r="IN52" i="6"/>
  <c r="IN53" i="6"/>
  <c r="IN54" i="6"/>
  <c r="IN55" i="6"/>
  <c r="IN56" i="6"/>
  <c r="IN57" i="6"/>
  <c r="IN58" i="6"/>
  <c r="IN59" i="6"/>
  <c r="IN60" i="6"/>
  <c r="IN61" i="6"/>
  <c r="IN62" i="6"/>
  <c r="IN63" i="6"/>
  <c r="IN64" i="6"/>
  <c r="IN65" i="6"/>
  <c r="IN66" i="6"/>
  <c r="IN67" i="6"/>
  <c r="IN68" i="6"/>
  <c r="IN69" i="6"/>
  <c r="IN70" i="6"/>
  <c r="IN72" i="6"/>
  <c r="IN73" i="6"/>
  <c r="IN74" i="6"/>
  <c r="IN75" i="6"/>
  <c r="IN76" i="6"/>
  <c r="IN77" i="6"/>
  <c r="IN78" i="6"/>
  <c r="IN79" i="6"/>
  <c r="IN80" i="6"/>
  <c r="IN81" i="6"/>
  <c r="IN82" i="6"/>
  <c r="IN83" i="6"/>
  <c r="IN84" i="6"/>
  <c r="IN85" i="6"/>
  <c r="IN86" i="6"/>
  <c r="IN87" i="6"/>
  <c r="IN88" i="6"/>
  <c r="IN89" i="6"/>
  <c r="IN90" i="6"/>
  <c r="IN91" i="6"/>
  <c r="IN92" i="6"/>
  <c r="IN93" i="6"/>
  <c r="IN94" i="6"/>
  <c r="IN98" i="6"/>
  <c r="IN99" i="6"/>
  <c r="IN100" i="6"/>
  <c r="IN101" i="6"/>
  <c r="IN8" i="6"/>
  <c r="IL9" i="6"/>
  <c r="IL10" i="6"/>
  <c r="IL11" i="6"/>
  <c r="IL12" i="6"/>
  <c r="IL13" i="6"/>
  <c r="IL14" i="6"/>
  <c r="IL15" i="6"/>
  <c r="IL16" i="6"/>
  <c r="IL17" i="6"/>
  <c r="IL18" i="6"/>
  <c r="IL19" i="6"/>
  <c r="IL20" i="6"/>
  <c r="IL21" i="6"/>
  <c r="IL22" i="6"/>
  <c r="IL25" i="6"/>
  <c r="IL26" i="6"/>
  <c r="IL27" i="6"/>
  <c r="IL28" i="6"/>
  <c r="IL29" i="6"/>
  <c r="IL30" i="6"/>
  <c r="IL31" i="6"/>
  <c r="IL32" i="6"/>
  <c r="IL33" i="6"/>
  <c r="IL34" i="6"/>
  <c r="IL35" i="6"/>
  <c r="IL36" i="6"/>
  <c r="IL37" i="6"/>
  <c r="IL40" i="6"/>
  <c r="IL41" i="6"/>
  <c r="IL42" i="6"/>
  <c r="IL43" i="6"/>
  <c r="IL44" i="6"/>
  <c r="IL45" i="6"/>
  <c r="IL46" i="6"/>
  <c r="IL47" i="6"/>
  <c r="IL48" i="6"/>
  <c r="IL49" i="6"/>
  <c r="IL50" i="6"/>
  <c r="IL51" i="6"/>
  <c r="IL52" i="6"/>
  <c r="IL53" i="6"/>
  <c r="IL54" i="6"/>
  <c r="IL55" i="6"/>
  <c r="IL56" i="6"/>
  <c r="IL57" i="6"/>
  <c r="IL58" i="6"/>
  <c r="IL59" i="6"/>
  <c r="IL60" i="6"/>
  <c r="IL61" i="6"/>
  <c r="IL62" i="6"/>
  <c r="IL63" i="6"/>
  <c r="IL64" i="6"/>
  <c r="IL65" i="6"/>
  <c r="IL66" i="6"/>
  <c r="IL67" i="6"/>
  <c r="IL68" i="6"/>
  <c r="IL69" i="6"/>
  <c r="IL70" i="6"/>
  <c r="IL72" i="6"/>
  <c r="IL73" i="6"/>
  <c r="IL74" i="6"/>
  <c r="IL75" i="6"/>
  <c r="IL76" i="6"/>
  <c r="IL77" i="6"/>
  <c r="IL78" i="6"/>
  <c r="IL79" i="6"/>
  <c r="IL80" i="6"/>
  <c r="IL81" i="6"/>
  <c r="IL82" i="6"/>
  <c r="IL83" i="6"/>
  <c r="IL84" i="6"/>
  <c r="IL85" i="6"/>
  <c r="IL86" i="6"/>
  <c r="IL87" i="6"/>
  <c r="IL88" i="6"/>
  <c r="IL89" i="6"/>
  <c r="IL90" i="6"/>
  <c r="IL91" i="6"/>
  <c r="IL92" i="6"/>
  <c r="IL93" i="6"/>
  <c r="IL94" i="6"/>
  <c r="IL98" i="6"/>
  <c r="IL99" i="6"/>
  <c r="IL100" i="6"/>
  <c r="IL101" i="6"/>
  <c r="IL8" i="6"/>
  <c r="IZ103" i="6"/>
  <c r="IW103" i="6"/>
  <c r="IT103" i="6"/>
  <c r="JC101" i="6"/>
  <c r="JC100" i="6"/>
  <c r="JC99" i="6"/>
  <c r="JC98" i="6"/>
  <c r="JC94" i="6"/>
  <c r="LW94" i="6" s="1"/>
  <c r="LX94" i="6" s="1"/>
  <c r="JC93" i="6"/>
  <c r="LW93" i="6" s="1"/>
  <c r="LX93" i="6" s="1"/>
  <c r="JC92" i="6"/>
  <c r="LW92" i="6" s="1"/>
  <c r="LX92" i="6" s="1"/>
  <c r="JC91" i="6"/>
  <c r="LW91" i="6" s="1"/>
  <c r="LX91" i="6" s="1"/>
  <c r="JC90" i="6"/>
  <c r="JC89" i="6"/>
  <c r="JC88" i="6"/>
  <c r="JC87" i="6"/>
  <c r="JC86" i="6"/>
  <c r="JC85" i="6"/>
  <c r="JC84" i="6"/>
  <c r="JC83" i="6"/>
  <c r="JC82" i="6"/>
  <c r="JC81" i="6"/>
  <c r="JC80" i="6"/>
  <c r="JC79" i="6"/>
  <c r="JC78" i="6"/>
  <c r="JC77" i="6"/>
  <c r="JC76" i="6"/>
  <c r="JC75" i="6"/>
  <c r="JC74" i="6"/>
  <c r="JC73" i="6"/>
  <c r="JC72" i="6"/>
  <c r="JC70" i="6"/>
  <c r="JC69" i="6"/>
  <c r="JC68" i="6"/>
  <c r="LW68" i="6" s="1"/>
  <c r="LX68" i="6" s="1"/>
  <c r="JC67" i="6"/>
  <c r="JC66" i="6"/>
  <c r="JC65" i="6"/>
  <c r="JC64" i="6"/>
  <c r="JC63" i="6"/>
  <c r="JC62" i="6"/>
  <c r="JC61" i="6"/>
  <c r="JC60" i="6"/>
  <c r="JC59" i="6"/>
  <c r="JC58" i="6"/>
  <c r="JC57" i="6"/>
  <c r="LW57" i="6" s="1"/>
  <c r="LX57" i="6" s="1"/>
  <c r="JC56" i="6"/>
  <c r="JC55" i="6"/>
  <c r="LW55" i="6" s="1"/>
  <c r="LX55" i="6" s="1"/>
  <c r="JC54" i="6"/>
  <c r="LW54" i="6" s="1"/>
  <c r="LX54" i="6" s="1"/>
  <c r="JC53" i="6"/>
  <c r="LW53" i="6" s="1"/>
  <c r="LX53" i="6" s="1"/>
  <c r="JC52" i="6"/>
  <c r="JC51" i="6"/>
  <c r="JC50" i="6"/>
  <c r="JC49" i="6"/>
  <c r="JC48" i="6"/>
  <c r="LW48" i="6" s="1"/>
  <c r="LX48" i="6" s="1"/>
  <c r="JC47" i="6"/>
  <c r="LW47" i="6" s="1"/>
  <c r="LX47" i="6" s="1"/>
  <c r="JC46" i="6"/>
  <c r="LW46" i="6" s="1"/>
  <c r="LX46" i="6" s="1"/>
  <c r="JC45" i="6"/>
  <c r="LW45" i="6" s="1"/>
  <c r="LX45" i="6" s="1"/>
  <c r="JC44" i="6"/>
  <c r="JC43" i="6"/>
  <c r="LW43" i="6" s="1"/>
  <c r="LX43" i="6" s="1"/>
  <c r="JC42" i="6"/>
  <c r="JC41" i="6"/>
  <c r="LW41" i="6" s="1"/>
  <c r="LX41" i="6" s="1"/>
  <c r="JC40" i="6"/>
  <c r="JC37" i="6"/>
  <c r="LW37" i="6" s="1"/>
  <c r="LX37" i="6" s="1"/>
  <c r="JC36" i="6"/>
  <c r="JC35" i="6"/>
  <c r="JC34" i="6"/>
  <c r="JC33" i="6"/>
  <c r="JC32" i="6"/>
  <c r="LW32" i="6" s="1"/>
  <c r="LX32" i="6" s="1"/>
  <c r="JC31" i="6"/>
  <c r="LW31" i="6" s="1"/>
  <c r="LX31" i="6" s="1"/>
  <c r="JC30" i="6"/>
  <c r="JC29" i="6"/>
  <c r="JC28" i="6"/>
  <c r="JC27" i="6"/>
  <c r="JC26" i="6"/>
  <c r="JC25" i="6"/>
  <c r="JC22" i="6"/>
  <c r="JC21" i="6"/>
  <c r="JC20" i="6"/>
  <c r="JC19" i="6"/>
  <c r="JC18" i="6"/>
  <c r="JC17" i="6"/>
  <c r="JC16" i="6"/>
  <c r="JC15" i="6"/>
  <c r="JC14" i="6"/>
  <c r="LW14" i="6" s="1"/>
  <c r="LX14" i="6" s="1"/>
  <c r="JC13" i="6"/>
  <c r="LW13" i="6" s="1"/>
  <c r="LX13" i="6" s="1"/>
  <c r="JC12" i="6"/>
  <c r="JC11" i="6"/>
  <c r="LW11" i="6" s="1"/>
  <c r="LX11" i="6" s="1"/>
  <c r="JC10" i="6"/>
  <c r="JC9" i="6"/>
  <c r="JC8" i="6"/>
  <c r="JC7" i="6"/>
  <c r="IH8" i="9"/>
  <c r="IH9" i="9"/>
  <c r="IH10" i="9"/>
  <c r="IH11" i="9"/>
  <c r="IH12" i="9"/>
  <c r="IH13" i="9"/>
  <c r="IH14" i="9"/>
  <c r="IH15" i="9"/>
  <c r="IH16" i="9"/>
  <c r="IH17" i="9"/>
  <c r="IH18" i="9"/>
  <c r="IH19" i="9"/>
  <c r="IH20" i="9"/>
  <c r="IH21" i="9"/>
  <c r="IH22" i="9"/>
  <c r="IH23" i="9"/>
  <c r="IH24" i="9"/>
  <c r="IH25" i="9"/>
  <c r="IH26" i="9"/>
  <c r="IH27" i="9"/>
  <c r="IH28" i="9"/>
  <c r="IH29" i="9"/>
  <c r="IH30" i="9"/>
  <c r="IH31" i="9"/>
  <c r="IH32" i="9"/>
  <c r="IH33" i="9"/>
  <c r="IH34" i="9"/>
  <c r="IH35" i="9"/>
  <c r="IH36" i="9"/>
  <c r="IH39" i="9"/>
  <c r="IH40" i="9"/>
  <c r="IH41" i="9"/>
  <c r="IH42" i="9"/>
  <c r="IH43" i="9"/>
  <c r="IH44" i="9"/>
  <c r="IH45" i="9"/>
  <c r="IH46" i="9"/>
  <c r="IH47" i="9"/>
  <c r="IH48" i="9"/>
  <c r="IH49" i="9"/>
  <c r="IH50" i="9"/>
  <c r="IH51" i="9"/>
  <c r="IH52" i="9"/>
  <c r="IH53" i="9"/>
  <c r="IH54" i="9"/>
  <c r="IH55" i="9"/>
  <c r="IH56" i="9"/>
  <c r="IH57" i="9"/>
  <c r="IH58" i="9"/>
  <c r="IH59" i="9"/>
  <c r="IH60" i="9"/>
  <c r="IH61" i="9"/>
  <c r="IH62" i="9"/>
  <c r="IH63" i="9"/>
  <c r="IH64" i="9"/>
  <c r="IH65" i="9"/>
  <c r="IH66" i="9"/>
  <c r="IH67" i="9"/>
  <c r="IH68" i="9"/>
  <c r="IH69" i="9"/>
  <c r="IH71" i="9"/>
  <c r="IH72" i="9"/>
  <c r="IH73" i="9"/>
  <c r="IH74" i="9"/>
  <c r="IH75" i="9"/>
  <c r="IH76" i="9"/>
  <c r="IH77" i="9"/>
  <c r="IH78" i="9"/>
  <c r="IH79" i="9"/>
  <c r="IH80" i="9"/>
  <c r="IH81" i="9"/>
  <c r="IH82" i="9"/>
  <c r="IH83" i="9"/>
  <c r="IH84" i="9"/>
  <c r="IH85" i="9"/>
  <c r="IH86" i="9"/>
  <c r="IH87" i="9"/>
  <c r="IH88" i="9"/>
  <c r="IH89" i="9"/>
  <c r="IH90" i="9"/>
  <c r="IH91" i="9"/>
  <c r="IH92" i="9"/>
  <c r="IH93" i="9"/>
  <c r="IH95" i="9"/>
  <c r="IH96" i="9"/>
  <c r="IH97" i="9"/>
  <c r="IH98" i="9"/>
  <c r="IH99" i="9"/>
  <c r="IH100" i="9"/>
  <c r="IH101" i="9"/>
  <c r="IH7" i="9"/>
  <c r="IG8" i="9"/>
  <c r="IG9" i="9"/>
  <c r="IG10" i="9"/>
  <c r="IG11" i="9"/>
  <c r="IG12" i="9"/>
  <c r="IG13" i="9"/>
  <c r="IG14" i="9"/>
  <c r="IG15" i="9"/>
  <c r="IG16" i="9"/>
  <c r="IG17" i="9"/>
  <c r="IG18" i="9"/>
  <c r="IG19" i="9"/>
  <c r="IG20" i="9"/>
  <c r="IG21" i="9"/>
  <c r="IG22" i="9"/>
  <c r="IG23" i="9"/>
  <c r="IG24" i="9"/>
  <c r="IG25" i="9"/>
  <c r="IG26" i="9"/>
  <c r="IG27" i="9"/>
  <c r="IG28" i="9"/>
  <c r="IG29" i="9"/>
  <c r="IG30" i="9"/>
  <c r="IG31" i="9"/>
  <c r="IG32" i="9"/>
  <c r="IG33" i="9"/>
  <c r="IG34" i="9"/>
  <c r="IG35" i="9"/>
  <c r="IG36" i="9"/>
  <c r="IG39" i="9"/>
  <c r="IG40" i="9"/>
  <c r="IG41" i="9"/>
  <c r="IG42" i="9"/>
  <c r="IG43" i="9"/>
  <c r="IG44" i="9"/>
  <c r="IG45" i="9"/>
  <c r="IG46" i="9"/>
  <c r="IG47" i="9"/>
  <c r="IG48" i="9"/>
  <c r="IG49" i="9"/>
  <c r="IG50" i="9"/>
  <c r="IG51" i="9"/>
  <c r="IG52" i="9"/>
  <c r="IG53" i="9"/>
  <c r="IG54" i="9"/>
  <c r="IG55" i="9"/>
  <c r="IG56" i="9"/>
  <c r="IG57" i="9"/>
  <c r="IG58" i="9"/>
  <c r="IG59" i="9"/>
  <c r="IG60" i="9"/>
  <c r="IG61" i="9"/>
  <c r="IG62" i="9"/>
  <c r="IG63" i="9"/>
  <c r="IG64" i="9"/>
  <c r="IG65" i="9"/>
  <c r="IG66" i="9"/>
  <c r="IG67" i="9"/>
  <c r="IG68" i="9"/>
  <c r="IG69" i="9"/>
  <c r="IG71" i="9"/>
  <c r="IG72" i="9"/>
  <c r="IG73" i="9"/>
  <c r="IG74" i="9"/>
  <c r="IG75" i="9"/>
  <c r="IG76" i="9"/>
  <c r="IG77" i="9"/>
  <c r="IG78" i="9"/>
  <c r="IG79" i="9"/>
  <c r="IG80" i="9"/>
  <c r="IG81" i="9"/>
  <c r="IG82" i="9"/>
  <c r="IG83" i="9"/>
  <c r="IG84" i="9"/>
  <c r="IG85" i="9"/>
  <c r="IG86" i="9"/>
  <c r="IG87" i="9"/>
  <c r="IG88" i="9"/>
  <c r="IG89" i="9"/>
  <c r="IG90" i="9"/>
  <c r="IG91" i="9"/>
  <c r="IG92" i="9"/>
  <c r="IG93" i="9"/>
  <c r="IG95" i="9"/>
  <c r="IG96" i="9"/>
  <c r="IG97" i="9"/>
  <c r="IG98" i="9"/>
  <c r="IG99" i="9"/>
  <c r="IG100" i="9"/>
  <c r="IG101" i="9"/>
  <c r="IG7" i="9"/>
  <c r="IE8" i="9"/>
  <c r="IE9" i="9"/>
  <c r="IE10" i="9"/>
  <c r="IE11" i="9"/>
  <c r="IE12" i="9"/>
  <c r="IE13" i="9"/>
  <c r="IE14" i="9"/>
  <c r="IE15" i="9"/>
  <c r="IE16" i="9"/>
  <c r="IE17" i="9"/>
  <c r="IE18" i="9"/>
  <c r="IE19" i="9"/>
  <c r="IE20" i="9"/>
  <c r="IE21" i="9"/>
  <c r="IE22" i="9"/>
  <c r="IE23" i="9"/>
  <c r="IE24" i="9"/>
  <c r="IE25" i="9"/>
  <c r="IE26" i="9"/>
  <c r="IE27" i="9"/>
  <c r="IE28" i="9"/>
  <c r="IE29" i="9"/>
  <c r="IE30" i="9"/>
  <c r="IE31" i="9"/>
  <c r="IE32" i="9"/>
  <c r="IE33" i="9"/>
  <c r="IE34" i="9"/>
  <c r="IE35" i="9"/>
  <c r="IE36" i="9"/>
  <c r="IE39" i="9"/>
  <c r="IE40" i="9"/>
  <c r="IE41" i="9"/>
  <c r="IE42" i="9"/>
  <c r="IE43" i="9"/>
  <c r="IE44" i="9"/>
  <c r="IE45" i="9"/>
  <c r="IE46" i="9"/>
  <c r="IE47" i="9"/>
  <c r="IE48" i="9"/>
  <c r="IE49" i="9"/>
  <c r="IE50" i="9"/>
  <c r="IE51" i="9"/>
  <c r="IE52" i="9"/>
  <c r="IE53" i="9"/>
  <c r="IE54" i="9"/>
  <c r="IE55" i="9"/>
  <c r="IE56" i="9"/>
  <c r="IE57" i="9"/>
  <c r="IE58" i="9"/>
  <c r="IE59" i="9"/>
  <c r="IE60" i="9"/>
  <c r="IE61" i="9"/>
  <c r="IE62" i="9"/>
  <c r="IE63" i="9"/>
  <c r="IE64" i="9"/>
  <c r="IE65" i="9"/>
  <c r="IE66" i="9"/>
  <c r="IE67" i="9"/>
  <c r="IE68" i="9"/>
  <c r="IE69" i="9"/>
  <c r="IE71" i="9"/>
  <c r="IE72" i="9"/>
  <c r="IE73" i="9"/>
  <c r="IE74" i="9"/>
  <c r="IE75" i="9"/>
  <c r="IE76" i="9"/>
  <c r="IE77" i="9"/>
  <c r="IE78" i="9"/>
  <c r="IE79" i="9"/>
  <c r="IE80" i="9"/>
  <c r="IE81" i="9"/>
  <c r="IE82" i="9"/>
  <c r="IE83" i="9"/>
  <c r="IE84" i="9"/>
  <c r="IE85" i="9"/>
  <c r="IE86" i="9"/>
  <c r="IE87" i="9"/>
  <c r="IE88" i="9"/>
  <c r="IE89" i="9"/>
  <c r="IE90" i="9"/>
  <c r="IE91" i="9"/>
  <c r="IE92" i="9"/>
  <c r="IE93" i="9"/>
  <c r="IE95" i="9"/>
  <c r="IE96" i="9"/>
  <c r="IE97" i="9"/>
  <c r="IE98" i="9"/>
  <c r="IE99" i="9"/>
  <c r="IE100" i="9"/>
  <c r="IE101" i="9"/>
  <c r="IE7" i="9"/>
  <c r="ID8" i="9"/>
  <c r="ID9" i="9"/>
  <c r="ID10" i="9"/>
  <c r="ID11" i="9"/>
  <c r="ID12" i="9"/>
  <c r="ID13" i="9"/>
  <c r="ID14" i="9"/>
  <c r="ID15" i="9"/>
  <c r="ID16" i="9"/>
  <c r="ID17" i="9"/>
  <c r="ID18" i="9"/>
  <c r="ID19" i="9"/>
  <c r="ID20" i="9"/>
  <c r="ID21" i="9"/>
  <c r="ID22" i="9"/>
  <c r="ID23" i="9"/>
  <c r="ID24" i="9"/>
  <c r="ID25" i="9"/>
  <c r="ID26" i="9"/>
  <c r="ID27" i="9"/>
  <c r="ID28" i="9"/>
  <c r="ID29" i="9"/>
  <c r="ID30" i="9"/>
  <c r="ID31" i="9"/>
  <c r="ID32" i="9"/>
  <c r="ID33" i="9"/>
  <c r="ID34" i="9"/>
  <c r="ID35" i="9"/>
  <c r="ID36" i="9"/>
  <c r="ID39" i="9"/>
  <c r="ID40" i="9"/>
  <c r="ID41" i="9"/>
  <c r="ID42" i="9"/>
  <c r="ID43" i="9"/>
  <c r="ID44" i="9"/>
  <c r="ID45" i="9"/>
  <c r="ID46" i="9"/>
  <c r="ID47" i="9"/>
  <c r="ID48" i="9"/>
  <c r="ID49" i="9"/>
  <c r="ID50" i="9"/>
  <c r="ID51" i="9"/>
  <c r="ID52" i="9"/>
  <c r="ID53" i="9"/>
  <c r="ID54" i="9"/>
  <c r="ID55" i="9"/>
  <c r="ID56" i="9"/>
  <c r="ID57" i="9"/>
  <c r="ID58" i="9"/>
  <c r="ID59" i="9"/>
  <c r="ID60" i="9"/>
  <c r="ID61" i="9"/>
  <c r="ID62" i="9"/>
  <c r="ID63" i="9"/>
  <c r="ID64" i="9"/>
  <c r="ID65" i="9"/>
  <c r="ID66" i="9"/>
  <c r="ID67" i="9"/>
  <c r="ID68" i="9"/>
  <c r="ID69" i="9"/>
  <c r="ID71" i="9"/>
  <c r="ID72" i="9"/>
  <c r="ID73" i="9"/>
  <c r="ID74" i="9"/>
  <c r="ID75" i="9"/>
  <c r="ID76" i="9"/>
  <c r="ID77" i="9"/>
  <c r="ID78" i="9"/>
  <c r="ID79" i="9"/>
  <c r="ID80" i="9"/>
  <c r="ID81" i="9"/>
  <c r="ID82" i="9"/>
  <c r="ID83" i="9"/>
  <c r="ID84" i="9"/>
  <c r="ID85" i="9"/>
  <c r="ID86" i="9"/>
  <c r="ID87" i="9"/>
  <c r="ID88" i="9"/>
  <c r="ID89" i="9"/>
  <c r="ID90" i="9"/>
  <c r="ID91" i="9"/>
  <c r="ID92" i="9"/>
  <c r="ID93" i="9"/>
  <c r="ID95" i="9"/>
  <c r="ID96" i="9"/>
  <c r="ID97" i="9"/>
  <c r="ID98" i="9"/>
  <c r="ID99" i="9"/>
  <c r="ID100" i="9"/>
  <c r="ID101" i="9"/>
  <c r="ID7" i="9"/>
  <c r="IB8" i="9"/>
  <c r="IB9" i="9"/>
  <c r="IB10" i="9"/>
  <c r="IB11" i="9"/>
  <c r="IB12" i="9"/>
  <c r="IB13" i="9"/>
  <c r="IB14" i="9"/>
  <c r="IB15" i="9"/>
  <c r="IB16" i="9"/>
  <c r="IB17" i="9"/>
  <c r="IB18" i="9"/>
  <c r="IB19" i="9"/>
  <c r="IB20" i="9"/>
  <c r="IB21" i="9"/>
  <c r="IB22" i="9"/>
  <c r="IB23" i="9"/>
  <c r="IB24" i="9"/>
  <c r="IB25" i="9"/>
  <c r="IB26" i="9"/>
  <c r="IB27" i="9"/>
  <c r="IB28" i="9"/>
  <c r="IB29" i="9"/>
  <c r="IB30" i="9"/>
  <c r="IB31" i="9"/>
  <c r="IB32" i="9"/>
  <c r="IB33" i="9"/>
  <c r="IB34" i="9"/>
  <c r="IB35" i="9"/>
  <c r="IB36" i="9"/>
  <c r="IB39" i="9"/>
  <c r="IB40" i="9"/>
  <c r="IB41" i="9"/>
  <c r="IB42" i="9"/>
  <c r="IB43" i="9"/>
  <c r="IB44" i="9"/>
  <c r="IB45" i="9"/>
  <c r="IB46" i="9"/>
  <c r="IB47" i="9"/>
  <c r="IB48" i="9"/>
  <c r="IB49" i="9"/>
  <c r="IB50" i="9"/>
  <c r="IB51" i="9"/>
  <c r="IB52" i="9"/>
  <c r="IB53" i="9"/>
  <c r="IB54" i="9"/>
  <c r="IB55" i="9"/>
  <c r="IB56" i="9"/>
  <c r="IB57" i="9"/>
  <c r="IB58" i="9"/>
  <c r="IB59" i="9"/>
  <c r="IB60" i="9"/>
  <c r="IB61" i="9"/>
  <c r="IB62" i="9"/>
  <c r="IB63" i="9"/>
  <c r="IB64" i="9"/>
  <c r="IB65" i="9"/>
  <c r="IB66" i="9"/>
  <c r="IB67" i="9"/>
  <c r="IB68" i="9"/>
  <c r="IB69" i="9"/>
  <c r="IB71" i="9"/>
  <c r="IB72" i="9"/>
  <c r="IB73" i="9"/>
  <c r="IB74" i="9"/>
  <c r="IB75" i="9"/>
  <c r="IB76" i="9"/>
  <c r="IB77" i="9"/>
  <c r="IB78" i="9"/>
  <c r="IB79" i="9"/>
  <c r="IB80" i="9"/>
  <c r="IB81" i="9"/>
  <c r="IB82" i="9"/>
  <c r="IB83" i="9"/>
  <c r="IB84" i="9"/>
  <c r="IB85" i="9"/>
  <c r="IB86" i="9"/>
  <c r="IB87" i="9"/>
  <c r="IB88" i="9"/>
  <c r="IB89" i="9"/>
  <c r="IB90" i="9"/>
  <c r="IB91" i="9"/>
  <c r="IB92" i="9"/>
  <c r="IB93" i="9"/>
  <c r="IB95" i="9"/>
  <c r="IB96" i="9"/>
  <c r="IB97" i="9"/>
  <c r="IB98" i="9"/>
  <c r="IB99" i="9"/>
  <c r="IB100" i="9"/>
  <c r="IB101" i="9"/>
  <c r="IB7" i="9"/>
  <c r="IA8" i="9"/>
  <c r="IA9" i="9"/>
  <c r="IA10" i="9"/>
  <c r="IA11" i="9"/>
  <c r="IA12" i="9"/>
  <c r="IA13" i="9"/>
  <c r="IA14" i="9"/>
  <c r="IA15" i="9"/>
  <c r="IA16" i="9"/>
  <c r="IA17" i="9"/>
  <c r="IA18" i="9"/>
  <c r="IA19" i="9"/>
  <c r="IA20" i="9"/>
  <c r="IA21" i="9"/>
  <c r="IA22" i="9"/>
  <c r="IA23" i="9"/>
  <c r="IA24" i="9"/>
  <c r="IA25" i="9"/>
  <c r="IA26" i="9"/>
  <c r="IA27" i="9"/>
  <c r="IA28" i="9"/>
  <c r="IA29" i="9"/>
  <c r="IA30" i="9"/>
  <c r="IA31" i="9"/>
  <c r="IA32" i="9"/>
  <c r="IA33" i="9"/>
  <c r="IA34" i="9"/>
  <c r="IA35" i="9"/>
  <c r="IA36" i="9"/>
  <c r="IA39" i="9"/>
  <c r="IA40" i="9"/>
  <c r="IA41" i="9"/>
  <c r="IA42" i="9"/>
  <c r="IA43" i="9"/>
  <c r="IA44" i="9"/>
  <c r="IA45" i="9"/>
  <c r="IA46" i="9"/>
  <c r="IA47" i="9"/>
  <c r="IA48" i="9"/>
  <c r="IA49" i="9"/>
  <c r="IA50" i="9"/>
  <c r="IA51" i="9"/>
  <c r="IA52" i="9"/>
  <c r="IA53" i="9"/>
  <c r="IA54" i="9"/>
  <c r="IA55" i="9"/>
  <c r="IA56" i="9"/>
  <c r="IA57" i="9"/>
  <c r="IA58" i="9"/>
  <c r="IA59" i="9"/>
  <c r="IA60" i="9"/>
  <c r="IA61" i="9"/>
  <c r="IA62" i="9"/>
  <c r="IA63" i="9"/>
  <c r="IA64" i="9"/>
  <c r="IA65" i="9"/>
  <c r="IA66" i="9"/>
  <c r="IA67" i="9"/>
  <c r="IA68" i="9"/>
  <c r="IA69" i="9"/>
  <c r="IA71" i="9"/>
  <c r="IA72" i="9"/>
  <c r="IA73" i="9"/>
  <c r="IA74" i="9"/>
  <c r="IA75" i="9"/>
  <c r="IA76" i="9"/>
  <c r="IA77" i="9"/>
  <c r="IA78" i="9"/>
  <c r="IA79" i="9"/>
  <c r="IA80" i="9"/>
  <c r="IA81" i="9"/>
  <c r="IA82" i="9"/>
  <c r="IA83" i="9"/>
  <c r="IA84" i="9"/>
  <c r="IA85" i="9"/>
  <c r="IA86" i="9"/>
  <c r="IA87" i="9"/>
  <c r="IA88" i="9"/>
  <c r="IA89" i="9"/>
  <c r="IA90" i="9"/>
  <c r="IA91" i="9"/>
  <c r="IA92" i="9"/>
  <c r="IA93" i="9"/>
  <c r="IA95" i="9"/>
  <c r="IA96" i="9"/>
  <c r="IA97" i="9"/>
  <c r="IA98" i="9"/>
  <c r="IA99" i="9"/>
  <c r="IA100" i="9"/>
  <c r="IA101" i="9"/>
  <c r="IA7" i="9"/>
  <c r="IP103" i="9"/>
  <c r="IM103" i="9"/>
  <c r="IJ103" i="9"/>
  <c r="IS101" i="9"/>
  <c r="IS100" i="9"/>
  <c r="IS99" i="9"/>
  <c r="IS98" i="9"/>
  <c r="IS97" i="9"/>
  <c r="IS96" i="9"/>
  <c r="IS95" i="9"/>
  <c r="IS93" i="9"/>
  <c r="IS92" i="9"/>
  <c r="IS91" i="9"/>
  <c r="IS90" i="9"/>
  <c r="IS89" i="9"/>
  <c r="IS88" i="9"/>
  <c r="IS87" i="9"/>
  <c r="IS86" i="9"/>
  <c r="IS85" i="9"/>
  <c r="IS84" i="9"/>
  <c r="IS83" i="9"/>
  <c r="IS82" i="9"/>
  <c r="IS81" i="9"/>
  <c r="IS80" i="9"/>
  <c r="IS79" i="9"/>
  <c r="IS78" i="9"/>
  <c r="IS77" i="9"/>
  <c r="IS76" i="9"/>
  <c r="IS75" i="9"/>
  <c r="IS74" i="9"/>
  <c r="IS73" i="9"/>
  <c r="IS72" i="9"/>
  <c r="IS71" i="9"/>
  <c r="IS69" i="9"/>
  <c r="IS68" i="9"/>
  <c r="IS67" i="9"/>
  <c r="IS66" i="9"/>
  <c r="IS65" i="9"/>
  <c r="IS64" i="9"/>
  <c r="IS63" i="9"/>
  <c r="IS62" i="9"/>
  <c r="IS61" i="9"/>
  <c r="IS60" i="9"/>
  <c r="IS59" i="9"/>
  <c r="IS58" i="9"/>
  <c r="IS57" i="9"/>
  <c r="IS56" i="9"/>
  <c r="IS55" i="9"/>
  <c r="IS54" i="9"/>
  <c r="IS53" i="9"/>
  <c r="IS52" i="9"/>
  <c r="IS51" i="9"/>
  <c r="IS50" i="9"/>
  <c r="IS49" i="9"/>
  <c r="IS48" i="9"/>
  <c r="IS47" i="9"/>
  <c r="IS46" i="9"/>
  <c r="IS45" i="9"/>
  <c r="IS44" i="9"/>
  <c r="IS43" i="9"/>
  <c r="IS42" i="9"/>
  <c r="IS41" i="9"/>
  <c r="IS40" i="9"/>
  <c r="IS39" i="9"/>
  <c r="IS36" i="9"/>
  <c r="IS35" i="9"/>
  <c r="IS34" i="9"/>
  <c r="IS33" i="9"/>
  <c r="IS32" i="9"/>
  <c r="IS31" i="9"/>
  <c r="IS30" i="9"/>
  <c r="IS29" i="9"/>
  <c r="IS28" i="9"/>
  <c r="IS27" i="9"/>
  <c r="IS26" i="9"/>
  <c r="IS25" i="9"/>
  <c r="IS24" i="9"/>
  <c r="IS23" i="9"/>
  <c r="IS22" i="9"/>
  <c r="IS21" i="9"/>
  <c r="IS20" i="9"/>
  <c r="IS19" i="9"/>
  <c r="IS18" i="9"/>
  <c r="IS17" i="9"/>
  <c r="IS16" i="9"/>
  <c r="IS15" i="9"/>
  <c r="IS14" i="9"/>
  <c r="IS13" i="9"/>
  <c r="IS12" i="9"/>
  <c r="IS11" i="9"/>
  <c r="IS10" i="9"/>
  <c r="IS9" i="9"/>
  <c r="IS8" i="9"/>
  <c r="IS7" i="9"/>
  <c r="IR103" i="9"/>
  <c r="IR105" i="9" s="1"/>
  <c r="IJ111" i="9" s="1"/>
  <c r="IQ103" i="9"/>
  <c r="IQ105" i="9" s="1"/>
  <c r="IO103" i="9"/>
  <c r="IO105" i="9" s="1"/>
  <c r="IJ110" i="9" s="1"/>
  <c r="IN103" i="9"/>
  <c r="IN105" i="9" s="1"/>
  <c r="IL103" i="9"/>
  <c r="BX10" i="4"/>
  <c r="BX12" i="4"/>
  <c r="BX4" i="4"/>
  <c r="BX5" i="4"/>
  <c r="BX6" i="4"/>
  <c r="BX7" i="4"/>
  <c r="BX8" i="4"/>
  <c r="BX9" i="4"/>
  <c r="BX11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X45" i="4"/>
  <c r="BX46" i="4"/>
  <c r="BX47" i="4"/>
  <c r="BX48" i="4"/>
  <c r="BX49" i="4"/>
  <c r="BX50" i="4"/>
  <c r="BX51" i="4"/>
  <c r="BX52" i="4"/>
  <c r="BX53" i="4"/>
  <c r="BX54" i="4"/>
  <c r="BX55" i="4"/>
  <c r="BX56" i="4"/>
  <c r="BX58" i="4"/>
  <c r="BX59" i="4"/>
  <c r="BX60" i="4"/>
  <c r="BX61" i="4"/>
  <c r="BX62" i="4"/>
  <c r="BX63" i="4"/>
  <c r="BX64" i="4"/>
  <c r="BX65" i="4"/>
  <c r="BX66" i="4"/>
  <c r="BX67" i="4"/>
  <c r="BX69" i="4"/>
  <c r="BX70" i="4"/>
  <c r="BX71" i="4"/>
  <c r="BX72" i="4"/>
  <c r="BX73" i="4"/>
  <c r="BX74" i="4"/>
  <c r="BX75" i="4"/>
  <c r="BX76" i="4"/>
  <c r="BX77" i="4"/>
  <c r="BX78" i="4"/>
  <c r="BX79" i="4"/>
  <c r="BX80" i="4"/>
  <c r="BX81" i="4"/>
  <c r="BX82" i="4"/>
  <c r="BX83" i="4"/>
  <c r="BX84" i="4"/>
  <c r="BX85" i="4"/>
  <c r="BX86" i="4"/>
  <c r="BX87" i="4"/>
  <c r="BX3" i="4"/>
  <c r="BY89" i="4"/>
  <c r="IH8" i="1"/>
  <c r="IH9" i="1"/>
  <c r="IH10" i="1"/>
  <c r="IH11" i="1"/>
  <c r="IH12" i="1"/>
  <c r="IH13" i="1"/>
  <c r="IH14" i="1"/>
  <c r="IH15" i="1"/>
  <c r="IH16" i="1"/>
  <c r="IH17" i="1"/>
  <c r="IH18" i="1"/>
  <c r="IH19" i="1"/>
  <c r="IH20" i="1"/>
  <c r="IH23" i="1"/>
  <c r="IH24" i="1"/>
  <c r="IH25" i="1"/>
  <c r="IH26" i="1"/>
  <c r="IH28" i="1"/>
  <c r="IH29" i="1"/>
  <c r="IH30" i="1"/>
  <c r="IH31" i="1"/>
  <c r="IH32" i="1"/>
  <c r="IH33" i="1"/>
  <c r="IH34" i="1"/>
  <c r="IH35" i="1"/>
  <c r="IH36" i="1"/>
  <c r="IH37" i="1"/>
  <c r="IH38" i="1"/>
  <c r="IH41" i="1"/>
  <c r="IH42" i="1"/>
  <c r="IH43" i="1"/>
  <c r="IH44" i="1"/>
  <c r="IH45" i="1"/>
  <c r="IH46" i="1"/>
  <c r="IH47" i="1"/>
  <c r="IH48" i="1"/>
  <c r="IH49" i="1"/>
  <c r="IH50" i="1"/>
  <c r="IH51" i="1"/>
  <c r="IH52" i="1"/>
  <c r="IH53" i="1"/>
  <c r="IH54" i="1"/>
  <c r="IH55" i="1"/>
  <c r="IH56" i="1"/>
  <c r="IH57" i="1"/>
  <c r="IH58" i="1"/>
  <c r="IH59" i="1"/>
  <c r="IH60" i="1"/>
  <c r="IH61" i="1"/>
  <c r="IH62" i="1"/>
  <c r="IH63" i="1"/>
  <c r="IH64" i="1"/>
  <c r="IH65" i="1"/>
  <c r="IH66" i="1"/>
  <c r="IH67" i="1"/>
  <c r="IH68" i="1"/>
  <c r="IH69" i="1"/>
  <c r="IH70" i="1"/>
  <c r="IH71" i="1"/>
  <c r="IH73" i="1"/>
  <c r="IH74" i="1"/>
  <c r="IH75" i="1"/>
  <c r="IH76" i="1"/>
  <c r="IH77" i="1"/>
  <c r="IH78" i="1"/>
  <c r="IH79" i="1"/>
  <c r="IH80" i="1"/>
  <c r="IH81" i="1"/>
  <c r="IH82" i="1"/>
  <c r="IH83" i="1"/>
  <c r="IH84" i="1"/>
  <c r="IH85" i="1"/>
  <c r="IH86" i="1"/>
  <c r="IH87" i="1"/>
  <c r="IH88" i="1"/>
  <c r="IH89" i="1"/>
  <c r="IH90" i="1"/>
  <c r="IH91" i="1"/>
  <c r="IH92" i="1"/>
  <c r="IH93" i="1"/>
  <c r="IH94" i="1"/>
  <c r="IH96" i="1"/>
  <c r="IH97" i="1"/>
  <c r="IH98" i="1"/>
  <c r="IH99" i="1"/>
  <c r="IH100" i="1"/>
  <c r="IH7" i="1"/>
  <c r="IG8" i="1"/>
  <c r="IG9" i="1"/>
  <c r="IG10" i="1"/>
  <c r="IG11" i="1"/>
  <c r="IG12" i="1"/>
  <c r="IG13" i="1"/>
  <c r="IG14" i="1"/>
  <c r="IG15" i="1"/>
  <c r="IG16" i="1"/>
  <c r="IG17" i="1"/>
  <c r="IG18" i="1"/>
  <c r="IG19" i="1"/>
  <c r="IG20" i="1"/>
  <c r="IG23" i="1"/>
  <c r="IG24" i="1"/>
  <c r="IG25" i="1"/>
  <c r="IG26" i="1"/>
  <c r="IG28" i="1"/>
  <c r="IG29" i="1"/>
  <c r="IG30" i="1"/>
  <c r="IG31" i="1"/>
  <c r="IG32" i="1"/>
  <c r="IG33" i="1"/>
  <c r="IG34" i="1"/>
  <c r="IG35" i="1"/>
  <c r="IG36" i="1"/>
  <c r="IG37" i="1"/>
  <c r="IG38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G55" i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3" i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0" i="1"/>
  <c r="IG91" i="1"/>
  <c r="IG92" i="1"/>
  <c r="IG93" i="1"/>
  <c r="IG94" i="1"/>
  <c r="IG96" i="1"/>
  <c r="IG97" i="1"/>
  <c r="IG98" i="1"/>
  <c r="IG99" i="1"/>
  <c r="IG100" i="1"/>
  <c r="IG7" i="1"/>
  <c r="IE8" i="1"/>
  <c r="IE9" i="1"/>
  <c r="IE10" i="1"/>
  <c r="IE11" i="1"/>
  <c r="IE12" i="1"/>
  <c r="IE13" i="1"/>
  <c r="IE14" i="1"/>
  <c r="IE15" i="1"/>
  <c r="IE16" i="1"/>
  <c r="IE17" i="1"/>
  <c r="IE18" i="1"/>
  <c r="IE19" i="1"/>
  <c r="IE20" i="1"/>
  <c r="IE23" i="1"/>
  <c r="IE24" i="1"/>
  <c r="IE25" i="1"/>
  <c r="IE26" i="1"/>
  <c r="IE28" i="1"/>
  <c r="IE29" i="1"/>
  <c r="IE30" i="1"/>
  <c r="IE31" i="1"/>
  <c r="IE32" i="1"/>
  <c r="IE33" i="1"/>
  <c r="IE34" i="1"/>
  <c r="IE35" i="1"/>
  <c r="IE36" i="1"/>
  <c r="IE37" i="1"/>
  <c r="IE38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E55" i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3" i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0" i="1"/>
  <c r="IE91" i="1"/>
  <c r="IE92" i="1"/>
  <c r="IE93" i="1"/>
  <c r="IE94" i="1"/>
  <c r="IE96" i="1"/>
  <c r="IE97" i="1"/>
  <c r="IE98" i="1"/>
  <c r="IE99" i="1"/>
  <c r="IE100" i="1"/>
  <c r="IE7" i="1"/>
  <c r="ID8" i="1"/>
  <c r="ID9" i="1"/>
  <c r="ID10" i="1"/>
  <c r="ID11" i="1"/>
  <c r="ID12" i="1"/>
  <c r="ID13" i="1"/>
  <c r="ID14" i="1"/>
  <c r="ID15" i="1"/>
  <c r="ID16" i="1"/>
  <c r="ID17" i="1"/>
  <c r="ID18" i="1"/>
  <c r="ID19" i="1"/>
  <c r="ID20" i="1"/>
  <c r="ID23" i="1"/>
  <c r="ID24" i="1"/>
  <c r="ID25" i="1"/>
  <c r="ID26" i="1"/>
  <c r="ID28" i="1"/>
  <c r="ID29" i="1"/>
  <c r="ID30" i="1"/>
  <c r="ID31" i="1"/>
  <c r="ID32" i="1"/>
  <c r="ID33" i="1"/>
  <c r="ID34" i="1"/>
  <c r="ID35" i="1"/>
  <c r="ID36" i="1"/>
  <c r="ID37" i="1"/>
  <c r="ID38" i="1"/>
  <c r="ID41" i="1"/>
  <c r="ID42" i="1"/>
  <c r="ID43" i="1"/>
  <c r="ID44" i="1"/>
  <c r="ID45" i="1"/>
  <c r="ID46" i="1"/>
  <c r="ID47" i="1"/>
  <c r="ID48" i="1"/>
  <c r="ID49" i="1"/>
  <c r="ID50" i="1"/>
  <c r="ID51" i="1"/>
  <c r="ID52" i="1"/>
  <c r="ID53" i="1"/>
  <c r="ID54" i="1"/>
  <c r="ID55" i="1"/>
  <c r="ID56" i="1"/>
  <c r="ID57" i="1"/>
  <c r="ID58" i="1"/>
  <c r="ID59" i="1"/>
  <c r="ID60" i="1"/>
  <c r="ID61" i="1"/>
  <c r="ID62" i="1"/>
  <c r="ID63" i="1"/>
  <c r="ID64" i="1"/>
  <c r="ID65" i="1"/>
  <c r="ID66" i="1"/>
  <c r="ID67" i="1"/>
  <c r="ID68" i="1"/>
  <c r="ID69" i="1"/>
  <c r="ID70" i="1"/>
  <c r="ID71" i="1"/>
  <c r="ID73" i="1"/>
  <c r="ID74" i="1"/>
  <c r="ID75" i="1"/>
  <c r="ID76" i="1"/>
  <c r="ID77" i="1"/>
  <c r="ID78" i="1"/>
  <c r="ID79" i="1"/>
  <c r="ID80" i="1"/>
  <c r="ID81" i="1"/>
  <c r="ID82" i="1"/>
  <c r="ID83" i="1"/>
  <c r="ID84" i="1"/>
  <c r="ID85" i="1"/>
  <c r="ID86" i="1"/>
  <c r="ID87" i="1"/>
  <c r="ID88" i="1"/>
  <c r="ID89" i="1"/>
  <c r="ID90" i="1"/>
  <c r="ID91" i="1"/>
  <c r="ID92" i="1"/>
  <c r="ID93" i="1"/>
  <c r="ID94" i="1"/>
  <c r="ID96" i="1"/>
  <c r="ID97" i="1"/>
  <c r="ID98" i="1"/>
  <c r="ID99" i="1"/>
  <c r="ID100" i="1"/>
  <c r="ID7" i="1"/>
  <c r="IB8" i="1"/>
  <c r="IB9" i="1"/>
  <c r="IB10" i="1"/>
  <c r="IB11" i="1"/>
  <c r="IB12" i="1"/>
  <c r="IB13" i="1"/>
  <c r="IB14" i="1"/>
  <c r="IB15" i="1"/>
  <c r="IB16" i="1"/>
  <c r="IB17" i="1"/>
  <c r="IB18" i="1"/>
  <c r="IB19" i="1"/>
  <c r="IB20" i="1"/>
  <c r="IB23" i="1"/>
  <c r="IB24" i="1"/>
  <c r="IB25" i="1"/>
  <c r="IB26" i="1"/>
  <c r="IB28" i="1"/>
  <c r="IB29" i="1"/>
  <c r="IB30" i="1"/>
  <c r="IB31" i="1"/>
  <c r="IB32" i="1"/>
  <c r="IB33" i="1"/>
  <c r="IB34" i="1"/>
  <c r="IB35" i="1"/>
  <c r="IB36" i="1"/>
  <c r="IB37" i="1"/>
  <c r="IB38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B55" i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3" i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0" i="1"/>
  <c r="IB91" i="1"/>
  <c r="IB92" i="1"/>
  <c r="IB93" i="1"/>
  <c r="IB94" i="1"/>
  <c r="IB96" i="1"/>
  <c r="IB97" i="1"/>
  <c r="IB98" i="1"/>
  <c r="IB99" i="1"/>
  <c r="IB100" i="1"/>
  <c r="IB7" i="1"/>
  <c r="IA8" i="1"/>
  <c r="IA9" i="1"/>
  <c r="IA10" i="1"/>
  <c r="IA11" i="1"/>
  <c r="IA12" i="1"/>
  <c r="IA13" i="1"/>
  <c r="IA14" i="1"/>
  <c r="IA15" i="1"/>
  <c r="IA16" i="1"/>
  <c r="IA17" i="1"/>
  <c r="IA18" i="1"/>
  <c r="IA19" i="1"/>
  <c r="IA20" i="1"/>
  <c r="IA23" i="1"/>
  <c r="IA24" i="1"/>
  <c r="IA25" i="1"/>
  <c r="IA26" i="1"/>
  <c r="IA28" i="1"/>
  <c r="IA29" i="1"/>
  <c r="IA30" i="1"/>
  <c r="IA31" i="1"/>
  <c r="IA32" i="1"/>
  <c r="IA33" i="1"/>
  <c r="IA34" i="1"/>
  <c r="IA35" i="1"/>
  <c r="IA36" i="1"/>
  <c r="IA37" i="1"/>
  <c r="IA38" i="1"/>
  <c r="IA41" i="1"/>
  <c r="IA42" i="1"/>
  <c r="IA43" i="1"/>
  <c r="IA44" i="1"/>
  <c r="IA45" i="1"/>
  <c r="IA46" i="1"/>
  <c r="IA47" i="1"/>
  <c r="IA48" i="1"/>
  <c r="IA49" i="1"/>
  <c r="IA50" i="1"/>
  <c r="IA51" i="1"/>
  <c r="IA52" i="1"/>
  <c r="IA53" i="1"/>
  <c r="IA54" i="1"/>
  <c r="IA55" i="1"/>
  <c r="IA56" i="1"/>
  <c r="IA57" i="1"/>
  <c r="IA58" i="1"/>
  <c r="IA59" i="1"/>
  <c r="IA60" i="1"/>
  <c r="IA61" i="1"/>
  <c r="IA62" i="1"/>
  <c r="IA63" i="1"/>
  <c r="IA64" i="1"/>
  <c r="IA65" i="1"/>
  <c r="IA66" i="1"/>
  <c r="IA67" i="1"/>
  <c r="IA68" i="1"/>
  <c r="IA69" i="1"/>
  <c r="IA70" i="1"/>
  <c r="IA71" i="1"/>
  <c r="IA73" i="1"/>
  <c r="IA74" i="1"/>
  <c r="IA75" i="1"/>
  <c r="IA76" i="1"/>
  <c r="IA77" i="1"/>
  <c r="IA78" i="1"/>
  <c r="IA79" i="1"/>
  <c r="IA80" i="1"/>
  <c r="IA81" i="1"/>
  <c r="IA82" i="1"/>
  <c r="IA83" i="1"/>
  <c r="IA84" i="1"/>
  <c r="IA85" i="1"/>
  <c r="IA86" i="1"/>
  <c r="IA87" i="1"/>
  <c r="IA88" i="1"/>
  <c r="IA89" i="1"/>
  <c r="IA90" i="1"/>
  <c r="IA91" i="1"/>
  <c r="IA92" i="1"/>
  <c r="IA93" i="1"/>
  <c r="IA94" i="1"/>
  <c r="IA96" i="1"/>
  <c r="IA97" i="1"/>
  <c r="IA98" i="1"/>
  <c r="IA99" i="1"/>
  <c r="IA100" i="1"/>
  <c r="IA7" i="1"/>
  <c r="IP102" i="1"/>
  <c r="IM102" i="1"/>
  <c r="IJ102" i="1"/>
  <c r="IS100" i="1"/>
  <c r="IS99" i="1"/>
  <c r="IS98" i="1"/>
  <c r="IS97" i="1"/>
  <c r="IS96" i="1"/>
  <c r="IS94" i="1"/>
  <c r="IS93" i="1"/>
  <c r="IS92" i="1"/>
  <c r="IS91" i="1"/>
  <c r="IS90" i="1"/>
  <c r="IS89" i="1"/>
  <c r="IS88" i="1"/>
  <c r="IS86" i="1"/>
  <c r="IS85" i="1"/>
  <c r="IS84" i="1"/>
  <c r="IS83" i="1"/>
  <c r="IS82" i="1"/>
  <c r="IS81" i="1"/>
  <c r="IS80" i="1"/>
  <c r="IS79" i="1"/>
  <c r="IS78" i="1"/>
  <c r="IS77" i="1"/>
  <c r="IS76" i="1"/>
  <c r="IS75" i="1"/>
  <c r="IS74" i="1"/>
  <c r="IS73" i="1"/>
  <c r="IS71" i="1"/>
  <c r="IS70" i="1"/>
  <c r="IS69" i="1"/>
  <c r="IS68" i="1"/>
  <c r="IS67" i="1"/>
  <c r="IS66" i="1"/>
  <c r="IS65" i="1"/>
  <c r="IS64" i="1"/>
  <c r="IS63" i="1"/>
  <c r="IS62" i="1"/>
  <c r="IS61" i="1"/>
  <c r="IS60" i="1"/>
  <c r="IS59" i="1"/>
  <c r="IS58" i="1"/>
  <c r="IS57" i="1"/>
  <c r="IS56" i="1"/>
  <c r="IS55" i="1"/>
  <c r="IS54" i="1"/>
  <c r="IS53" i="1"/>
  <c r="IS52" i="1"/>
  <c r="IS51" i="1"/>
  <c r="IS50" i="1"/>
  <c r="IS49" i="1"/>
  <c r="IS48" i="1"/>
  <c r="IS47" i="1"/>
  <c r="IS46" i="1"/>
  <c r="IS45" i="1"/>
  <c r="IS44" i="1"/>
  <c r="IS43" i="1"/>
  <c r="IS42" i="1"/>
  <c r="IS41" i="1"/>
  <c r="IS38" i="1"/>
  <c r="IS37" i="1"/>
  <c r="IS36" i="1"/>
  <c r="IS35" i="1"/>
  <c r="IS34" i="1"/>
  <c r="IS33" i="1"/>
  <c r="IS32" i="1"/>
  <c r="IS31" i="1"/>
  <c r="IS30" i="1"/>
  <c r="IS29" i="1"/>
  <c r="IS28" i="1"/>
  <c r="IS26" i="1"/>
  <c r="IS25" i="1"/>
  <c r="IS24" i="1"/>
  <c r="IS23" i="1"/>
  <c r="IS20" i="1"/>
  <c r="IS19" i="1"/>
  <c r="IS18" i="1"/>
  <c r="IS17" i="1"/>
  <c r="IS16" i="1"/>
  <c r="IS15" i="1"/>
  <c r="IS14" i="1"/>
  <c r="IS13" i="1"/>
  <c r="IS12" i="1"/>
  <c r="IS11" i="1"/>
  <c r="IS10" i="1"/>
  <c r="IS9" i="1"/>
  <c r="IS8" i="1"/>
  <c r="IS7" i="1"/>
  <c r="E63" i="14"/>
  <c r="IB9" i="6"/>
  <c r="IB10" i="6"/>
  <c r="IB11" i="6"/>
  <c r="IB12" i="6"/>
  <c r="IB13" i="6"/>
  <c r="IB14" i="6"/>
  <c r="IB15" i="6"/>
  <c r="IB16" i="6"/>
  <c r="IB17" i="6"/>
  <c r="IB18" i="6"/>
  <c r="IB19" i="6"/>
  <c r="IB20" i="6"/>
  <c r="IB21" i="6"/>
  <c r="IB22" i="6"/>
  <c r="IB25" i="6"/>
  <c r="IB26" i="6"/>
  <c r="IB27" i="6"/>
  <c r="IB28" i="6"/>
  <c r="IB29" i="6"/>
  <c r="IB30" i="6"/>
  <c r="IB31" i="6"/>
  <c r="IB32" i="6"/>
  <c r="IB33" i="6"/>
  <c r="IB34" i="6"/>
  <c r="IB35" i="6"/>
  <c r="IB36" i="6"/>
  <c r="IB37" i="6"/>
  <c r="IB40" i="6"/>
  <c r="IB41" i="6"/>
  <c r="IB42" i="6"/>
  <c r="IB43" i="6"/>
  <c r="IB44" i="6"/>
  <c r="IB45" i="6"/>
  <c r="IB46" i="6"/>
  <c r="IB47" i="6"/>
  <c r="IB48" i="6"/>
  <c r="IB49" i="6"/>
  <c r="IB50" i="6"/>
  <c r="IB51" i="6"/>
  <c r="IB52" i="6"/>
  <c r="IB53" i="6"/>
  <c r="IB54" i="6"/>
  <c r="IB55" i="6"/>
  <c r="IB56" i="6"/>
  <c r="IB57" i="6"/>
  <c r="IB58" i="6"/>
  <c r="IB59" i="6"/>
  <c r="IB60" i="6"/>
  <c r="IB61" i="6"/>
  <c r="IB62" i="6"/>
  <c r="IB63" i="6"/>
  <c r="IB64" i="6"/>
  <c r="IB65" i="6"/>
  <c r="IB66" i="6"/>
  <c r="IB67" i="6"/>
  <c r="IB68" i="6"/>
  <c r="IB69" i="6"/>
  <c r="IB70" i="6"/>
  <c r="IB72" i="6"/>
  <c r="IB73" i="6"/>
  <c r="IB74" i="6"/>
  <c r="IB75" i="6"/>
  <c r="IB76" i="6"/>
  <c r="IB77" i="6"/>
  <c r="IB78" i="6"/>
  <c r="IB79" i="6"/>
  <c r="IB80" i="6"/>
  <c r="IB81" i="6"/>
  <c r="IB82" i="6"/>
  <c r="IB83" i="6"/>
  <c r="IB84" i="6"/>
  <c r="IB85" i="6"/>
  <c r="IB86" i="6"/>
  <c r="IB87" i="6"/>
  <c r="IB88" i="6"/>
  <c r="IB89" i="6"/>
  <c r="IB90" i="6"/>
  <c r="IB91" i="6"/>
  <c r="IB92" i="6"/>
  <c r="IB93" i="6"/>
  <c r="IB94" i="6"/>
  <c r="IB98" i="6"/>
  <c r="IB99" i="6"/>
  <c r="IB100" i="6"/>
  <c r="IB101" i="6"/>
  <c r="IB8" i="6"/>
  <c r="IA9" i="6"/>
  <c r="IA10" i="6"/>
  <c r="IA11" i="6"/>
  <c r="IA12" i="6"/>
  <c r="IA13" i="6"/>
  <c r="IA14" i="6"/>
  <c r="IA15" i="6"/>
  <c r="IA16" i="6"/>
  <c r="IA17" i="6"/>
  <c r="IA18" i="6"/>
  <c r="IA19" i="6"/>
  <c r="IA20" i="6"/>
  <c r="IA21" i="6"/>
  <c r="IA22" i="6"/>
  <c r="IA25" i="6"/>
  <c r="IA26" i="6"/>
  <c r="IA27" i="6"/>
  <c r="IA28" i="6"/>
  <c r="IA29" i="6"/>
  <c r="IA30" i="6"/>
  <c r="IA31" i="6"/>
  <c r="IA32" i="6"/>
  <c r="IA33" i="6"/>
  <c r="IA34" i="6"/>
  <c r="IA35" i="6"/>
  <c r="IA36" i="6"/>
  <c r="IA37" i="6"/>
  <c r="IA40" i="6"/>
  <c r="IA41" i="6"/>
  <c r="IA42" i="6"/>
  <c r="IA43" i="6"/>
  <c r="IA44" i="6"/>
  <c r="IA45" i="6"/>
  <c r="IA46" i="6"/>
  <c r="IA47" i="6"/>
  <c r="IA48" i="6"/>
  <c r="IA49" i="6"/>
  <c r="IA50" i="6"/>
  <c r="IA51" i="6"/>
  <c r="IA52" i="6"/>
  <c r="IA53" i="6"/>
  <c r="IA54" i="6"/>
  <c r="IA55" i="6"/>
  <c r="IA56" i="6"/>
  <c r="IA57" i="6"/>
  <c r="IA58" i="6"/>
  <c r="IA59" i="6"/>
  <c r="IA60" i="6"/>
  <c r="IA61" i="6"/>
  <c r="IA62" i="6"/>
  <c r="IA63" i="6"/>
  <c r="IA64" i="6"/>
  <c r="IA65" i="6"/>
  <c r="IA66" i="6"/>
  <c r="IA67" i="6"/>
  <c r="IA68" i="6"/>
  <c r="IA69" i="6"/>
  <c r="IA70" i="6"/>
  <c r="IA72" i="6"/>
  <c r="IA73" i="6"/>
  <c r="IA74" i="6"/>
  <c r="IA75" i="6"/>
  <c r="IA76" i="6"/>
  <c r="IA77" i="6"/>
  <c r="IA78" i="6"/>
  <c r="IA79" i="6"/>
  <c r="IA80" i="6"/>
  <c r="IA81" i="6"/>
  <c r="IA82" i="6"/>
  <c r="IA83" i="6"/>
  <c r="IA84" i="6"/>
  <c r="IA85" i="6"/>
  <c r="IA86" i="6"/>
  <c r="IA87" i="6"/>
  <c r="IA88" i="6"/>
  <c r="IA89" i="6"/>
  <c r="IA90" i="6"/>
  <c r="IA91" i="6"/>
  <c r="IA92" i="6"/>
  <c r="IA93" i="6"/>
  <c r="IA94" i="6"/>
  <c r="IA98" i="6"/>
  <c r="IA99" i="6"/>
  <c r="IA100" i="6"/>
  <c r="IA101" i="6"/>
  <c r="IA8" i="6"/>
  <c r="D64" i="13"/>
  <c r="II22" i="9"/>
  <c r="HY22" i="9"/>
  <c r="HX22" i="9"/>
  <c r="HW22" i="9"/>
  <c r="HU22" i="9"/>
  <c r="HT22" i="9"/>
  <c r="HR22" i="9"/>
  <c r="HQ22" i="9"/>
  <c r="HO22" i="9"/>
  <c r="HN22" i="9"/>
  <c r="HM22" i="9"/>
  <c r="HK22" i="9"/>
  <c r="HJ22" i="9"/>
  <c r="HH22" i="9"/>
  <c r="HG22" i="9"/>
  <c r="HE22" i="9"/>
  <c r="HD22" i="9"/>
  <c r="HC22" i="9"/>
  <c r="HA22" i="9"/>
  <c r="GZ22" i="9"/>
  <c r="GX22" i="9"/>
  <c r="GW22" i="9"/>
  <c r="GU22" i="9"/>
  <c r="GT22" i="9"/>
  <c r="GS22" i="9"/>
  <c r="GQ22" i="9"/>
  <c r="GP22" i="9"/>
  <c r="GN22" i="9"/>
  <c r="GM22" i="9"/>
  <c r="GK22" i="9"/>
  <c r="GJ22" i="9"/>
  <c r="GI22" i="9"/>
  <c r="GG22" i="9"/>
  <c r="GF22" i="9"/>
  <c r="GD22" i="9"/>
  <c r="GC22" i="9"/>
  <c r="GA22" i="9"/>
  <c r="FZ22" i="9"/>
  <c r="FY22" i="9"/>
  <c r="FW22" i="9"/>
  <c r="FV22" i="9"/>
  <c r="FT22" i="9"/>
  <c r="FS22" i="9"/>
  <c r="FQ22" i="9"/>
  <c r="FP22" i="9"/>
  <c r="FO22" i="9"/>
  <c r="FM22" i="9"/>
  <c r="FL22" i="9"/>
  <c r="FJ22" i="9"/>
  <c r="FI22" i="9"/>
  <c r="FG22" i="9"/>
  <c r="FF22" i="9"/>
  <c r="FE22" i="9"/>
  <c r="FC22" i="9"/>
  <c r="FB22" i="9"/>
  <c r="EZ22" i="9"/>
  <c r="EY22" i="9"/>
  <c r="EW22" i="9"/>
  <c r="EV22" i="9"/>
  <c r="EU22" i="9"/>
  <c r="ES22" i="9"/>
  <c r="ER22" i="9"/>
  <c r="EP22" i="9"/>
  <c r="EO22" i="9"/>
  <c r="EL22" i="9"/>
  <c r="JK22" i="9" s="1"/>
  <c r="EK22" i="9"/>
  <c r="EM22" i="9"/>
  <c r="JL22" i="9" s="1"/>
  <c r="EF22" i="9"/>
  <c r="EE22" i="9"/>
  <c r="EC22" i="9"/>
  <c r="EB22" i="9"/>
  <c r="EA22" i="9"/>
  <c r="DY22" i="9"/>
  <c r="DX22" i="9"/>
  <c r="DV22" i="9"/>
  <c r="DU22" i="9"/>
  <c r="DS22" i="9"/>
  <c r="DR22" i="9"/>
  <c r="DQ22" i="9"/>
  <c r="DO22" i="9"/>
  <c r="DN22" i="9"/>
  <c r="DL22" i="9"/>
  <c r="DK22" i="9"/>
  <c r="DI22" i="9"/>
  <c r="DH22" i="9"/>
  <c r="DG22" i="9"/>
  <c r="DE22" i="9"/>
  <c r="DD22" i="9"/>
  <c r="DB22" i="9"/>
  <c r="DA22" i="9"/>
  <c r="CY22" i="9"/>
  <c r="CX22" i="9"/>
  <c r="CW22" i="9"/>
  <c r="CU22" i="9"/>
  <c r="CT22" i="9"/>
  <c r="CR22" i="9"/>
  <c r="CQ22" i="9"/>
  <c r="CO22" i="9"/>
  <c r="CN22" i="9"/>
  <c r="CM22" i="9"/>
  <c r="CK22" i="9"/>
  <c r="CJ22" i="9"/>
  <c r="CH22" i="9"/>
  <c r="CG22" i="9"/>
  <c r="CE22" i="9"/>
  <c r="CD22" i="9"/>
  <c r="CC22" i="9"/>
  <c r="CA22" i="9"/>
  <c r="BZ22" i="9"/>
  <c r="BX22" i="9"/>
  <c r="BW22" i="9"/>
  <c r="BT22" i="9"/>
  <c r="BS22" i="9"/>
  <c r="BU22" i="9"/>
  <c r="BN22" i="9"/>
  <c r="BM22" i="9"/>
  <c r="BK22" i="9"/>
  <c r="BJ22" i="9"/>
  <c r="BI22" i="9"/>
  <c r="BG22" i="9"/>
  <c r="BF22" i="9"/>
  <c r="BD22" i="9"/>
  <c r="BC22" i="9"/>
  <c r="BA22" i="9"/>
  <c r="AZ22" i="9"/>
  <c r="AY22" i="9"/>
  <c r="AW22" i="9"/>
  <c r="AV22" i="9"/>
  <c r="AT22" i="9"/>
  <c r="AS22" i="9"/>
  <c r="AQ22" i="9"/>
  <c r="AP22" i="9"/>
  <c r="AO22" i="9"/>
  <c r="AM22" i="9"/>
  <c r="AL22" i="9"/>
  <c r="AJ22" i="9"/>
  <c r="AI22" i="9"/>
  <c r="AG22" i="9"/>
  <c r="AF22" i="9"/>
  <c r="AE22" i="9"/>
  <c r="AC22" i="9"/>
  <c r="AB22" i="9"/>
  <c r="Z22" i="9"/>
  <c r="Y22" i="9"/>
  <c r="W22" i="9"/>
  <c r="V22" i="9"/>
  <c r="U22" i="9"/>
  <c r="S22" i="9"/>
  <c r="R22" i="9"/>
  <c r="P22" i="9"/>
  <c r="O22" i="9"/>
  <c r="M22" i="9"/>
  <c r="L22" i="9"/>
  <c r="K22" i="9"/>
  <c r="I22" i="9"/>
  <c r="H22" i="9"/>
  <c r="F22" i="9"/>
  <c r="E22" i="9"/>
  <c r="II21" i="9"/>
  <c r="HY21" i="9"/>
  <c r="HX21" i="9"/>
  <c r="HW21" i="9"/>
  <c r="HU21" i="9"/>
  <c r="HT21" i="9"/>
  <c r="HR21" i="9"/>
  <c r="HQ21" i="9"/>
  <c r="HO21" i="9"/>
  <c r="HN21" i="9"/>
  <c r="HM21" i="9"/>
  <c r="HK21" i="9"/>
  <c r="HJ21" i="9"/>
  <c r="HH21" i="9"/>
  <c r="HG21" i="9"/>
  <c r="HE21" i="9"/>
  <c r="HD21" i="9"/>
  <c r="HC21" i="9"/>
  <c r="HA21" i="9"/>
  <c r="GZ21" i="9"/>
  <c r="GX21" i="9"/>
  <c r="GW21" i="9"/>
  <c r="GU21" i="9"/>
  <c r="GT21" i="9"/>
  <c r="GS21" i="9"/>
  <c r="GQ21" i="9"/>
  <c r="GP21" i="9"/>
  <c r="GN21" i="9"/>
  <c r="GM21" i="9"/>
  <c r="GK21" i="9"/>
  <c r="GJ21" i="9"/>
  <c r="GI21" i="9"/>
  <c r="GG21" i="9"/>
  <c r="GF21" i="9"/>
  <c r="GD21" i="9"/>
  <c r="GC21" i="9"/>
  <c r="GA21" i="9"/>
  <c r="FZ21" i="9"/>
  <c r="FY21" i="9"/>
  <c r="FW21" i="9"/>
  <c r="FV21" i="9"/>
  <c r="FT21" i="9"/>
  <c r="FS21" i="9"/>
  <c r="FQ21" i="9"/>
  <c r="FP21" i="9"/>
  <c r="FO21" i="9"/>
  <c r="FM21" i="9"/>
  <c r="FL21" i="9"/>
  <c r="FJ21" i="9"/>
  <c r="FI21" i="9"/>
  <c r="FG21" i="9"/>
  <c r="FF21" i="9"/>
  <c r="FE21" i="9"/>
  <c r="FC21" i="9"/>
  <c r="FB21" i="9"/>
  <c r="EZ21" i="9"/>
  <c r="EY21" i="9"/>
  <c r="EW21" i="9"/>
  <c r="EV21" i="9"/>
  <c r="EU21" i="9"/>
  <c r="ES21" i="9"/>
  <c r="ER21" i="9"/>
  <c r="EP21" i="9"/>
  <c r="EO21" i="9"/>
  <c r="EL21" i="9"/>
  <c r="JK21" i="9" s="1"/>
  <c r="EK21" i="9"/>
  <c r="EH21" i="9"/>
  <c r="EM21" i="9"/>
  <c r="JL21" i="9" s="1"/>
  <c r="EF21" i="9"/>
  <c r="EE21" i="9"/>
  <c r="EC21" i="9"/>
  <c r="EB21" i="9"/>
  <c r="EA21" i="9"/>
  <c r="DY21" i="9"/>
  <c r="DX21" i="9"/>
  <c r="DV21" i="9"/>
  <c r="DU21" i="9"/>
  <c r="DS21" i="9"/>
  <c r="DR21" i="9"/>
  <c r="DQ21" i="9"/>
  <c r="DO21" i="9"/>
  <c r="DN21" i="9"/>
  <c r="DL21" i="9"/>
  <c r="DK21" i="9"/>
  <c r="DI21" i="9"/>
  <c r="DH21" i="9"/>
  <c r="DG21" i="9"/>
  <c r="DE21" i="9"/>
  <c r="DD21" i="9"/>
  <c r="DB21" i="9"/>
  <c r="DA21" i="9"/>
  <c r="CY21" i="9"/>
  <c r="CX21" i="9"/>
  <c r="CW21" i="9"/>
  <c r="CU21" i="9"/>
  <c r="CT21" i="9"/>
  <c r="CR21" i="9"/>
  <c r="CQ21" i="9"/>
  <c r="CO21" i="9"/>
  <c r="CN21" i="9"/>
  <c r="CM21" i="9"/>
  <c r="CK21" i="9"/>
  <c r="CJ21" i="9"/>
  <c r="CH21" i="9"/>
  <c r="CG21" i="9"/>
  <c r="CE21" i="9"/>
  <c r="CD21" i="9"/>
  <c r="CC21" i="9"/>
  <c r="CA21" i="9"/>
  <c r="BZ21" i="9"/>
  <c r="BX21" i="9"/>
  <c r="BW21" i="9"/>
  <c r="BU21" i="9"/>
  <c r="BT21" i="9"/>
  <c r="BS21" i="9"/>
  <c r="BQ21" i="9"/>
  <c r="BP21" i="9"/>
  <c r="BN21" i="9"/>
  <c r="BM21" i="9"/>
  <c r="BK21" i="9"/>
  <c r="BJ21" i="9"/>
  <c r="BI21" i="9"/>
  <c r="BG21" i="9"/>
  <c r="BF21" i="9"/>
  <c r="BD21" i="9"/>
  <c r="BC21" i="9"/>
  <c r="BA21" i="9"/>
  <c r="AZ21" i="9"/>
  <c r="AY21" i="9"/>
  <c r="AW21" i="9"/>
  <c r="AV21" i="9"/>
  <c r="AT21" i="9"/>
  <c r="AS21" i="9"/>
  <c r="AQ21" i="9"/>
  <c r="AP21" i="9"/>
  <c r="AO21" i="9"/>
  <c r="AM21" i="9"/>
  <c r="AL21" i="9"/>
  <c r="AJ21" i="9"/>
  <c r="AI21" i="9"/>
  <c r="AG21" i="9"/>
  <c r="AF21" i="9"/>
  <c r="AE21" i="9"/>
  <c r="AC21" i="9"/>
  <c r="AB21" i="9"/>
  <c r="Z21" i="9"/>
  <c r="Y21" i="9"/>
  <c r="W21" i="9"/>
  <c r="V21" i="9"/>
  <c r="U21" i="9"/>
  <c r="S21" i="9"/>
  <c r="R21" i="9"/>
  <c r="P21" i="9"/>
  <c r="O21" i="9"/>
  <c r="M21" i="9"/>
  <c r="L21" i="9"/>
  <c r="K21" i="9"/>
  <c r="I21" i="9"/>
  <c r="H21" i="9"/>
  <c r="F21" i="9"/>
  <c r="E21" i="9"/>
  <c r="IH9" i="6"/>
  <c r="IH10" i="6"/>
  <c r="IH11" i="6"/>
  <c r="IH12" i="6"/>
  <c r="IH13" i="6"/>
  <c r="IH14" i="6"/>
  <c r="IH15" i="6"/>
  <c r="IH16" i="6"/>
  <c r="IH17" i="6"/>
  <c r="IH18" i="6"/>
  <c r="IH19" i="6"/>
  <c r="IH20" i="6"/>
  <c r="IH21" i="6"/>
  <c r="IH22" i="6"/>
  <c r="IH25" i="6"/>
  <c r="IH26" i="6"/>
  <c r="IH27" i="6"/>
  <c r="IH28" i="6"/>
  <c r="IH29" i="6"/>
  <c r="IH30" i="6"/>
  <c r="IH31" i="6"/>
  <c r="IH32" i="6"/>
  <c r="IH33" i="6"/>
  <c r="IH34" i="6"/>
  <c r="IH35" i="6"/>
  <c r="IH36" i="6"/>
  <c r="IH37" i="6"/>
  <c r="IH40" i="6"/>
  <c r="IH41" i="6"/>
  <c r="IH42" i="6"/>
  <c r="IH43" i="6"/>
  <c r="IH44" i="6"/>
  <c r="IH45" i="6"/>
  <c r="IH46" i="6"/>
  <c r="IH47" i="6"/>
  <c r="IH48" i="6"/>
  <c r="IH49" i="6"/>
  <c r="IH50" i="6"/>
  <c r="IH51" i="6"/>
  <c r="IH52" i="6"/>
  <c r="IH53" i="6"/>
  <c r="IH54" i="6"/>
  <c r="IH55" i="6"/>
  <c r="IH56" i="6"/>
  <c r="IH57" i="6"/>
  <c r="IH58" i="6"/>
  <c r="IH59" i="6"/>
  <c r="IH60" i="6"/>
  <c r="IH61" i="6"/>
  <c r="IH62" i="6"/>
  <c r="IH63" i="6"/>
  <c r="IH64" i="6"/>
  <c r="IH65" i="6"/>
  <c r="IH66" i="6"/>
  <c r="IH67" i="6"/>
  <c r="IH68" i="6"/>
  <c r="IH69" i="6"/>
  <c r="IH70" i="6"/>
  <c r="IH72" i="6"/>
  <c r="IH73" i="6"/>
  <c r="IH74" i="6"/>
  <c r="IH75" i="6"/>
  <c r="IH76" i="6"/>
  <c r="IH77" i="6"/>
  <c r="IH78" i="6"/>
  <c r="IH79" i="6"/>
  <c r="IH80" i="6"/>
  <c r="IH81" i="6"/>
  <c r="IH82" i="6"/>
  <c r="IH83" i="6"/>
  <c r="IH84" i="6"/>
  <c r="IH85" i="6"/>
  <c r="IH86" i="6"/>
  <c r="IH87" i="6"/>
  <c r="IH88" i="6"/>
  <c r="IH89" i="6"/>
  <c r="IH90" i="6"/>
  <c r="IH91" i="6"/>
  <c r="IH92" i="6"/>
  <c r="IH93" i="6"/>
  <c r="IH94" i="6"/>
  <c r="IH98" i="6"/>
  <c r="IH99" i="6"/>
  <c r="IH100" i="6"/>
  <c r="IH101" i="6"/>
  <c r="IH8" i="6"/>
  <c r="IG9" i="6"/>
  <c r="IG10" i="6"/>
  <c r="IG11" i="6"/>
  <c r="IG12" i="6"/>
  <c r="IG13" i="6"/>
  <c r="IG14" i="6"/>
  <c r="IG15" i="6"/>
  <c r="IG16" i="6"/>
  <c r="IG17" i="6"/>
  <c r="IG18" i="6"/>
  <c r="IG19" i="6"/>
  <c r="IG20" i="6"/>
  <c r="IG21" i="6"/>
  <c r="IG22" i="6"/>
  <c r="IG25" i="6"/>
  <c r="IG26" i="6"/>
  <c r="IG27" i="6"/>
  <c r="IG28" i="6"/>
  <c r="IG29" i="6"/>
  <c r="IG30" i="6"/>
  <c r="IG31" i="6"/>
  <c r="IG32" i="6"/>
  <c r="IG33" i="6"/>
  <c r="IG34" i="6"/>
  <c r="IG35" i="6"/>
  <c r="IG36" i="6"/>
  <c r="IG37" i="6"/>
  <c r="IG40" i="6"/>
  <c r="IG41" i="6"/>
  <c r="IG42" i="6"/>
  <c r="IG43" i="6"/>
  <c r="IG44" i="6"/>
  <c r="IG45" i="6"/>
  <c r="IG46" i="6"/>
  <c r="IG47" i="6"/>
  <c r="IG48" i="6"/>
  <c r="IG49" i="6"/>
  <c r="IG50" i="6"/>
  <c r="IG51" i="6"/>
  <c r="IG52" i="6"/>
  <c r="IG53" i="6"/>
  <c r="IG54" i="6"/>
  <c r="IG55" i="6"/>
  <c r="IG56" i="6"/>
  <c r="IG57" i="6"/>
  <c r="IG58" i="6"/>
  <c r="IG59" i="6"/>
  <c r="IG60" i="6"/>
  <c r="IG61" i="6"/>
  <c r="IG62" i="6"/>
  <c r="IG63" i="6"/>
  <c r="IG64" i="6"/>
  <c r="IG65" i="6"/>
  <c r="IG66" i="6"/>
  <c r="IG67" i="6"/>
  <c r="IG68" i="6"/>
  <c r="IG69" i="6"/>
  <c r="IG70" i="6"/>
  <c r="IG72" i="6"/>
  <c r="IG73" i="6"/>
  <c r="IG74" i="6"/>
  <c r="IG75" i="6"/>
  <c r="IG76" i="6"/>
  <c r="IG77" i="6"/>
  <c r="IG78" i="6"/>
  <c r="IG79" i="6"/>
  <c r="IG80" i="6"/>
  <c r="IG81" i="6"/>
  <c r="IG82" i="6"/>
  <c r="IG83" i="6"/>
  <c r="IG84" i="6"/>
  <c r="IG85" i="6"/>
  <c r="IG86" i="6"/>
  <c r="IG87" i="6"/>
  <c r="IG88" i="6"/>
  <c r="IG89" i="6"/>
  <c r="IG90" i="6"/>
  <c r="IG91" i="6"/>
  <c r="IG92" i="6"/>
  <c r="IG93" i="6"/>
  <c r="IG94" i="6"/>
  <c r="IG98" i="6"/>
  <c r="IG99" i="6"/>
  <c r="IG100" i="6"/>
  <c r="IG101" i="6"/>
  <c r="IG8" i="6"/>
  <c r="IE9" i="6"/>
  <c r="IE10" i="6"/>
  <c r="IE11" i="6"/>
  <c r="IE12" i="6"/>
  <c r="IE13" i="6"/>
  <c r="IE14" i="6"/>
  <c r="IE15" i="6"/>
  <c r="IE16" i="6"/>
  <c r="IE17" i="6"/>
  <c r="IE18" i="6"/>
  <c r="IE19" i="6"/>
  <c r="IE20" i="6"/>
  <c r="IE21" i="6"/>
  <c r="IE22" i="6"/>
  <c r="IE25" i="6"/>
  <c r="IE26" i="6"/>
  <c r="IE27" i="6"/>
  <c r="IE28" i="6"/>
  <c r="IE29" i="6"/>
  <c r="IE30" i="6"/>
  <c r="IE31" i="6"/>
  <c r="IE32" i="6"/>
  <c r="IE33" i="6"/>
  <c r="IE34" i="6"/>
  <c r="IE35" i="6"/>
  <c r="IE36" i="6"/>
  <c r="IE37" i="6"/>
  <c r="IE40" i="6"/>
  <c r="IE41" i="6"/>
  <c r="IE42" i="6"/>
  <c r="IE43" i="6"/>
  <c r="IE44" i="6"/>
  <c r="IE45" i="6"/>
  <c r="IE46" i="6"/>
  <c r="IE47" i="6"/>
  <c r="IE48" i="6"/>
  <c r="IE49" i="6"/>
  <c r="IE50" i="6"/>
  <c r="IE51" i="6"/>
  <c r="IE52" i="6"/>
  <c r="IE53" i="6"/>
  <c r="IE54" i="6"/>
  <c r="IE55" i="6"/>
  <c r="IE56" i="6"/>
  <c r="IE57" i="6"/>
  <c r="IE58" i="6"/>
  <c r="IE59" i="6"/>
  <c r="IE60" i="6"/>
  <c r="IE61" i="6"/>
  <c r="IE62" i="6"/>
  <c r="IE63" i="6"/>
  <c r="IE64" i="6"/>
  <c r="IE65" i="6"/>
  <c r="IE66" i="6"/>
  <c r="IE67" i="6"/>
  <c r="IE68" i="6"/>
  <c r="IE69" i="6"/>
  <c r="IE70" i="6"/>
  <c r="IE72" i="6"/>
  <c r="IE73" i="6"/>
  <c r="IE74" i="6"/>
  <c r="IE75" i="6"/>
  <c r="IE76" i="6"/>
  <c r="IE77" i="6"/>
  <c r="IE78" i="6"/>
  <c r="IE79" i="6"/>
  <c r="IE80" i="6"/>
  <c r="IE81" i="6"/>
  <c r="IE82" i="6"/>
  <c r="IE83" i="6"/>
  <c r="IE84" i="6"/>
  <c r="IE85" i="6"/>
  <c r="IE86" i="6"/>
  <c r="IE87" i="6"/>
  <c r="IE88" i="6"/>
  <c r="IE89" i="6"/>
  <c r="IE90" i="6"/>
  <c r="IE91" i="6"/>
  <c r="IE92" i="6"/>
  <c r="IE93" i="6"/>
  <c r="IE94" i="6"/>
  <c r="IE98" i="6"/>
  <c r="IE99" i="6"/>
  <c r="IE100" i="6"/>
  <c r="IE101" i="6"/>
  <c r="IE8" i="6"/>
  <c r="ID9" i="6"/>
  <c r="ID10" i="6"/>
  <c r="ID11" i="6"/>
  <c r="ID12" i="6"/>
  <c r="ID13" i="6"/>
  <c r="ID14" i="6"/>
  <c r="ID15" i="6"/>
  <c r="ID16" i="6"/>
  <c r="ID17" i="6"/>
  <c r="ID18" i="6"/>
  <c r="ID19" i="6"/>
  <c r="ID20" i="6"/>
  <c r="ID21" i="6"/>
  <c r="ID22" i="6"/>
  <c r="ID25" i="6"/>
  <c r="ID26" i="6"/>
  <c r="ID27" i="6"/>
  <c r="ID28" i="6"/>
  <c r="ID29" i="6"/>
  <c r="ID30" i="6"/>
  <c r="ID31" i="6"/>
  <c r="ID32" i="6"/>
  <c r="ID33" i="6"/>
  <c r="ID34" i="6"/>
  <c r="ID35" i="6"/>
  <c r="ID36" i="6"/>
  <c r="ID37" i="6"/>
  <c r="ID40" i="6"/>
  <c r="ID41" i="6"/>
  <c r="ID42" i="6"/>
  <c r="ID43" i="6"/>
  <c r="ID44" i="6"/>
  <c r="ID45" i="6"/>
  <c r="ID46" i="6"/>
  <c r="ID47" i="6"/>
  <c r="ID48" i="6"/>
  <c r="ID49" i="6"/>
  <c r="ID50" i="6"/>
  <c r="ID51" i="6"/>
  <c r="ID52" i="6"/>
  <c r="ID53" i="6"/>
  <c r="ID54" i="6"/>
  <c r="ID55" i="6"/>
  <c r="ID56" i="6"/>
  <c r="ID57" i="6"/>
  <c r="ID58" i="6"/>
  <c r="ID59" i="6"/>
  <c r="ID60" i="6"/>
  <c r="ID61" i="6"/>
  <c r="ID62" i="6"/>
  <c r="ID63" i="6"/>
  <c r="ID64" i="6"/>
  <c r="ID65" i="6"/>
  <c r="ID66" i="6"/>
  <c r="ID67" i="6"/>
  <c r="ID68" i="6"/>
  <c r="ID69" i="6"/>
  <c r="ID70" i="6"/>
  <c r="ID72" i="6"/>
  <c r="ID73" i="6"/>
  <c r="ID74" i="6"/>
  <c r="ID75" i="6"/>
  <c r="ID76" i="6"/>
  <c r="ID77" i="6"/>
  <c r="ID78" i="6"/>
  <c r="ID79" i="6"/>
  <c r="ID80" i="6"/>
  <c r="ID81" i="6"/>
  <c r="ID82" i="6"/>
  <c r="ID83" i="6"/>
  <c r="ID84" i="6"/>
  <c r="ID85" i="6"/>
  <c r="ID86" i="6"/>
  <c r="ID87" i="6"/>
  <c r="ID88" i="6"/>
  <c r="ID89" i="6"/>
  <c r="ID90" i="6"/>
  <c r="ID91" i="6"/>
  <c r="ID92" i="6"/>
  <c r="ID93" i="6"/>
  <c r="ID94" i="6"/>
  <c r="ID98" i="6"/>
  <c r="ID99" i="6"/>
  <c r="ID100" i="6"/>
  <c r="ID101" i="6"/>
  <c r="ID8" i="6"/>
  <c r="IP103" i="6"/>
  <c r="IM103" i="6"/>
  <c r="IJ103" i="6"/>
  <c r="IS7" i="6"/>
  <c r="HX8" i="9"/>
  <c r="HX9" i="9"/>
  <c r="HX10" i="9"/>
  <c r="HX11" i="9"/>
  <c r="HX12" i="9"/>
  <c r="HX13" i="9"/>
  <c r="HX14" i="9"/>
  <c r="HX15" i="9"/>
  <c r="HX16" i="9"/>
  <c r="HX17" i="9"/>
  <c r="HX18" i="9"/>
  <c r="HX19" i="9"/>
  <c r="HX20" i="9"/>
  <c r="HX23" i="9"/>
  <c r="HX24" i="9"/>
  <c r="HX25" i="9"/>
  <c r="HX26" i="9"/>
  <c r="HX27" i="9"/>
  <c r="HX28" i="9"/>
  <c r="HX29" i="9"/>
  <c r="HX30" i="9"/>
  <c r="HX31" i="9"/>
  <c r="HX32" i="9"/>
  <c r="HX33" i="9"/>
  <c r="HX34" i="9"/>
  <c r="HX35" i="9"/>
  <c r="HX36" i="9"/>
  <c r="HX39" i="9"/>
  <c r="HX40" i="9"/>
  <c r="HX41" i="9"/>
  <c r="HX42" i="9"/>
  <c r="HX43" i="9"/>
  <c r="HX44" i="9"/>
  <c r="HX45" i="9"/>
  <c r="HX46" i="9"/>
  <c r="HX47" i="9"/>
  <c r="HX48" i="9"/>
  <c r="HX49" i="9"/>
  <c r="HX50" i="9"/>
  <c r="HX51" i="9"/>
  <c r="HX52" i="9"/>
  <c r="HX53" i="9"/>
  <c r="HX54" i="9"/>
  <c r="HX55" i="9"/>
  <c r="HX56" i="9"/>
  <c r="HX57" i="9"/>
  <c r="HX58" i="9"/>
  <c r="HX59" i="9"/>
  <c r="HX60" i="9"/>
  <c r="HX61" i="9"/>
  <c r="HX62" i="9"/>
  <c r="HX63" i="9"/>
  <c r="HX64" i="9"/>
  <c r="HX65" i="9"/>
  <c r="HX66" i="9"/>
  <c r="HX67" i="9"/>
  <c r="HX68" i="9"/>
  <c r="HX69" i="9"/>
  <c r="HX72" i="9"/>
  <c r="HX73" i="9"/>
  <c r="HX74" i="9"/>
  <c r="HX75" i="9"/>
  <c r="HX76" i="9"/>
  <c r="HX77" i="9"/>
  <c r="HX78" i="9"/>
  <c r="HX79" i="9"/>
  <c r="HX80" i="9"/>
  <c r="HX81" i="9"/>
  <c r="HX82" i="9"/>
  <c r="HX83" i="9"/>
  <c r="HX84" i="9"/>
  <c r="HX85" i="9"/>
  <c r="HX86" i="9"/>
  <c r="HX87" i="9"/>
  <c r="HX88" i="9"/>
  <c r="HX89" i="9"/>
  <c r="HX90" i="9"/>
  <c r="HX91" i="9"/>
  <c r="HX92" i="9"/>
  <c r="HX93" i="9"/>
  <c r="HX95" i="9"/>
  <c r="HX96" i="9"/>
  <c r="HX97" i="9"/>
  <c r="HX98" i="9"/>
  <c r="HX99" i="9"/>
  <c r="HX100" i="9"/>
  <c r="HX101" i="9"/>
  <c r="HX7" i="9"/>
  <c r="HW8" i="9"/>
  <c r="HW9" i="9"/>
  <c r="HW10" i="9"/>
  <c r="HW11" i="9"/>
  <c r="HW12" i="9"/>
  <c r="HW13" i="9"/>
  <c r="HW14" i="9"/>
  <c r="HW15" i="9"/>
  <c r="HW16" i="9"/>
  <c r="HW17" i="9"/>
  <c r="HW18" i="9"/>
  <c r="HW19" i="9"/>
  <c r="HW20" i="9"/>
  <c r="HW23" i="9"/>
  <c r="HW24" i="9"/>
  <c r="HW25" i="9"/>
  <c r="HW26" i="9"/>
  <c r="HW27" i="9"/>
  <c r="HW28" i="9"/>
  <c r="HW29" i="9"/>
  <c r="HW30" i="9"/>
  <c r="HW31" i="9"/>
  <c r="HW32" i="9"/>
  <c r="HW33" i="9"/>
  <c r="HW34" i="9"/>
  <c r="HW35" i="9"/>
  <c r="HW36" i="9"/>
  <c r="HW39" i="9"/>
  <c r="HW40" i="9"/>
  <c r="HW41" i="9"/>
  <c r="HW42" i="9"/>
  <c r="HW43" i="9"/>
  <c r="HW44" i="9"/>
  <c r="HW45" i="9"/>
  <c r="HW46" i="9"/>
  <c r="HW47" i="9"/>
  <c r="HW48" i="9"/>
  <c r="HW49" i="9"/>
  <c r="HW50" i="9"/>
  <c r="HW51" i="9"/>
  <c r="HW52" i="9"/>
  <c r="HW53" i="9"/>
  <c r="HW54" i="9"/>
  <c r="HW55" i="9"/>
  <c r="HW56" i="9"/>
  <c r="HW57" i="9"/>
  <c r="HW58" i="9"/>
  <c r="HW59" i="9"/>
  <c r="HW60" i="9"/>
  <c r="HW61" i="9"/>
  <c r="HW62" i="9"/>
  <c r="HW63" i="9"/>
  <c r="HW64" i="9"/>
  <c r="HW65" i="9"/>
  <c r="HW66" i="9"/>
  <c r="HW67" i="9"/>
  <c r="HW68" i="9"/>
  <c r="HW69" i="9"/>
  <c r="HW71" i="9"/>
  <c r="HW72" i="9"/>
  <c r="HW73" i="9"/>
  <c r="HW74" i="9"/>
  <c r="HW75" i="9"/>
  <c r="HW76" i="9"/>
  <c r="HW77" i="9"/>
  <c r="HW78" i="9"/>
  <c r="HW79" i="9"/>
  <c r="HW80" i="9"/>
  <c r="HW81" i="9"/>
  <c r="HW82" i="9"/>
  <c r="HW83" i="9"/>
  <c r="HW84" i="9"/>
  <c r="HW85" i="9"/>
  <c r="HW86" i="9"/>
  <c r="HW87" i="9"/>
  <c r="HW88" i="9"/>
  <c r="HW89" i="9"/>
  <c r="HW90" i="9"/>
  <c r="HW91" i="9"/>
  <c r="HW92" i="9"/>
  <c r="HW93" i="9"/>
  <c r="HW95" i="9"/>
  <c r="HW96" i="9"/>
  <c r="HW97" i="9"/>
  <c r="HW98" i="9"/>
  <c r="HW99" i="9"/>
  <c r="HW100" i="9"/>
  <c r="HW101" i="9"/>
  <c r="HW7" i="9"/>
  <c r="HU8" i="9"/>
  <c r="HU9" i="9"/>
  <c r="HU10" i="9"/>
  <c r="HU11" i="9"/>
  <c r="HU12" i="9"/>
  <c r="HU13" i="9"/>
  <c r="HU14" i="9"/>
  <c r="HU15" i="9"/>
  <c r="HU16" i="9"/>
  <c r="HU17" i="9"/>
  <c r="HU18" i="9"/>
  <c r="HU19" i="9"/>
  <c r="HU20" i="9"/>
  <c r="HU23" i="9"/>
  <c r="HU24" i="9"/>
  <c r="HU25" i="9"/>
  <c r="HU26" i="9"/>
  <c r="HU27" i="9"/>
  <c r="HU28" i="9"/>
  <c r="HU29" i="9"/>
  <c r="HU30" i="9"/>
  <c r="HU31" i="9"/>
  <c r="HU32" i="9"/>
  <c r="HU33" i="9"/>
  <c r="HU34" i="9"/>
  <c r="HU35" i="9"/>
  <c r="HU36" i="9"/>
  <c r="HU39" i="9"/>
  <c r="HU40" i="9"/>
  <c r="HU41" i="9"/>
  <c r="HU42" i="9"/>
  <c r="HU43" i="9"/>
  <c r="HU44" i="9"/>
  <c r="HU45" i="9"/>
  <c r="HU46" i="9"/>
  <c r="HU47" i="9"/>
  <c r="HU48" i="9"/>
  <c r="HU49" i="9"/>
  <c r="HU50" i="9"/>
  <c r="HU51" i="9"/>
  <c r="HU52" i="9"/>
  <c r="HU53" i="9"/>
  <c r="HU54" i="9"/>
  <c r="HU55" i="9"/>
  <c r="HU56" i="9"/>
  <c r="HU57" i="9"/>
  <c r="HU58" i="9"/>
  <c r="HU59" i="9"/>
  <c r="HU60" i="9"/>
  <c r="HU61" i="9"/>
  <c r="HU62" i="9"/>
  <c r="HU63" i="9"/>
  <c r="HU64" i="9"/>
  <c r="HU65" i="9"/>
  <c r="HU66" i="9"/>
  <c r="HU67" i="9"/>
  <c r="HU68" i="9"/>
  <c r="HU69" i="9"/>
  <c r="HU71" i="9"/>
  <c r="HU72" i="9"/>
  <c r="HU73" i="9"/>
  <c r="HU74" i="9"/>
  <c r="HU75" i="9"/>
  <c r="HU76" i="9"/>
  <c r="HU77" i="9"/>
  <c r="HU78" i="9"/>
  <c r="HU79" i="9"/>
  <c r="HU80" i="9"/>
  <c r="HU81" i="9"/>
  <c r="HU82" i="9"/>
  <c r="HU83" i="9"/>
  <c r="HU84" i="9"/>
  <c r="HU85" i="9"/>
  <c r="HU86" i="9"/>
  <c r="HU87" i="9"/>
  <c r="HU88" i="9"/>
  <c r="HU89" i="9"/>
  <c r="HU90" i="9"/>
  <c r="HU91" i="9"/>
  <c r="HU92" i="9"/>
  <c r="HU93" i="9"/>
  <c r="HU95" i="9"/>
  <c r="HU96" i="9"/>
  <c r="HU97" i="9"/>
  <c r="HU98" i="9"/>
  <c r="HU99" i="9"/>
  <c r="HU100" i="9"/>
  <c r="HU101" i="9"/>
  <c r="HU7" i="9"/>
  <c r="HT8" i="9"/>
  <c r="HT9" i="9"/>
  <c r="HT10" i="9"/>
  <c r="HT11" i="9"/>
  <c r="HT12" i="9"/>
  <c r="HT13" i="9"/>
  <c r="HT14" i="9"/>
  <c r="HT15" i="9"/>
  <c r="HT16" i="9"/>
  <c r="HT17" i="9"/>
  <c r="HT18" i="9"/>
  <c r="HT19" i="9"/>
  <c r="HT20" i="9"/>
  <c r="HT23" i="9"/>
  <c r="HT24" i="9"/>
  <c r="HT25" i="9"/>
  <c r="HT26" i="9"/>
  <c r="HT27" i="9"/>
  <c r="HT28" i="9"/>
  <c r="HT29" i="9"/>
  <c r="HT30" i="9"/>
  <c r="HT31" i="9"/>
  <c r="HT32" i="9"/>
  <c r="HT33" i="9"/>
  <c r="HT34" i="9"/>
  <c r="HT35" i="9"/>
  <c r="HT36" i="9"/>
  <c r="HT39" i="9"/>
  <c r="HT40" i="9"/>
  <c r="HT41" i="9"/>
  <c r="HT42" i="9"/>
  <c r="HT43" i="9"/>
  <c r="HT44" i="9"/>
  <c r="HT45" i="9"/>
  <c r="HT46" i="9"/>
  <c r="HT47" i="9"/>
  <c r="HT48" i="9"/>
  <c r="HT49" i="9"/>
  <c r="HT50" i="9"/>
  <c r="HT51" i="9"/>
  <c r="HT52" i="9"/>
  <c r="HT53" i="9"/>
  <c r="HT54" i="9"/>
  <c r="HT55" i="9"/>
  <c r="HT56" i="9"/>
  <c r="HT57" i="9"/>
  <c r="HT58" i="9"/>
  <c r="HT59" i="9"/>
  <c r="HT60" i="9"/>
  <c r="HT61" i="9"/>
  <c r="HT62" i="9"/>
  <c r="HT63" i="9"/>
  <c r="HT64" i="9"/>
  <c r="HT65" i="9"/>
  <c r="HT66" i="9"/>
  <c r="HT67" i="9"/>
  <c r="HT68" i="9"/>
  <c r="HT69" i="9"/>
  <c r="HT72" i="9"/>
  <c r="HT73" i="9"/>
  <c r="HT74" i="9"/>
  <c r="HT75" i="9"/>
  <c r="HT76" i="9"/>
  <c r="HT77" i="9"/>
  <c r="HT78" i="9"/>
  <c r="HT79" i="9"/>
  <c r="HT80" i="9"/>
  <c r="HT81" i="9"/>
  <c r="HT82" i="9"/>
  <c r="HT83" i="9"/>
  <c r="HT84" i="9"/>
  <c r="HT85" i="9"/>
  <c r="HT86" i="9"/>
  <c r="HT87" i="9"/>
  <c r="HT88" i="9"/>
  <c r="HT89" i="9"/>
  <c r="HT90" i="9"/>
  <c r="HT91" i="9"/>
  <c r="HT92" i="9"/>
  <c r="HT93" i="9"/>
  <c r="HT95" i="9"/>
  <c r="HT96" i="9"/>
  <c r="HT97" i="9"/>
  <c r="HT98" i="9"/>
  <c r="HT99" i="9"/>
  <c r="HT100" i="9"/>
  <c r="HT101" i="9"/>
  <c r="HT7" i="9"/>
  <c r="HR8" i="9"/>
  <c r="HR9" i="9"/>
  <c r="HR10" i="9"/>
  <c r="HR11" i="9"/>
  <c r="HR12" i="9"/>
  <c r="HR13" i="9"/>
  <c r="HR14" i="9"/>
  <c r="HR15" i="9"/>
  <c r="HR16" i="9"/>
  <c r="HR17" i="9"/>
  <c r="HR18" i="9"/>
  <c r="HR19" i="9"/>
  <c r="HR20" i="9"/>
  <c r="HR23" i="9"/>
  <c r="HR24" i="9"/>
  <c r="HR25" i="9"/>
  <c r="HR26" i="9"/>
  <c r="HR27" i="9"/>
  <c r="HR28" i="9"/>
  <c r="HR29" i="9"/>
  <c r="HR30" i="9"/>
  <c r="HR31" i="9"/>
  <c r="HR32" i="9"/>
  <c r="HR33" i="9"/>
  <c r="HR34" i="9"/>
  <c r="HR35" i="9"/>
  <c r="HR36" i="9"/>
  <c r="HR39" i="9"/>
  <c r="HR40" i="9"/>
  <c r="HR41" i="9"/>
  <c r="HR42" i="9"/>
  <c r="HR43" i="9"/>
  <c r="HR44" i="9"/>
  <c r="HR45" i="9"/>
  <c r="HR46" i="9"/>
  <c r="HR47" i="9"/>
  <c r="HR48" i="9"/>
  <c r="HR49" i="9"/>
  <c r="HR50" i="9"/>
  <c r="HR51" i="9"/>
  <c r="HR52" i="9"/>
  <c r="HR53" i="9"/>
  <c r="HR54" i="9"/>
  <c r="HR55" i="9"/>
  <c r="HR56" i="9"/>
  <c r="HR57" i="9"/>
  <c r="HR58" i="9"/>
  <c r="HR59" i="9"/>
  <c r="HR60" i="9"/>
  <c r="HR61" i="9"/>
  <c r="HR62" i="9"/>
  <c r="HR63" i="9"/>
  <c r="HR64" i="9"/>
  <c r="HR65" i="9"/>
  <c r="HR66" i="9"/>
  <c r="HR67" i="9"/>
  <c r="HR68" i="9"/>
  <c r="HR69" i="9"/>
  <c r="HR71" i="9"/>
  <c r="HR72" i="9"/>
  <c r="HR73" i="9"/>
  <c r="HR74" i="9"/>
  <c r="HR75" i="9"/>
  <c r="HR76" i="9"/>
  <c r="HR77" i="9"/>
  <c r="HR78" i="9"/>
  <c r="HR79" i="9"/>
  <c r="HR80" i="9"/>
  <c r="HR81" i="9"/>
  <c r="HR82" i="9"/>
  <c r="HR83" i="9"/>
  <c r="HR84" i="9"/>
  <c r="HR85" i="9"/>
  <c r="HR86" i="9"/>
  <c r="HR87" i="9"/>
  <c r="HR88" i="9"/>
  <c r="HR89" i="9"/>
  <c r="HR90" i="9"/>
  <c r="HR91" i="9"/>
  <c r="HR92" i="9"/>
  <c r="HR93" i="9"/>
  <c r="HR95" i="9"/>
  <c r="HR96" i="9"/>
  <c r="HR97" i="9"/>
  <c r="HR98" i="9"/>
  <c r="HR99" i="9"/>
  <c r="HR100" i="9"/>
  <c r="HR101" i="9"/>
  <c r="HR7" i="9"/>
  <c r="HQ8" i="9"/>
  <c r="HQ9" i="9"/>
  <c r="HQ10" i="9"/>
  <c r="HQ11" i="9"/>
  <c r="HQ12" i="9"/>
  <c r="HQ13" i="9"/>
  <c r="HQ14" i="9"/>
  <c r="HQ15" i="9"/>
  <c r="HQ16" i="9"/>
  <c r="HQ17" i="9"/>
  <c r="HQ18" i="9"/>
  <c r="HQ19" i="9"/>
  <c r="HQ20" i="9"/>
  <c r="HQ23" i="9"/>
  <c r="HQ24" i="9"/>
  <c r="HQ25" i="9"/>
  <c r="HQ26" i="9"/>
  <c r="HQ27" i="9"/>
  <c r="HQ28" i="9"/>
  <c r="HQ29" i="9"/>
  <c r="HQ30" i="9"/>
  <c r="HQ31" i="9"/>
  <c r="HQ32" i="9"/>
  <c r="HQ33" i="9"/>
  <c r="HQ34" i="9"/>
  <c r="HQ35" i="9"/>
  <c r="HQ36" i="9"/>
  <c r="HQ39" i="9"/>
  <c r="HQ40" i="9"/>
  <c r="HQ41" i="9"/>
  <c r="HQ42" i="9"/>
  <c r="HQ43" i="9"/>
  <c r="HQ44" i="9"/>
  <c r="HQ45" i="9"/>
  <c r="HQ46" i="9"/>
  <c r="HQ47" i="9"/>
  <c r="HQ48" i="9"/>
  <c r="HQ49" i="9"/>
  <c r="HQ50" i="9"/>
  <c r="HQ51" i="9"/>
  <c r="HQ52" i="9"/>
  <c r="HQ53" i="9"/>
  <c r="HQ54" i="9"/>
  <c r="HQ55" i="9"/>
  <c r="HQ56" i="9"/>
  <c r="HQ57" i="9"/>
  <c r="HQ58" i="9"/>
  <c r="HQ59" i="9"/>
  <c r="HQ60" i="9"/>
  <c r="HQ61" i="9"/>
  <c r="HQ62" i="9"/>
  <c r="HQ63" i="9"/>
  <c r="HQ64" i="9"/>
  <c r="HQ65" i="9"/>
  <c r="HQ66" i="9"/>
  <c r="HQ67" i="9"/>
  <c r="HQ68" i="9"/>
  <c r="HQ69" i="9"/>
  <c r="HQ71" i="9"/>
  <c r="HQ72" i="9"/>
  <c r="HQ73" i="9"/>
  <c r="HQ74" i="9"/>
  <c r="HQ75" i="9"/>
  <c r="HQ76" i="9"/>
  <c r="HQ77" i="9"/>
  <c r="HQ78" i="9"/>
  <c r="HQ79" i="9"/>
  <c r="HQ80" i="9"/>
  <c r="HQ81" i="9"/>
  <c r="HQ82" i="9"/>
  <c r="HQ83" i="9"/>
  <c r="HQ84" i="9"/>
  <c r="HQ85" i="9"/>
  <c r="HQ86" i="9"/>
  <c r="HQ87" i="9"/>
  <c r="HQ88" i="9"/>
  <c r="HQ89" i="9"/>
  <c r="HQ90" i="9"/>
  <c r="HQ91" i="9"/>
  <c r="HQ92" i="9"/>
  <c r="HQ93" i="9"/>
  <c r="HQ95" i="9"/>
  <c r="HQ96" i="9"/>
  <c r="HQ97" i="9"/>
  <c r="HQ98" i="9"/>
  <c r="HQ99" i="9"/>
  <c r="HQ100" i="9"/>
  <c r="HQ101" i="9"/>
  <c r="HQ7" i="9"/>
  <c r="IF103" i="9"/>
  <c r="IC103" i="9"/>
  <c r="HZ103" i="9"/>
  <c r="II101" i="9"/>
  <c r="II100" i="9"/>
  <c r="II99" i="9"/>
  <c r="II98" i="9"/>
  <c r="II97" i="9"/>
  <c r="II96" i="9"/>
  <c r="II95" i="9"/>
  <c r="II93" i="9"/>
  <c r="II92" i="9"/>
  <c r="II91" i="9"/>
  <c r="II90" i="9"/>
  <c r="II89" i="9"/>
  <c r="II88" i="9"/>
  <c r="II87" i="9"/>
  <c r="II86" i="9"/>
  <c r="II85" i="9"/>
  <c r="II84" i="9"/>
  <c r="II83" i="9"/>
  <c r="II82" i="9"/>
  <c r="II81" i="9"/>
  <c r="II80" i="9"/>
  <c r="II79" i="9"/>
  <c r="II78" i="9"/>
  <c r="II77" i="9"/>
  <c r="II76" i="9"/>
  <c r="II75" i="9"/>
  <c r="II74" i="9"/>
  <c r="II73" i="9"/>
  <c r="II72" i="9"/>
  <c r="II71" i="9"/>
  <c r="II69" i="9"/>
  <c r="II68" i="9"/>
  <c r="II67" i="9"/>
  <c r="II66" i="9"/>
  <c r="II65" i="9"/>
  <c r="II64" i="9"/>
  <c r="II63" i="9"/>
  <c r="II62" i="9"/>
  <c r="II61" i="9"/>
  <c r="II60" i="9"/>
  <c r="II59" i="9"/>
  <c r="II58" i="9"/>
  <c r="II57" i="9"/>
  <c r="II56" i="9"/>
  <c r="II55" i="9"/>
  <c r="II54" i="9"/>
  <c r="II53" i="9"/>
  <c r="II52" i="9"/>
  <c r="II51" i="9"/>
  <c r="II50" i="9"/>
  <c r="II49" i="9"/>
  <c r="II48" i="9"/>
  <c r="II47" i="9"/>
  <c r="II46" i="9"/>
  <c r="II45" i="9"/>
  <c r="II44" i="9"/>
  <c r="II43" i="9"/>
  <c r="II42" i="9"/>
  <c r="II41" i="9"/>
  <c r="II40" i="9"/>
  <c r="II39" i="9"/>
  <c r="II36" i="9"/>
  <c r="II35" i="9"/>
  <c r="II34" i="9"/>
  <c r="II33" i="9"/>
  <c r="II32" i="9"/>
  <c r="II31" i="9"/>
  <c r="II30" i="9"/>
  <c r="II29" i="9"/>
  <c r="II28" i="9"/>
  <c r="II27" i="9"/>
  <c r="II26" i="9"/>
  <c r="II25" i="9"/>
  <c r="II24" i="9"/>
  <c r="II23" i="9"/>
  <c r="II20" i="9"/>
  <c r="II19" i="9"/>
  <c r="II18" i="9"/>
  <c r="II17" i="9"/>
  <c r="II16" i="9"/>
  <c r="II15" i="9"/>
  <c r="II14" i="9"/>
  <c r="II13" i="9"/>
  <c r="II12" i="9"/>
  <c r="II11" i="9"/>
  <c r="II10" i="9"/>
  <c r="II9" i="9"/>
  <c r="II8" i="9"/>
  <c r="II7" i="9"/>
  <c r="HY8" i="9"/>
  <c r="HY9" i="9"/>
  <c r="HY10" i="9"/>
  <c r="HY11" i="9"/>
  <c r="HY12" i="9"/>
  <c r="HY13" i="9"/>
  <c r="HY14" i="9"/>
  <c r="HY15" i="9"/>
  <c r="HY16" i="9"/>
  <c r="HY17" i="9"/>
  <c r="HY18" i="9"/>
  <c r="HY19" i="9"/>
  <c r="HY20" i="9"/>
  <c r="HY23" i="9"/>
  <c r="HY24" i="9"/>
  <c r="HY25" i="9"/>
  <c r="HY26" i="9"/>
  <c r="HY27" i="9"/>
  <c r="HY28" i="9"/>
  <c r="HY29" i="9"/>
  <c r="HY30" i="9"/>
  <c r="HY31" i="9"/>
  <c r="HY32" i="9"/>
  <c r="HY33" i="9"/>
  <c r="HY34" i="9"/>
  <c r="HY35" i="9"/>
  <c r="HY36" i="9"/>
  <c r="HY39" i="9"/>
  <c r="HY40" i="9"/>
  <c r="HY41" i="9"/>
  <c r="HY42" i="9"/>
  <c r="HY43" i="9"/>
  <c r="HY44" i="9"/>
  <c r="HY45" i="9"/>
  <c r="HY46" i="9"/>
  <c r="HY47" i="9"/>
  <c r="HY48" i="9"/>
  <c r="HY49" i="9"/>
  <c r="HY50" i="9"/>
  <c r="HY51" i="9"/>
  <c r="HY52" i="9"/>
  <c r="HY53" i="9"/>
  <c r="HY54" i="9"/>
  <c r="HY55" i="9"/>
  <c r="HY56" i="9"/>
  <c r="HY57" i="9"/>
  <c r="HY58" i="9"/>
  <c r="HY59" i="9"/>
  <c r="HY60" i="9"/>
  <c r="HY61" i="9"/>
  <c r="HY62" i="9"/>
  <c r="HY63" i="9"/>
  <c r="HY64" i="9"/>
  <c r="HY65" i="9"/>
  <c r="HY66" i="9"/>
  <c r="HY67" i="9"/>
  <c r="HY68" i="9"/>
  <c r="HY69" i="9"/>
  <c r="HY72" i="9"/>
  <c r="HY73" i="9"/>
  <c r="HY74" i="9"/>
  <c r="HY75" i="9"/>
  <c r="HY76" i="9"/>
  <c r="HY77" i="9"/>
  <c r="HY78" i="9"/>
  <c r="HY79" i="9"/>
  <c r="HY80" i="9"/>
  <c r="HY81" i="9"/>
  <c r="HY82" i="9"/>
  <c r="HY83" i="9"/>
  <c r="HY84" i="9"/>
  <c r="HY85" i="9"/>
  <c r="HY86" i="9"/>
  <c r="HY87" i="9"/>
  <c r="HY88" i="9"/>
  <c r="HY89" i="9"/>
  <c r="HY90" i="9"/>
  <c r="HY91" i="9"/>
  <c r="HY92" i="9"/>
  <c r="HY93" i="9"/>
  <c r="HY95" i="9"/>
  <c r="HY96" i="9"/>
  <c r="HY97" i="9"/>
  <c r="HY98" i="9"/>
  <c r="HY99" i="9"/>
  <c r="HY100" i="9"/>
  <c r="HY101" i="9"/>
  <c r="HX9" i="6"/>
  <c r="HX10" i="6"/>
  <c r="HX11" i="6"/>
  <c r="HX12" i="6"/>
  <c r="HX13" i="6"/>
  <c r="HX14" i="6"/>
  <c r="HX15" i="6"/>
  <c r="HX16" i="6"/>
  <c r="HX17" i="6"/>
  <c r="HX18" i="6"/>
  <c r="HX19" i="6"/>
  <c r="HX20" i="6"/>
  <c r="HX21" i="6"/>
  <c r="HX22" i="6"/>
  <c r="HX25" i="6"/>
  <c r="HX26" i="6"/>
  <c r="HX27" i="6"/>
  <c r="HX28" i="6"/>
  <c r="HX29" i="6"/>
  <c r="HX30" i="6"/>
  <c r="HX31" i="6"/>
  <c r="HX32" i="6"/>
  <c r="HX33" i="6"/>
  <c r="HX34" i="6"/>
  <c r="HX35" i="6"/>
  <c r="HX36" i="6"/>
  <c r="HX37" i="6"/>
  <c r="HX40" i="6"/>
  <c r="HX41" i="6"/>
  <c r="HX42" i="6"/>
  <c r="HX43" i="6"/>
  <c r="HX44" i="6"/>
  <c r="HX45" i="6"/>
  <c r="HX46" i="6"/>
  <c r="HX47" i="6"/>
  <c r="HX48" i="6"/>
  <c r="HX49" i="6"/>
  <c r="HX50" i="6"/>
  <c r="HX51" i="6"/>
  <c r="HX52" i="6"/>
  <c r="HX53" i="6"/>
  <c r="HX54" i="6"/>
  <c r="HX55" i="6"/>
  <c r="HX56" i="6"/>
  <c r="HX57" i="6"/>
  <c r="HX58" i="6"/>
  <c r="HX59" i="6"/>
  <c r="HX60" i="6"/>
  <c r="HX61" i="6"/>
  <c r="HX62" i="6"/>
  <c r="HX63" i="6"/>
  <c r="HX64" i="6"/>
  <c r="HX65" i="6"/>
  <c r="HX66" i="6"/>
  <c r="HX67" i="6"/>
  <c r="HX68" i="6"/>
  <c r="HX69" i="6"/>
  <c r="HX70" i="6"/>
  <c r="HX72" i="6"/>
  <c r="HX73" i="6"/>
  <c r="HX74" i="6"/>
  <c r="HX75" i="6"/>
  <c r="HX76" i="6"/>
  <c r="HX77" i="6"/>
  <c r="HX78" i="6"/>
  <c r="HX79" i="6"/>
  <c r="HX80" i="6"/>
  <c r="HX81" i="6"/>
  <c r="HX82" i="6"/>
  <c r="HX83" i="6"/>
  <c r="HX84" i="6"/>
  <c r="HX85" i="6"/>
  <c r="HX86" i="6"/>
  <c r="HX87" i="6"/>
  <c r="HX88" i="6"/>
  <c r="HX89" i="6"/>
  <c r="HX90" i="6"/>
  <c r="HX91" i="6"/>
  <c r="HX92" i="6"/>
  <c r="HX93" i="6"/>
  <c r="HX94" i="6"/>
  <c r="HX98" i="6"/>
  <c r="HX99" i="6"/>
  <c r="HX100" i="6"/>
  <c r="HX101" i="6"/>
  <c r="HX8" i="6"/>
  <c r="HW9" i="6"/>
  <c r="HW10" i="6"/>
  <c r="HW11" i="6"/>
  <c r="HW12" i="6"/>
  <c r="HW13" i="6"/>
  <c r="HW14" i="6"/>
  <c r="HW15" i="6"/>
  <c r="HW16" i="6"/>
  <c r="HW17" i="6"/>
  <c r="HW18" i="6"/>
  <c r="HW19" i="6"/>
  <c r="HW20" i="6"/>
  <c r="HW21" i="6"/>
  <c r="HW22" i="6"/>
  <c r="HW25" i="6"/>
  <c r="HW26" i="6"/>
  <c r="HW27" i="6"/>
  <c r="HW28" i="6"/>
  <c r="HW29" i="6"/>
  <c r="HW30" i="6"/>
  <c r="HW31" i="6"/>
  <c r="HW32" i="6"/>
  <c r="HW33" i="6"/>
  <c r="HW34" i="6"/>
  <c r="HW35" i="6"/>
  <c r="HW36" i="6"/>
  <c r="HW37" i="6"/>
  <c r="HW40" i="6"/>
  <c r="HW41" i="6"/>
  <c r="HW42" i="6"/>
  <c r="HW43" i="6"/>
  <c r="HW44" i="6"/>
  <c r="HW45" i="6"/>
  <c r="HW46" i="6"/>
  <c r="HW47" i="6"/>
  <c r="HW48" i="6"/>
  <c r="HW49" i="6"/>
  <c r="HW50" i="6"/>
  <c r="HW51" i="6"/>
  <c r="HW52" i="6"/>
  <c r="HW53" i="6"/>
  <c r="HW54" i="6"/>
  <c r="HW55" i="6"/>
  <c r="HW56" i="6"/>
  <c r="HW57" i="6"/>
  <c r="HW58" i="6"/>
  <c r="HW59" i="6"/>
  <c r="HW60" i="6"/>
  <c r="HW61" i="6"/>
  <c r="HW62" i="6"/>
  <c r="HW63" i="6"/>
  <c r="HW64" i="6"/>
  <c r="HW65" i="6"/>
  <c r="HW66" i="6"/>
  <c r="HW67" i="6"/>
  <c r="HW68" i="6"/>
  <c r="HW69" i="6"/>
  <c r="HW70" i="6"/>
  <c r="HW72" i="6"/>
  <c r="HW73" i="6"/>
  <c r="HW74" i="6"/>
  <c r="HW75" i="6"/>
  <c r="HW76" i="6"/>
  <c r="HW77" i="6"/>
  <c r="HW78" i="6"/>
  <c r="HW79" i="6"/>
  <c r="HW80" i="6"/>
  <c r="HW81" i="6"/>
  <c r="HW82" i="6"/>
  <c r="HW83" i="6"/>
  <c r="HW84" i="6"/>
  <c r="HW85" i="6"/>
  <c r="HW86" i="6"/>
  <c r="HW87" i="6"/>
  <c r="HW88" i="6"/>
  <c r="HW89" i="6"/>
  <c r="HW90" i="6"/>
  <c r="HW91" i="6"/>
  <c r="HW92" i="6"/>
  <c r="HW93" i="6"/>
  <c r="HW94" i="6"/>
  <c r="HW98" i="6"/>
  <c r="HW99" i="6"/>
  <c r="HW100" i="6"/>
  <c r="HW101" i="6"/>
  <c r="HW8" i="6"/>
  <c r="HU9" i="6"/>
  <c r="HU10" i="6"/>
  <c r="HU11" i="6"/>
  <c r="HU12" i="6"/>
  <c r="HU13" i="6"/>
  <c r="HU14" i="6"/>
  <c r="HU15" i="6"/>
  <c r="HU16" i="6"/>
  <c r="HU17" i="6"/>
  <c r="HU18" i="6"/>
  <c r="HU19" i="6"/>
  <c r="HU20" i="6"/>
  <c r="HU21" i="6"/>
  <c r="HU22" i="6"/>
  <c r="HU25" i="6"/>
  <c r="HU26" i="6"/>
  <c r="HU27" i="6"/>
  <c r="HU28" i="6"/>
  <c r="HU29" i="6"/>
  <c r="HU30" i="6"/>
  <c r="HU31" i="6"/>
  <c r="HU32" i="6"/>
  <c r="HU33" i="6"/>
  <c r="HU34" i="6"/>
  <c r="HU35" i="6"/>
  <c r="HU36" i="6"/>
  <c r="HU37" i="6"/>
  <c r="HU40" i="6"/>
  <c r="HU41" i="6"/>
  <c r="HU42" i="6"/>
  <c r="HU43" i="6"/>
  <c r="HU44" i="6"/>
  <c r="HU45" i="6"/>
  <c r="HU46" i="6"/>
  <c r="HU47" i="6"/>
  <c r="HU48" i="6"/>
  <c r="HU49" i="6"/>
  <c r="HU50" i="6"/>
  <c r="HU51" i="6"/>
  <c r="HU52" i="6"/>
  <c r="HU53" i="6"/>
  <c r="HU54" i="6"/>
  <c r="HU55" i="6"/>
  <c r="HU56" i="6"/>
  <c r="HU57" i="6"/>
  <c r="HU58" i="6"/>
  <c r="HU59" i="6"/>
  <c r="HU60" i="6"/>
  <c r="HU61" i="6"/>
  <c r="HU62" i="6"/>
  <c r="HU63" i="6"/>
  <c r="HU64" i="6"/>
  <c r="HU65" i="6"/>
  <c r="HU66" i="6"/>
  <c r="HU67" i="6"/>
  <c r="HU68" i="6"/>
  <c r="HU69" i="6"/>
  <c r="HU70" i="6"/>
  <c r="HU72" i="6"/>
  <c r="HU73" i="6"/>
  <c r="HU74" i="6"/>
  <c r="HU75" i="6"/>
  <c r="HU76" i="6"/>
  <c r="HU77" i="6"/>
  <c r="HU78" i="6"/>
  <c r="HU79" i="6"/>
  <c r="HU80" i="6"/>
  <c r="HU81" i="6"/>
  <c r="HU82" i="6"/>
  <c r="HU83" i="6"/>
  <c r="HU84" i="6"/>
  <c r="HU85" i="6"/>
  <c r="HU86" i="6"/>
  <c r="HU87" i="6"/>
  <c r="HU88" i="6"/>
  <c r="HU89" i="6"/>
  <c r="HU90" i="6"/>
  <c r="HU91" i="6"/>
  <c r="HU92" i="6"/>
  <c r="HU93" i="6"/>
  <c r="HU94" i="6"/>
  <c r="HU98" i="6"/>
  <c r="HU99" i="6"/>
  <c r="HU100" i="6"/>
  <c r="HU101" i="6"/>
  <c r="HU8" i="6"/>
  <c r="HT9" i="6"/>
  <c r="HT10" i="6"/>
  <c r="HT11" i="6"/>
  <c r="HT12" i="6"/>
  <c r="HT13" i="6"/>
  <c r="HT14" i="6"/>
  <c r="HT15" i="6"/>
  <c r="HT16" i="6"/>
  <c r="HT17" i="6"/>
  <c r="HT18" i="6"/>
  <c r="HT19" i="6"/>
  <c r="HT20" i="6"/>
  <c r="HT21" i="6"/>
  <c r="HT22" i="6"/>
  <c r="HT25" i="6"/>
  <c r="HT26" i="6"/>
  <c r="HT27" i="6"/>
  <c r="HT28" i="6"/>
  <c r="HT29" i="6"/>
  <c r="HT30" i="6"/>
  <c r="HT31" i="6"/>
  <c r="HT32" i="6"/>
  <c r="HT33" i="6"/>
  <c r="HT34" i="6"/>
  <c r="HT35" i="6"/>
  <c r="HT36" i="6"/>
  <c r="HT37" i="6"/>
  <c r="HT40" i="6"/>
  <c r="HT41" i="6"/>
  <c r="HT42" i="6"/>
  <c r="HT43" i="6"/>
  <c r="HT44" i="6"/>
  <c r="HT45" i="6"/>
  <c r="HT46" i="6"/>
  <c r="HT47" i="6"/>
  <c r="HT48" i="6"/>
  <c r="HT49" i="6"/>
  <c r="HT50" i="6"/>
  <c r="HT51" i="6"/>
  <c r="HT52" i="6"/>
  <c r="HT53" i="6"/>
  <c r="HT54" i="6"/>
  <c r="HT55" i="6"/>
  <c r="HT56" i="6"/>
  <c r="HT57" i="6"/>
  <c r="HT58" i="6"/>
  <c r="HT59" i="6"/>
  <c r="HT60" i="6"/>
  <c r="HT61" i="6"/>
  <c r="HT62" i="6"/>
  <c r="HT63" i="6"/>
  <c r="HT64" i="6"/>
  <c r="HT65" i="6"/>
  <c r="HT66" i="6"/>
  <c r="HT67" i="6"/>
  <c r="HT68" i="6"/>
  <c r="HT69" i="6"/>
  <c r="HT70" i="6"/>
  <c r="HT72" i="6"/>
  <c r="HT73" i="6"/>
  <c r="HT74" i="6"/>
  <c r="HT75" i="6"/>
  <c r="HT76" i="6"/>
  <c r="HT77" i="6"/>
  <c r="HT78" i="6"/>
  <c r="HT79" i="6"/>
  <c r="HT80" i="6"/>
  <c r="HT81" i="6"/>
  <c r="HT82" i="6"/>
  <c r="HT83" i="6"/>
  <c r="HT84" i="6"/>
  <c r="HT85" i="6"/>
  <c r="HT86" i="6"/>
  <c r="HT87" i="6"/>
  <c r="HT88" i="6"/>
  <c r="HT89" i="6"/>
  <c r="HT90" i="6"/>
  <c r="HT91" i="6"/>
  <c r="HT92" i="6"/>
  <c r="HT93" i="6"/>
  <c r="HT94" i="6"/>
  <c r="HT98" i="6"/>
  <c r="HT99" i="6"/>
  <c r="HT100" i="6"/>
  <c r="HT101" i="6"/>
  <c r="HT8" i="6"/>
  <c r="HR9" i="6"/>
  <c r="HR10" i="6"/>
  <c r="HR11" i="6"/>
  <c r="HR12" i="6"/>
  <c r="HR13" i="6"/>
  <c r="HR14" i="6"/>
  <c r="HR15" i="6"/>
  <c r="HR16" i="6"/>
  <c r="HR17" i="6"/>
  <c r="HR18" i="6"/>
  <c r="HR19" i="6"/>
  <c r="HR20" i="6"/>
  <c r="HR21" i="6"/>
  <c r="HR22" i="6"/>
  <c r="HR25" i="6"/>
  <c r="HR26" i="6"/>
  <c r="HR27" i="6"/>
  <c r="HR28" i="6"/>
  <c r="HR29" i="6"/>
  <c r="HR30" i="6"/>
  <c r="HR31" i="6"/>
  <c r="HR32" i="6"/>
  <c r="HR33" i="6"/>
  <c r="HR34" i="6"/>
  <c r="HR35" i="6"/>
  <c r="HR36" i="6"/>
  <c r="HR37" i="6"/>
  <c r="HR40" i="6"/>
  <c r="HR41" i="6"/>
  <c r="HR42" i="6"/>
  <c r="HR43" i="6"/>
  <c r="HR44" i="6"/>
  <c r="HR45" i="6"/>
  <c r="HR46" i="6"/>
  <c r="HR47" i="6"/>
  <c r="HR48" i="6"/>
  <c r="HR49" i="6"/>
  <c r="HR50" i="6"/>
  <c r="HR51" i="6"/>
  <c r="HR52" i="6"/>
  <c r="HR53" i="6"/>
  <c r="HR54" i="6"/>
  <c r="HR55" i="6"/>
  <c r="HR56" i="6"/>
  <c r="HR57" i="6"/>
  <c r="HR58" i="6"/>
  <c r="HR59" i="6"/>
  <c r="HR60" i="6"/>
  <c r="HR61" i="6"/>
  <c r="HR62" i="6"/>
  <c r="HR63" i="6"/>
  <c r="HR64" i="6"/>
  <c r="HR65" i="6"/>
  <c r="HR66" i="6"/>
  <c r="HR67" i="6"/>
  <c r="HR68" i="6"/>
  <c r="HR69" i="6"/>
  <c r="HR70" i="6"/>
  <c r="HR72" i="6"/>
  <c r="HR73" i="6"/>
  <c r="HR74" i="6"/>
  <c r="HR75" i="6"/>
  <c r="HR76" i="6"/>
  <c r="HR77" i="6"/>
  <c r="HR78" i="6"/>
  <c r="HR79" i="6"/>
  <c r="HR80" i="6"/>
  <c r="HR81" i="6"/>
  <c r="HR82" i="6"/>
  <c r="HR83" i="6"/>
  <c r="HR84" i="6"/>
  <c r="HR85" i="6"/>
  <c r="HR86" i="6"/>
  <c r="HR87" i="6"/>
  <c r="HR88" i="6"/>
  <c r="HR89" i="6"/>
  <c r="HR90" i="6"/>
  <c r="HR91" i="6"/>
  <c r="HR92" i="6"/>
  <c r="HR93" i="6"/>
  <c r="HR94" i="6"/>
  <c r="HR98" i="6"/>
  <c r="HR99" i="6"/>
  <c r="HR100" i="6"/>
  <c r="HR101" i="6"/>
  <c r="HR8" i="6"/>
  <c r="HQ9" i="6"/>
  <c r="HQ10" i="6"/>
  <c r="HQ11" i="6"/>
  <c r="HQ12" i="6"/>
  <c r="HQ13" i="6"/>
  <c r="HQ14" i="6"/>
  <c r="HQ15" i="6"/>
  <c r="HQ16" i="6"/>
  <c r="HQ17" i="6"/>
  <c r="HQ18" i="6"/>
  <c r="HQ19" i="6"/>
  <c r="HQ20" i="6"/>
  <c r="HQ21" i="6"/>
  <c r="HQ22" i="6"/>
  <c r="HQ25" i="6"/>
  <c r="HQ26" i="6"/>
  <c r="HQ27" i="6"/>
  <c r="HQ28" i="6"/>
  <c r="HQ29" i="6"/>
  <c r="HQ30" i="6"/>
  <c r="HQ31" i="6"/>
  <c r="HQ32" i="6"/>
  <c r="HQ33" i="6"/>
  <c r="HQ34" i="6"/>
  <c r="HQ35" i="6"/>
  <c r="HQ36" i="6"/>
  <c r="HQ37" i="6"/>
  <c r="HQ40" i="6"/>
  <c r="HQ41" i="6"/>
  <c r="HQ42" i="6"/>
  <c r="HQ43" i="6"/>
  <c r="HQ44" i="6"/>
  <c r="HQ45" i="6"/>
  <c r="HQ46" i="6"/>
  <c r="HQ47" i="6"/>
  <c r="HQ48" i="6"/>
  <c r="HQ49" i="6"/>
  <c r="HQ50" i="6"/>
  <c r="HQ51" i="6"/>
  <c r="HQ52" i="6"/>
  <c r="HQ53" i="6"/>
  <c r="HQ54" i="6"/>
  <c r="HQ55" i="6"/>
  <c r="HQ56" i="6"/>
  <c r="HQ57" i="6"/>
  <c r="HQ58" i="6"/>
  <c r="HQ59" i="6"/>
  <c r="HQ60" i="6"/>
  <c r="HQ61" i="6"/>
  <c r="HQ62" i="6"/>
  <c r="HQ63" i="6"/>
  <c r="HQ64" i="6"/>
  <c r="HQ65" i="6"/>
  <c r="HQ66" i="6"/>
  <c r="HQ67" i="6"/>
  <c r="HQ68" i="6"/>
  <c r="HQ69" i="6"/>
  <c r="HQ70" i="6"/>
  <c r="HQ72" i="6"/>
  <c r="HQ73" i="6"/>
  <c r="HQ74" i="6"/>
  <c r="HQ75" i="6"/>
  <c r="HQ76" i="6"/>
  <c r="HQ77" i="6"/>
  <c r="HQ78" i="6"/>
  <c r="HQ79" i="6"/>
  <c r="HQ80" i="6"/>
  <c r="HQ81" i="6"/>
  <c r="HQ82" i="6"/>
  <c r="HQ83" i="6"/>
  <c r="HQ84" i="6"/>
  <c r="HQ85" i="6"/>
  <c r="HQ86" i="6"/>
  <c r="HQ87" i="6"/>
  <c r="HQ88" i="6"/>
  <c r="HQ89" i="6"/>
  <c r="HQ90" i="6"/>
  <c r="HQ91" i="6"/>
  <c r="HQ92" i="6"/>
  <c r="HQ93" i="6"/>
  <c r="HQ94" i="6"/>
  <c r="HQ98" i="6"/>
  <c r="HQ99" i="6"/>
  <c r="HQ100" i="6"/>
  <c r="HQ101" i="6"/>
  <c r="HQ8" i="6"/>
  <c r="IF103" i="6"/>
  <c r="IC103" i="6"/>
  <c r="HZ103" i="6"/>
  <c r="II7" i="6"/>
  <c r="HN8" i="9"/>
  <c r="HN9" i="9"/>
  <c r="HN10" i="9"/>
  <c r="HN11" i="9"/>
  <c r="HN12" i="9"/>
  <c r="HN13" i="9"/>
  <c r="HN14" i="9"/>
  <c r="HN15" i="9"/>
  <c r="HN16" i="9"/>
  <c r="HN17" i="9"/>
  <c r="HN18" i="9"/>
  <c r="HN19" i="9"/>
  <c r="HN20" i="9"/>
  <c r="HN23" i="9"/>
  <c r="HN24" i="9"/>
  <c r="HN25" i="9"/>
  <c r="HN26" i="9"/>
  <c r="HN27" i="9"/>
  <c r="HN28" i="9"/>
  <c r="HN29" i="9"/>
  <c r="HN30" i="9"/>
  <c r="HN31" i="9"/>
  <c r="HN32" i="9"/>
  <c r="HN33" i="9"/>
  <c r="HN34" i="9"/>
  <c r="HN35" i="9"/>
  <c r="HN36" i="9"/>
  <c r="HN39" i="9"/>
  <c r="HN40" i="9"/>
  <c r="HN41" i="9"/>
  <c r="HN42" i="9"/>
  <c r="HN43" i="9"/>
  <c r="HN44" i="9"/>
  <c r="HN45" i="9"/>
  <c r="HN46" i="9"/>
  <c r="HN47" i="9"/>
  <c r="HN48" i="9"/>
  <c r="HN49" i="9"/>
  <c r="HN50" i="9"/>
  <c r="HN51" i="9"/>
  <c r="HN52" i="9"/>
  <c r="HN53" i="9"/>
  <c r="HN54" i="9"/>
  <c r="HN55" i="9"/>
  <c r="HN56" i="9"/>
  <c r="HN57" i="9"/>
  <c r="HN58" i="9"/>
  <c r="HN59" i="9"/>
  <c r="HN60" i="9"/>
  <c r="HN61" i="9"/>
  <c r="HN62" i="9"/>
  <c r="HN63" i="9"/>
  <c r="HN64" i="9"/>
  <c r="HN65" i="9"/>
  <c r="HN66" i="9"/>
  <c r="HN67" i="9"/>
  <c r="HN68" i="9"/>
  <c r="HN69" i="9"/>
  <c r="HN71" i="9"/>
  <c r="HN72" i="9"/>
  <c r="HN73" i="9"/>
  <c r="HN74" i="9"/>
  <c r="HN75" i="9"/>
  <c r="HN76" i="9"/>
  <c r="HN77" i="9"/>
  <c r="HN78" i="9"/>
  <c r="HN79" i="9"/>
  <c r="HN80" i="9"/>
  <c r="HN81" i="9"/>
  <c r="HN82" i="9"/>
  <c r="HN83" i="9"/>
  <c r="HN84" i="9"/>
  <c r="HN85" i="9"/>
  <c r="HN86" i="9"/>
  <c r="HN87" i="9"/>
  <c r="HN88" i="9"/>
  <c r="HN89" i="9"/>
  <c r="HN90" i="9"/>
  <c r="HN91" i="9"/>
  <c r="HN92" i="9"/>
  <c r="HN93" i="9"/>
  <c r="HN95" i="9"/>
  <c r="HN96" i="9"/>
  <c r="HN97" i="9"/>
  <c r="HN98" i="9"/>
  <c r="HN99" i="9"/>
  <c r="HN100" i="9"/>
  <c r="HN101" i="9"/>
  <c r="HN7" i="9"/>
  <c r="HM8" i="9"/>
  <c r="HM9" i="9"/>
  <c r="HM10" i="9"/>
  <c r="HM11" i="9"/>
  <c r="HM12" i="9"/>
  <c r="HM13" i="9"/>
  <c r="HM14" i="9"/>
  <c r="HM15" i="9"/>
  <c r="HM16" i="9"/>
  <c r="HM17" i="9"/>
  <c r="HM18" i="9"/>
  <c r="HM19" i="9"/>
  <c r="HM20" i="9"/>
  <c r="HM23" i="9"/>
  <c r="HM24" i="9"/>
  <c r="HM25" i="9"/>
  <c r="HM26" i="9"/>
  <c r="HM27" i="9"/>
  <c r="HM28" i="9"/>
  <c r="HM29" i="9"/>
  <c r="HM30" i="9"/>
  <c r="HM31" i="9"/>
  <c r="HM32" i="9"/>
  <c r="HM33" i="9"/>
  <c r="HM34" i="9"/>
  <c r="HM35" i="9"/>
  <c r="HM36" i="9"/>
  <c r="HM39" i="9"/>
  <c r="HM40" i="9"/>
  <c r="HM41" i="9"/>
  <c r="HM42" i="9"/>
  <c r="HM43" i="9"/>
  <c r="HM44" i="9"/>
  <c r="HM45" i="9"/>
  <c r="HM46" i="9"/>
  <c r="HM47" i="9"/>
  <c r="HM48" i="9"/>
  <c r="HM49" i="9"/>
  <c r="HM50" i="9"/>
  <c r="HM51" i="9"/>
  <c r="HM52" i="9"/>
  <c r="HM53" i="9"/>
  <c r="HM54" i="9"/>
  <c r="HM55" i="9"/>
  <c r="HM56" i="9"/>
  <c r="HM57" i="9"/>
  <c r="HM58" i="9"/>
  <c r="HM59" i="9"/>
  <c r="HM60" i="9"/>
  <c r="HM61" i="9"/>
  <c r="HM62" i="9"/>
  <c r="HM63" i="9"/>
  <c r="HM64" i="9"/>
  <c r="HM65" i="9"/>
  <c r="HM66" i="9"/>
  <c r="HM67" i="9"/>
  <c r="HM68" i="9"/>
  <c r="HM69" i="9"/>
  <c r="HM71" i="9"/>
  <c r="HM72" i="9"/>
  <c r="HM73" i="9"/>
  <c r="HM74" i="9"/>
  <c r="HM75" i="9"/>
  <c r="HM76" i="9"/>
  <c r="HM77" i="9"/>
  <c r="HM78" i="9"/>
  <c r="HM79" i="9"/>
  <c r="HM80" i="9"/>
  <c r="HM81" i="9"/>
  <c r="HM82" i="9"/>
  <c r="HM83" i="9"/>
  <c r="HM84" i="9"/>
  <c r="HM85" i="9"/>
  <c r="HM86" i="9"/>
  <c r="HM87" i="9"/>
  <c r="HM88" i="9"/>
  <c r="HM89" i="9"/>
  <c r="HM90" i="9"/>
  <c r="HM91" i="9"/>
  <c r="HM92" i="9"/>
  <c r="HM93" i="9"/>
  <c r="HM95" i="9"/>
  <c r="HM96" i="9"/>
  <c r="HM97" i="9"/>
  <c r="HM98" i="9"/>
  <c r="HM99" i="9"/>
  <c r="HM100" i="9"/>
  <c r="HM101" i="9"/>
  <c r="HM7" i="9"/>
  <c r="HK8" i="9"/>
  <c r="HK9" i="9"/>
  <c r="HK10" i="9"/>
  <c r="HK11" i="9"/>
  <c r="HK12" i="9"/>
  <c r="HK13" i="9"/>
  <c r="HK14" i="9"/>
  <c r="HK15" i="9"/>
  <c r="HK16" i="9"/>
  <c r="HK17" i="9"/>
  <c r="HK18" i="9"/>
  <c r="HK19" i="9"/>
  <c r="HK20" i="9"/>
  <c r="HK23" i="9"/>
  <c r="HK24" i="9"/>
  <c r="HK25" i="9"/>
  <c r="HK26" i="9"/>
  <c r="HK27" i="9"/>
  <c r="HK28" i="9"/>
  <c r="HK29" i="9"/>
  <c r="HK30" i="9"/>
  <c r="HK31" i="9"/>
  <c r="HK32" i="9"/>
  <c r="HK33" i="9"/>
  <c r="HK34" i="9"/>
  <c r="HK35" i="9"/>
  <c r="HK36" i="9"/>
  <c r="HK39" i="9"/>
  <c r="HK40" i="9"/>
  <c r="HK41" i="9"/>
  <c r="HK42" i="9"/>
  <c r="HK43" i="9"/>
  <c r="HK44" i="9"/>
  <c r="HK45" i="9"/>
  <c r="HK46" i="9"/>
  <c r="HK47" i="9"/>
  <c r="HK48" i="9"/>
  <c r="HK49" i="9"/>
  <c r="HK50" i="9"/>
  <c r="HK51" i="9"/>
  <c r="HK52" i="9"/>
  <c r="HK53" i="9"/>
  <c r="HK54" i="9"/>
  <c r="HK55" i="9"/>
  <c r="HK56" i="9"/>
  <c r="HK57" i="9"/>
  <c r="HK58" i="9"/>
  <c r="HK59" i="9"/>
  <c r="HK60" i="9"/>
  <c r="HK61" i="9"/>
  <c r="HK62" i="9"/>
  <c r="HK63" i="9"/>
  <c r="HK64" i="9"/>
  <c r="HK65" i="9"/>
  <c r="HK66" i="9"/>
  <c r="HK67" i="9"/>
  <c r="HK68" i="9"/>
  <c r="HK69" i="9"/>
  <c r="HK71" i="9"/>
  <c r="HK72" i="9"/>
  <c r="HK73" i="9"/>
  <c r="HK74" i="9"/>
  <c r="HK75" i="9"/>
  <c r="HK76" i="9"/>
  <c r="HK77" i="9"/>
  <c r="HK78" i="9"/>
  <c r="HK79" i="9"/>
  <c r="HK80" i="9"/>
  <c r="HK81" i="9"/>
  <c r="HK82" i="9"/>
  <c r="HK83" i="9"/>
  <c r="HK84" i="9"/>
  <c r="HK85" i="9"/>
  <c r="HK86" i="9"/>
  <c r="HK87" i="9"/>
  <c r="HK88" i="9"/>
  <c r="HK89" i="9"/>
  <c r="HK90" i="9"/>
  <c r="HK91" i="9"/>
  <c r="HK92" i="9"/>
  <c r="HK93" i="9"/>
  <c r="HK95" i="9"/>
  <c r="HK96" i="9"/>
  <c r="HK97" i="9"/>
  <c r="HK98" i="9"/>
  <c r="HK99" i="9"/>
  <c r="HK100" i="9"/>
  <c r="HK101" i="9"/>
  <c r="HK7" i="9"/>
  <c r="HJ8" i="9"/>
  <c r="HJ9" i="9"/>
  <c r="HJ10" i="9"/>
  <c r="HJ11" i="9"/>
  <c r="HJ12" i="9"/>
  <c r="HJ13" i="9"/>
  <c r="HJ14" i="9"/>
  <c r="HJ15" i="9"/>
  <c r="HJ16" i="9"/>
  <c r="HJ17" i="9"/>
  <c r="HJ18" i="9"/>
  <c r="HJ19" i="9"/>
  <c r="HJ20" i="9"/>
  <c r="HJ23" i="9"/>
  <c r="HJ24" i="9"/>
  <c r="HJ25" i="9"/>
  <c r="HJ26" i="9"/>
  <c r="HJ27" i="9"/>
  <c r="HJ28" i="9"/>
  <c r="HJ29" i="9"/>
  <c r="HJ30" i="9"/>
  <c r="HJ31" i="9"/>
  <c r="HJ32" i="9"/>
  <c r="HJ33" i="9"/>
  <c r="HJ34" i="9"/>
  <c r="HJ35" i="9"/>
  <c r="HJ36" i="9"/>
  <c r="HJ39" i="9"/>
  <c r="HJ40" i="9"/>
  <c r="HJ41" i="9"/>
  <c r="HJ42" i="9"/>
  <c r="HJ43" i="9"/>
  <c r="HJ44" i="9"/>
  <c r="HJ45" i="9"/>
  <c r="HJ46" i="9"/>
  <c r="HJ47" i="9"/>
  <c r="HJ48" i="9"/>
  <c r="HJ49" i="9"/>
  <c r="HJ50" i="9"/>
  <c r="HJ51" i="9"/>
  <c r="HJ52" i="9"/>
  <c r="HJ53" i="9"/>
  <c r="HJ54" i="9"/>
  <c r="HJ55" i="9"/>
  <c r="HJ56" i="9"/>
  <c r="HJ57" i="9"/>
  <c r="HJ58" i="9"/>
  <c r="HJ59" i="9"/>
  <c r="HJ60" i="9"/>
  <c r="HJ61" i="9"/>
  <c r="HJ62" i="9"/>
  <c r="HJ63" i="9"/>
  <c r="HJ64" i="9"/>
  <c r="HJ65" i="9"/>
  <c r="HJ66" i="9"/>
  <c r="HJ67" i="9"/>
  <c r="HJ68" i="9"/>
  <c r="HJ69" i="9"/>
  <c r="HJ71" i="9"/>
  <c r="HJ72" i="9"/>
  <c r="HJ73" i="9"/>
  <c r="HJ74" i="9"/>
  <c r="HJ75" i="9"/>
  <c r="HJ76" i="9"/>
  <c r="HJ77" i="9"/>
  <c r="HJ78" i="9"/>
  <c r="HJ79" i="9"/>
  <c r="HJ80" i="9"/>
  <c r="HJ81" i="9"/>
  <c r="HJ82" i="9"/>
  <c r="HJ83" i="9"/>
  <c r="HJ84" i="9"/>
  <c r="HJ85" i="9"/>
  <c r="HJ86" i="9"/>
  <c r="HJ87" i="9"/>
  <c r="HJ88" i="9"/>
  <c r="HJ89" i="9"/>
  <c r="HJ90" i="9"/>
  <c r="HJ91" i="9"/>
  <c r="HJ92" i="9"/>
  <c r="HJ93" i="9"/>
  <c r="HJ95" i="9"/>
  <c r="HJ96" i="9"/>
  <c r="HJ97" i="9"/>
  <c r="HJ98" i="9"/>
  <c r="HJ99" i="9"/>
  <c r="HJ100" i="9"/>
  <c r="HJ101" i="9"/>
  <c r="HJ7" i="9"/>
  <c r="HH8" i="9"/>
  <c r="HH9" i="9"/>
  <c r="HH10" i="9"/>
  <c r="HH11" i="9"/>
  <c r="HH12" i="9"/>
  <c r="HH13" i="9"/>
  <c r="HH14" i="9"/>
  <c r="HH15" i="9"/>
  <c r="HH16" i="9"/>
  <c r="HH17" i="9"/>
  <c r="HH18" i="9"/>
  <c r="HH19" i="9"/>
  <c r="HH20" i="9"/>
  <c r="HH23" i="9"/>
  <c r="HH24" i="9"/>
  <c r="HH25" i="9"/>
  <c r="HH26" i="9"/>
  <c r="HH27" i="9"/>
  <c r="HH28" i="9"/>
  <c r="HH29" i="9"/>
  <c r="HH30" i="9"/>
  <c r="HH31" i="9"/>
  <c r="HH32" i="9"/>
  <c r="HH33" i="9"/>
  <c r="HH34" i="9"/>
  <c r="HH35" i="9"/>
  <c r="HH36" i="9"/>
  <c r="HH39" i="9"/>
  <c r="HH40" i="9"/>
  <c r="HH41" i="9"/>
  <c r="HH42" i="9"/>
  <c r="HH43" i="9"/>
  <c r="HH44" i="9"/>
  <c r="HH45" i="9"/>
  <c r="HH46" i="9"/>
  <c r="HH47" i="9"/>
  <c r="HH48" i="9"/>
  <c r="HH49" i="9"/>
  <c r="HH50" i="9"/>
  <c r="HH51" i="9"/>
  <c r="HH52" i="9"/>
  <c r="HH53" i="9"/>
  <c r="HH54" i="9"/>
  <c r="HH55" i="9"/>
  <c r="HH56" i="9"/>
  <c r="HH57" i="9"/>
  <c r="HH58" i="9"/>
  <c r="HH59" i="9"/>
  <c r="HH60" i="9"/>
  <c r="HH61" i="9"/>
  <c r="HH62" i="9"/>
  <c r="HH63" i="9"/>
  <c r="HH64" i="9"/>
  <c r="HH65" i="9"/>
  <c r="HH66" i="9"/>
  <c r="HH67" i="9"/>
  <c r="HH68" i="9"/>
  <c r="HH69" i="9"/>
  <c r="HH71" i="9"/>
  <c r="HH72" i="9"/>
  <c r="HH73" i="9"/>
  <c r="HH74" i="9"/>
  <c r="HH75" i="9"/>
  <c r="HH76" i="9"/>
  <c r="HH77" i="9"/>
  <c r="HH78" i="9"/>
  <c r="HH79" i="9"/>
  <c r="HH80" i="9"/>
  <c r="HH81" i="9"/>
  <c r="HH82" i="9"/>
  <c r="HH83" i="9"/>
  <c r="HH84" i="9"/>
  <c r="HH85" i="9"/>
  <c r="HH86" i="9"/>
  <c r="HH87" i="9"/>
  <c r="HH88" i="9"/>
  <c r="HH89" i="9"/>
  <c r="HH90" i="9"/>
  <c r="HH91" i="9"/>
  <c r="HH92" i="9"/>
  <c r="HH93" i="9"/>
  <c r="HH95" i="9"/>
  <c r="HH96" i="9"/>
  <c r="HH97" i="9"/>
  <c r="HH98" i="9"/>
  <c r="HH99" i="9"/>
  <c r="HH100" i="9"/>
  <c r="HH101" i="9"/>
  <c r="HH7" i="9"/>
  <c r="HG8" i="9"/>
  <c r="HG9" i="9"/>
  <c r="HG10" i="9"/>
  <c r="HG11" i="9"/>
  <c r="HG12" i="9"/>
  <c r="HG13" i="9"/>
  <c r="HG14" i="9"/>
  <c r="HG15" i="9"/>
  <c r="HG16" i="9"/>
  <c r="HG17" i="9"/>
  <c r="HG18" i="9"/>
  <c r="HG19" i="9"/>
  <c r="HG20" i="9"/>
  <c r="HG23" i="9"/>
  <c r="HG24" i="9"/>
  <c r="HG25" i="9"/>
  <c r="HG26" i="9"/>
  <c r="HG27" i="9"/>
  <c r="HG28" i="9"/>
  <c r="HG29" i="9"/>
  <c r="HG30" i="9"/>
  <c r="HG31" i="9"/>
  <c r="HG32" i="9"/>
  <c r="HG33" i="9"/>
  <c r="HG34" i="9"/>
  <c r="HG35" i="9"/>
  <c r="HG36" i="9"/>
  <c r="HG39" i="9"/>
  <c r="HG40" i="9"/>
  <c r="HG41" i="9"/>
  <c r="HG42" i="9"/>
  <c r="HG43" i="9"/>
  <c r="HG44" i="9"/>
  <c r="HG45" i="9"/>
  <c r="HG46" i="9"/>
  <c r="HG47" i="9"/>
  <c r="HG48" i="9"/>
  <c r="HG49" i="9"/>
  <c r="HG50" i="9"/>
  <c r="HG51" i="9"/>
  <c r="HG52" i="9"/>
  <c r="HG53" i="9"/>
  <c r="HG54" i="9"/>
  <c r="HG55" i="9"/>
  <c r="HG56" i="9"/>
  <c r="HG57" i="9"/>
  <c r="HG58" i="9"/>
  <c r="HG59" i="9"/>
  <c r="HG60" i="9"/>
  <c r="HG61" i="9"/>
  <c r="HG62" i="9"/>
  <c r="HG63" i="9"/>
  <c r="HG64" i="9"/>
  <c r="HG65" i="9"/>
  <c r="HG66" i="9"/>
  <c r="HG67" i="9"/>
  <c r="HG68" i="9"/>
  <c r="HG69" i="9"/>
  <c r="HG71" i="9"/>
  <c r="HG72" i="9"/>
  <c r="HG73" i="9"/>
  <c r="HG74" i="9"/>
  <c r="HG75" i="9"/>
  <c r="HG76" i="9"/>
  <c r="HG77" i="9"/>
  <c r="HG78" i="9"/>
  <c r="HG79" i="9"/>
  <c r="HG80" i="9"/>
  <c r="HG81" i="9"/>
  <c r="HG82" i="9"/>
  <c r="HG83" i="9"/>
  <c r="HG84" i="9"/>
  <c r="HG85" i="9"/>
  <c r="HG86" i="9"/>
  <c r="HG87" i="9"/>
  <c r="HG88" i="9"/>
  <c r="HG89" i="9"/>
  <c r="HG90" i="9"/>
  <c r="HG91" i="9"/>
  <c r="HG92" i="9"/>
  <c r="HG93" i="9"/>
  <c r="HG95" i="9"/>
  <c r="HG96" i="9"/>
  <c r="HG97" i="9"/>
  <c r="HG98" i="9"/>
  <c r="HG99" i="9"/>
  <c r="HG100" i="9"/>
  <c r="HG101" i="9"/>
  <c r="HG7" i="9"/>
  <c r="HV103" i="9"/>
  <c r="HS103" i="9"/>
  <c r="HP103" i="9"/>
  <c r="HY7" i="9"/>
  <c r="BU4" i="4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U46" i="4"/>
  <c r="BU47" i="4"/>
  <c r="BU48" i="4"/>
  <c r="BU49" i="4"/>
  <c r="BU50" i="4"/>
  <c r="BU51" i="4"/>
  <c r="BU52" i="4"/>
  <c r="BU53" i="4"/>
  <c r="BU54" i="4"/>
  <c r="BU55" i="4"/>
  <c r="BU56" i="4"/>
  <c r="BU58" i="4"/>
  <c r="BU59" i="4"/>
  <c r="BU60" i="4"/>
  <c r="BU61" i="4"/>
  <c r="BU62" i="4"/>
  <c r="BU63" i="4"/>
  <c r="BU64" i="4"/>
  <c r="BU65" i="4"/>
  <c r="BU66" i="4"/>
  <c r="BU67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3" i="4"/>
  <c r="BV89" i="4"/>
  <c r="HX8" i="1"/>
  <c r="HX9" i="1"/>
  <c r="HX10" i="1"/>
  <c r="HX11" i="1"/>
  <c r="HX12" i="1"/>
  <c r="HX13" i="1"/>
  <c r="HX14" i="1"/>
  <c r="HX15" i="1"/>
  <c r="HX16" i="1"/>
  <c r="HX17" i="1"/>
  <c r="HX18" i="1"/>
  <c r="HX19" i="1"/>
  <c r="HX20" i="1"/>
  <c r="HX24" i="1"/>
  <c r="HX25" i="1"/>
  <c r="HX26" i="1"/>
  <c r="HX28" i="1"/>
  <c r="HX29" i="1"/>
  <c r="HX30" i="1"/>
  <c r="HX31" i="1"/>
  <c r="HX32" i="1"/>
  <c r="HX33" i="1"/>
  <c r="HX34" i="1"/>
  <c r="HX35" i="1"/>
  <c r="HX36" i="1"/>
  <c r="HX37" i="1"/>
  <c r="HX38" i="1"/>
  <c r="HX41" i="1"/>
  <c r="HX42" i="1"/>
  <c r="HX43" i="1"/>
  <c r="HX44" i="1"/>
  <c r="HX45" i="1"/>
  <c r="HX46" i="1"/>
  <c r="HX47" i="1"/>
  <c r="HX48" i="1"/>
  <c r="HX49" i="1"/>
  <c r="HX50" i="1"/>
  <c r="HX51" i="1"/>
  <c r="HX52" i="1"/>
  <c r="HX53" i="1"/>
  <c r="HX54" i="1"/>
  <c r="HX55" i="1"/>
  <c r="HX56" i="1"/>
  <c r="HX57" i="1"/>
  <c r="HX58" i="1"/>
  <c r="HX59" i="1"/>
  <c r="HX60" i="1"/>
  <c r="HX61" i="1"/>
  <c r="HX62" i="1"/>
  <c r="HX63" i="1"/>
  <c r="HX64" i="1"/>
  <c r="HX65" i="1"/>
  <c r="HX66" i="1"/>
  <c r="HX67" i="1"/>
  <c r="HX68" i="1"/>
  <c r="HX69" i="1"/>
  <c r="HX70" i="1"/>
  <c r="HX74" i="1"/>
  <c r="HX75" i="1"/>
  <c r="HX76" i="1"/>
  <c r="HX77" i="1"/>
  <c r="HX78" i="1"/>
  <c r="HX79" i="1"/>
  <c r="HX80" i="1"/>
  <c r="HX81" i="1"/>
  <c r="HX82" i="1"/>
  <c r="HX83" i="1"/>
  <c r="HX84" i="1"/>
  <c r="HX85" i="1"/>
  <c r="HX86" i="1"/>
  <c r="HX87" i="1"/>
  <c r="HX88" i="1"/>
  <c r="HX89" i="1"/>
  <c r="HX90" i="1"/>
  <c r="HX91" i="1"/>
  <c r="HX92" i="1"/>
  <c r="HX93" i="1"/>
  <c r="HX94" i="1"/>
  <c r="HX97" i="1"/>
  <c r="HX98" i="1"/>
  <c r="HX99" i="1"/>
  <c r="HX100" i="1"/>
  <c r="HX7" i="1"/>
  <c r="HW8" i="1"/>
  <c r="HW9" i="1"/>
  <c r="HW10" i="1"/>
  <c r="HW11" i="1"/>
  <c r="HW12" i="1"/>
  <c r="HW13" i="1"/>
  <c r="HW14" i="1"/>
  <c r="HW15" i="1"/>
  <c r="HW16" i="1"/>
  <c r="HW17" i="1"/>
  <c r="HW18" i="1"/>
  <c r="HW19" i="1"/>
  <c r="HW20" i="1"/>
  <c r="HW23" i="1"/>
  <c r="HW24" i="1"/>
  <c r="HW25" i="1"/>
  <c r="HW26" i="1"/>
  <c r="HW28" i="1"/>
  <c r="HW29" i="1"/>
  <c r="HW30" i="1"/>
  <c r="HW31" i="1"/>
  <c r="HW32" i="1"/>
  <c r="HW33" i="1"/>
  <c r="HW34" i="1"/>
  <c r="HW35" i="1"/>
  <c r="HW36" i="1"/>
  <c r="HW37" i="1"/>
  <c r="HW38" i="1"/>
  <c r="HW41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3" i="1"/>
  <c r="HW74" i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6" i="1"/>
  <c r="HW97" i="1"/>
  <c r="HW98" i="1"/>
  <c r="HW99" i="1"/>
  <c r="HW100" i="1"/>
  <c r="HW7" i="1"/>
  <c r="HU8" i="1"/>
  <c r="HU9" i="1"/>
  <c r="HU10" i="1"/>
  <c r="HU11" i="1"/>
  <c r="HU12" i="1"/>
  <c r="HU13" i="1"/>
  <c r="HU14" i="1"/>
  <c r="HU15" i="1"/>
  <c r="HU16" i="1"/>
  <c r="HU17" i="1"/>
  <c r="HU18" i="1"/>
  <c r="HU19" i="1"/>
  <c r="HU20" i="1"/>
  <c r="HU23" i="1"/>
  <c r="HU24" i="1"/>
  <c r="HU25" i="1"/>
  <c r="HU26" i="1"/>
  <c r="HU28" i="1"/>
  <c r="HU29" i="1"/>
  <c r="HU30" i="1"/>
  <c r="HU31" i="1"/>
  <c r="HU32" i="1"/>
  <c r="HU33" i="1"/>
  <c r="HU34" i="1"/>
  <c r="HU35" i="1"/>
  <c r="HU36" i="1"/>
  <c r="HU37" i="1"/>
  <c r="HU38" i="1"/>
  <c r="HU41" i="1"/>
  <c r="HU42" i="1"/>
  <c r="HU43" i="1"/>
  <c r="HU44" i="1"/>
  <c r="HU45" i="1"/>
  <c r="HU46" i="1"/>
  <c r="HU47" i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U61" i="1"/>
  <c r="HU62" i="1"/>
  <c r="HU63" i="1"/>
  <c r="HU64" i="1"/>
  <c r="HU65" i="1"/>
  <c r="HU66" i="1"/>
  <c r="HU67" i="1"/>
  <c r="HU68" i="1"/>
  <c r="HU69" i="1"/>
  <c r="HU70" i="1"/>
  <c r="HU71" i="1"/>
  <c r="HU73" i="1"/>
  <c r="HU74" i="1"/>
  <c r="HU75" i="1"/>
  <c r="HU76" i="1"/>
  <c r="HU77" i="1"/>
  <c r="HU78" i="1"/>
  <c r="HU79" i="1"/>
  <c r="HU80" i="1"/>
  <c r="HU81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7" i="1"/>
  <c r="HU98" i="1"/>
  <c r="HU99" i="1"/>
  <c r="HU100" i="1"/>
  <c r="HU7" i="1"/>
  <c r="HT8" i="1"/>
  <c r="HT9" i="1"/>
  <c r="HT10" i="1"/>
  <c r="HT11" i="1"/>
  <c r="HT12" i="1"/>
  <c r="HT13" i="1"/>
  <c r="HT14" i="1"/>
  <c r="HT15" i="1"/>
  <c r="HT16" i="1"/>
  <c r="HT17" i="1"/>
  <c r="HT18" i="1"/>
  <c r="HT19" i="1"/>
  <c r="HT20" i="1"/>
  <c r="HT23" i="1"/>
  <c r="HT24" i="1"/>
  <c r="HT25" i="1"/>
  <c r="HT26" i="1"/>
  <c r="HT28" i="1"/>
  <c r="HT29" i="1"/>
  <c r="HT30" i="1"/>
  <c r="HT31" i="1"/>
  <c r="HT32" i="1"/>
  <c r="HT33" i="1"/>
  <c r="HT34" i="1"/>
  <c r="HT35" i="1"/>
  <c r="HT36" i="1"/>
  <c r="HT37" i="1"/>
  <c r="HT38" i="1"/>
  <c r="HT41" i="1"/>
  <c r="HT42" i="1"/>
  <c r="HT43" i="1"/>
  <c r="HT44" i="1"/>
  <c r="HT45" i="1"/>
  <c r="HT46" i="1"/>
  <c r="HT47" i="1"/>
  <c r="HT48" i="1"/>
  <c r="HT49" i="1"/>
  <c r="HT50" i="1"/>
  <c r="HT51" i="1"/>
  <c r="HT52" i="1"/>
  <c r="HT53" i="1"/>
  <c r="HT54" i="1"/>
  <c r="HT55" i="1"/>
  <c r="HT56" i="1"/>
  <c r="HT57" i="1"/>
  <c r="HT58" i="1"/>
  <c r="HT59" i="1"/>
  <c r="HT60" i="1"/>
  <c r="HT61" i="1"/>
  <c r="HT62" i="1"/>
  <c r="HT63" i="1"/>
  <c r="HT64" i="1"/>
  <c r="HT65" i="1"/>
  <c r="HT66" i="1"/>
  <c r="HT67" i="1"/>
  <c r="HT68" i="1"/>
  <c r="HT69" i="1"/>
  <c r="HT70" i="1"/>
  <c r="HT71" i="1"/>
  <c r="HT73" i="1"/>
  <c r="HT74" i="1"/>
  <c r="HT75" i="1"/>
  <c r="HT76" i="1"/>
  <c r="HT77" i="1"/>
  <c r="HT78" i="1"/>
  <c r="HT79" i="1"/>
  <c r="HT80" i="1"/>
  <c r="HT81" i="1"/>
  <c r="HT82" i="1"/>
  <c r="HT83" i="1"/>
  <c r="HT84" i="1"/>
  <c r="HT85" i="1"/>
  <c r="HT86" i="1"/>
  <c r="HT87" i="1"/>
  <c r="HT88" i="1"/>
  <c r="HT89" i="1"/>
  <c r="HT90" i="1"/>
  <c r="HT91" i="1"/>
  <c r="HT92" i="1"/>
  <c r="HT93" i="1"/>
  <c r="HT94" i="1"/>
  <c r="HT96" i="1"/>
  <c r="HT97" i="1"/>
  <c r="HT98" i="1"/>
  <c r="HT99" i="1"/>
  <c r="HT100" i="1"/>
  <c r="HT7" i="1"/>
  <c r="HR7" i="1"/>
  <c r="HQ7" i="1"/>
  <c r="HR8" i="1"/>
  <c r="HR9" i="1"/>
  <c r="HR10" i="1"/>
  <c r="HR11" i="1"/>
  <c r="HR12" i="1"/>
  <c r="HR13" i="1"/>
  <c r="HR14" i="1"/>
  <c r="HR15" i="1"/>
  <c r="HR16" i="1"/>
  <c r="HR17" i="1"/>
  <c r="HR18" i="1"/>
  <c r="HR19" i="1"/>
  <c r="HR20" i="1"/>
  <c r="HR23" i="1"/>
  <c r="HR24" i="1"/>
  <c r="HR25" i="1"/>
  <c r="HR26" i="1"/>
  <c r="HR28" i="1"/>
  <c r="HR29" i="1"/>
  <c r="HR30" i="1"/>
  <c r="HR31" i="1"/>
  <c r="HR32" i="1"/>
  <c r="HR33" i="1"/>
  <c r="HR34" i="1"/>
  <c r="HR35" i="1"/>
  <c r="HR36" i="1"/>
  <c r="HR37" i="1"/>
  <c r="HR38" i="1"/>
  <c r="HR41" i="1"/>
  <c r="HR42" i="1"/>
  <c r="HR43" i="1"/>
  <c r="HR44" i="1"/>
  <c r="HR45" i="1"/>
  <c r="HR46" i="1"/>
  <c r="HR47" i="1"/>
  <c r="HR48" i="1"/>
  <c r="HR49" i="1"/>
  <c r="HR50" i="1"/>
  <c r="HR51" i="1"/>
  <c r="HR52" i="1"/>
  <c r="HR53" i="1"/>
  <c r="HR54" i="1"/>
  <c r="HR55" i="1"/>
  <c r="HR56" i="1"/>
  <c r="HR57" i="1"/>
  <c r="HR58" i="1"/>
  <c r="HR59" i="1"/>
  <c r="HR60" i="1"/>
  <c r="HR61" i="1"/>
  <c r="HR62" i="1"/>
  <c r="HR63" i="1"/>
  <c r="HR64" i="1"/>
  <c r="HR65" i="1"/>
  <c r="HR66" i="1"/>
  <c r="HR67" i="1"/>
  <c r="HR68" i="1"/>
  <c r="HR69" i="1"/>
  <c r="HR70" i="1"/>
  <c r="HR71" i="1"/>
  <c r="HR73" i="1"/>
  <c r="HR74" i="1"/>
  <c r="HR75" i="1"/>
  <c r="HR76" i="1"/>
  <c r="HR77" i="1"/>
  <c r="HR78" i="1"/>
  <c r="HR79" i="1"/>
  <c r="HR80" i="1"/>
  <c r="HR81" i="1"/>
  <c r="HR82" i="1"/>
  <c r="HR83" i="1"/>
  <c r="HR84" i="1"/>
  <c r="HR85" i="1"/>
  <c r="HR86" i="1"/>
  <c r="HR87" i="1"/>
  <c r="HR88" i="1"/>
  <c r="HR89" i="1"/>
  <c r="HR90" i="1"/>
  <c r="HR91" i="1"/>
  <c r="HR92" i="1"/>
  <c r="HR93" i="1"/>
  <c r="HR94" i="1"/>
  <c r="HR96" i="1"/>
  <c r="HR97" i="1"/>
  <c r="HR98" i="1"/>
  <c r="HR99" i="1"/>
  <c r="HR100" i="1"/>
  <c r="HQ8" i="1"/>
  <c r="HQ9" i="1"/>
  <c r="HQ10" i="1"/>
  <c r="HQ11" i="1"/>
  <c r="HQ12" i="1"/>
  <c r="HQ13" i="1"/>
  <c r="HQ14" i="1"/>
  <c r="HQ15" i="1"/>
  <c r="HQ16" i="1"/>
  <c r="HQ17" i="1"/>
  <c r="HQ18" i="1"/>
  <c r="HQ19" i="1"/>
  <c r="HQ20" i="1"/>
  <c r="HQ23" i="1"/>
  <c r="HQ24" i="1"/>
  <c r="HQ25" i="1"/>
  <c r="HQ26" i="1"/>
  <c r="HQ28" i="1"/>
  <c r="HQ29" i="1"/>
  <c r="HQ30" i="1"/>
  <c r="HQ31" i="1"/>
  <c r="HQ32" i="1"/>
  <c r="HQ33" i="1"/>
  <c r="HQ34" i="1"/>
  <c r="HQ35" i="1"/>
  <c r="HQ36" i="1"/>
  <c r="HQ37" i="1"/>
  <c r="HQ38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6" i="1"/>
  <c r="HQ97" i="1"/>
  <c r="HQ98" i="1"/>
  <c r="HQ99" i="1"/>
  <c r="HQ100" i="1"/>
  <c r="IF102" i="1"/>
  <c r="IC102" i="1"/>
  <c r="HZ102" i="1"/>
  <c r="II100" i="1"/>
  <c r="II99" i="1"/>
  <c r="II98" i="1"/>
  <c r="II97" i="1"/>
  <c r="II96" i="1"/>
  <c r="II94" i="1"/>
  <c r="II93" i="1"/>
  <c r="II92" i="1"/>
  <c r="II91" i="1"/>
  <c r="II90" i="1"/>
  <c r="II89" i="1"/>
  <c r="II88" i="1"/>
  <c r="II87" i="1"/>
  <c r="II86" i="1"/>
  <c r="II85" i="1"/>
  <c r="II84" i="1"/>
  <c r="II83" i="1"/>
  <c r="II82" i="1"/>
  <c r="II81" i="1"/>
  <c r="II80" i="1"/>
  <c r="II79" i="1"/>
  <c r="II78" i="1"/>
  <c r="II77" i="1"/>
  <c r="II76" i="1"/>
  <c r="II75" i="1"/>
  <c r="II74" i="1"/>
  <c r="II73" i="1"/>
  <c r="II71" i="1"/>
  <c r="II70" i="1"/>
  <c r="II69" i="1"/>
  <c r="II68" i="1"/>
  <c r="II67" i="1"/>
  <c r="II66" i="1"/>
  <c r="II65" i="1"/>
  <c r="II64" i="1"/>
  <c r="II63" i="1"/>
  <c r="II62" i="1"/>
  <c r="II61" i="1"/>
  <c r="II60" i="1"/>
  <c r="II59" i="1"/>
  <c r="II58" i="1"/>
  <c r="II57" i="1"/>
  <c r="II56" i="1"/>
  <c r="II55" i="1"/>
  <c r="II54" i="1"/>
  <c r="II53" i="1"/>
  <c r="II52" i="1"/>
  <c r="II51" i="1"/>
  <c r="II50" i="1"/>
  <c r="II49" i="1"/>
  <c r="II48" i="1"/>
  <c r="II47" i="1"/>
  <c r="II46" i="1"/>
  <c r="II45" i="1"/>
  <c r="II44" i="1"/>
  <c r="II43" i="1"/>
  <c r="II42" i="1"/>
  <c r="II41" i="1"/>
  <c r="II38" i="1"/>
  <c r="II37" i="1"/>
  <c r="II36" i="1"/>
  <c r="II35" i="1"/>
  <c r="II34" i="1"/>
  <c r="II33" i="1"/>
  <c r="II32" i="1"/>
  <c r="II31" i="1"/>
  <c r="II30" i="1"/>
  <c r="II29" i="1"/>
  <c r="II28" i="1"/>
  <c r="II26" i="1"/>
  <c r="II25" i="1"/>
  <c r="II24" i="1"/>
  <c r="II23" i="1"/>
  <c r="II20" i="1"/>
  <c r="II19" i="1"/>
  <c r="II18" i="1"/>
  <c r="II17" i="1"/>
  <c r="II16" i="1"/>
  <c r="II15" i="1"/>
  <c r="II14" i="1"/>
  <c r="II13" i="1"/>
  <c r="II12" i="1"/>
  <c r="II11" i="1"/>
  <c r="II10" i="1"/>
  <c r="II9" i="1"/>
  <c r="II8" i="1"/>
  <c r="II7" i="1"/>
  <c r="HX103" i="9" l="1"/>
  <c r="HX105" i="9" s="1"/>
  <c r="HP111" i="9" s="1"/>
  <c r="FF23" i="6"/>
  <c r="EZ23" i="6"/>
  <c r="DR24" i="6"/>
  <c r="FF24" i="6"/>
  <c r="EZ24" i="6"/>
  <c r="DQ23" i="6"/>
  <c r="FE23" i="6"/>
  <c r="EY23" i="6"/>
  <c r="DQ24" i="6"/>
  <c r="FE24" i="6"/>
  <c r="EY24" i="6"/>
  <c r="LC22" i="9"/>
  <c r="LD22" i="9" s="1"/>
  <c r="LC21" i="9"/>
  <c r="LD21" i="9" s="1"/>
  <c r="IH102" i="1"/>
  <c r="IH104" i="1" s="1"/>
  <c r="IH103" i="6"/>
  <c r="IH105" i="6" s="1"/>
  <c r="HZ110" i="6" s="1"/>
  <c r="HT103" i="9"/>
  <c r="HT105" i="9" s="1"/>
  <c r="IE103" i="6"/>
  <c r="IE105" i="6" s="1"/>
  <c r="HZ109" i="6" s="1"/>
  <c r="IQ103" i="6"/>
  <c r="IN103" i="6"/>
  <c r="IE102" i="1"/>
  <c r="IG102" i="1"/>
  <c r="IN102" i="1"/>
  <c r="IO102" i="1"/>
  <c r="IO104" i="1" s="1"/>
  <c r="IJ109" i="1" s="1"/>
  <c r="F73" i="5" s="1"/>
  <c r="IR103" i="6"/>
  <c r="IR105" i="6" s="1"/>
  <c r="IJ110" i="6" s="1"/>
  <c r="IS103" i="6"/>
  <c r="IO103" i="6"/>
  <c r="IO105" i="6" s="1"/>
  <c r="IJ109" i="6" s="1"/>
  <c r="IG103" i="6"/>
  <c r="IB103" i="6"/>
  <c r="IB105" i="6" s="1"/>
  <c r="HW103" i="9"/>
  <c r="HW105" i="9" s="1"/>
  <c r="ID102" i="1"/>
  <c r="IA102" i="1"/>
  <c r="D60" i="5"/>
  <c r="JD107" i="6"/>
  <c r="JD111" i="6" s="1"/>
  <c r="IT108" i="9"/>
  <c r="IT109" i="9" s="1"/>
  <c r="IT116" i="9" s="1"/>
  <c r="JC102" i="1"/>
  <c r="G65" i="13"/>
  <c r="G64" i="14"/>
  <c r="IJ107" i="9"/>
  <c r="IS103" i="9"/>
  <c r="IR102" i="1"/>
  <c r="IR104" i="1" s="1"/>
  <c r="IQ102" i="1"/>
  <c r="IL102" i="1"/>
  <c r="IL104" i="1" s="1"/>
  <c r="IK102" i="1"/>
  <c r="IS87" i="1"/>
  <c r="IS102" i="1" s="1"/>
  <c r="CA91" i="4"/>
  <c r="CA94" i="4" s="1"/>
  <c r="IV104" i="1"/>
  <c r="IT107" i="1" s="1"/>
  <c r="JC104" i="1"/>
  <c r="IL103" i="6"/>
  <c r="IL105" i="6" s="1"/>
  <c r="JC103" i="6"/>
  <c r="DR23" i="6"/>
  <c r="AZ24" i="6"/>
  <c r="BC24" i="6"/>
  <c r="AZ23" i="6"/>
  <c r="BC23" i="6"/>
  <c r="D62" i="14"/>
  <c r="IL105" i="9"/>
  <c r="IS105" i="9"/>
  <c r="IB102" i="1"/>
  <c r="IB104" i="1" s="1"/>
  <c r="II102" i="1"/>
  <c r="E62" i="14"/>
  <c r="D63" i="14"/>
  <c r="IA103" i="6"/>
  <c r="ID103" i="6"/>
  <c r="II103" i="6"/>
  <c r="HQ103" i="9"/>
  <c r="HQ105" i="9" s="1"/>
  <c r="II103" i="9"/>
  <c r="EI21" i="9"/>
  <c r="BQ22" i="9"/>
  <c r="EI22" i="9"/>
  <c r="BP22" i="9"/>
  <c r="EH22" i="9"/>
  <c r="HR103" i="9"/>
  <c r="HR105" i="9" s="1"/>
  <c r="HY103" i="9"/>
  <c r="HU103" i="9"/>
  <c r="HU105" i="9" s="1"/>
  <c r="HP110" i="9" s="1"/>
  <c r="HT102" i="1"/>
  <c r="IJ107" i="1" l="1"/>
  <c r="IE104" i="1"/>
  <c r="HZ109" i="1" s="1"/>
  <c r="F72" i="5" s="1"/>
  <c r="IJ106" i="1"/>
  <c r="C73" i="5" s="1"/>
  <c r="HP107" i="9"/>
  <c r="HZ107" i="6"/>
  <c r="HZ111" i="6" s="1"/>
  <c r="II105" i="6"/>
  <c r="IJ107" i="6"/>
  <c r="IJ111" i="6" s="1"/>
  <c r="HZ106" i="1"/>
  <c r="C72" i="5" s="1"/>
  <c r="IT113" i="1"/>
  <c r="JD108" i="6"/>
  <c r="JD115" i="6" s="1"/>
  <c r="IS105" i="6"/>
  <c r="D61" i="14"/>
  <c r="E61" i="14"/>
  <c r="IS104" i="1"/>
  <c r="IT108" i="1"/>
  <c r="IT112" i="1" s="1"/>
  <c r="IJ112" i="9"/>
  <c r="IJ108" i="9"/>
  <c r="II104" i="1"/>
  <c r="HZ106" i="6"/>
  <c r="HY105" i="9"/>
  <c r="HP112" i="9"/>
  <c r="HP108" i="9"/>
  <c r="HZ107" i="1" l="1"/>
  <c r="HZ110" i="1" s="1"/>
  <c r="IJ110" i="1"/>
  <c r="B73" i="5"/>
  <c r="IJ113" i="1"/>
  <c r="IJ108" i="1"/>
  <c r="IJ112" i="1" s="1"/>
  <c r="B72" i="5"/>
  <c r="IJ109" i="9"/>
  <c r="IJ116" i="9" s="1"/>
  <c r="E58" i="14"/>
  <c r="HZ108" i="6"/>
  <c r="HZ115" i="6" s="1"/>
  <c r="D58" i="14"/>
  <c r="HP109" i="9"/>
  <c r="HP116" i="9" s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3" i="1"/>
  <c r="HN24" i="1"/>
  <c r="HN25" i="1"/>
  <c r="HN26" i="1"/>
  <c r="HN28" i="1"/>
  <c r="HN29" i="1"/>
  <c r="HN30" i="1"/>
  <c r="HN31" i="1"/>
  <c r="HN32" i="1"/>
  <c r="HN33" i="1"/>
  <c r="HN34" i="1"/>
  <c r="HN35" i="1"/>
  <c r="HN36" i="1"/>
  <c r="HN37" i="1"/>
  <c r="HN38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6" i="1"/>
  <c r="HN97" i="1"/>
  <c r="HN98" i="1"/>
  <c r="HN99" i="1"/>
  <c r="HN100" i="1"/>
  <c r="HN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3" i="1"/>
  <c r="HM24" i="1"/>
  <c r="HM25" i="1"/>
  <c r="HM26" i="1"/>
  <c r="HM28" i="1"/>
  <c r="HM29" i="1"/>
  <c r="HM30" i="1"/>
  <c r="HM31" i="1"/>
  <c r="HM32" i="1"/>
  <c r="HM33" i="1"/>
  <c r="HM34" i="1"/>
  <c r="HM35" i="1"/>
  <c r="HM36" i="1"/>
  <c r="HM37" i="1"/>
  <c r="HM38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6" i="1"/>
  <c r="HM97" i="1"/>
  <c r="HM98" i="1"/>
  <c r="HM99" i="1"/>
  <c r="HM100" i="1"/>
  <c r="HM7" i="1"/>
  <c r="HK8" i="1"/>
  <c r="HK9" i="1"/>
  <c r="HK10" i="1"/>
  <c r="HK11" i="1"/>
  <c r="HK12" i="1"/>
  <c r="HK13" i="1"/>
  <c r="HK14" i="1"/>
  <c r="HK15" i="1"/>
  <c r="HK16" i="1"/>
  <c r="HK17" i="1"/>
  <c r="HK18" i="1"/>
  <c r="HK19" i="1"/>
  <c r="HK20" i="1"/>
  <c r="HK23" i="1"/>
  <c r="HK24" i="1"/>
  <c r="HK25" i="1"/>
  <c r="HK26" i="1"/>
  <c r="HK28" i="1"/>
  <c r="HK29" i="1"/>
  <c r="HK30" i="1"/>
  <c r="HK31" i="1"/>
  <c r="HK32" i="1"/>
  <c r="HK33" i="1"/>
  <c r="HK34" i="1"/>
  <c r="HK35" i="1"/>
  <c r="HK36" i="1"/>
  <c r="HK37" i="1"/>
  <c r="HK38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6" i="1"/>
  <c r="HK97" i="1"/>
  <c r="HK98" i="1"/>
  <c r="HK99" i="1"/>
  <c r="HK100" i="1"/>
  <c r="HK7" i="1"/>
  <c r="HJ8" i="1"/>
  <c r="HJ9" i="1"/>
  <c r="HJ10" i="1"/>
  <c r="HJ11" i="1"/>
  <c r="HJ12" i="1"/>
  <c r="HJ13" i="1"/>
  <c r="HJ14" i="1"/>
  <c r="HJ15" i="1"/>
  <c r="HJ16" i="1"/>
  <c r="HJ17" i="1"/>
  <c r="HJ18" i="1"/>
  <c r="HJ19" i="1"/>
  <c r="HJ20" i="1"/>
  <c r="HJ23" i="1"/>
  <c r="HJ24" i="1"/>
  <c r="HJ25" i="1"/>
  <c r="HJ26" i="1"/>
  <c r="HJ28" i="1"/>
  <c r="HJ29" i="1"/>
  <c r="HJ30" i="1"/>
  <c r="HJ31" i="1"/>
  <c r="HJ32" i="1"/>
  <c r="HJ33" i="1"/>
  <c r="HJ34" i="1"/>
  <c r="HJ35" i="1"/>
  <c r="HJ36" i="1"/>
  <c r="HJ37" i="1"/>
  <c r="HJ38" i="1"/>
  <c r="HJ41" i="1"/>
  <c r="HJ42" i="1"/>
  <c r="HJ43" i="1"/>
  <c r="HJ44" i="1"/>
  <c r="HJ45" i="1"/>
  <c r="HJ46" i="1"/>
  <c r="HJ47" i="1"/>
  <c r="HJ48" i="1"/>
  <c r="HJ49" i="1"/>
  <c r="HJ50" i="1"/>
  <c r="HJ51" i="1"/>
  <c r="HJ52" i="1"/>
  <c r="HJ53" i="1"/>
  <c r="HJ54" i="1"/>
  <c r="HJ55" i="1"/>
  <c r="HJ56" i="1"/>
  <c r="HJ57" i="1"/>
  <c r="HJ58" i="1"/>
  <c r="HJ59" i="1"/>
  <c r="HJ60" i="1"/>
  <c r="HJ61" i="1"/>
  <c r="HJ62" i="1"/>
  <c r="HJ63" i="1"/>
  <c r="HJ64" i="1"/>
  <c r="HJ65" i="1"/>
  <c r="HJ66" i="1"/>
  <c r="HJ67" i="1"/>
  <c r="HJ68" i="1"/>
  <c r="HJ69" i="1"/>
  <c r="HJ70" i="1"/>
  <c r="HJ71" i="1"/>
  <c r="HJ73" i="1"/>
  <c r="HJ74" i="1"/>
  <c r="HJ75" i="1"/>
  <c r="HJ76" i="1"/>
  <c r="HJ77" i="1"/>
  <c r="HJ78" i="1"/>
  <c r="HJ79" i="1"/>
  <c r="HJ80" i="1"/>
  <c r="HJ81" i="1"/>
  <c r="HJ82" i="1"/>
  <c r="HJ83" i="1"/>
  <c r="HJ84" i="1"/>
  <c r="HJ85" i="1"/>
  <c r="HJ86" i="1"/>
  <c r="HJ87" i="1"/>
  <c r="HJ88" i="1"/>
  <c r="HJ89" i="1"/>
  <c r="HJ90" i="1"/>
  <c r="HJ91" i="1"/>
  <c r="HJ92" i="1"/>
  <c r="HJ93" i="1"/>
  <c r="HJ94" i="1"/>
  <c r="HJ96" i="1"/>
  <c r="HJ97" i="1"/>
  <c r="HJ98" i="1"/>
  <c r="HJ99" i="1"/>
  <c r="HJ100" i="1"/>
  <c r="HJ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3" i="1"/>
  <c r="HH24" i="1"/>
  <c r="HH25" i="1"/>
  <c r="HH26" i="1"/>
  <c r="HH28" i="1"/>
  <c r="HH29" i="1"/>
  <c r="HH30" i="1"/>
  <c r="HH31" i="1"/>
  <c r="HH32" i="1"/>
  <c r="HH33" i="1"/>
  <c r="HH34" i="1"/>
  <c r="HH35" i="1"/>
  <c r="HH36" i="1"/>
  <c r="HH37" i="1"/>
  <c r="HH38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6" i="1"/>
  <c r="HH97" i="1"/>
  <c r="HH98" i="1"/>
  <c r="HH99" i="1"/>
  <c r="HH100" i="1"/>
  <c r="HH7" i="1"/>
  <c r="HG8" i="1"/>
  <c r="HG9" i="1"/>
  <c r="HG10" i="1"/>
  <c r="HG11" i="1"/>
  <c r="HG12" i="1"/>
  <c r="HG13" i="1"/>
  <c r="HG14" i="1"/>
  <c r="HG15" i="1"/>
  <c r="HG16" i="1"/>
  <c r="HG17" i="1"/>
  <c r="HG18" i="1"/>
  <c r="HG19" i="1"/>
  <c r="HG20" i="1"/>
  <c r="HG23" i="1"/>
  <c r="HG24" i="1"/>
  <c r="HG25" i="1"/>
  <c r="HG26" i="1"/>
  <c r="HG28" i="1"/>
  <c r="HG29" i="1"/>
  <c r="HG30" i="1"/>
  <c r="HG31" i="1"/>
  <c r="HG32" i="1"/>
  <c r="HG33" i="1"/>
  <c r="HG34" i="1"/>
  <c r="HG35" i="1"/>
  <c r="HG36" i="1"/>
  <c r="HG37" i="1"/>
  <c r="HG38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6" i="1"/>
  <c r="HG97" i="1"/>
  <c r="HG98" i="1"/>
  <c r="HG99" i="1"/>
  <c r="HG100" i="1"/>
  <c r="HG7" i="1"/>
  <c r="HV102" i="1"/>
  <c r="HS102" i="1"/>
  <c r="HP102" i="1"/>
  <c r="HY100" i="1"/>
  <c r="HY99" i="1"/>
  <c r="HY98" i="1"/>
  <c r="HY97" i="1"/>
  <c r="HY96" i="1"/>
  <c r="HY94" i="1"/>
  <c r="HY93" i="1"/>
  <c r="HY92" i="1"/>
  <c r="HY91" i="1"/>
  <c r="HY90" i="1"/>
  <c r="HY89" i="1"/>
  <c r="HY88" i="1"/>
  <c r="HY87" i="1"/>
  <c r="HY86" i="1"/>
  <c r="HY85" i="1"/>
  <c r="HY84" i="1"/>
  <c r="HY83" i="1"/>
  <c r="HY82" i="1"/>
  <c r="HY81" i="1"/>
  <c r="HY80" i="1"/>
  <c r="HY79" i="1"/>
  <c r="HY78" i="1"/>
  <c r="HY77" i="1"/>
  <c r="HY76" i="1"/>
  <c r="HY75" i="1"/>
  <c r="HY74" i="1"/>
  <c r="HY73" i="1"/>
  <c r="HY70" i="1"/>
  <c r="HY69" i="1"/>
  <c r="HY68" i="1"/>
  <c r="HY67" i="1"/>
  <c r="HY66" i="1"/>
  <c r="HY65" i="1"/>
  <c r="HY64" i="1"/>
  <c r="HY63" i="1"/>
  <c r="HY62" i="1"/>
  <c r="HY61" i="1"/>
  <c r="HY60" i="1"/>
  <c r="HY59" i="1"/>
  <c r="HY58" i="1"/>
  <c r="HY57" i="1"/>
  <c r="HY56" i="1"/>
  <c r="HY55" i="1"/>
  <c r="HY54" i="1"/>
  <c r="HY53" i="1"/>
  <c r="HY52" i="1"/>
  <c r="HY51" i="1"/>
  <c r="HY50" i="1"/>
  <c r="HY49" i="1"/>
  <c r="HY48" i="1"/>
  <c r="HY47" i="1"/>
  <c r="HY46" i="1"/>
  <c r="HY45" i="1"/>
  <c r="HY44" i="1"/>
  <c r="HY43" i="1"/>
  <c r="HY42" i="1"/>
  <c r="HY41" i="1"/>
  <c r="HY38" i="1"/>
  <c r="HY37" i="1"/>
  <c r="HY36" i="1"/>
  <c r="HY35" i="1"/>
  <c r="HY34" i="1"/>
  <c r="HY33" i="1"/>
  <c r="HY32" i="1"/>
  <c r="HY31" i="1"/>
  <c r="HY30" i="1"/>
  <c r="HY29" i="1"/>
  <c r="HY28" i="1"/>
  <c r="HY26" i="1"/>
  <c r="HY25" i="1"/>
  <c r="HY24" i="1"/>
  <c r="HY23" i="1"/>
  <c r="HY20" i="1"/>
  <c r="HY19" i="1"/>
  <c r="HY18" i="1"/>
  <c r="HY17" i="1"/>
  <c r="HY16" i="1"/>
  <c r="HY15" i="1"/>
  <c r="HY14" i="1"/>
  <c r="HY13" i="1"/>
  <c r="HY12" i="1"/>
  <c r="HY11" i="1"/>
  <c r="HY10" i="1"/>
  <c r="HY9" i="1"/>
  <c r="HY8" i="1"/>
  <c r="HY7" i="1"/>
  <c r="HX102" i="1"/>
  <c r="HX104" i="1" s="1"/>
  <c r="HW102" i="1"/>
  <c r="HU102" i="1"/>
  <c r="HU104" i="1" s="1"/>
  <c r="HR102" i="1"/>
  <c r="HQ102" i="1"/>
  <c r="D73" i="5" l="1"/>
  <c r="E73" i="5"/>
  <c r="HZ108" i="1"/>
  <c r="HZ112" i="1" s="1"/>
  <c r="D72" i="5"/>
  <c r="E72" i="5"/>
  <c r="HP109" i="1"/>
  <c r="F80" i="5" s="1"/>
  <c r="F98" i="5" s="1"/>
  <c r="HY102" i="1"/>
  <c r="HP106" i="1"/>
  <c r="C80" i="5" s="1"/>
  <c r="C98" i="5" s="1"/>
  <c r="HR104" i="1"/>
  <c r="HP107" i="1" s="1"/>
  <c r="HY104" i="1"/>
  <c r="BO13" i="4"/>
  <c r="BO4" i="4"/>
  <c r="BO5" i="4"/>
  <c r="BO6" i="4"/>
  <c r="BO7" i="4"/>
  <c r="BO8" i="4"/>
  <c r="BO9" i="4"/>
  <c r="BO10" i="4"/>
  <c r="BO11" i="4"/>
  <c r="BO12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8" i="4"/>
  <c r="BO59" i="4"/>
  <c r="BO60" i="4"/>
  <c r="BO61" i="4"/>
  <c r="BO62" i="4"/>
  <c r="BO63" i="4"/>
  <c r="BO64" i="4"/>
  <c r="BO65" i="4"/>
  <c r="BO66" i="4"/>
  <c r="BO67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3" i="4"/>
  <c r="BM89" i="4"/>
  <c r="BR28" i="4"/>
  <c r="HD8" i="1"/>
  <c r="HD9" i="1"/>
  <c r="HD10" i="1"/>
  <c r="HD11" i="1"/>
  <c r="HD12" i="1"/>
  <c r="HD13" i="1"/>
  <c r="HD14" i="1"/>
  <c r="HD15" i="1"/>
  <c r="HD16" i="1"/>
  <c r="HD17" i="1"/>
  <c r="HD18" i="1"/>
  <c r="HD19" i="1"/>
  <c r="HD20" i="1"/>
  <c r="HD23" i="1"/>
  <c r="HD24" i="1"/>
  <c r="HD25" i="1"/>
  <c r="HD26" i="1"/>
  <c r="HD28" i="1"/>
  <c r="HD29" i="1"/>
  <c r="HD30" i="1"/>
  <c r="HD31" i="1"/>
  <c r="HD32" i="1"/>
  <c r="HD33" i="1"/>
  <c r="HD34" i="1"/>
  <c r="HD35" i="1"/>
  <c r="HD36" i="1"/>
  <c r="HD37" i="1"/>
  <c r="HD38" i="1"/>
  <c r="HD41" i="1"/>
  <c r="HD42" i="1"/>
  <c r="HD43" i="1"/>
  <c r="HD44" i="1"/>
  <c r="HD45" i="1"/>
  <c r="HD46" i="1"/>
  <c r="HD47" i="1"/>
  <c r="HD48" i="1"/>
  <c r="HD49" i="1"/>
  <c r="HD50" i="1"/>
  <c r="HD51" i="1"/>
  <c r="HD52" i="1"/>
  <c r="HD53" i="1"/>
  <c r="HD54" i="1"/>
  <c r="HD55" i="1"/>
  <c r="HD56" i="1"/>
  <c r="HD57" i="1"/>
  <c r="HD58" i="1"/>
  <c r="HD59" i="1"/>
  <c r="HD60" i="1"/>
  <c r="HD61" i="1"/>
  <c r="HD62" i="1"/>
  <c r="HD63" i="1"/>
  <c r="HD64" i="1"/>
  <c r="HD65" i="1"/>
  <c r="HD66" i="1"/>
  <c r="HD67" i="1"/>
  <c r="HD68" i="1"/>
  <c r="HD69" i="1"/>
  <c r="HD70" i="1"/>
  <c r="HD71" i="1"/>
  <c r="HD73" i="1"/>
  <c r="HD74" i="1"/>
  <c r="HD75" i="1"/>
  <c r="HD76" i="1"/>
  <c r="HD77" i="1"/>
  <c r="HD78" i="1"/>
  <c r="HD79" i="1"/>
  <c r="HD80" i="1"/>
  <c r="HD81" i="1"/>
  <c r="HD82" i="1"/>
  <c r="HD83" i="1"/>
  <c r="HD84" i="1"/>
  <c r="HD85" i="1"/>
  <c r="HD86" i="1"/>
  <c r="HD87" i="1"/>
  <c r="HD88" i="1"/>
  <c r="HD89" i="1"/>
  <c r="HD90" i="1"/>
  <c r="HD91" i="1"/>
  <c r="HD92" i="1"/>
  <c r="HD93" i="1"/>
  <c r="HD94" i="1"/>
  <c r="HD96" i="1"/>
  <c r="HD97" i="1"/>
  <c r="HD98" i="1"/>
  <c r="HD99" i="1"/>
  <c r="HD100" i="1"/>
  <c r="HD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3" i="1"/>
  <c r="HC24" i="1"/>
  <c r="HC25" i="1"/>
  <c r="HC26" i="1"/>
  <c r="HC28" i="1"/>
  <c r="HC29" i="1"/>
  <c r="HC30" i="1"/>
  <c r="HC31" i="1"/>
  <c r="HC32" i="1"/>
  <c r="HC33" i="1"/>
  <c r="HC34" i="1"/>
  <c r="HC35" i="1"/>
  <c r="HC36" i="1"/>
  <c r="HC37" i="1"/>
  <c r="HC38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1" i="1"/>
  <c r="HC62" i="1"/>
  <c r="HC63" i="1"/>
  <c r="HC64" i="1"/>
  <c r="HC65" i="1"/>
  <c r="HC66" i="1"/>
  <c r="HC67" i="1"/>
  <c r="HC68" i="1"/>
  <c r="HC69" i="1"/>
  <c r="HC70" i="1"/>
  <c r="HC71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6" i="1"/>
  <c r="HC97" i="1"/>
  <c r="HC98" i="1"/>
  <c r="HC99" i="1"/>
  <c r="HC100" i="1"/>
  <c r="HC7" i="1"/>
  <c r="HA8" i="1"/>
  <c r="HA9" i="1"/>
  <c r="HA10" i="1"/>
  <c r="HA11" i="1"/>
  <c r="HA12" i="1"/>
  <c r="HA13" i="1"/>
  <c r="HA14" i="1"/>
  <c r="HA15" i="1"/>
  <c r="HA16" i="1"/>
  <c r="HA17" i="1"/>
  <c r="HA18" i="1"/>
  <c r="HA19" i="1"/>
  <c r="HA20" i="1"/>
  <c r="HA23" i="1"/>
  <c r="HA24" i="1"/>
  <c r="HA25" i="1"/>
  <c r="HA26" i="1"/>
  <c r="HA28" i="1"/>
  <c r="HA29" i="1"/>
  <c r="HA30" i="1"/>
  <c r="HA31" i="1"/>
  <c r="HA32" i="1"/>
  <c r="HA33" i="1"/>
  <c r="HA34" i="1"/>
  <c r="HA35" i="1"/>
  <c r="HA36" i="1"/>
  <c r="HA37" i="1"/>
  <c r="HA38" i="1"/>
  <c r="HA41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3" i="1"/>
  <c r="HA74" i="1"/>
  <c r="HA75" i="1"/>
  <c r="HA76" i="1"/>
  <c r="HA77" i="1"/>
  <c r="HA78" i="1"/>
  <c r="HA79" i="1"/>
  <c r="HA80" i="1"/>
  <c r="HA81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6" i="1"/>
  <c r="HA97" i="1"/>
  <c r="HA98" i="1"/>
  <c r="HA99" i="1"/>
  <c r="HA100" i="1"/>
  <c r="HA7" i="1"/>
  <c r="GZ8" i="1"/>
  <c r="GZ9" i="1"/>
  <c r="GZ10" i="1"/>
  <c r="GZ11" i="1"/>
  <c r="GZ12" i="1"/>
  <c r="GZ13" i="1"/>
  <c r="GZ14" i="1"/>
  <c r="GZ15" i="1"/>
  <c r="GZ16" i="1"/>
  <c r="GZ17" i="1"/>
  <c r="GZ18" i="1"/>
  <c r="GZ19" i="1"/>
  <c r="GZ20" i="1"/>
  <c r="GZ23" i="1"/>
  <c r="GZ24" i="1"/>
  <c r="GZ25" i="1"/>
  <c r="GZ26" i="1"/>
  <c r="GZ28" i="1"/>
  <c r="GZ29" i="1"/>
  <c r="GZ30" i="1"/>
  <c r="GZ31" i="1"/>
  <c r="GZ32" i="1"/>
  <c r="GZ33" i="1"/>
  <c r="GZ34" i="1"/>
  <c r="GZ35" i="1"/>
  <c r="GZ36" i="1"/>
  <c r="GZ37" i="1"/>
  <c r="GZ38" i="1"/>
  <c r="GZ41" i="1"/>
  <c r="GZ42" i="1"/>
  <c r="GZ43" i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Z56" i="1"/>
  <c r="GZ57" i="1"/>
  <c r="GZ58" i="1"/>
  <c r="GZ59" i="1"/>
  <c r="GZ60" i="1"/>
  <c r="GZ61" i="1"/>
  <c r="GZ62" i="1"/>
  <c r="GZ63" i="1"/>
  <c r="GZ64" i="1"/>
  <c r="GZ65" i="1"/>
  <c r="GZ66" i="1"/>
  <c r="GZ67" i="1"/>
  <c r="GZ68" i="1"/>
  <c r="GZ69" i="1"/>
  <c r="GZ70" i="1"/>
  <c r="GZ71" i="1"/>
  <c r="GZ73" i="1"/>
  <c r="GZ74" i="1"/>
  <c r="GZ75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6" i="1"/>
  <c r="GZ97" i="1"/>
  <c r="GZ98" i="1"/>
  <c r="GZ99" i="1"/>
  <c r="GZ100" i="1"/>
  <c r="GZ7" i="1"/>
  <c r="GX8" i="1"/>
  <c r="GX9" i="1"/>
  <c r="GX10" i="1"/>
  <c r="GX11" i="1"/>
  <c r="GX12" i="1"/>
  <c r="GX13" i="1"/>
  <c r="GX14" i="1"/>
  <c r="GX15" i="1"/>
  <c r="GX16" i="1"/>
  <c r="GX17" i="1"/>
  <c r="GX18" i="1"/>
  <c r="GX19" i="1"/>
  <c r="GX20" i="1"/>
  <c r="GX23" i="1"/>
  <c r="GX24" i="1"/>
  <c r="GX25" i="1"/>
  <c r="GX26" i="1"/>
  <c r="GX28" i="1"/>
  <c r="GX29" i="1"/>
  <c r="GX30" i="1"/>
  <c r="GX31" i="1"/>
  <c r="GX32" i="1"/>
  <c r="GX33" i="1"/>
  <c r="GX34" i="1"/>
  <c r="GX35" i="1"/>
  <c r="GX36" i="1"/>
  <c r="GX37" i="1"/>
  <c r="GX38" i="1"/>
  <c r="GX41" i="1"/>
  <c r="GX42" i="1"/>
  <c r="GX43" i="1"/>
  <c r="GX44" i="1"/>
  <c r="GX45" i="1"/>
  <c r="GX46" i="1"/>
  <c r="GX47" i="1"/>
  <c r="GX48" i="1"/>
  <c r="GX49" i="1"/>
  <c r="GX50" i="1"/>
  <c r="GX51" i="1"/>
  <c r="GX52" i="1"/>
  <c r="GX53" i="1"/>
  <c r="GX54" i="1"/>
  <c r="GX55" i="1"/>
  <c r="GX56" i="1"/>
  <c r="GX57" i="1"/>
  <c r="GX58" i="1"/>
  <c r="GX59" i="1"/>
  <c r="GX60" i="1"/>
  <c r="GX61" i="1"/>
  <c r="GX62" i="1"/>
  <c r="GX63" i="1"/>
  <c r="GX64" i="1"/>
  <c r="GX65" i="1"/>
  <c r="GX66" i="1"/>
  <c r="GX67" i="1"/>
  <c r="GX68" i="1"/>
  <c r="GX69" i="1"/>
  <c r="GX70" i="1"/>
  <c r="GX71" i="1"/>
  <c r="GX73" i="1"/>
  <c r="GX74" i="1"/>
  <c r="GX75" i="1"/>
  <c r="GX76" i="1"/>
  <c r="GX77" i="1"/>
  <c r="GX78" i="1"/>
  <c r="GX79" i="1"/>
  <c r="GX80" i="1"/>
  <c r="GX81" i="1"/>
  <c r="GX82" i="1"/>
  <c r="GX83" i="1"/>
  <c r="GX84" i="1"/>
  <c r="GX85" i="1"/>
  <c r="GX86" i="1"/>
  <c r="GX87" i="1"/>
  <c r="GX88" i="1"/>
  <c r="GX89" i="1"/>
  <c r="GX90" i="1"/>
  <c r="GX91" i="1"/>
  <c r="GX92" i="1"/>
  <c r="GX93" i="1"/>
  <c r="GX94" i="1"/>
  <c r="GX96" i="1"/>
  <c r="GX97" i="1"/>
  <c r="GX98" i="1"/>
  <c r="GX99" i="1"/>
  <c r="GX100" i="1"/>
  <c r="GX7" i="1"/>
  <c r="GW8" i="1"/>
  <c r="GW9" i="1"/>
  <c r="GW10" i="1"/>
  <c r="GW11" i="1"/>
  <c r="GW12" i="1"/>
  <c r="GW13" i="1"/>
  <c r="GW14" i="1"/>
  <c r="GW15" i="1"/>
  <c r="GW16" i="1"/>
  <c r="GW17" i="1"/>
  <c r="GW18" i="1"/>
  <c r="GW19" i="1"/>
  <c r="GW20" i="1"/>
  <c r="GW23" i="1"/>
  <c r="GW24" i="1"/>
  <c r="GW25" i="1"/>
  <c r="GW26" i="1"/>
  <c r="GW28" i="1"/>
  <c r="GW29" i="1"/>
  <c r="GW30" i="1"/>
  <c r="GW31" i="1"/>
  <c r="GW32" i="1"/>
  <c r="GW33" i="1"/>
  <c r="GW34" i="1"/>
  <c r="GW35" i="1"/>
  <c r="GW36" i="1"/>
  <c r="GW37" i="1"/>
  <c r="GW38" i="1"/>
  <c r="GW41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W61" i="1"/>
  <c r="GW62" i="1"/>
  <c r="GW63" i="1"/>
  <c r="GW64" i="1"/>
  <c r="GW65" i="1"/>
  <c r="GW66" i="1"/>
  <c r="GW67" i="1"/>
  <c r="GW68" i="1"/>
  <c r="GW69" i="1"/>
  <c r="GW70" i="1"/>
  <c r="GW71" i="1"/>
  <c r="GW73" i="1"/>
  <c r="GW74" i="1"/>
  <c r="GW7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6" i="1"/>
  <c r="GW97" i="1"/>
  <c r="GW98" i="1"/>
  <c r="GW99" i="1"/>
  <c r="GW100" i="1"/>
  <c r="GW7" i="1"/>
  <c r="HL102" i="1"/>
  <c r="HI102" i="1"/>
  <c r="HF102" i="1"/>
  <c r="HO100" i="1"/>
  <c r="HO99" i="1"/>
  <c r="HO98" i="1"/>
  <c r="HO97" i="1"/>
  <c r="HO96" i="1"/>
  <c r="HO94" i="1"/>
  <c r="HO93" i="1"/>
  <c r="HO92" i="1"/>
  <c r="HO91" i="1"/>
  <c r="HO90" i="1"/>
  <c r="HO89" i="1"/>
  <c r="HO88" i="1"/>
  <c r="HO87" i="1"/>
  <c r="HO86" i="1"/>
  <c r="HO85" i="1"/>
  <c r="HO84" i="1"/>
  <c r="HO83" i="1"/>
  <c r="HO82" i="1"/>
  <c r="HO81" i="1"/>
  <c r="HO80" i="1"/>
  <c r="HO79" i="1"/>
  <c r="HO78" i="1"/>
  <c r="HO77" i="1"/>
  <c r="HO76" i="1"/>
  <c r="HO75" i="1"/>
  <c r="HO74" i="1"/>
  <c r="HO73" i="1"/>
  <c r="HO71" i="1"/>
  <c r="HO70" i="1"/>
  <c r="HO69" i="1"/>
  <c r="HO68" i="1"/>
  <c r="HO67" i="1"/>
  <c r="HO66" i="1"/>
  <c r="HO65" i="1"/>
  <c r="HO64" i="1"/>
  <c r="HO63" i="1"/>
  <c r="HO62" i="1"/>
  <c r="HO61" i="1"/>
  <c r="HO60" i="1"/>
  <c r="HO59" i="1"/>
  <c r="HO58" i="1"/>
  <c r="HO57" i="1"/>
  <c r="HO56" i="1"/>
  <c r="HO55" i="1"/>
  <c r="HO54" i="1"/>
  <c r="HO53" i="1"/>
  <c r="HO52" i="1"/>
  <c r="HO51" i="1"/>
  <c r="HO50" i="1"/>
  <c r="HO49" i="1"/>
  <c r="HO48" i="1"/>
  <c r="HO47" i="1"/>
  <c r="HO46" i="1"/>
  <c r="HO45" i="1"/>
  <c r="HO44" i="1"/>
  <c r="HO43" i="1"/>
  <c r="HO42" i="1"/>
  <c r="HO41" i="1"/>
  <c r="HO38" i="1"/>
  <c r="HO37" i="1"/>
  <c r="HO36" i="1"/>
  <c r="HO35" i="1"/>
  <c r="HO34" i="1"/>
  <c r="HO33" i="1"/>
  <c r="HO32" i="1"/>
  <c r="HO31" i="1"/>
  <c r="HO30" i="1"/>
  <c r="HO29" i="1"/>
  <c r="HO28" i="1"/>
  <c r="HO26" i="1"/>
  <c r="HO25" i="1"/>
  <c r="HO24" i="1"/>
  <c r="HO23" i="1"/>
  <c r="HO20" i="1"/>
  <c r="HO19" i="1"/>
  <c r="HO18" i="1"/>
  <c r="HO17" i="1"/>
  <c r="HO16" i="1"/>
  <c r="HO15" i="1"/>
  <c r="HO14" i="1"/>
  <c r="HO13" i="1"/>
  <c r="HO12" i="1"/>
  <c r="HO11" i="1"/>
  <c r="HO10" i="1"/>
  <c r="HO9" i="1"/>
  <c r="HO8" i="1"/>
  <c r="HO7" i="1"/>
  <c r="HN102" i="1"/>
  <c r="HN104" i="1" s="1"/>
  <c r="HM102" i="1"/>
  <c r="HK102" i="1"/>
  <c r="HK104" i="1" s="1"/>
  <c r="HF109" i="1" s="1"/>
  <c r="HJ102" i="1"/>
  <c r="HH102" i="1"/>
  <c r="HG102" i="1"/>
  <c r="HF106" i="1" s="1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8" i="4"/>
  <c r="BR59" i="4"/>
  <c r="BR60" i="4"/>
  <c r="BR61" i="4"/>
  <c r="BR62" i="4"/>
  <c r="BR63" i="4"/>
  <c r="BR64" i="4"/>
  <c r="BR65" i="4"/>
  <c r="BR66" i="4"/>
  <c r="BR67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3" i="4"/>
  <c r="BS89" i="4"/>
  <c r="BU91" i="4"/>
  <c r="BU94" i="4" s="1"/>
  <c r="HN9" i="6"/>
  <c r="HN10" i="6"/>
  <c r="HN11" i="6"/>
  <c r="HN12" i="6"/>
  <c r="HN13" i="6"/>
  <c r="HN14" i="6"/>
  <c r="HN15" i="6"/>
  <c r="HN16" i="6"/>
  <c r="HN17" i="6"/>
  <c r="HN18" i="6"/>
  <c r="HN19" i="6"/>
  <c r="HN20" i="6"/>
  <c r="HN21" i="6"/>
  <c r="HN22" i="6"/>
  <c r="HN25" i="6"/>
  <c r="HN26" i="6"/>
  <c r="HN27" i="6"/>
  <c r="HN28" i="6"/>
  <c r="HN29" i="6"/>
  <c r="HN30" i="6"/>
  <c r="HN31" i="6"/>
  <c r="HN32" i="6"/>
  <c r="HN33" i="6"/>
  <c r="HN34" i="6"/>
  <c r="HN35" i="6"/>
  <c r="HN36" i="6"/>
  <c r="HN37" i="6"/>
  <c r="HN40" i="6"/>
  <c r="HN41" i="6"/>
  <c r="HN42" i="6"/>
  <c r="HN43" i="6"/>
  <c r="HN44" i="6"/>
  <c r="HN45" i="6"/>
  <c r="HN46" i="6"/>
  <c r="HN47" i="6"/>
  <c r="HN48" i="6"/>
  <c r="HN49" i="6"/>
  <c r="HN50" i="6"/>
  <c r="HN51" i="6"/>
  <c r="HN52" i="6"/>
  <c r="HN53" i="6"/>
  <c r="HN54" i="6"/>
  <c r="HN55" i="6"/>
  <c r="HN56" i="6"/>
  <c r="HN57" i="6"/>
  <c r="HN58" i="6"/>
  <c r="HN59" i="6"/>
  <c r="HN60" i="6"/>
  <c r="HN61" i="6"/>
  <c r="HN62" i="6"/>
  <c r="HN63" i="6"/>
  <c r="HN64" i="6"/>
  <c r="HN65" i="6"/>
  <c r="HN66" i="6"/>
  <c r="HN67" i="6"/>
  <c r="HN68" i="6"/>
  <c r="HN69" i="6"/>
  <c r="HN70" i="6"/>
  <c r="HN72" i="6"/>
  <c r="HN73" i="6"/>
  <c r="HN74" i="6"/>
  <c r="HN75" i="6"/>
  <c r="HN76" i="6"/>
  <c r="HN77" i="6"/>
  <c r="HN78" i="6"/>
  <c r="HN79" i="6"/>
  <c r="HN80" i="6"/>
  <c r="HN81" i="6"/>
  <c r="HN82" i="6"/>
  <c r="HN83" i="6"/>
  <c r="HN84" i="6"/>
  <c r="HN85" i="6"/>
  <c r="HN86" i="6"/>
  <c r="HN87" i="6"/>
  <c r="HN88" i="6"/>
  <c r="HN89" i="6"/>
  <c r="HN90" i="6"/>
  <c r="HN91" i="6"/>
  <c r="HN92" i="6"/>
  <c r="HN93" i="6"/>
  <c r="HN94" i="6"/>
  <c r="HN98" i="6"/>
  <c r="HN99" i="6"/>
  <c r="HN100" i="6"/>
  <c r="HN101" i="6"/>
  <c r="HN8" i="6"/>
  <c r="HM9" i="6"/>
  <c r="HM10" i="6"/>
  <c r="HM11" i="6"/>
  <c r="HM12" i="6"/>
  <c r="HM13" i="6"/>
  <c r="HM14" i="6"/>
  <c r="HM15" i="6"/>
  <c r="HM16" i="6"/>
  <c r="HM17" i="6"/>
  <c r="HM18" i="6"/>
  <c r="HM19" i="6"/>
  <c r="HM20" i="6"/>
  <c r="HM21" i="6"/>
  <c r="HM22" i="6"/>
  <c r="HM25" i="6"/>
  <c r="HM26" i="6"/>
  <c r="HM27" i="6"/>
  <c r="HM28" i="6"/>
  <c r="HM29" i="6"/>
  <c r="HM30" i="6"/>
  <c r="HM31" i="6"/>
  <c r="HM32" i="6"/>
  <c r="HM33" i="6"/>
  <c r="HM34" i="6"/>
  <c r="HM35" i="6"/>
  <c r="HM36" i="6"/>
  <c r="HM37" i="6"/>
  <c r="HM40" i="6"/>
  <c r="HM41" i="6"/>
  <c r="HM42" i="6"/>
  <c r="HM43" i="6"/>
  <c r="HM44" i="6"/>
  <c r="HM45" i="6"/>
  <c r="HM46" i="6"/>
  <c r="HM47" i="6"/>
  <c r="HM48" i="6"/>
  <c r="HM49" i="6"/>
  <c r="HM50" i="6"/>
  <c r="HM51" i="6"/>
  <c r="HM52" i="6"/>
  <c r="HM53" i="6"/>
  <c r="HM54" i="6"/>
  <c r="HM55" i="6"/>
  <c r="HM56" i="6"/>
  <c r="HM57" i="6"/>
  <c r="HM58" i="6"/>
  <c r="HM59" i="6"/>
  <c r="HM60" i="6"/>
  <c r="HM61" i="6"/>
  <c r="HM62" i="6"/>
  <c r="HM63" i="6"/>
  <c r="HM64" i="6"/>
  <c r="HM65" i="6"/>
  <c r="HM66" i="6"/>
  <c r="HM67" i="6"/>
  <c r="HM68" i="6"/>
  <c r="HM69" i="6"/>
  <c r="HM70" i="6"/>
  <c r="HM72" i="6"/>
  <c r="HM73" i="6"/>
  <c r="HM74" i="6"/>
  <c r="HM75" i="6"/>
  <c r="HM76" i="6"/>
  <c r="HM77" i="6"/>
  <c r="HM78" i="6"/>
  <c r="HM79" i="6"/>
  <c r="HM80" i="6"/>
  <c r="HM81" i="6"/>
  <c r="HM82" i="6"/>
  <c r="HM83" i="6"/>
  <c r="HM84" i="6"/>
  <c r="HM85" i="6"/>
  <c r="HM86" i="6"/>
  <c r="HM87" i="6"/>
  <c r="HM88" i="6"/>
  <c r="HM89" i="6"/>
  <c r="HM90" i="6"/>
  <c r="HM91" i="6"/>
  <c r="HM92" i="6"/>
  <c r="HM93" i="6"/>
  <c r="HM94" i="6"/>
  <c r="HM98" i="6"/>
  <c r="HM99" i="6"/>
  <c r="HM100" i="6"/>
  <c r="HM101" i="6"/>
  <c r="HM8" i="6"/>
  <c r="HK9" i="6"/>
  <c r="HK10" i="6"/>
  <c r="HK11" i="6"/>
  <c r="HK12" i="6"/>
  <c r="HK13" i="6"/>
  <c r="HK14" i="6"/>
  <c r="HK15" i="6"/>
  <c r="HK16" i="6"/>
  <c r="HK17" i="6"/>
  <c r="HK18" i="6"/>
  <c r="HK19" i="6"/>
  <c r="HK20" i="6"/>
  <c r="HK21" i="6"/>
  <c r="HK22" i="6"/>
  <c r="HK25" i="6"/>
  <c r="HK26" i="6"/>
  <c r="HK27" i="6"/>
  <c r="HK28" i="6"/>
  <c r="HK29" i="6"/>
  <c r="HK30" i="6"/>
  <c r="HK31" i="6"/>
  <c r="HK32" i="6"/>
  <c r="HK33" i="6"/>
  <c r="HK34" i="6"/>
  <c r="HK35" i="6"/>
  <c r="HK36" i="6"/>
  <c r="HK37" i="6"/>
  <c r="HK40" i="6"/>
  <c r="HK41" i="6"/>
  <c r="HK42" i="6"/>
  <c r="HK43" i="6"/>
  <c r="HK44" i="6"/>
  <c r="HK45" i="6"/>
  <c r="HK46" i="6"/>
  <c r="HK47" i="6"/>
  <c r="HK48" i="6"/>
  <c r="HK49" i="6"/>
  <c r="HK50" i="6"/>
  <c r="HK51" i="6"/>
  <c r="HK52" i="6"/>
  <c r="HK53" i="6"/>
  <c r="HK54" i="6"/>
  <c r="HK55" i="6"/>
  <c r="HK56" i="6"/>
  <c r="HK57" i="6"/>
  <c r="HK58" i="6"/>
  <c r="HK59" i="6"/>
  <c r="HK60" i="6"/>
  <c r="HK61" i="6"/>
  <c r="HK62" i="6"/>
  <c r="HK63" i="6"/>
  <c r="HK64" i="6"/>
  <c r="HK65" i="6"/>
  <c r="HK66" i="6"/>
  <c r="HK67" i="6"/>
  <c r="HK68" i="6"/>
  <c r="HK69" i="6"/>
  <c r="HK70" i="6"/>
  <c r="HK72" i="6"/>
  <c r="HK73" i="6"/>
  <c r="HK74" i="6"/>
  <c r="HK75" i="6"/>
  <c r="HK76" i="6"/>
  <c r="HK77" i="6"/>
  <c r="HK78" i="6"/>
  <c r="HK79" i="6"/>
  <c r="HK80" i="6"/>
  <c r="HK81" i="6"/>
  <c r="HK82" i="6"/>
  <c r="HK83" i="6"/>
  <c r="HK84" i="6"/>
  <c r="HK85" i="6"/>
  <c r="HK86" i="6"/>
  <c r="HK87" i="6"/>
  <c r="HK88" i="6"/>
  <c r="HK89" i="6"/>
  <c r="HK90" i="6"/>
  <c r="HK91" i="6"/>
  <c r="HK92" i="6"/>
  <c r="HK93" i="6"/>
  <c r="HK94" i="6"/>
  <c r="HK98" i="6"/>
  <c r="HK99" i="6"/>
  <c r="HK100" i="6"/>
  <c r="HK101" i="6"/>
  <c r="HK8" i="6"/>
  <c r="HJ9" i="6"/>
  <c r="HJ10" i="6"/>
  <c r="HJ11" i="6"/>
  <c r="HJ12" i="6"/>
  <c r="HJ13" i="6"/>
  <c r="HJ14" i="6"/>
  <c r="HJ15" i="6"/>
  <c r="HJ16" i="6"/>
  <c r="HJ17" i="6"/>
  <c r="HJ18" i="6"/>
  <c r="HJ19" i="6"/>
  <c r="HJ20" i="6"/>
  <c r="HJ21" i="6"/>
  <c r="HJ22" i="6"/>
  <c r="HJ25" i="6"/>
  <c r="HJ26" i="6"/>
  <c r="HJ27" i="6"/>
  <c r="HJ28" i="6"/>
  <c r="HJ29" i="6"/>
  <c r="HJ30" i="6"/>
  <c r="HJ31" i="6"/>
  <c r="HJ32" i="6"/>
  <c r="HJ33" i="6"/>
  <c r="HJ34" i="6"/>
  <c r="HJ35" i="6"/>
  <c r="HJ36" i="6"/>
  <c r="HJ37" i="6"/>
  <c r="HJ40" i="6"/>
  <c r="HJ41" i="6"/>
  <c r="HJ42" i="6"/>
  <c r="HJ43" i="6"/>
  <c r="HJ44" i="6"/>
  <c r="HJ45" i="6"/>
  <c r="HJ46" i="6"/>
  <c r="HJ47" i="6"/>
  <c r="HJ48" i="6"/>
  <c r="HJ49" i="6"/>
  <c r="HJ50" i="6"/>
  <c r="HJ51" i="6"/>
  <c r="HJ52" i="6"/>
  <c r="HJ53" i="6"/>
  <c r="HJ54" i="6"/>
  <c r="HJ55" i="6"/>
  <c r="HJ56" i="6"/>
  <c r="HJ57" i="6"/>
  <c r="HJ58" i="6"/>
  <c r="HJ59" i="6"/>
  <c r="HJ60" i="6"/>
  <c r="HJ61" i="6"/>
  <c r="HJ62" i="6"/>
  <c r="HJ63" i="6"/>
  <c r="HJ64" i="6"/>
  <c r="HJ65" i="6"/>
  <c r="HJ66" i="6"/>
  <c r="HJ67" i="6"/>
  <c r="HJ68" i="6"/>
  <c r="HJ69" i="6"/>
  <c r="HJ70" i="6"/>
  <c r="HJ72" i="6"/>
  <c r="HJ73" i="6"/>
  <c r="HJ74" i="6"/>
  <c r="HJ75" i="6"/>
  <c r="HJ76" i="6"/>
  <c r="HJ77" i="6"/>
  <c r="HJ78" i="6"/>
  <c r="HJ79" i="6"/>
  <c r="HJ80" i="6"/>
  <c r="HJ81" i="6"/>
  <c r="HJ82" i="6"/>
  <c r="HJ83" i="6"/>
  <c r="HJ84" i="6"/>
  <c r="HJ85" i="6"/>
  <c r="HJ86" i="6"/>
  <c r="HJ87" i="6"/>
  <c r="HJ88" i="6"/>
  <c r="HJ89" i="6"/>
  <c r="HJ90" i="6"/>
  <c r="HJ91" i="6"/>
  <c r="HJ92" i="6"/>
  <c r="HJ93" i="6"/>
  <c r="HJ94" i="6"/>
  <c r="HJ98" i="6"/>
  <c r="HJ99" i="6"/>
  <c r="HJ100" i="6"/>
  <c r="HJ101" i="6"/>
  <c r="HJ8" i="6"/>
  <c r="HH9" i="6"/>
  <c r="HH10" i="6"/>
  <c r="HH11" i="6"/>
  <c r="HH12" i="6"/>
  <c r="HH13" i="6"/>
  <c r="HH14" i="6"/>
  <c r="HH15" i="6"/>
  <c r="HH16" i="6"/>
  <c r="HH17" i="6"/>
  <c r="HH18" i="6"/>
  <c r="HH19" i="6"/>
  <c r="HH20" i="6"/>
  <c r="HH21" i="6"/>
  <c r="HH22" i="6"/>
  <c r="HH25" i="6"/>
  <c r="HH26" i="6"/>
  <c r="HH27" i="6"/>
  <c r="HH28" i="6"/>
  <c r="HH29" i="6"/>
  <c r="HH30" i="6"/>
  <c r="HH31" i="6"/>
  <c r="HH32" i="6"/>
  <c r="HH33" i="6"/>
  <c r="HH34" i="6"/>
  <c r="HH35" i="6"/>
  <c r="HH36" i="6"/>
  <c r="HH37" i="6"/>
  <c r="HH40" i="6"/>
  <c r="HH41" i="6"/>
  <c r="HH42" i="6"/>
  <c r="HH43" i="6"/>
  <c r="HH44" i="6"/>
  <c r="HH45" i="6"/>
  <c r="HH46" i="6"/>
  <c r="HH47" i="6"/>
  <c r="HH48" i="6"/>
  <c r="HH49" i="6"/>
  <c r="HH50" i="6"/>
  <c r="HH51" i="6"/>
  <c r="HH52" i="6"/>
  <c r="HH53" i="6"/>
  <c r="HH54" i="6"/>
  <c r="HH55" i="6"/>
  <c r="HH56" i="6"/>
  <c r="HH57" i="6"/>
  <c r="HH58" i="6"/>
  <c r="HH59" i="6"/>
  <c r="HH60" i="6"/>
  <c r="HH61" i="6"/>
  <c r="HH62" i="6"/>
  <c r="HH63" i="6"/>
  <c r="HH64" i="6"/>
  <c r="HH65" i="6"/>
  <c r="HH66" i="6"/>
  <c r="HH67" i="6"/>
  <c r="HH68" i="6"/>
  <c r="HH69" i="6"/>
  <c r="HH70" i="6"/>
  <c r="HH72" i="6"/>
  <c r="HH73" i="6"/>
  <c r="HH74" i="6"/>
  <c r="HH75" i="6"/>
  <c r="HH76" i="6"/>
  <c r="HH77" i="6"/>
  <c r="HH78" i="6"/>
  <c r="HH79" i="6"/>
  <c r="HH80" i="6"/>
  <c r="HH81" i="6"/>
  <c r="HH82" i="6"/>
  <c r="HH83" i="6"/>
  <c r="HH84" i="6"/>
  <c r="HH85" i="6"/>
  <c r="HH86" i="6"/>
  <c r="HH87" i="6"/>
  <c r="HH88" i="6"/>
  <c r="HH89" i="6"/>
  <c r="HH90" i="6"/>
  <c r="HH91" i="6"/>
  <c r="HH92" i="6"/>
  <c r="HH93" i="6"/>
  <c r="HH94" i="6"/>
  <c r="HH98" i="6"/>
  <c r="HH99" i="6"/>
  <c r="HH100" i="6"/>
  <c r="HH101" i="6"/>
  <c r="HH8" i="6"/>
  <c r="HG9" i="6"/>
  <c r="HG10" i="6"/>
  <c r="HG11" i="6"/>
  <c r="HG12" i="6"/>
  <c r="HG13" i="6"/>
  <c r="HG14" i="6"/>
  <c r="HG15" i="6"/>
  <c r="HG16" i="6"/>
  <c r="HG17" i="6"/>
  <c r="HG18" i="6"/>
  <c r="HG19" i="6"/>
  <c r="HG20" i="6"/>
  <c r="HG21" i="6"/>
  <c r="HG22" i="6"/>
  <c r="HG25" i="6"/>
  <c r="HG26" i="6"/>
  <c r="HG27" i="6"/>
  <c r="HG28" i="6"/>
  <c r="HG29" i="6"/>
  <c r="HG30" i="6"/>
  <c r="HG31" i="6"/>
  <c r="HG32" i="6"/>
  <c r="HG33" i="6"/>
  <c r="HG34" i="6"/>
  <c r="HG35" i="6"/>
  <c r="HG36" i="6"/>
  <c r="HG37" i="6"/>
  <c r="HG40" i="6"/>
  <c r="HG41" i="6"/>
  <c r="HG42" i="6"/>
  <c r="HG43" i="6"/>
  <c r="HG44" i="6"/>
  <c r="HG45" i="6"/>
  <c r="HG46" i="6"/>
  <c r="HG47" i="6"/>
  <c r="HG48" i="6"/>
  <c r="HG49" i="6"/>
  <c r="HG50" i="6"/>
  <c r="HG51" i="6"/>
  <c r="HG52" i="6"/>
  <c r="HG53" i="6"/>
  <c r="HG54" i="6"/>
  <c r="HG55" i="6"/>
  <c r="HG56" i="6"/>
  <c r="HG57" i="6"/>
  <c r="HG58" i="6"/>
  <c r="HG59" i="6"/>
  <c r="HG60" i="6"/>
  <c r="HG61" i="6"/>
  <c r="HG62" i="6"/>
  <c r="HG63" i="6"/>
  <c r="HG64" i="6"/>
  <c r="HG65" i="6"/>
  <c r="HG66" i="6"/>
  <c r="HG67" i="6"/>
  <c r="HG68" i="6"/>
  <c r="HG69" i="6"/>
  <c r="HG70" i="6"/>
  <c r="HG72" i="6"/>
  <c r="HG73" i="6"/>
  <c r="HG74" i="6"/>
  <c r="HG75" i="6"/>
  <c r="HG76" i="6"/>
  <c r="HG77" i="6"/>
  <c r="HG78" i="6"/>
  <c r="HG79" i="6"/>
  <c r="HG80" i="6"/>
  <c r="HG81" i="6"/>
  <c r="HG82" i="6"/>
  <c r="HG83" i="6"/>
  <c r="HG84" i="6"/>
  <c r="HG85" i="6"/>
  <c r="HG86" i="6"/>
  <c r="HG87" i="6"/>
  <c r="HG88" i="6"/>
  <c r="HG89" i="6"/>
  <c r="HG90" i="6"/>
  <c r="HG91" i="6"/>
  <c r="HG92" i="6"/>
  <c r="HG93" i="6"/>
  <c r="HG94" i="6"/>
  <c r="HG98" i="6"/>
  <c r="HG99" i="6"/>
  <c r="HG100" i="6"/>
  <c r="HG101" i="6"/>
  <c r="HG8" i="6"/>
  <c r="HV103" i="6"/>
  <c r="HS103" i="6"/>
  <c r="HP103" i="6"/>
  <c r="HX103" i="6"/>
  <c r="HX105" i="6" s="1"/>
  <c r="HP110" i="6" s="1"/>
  <c r="HW103" i="6"/>
  <c r="HU103" i="6"/>
  <c r="HU105" i="6" s="1"/>
  <c r="HP109" i="6" s="1"/>
  <c r="HT103" i="6"/>
  <c r="HR103" i="6"/>
  <c r="HQ103" i="6"/>
  <c r="HP106" i="6" s="1"/>
  <c r="HY7" i="6"/>
  <c r="HD8" i="9"/>
  <c r="HD9" i="9"/>
  <c r="HD10" i="9"/>
  <c r="HD11" i="9"/>
  <c r="HD12" i="9"/>
  <c r="HD13" i="9"/>
  <c r="HD14" i="9"/>
  <c r="HD15" i="9"/>
  <c r="HD16" i="9"/>
  <c r="HD17" i="9"/>
  <c r="HD18" i="9"/>
  <c r="HD19" i="9"/>
  <c r="HD20" i="9"/>
  <c r="HD23" i="9"/>
  <c r="HD24" i="9"/>
  <c r="HD25" i="9"/>
  <c r="HD26" i="9"/>
  <c r="HD27" i="9"/>
  <c r="HD28" i="9"/>
  <c r="HD29" i="9"/>
  <c r="HD30" i="9"/>
  <c r="HD31" i="9"/>
  <c r="HD32" i="9"/>
  <c r="HD33" i="9"/>
  <c r="HD34" i="9"/>
  <c r="HD35" i="9"/>
  <c r="HD36" i="9"/>
  <c r="HD39" i="9"/>
  <c r="HD40" i="9"/>
  <c r="HD41" i="9"/>
  <c r="HD42" i="9"/>
  <c r="HD43" i="9"/>
  <c r="HD44" i="9"/>
  <c r="HD45" i="9"/>
  <c r="HD46" i="9"/>
  <c r="HD47" i="9"/>
  <c r="HD48" i="9"/>
  <c r="HD49" i="9"/>
  <c r="HD50" i="9"/>
  <c r="HD51" i="9"/>
  <c r="HD52" i="9"/>
  <c r="HD53" i="9"/>
  <c r="HD54" i="9"/>
  <c r="HD55" i="9"/>
  <c r="HD56" i="9"/>
  <c r="HD57" i="9"/>
  <c r="HD58" i="9"/>
  <c r="HD59" i="9"/>
  <c r="HD60" i="9"/>
  <c r="HD61" i="9"/>
  <c r="HD62" i="9"/>
  <c r="HD63" i="9"/>
  <c r="HD64" i="9"/>
  <c r="HD65" i="9"/>
  <c r="HD66" i="9"/>
  <c r="HD67" i="9"/>
  <c r="HD68" i="9"/>
  <c r="HD69" i="9"/>
  <c r="HD71" i="9"/>
  <c r="HD72" i="9"/>
  <c r="HD73" i="9"/>
  <c r="HD74" i="9"/>
  <c r="HD75" i="9"/>
  <c r="HD76" i="9"/>
  <c r="HD77" i="9"/>
  <c r="HD78" i="9"/>
  <c r="HD79" i="9"/>
  <c r="HD80" i="9"/>
  <c r="HD81" i="9"/>
  <c r="HD82" i="9"/>
  <c r="HD83" i="9"/>
  <c r="HD84" i="9"/>
  <c r="HD85" i="9"/>
  <c r="HD86" i="9"/>
  <c r="HD87" i="9"/>
  <c r="HD88" i="9"/>
  <c r="HD89" i="9"/>
  <c r="HD90" i="9"/>
  <c r="HD91" i="9"/>
  <c r="HD92" i="9"/>
  <c r="HD93" i="9"/>
  <c r="HD95" i="9"/>
  <c r="HD96" i="9"/>
  <c r="HD97" i="9"/>
  <c r="HD98" i="9"/>
  <c r="HD99" i="9"/>
  <c r="HD100" i="9"/>
  <c r="HD101" i="9"/>
  <c r="HD7" i="9"/>
  <c r="HC8" i="9"/>
  <c r="HC9" i="9"/>
  <c r="HC10" i="9"/>
  <c r="HC11" i="9"/>
  <c r="HC12" i="9"/>
  <c r="HC13" i="9"/>
  <c r="HC14" i="9"/>
  <c r="HC15" i="9"/>
  <c r="HC16" i="9"/>
  <c r="HC17" i="9"/>
  <c r="HC18" i="9"/>
  <c r="HC19" i="9"/>
  <c r="HC20" i="9"/>
  <c r="HC23" i="9"/>
  <c r="HC24" i="9"/>
  <c r="HC25" i="9"/>
  <c r="HC26" i="9"/>
  <c r="HC27" i="9"/>
  <c r="HC28" i="9"/>
  <c r="HC29" i="9"/>
  <c r="HC30" i="9"/>
  <c r="HC31" i="9"/>
  <c r="HC32" i="9"/>
  <c r="HC33" i="9"/>
  <c r="HC34" i="9"/>
  <c r="HC35" i="9"/>
  <c r="HC36" i="9"/>
  <c r="HC39" i="9"/>
  <c r="HC40" i="9"/>
  <c r="HC41" i="9"/>
  <c r="HC42" i="9"/>
  <c r="HC43" i="9"/>
  <c r="HC44" i="9"/>
  <c r="HC45" i="9"/>
  <c r="HC46" i="9"/>
  <c r="HC47" i="9"/>
  <c r="HC48" i="9"/>
  <c r="HC49" i="9"/>
  <c r="HC50" i="9"/>
  <c r="HC51" i="9"/>
  <c r="HC52" i="9"/>
  <c r="HC53" i="9"/>
  <c r="HC54" i="9"/>
  <c r="HC55" i="9"/>
  <c r="HC56" i="9"/>
  <c r="HC57" i="9"/>
  <c r="HC58" i="9"/>
  <c r="HC59" i="9"/>
  <c r="HC60" i="9"/>
  <c r="HC61" i="9"/>
  <c r="HC62" i="9"/>
  <c r="HC63" i="9"/>
  <c r="HC64" i="9"/>
  <c r="HC65" i="9"/>
  <c r="HC66" i="9"/>
  <c r="HC67" i="9"/>
  <c r="HC68" i="9"/>
  <c r="HC69" i="9"/>
  <c r="HC71" i="9"/>
  <c r="HC72" i="9"/>
  <c r="HC73" i="9"/>
  <c r="HC74" i="9"/>
  <c r="HC75" i="9"/>
  <c r="HC76" i="9"/>
  <c r="HC77" i="9"/>
  <c r="HC78" i="9"/>
  <c r="HC79" i="9"/>
  <c r="HC80" i="9"/>
  <c r="HC81" i="9"/>
  <c r="HC82" i="9"/>
  <c r="HC83" i="9"/>
  <c r="HC84" i="9"/>
  <c r="HC85" i="9"/>
  <c r="HC86" i="9"/>
  <c r="HC87" i="9"/>
  <c r="HC88" i="9"/>
  <c r="HC89" i="9"/>
  <c r="HC90" i="9"/>
  <c r="HC91" i="9"/>
  <c r="HC92" i="9"/>
  <c r="HC93" i="9"/>
  <c r="HC95" i="9"/>
  <c r="HC96" i="9"/>
  <c r="HC97" i="9"/>
  <c r="HC98" i="9"/>
  <c r="HC99" i="9"/>
  <c r="HC100" i="9"/>
  <c r="HC101" i="9"/>
  <c r="HC7" i="9"/>
  <c r="HA8" i="9"/>
  <c r="HA9" i="9"/>
  <c r="HA10" i="9"/>
  <c r="HA11" i="9"/>
  <c r="HA12" i="9"/>
  <c r="HA13" i="9"/>
  <c r="HA14" i="9"/>
  <c r="HA15" i="9"/>
  <c r="HA16" i="9"/>
  <c r="HA17" i="9"/>
  <c r="HA18" i="9"/>
  <c r="HA19" i="9"/>
  <c r="HA20" i="9"/>
  <c r="HA23" i="9"/>
  <c r="HA24" i="9"/>
  <c r="HA25" i="9"/>
  <c r="HA26" i="9"/>
  <c r="HA27" i="9"/>
  <c r="HA28" i="9"/>
  <c r="HA29" i="9"/>
  <c r="HA30" i="9"/>
  <c r="HA31" i="9"/>
  <c r="HA32" i="9"/>
  <c r="HA33" i="9"/>
  <c r="HA34" i="9"/>
  <c r="HA35" i="9"/>
  <c r="HA36" i="9"/>
  <c r="HA39" i="9"/>
  <c r="HA40" i="9"/>
  <c r="HA41" i="9"/>
  <c r="HA42" i="9"/>
  <c r="HA43" i="9"/>
  <c r="HA44" i="9"/>
  <c r="HA45" i="9"/>
  <c r="HA46" i="9"/>
  <c r="HA47" i="9"/>
  <c r="HA48" i="9"/>
  <c r="HA49" i="9"/>
  <c r="HA50" i="9"/>
  <c r="HA51" i="9"/>
  <c r="HA52" i="9"/>
  <c r="HA53" i="9"/>
  <c r="HA54" i="9"/>
  <c r="HA55" i="9"/>
  <c r="HA56" i="9"/>
  <c r="HA57" i="9"/>
  <c r="HA58" i="9"/>
  <c r="HA59" i="9"/>
  <c r="HA60" i="9"/>
  <c r="HA61" i="9"/>
  <c r="HA62" i="9"/>
  <c r="HA63" i="9"/>
  <c r="HA64" i="9"/>
  <c r="HA65" i="9"/>
  <c r="HA66" i="9"/>
  <c r="HA67" i="9"/>
  <c r="HA68" i="9"/>
  <c r="HA69" i="9"/>
  <c r="HA71" i="9"/>
  <c r="HA72" i="9"/>
  <c r="HA73" i="9"/>
  <c r="HA74" i="9"/>
  <c r="HA75" i="9"/>
  <c r="HA76" i="9"/>
  <c r="HA77" i="9"/>
  <c r="HA78" i="9"/>
  <c r="HA79" i="9"/>
  <c r="HA80" i="9"/>
  <c r="HA81" i="9"/>
  <c r="HA82" i="9"/>
  <c r="HA83" i="9"/>
  <c r="HA84" i="9"/>
  <c r="HA85" i="9"/>
  <c r="HA86" i="9"/>
  <c r="HA87" i="9"/>
  <c r="HA88" i="9"/>
  <c r="HA89" i="9"/>
  <c r="HA90" i="9"/>
  <c r="HA91" i="9"/>
  <c r="HA92" i="9"/>
  <c r="HA93" i="9"/>
  <c r="HA95" i="9"/>
  <c r="HA96" i="9"/>
  <c r="HA97" i="9"/>
  <c r="HA98" i="9"/>
  <c r="HA99" i="9"/>
  <c r="HA100" i="9"/>
  <c r="HA101" i="9"/>
  <c r="HA7" i="9"/>
  <c r="GZ8" i="9"/>
  <c r="GZ9" i="9"/>
  <c r="GZ10" i="9"/>
  <c r="GZ11" i="9"/>
  <c r="GZ12" i="9"/>
  <c r="GZ13" i="9"/>
  <c r="GZ14" i="9"/>
  <c r="GZ15" i="9"/>
  <c r="GZ16" i="9"/>
  <c r="GZ17" i="9"/>
  <c r="GZ18" i="9"/>
  <c r="GZ19" i="9"/>
  <c r="GZ20" i="9"/>
  <c r="GZ23" i="9"/>
  <c r="GZ24" i="9"/>
  <c r="GZ25" i="9"/>
  <c r="GZ26" i="9"/>
  <c r="GZ27" i="9"/>
  <c r="GZ28" i="9"/>
  <c r="GZ29" i="9"/>
  <c r="GZ30" i="9"/>
  <c r="GZ31" i="9"/>
  <c r="GZ32" i="9"/>
  <c r="GZ33" i="9"/>
  <c r="GZ34" i="9"/>
  <c r="GZ35" i="9"/>
  <c r="GZ36" i="9"/>
  <c r="GZ39" i="9"/>
  <c r="GZ40" i="9"/>
  <c r="GZ41" i="9"/>
  <c r="GZ42" i="9"/>
  <c r="GZ43" i="9"/>
  <c r="GZ44" i="9"/>
  <c r="GZ45" i="9"/>
  <c r="GZ46" i="9"/>
  <c r="GZ47" i="9"/>
  <c r="GZ48" i="9"/>
  <c r="GZ49" i="9"/>
  <c r="GZ50" i="9"/>
  <c r="GZ51" i="9"/>
  <c r="GZ52" i="9"/>
  <c r="GZ53" i="9"/>
  <c r="GZ54" i="9"/>
  <c r="GZ55" i="9"/>
  <c r="GZ56" i="9"/>
  <c r="GZ57" i="9"/>
  <c r="GZ58" i="9"/>
  <c r="GZ59" i="9"/>
  <c r="GZ60" i="9"/>
  <c r="GZ61" i="9"/>
  <c r="GZ62" i="9"/>
  <c r="GZ63" i="9"/>
  <c r="GZ64" i="9"/>
  <c r="GZ65" i="9"/>
  <c r="GZ66" i="9"/>
  <c r="GZ67" i="9"/>
  <c r="GZ68" i="9"/>
  <c r="GZ69" i="9"/>
  <c r="GZ71" i="9"/>
  <c r="GZ72" i="9"/>
  <c r="GZ73" i="9"/>
  <c r="GZ74" i="9"/>
  <c r="GZ75" i="9"/>
  <c r="GZ76" i="9"/>
  <c r="GZ77" i="9"/>
  <c r="GZ78" i="9"/>
  <c r="GZ79" i="9"/>
  <c r="GZ80" i="9"/>
  <c r="GZ81" i="9"/>
  <c r="GZ82" i="9"/>
  <c r="GZ83" i="9"/>
  <c r="GZ84" i="9"/>
  <c r="GZ85" i="9"/>
  <c r="GZ86" i="9"/>
  <c r="GZ87" i="9"/>
  <c r="GZ88" i="9"/>
  <c r="GZ89" i="9"/>
  <c r="GZ90" i="9"/>
  <c r="GZ91" i="9"/>
  <c r="GZ92" i="9"/>
  <c r="GZ93" i="9"/>
  <c r="GZ95" i="9"/>
  <c r="GZ96" i="9"/>
  <c r="GZ97" i="9"/>
  <c r="GZ98" i="9"/>
  <c r="GZ99" i="9"/>
  <c r="GZ100" i="9"/>
  <c r="GZ101" i="9"/>
  <c r="GZ7" i="9"/>
  <c r="GX8" i="9"/>
  <c r="GX9" i="9"/>
  <c r="GX10" i="9"/>
  <c r="GX11" i="9"/>
  <c r="GX12" i="9"/>
  <c r="GX13" i="9"/>
  <c r="GX14" i="9"/>
  <c r="GX15" i="9"/>
  <c r="GX16" i="9"/>
  <c r="GX17" i="9"/>
  <c r="GX18" i="9"/>
  <c r="GX19" i="9"/>
  <c r="GX20" i="9"/>
  <c r="GX23" i="9"/>
  <c r="GX24" i="9"/>
  <c r="GX25" i="9"/>
  <c r="GX26" i="9"/>
  <c r="GX27" i="9"/>
  <c r="GX28" i="9"/>
  <c r="GX29" i="9"/>
  <c r="GX30" i="9"/>
  <c r="GX31" i="9"/>
  <c r="GX32" i="9"/>
  <c r="GX33" i="9"/>
  <c r="GX34" i="9"/>
  <c r="GX35" i="9"/>
  <c r="GX36" i="9"/>
  <c r="GX39" i="9"/>
  <c r="GX40" i="9"/>
  <c r="GX41" i="9"/>
  <c r="GX42" i="9"/>
  <c r="GX43" i="9"/>
  <c r="GX44" i="9"/>
  <c r="GX45" i="9"/>
  <c r="GX46" i="9"/>
  <c r="GX47" i="9"/>
  <c r="GX48" i="9"/>
  <c r="GX49" i="9"/>
  <c r="GX50" i="9"/>
  <c r="GX51" i="9"/>
  <c r="GX52" i="9"/>
  <c r="GX53" i="9"/>
  <c r="GX54" i="9"/>
  <c r="GX55" i="9"/>
  <c r="GX56" i="9"/>
  <c r="GX57" i="9"/>
  <c r="GX58" i="9"/>
  <c r="GX59" i="9"/>
  <c r="GX60" i="9"/>
  <c r="GX61" i="9"/>
  <c r="GX62" i="9"/>
  <c r="GX63" i="9"/>
  <c r="GX64" i="9"/>
  <c r="GX65" i="9"/>
  <c r="GX66" i="9"/>
  <c r="GX67" i="9"/>
  <c r="GX68" i="9"/>
  <c r="GX69" i="9"/>
  <c r="GX71" i="9"/>
  <c r="GX72" i="9"/>
  <c r="GX73" i="9"/>
  <c r="GX74" i="9"/>
  <c r="GX75" i="9"/>
  <c r="GX76" i="9"/>
  <c r="GX77" i="9"/>
  <c r="GX78" i="9"/>
  <c r="GX79" i="9"/>
  <c r="GX80" i="9"/>
  <c r="GX81" i="9"/>
  <c r="GX82" i="9"/>
  <c r="GX83" i="9"/>
  <c r="GX84" i="9"/>
  <c r="GX85" i="9"/>
  <c r="GX86" i="9"/>
  <c r="GX87" i="9"/>
  <c r="GX88" i="9"/>
  <c r="GX89" i="9"/>
  <c r="GX90" i="9"/>
  <c r="GX91" i="9"/>
  <c r="GX92" i="9"/>
  <c r="GX93" i="9"/>
  <c r="GX95" i="9"/>
  <c r="GX96" i="9"/>
  <c r="GX97" i="9"/>
  <c r="GX98" i="9"/>
  <c r="GX99" i="9"/>
  <c r="GX100" i="9"/>
  <c r="GX101" i="9"/>
  <c r="GX7" i="9"/>
  <c r="GW8" i="9"/>
  <c r="GW9" i="9"/>
  <c r="GW10" i="9"/>
  <c r="GW11" i="9"/>
  <c r="GW12" i="9"/>
  <c r="GW13" i="9"/>
  <c r="GW14" i="9"/>
  <c r="GW15" i="9"/>
  <c r="GW16" i="9"/>
  <c r="GW17" i="9"/>
  <c r="GW18" i="9"/>
  <c r="GW19" i="9"/>
  <c r="GW20" i="9"/>
  <c r="GW23" i="9"/>
  <c r="GW24" i="9"/>
  <c r="GW25" i="9"/>
  <c r="GW26" i="9"/>
  <c r="GW27" i="9"/>
  <c r="GW28" i="9"/>
  <c r="GW29" i="9"/>
  <c r="GW30" i="9"/>
  <c r="GW31" i="9"/>
  <c r="GW32" i="9"/>
  <c r="GW33" i="9"/>
  <c r="GW34" i="9"/>
  <c r="GW35" i="9"/>
  <c r="GW36" i="9"/>
  <c r="GW39" i="9"/>
  <c r="GW40" i="9"/>
  <c r="GW41" i="9"/>
  <c r="GW42" i="9"/>
  <c r="GW43" i="9"/>
  <c r="GW44" i="9"/>
  <c r="GW45" i="9"/>
  <c r="GW46" i="9"/>
  <c r="GW47" i="9"/>
  <c r="GW48" i="9"/>
  <c r="GW49" i="9"/>
  <c r="GW50" i="9"/>
  <c r="GW51" i="9"/>
  <c r="GW52" i="9"/>
  <c r="GW53" i="9"/>
  <c r="GW54" i="9"/>
  <c r="GW55" i="9"/>
  <c r="GW56" i="9"/>
  <c r="GW57" i="9"/>
  <c r="GW58" i="9"/>
  <c r="GW59" i="9"/>
  <c r="GW60" i="9"/>
  <c r="GW61" i="9"/>
  <c r="GW62" i="9"/>
  <c r="GW63" i="9"/>
  <c r="GW64" i="9"/>
  <c r="GW65" i="9"/>
  <c r="GW66" i="9"/>
  <c r="GW67" i="9"/>
  <c r="GW68" i="9"/>
  <c r="GW69" i="9"/>
  <c r="GW71" i="9"/>
  <c r="GW72" i="9"/>
  <c r="GW73" i="9"/>
  <c r="GW74" i="9"/>
  <c r="GW75" i="9"/>
  <c r="GW76" i="9"/>
  <c r="GW77" i="9"/>
  <c r="GW78" i="9"/>
  <c r="GW79" i="9"/>
  <c r="GW80" i="9"/>
  <c r="GW81" i="9"/>
  <c r="GW82" i="9"/>
  <c r="GW83" i="9"/>
  <c r="GW84" i="9"/>
  <c r="GW85" i="9"/>
  <c r="GW86" i="9"/>
  <c r="GW87" i="9"/>
  <c r="GW88" i="9"/>
  <c r="GW89" i="9"/>
  <c r="GW90" i="9"/>
  <c r="GW91" i="9"/>
  <c r="GW92" i="9"/>
  <c r="GW93" i="9"/>
  <c r="GW95" i="9"/>
  <c r="GW96" i="9"/>
  <c r="GW97" i="9"/>
  <c r="GW98" i="9"/>
  <c r="GW99" i="9"/>
  <c r="GW100" i="9"/>
  <c r="GW101" i="9"/>
  <c r="GW7" i="9"/>
  <c r="HL103" i="9"/>
  <c r="HI103" i="9"/>
  <c r="HF103" i="9"/>
  <c r="HO101" i="9"/>
  <c r="HO100" i="9"/>
  <c r="HO99" i="9"/>
  <c r="HO98" i="9"/>
  <c r="HO97" i="9"/>
  <c r="HO96" i="9"/>
  <c r="HO95" i="9"/>
  <c r="HO93" i="9"/>
  <c r="HO92" i="9"/>
  <c r="HO91" i="9"/>
  <c r="HO90" i="9"/>
  <c r="HO89" i="9"/>
  <c r="HO88" i="9"/>
  <c r="HO87" i="9"/>
  <c r="HO86" i="9"/>
  <c r="HO85" i="9"/>
  <c r="HO84" i="9"/>
  <c r="HO83" i="9"/>
  <c r="HO82" i="9"/>
  <c r="HO81" i="9"/>
  <c r="HO80" i="9"/>
  <c r="HO79" i="9"/>
  <c r="HO78" i="9"/>
  <c r="HO77" i="9"/>
  <c r="HO76" i="9"/>
  <c r="HO75" i="9"/>
  <c r="HO74" i="9"/>
  <c r="HO73" i="9"/>
  <c r="HO72" i="9"/>
  <c r="HO71" i="9"/>
  <c r="HO69" i="9"/>
  <c r="HO68" i="9"/>
  <c r="HO67" i="9"/>
  <c r="HO66" i="9"/>
  <c r="HO65" i="9"/>
  <c r="HO64" i="9"/>
  <c r="HO63" i="9"/>
  <c r="HO62" i="9"/>
  <c r="HO61" i="9"/>
  <c r="HO60" i="9"/>
  <c r="HO59" i="9"/>
  <c r="HO58" i="9"/>
  <c r="HO57" i="9"/>
  <c r="HO56" i="9"/>
  <c r="HO55" i="9"/>
  <c r="HO54" i="9"/>
  <c r="HO53" i="9"/>
  <c r="HO52" i="9"/>
  <c r="HO51" i="9"/>
  <c r="HO50" i="9"/>
  <c r="HO49" i="9"/>
  <c r="HO48" i="9"/>
  <c r="HO47" i="9"/>
  <c r="HO46" i="9"/>
  <c r="HO45" i="9"/>
  <c r="HO44" i="9"/>
  <c r="HO43" i="9"/>
  <c r="HO42" i="9"/>
  <c r="HO41" i="9"/>
  <c r="HO40" i="9"/>
  <c r="HO39" i="9"/>
  <c r="HO36" i="9"/>
  <c r="HO35" i="9"/>
  <c r="HO34" i="9"/>
  <c r="HO33" i="9"/>
  <c r="HO32" i="9"/>
  <c r="HO31" i="9"/>
  <c r="HO30" i="9"/>
  <c r="HO29" i="9"/>
  <c r="HO28" i="9"/>
  <c r="HO27" i="9"/>
  <c r="HO26" i="9"/>
  <c r="HO25" i="9"/>
  <c r="HO24" i="9"/>
  <c r="HO23" i="9"/>
  <c r="HO20" i="9"/>
  <c r="HO19" i="9"/>
  <c r="HO18" i="9"/>
  <c r="HO17" i="9"/>
  <c r="HO16" i="9"/>
  <c r="HO15" i="9"/>
  <c r="HO14" i="9"/>
  <c r="HO13" i="9"/>
  <c r="HO12" i="9"/>
  <c r="HO11" i="9"/>
  <c r="HO10" i="9"/>
  <c r="HO9" i="9"/>
  <c r="HO8" i="9"/>
  <c r="HO7" i="9"/>
  <c r="HN103" i="9"/>
  <c r="HN105" i="9" s="1"/>
  <c r="HF111" i="9" s="1"/>
  <c r="HM103" i="9"/>
  <c r="HM105" i="9" s="1"/>
  <c r="HK103" i="9"/>
  <c r="HK105" i="9" s="1"/>
  <c r="HF110" i="9" s="1"/>
  <c r="HJ103" i="9"/>
  <c r="HJ105" i="9" s="1"/>
  <c r="HH103" i="9"/>
  <c r="HG103" i="9"/>
  <c r="HG105" i="9" s="1"/>
  <c r="E80" i="5" l="1"/>
  <c r="B80" i="5"/>
  <c r="B98" i="5" s="1"/>
  <c r="D80" i="5"/>
  <c r="E84" i="5" s="1"/>
  <c r="HP113" i="1"/>
  <c r="HP108" i="1"/>
  <c r="HP112" i="1" s="1"/>
  <c r="HP110" i="1"/>
  <c r="BU104" i="4" s="1"/>
  <c r="HY103" i="6"/>
  <c r="HO103" i="9"/>
  <c r="HF107" i="9"/>
  <c r="BO91" i="4"/>
  <c r="BO94" i="4" s="1"/>
  <c r="HO102" i="1"/>
  <c r="HH104" i="1"/>
  <c r="HF107" i="1" s="1"/>
  <c r="HO104" i="1"/>
  <c r="HR105" i="6"/>
  <c r="HP107" i="6" s="1"/>
  <c r="HY105" i="6"/>
  <c r="HH105" i="9"/>
  <c r="HO105" i="9"/>
  <c r="GT8" i="9"/>
  <c r="GT9" i="9"/>
  <c r="GT10" i="9"/>
  <c r="GT11" i="9"/>
  <c r="GT12" i="9"/>
  <c r="GT13" i="9"/>
  <c r="GT14" i="9"/>
  <c r="GT15" i="9"/>
  <c r="GT16" i="9"/>
  <c r="GT17" i="9"/>
  <c r="GT18" i="9"/>
  <c r="GT19" i="9"/>
  <c r="GT20" i="9"/>
  <c r="GT23" i="9"/>
  <c r="GT24" i="9"/>
  <c r="GT25" i="9"/>
  <c r="GT26" i="9"/>
  <c r="GT27" i="9"/>
  <c r="GT28" i="9"/>
  <c r="GT29" i="9"/>
  <c r="GT30" i="9"/>
  <c r="GT31" i="9"/>
  <c r="GT32" i="9"/>
  <c r="GT33" i="9"/>
  <c r="GT34" i="9"/>
  <c r="GT35" i="9"/>
  <c r="GT36" i="9"/>
  <c r="GT39" i="9"/>
  <c r="GT40" i="9"/>
  <c r="GT41" i="9"/>
  <c r="GT42" i="9"/>
  <c r="GT43" i="9"/>
  <c r="GT44" i="9"/>
  <c r="GT45" i="9"/>
  <c r="GT46" i="9"/>
  <c r="GT47" i="9"/>
  <c r="GT48" i="9"/>
  <c r="GT49" i="9"/>
  <c r="GT50" i="9"/>
  <c r="GT51" i="9"/>
  <c r="GT52" i="9"/>
  <c r="GT53" i="9"/>
  <c r="GT54" i="9"/>
  <c r="GT55" i="9"/>
  <c r="GT56" i="9"/>
  <c r="GT57" i="9"/>
  <c r="GT58" i="9"/>
  <c r="GT59" i="9"/>
  <c r="GT60" i="9"/>
  <c r="GT61" i="9"/>
  <c r="GT62" i="9"/>
  <c r="GT63" i="9"/>
  <c r="GT64" i="9"/>
  <c r="GT65" i="9"/>
  <c r="GT66" i="9"/>
  <c r="GT67" i="9"/>
  <c r="GT68" i="9"/>
  <c r="GT69" i="9"/>
  <c r="GT71" i="9"/>
  <c r="GT72" i="9"/>
  <c r="GT73" i="9"/>
  <c r="GT74" i="9"/>
  <c r="GT75" i="9"/>
  <c r="GT76" i="9"/>
  <c r="GT77" i="9"/>
  <c r="GT78" i="9"/>
  <c r="GT79" i="9"/>
  <c r="GT80" i="9"/>
  <c r="GT81" i="9"/>
  <c r="GT82" i="9"/>
  <c r="GT83" i="9"/>
  <c r="GT84" i="9"/>
  <c r="GT85" i="9"/>
  <c r="GT86" i="9"/>
  <c r="GT87" i="9"/>
  <c r="GT88" i="9"/>
  <c r="GT89" i="9"/>
  <c r="GT90" i="9"/>
  <c r="GT91" i="9"/>
  <c r="GT92" i="9"/>
  <c r="GT93" i="9"/>
  <c r="GT95" i="9"/>
  <c r="GT96" i="9"/>
  <c r="GT97" i="9"/>
  <c r="GT98" i="9"/>
  <c r="GT99" i="9"/>
  <c r="GT100" i="9"/>
  <c r="GT101" i="9"/>
  <c r="GS8" i="9"/>
  <c r="GS9" i="9"/>
  <c r="GS10" i="9"/>
  <c r="GS11" i="9"/>
  <c r="GS12" i="9"/>
  <c r="GS13" i="9"/>
  <c r="GS14" i="9"/>
  <c r="GS15" i="9"/>
  <c r="GS16" i="9"/>
  <c r="GS17" i="9"/>
  <c r="GS18" i="9"/>
  <c r="GS19" i="9"/>
  <c r="GS20" i="9"/>
  <c r="GS23" i="9"/>
  <c r="GS24" i="9"/>
  <c r="GS25" i="9"/>
  <c r="GS26" i="9"/>
  <c r="GS27" i="9"/>
  <c r="GS28" i="9"/>
  <c r="GS29" i="9"/>
  <c r="GS30" i="9"/>
  <c r="GS31" i="9"/>
  <c r="GS32" i="9"/>
  <c r="GS33" i="9"/>
  <c r="GS34" i="9"/>
  <c r="GS35" i="9"/>
  <c r="GS36" i="9"/>
  <c r="GS39" i="9"/>
  <c r="GS40" i="9"/>
  <c r="GS41" i="9"/>
  <c r="GS42" i="9"/>
  <c r="GS43" i="9"/>
  <c r="GS44" i="9"/>
  <c r="GS45" i="9"/>
  <c r="GS46" i="9"/>
  <c r="GS47" i="9"/>
  <c r="GS48" i="9"/>
  <c r="GS49" i="9"/>
  <c r="GS50" i="9"/>
  <c r="GS51" i="9"/>
  <c r="GS52" i="9"/>
  <c r="GS53" i="9"/>
  <c r="GS54" i="9"/>
  <c r="GS55" i="9"/>
  <c r="GS56" i="9"/>
  <c r="GS57" i="9"/>
  <c r="GS58" i="9"/>
  <c r="GS59" i="9"/>
  <c r="GS60" i="9"/>
  <c r="GS61" i="9"/>
  <c r="GS62" i="9"/>
  <c r="GS63" i="9"/>
  <c r="GS64" i="9"/>
  <c r="GS65" i="9"/>
  <c r="GS66" i="9"/>
  <c r="GS67" i="9"/>
  <c r="GS68" i="9"/>
  <c r="GS69" i="9"/>
  <c r="GS71" i="9"/>
  <c r="GS72" i="9"/>
  <c r="GS73" i="9"/>
  <c r="GS74" i="9"/>
  <c r="GS75" i="9"/>
  <c r="GS76" i="9"/>
  <c r="GS77" i="9"/>
  <c r="GS78" i="9"/>
  <c r="GS79" i="9"/>
  <c r="GS80" i="9"/>
  <c r="GS81" i="9"/>
  <c r="GS82" i="9"/>
  <c r="GS83" i="9"/>
  <c r="GS84" i="9"/>
  <c r="GS85" i="9"/>
  <c r="GS86" i="9"/>
  <c r="GS87" i="9"/>
  <c r="GS88" i="9"/>
  <c r="GS89" i="9"/>
  <c r="GS90" i="9"/>
  <c r="GS91" i="9"/>
  <c r="GS92" i="9"/>
  <c r="GS93" i="9"/>
  <c r="GS95" i="9"/>
  <c r="GS96" i="9"/>
  <c r="GS97" i="9"/>
  <c r="GS98" i="9"/>
  <c r="GS99" i="9"/>
  <c r="GS100" i="9"/>
  <c r="GS101" i="9"/>
  <c r="GS7" i="9"/>
  <c r="GQ8" i="9"/>
  <c r="GQ9" i="9"/>
  <c r="GQ10" i="9"/>
  <c r="GQ11" i="9"/>
  <c r="GQ12" i="9"/>
  <c r="GQ13" i="9"/>
  <c r="GQ14" i="9"/>
  <c r="GQ15" i="9"/>
  <c r="GQ16" i="9"/>
  <c r="GQ17" i="9"/>
  <c r="GQ18" i="9"/>
  <c r="GQ19" i="9"/>
  <c r="GQ20" i="9"/>
  <c r="GQ23" i="9"/>
  <c r="GQ24" i="9"/>
  <c r="GQ25" i="9"/>
  <c r="GQ26" i="9"/>
  <c r="GQ27" i="9"/>
  <c r="GQ28" i="9"/>
  <c r="GQ29" i="9"/>
  <c r="GQ30" i="9"/>
  <c r="GQ31" i="9"/>
  <c r="GQ32" i="9"/>
  <c r="GQ33" i="9"/>
  <c r="GQ34" i="9"/>
  <c r="GQ35" i="9"/>
  <c r="GQ36" i="9"/>
  <c r="GQ39" i="9"/>
  <c r="GQ40" i="9"/>
  <c r="GQ41" i="9"/>
  <c r="GQ42" i="9"/>
  <c r="GQ43" i="9"/>
  <c r="GQ44" i="9"/>
  <c r="GQ45" i="9"/>
  <c r="GQ46" i="9"/>
  <c r="GQ47" i="9"/>
  <c r="GQ48" i="9"/>
  <c r="GQ49" i="9"/>
  <c r="GQ50" i="9"/>
  <c r="GQ51" i="9"/>
  <c r="GQ52" i="9"/>
  <c r="GQ53" i="9"/>
  <c r="GQ54" i="9"/>
  <c r="GQ55" i="9"/>
  <c r="GQ56" i="9"/>
  <c r="GQ57" i="9"/>
  <c r="GQ58" i="9"/>
  <c r="GQ59" i="9"/>
  <c r="GQ60" i="9"/>
  <c r="GQ61" i="9"/>
  <c r="GQ62" i="9"/>
  <c r="GQ63" i="9"/>
  <c r="GQ64" i="9"/>
  <c r="GQ65" i="9"/>
  <c r="GQ66" i="9"/>
  <c r="GQ67" i="9"/>
  <c r="GQ68" i="9"/>
  <c r="GQ69" i="9"/>
  <c r="GQ71" i="9"/>
  <c r="GQ72" i="9"/>
  <c r="GQ73" i="9"/>
  <c r="GQ74" i="9"/>
  <c r="GQ75" i="9"/>
  <c r="GQ76" i="9"/>
  <c r="GQ77" i="9"/>
  <c r="GQ78" i="9"/>
  <c r="GQ79" i="9"/>
  <c r="GQ80" i="9"/>
  <c r="GQ81" i="9"/>
  <c r="GQ82" i="9"/>
  <c r="GQ83" i="9"/>
  <c r="GQ84" i="9"/>
  <c r="GQ85" i="9"/>
  <c r="GQ86" i="9"/>
  <c r="GQ87" i="9"/>
  <c r="GQ88" i="9"/>
  <c r="GQ89" i="9"/>
  <c r="GQ90" i="9"/>
  <c r="GQ91" i="9"/>
  <c r="GQ92" i="9"/>
  <c r="GQ93" i="9"/>
  <c r="GQ95" i="9"/>
  <c r="GQ96" i="9"/>
  <c r="GQ97" i="9"/>
  <c r="GQ98" i="9"/>
  <c r="GQ99" i="9"/>
  <c r="GQ100" i="9"/>
  <c r="GQ101" i="9"/>
  <c r="GQ7" i="9"/>
  <c r="GP8" i="9"/>
  <c r="GP9" i="9"/>
  <c r="GP10" i="9"/>
  <c r="GP11" i="9"/>
  <c r="GP12" i="9"/>
  <c r="GP13" i="9"/>
  <c r="GP14" i="9"/>
  <c r="GP15" i="9"/>
  <c r="GP16" i="9"/>
  <c r="GP17" i="9"/>
  <c r="GP18" i="9"/>
  <c r="GP19" i="9"/>
  <c r="GP20" i="9"/>
  <c r="GP23" i="9"/>
  <c r="GP24" i="9"/>
  <c r="GP25" i="9"/>
  <c r="GP26" i="9"/>
  <c r="GP27" i="9"/>
  <c r="GP28" i="9"/>
  <c r="GP29" i="9"/>
  <c r="GP30" i="9"/>
  <c r="GP31" i="9"/>
  <c r="GP32" i="9"/>
  <c r="GP33" i="9"/>
  <c r="GP34" i="9"/>
  <c r="GP35" i="9"/>
  <c r="GP36" i="9"/>
  <c r="GP39" i="9"/>
  <c r="GP40" i="9"/>
  <c r="GP41" i="9"/>
  <c r="GP42" i="9"/>
  <c r="GP43" i="9"/>
  <c r="GP44" i="9"/>
  <c r="GP45" i="9"/>
  <c r="GP46" i="9"/>
  <c r="GP47" i="9"/>
  <c r="GP48" i="9"/>
  <c r="GP49" i="9"/>
  <c r="GP50" i="9"/>
  <c r="GP51" i="9"/>
  <c r="GP52" i="9"/>
  <c r="GP53" i="9"/>
  <c r="GP54" i="9"/>
  <c r="GP55" i="9"/>
  <c r="GP56" i="9"/>
  <c r="GP57" i="9"/>
  <c r="GP58" i="9"/>
  <c r="GP59" i="9"/>
  <c r="GP60" i="9"/>
  <c r="GP61" i="9"/>
  <c r="GP62" i="9"/>
  <c r="GP63" i="9"/>
  <c r="GP64" i="9"/>
  <c r="GP65" i="9"/>
  <c r="GP66" i="9"/>
  <c r="GP67" i="9"/>
  <c r="GP68" i="9"/>
  <c r="GP69" i="9"/>
  <c r="GP71" i="9"/>
  <c r="GP72" i="9"/>
  <c r="GP73" i="9"/>
  <c r="GP74" i="9"/>
  <c r="GP75" i="9"/>
  <c r="GP76" i="9"/>
  <c r="GP77" i="9"/>
  <c r="GP78" i="9"/>
  <c r="GP79" i="9"/>
  <c r="GP80" i="9"/>
  <c r="GP81" i="9"/>
  <c r="GP82" i="9"/>
  <c r="GP83" i="9"/>
  <c r="GP84" i="9"/>
  <c r="GP85" i="9"/>
  <c r="GP86" i="9"/>
  <c r="GP87" i="9"/>
  <c r="GP88" i="9"/>
  <c r="GP89" i="9"/>
  <c r="GP90" i="9"/>
  <c r="GP91" i="9"/>
  <c r="GP92" i="9"/>
  <c r="GP93" i="9"/>
  <c r="GP95" i="9"/>
  <c r="GP96" i="9"/>
  <c r="GP97" i="9"/>
  <c r="GP98" i="9"/>
  <c r="GP99" i="9"/>
  <c r="GP100" i="9"/>
  <c r="GP101" i="9"/>
  <c r="GP7" i="9"/>
  <c r="GN8" i="9"/>
  <c r="GN9" i="9"/>
  <c r="GN10" i="9"/>
  <c r="GN11" i="9"/>
  <c r="GN12" i="9"/>
  <c r="GN13" i="9"/>
  <c r="GN14" i="9"/>
  <c r="GN15" i="9"/>
  <c r="GN16" i="9"/>
  <c r="GN17" i="9"/>
  <c r="GN18" i="9"/>
  <c r="GN19" i="9"/>
  <c r="GN20" i="9"/>
  <c r="GN23" i="9"/>
  <c r="GN24" i="9"/>
  <c r="GN25" i="9"/>
  <c r="GN26" i="9"/>
  <c r="GN27" i="9"/>
  <c r="GN28" i="9"/>
  <c r="GN29" i="9"/>
  <c r="GN30" i="9"/>
  <c r="GN31" i="9"/>
  <c r="GN32" i="9"/>
  <c r="GN33" i="9"/>
  <c r="GN34" i="9"/>
  <c r="GN35" i="9"/>
  <c r="GN36" i="9"/>
  <c r="GN39" i="9"/>
  <c r="GN40" i="9"/>
  <c r="GN41" i="9"/>
  <c r="GN42" i="9"/>
  <c r="GN43" i="9"/>
  <c r="GN44" i="9"/>
  <c r="GN45" i="9"/>
  <c r="GN46" i="9"/>
  <c r="GN47" i="9"/>
  <c r="GN48" i="9"/>
  <c r="GN49" i="9"/>
  <c r="GN50" i="9"/>
  <c r="GN51" i="9"/>
  <c r="GN52" i="9"/>
  <c r="GN53" i="9"/>
  <c r="GN54" i="9"/>
  <c r="GN55" i="9"/>
  <c r="GN56" i="9"/>
  <c r="GN57" i="9"/>
  <c r="GN58" i="9"/>
  <c r="GN59" i="9"/>
  <c r="GN60" i="9"/>
  <c r="GN61" i="9"/>
  <c r="GN62" i="9"/>
  <c r="GN63" i="9"/>
  <c r="GN64" i="9"/>
  <c r="GN65" i="9"/>
  <c r="GN66" i="9"/>
  <c r="GN67" i="9"/>
  <c r="GN68" i="9"/>
  <c r="GN69" i="9"/>
  <c r="GN71" i="9"/>
  <c r="GN72" i="9"/>
  <c r="GN73" i="9"/>
  <c r="GN74" i="9"/>
  <c r="GN75" i="9"/>
  <c r="GN76" i="9"/>
  <c r="GN77" i="9"/>
  <c r="GN78" i="9"/>
  <c r="GN79" i="9"/>
  <c r="GN80" i="9"/>
  <c r="GN81" i="9"/>
  <c r="GN82" i="9"/>
  <c r="GN83" i="9"/>
  <c r="GN84" i="9"/>
  <c r="GN85" i="9"/>
  <c r="GN86" i="9"/>
  <c r="GN87" i="9"/>
  <c r="GN88" i="9"/>
  <c r="GN89" i="9"/>
  <c r="GN90" i="9"/>
  <c r="GN91" i="9"/>
  <c r="GN92" i="9"/>
  <c r="GN93" i="9"/>
  <c r="GN95" i="9"/>
  <c r="GN96" i="9"/>
  <c r="GN97" i="9"/>
  <c r="GN98" i="9"/>
  <c r="GN99" i="9"/>
  <c r="GN100" i="9"/>
  <c r="GN101" i="9"/>
  <c r="GN7" i="9"/>
  <c r="GM8" i="9"/>
  <c r="GM9" i="9"/>
  <c r="GM10" i="9"/>
  <c r="GM11" i="9"/>
  <c r="GM12" i="9"/>
  <c r="GM13" i="9"/>
  <c r="GM14" i="9"/>
  <c r="GM15" i="9"/>
  <c r="GM16" i="9"/>
  <c r="GM17" i="9"/>
  <c r="GM18" i="9"/>
  <c r="GM19" i="9"/>
  <c r="GM20" i="9"/>
  <c r="GM23" i="9"/>
  <c r="GM24" i="9"/>
  <c r="GM25" i="9"/>
  <c r="GM26" i="9"/>
  <c r="GM27" i="9"/>
  <c r="GM28" i="9"/>
  <c r="GM29" i="9"/>
  <c r="GM30" i="9"/>
  <c r="GM31" i="9"/>
  <c r="GM32" i="9"/>
  <c r="GM33" i="9"/>
  <c r="GM34" i="9"/>
  <c r="GM35" i="9"/>
  <c r="GM36" i="9"/>
  <c r="GM39" i="9"/>
  <c r="GM40" i="9"/>
  <c r="GM41" i="9"/>
  <c r="GM42" i="9"/>
  <c r="GM43" i="9"/>
  <c r="GM44" i="9"/>
  <c r="GM45" i="9"/>
  <c r="GM46" i="9"/>
  <c r="GM47" i="9"/>
  <c r="GM48" i="9"/>
  <c r="GM49" i="9"/>
  <c r="GM50" i="9"/>
  <c r="GM51" i="9"/>
  <c r="GM52" i="9"/>
  <c r="GM53" i="9"/>
  <c r="GM54" i="9"/>
  <c r="GM55" i="9"/>
  <c r="GM56" i="9"/>
  <c r="GM57" i="9"/>
  <c r="GM58" i="9"/>
  <c r="GM59" i="9"/>
  <c r="GM60" i="9"/>
  <c r="GM61" i="9"/>
  <c r="GM62" i="9"/>
  <c r="GM63" i="9"/>
  <c r="GM64" i="9"/>
  <c r="GM65" i="9"/>
  <c r="GM66" i="9"/>
  <c r="GM67" i="9"/>
  <c r="GM68" i="9"/>
  <c r="GM69" i="9"/>
  <c r="GM71" i="9"/>
  <c r="GM72" i="9"/>
  <c r="GM73" i="9"/>
  <c r="GM74" i="9"/>
  <c r="GM75" i="9"/>
  <c r="GM76" i="9"/>
  <c r="GM77" i="9"/>
  <c r="GM78" i="9"/>
  <c r="GM79" i="9"/>
  <c r="GM80" i="9"/>
  <c r="GM81" i="9"/>
  <c r="GM82" i="9"/>
  <c r="GM83" i="9"/>
  <c r="GM84" i="9"/>
  <c r="GM85" i="9"/>
  <c r="GM86" i="9"/>
  <c r="GM87" i="9"/>
  <c r="GM88" i="9"/>
  <c r="GM89" i="9"/>
  <c r="GM90" i="9"/>
  <c r="GM91" i="9"/>
  <c r="GM92" i="9"/>
  <c r="GM93" i="9"/>
  <c r="GM95" i="9"/>
  <c r="GM96" i="9"/>
  <c r="GM97" i="9"/>
  <c r="GM98" i="9"/>
  <c r="GM99" i="9"/>
  <c r="GM100" i="9"/>
  <c r="GM101" i="9"/>
  <c r="GM7" i="9"/>
  <c r="HB103" i="9"/>
  <c r="GY103" i="9"/>
  <c r="GV103" i="9"/>
  <c r="HE101" i="9"/>
  <c r="HE100" i="9"/>
  <c r="HE99" i="9"/>
  <c r="HE98" i="9"/>
  <c r="HE97" i="9"/>
  <c r="HE96" i="9"/>
  <c r="HE95" i="9"/>
  <c r="HE93" i="9"/>
  <c r="HE92" i="9"/>
  <c r="HE91" i="9"/>
  <c r="HE90" i="9"/>
  <c r="HE89" i="9"/>
  <c r="HE88" i="9"/>
  <c r="HE87" i="9"/>
  <c r="HE86" i="9"/>
  <c r="HE85" i="9"/>
  <c r="HE84" i="9"/>
  <c r="HE83" i="9"/>
  <c r="HE82" i="9"/>
  <c r="HE81" i="9"/>
  <c r="HE80" i="9"/>
  <c r="HE79" i="9"/>
  <c r="HE78" i="9"/>
  <c r="HE77" i="9"/>
  <c r="HE76" i="9"/>
  <c r="HE75" i="9"/>
  <c r="HE74" i="9"/>
  <c r="HE73" i="9"/>
  <c r="HE72" i="9"/>
  <c r="HE71" i="9"/>
  <c r="HE69" i="9"/>
  <c r="HE68" i="9"/>
  <c r="HE67" i="9"/>
  <c r="HE66" i="9"/>
  <c r="HE65" i="9"/>
  <c r="HE64" i="9"/>
  <c r="HE63" i="9"/>
  <c r="HE62" i="9"/>
  <c r="HE61" i="9"/>
  <c r="HE60" i="9"/>
  <c r="HE59" i="9"/>
  <c r="HE58" i="9"/>
  <c r="HE57" i="9"/>
  <c r="HE56" i="9"/>
  <c r="HE55" i="9"/>
  <c r="HE54" i="9"/>
  <c r="HE53" i="9"/>
  <c r="HE52" i="9"/>
  <c r="HE51" i="9"/>
  <c r="HE50" i="9"/>
  <c r="HE49" i="9"/>
  <c r="HE48" i="9"/>
  <c r="HE47" i="9"/>
  <c r="HE46" i="9"/>
  <c r="HE45" i="9"/>
  <c r="HE44" i="9"/>
  <c r="HE43" i="9"/>
  <c r="HE42" i="9"/>
  <c r="HE41" i="9"/>
  <c r="HE40" i="9"/>
  <c r="HE39" i="9"/>
  <c r="HE36" i="9"/>
  <c r="HE35" i="9"/>
  <c r="HE34" i="9"/>
  <c r="HE33" i="9"/>
  <c r="HE32" i="9"/>
  <c r="HE31" i="9"/>
  <c r="HE30" i="9"/>
  <c r="HE29" i="9"/>
  <c r="HE28" i="9"/>
  <c r="HE27" i="9"/>
  <c r="HE26" i="9"/>
  <c r="HE25" i="9"/>
  <c r="HE24" i="9"/>
  <c r="HE23" i="9"/>
  <c r="HE20" i="9"/>
  <c r="HE19" i="9"/>
  <c r="HE18" i="9"/>
  <c r="HE17" i="9"/>
  <c r="HE16" i="9"/>
  <c r="HE15" i="9"/>
  <c r="HE14" i="9"/>
  <c r="HE13" i="9"/>
  <c r="HE12" i="9"/>
  <c r="HE11" i="9"/>
  <c r="HE10" i="9"/>
  <c r="HE9" i="9"/>
  <c r="HE8" i="9"/>
  <c r="GZ103" i="9"/>
  <c r="GZ105" i="9" s="1"/>
  <c r="HE7" i="9"/>
  <c r="HD103" i="9"/>
  <c r="HD105" i="9" s="1"/>
  <c r="GV111" i="9" s="1"/>
  <c r="HC103" i="9"/>
  <c r="HC105" i="9" s="1"/>
  <c r="HA103" i="9"/>
  <c r="HA105" i="9" s="1"/>
  <c r="GV110" i="9" s="1"/>
  <c r="F63" i="13" s="1"/>
  <c r="GX103" i="9"/>
  <c r="GW103" i="9"/>
  <c r="GW105" i="9" s="1"/>
  <c r="HD9" i="6"/>
  <c r="HD10" i="6"/>
  <c r="HD11" i="6"/>
  <c r="HD12" i="6"/>
  <c r="HD13" i="6"/>
  <c r="HD14" i="6"/>
  <c r="HD15" i="6"/>
  <c r="HD16" i="6"/>
  <c r="HD17" i="6"/>
  <c r="HD18" i="6"/>
  <c r="HD19" i="6"/>
  <c r="HD20" i="6"/>
  <c r="HD21" i="6"/>
  <c r="HD22" i="6"/>
  <c r="HD25" i="6"/>
  <c r="HD26" i="6"/>
  <c r="HD27" i="6"/>
  <c r="HD28" i="6"/>
  <c r="HD29" i="6"/>
  <c r="HD30" i="6"/>
  <c r="HD31" i="6"/>
  <c r="HD32" i="6"/>
  <c r="HD33" i="6"/>
  <c r="HD34" i="6"/>
  <c r="HD35" i="6"/>
  <c r="HD36" i="6"/>
  <c r="HD37" i="6"/>
  <c r="HD40" i="6"/>
  <c r="HD41" i="6"/>
  <c r="HD42" i="6"/>
  <c r="HD43" i="6"/>
  <c r="HD44" i="6"/>
  <c r="HD45" i="6"/>
  <c r="HD46" i="6"/>
  <c r="HD47" i="6"/>
  <c r="HD48" i="6"/>
  <c r="HD49" i="6"/>
  <c r="HD50" i="6"/>
  <c r="HD51" i="6"/>
  <c r="HD52" i="6"/>
  <c r="HD53" i="6"/>
  <c r="HD54" i="6"/>
  <c r="HD55" i="6"/>
  <c r="HD56" i="6"/>
  <c r="HD57" i="6"/>
  <c r="HD58" i="6"/>
  <c r="HD59" i="6"/>
  <c r="HD60" i="6"/>
  <c r="HD61" i="6"/>
  <c r="HD62" i="6"/>
  <c r="HD63" i="6"/>
  <c r="HD64" i="6"/>
  <c r="HD65" i="6"/>
  <c r="HD66" i="6"/>
  <c r="HD67" i="6"/>
  <c r="HD68" i="6"/>
  <c r="HD69" i="6"/>
  <c r="HD70" i="6"/>
  <c r="HD72" i="6"/>
  <c r="HD73" i="6"/>
  <c r="HD74" i="6"/>
  <c r="HD75" i="6"/>
  <c r="HD76" i="6"/>
  <c r="HD77" i="6"/>
  <c r="HD78" i="6"/>
  <c r="HD79" i="6"/>
  <c r="HD80" i="6"/>
  <c r="HD81" i="6"/>
  <c r="HD82" i="6"/>
  <c r="HD83" i="6"/>
  <c r="HD84" i="6"/>
  <c r="HD85" i="6"/>
  <c r="HD86" i="6"/>
  <c r="HD87" i="6"/>
  <c r="HD88" i="6"/>
  <c r="HD89" i="6"/>
  <c r="HD90" i="6"/>
  <c r="HD91" i="6"/>
  <c r="HD92" i="6"/>
  <c r="HD93" i="6"/>
  <c r="HD94" i="6"/>
  <c r="HD98" i="6"/>
  <c r="HD99" i="6"/>
  <c r="HD100" i="6"/>
  <c r="HD101" i="6"/>
  <c r="HC9" i="6"/>
  <c r="HC10" i="6"/>
  <c r="HC11" i="6"/>
  <c r="HC12" i="6"/>
  <c r="HC13" i="6"/>
  <c r="HC14" i="6"/>
  <c r="HC15" i="6"/>
  <c r="HC16" i="6"/>
  <c r="HC17" i="6"/>
  <c r="HC18" i="6"/>
  <c r="HC19" i="6"/>
  <c r="HC20" i="6"/>
  <c r="HC21" i="6"/>
  <c r="HC22" i="6"/>
  <c r="HC25" i="6"/>
  <c r="HC26" i="6"/>
  <c r="HC27" i="6"/>
  <c r="HC28" i="6"/>
  <c r="HC29" i="6"/>
  <c r="HC30" i="6"/>
  <c r="HC31" i="6"/>
  <c r="HC32" i="6"/>
  <c r="HC33" i="6"/>
  <c r="HC34" i="6"/>
  <c r="HC35" i="6"/>
  <c r="HC36" i="6"/>
  <c r="HC37" i="6"/>
  <c r="HC40" i="6"/>
  <c r="HC41" i="6"/>
  <c r="HC42" i="6"/>
  <c r="HC43" i="6"/>
  <c r="HC44" i="6"/>
  <c r="HC45" i="6"/>
  <c r="HC46" i="6"/>
  <c r="HC47" i="6"/>
  <c r="HC48" i="6"/>
  <c r="HC49" i="6"/>
  <c r="HC50" i="6"/>
  <c r="HC51" i="6"/>
  <c r="HC52" i="6"/>
  <c r="HC53" i="6"/>
  <c r="HC54" i="6"/>
  <c r="HC55" i="6"/>
  <c r="HC56" i="6"/>
  <c r="HC57" i="6"/>
  <c r="HC58" i="6"/>
  <c r="HC59" i="6"/>
  <c r="HC60" i="6"/>
  <c r="HC61" i="6"/>
  <c r="HC62" i="6"/>
  <c r="HC63" i="6"/>
  <c r="HC64" i="6"/>
  <c r="HC65" i="6"/>
  <c r="HC66" i="6"/>
  <c r="HC67" i="6"/>
  <c r="HC68" i="6"/>
  <c r="HC69" i="6"/>
  <c r="HC70" i="6"/>
  <c r="HC72" i="6"/>
  <c r="HC73" i="6"/>
  <c r="HC74" i="6"/>
  <c r="HC75" i="6"/>
  <c r="HC76" i="6"/>
  <c r="HC77" i="6"/>
  <c r="HC78" i="6"/>
  <c r="HC79" i="6"/>
  <c r="HC80" i="6"/>
  <c r="HC81" i="6"/>
  <c r="HC82" i="6"/>
  <c r="HC83" i="6"/>
  <c r="HC84" i="6"/>
  <c r="HC85" i="6"/>
  <c r="HC86" i="6"/>
  <c r="HC87" i="6"/>
  <c r="HC88" i="6"/>
  <c r="HC89" i="6"/>
  <c r="HC90" i="6"/>
  <c r="HC91" i="6"/>
  <c r="HC92" i="6"/>
  <c r="HC93" i="6"/>
  <c r="HC94" i="6"/>
  <c r="HC98" i="6"/>
  <c r="HC99" i="6"/>
  <c r="HC100" i="6"/>
  <c r="HC101" i="6"/>
  <c r="HC8" i="6"/>
  <c r="HA9" i="6"/>
  <c r="HA10" i="6"/>
  <c r="HA11" i="6"/>
  <c r="HA12" i="6"/>
  <c r="HA13" i="6"/>
  <c r="HA14" i="6"/>
  <c r="HA15" i="6"/>
  <c r="HA16" i="6"/>
  <c r="HA17" i="6"/>
  <c r="HA18" i="6"/>
  <c r="HA19" i="6"/>
  <c r="HA20" i="6"/>
  <c r="HA21" i="6"/>
  <c r="HA22" i="6"/>
  <c r="HA25" i="6"/>
  <c r="HA26" i="6"/>
  <c r="HA27" i="6"/>
  <c r="HA28" i="6"/>
  <c r="HA29" i="6"/>
  <c r="HA30" i="6"/>
  <c r="HA31" i="6"/>
  <c r="HA32" i="6"/>
  <c r="HA33" i="6"/>
  <c r="HA34" i="6"/>
  <c r="HA35" i="6"/>
  <c r="HA36" i="6"/>
  <c r="HA37" i="6"/>
  <c r="HA40" i="6"/>
  <c r="HA41" i="6"/>
  <c r="HA42" i="6"/>
  <c r="HA43" i="6"/>
  <c r="HA44" i="6"/>
  <c r="HA45" i="6"/>
  <c r="HA46" i="6"/>
  <c r="HA47" i="6"/>
  <c r="HA48" i="6"/>
  <c r="HA49" i="6"/>
  <c r="HA50" i="6"/>
  <c r="HA51" i="6"/>
  <c r="HA52" i="6"/>
  <c r="HA53" i="6"/>
  <c r="HA54" i="6"/>
  <c r="HA55" i="6"/>
  <c r="HA56" i="6"/>
  <c r="HA57" i="6"/>
  <c r="HA58" i="6"/>
  <c r="HA59" i="6"/>
  <c r="HA60" i="6"/>
  <c r="HA61" i="6"/>
  <c r="HA62" i="6"/>
  <c r="HA63" i="6"/>
  <c r="HA64" i="6"/>
  <c r="HA65" i="6"/>
  <c r="HA66" i="6"/>
  <c r="HA67" i="6"/>
  <c r="HA68" i="6"/>
  <c r="HA69" i="6"/>
  <c r="HA70" i="6"/>
  <c r="HA72" i="6"/>
  <c r="HA73" i="6"/>
  <c r="HA74" i="6"/>
  <c r="HA75" i="6"/>
  <c r="HA76" i="6"/>
  <c r="HA77" i="6"/>
  <c r="HA78" i="6"/>
  <c r="HA79" i="6"/>
  <c r="HA80" i="6"/>
  <c r="HA81" i="6"/>
  <c r="HA82" i="6"/>
  <c r="HA83" i="6"/>
  <c r="HA84" i="6"/>
  <c r="HA85" i="6"/>
  <c r="HA86" i="6"/>
  <c r="HA87" i="6"/>
  <c r="HA88" i="6"/>
  <c r="HA89" i="6"/>
  <c r="HA90" i="6"/>
  <c r="HA91" i="6"/>
  <c r="HA92" i="6"/>
  <c r="HA93" i="6"/>
  <c r="HA94" i="6"/>
  <c r="HA98" i="6"/>
  <c r="HA99" i="6"/>
  <c r="HA100" i="6"/>
  <c r="HA101" i="6"/>
  <c r="HA8" i="6"/>
  <c r="GZ9" i="6"/>
  <c r="GZ10" i="6"/>
  <c r="GZ11" i="6"/>
  <c r="GZ12" i="6"/>
  <c r="GZ13" i="6"/>
  <c r="GZ14" i="6"/>
  <c r="GZ15" i="6"/>
  <c r="GZ16" i="6"/>
  <c r="GZ17" i="6"/>
  <c r="GZ18" i="6"/>
  <c r="GZ19" i="6"/>
  <c r="GZ20" i="6"/>
  <c r="GZ21" i="6"/>
  <c r="GZ22" i="6"/>
  <c r="GZ25" i="6"/>
  <c r="GZ26" i="6"/>
  <c r="GZ27" i="6"/>
  <c r="GZ28" i="6"/>
  <c r="GZ29" i="6"/>
  <c r="GZ30" i="6"/>
  <c r="GZ31" i="6"/>
  <c r="GZ32" i="6"/>
  <c r="GZ33" i="6"/>
  <c r="GZ34" i="6"/>
  <c r="GZ35" i="6"/>
  <c r="GZ36" i="6"/>
  <c r="GZ37" i="6"/>
  <c r="GZ40" i="6"/>
  <c r="GZ41" i="6"/>
  <c r="GZ42" i="6"/>
  <c r="GZ43" i="6"/>
  <c r="GZ44" i="6"/>
  <c r="GZ45" i="6"/>
  <c r="GZ46" i="6"/>
  <c r="GZ47" i="6"/>
  <c r="GZ48" i="6"/>
  <c r="GZ49" i="6"/>
  <c r="GZ50" i="6"/>
  <c r="GZ51" i="6"/>
  <c r="GZ52" i="6"/>
  <c r="GZ53" i="6"/>
  <c r="GZ54" i="6"/>
  <c r="GZ55" i="6"/>
  <c r="GZ56" i="6"/>
  <c r="GZ57" i="6"/>
  <c r="GZ58" i="6"/>
  <c r="GZ59" i="6"/>
  <c r="GZ60" i="6"/>
  <c r="GZ61" i="6"/>
  <c r="GZ62" i="6"/>
  <c r="GZ63" i="6"/>
  <c r="GZ64" i="6"/>
  <c r="GZ65" i="6"/>
  <c r="GZ66" i="6"/>
  <c r="GZ67" i="6"/>
  <c r="GZ68" i="6"/>
  <c r="GZ69" i="6"/>
  <c r="GZ70" i="6"/>
  <c r="GZ72" i="6"/>
  <c r="GZ73" i="6"/>
  <c r="GZ74" i="6"/>
  <c r="GZ75" i="6"/>
  <c r="GZ76" i="6"/>
  <c r="GZ77" i="6"/>
  <c r="GZ78" i="6"/>
  <c r="GZ79" i="6"/>
  <c r="GZ80" i="6"/>
  <c r="GZ81" i="6"/>
  <c r="GZ82" i="6"/>
  <c r="GZ83" i="6"/>
  <c r="GZ84" i="6"/>
  <c r="GZ85" i="6"/>
  <c r="GZ86" i="6"/>
  <c r="GZ87" i="6"/>
  <c r="GZ88" i="6"/>
  <c r="GZ89" i="6"/>
  <c r="GZ90" i="6"/>
  <c r="GZ91" i="6"/>
  <c r="GZ92" i="6"/>
  <c r="GZ93" i="6"/>
  <c r="GZ94" i="6"/>
  <c r="GZ98" i="6"/>
  <c r="GZ99" i="6"/>
  <c r="GZ100" i="6"/>
  <c r="GZ101" i="6"/>
  <c r="GZ8" i="6"/>
  <c r="GX9" i="6"/>
  <c r="GX10" i="6"/>
  <c r="GX11" i="6"/>
  <c r="GX12" i="6"/>
  <c r="GX13" i="6"/>
  <c r="GX14" i="6"/>
  <c r="GX15" i="6"/>
  <c r="GX16" i="6"/>
  <c r="GX17" i="6"/>
  <c r="GX18" i="6"/>
  <c r="GX19" i="6"/>
  <c r="GX20" i="6"/>
  <c r="GX21" i="6"/>
  <c r="GX22" i="6"/>
  <c r="GX25" i="6"/>
  <c r="GX26" i="6"/>
  <c r="GX27" i="6"/>
  <c r="GX28" i="6"/>
  <c r="GX29" i="6"/>
  <c r="GX30" i="6"/>
  <c r="GX31" i="6"/>
  <c r="GX32" i="6"/>
  <c r="GX33" i="6"/>
  <c r="GX34" i="6"/>
  <c r="GX35" i="6"/>
  <c r="GX36" i="6"/>
  <c r="GX37" i="6"/>
  <c r="GX40" i="6"/>
  <c r="GX41" i="6"/>
  <c r="GX42" i="6"/>
  <c r="GX43" i="6"/>
  <c r="GX44" i="6"/>
  <c r="GX45" i="6"/>
  <c r="GX46" i="6"/>
  <c r="GX47" i="6"/>
  <c r="GX48" i="6"/>
  <c r="GX49" i="6"/>
  <c r="GX50" i="6"/>
  <c r="GX51" i="6"/>
  <c r="GX52" i="6"/>
  <c r="GX53" i="6"/>
  <c r="GX54" i="6"/>
  <c r="GX55" i="6"/>
  <c r="GX56" i="6"/>
  <c r="GX57" i="6"/>
  <c r="GX58" i="6"/>
  <c r="GX59" i="6"/>
  <c r="GX60" i="6"/>
  <c r="GX61" i="6"/>
  <c r="GX62" i="6"/>
  <c r="GX63" i="6"/>
  <c r="GX64" i="6"/>
  <c r="GX65" i="6"/>
  <c r="GX66" i="6"/>
  <c r="GX67" i="6"/>
  <c r="GX68" i="6"/>
  <c r="GX69" i="6"/>
  <c r="GX70" i="6"/>
  <c r="GX72" i="6"/>
  <c r="GX73" i="6"/>
  <c r="GX74" i="6"/>
  <c r="GX75" i="6"/>
  <c r="GX76" i="6"/>
  <c r="GX77" i="6"/>
  <c r="GX78" i="6"/>
  <c r="GX79" i="6"/>
  <c r="GX80" i="6"/>
  <c r="GX81" i="6"/>
  <c r="GX82" i="6"/>
  <c r="GX83" i="6"/>
  <c r="GX84" i="6"/>
  <c r="GX85" i="6"/>
  <c r="GX86" i="6"/>
  <c r="GX87" i="6"/>
  <c r="GX88" i="6"/>
  <c r="GX89" i="6"/>
  <c r="GX90" i="6"/>
  <c r="GX91" i="6"/>
  <c r="GX92" i="6"/>
  <c r="GX93" i="6"/>
  <c r="GX94" i="6"/>
  <c r="GX98" i="6"/>
  <c r="GX99" i="6"/>
  <c r="GX100" i="6"/>
  <c r="GX101" i="6"/>
  <c r="GX8" i="6"/>
  <c r="GW9" i="6"/>
  <c r="GW10" i="6"/>
  <c r="GW11" i="6"/>
  <c r="GW12" i="6"/>
  <c r="GW13" i="6"/>
  <c r="GW14" i="6"/>
  <c r="GW15" i="6"/>
  <c r="GW16" i="6"/>
  <c r="GW17" i="6"/>
  <c r="GW18" i="6"/>
  <c r="GW19" i="6"/>
  <c r="GW20" i="6"/>
  <c r="GW21" i="6"/>
  <c r="GW22" i="6"/>
  <c r="GW25" i="6"/>
  <c r="GW26" i="6"/>
  <c r="GW27" i="6"/>
  <c r="GW28" i="6"/>
  <c r="GW29" i="6"/>
  <c r="GW30" i="6"/>
  <c r="GW31" i="6"/>
  <c r="GW32" i="6"/>
  <c r="GW33" i="6"/>
  <c r="GW34" i="6"/>
  <c r="GW35" i="6"/>
  <c r="GW36" i="6"/>
  <c r="GW37" i="6"/>
  <c r="GW40" i="6"/>
  <c r="GW41" i="6"/>
  <c r="GW42" i="6"/>
  <c r="GW43" i="6"/>
  <c r="GW44" i="6"/>
  <c r="GW45" i="6"/>
  <c r="GW46" i="6"/>
  <c r="GW47" i="6"/>
  <c r="GW48" i="6"/>
  <c r="GW49" i="6"/>
  <c r="GW50" i="6"/>
  <c r="GW51" i="6"/>
  <c r="GW52" i="6"/>
  <c r="GW53" i="6"/>
  <c r="GW54" i="6"/>
  <c r="GW55" i="6"/>
  <c r="GW56" i="6"/>
  <c r="GW57" i="6"/>
  <c r="GW58" i="6"/>
  <c r="GW59" i="6"/>
  <c r="GW60" i="6"/>
  <c r="GW61" i="6"/>
  <c r="GW62" i="6"/>
  <c r="GW63" i="6"/>
  <c r="GW64" i="6"/>
  <c r="GW65" i="6"/>
  <c r="GW66" i="6"/>
  <c r="GW67" i="6"/>
  <c r="GW68" i="6"/>
  <c r="GW69" i="6"/>
  <c r="GW70" i="6"/>
  <c r="GW72" i="6"/>
  <c r="GW73" i="6"/>
  <c r="GW74" i="6"/>
  <c r="GW75" i="6"/>
  <c r="GW76" i="6"/>
  <c r="GW77" i="6"/>
  <c r="GW78" i="6"/>
  <c r="GW79" i="6"/>
  <c r="GW80" i="6"/>
  <c r="GW81" i="6"/>
  <c r="GW82" i="6"/>
  <c r="GW83" i="6"/>
  <c r="GW84" i="6"/>
  <c r="GW85" i="6"/>
  <c r="GW86" i="6"/>
  <c r="GW87" i="6"/>
  <c r="GW88" i="6"/>
  <c r="GW89" i="6"/>
  <c r="GW90" i="6"/>
  <c r="GW91" i="6"/>
  <c r="GW92" i="6"/>
  <c r="GW93" i="6"/>
  <c r="GW94" i="6"/>
  <c r="GW98" i="6"/>
  <c r="GW99" i="6"/>
  <c r="GW100" i="6"/>
  <c r="GW101" i="6"/>
  <c r="GW8" i="6"/>
  <c r="HL103" i="6"/>
  <c r="HI103" i="6"/>
  <c r="HF103" i="6"/>
  <c r="HN103" i="6"/>
  <c r="HN105" i="6" s="1"/>
  <c r="HF110" i="6" s="1"/>
  <c r="HM103" i="6"/>
  <c r="HK103" i="6"/>
  <c r="HK105" i="6" s="1"/>
  <c r="HF109" i="6" s="1"/>
  <c r="HJ103" i="6"/>
  <c r="HH103" i="6"/>
  <c r="HG103" i="6"/>
  <c r="HF106" i="6" s="1"/>
  <c r="HO7" i="6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8" i="4"/>
  <c r="BL59" i="4"/>
  <c r="BL60" i="4"/>
  <c r="BL61" i="4"/>
  <c r="BL62" i="4"/>
  <c r="BL63" i="4"/>
  <c r="BL64" i="4"/>
  <c r="BL65" i="4"/>
  <c r="BL66" i="4"/>
  <c r="BL67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3" i="4"/>
  <c r="BP89" i="4"/>
  <c r="D58" i="12" s="1"/>
  <c r="BR91" i="4"/>
  <c r="BR94" i="4" s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3" i="1"/>
  <c r="GT24" i="1"/>
  <c r="GT25" i="1"/>
  <c r="GT26" i="1"/>
  <c r="GT28" i="1"/>
  <c r="GT29" i="1"/>
  <c r="GT30" i="1"/>
  <c r="GT31" i="1"/>
  <c r="GT32" i="1"/>
  <c r="GT33" i="1"/>
  <c r="GT34" i="1"/>
  <c r="GT35" i="1"/>
  <c r="GT36" i="1"/>
  <c r="GT37" i="1"/>
  <c r="GT38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6" i="1"/>
  <c r="GT97" i="1"/>
  <c r="GT98" i="1"/>
  <c r="GT99" i="1"/>
  <c r="GT100" i="1"/>
  <c r="GT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3" i="1"/>
  <c r="GS24" i="1"/>
  <c r="GS25" i="1"/>
  <c r="GS26" i="1"/>
  <c r="GS28" i="1"/>
  <c r="GS29" i="1"/>
  <c r="GS30" i="1"/>
  <c r="GS31" i="1"/>
  <c r="GS32" i="1"/>
  <c r="GS33" i="1"/>
  <c r="GS34" i="1"/>
  <c r="GS35" i="1"/>
  <c r="GS36" i="1"/>
  <c r="GS37" i="1"/>
  <c r="GS38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6" i="1"/>
  <c r="GS97" i="1"/>
  <c r="GS98" i="1"/>
  <c r="GS99" i="1"/>
  <c r="GS100" i="1"/>
  <c r="GS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3" i="1"/>
  <c r="GQ24" i="1"/>
  <c r="GQ25" i="1"/>
  <c r="GQ26" i="1"/>
  <c r="GQ28" i="1"/>
  <c r="GQ29" i="1"/>
  <c r="GQ30" i="1"/>
  <c r="GQ31" i="1"/>
  <c r="GQ32" i="1"/>
  <c r="GQ33" i="1"/>
  <c r="GQ34" i="1"/>
  <c r="GQ35" i="1"/>
  <c r="GQ36" i="1"/>
  <c r="GQ37" i="1"/>
  <c r="GQ38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6" i="1"/>
  <c r="GQ97" i="1"/>
  <c r="GQ98" i="1"/>
  <c r="GQ99" i="1"/>
  <c r="GQ100" i="1"/>
  <c r="GQ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3" i="1"/>
  <c r="GP24" i="1"/>
  <c r="GP25" i="1"/>
  <c r="GP26" i="1"/>
  <c r="GP28" i="1"/>
  <c r="GP29" i="1"/>
  <c r="GP30" i="1"/>
  <c r="GP31" i="1"/>
  <c r="GP32" i="1"/>
  <c r="GP33" i="1"/>
  <c r="GP34" i="1"/>
  <c r="GP35" i="1"/>
  <c r="GP36" i="1"/>
  <c r="GP37" i="1"/>
  <c r="GP38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6" i="1"/>
  <c r="GP97" i="1"/>
  <c r="GP98" i="1"/>
  <c r="GP99" i="1"/>
  <c r="GP100" i="1"/>
  <c r="GP7" i="1"/>
  <c r="GN8" i="1"/>
  <c r="GN9" i="1"/>
  <c r="GN10" i="1"/>
  <c r="GN11" i="1"/>
  <c r="GN12" i="1"/>
  <c r="GN13" i="1"/>
  <c r="GN14" i="1"/>
  <c r="GN15" i="1"/>
  <c r="GN16" i="1"/>
  <c r="GN17" i="1"/>
  <c r="GN18" i="1"/>
  <c r="GN19" i="1"/>
  <c r="GN20" i="1"/>
  <c r="GN23" i="1"/>
  <c r="GN24" i="1"/>
  <c r="GN25" i="1"/>
  <c r="GN26" i="1"/>
  <c r="GN28" i="1"/>
  <c r="GN29" i="1"/>
  <c r="GN30" i="1"/>
  <c r="GN31" i="1"/>
  <c r="GN32" i="1"/>
  <c r="GN33" i="1"/>
  <c r="GN34" i="1"/>
  <c r="GN35" i="1"/>
  <c r="GN36" i="1"/>
  <c r="GN37" i="1"/>
  <c r="GN38" i="1"/>
  <c r="GN41" i="1"/>
  <c r="GN42" i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N61" i="1"/>
  <c r="GN62" i="1"/>
  <c r="GN63" i="1"/>
  <c r="GN64" i="1"/>
  <c r="GN65" i="1"/>
  <c r="GN66" i="1"/>
  <c r="GN67" i="1"/>
  <c r="GN68" i="1"/>
  <c r="GN69" i="1"/>
  <c r="GN70" i="1"/>
  <c r="GN71" i="1"/>
  <c r="GN73" i="1"/>
  <c r="GN74" i="1"/>
  <c r="GN75" i="1"/>
  <c r="GN76" i="1"/>
  <c r="GN77" i="1"/>
  <c r="GN78" i="1"/>
  <c r="GN79" i="1"/>
  <c r="GN80" i="1"/>
  <c r="GN81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6" i="1"/>
  <c r="GN97" i="1"/>
  <c r="GN98" i="1"/>
  <c r="GN99" i="1"/>
  <c r="GN100" i="1"/>
  <c r="GN7" i="1"/>
  <c r="GM8" i="1"/>
  <c r="GM9" i="1"/>
  <c r="GM10" i="1"/>
  <c r="GM11" i="1"/>
  <c r="GM12" i="1"/>
  <c r="GM13" i="1"/>
  <c r="GM14" i="1"/>
  <c r="GM15" i="1"/>
  <c r="GM16" i="1"/>
  <c r="GM17" i="1"/>
  <c r="GM18" i="1"/>
  <c r="GM19" i="1"/>
  <c r="GM20" i="1"/>
  <c r="GM23" i="1"/>
  <c r="GM24" i="1"/>
  <c r="GM25" i="1"/>
  <c r="GM26" i="1"/>
  <c r="GM28" i="1"/>
  <c r="GM29" i="1"/>
  <c r="GM30" i="1"/>
  <c r="GM31" i="1"/>
  <c r="GM32" i="1"/>
  <c r="GM33" i="1"/>
  <c r="GM34" i="1"/>
  <c r="GM35" i="1"/>
  <c r="GM36" i="1"/>
  <c r="GM37" i="1"/>
  <c r="GM38" i="1"/>
  <c r="GM41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6" i="1"/>
  <c r="GM97" i="1"/>
  <c r="GM98" i="1"/>
  <c r="GM99" i="1"/>
  <c r="GM100" i="1"/>
  <c r="GM7" i="1"/>
  <c r="HB102" i="1"/>
  <c r="GY102" i="1"/>
  <c r="GV102" i="1"/>
  <c r="HE100" i="1"/>
  <c r="HE99" i="1"/>
  <c r="HE98" i="1"/>
  <c r="HE97" i="1"/>
  <c r="HE96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9" i="1"/>
  <c r="HE58" i="1"/>
  <c r="HE57" i="1"/>
  <c r="HE56" i="1"/>
  <c r="HE55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38" i="1"/>
  <c r="HE37" i="1"/>
  <c r="HE36" i="1"/>
  <c r="HE35" i="1"/>
  <c r="HE34" i="1"/>
  <c r="HE33" i="1"/>
  <c r="HE32" i="1"/>
  <c r="HE31" i="1"/>
  <c r="HE30" i="1"/>
  <c r="HE29" i="1"/>
  <c r="HE28" i="1"/>
  <c r="HE26" i="1"/>
  <c r="HE25" i="1"/>
  <c r="HE24" i="1"/>
  <c r="HE23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A102" i="1"/>
  <c r="HA104" i="1" s="1"/>
  <c r="GV109" i="1" s="1"/>
  <c r="F59" i="5" s="1"/>
  <c r="HE7" i="1"/>
  <c r="HD102" i="1"/>
  <c r="HD104" i="1" s="1"/>
  <c r="HC102" i="1"/>
  <c r="GZ102" i="1"/>
  <c r="GX102" i="1"/>
  <c r="GW102" i="1"/>
  <c r="D98" i="5" l="1"/>
  <c r="E98" i="5"/>
  <c r="E83" i="5"/>
  <c r="GN102" i="1"/>
  <c r="E85" i="5"/>
  <c r="GN104" i="1"/>
  <c r="HF113" i="1"/>
  <c r="GV106" i="1"/>
  <c r="C59" i="5" s="1"/>
  <c r="D57" i="14"/>
  <c r="E57" i="14"/>
  <c r="HP111" i="6"/>
  <c r="HP108" i="6"/>
  <c r="HP115" i="6" s="1"/>
  <c r="HO103" i="6"/>
  <c r="HE103" i="9"/>
  <c r="HE102" i="1"/>
  <c r="HF108" i="1"/>
  <c r="HF112" i="1" s="1"/>
  <c r="GV107" i="9"/>
  <c r="C63" i="13" s="1"/>
  <c r="HF112" i="9"/>
  <c r="HF108" i="9"/>
  <c r="GX105" i="9"/>
  <c r="HE105" i="9"/>
  <c r="HH105" i="6"/>
  <c r="HF107" i="6" s="1"/>
  <c r="HO105" i="6"/>
  <c r="GX104" i="1"/>
  <c r="GV107" i="1" s="1"/>
  <c r="HE104" i="1"/>
  <c r="GT9" i="6"/>
  <c r="GT10" i="6"/>
  <c r="GT11" i="6"/>
  <c r="GT12" i="6"/>
  <c r="GT13" i="6"/>
  <c r="GT14" i="6"/>
  <c r="GT15" i="6"/>
  <c r="GT16" i="6"/>
  <c r="GT17" i="6"/>
  <c r="GT18" i="6"/>
  <c r="GT19" i="6"/>
  <c r="GT20" i="6"/>
  <c r="GT21" i="6"/>
  <c r="GT22" i="6"/>
  <c r="GT25" i="6"/>
  <c r="GT26" i="6"/>
  <c r="GT27" i="6"/>
  <c r="GT28" i="6"/>
  <c r="GT29" i="6"/>
  <c r="GT30" i="6"/>
  <c r="GT31" i="6"/>
  <c r="GT32" i="6"/>
  <c r="GT33" i="6"/>
  <c r="GT34" i="6"/>
  <c r="GT35" i="6"/>
  <c r="GT36" i="6"/>
  <c r="GT37" i="6"/>
  <c r="GT40" i="6"/>
  <c r="GT41" i="6"/>
  <c r="GT42" i="6"/>
  <c r="GT43" i="6"/>
  <c r="GT44" i="6"/>
  <c r="GT45" i="6"/>
  <c r="GT46" i="6"/>
  <c r="GT47" i="6"/>
  <c r="GT48" i="6"/>
  <c r="GT49" i="6"/>
  <c r="GT50" i="6"/>
  <c r="GT51" i="6"/>
  <c r="GT52" i="6"/>
  <c r="GT53" i="6"/>
  <c r="GT54" i="6"/>
  <c r="GT55" i="6"/>
  <c r="GT56" i="6"/>
  <c r="GT57" i="6"/>
  <c r="GT58" i="6"/>
  <c r="GT59" i="6"/>
  <c r="GT60" i="6"/>
  <c r="GT61" i="6"/>
  <c r="GT62" i="6"/>
  <c r="GT63" i="6"/>
  <c r="GT64" i="6"/>
  <c r="GT65" i="6"/>
  <c r="GT66" i="6"/>
  <c r="GT67" i="6"/>
  <c r="GT68" i="6"/>
  <c r="GT69" i="6"/>
  <c r="GT70" i="6"/>
  <c r="GT72" i="6"/>
  <c r="GT73" i="6"/>
  <c r="GT74" i="6"/>
  <c r="GT75" i="6"/>
  <c r="GT76" i="6"/>
  <c r="GT77" i="6"/>
  <c r="GT78" i="6"/>
  <c r="GT79" i="6"/>
  <c r="GT80" i="6"/>
  <c r="GT81" i="6"/>
  <c r="GT82" i="6"/>
  <c r="GT83" i="6"/>
  <c r="GT84" i="6"/>
  <c r="GT85" i="6"/>
  <c r="GT86" i="6"/>
  <c r="GT87" i="6"/>
  <c r="GT88" i="6"/>
  <c r="GT89" i="6"/>
  <c r="GT90" i="6"/>
  <c r="GT91" i="6"/>
  <c r="GT92" i="6"/>
  <c r="GT93" i="6"/>
  <c r="GT94" i="6"/>
  <c r="GT98" i="6"/>
  <c r="GT99" i="6"/>
  <c r="GT100" i="6"/>
  <c r="GT101" i="6"/>
  <c r="GT8" i="6"/>
  <c r="GS9" i="6"/>
  <c r="GS10" i="6"/>
  <c r="GS11" i="6"/>
  <c r="GS12" i="6"/>
  <c r="GS13" i="6"/>
  <c r="GS14" i="6"/>
  <c r="GS15" i="6"/>
  <c r="GS16" i="6"/>
  <c r="GS17" i="6"/>
  <c r="GS18" i="6"/>
  <c r="GS19" i="6"/>
  <c r="GS20" i="6"/>
  <c r="GS21" i="6"/>
  <c r="GS22" i="6"/>
  <c r="GS25" i="6"/>
  <c r="GS26" i="6"/>
  <c r="GS27" i="6"/>
  <c r="GS28" i="6"/>
  <c r="GS29" i="6"/>
  <c r="GS30" i="6"/>
  <c r="GS31" i="6"/>
  <c r="GS32" i="6"/>
  <c r="GS33" i="6"/>
  <c r="GS34" i="6"/>
  <c r="GS35" i="6"/>
  <c r="GS36" i="6"/>
  <c r="GS37" i="6"/>
  <c r="GS40" i="6"/>
  <c r="GS41" i="6"/>
  <c r="GS42" i="6"/>
  <c r="GS43" i="6"/>
  <c r="GS44" i="6"/>
  <c r="GS45" i="6"/>
  <c r="GS46" i="6"/>
  <c r="GS47" i="6"/>
  <c r="GS48" i="6"/>
  <c r="GS49" i="6"/>
  <c r="GS50" i="6"/>
  <c r="GS51" i="6"/>
  <c r="GS52" i="6"/>
  <c r="GS53" i="6"/>
  <c r="GS54" i="6"/>
  <c r="GS55" i="6"/>
  <c r="GS56" i="6"/>
  <c r="GS57" i="6"/>
  <c r="GS58" i="6"/>
  <c r="GS59" i="6"/>
  <c r="GS60" i="6"/>
  <c r="GS61" i="6"/>
  <c r="GS62" i="6"/>
  <c r="GS63" i="6"/>
  <c r="GS64" i="6"/>
  <c r="GS65" i="6"/>
  <c r="GS66" i="6"/>
  <c r="GS67" i="6"/>
  <c r="GS68" i="6"/>
  <c r="GS69" i="6"/>
  <c r="GS70" i="6"/>
  <c r="GS72" i="6"/>
  <c r="GS73" i="6"/>
  <c r="GS74" i="6"/>
  <c r="GS75" i="6"/>
  <c r="GS76" i="6"/>
  <c r="GS77" i="6"/>
  <c r="GS78" i="6"/>
  <c r="GS79" i="6"/>
  <c r="GS80" i="6"/>
  <c r="GS81" i="6"/>
  <c r="GS82" i="6"/>
  <c r="GS83" i="6"/>
  <c r="GS84" i="6"/>
  <c r="GS85" i="6"/>
  <c r="GS86" i="6"/>
  <c r="GS87" i="6"/>
  <c r="GS88" i="6"/>
  <c r="GS89" i="6"/>
  <c r="GS90" i="6"/>
  <c r="GS91" i="6"/>
  <c r="GS92" i="6"/>
  <c r="GS93" i="6"/>
  <c r="GS94" i="6"/>
  <c r="GS98" i="6"/>
  <c r="GS99" i="6"/>
  <c r="GS100" i="6"/>
  <c r="GS101" i="6"/>
  <c r="GS8" i="6"/>
  <c r="GQ9" i="6"/>
  <c r="GQ10" i="6"/>
  <c r="GQ11" i="6"/>
  <c r="GQ12" i="6"/>
  <c r="GQ13" i="6"/>
  <c r="GQ14" i="6"/>
  <c r="GQ15" i="6"/>
  <c r="GQ16" i="6"/>
  <c r="GQ17" i="6"/>
  <c r="GQ18" i="6"/>
  <c r="GQ19" i="6"/>
  <c r="GQ20" i="6"/>
  <c r="GQ21" i="6"/>
  <c r="GQ22" i="6"/>
  <c r="GQ25" i="6"/>
  <c r="GQ26" i="6"/>
  <c r="GQ27" i="6"/>
  <c r="GQ28" i="6"/>
  <c r="GQ29" i="6"/>
  <c r="GQ30" i="6"/>
  <c r="GQ31" i="6"/>
  <c r="GQ32" i="6"/>
  <c r="GQ33" i="6"/>
  <c r="GQ34" i="6"/>
  <c r="GQ35" i="6"/>
  <c r="GQ36" i="6"/>
  <c r="GQ37" i="6"/>
  <c r="GQ40" i="6"/>
  <c r="GQ41" i="6"/>
  <c r="GQ42" i="6"/>
  <c r="GQ43" i="6"/>
  <c r="GQ44" i="6"/>
  <c r="GQ45" i="6"/>
  <c r="GQ46" i="6"/>
  <c r="GQ47" i="6"/>
  <c r="GQ48" i="6"/>
  <c r="GQ49" i="6"/>
  <c r="GQ50" i="6"/>
  <c r="GQ51" i="6"/>
  <c r="GQ52" i="6"/>
  <c r="GQ53" i="6"/>
  <c r="GQ54" i="6"/>
  <c r="GQ55" i="6"/>
  <c r="GQ56" i="6"/>
  <c r="GQ57" i="6"/>
  <c r="GQ58" i="6"/>
  <c r="GQ59" i="6"/>
  <c r="GQ60" i="6"/>
  <c r="GQ61" i="6"/>
  <c r="GQ62" i="6"/>
  <c r="GQ63" i="6"/>
  <c r="GQ64" i="6"/>
  <c r="GQ65" i="6"/>
  <c r="GQ66" i="6"/>
  <c r="GQ67" i="6"/>
  <c r="GQ68" i="6"/>
  <c r="GQ69" i="6"/>
  <c r="GQ70" i="6"/>
  <c r="GQ72" i="6"/>
  <c r="GQ73" i="6"/>
  <c r="GQ74" i="6"/>
  <c r="GQ75" i="6"/>
  <c r="GQ76" i="6"/>
  <c r="GQ77" i="6"/>
  <c r="GQ78" i="6"/>
  <c r="GQ79" i="6"/>
  <c r="GQ80" i="6"/>
  <c r="GQ81" i="6"/>
  <c r="GQ82" i="6"/>
  <c r="GQ83" i="6"/>
  <c r="GQ84" i="6"/>
  <c r="GQ85" i="6"/>
  <c r="GQ86" i="6"/>
  <c r="GQ87" i="6"/>
  <c r="GQ88" i="6"/>
  <c r="GQ89" i="6"/>
  <c r="GQ90" i="6"/>
  <c r="GQ91" i="6"/>
  <c r="GQ92" i="6"/>
  <c r="GQ93" i="6"/>
  <c r="GQ94" i="6"/>
  <c r="GQ98" i="6"/>
  <c r="GQ99" i="6"/>
  <c r="GQ100" i="6"/>
  <c r="GQ101" i="6"/>
  <c r="GQ8" i="6"/>
  <c r="GP9" i="6"/>
  <c r="GP10" i="6"/>
  <c r="GP11" i="6"/>
  <c r="GP12" i="6"/>
  <c r="GP13" i="6"/>
  <c r="GP14" i="6"/>
  <c r="GP15" i="6"/>
  <c r="GP16" i="6"/>
  <c r="GP17" i="6"/>
  <c r="GP18" i="6"/>
  <c r="GP19" i="6"/>
  <c r="GP20" i="6"/>
  <c r="GP21" i="6"/>
  <c r="GP22" i="6"/>
  <c r="GP25" i="6"/>
  <c r="GP26" i="6"/>
  <c r="GP27" i="6"/>
  <c r="GP28" i="6"/>
  <c r="GP29" i="6"/>
  <c r="GP30" i="6"/>
  <c r="GP31" i="6"/>
  <c r="GP32" i="6"/>
  <c r="GP33" i="6"/>
  <c r="GP34" i="6"/>
  <c r="GP35" i="6"/>
  <c r="GP36" i="6"/>
  <c r="GP37" i="6"/>
  <c r="GP40" i="6"/>
  <c r="GP41" i="6"/>
  <c r="GP42" i="6"/>
  <c r="GP43" i="6"/>
  <c r="GP44" i="6"/>
  <c r="GP45" i="6"/>
  <c r="GP46" i="6"/>
  <c r="GP47" i="6"/>
  <c r="GP48" i="6"/>
  <c r="GP49" i="6"/>
  <c r="GP50" i="6"/>
  <c r="GP51" i="6"/>
  <c r="GP52" i="6"/>
  <c r="GP53" i="6"/>
  <c r="GP54" i="6"/>
  <c r="GP55" i="6"/>
  <c r="GP56" i="6"/>
  <c r="GP57" i="6"/>
  <c r="GP58" i="6"/>
  <c r="GP59" i="6"/>
  <c r="GP60" i="6"/>
  <c r="GP61" i="6"/>
  <c r="GP62" i="6"/>
  <c r="GP63" i="6"/>
  <c r="GP64" i="6"/>
  <c r="GP65" i="6"/>
  <c r="GP66" i="6"/>
  <c r="GP67" i="6"/>
  <c r="GP68" i="6"/>
  <c r="GP69" i="6"/>
  <c r="GP70" i="6"/>
  <c r="GP72" i="6"/>
  <c r="GP73" i="6"/>
  <c r="GP74" i="6"/>
  <c r="GP75" i="6"/>
  <c r="GP76" i="6"/>
  <c r="GP77" i="6"/>
  <c r="GP78" i="6"/>
  <c r="GP79" i="6"/>
  <c r="GP80" i="6"/>
  <c r="GP81" i="6"/>
  <c r="GP82" i="6"/>
  <c r="GP83" i="6"/>
  <c r="GP84" i="6"/>
  <c r="GP85" i="6"/>
  <c r="GP86" i="6"/>
  <c r="GP87" i="6"/>
  <c r="GP88" i="6"/>
  <c r="GP89" i="6"/>
  <c r="GP90" i="6"/>
  <c r="GP91" i="6"/>
  <c r="GP92" i="6"/>
  <c r="GP93" i="6"/>
  <c r="GP94" i="6"/>
  <c r="GP98" i="6"/>
  <c r="GP99" i="6"/>
  <c r="GP100" i="6"/>
  <c r="GP101" i="6"/>
  <c r="GP8" i="6"/>
  <c r="GN9" i="6"/>
  <c r="GN10" i="6"/>
  <c r="GN11" i="6"/>
  <c r="GN12" i="6"/>
  <c r="GN13" i="6"/>
  <c r="GN14" i="6"/>
  <c r="GN15" i="6"/>
  <c r="GN16" i="6"/>
  <c r="GN17" i="6"/>
  <c r="GN18" i="6"/>
  <c r="GN19" i="6"/>
  <c r="GN20" i="6"/>
  <c r="GN21" i="6"/>
  <c r="GN22" i="6"/>
  <c r="GN25" i="6"/>
  <c r="GN26" i="6"/>
  <c r="GN27" i="6"/>
  <c r="GN28" i="6"/>
  <c r="GN29" i="6"/>
  <c r="GN30" i="6"/>
  <c r="GN31" i="6"/>
  <c r="GN32" i="6"/>
  <c r="GN33" i="6"/>
  <c r="GN34" i="6"/>
  <c r="GN35" i="6"/>
  <c r="GN36" i="6"/>
  <c r="GN37" i="6"/>
  <c r="GN40" i="6"/>
  <c r="GN41" i="6"/>
  <c r="GN42" i="6"/>
  <c r="GN43" i="6"/>
  <c r="GN44" i="6"/>
  <c r="GN45" i="6"/>
  <c r="GN46" i="6"/>
  <c r="GN47" i="6"/>
  <c r="GN48" i="6"/>
  <c r="GN49" i="6"/>
  <c r="GN50" i="6"/>
  <c r="GN51" i="6"/>
  <c r="GN52" i="6"/>
  <c r="GN53" i="6"/>
  <c r="GN54" i="6"/>
  <c r="GN55" i="6"/>
  <c r="GN56" i="6"/>
  <c r="GN57" i="6"/>
  <c r="GN58" i="6"/>
  <c r="GN59" i="6"/>
  <c r="GN60" i="6"/>
  <c r="GN61" i="6"/>
  <c r="GN62" i="6"/>
  <c r="GN63" i="6"/>
  <c r="GN64" i="6"/>
  <c r="GN65" i="6"/>
  <c r="GN66" i="6"/>
  <c r="GN67" i="6"/>
  <c r="GN68" i="6"/>
  <c r="GN69" i="6"/>
  <c r="GN70" i="6"/>
  <c r="GN72" i="6"/>
  <c r="GN73" i="6"/>
  <c r="GN74" i="6"/>
  <c r="GN75" i="6"/>
  <c r="GN76" i="6"/>
  <c r="GN77" i="6"/>
  <c r="GN78" i="6"/>
  <c r="GN79" i="6"/>
  <c r="GN80" i="6"/>
  <c r="GN81" i="6"/>
  <c r="GN82" i="6"/>
  <c r="GN83" i="6"/>
  <c r="GN84" i="6"/>
  <c r="GN85" i="6"/>
  <c r="GN86" i="6"/>
  <c r="GN87" i="6"/>
  <c r="GN88" i="6"/>
  <c r="GN89" i="6"/>
  <c r="GN90" i="6"/>
  <c r="GN91" i="6"/>
  <c r="GN92" i="6"/>
  <c r="GN93" i="6"/>
  <c r="GN94" i="6"/>
  <c r="GN98" i="6"/>
  <c r="GN99" i="6"/>
  <c r="GN100" i="6"/>
  <c r="GN101" i="6"/>
  <c r="GN8" i="6"/>
  <c r="GM9" i="6"/>
  <c r="GM10" i="6"/>
  <c r="GM11" i="6"/>
  <c r="GM12" i="6"/>
  <c r="GM13" i="6"/>
  <c r="GM14" i="6"/>
  <c r="GM15" i="6"/>
  <c r="GM16" i="6"/>
  <c r="GM17" i="6"/>
  <c r="GM18" i="6"/>
  <c r="GM19" i="6"/>
  <c r="GM20" i="6"/>
  <c r="GM21" i="6"/>
  <c r="GM22" i="6"/>
  <c r="GM25" i="6"/>
  <c r="GM26" i="6"/>
  <c r="GM27" i="6"/>
  <c r="GM28" i="6"/>
  <c r="GM29" i="6"/>
  <c r="GM30" i="6"/>
  <c r="GM31" i="6"/>
  <c r="GM32" i="6"/>
  <c r="GM33" i="6"/>
  <c r="GM34" i="6"/>
  <c r="GM35" i="6"/>
  <c r="GM36" i="6"/>
  <c r="GM37" i="6"/>
  <c r="GM40" i="6"/>
  <c r="GM41" i="6"/>
  <c r="GM42" i="6"/>
  <c r="GM43" i="6"/>
  <c r="GM44" i="6"/>
  <c r="GM45" i="6"/>
  <c r="GM46" i="6"/>
  <c r="GM47" i="6"/>
  <c r="GM48" i="6"/>
  <c r="GM49" i="6"/>
  <c r="GM50" i="6"/>
  <c r="GM51" i="6"/>
  <c r="GM52" i="6"/>
  <c r="GM53" i="6"/>
  <c r="GM54" i="6"/>
  <c r="GM55" i="6"/>
  <c r="GM56" i="6"/>
  <c r="GM57" i="6"/>
  <c r="GM58" i="6"/>
  <c r="GM59" i="6"/>
  <c r="GM60" i="6"/>
  <c r="GM61" i="6"/>
  <c r="GM62" i="6"/>
  <c r="GM63" i="6"/>
  <c r="GM64" i="6"/>
  <c r="GM65" i="6"/>
  <c r="GM66" i="6"/>
  <c r="GM67" i="6"/>
  <c r="GM68" i="6"/>
  <c r="GM69" i="6"/>
  <c r="GM70" i="6"/>
  <c r="GM72" i="6"/>
  <c r="GM73" i="6"/>
  <c r="GM74" i="6"/>
  <c r="GM75" i="6"/>
  <c r="GM76" i="6"/>
  <c r="GM77" i="6"/>
  <c r="GM78" i="6"/>
  <c r="GM79" i="6"/>
  <c r="GM80" i="6"/>
  <c r="GM81" i="6"/>
  <c r="GM82" i="6"/>
  <c r="GM83" i="6"/>
  <c r="GM84" i="6"/>
  <c r="GM85" i="6"/>
  <c r="GM86" i="6"/>
  <c r="GM87" i="6"/>
  <c r="GM88" i="6"/>
  <c r="GM89" i="6"/>
  <c r="GM90" i="6"/>
  <c r="GM91" i="6"/>
  <c r="GM92" i="6"/>
  <c r="GM93" i="6"/>
  <c r="GM94" i="6"/>
  <c r="GM98" i="6"/>
  <c r="GM99" i="6"/>
  <c r="GM100" i="6"/>
  <c r="GM101" i="6"/>
  <c r="GM8" i="6"/>
  <c r="HB103" i="6"/>
  <c r="GY103" i="6"/>
  <c r="GV103" i="6"/>
  <c r="HD103" i="6"/>
  <c r="HD105" i="6" s="1"/>
  <c r="GV110" i="6" s="1"/>
  <c r="HC103" i="6"/>
  <c r="HA103" i="6"/>
  <c r="GZ103" i="6"/>
  <c r="GX103" i="6"/>
  <c r="GW103" i="6"/>
  <c r="GV106" i="6" s="1"/>
  <c r="HE7" i="6"/>
  <c r="GJ8" i="9"/>
  <c r="GJ9" i="9"/>
  <c r="GJ10" i="9"/>
  <c r="GJ11" i="9"/>
  <c r="GJ12" i="9"/>
  <c r="GJ13" i="9"/>
  <c r="GJ14" i="9"/>
  <c r="GJ15" i="9"/>
  <c r="GJ16" i="9"/>
  <c r="GJ17" i="9"/>
  <c r="GJ18" i="9"/>
  <c r="GJ19" i="9"/>
  <c r="GJ20" i="9"/>
  <c r="GJ23" i="9"/>
  <c r="GJ24" i="9"/>
  <c r="GJ25" i="9"/>
  <c r="GJ26" i="9"/>
  <c r="GJ27" i="9"/>
  <c r="GJ28" i="9"/>
  <c r="GJ29" i="9"/>
  <c r="GJ30" i="9"/>
  <c r="GJ31" i="9"/>
  <c r="GJ32" i="9"/>
  <c r="GJ33" i="9"/>
  <c r="GJ34" i="9"/>
  <c r="GJ35" i="9"/>
  <c r="GJ36" i="9"/>
  <c r="GJ39" i="9"/>
  <c r="GJ40" i="9"/>
  <c r="GJ41" i="9"/>
  <c r="GJ42" i="9"/>
  <c r="GJ43" i="9"/>
  <c r="GJ44" i="9"/>
  <c r="GJ45" i="9"/>
  <c r="GJ46" i="9"/>
  <c r="GJ47" i="9"/>
  <c r="GJ48" i="9"/>
  <c r="GJ49" i="9"/>
  <c r="GJ50" i="9"/>
  <c r="GJ51" i="9"/>
  <c r="GJ52" i="9"/>
  <c r="GJ53" i="9"/>
  <c r="GJ54" i="9"/>
  <c r="GJ55" i="9"/>
  <c r="GJ56" i="9"/>
  <c r="GJ57" i="9"/>
  <c r="GJ58" i="9"/>
  <c r="GJ59" i="9"/>
  <c r="GJ60" i="9"/>
  <c r="GJ61" i="9"/>
  <c r="GJ62" i="9"/>
  <c r="GJ63" i="9"/>
  <c r="GJ64" i="9"/>
  <c r="GJ65" i="9"/>
  <c r="GJ66" i="9"/>
  <c r="GJ67" i="9"/>
  <c r="GJ68" i="9"/>
  <c r="GJ69" i="9"/>
  <c r="GJ71" i="9"/>
  <c r="GJ72" i="9"/>
  <c r="GJ73" i="9"/>
  <c r="GJ74" i="9"/>
  <c r="GJ75" i="9"/>
  <c r="GJ76" i="9"/>
  <c r="GJ77" i="9"/>
  <c r="GJ78" i="9"/>
  <c r="GJ79" i="9"/>
  <c r="GJ80" i="9"/>
  <c r="GJ81" i="9"/>
  <c r="GJ82" i="9"/>
  <c r="GJ83" i="9"/>
  <c r="GJ84" i="9"/>
  <c r="GJ85" i="9"/>
  <c r="GJ86" i="9"/>
  <c r="GJ87" i="9"/>
  <c r="GJ88" i="9"/>
  <c r="GJ89" i="9"/>
  <c r="GJ90" i="9"/>
  <c r="GJ91" i="9"/>
  <c r="GJ92" i="9"/>
  <c r="GJ93" i="9"/>
  <c r="GJ95" i="9"/>
  <c r="GJ96" i="9"/>
  <c r="GJ97" i="9"/>
  <c r="GJ98" i="9"/>
  <c r="GJ99" i="9"/>
  <c r="GJ100" i="9"/>
  <c r="GJ101" i="9"/>
  <c r="GJ7" i="9"/>
  <c r="GI8" i="9"/>
  <c r="GI9" i="9"/>
  <c r="GI10" i="9"/>
  <c r="GI11" i="9"/>
  <c r="GI12" i="9"/>
  <c r="GI13" i="9"/>
  <c r="GI14" i="9"/>
  <c r="GI15" i="9"/>
  <c r="GI16" i="9"/>
  <c r="GI17" i="9"/>
  <c r="GI18" i="9"/>
  <c r="GI19" i="9"/>
  <c r="GI20" i="9"/>
  <c r="GI23" i="9"/>
  <c r="GI24" i="9"/>
  <c r="GI25" i="9"/>
  <c r="GI26" i="9"/>
  <c r="GI27" i="9"/>
  <c r="GI28" i="9"/>
  <c r="GI29" i="9"/>
  <c r="GI30" i="9"/>
  <c r="GI31" i="9"/>
  <c r="GI32" i="9"/>
  <c r="GI33" i="9"/>
  <c r="GI34" i="9"/>
  <c r="GI35" i="9"/>
  <c r="GI36" i="9"/>
  <c r="GI39" i="9"/>
  <c r="GI40" i="9"/>
  <c r="GI41" i="9"/>
  <c r="GI42" i="9"/>
  <c r="GI43" i="9"/>
  <c r="GI44" i="9"/>
  <c r="GI45" i="9"/>
  <c r="GI46" i="9"/>
  <c r="GI47" i="9"/>
  <c r="GI48" i="9"/>
  <c r="GI49" i="9"/>
  <c r="GI50" i="9"/>
  <c r="GI51" i="9"/>
  <c r="GI52" i="9"/>
  <c r="GI53" i="9"/>
  <c r="GI54" i="9"/>
  <c r="GI55" i="9"/>
  <c r="GI56" i="9"/>
  <c r="GI57" i="9"/>
  <c r="GI58" i="9"/>
  <c r="GI59" i="9"/>
  <c r="GI60" i="9"/>
  <c r="GI61" i="9"/>
  <c r="GI62" i="9"/>
  <c r="GI63" i="9"/>
  <c r="GI64" i="9"/>
  <c r="GI65" i="9"/>
  <c r="GI66" i="9"/>
  <c r="GI67" i="9"/>
  <c r="GI68" i="9"/>
  <c r="GI69" i="9"/>
  <c r="GI71" i="9"/>
  <c r="GI72" i="9"/>
  <c r="GI73" i="9"/>
  <c r="GI74" i="9"/>
  <c r="GI75" i="9"/>
  <c r="GI76" i="9"/>
  <c r="GI77" i="9"/>
  <c r="GI78" i="9"/>
  <c r="GI79" i="9"/>
  <c r="GI80" i="9"/>
  <c r="GI81" i="9"/>
  <c r="GI82" i="9"/>
  <c r="GI83" i="9"/>
  <c r="GI84" i="9"/>
  <c r="GI85" i="9"/>
  <c r="GI86" i="9"/>
  <c r="GI87" i="9"/>
  <c r="GI88" i="9"/>
  <c r="GI89" i="9"/>
  <c r="GI90" i="9"/>
  <c r="GI91" i="9"/>
  <c r="GI92" i="9"/>
  <c r="GI93" i="9"/>
  <c r="GI95" i="9"/>
  <c r="GI96" i="9"/>
  <c r="GI97" i="9"/>
  <c r="GI98" i="9"/>
  <c r="GI99" i="9"/>
  <c r="GI100" i="9"/>
  <c r="GI101" i="9"/>
  <c r="GI7" i="9"/>
  <c r="GG8" i="9"/>
  <c r="GG9" i="9"/>
  <c r="GG10" i="9"/>
  <c r="GG11" i="9"/>
  <c r="GG12" i="9"/>
  <c r="GG13" i="9"/>
  <c r="GG14" i="9"/>
  <c r="GG15" i="9"/>
  <c r="GG16" i="9"/>
  <c r="GG17" i="9"/>
  <c r="GG18" i="9"/>
  <c r="GG19" i="9"/>
  <c r="GG20" i="9"/>
  <c r="GG23" i="9"/>
  <c r="GG24" i="9"/>
  <c r="GG25" i="9"/>
  <c r="GG26" i="9"/>
  <c r="GG27" i="9"/>
  <c r="GG28" i="9"/>
  <c r="GG29" i="9"/>
  <c r="GG30" i="9"/>
  <c r="GG31" i="9"/>
  <c r="GG32" i="9"/>
  <c r="GG33" i="9"/>
  <c r="GG34" i="9"/>
  <c r="GG35" i="9"/>
  <c r="GG36" i="9"/>
  <c r="GG39" i="9"/>
  <c r="GG40" i="9"/>
  <c r="GG41" i="9"/>
  <c r="GG42" i="9"/>
  <c r="GG43" i="9"/>
  <c r="GG44" i="9"/>
  <c r="GG45" i="9"/>
  <c r="GG46" i="9"/>
  <c r="GG47" i="9"/>
  <c r="GG48" i="9"/>
  <c r="GG49" i="9"/>
  <c r="GG50" i="9"/>
  <c r="GG51" i="9"/>
  <c r="GG52" i="9"/>
  <c r="GG53" i="9"/>
  <c r="GG54" i="9"/>
  <c r="GG55" i="9"/>
  <c r="GG56" i="9"/>
  <c r="GG57" i="9"/>
  <c r="GG58" i="9"/>
  <c r="GG59" i="9"/>
  <c r="GG60" i="9"/>
  <c r="GG61" i="9"/>
  <c r="GG62" i="9"/>
  <c r="GG63" i="9"/>
  <c r="GG64" i="9"/>
  <c r="GG65" i="9"/>
  <c r="GG66" i="9"/>
  <c r="GG67" i="9"/>
  <c r="GG68" i="9"/>
  <c r="GG69" i="9"/>
  <c r="GG71" i="9"/>
  <c r="GG72" i="9"/>
  <c r="GG73" i="9"/>
  <c r="GG74" i="9"/>
  <c r="GG75" i="9"/>
  <c r="GG76" i="9"/>
  <c r="GG77" i="9"/>
  <c r="GG78" i="9"/>
  <c r="GG79" i="9"/>
  <c r="GG80" i="9"/>
  <c r="GG81" i="9"/>
  <c r="GG82" i="9"/>
  <c r="GG83" i="9"/>
  <c r="GG84" i="9"/>
  <c r="GG85" i="9"/>
  <c r="GG86" i="9"/>
  <c r="GG87" i="9"/>
  <c r="GG88" i="9"/>
  <c r="GG89" i="9"/>
  <c r="GG90" i="9"/>
  <c r="GG91" i="9"/>
  <c r="GG92" i="9"/>
  <c r="GG93" i="9"/>
  <c r="GG95" i="9"/>
  <c r="GG96" i="9"/>
  <c r="GG97" i="9"/>
  <c r="GG98" i="9"/>
  <c r="GG99" i="9"/>
  <c r="GG100" i="9"/>
  <c r="GG101" i="9"/>
  <c r="GG7" i="9"/>
  <c r="GF8" i="9"/>
  <c r="GF9" i="9"/>
  <c r="GF10" i="9"/>
  <c r="GF11" i="9"/>
  <c r="GF12" i="9"/>
  <c r="GF13" i="9"/>
  <c r="GF14" i="9"/>
  <c r="GF15" i="9"/>
  <c r="GF16" i="9"/>
  <c r="GF17" i="9"/>
  <c r="GF18" i="9"/>
  <c r="GF19" i="9"/>
  <c r="GF20" i="9"/>
  <c r="GF23" i="9"/>
  <c r="GF24" i="9"/>
  <c r="GF25" i="9"/>
  <c r="GF26" i="9"/>
  <c r="GF27" i="9"/>
  <c r="GF28" i="9"/>
  <c r="GF29" i="9"/>
  <c r="GF30" i="9"/>
  <c r="GF31" i="9"/>
  <c r="GF32" i="9"/>
  <c r="GF33" i="9"/>
  <c r="GF34" i="9"/>
  <c r="GF35" i="9"/>
  <c r="GF36" i="9"/>
  <c r="GF39" i="9"/>
  <c r="GF40" i="9"/>
  <c r="GF41" i="9"/>
  <c r="GF42" i="9"/>
  <c r="GF43" i="9"/>
  <c r="GF44" i="9"/>
  <c r="GF45" i="9"/>
  <c r="GF46" i="9"/>
  <c r="GF47" i="9"/>
  <c r="GF48" i="9"/>
  <c r="GF49" i="9"/>
  <c r="GF50" i="9"/>
  <c r="GF51" i="9"/>
  <c r="GF52" i="9"/>
  <c r="GF53" i="9"/>
  <c r="GF54" i="9"/>
  <c r="GF55" i="9"/>
  <c r="GF56" i="9"/>
  <c r="GF57" i="9"/>
  <c r="GF58" i="9"/>
  <c r="GF59" i="9"/>
  <c r="GF60" i="9"/>
  <c r="GF61" i="9"/>
  <c r="GF62" i="9"/>
  <c r="GF63" i="9"/>
  <c r="GF64" i="9"/>
  <c r="GF65" i="9"/>
  <c r="GF66" i="9"/>
  <c r="GF67" i="9"/>
  <c r="GF68" i="9"/>
  <c r="GF69" i="9"/>
  <c r="GF71" i="9"/>
  <c r="GF72" i="9"/>
  <c r="GF73" i="9"/>
  <c r="GF74" i="9"/>
  <c r="GF75" i="9"/>
  <c r="GF76" i="9"/>
  <c r="GF77" i="9"/>
  <c r="GF78" i="9"/>
  <c r="GF79" i="9"/>
  <c r="GF80" i="9"/>
  <c r="GF81" i="9"/>
  <c r="GF82" i="9"/>
  <c r="GF83" i="9"/>
  <c r="GF84" i="9"/>
  <c r="GF85" i="9"/>
  <c r="GF86" i="9"/>
  <c r="GF87" i="9"/>
  <c r="GF88" i="9"/>
  <c r="GF89" i="9"/>
  <c r="GF90" i="9"/>
  <c r="GF91" i="9"/>
  <c r="GF92" i="9"/>
  <c r="GF93" i="9"/>
  <c r="GF95" i="9"/>
  <c r="GF96" i="9"/>
  <c r="GF97" i="9"/>
  <c r="GF98" i="9"/>
  <c r="GF99" i="9"/>
  <c r="GF100" i="9"/>
  <c r="GF101" i="9"/>
  <c r="GF7" i="9"/>
  <c r="GD8" i="9"/>
  <c r="GD9" i="9"/>
  <c r="GD10" i="9"/>
  <c r="GD11" i="9"/>
  <c r="GD12" i="9"/>
  <c r="GD13" i="9"/>
  <c r="GD14" i="9"/>
  <c r="GD15" i="9"/>
  <c r="GD16" i="9"/>
  <c r="GD17" i="9"/>
  <c r="GD18" i="9"/>
  <c r="GD19" i="9"/>
  <c r="GD20" i="9"/>
  <c r="GD23" i="9"/>
  <c r="GD24" i="9"/>
  <c r="GD25" i="9"/>
  <c r="GD26" i="9"/>
  <c r="GD27" i="9"/>
  <c r="GD28" i="9"/>
  <c r="GD29" i="9"/>
  <c r="GD30" i="9"/>
  <c r="GD31" i="9"/>
  <c r="GD32" i="9"/>
  <c r="GD33" i="9"/>
  <c r="GD34" i="9"/>
  <c r="GD35" i="9"/>
  <c r="GD36" i="9"/>
  <c r="GD39" i="9"/>
  <c r="GD40" i="9"/>
  <c r="GD41" i="9"/>
  <c r="GD42" i="9"/>
  <c r="GD43" i="9"/>
  <c r="GD44" i="9"/>
  <c r="GD45" i="9"/>
  <c r="GD46" i="9"/>
  <c r="GD47" i="9"/>
  <c r="GD48" i="9"/>
  <c r="GD49" i="9"/>
  <c r="GD50" i="9"/>
  <c r="GD51" i="9"/>
  <c r="GD52" i="9"/>
  <c r="GD53" i="9"/>
  <c r="GD54" i="9"/>
  <c r="GD55" i="9"/>
  <c r="GD56" i="9"/>
  <c r="GD57" i="9"/>
  <c r="GD58" i="9"/>
  <c r="GD59" i="9"/>
  <c r="GD60" i="9"/>
  <c r="GD61" i="9"/>
  <c r="GD62" i="9"/>
  <c r="GD63" i="9"/>
  <c r="GD64" i="9"/>
  <c r="GD65" i="9"/>
  <c r="GD66" i="9"/>
  <c r="GD67" i="9"/>
  <c r="GD68" i="9"/>
  <c r="GD69" i="9"/>
  <c r="GD71" i="9"/>
  <c r="GD72" i="9"/>
  <c r="GD73" i="9"/>
  <c r="GD74" i="9"/>
  <c r="GD75" i="9"/>
  <c r="GD76" i="9"/>
  <c r="GD77" i="9"/>
  <c r="GD78" i="9"/>
  <c r="GD79" i="9"/>
  <c r="GD80" i="9"/>
  <c r="GD81" i="9"/>
  <c r="GD82" i="9"/>
  <c r="GD83" i="9"/>
  <c r="GD84" i="9"/>
  <c r="GD85" i="9"/>
  <c r="GD86" i="9"/>
  <c r="GD87" i="9"/>
  <c r="GD88" i="9"/>
  <c r="GD89" i="9"/>
  <c r="GD90" i="9"/>
  <c r="GD91" i="9"/>
  <c r="GD92" i="9"/>
  <c r="GD93" i="9"/>
  <c r="GD95" i="9"/>
  <c r="GD96" i="9"/>
  <c r="GD97" i="9"/>
  <c r="GD98" i="9"/>
  <c r="GD99" i="9"/>
  <c r="GD100" i="9"/>
  <c r="GD101" i="9"/>
  <c r="GD7" i="9"/>
  <c r="GC8" i="9"/>
  <c r="GC9" i="9"/>
  <c r="GC10" i="9"/>
  <c r="GC11" i="9"/>
  <c r="GC12" i="9"/>
  <c r="GC13" i="9"/>
  <c r="GC14" i="9"/>
  <c r="GC15" i="9"/>
  <c r="GC16" i="9"/>
  <c r="GC17" i="9"/>
  <c r="GC18" i="9"/>
  <c r="GC19" i="9"/>
  <c r="GC20" i="9"/>
  <c r="GC23" i="9"/>
  <c r="GC24" i="9"/>
  <c r="GC25" i="9"/>
  <c r="GC26" i="9"/>
  <c r="GC27" i="9"/>
  <c r="GC28" i="9"/>
  <c r="GC29" i="9"/>
  <c r="GC30" i="9"/>
  <c r="GC31" i="9"/>
  <c r="GC32" i="9"/>
  <c r="GC33" i="9"/>
  <c r="GC34" i="9"/>
  <c r="GC35" i="9"/>
  <c r="GC36" i="9"/>
  <c r="GC39" i="9"/>
  <c r="GC40" i="9"/>
  <c r="GC41" i="9"/>
  <c r="GC42" i="9"/>
  <c r="GC43" i="9"/>
  <c r="GC44" i="9"/>
  <c r="GC45" i="9"/>
  <c r="GC46" i="9"/>
  <c r="GC47" i="9"/>
  <c r="GC48" i="9"/>
  <c r="GC49" i="9"/>
  <c r="GC50" i="9"/>
  <c r="GC51" i="9"/>
  <c r="GC52" i="9"/>
  <c r="GC53" i="9"/>
  <c r="GC54" i="9"/>
  <c r="GC55" i="9"/>
  <c r="GC56" i="9"/>
  <c r="GC57" i="9"/>
  <c r="GC58" i="9"/>
  <c r="GC59" i="9"/>
  <c r="GC60" i="9"/>
  <c r="GC61" i="9"/>
  <c r="GC62" i="9"/>
  <c r="GC63" i="9"/>
  <c r="GC64" i="9"/>
  <c r="GC65" i="9"/>
  <c r="GC66" i="9"/>
  <c r="GC67" i="9"/>
  <c r="GC68" i="9"/>
  <c r="GC69" i="9"/>
  <c r="GC71" i="9"/>
  <c r="GC72" i="9"/>
  <c r="GC73" i="9"/>
  <c r="GC74" i="9"/>
  <c r="GC75" i="9"/>
  <c r="GC76" i="9"/>
  <c r="GC77" i="9"/>
  <c r="GC78" i="9"/>
  <c r="GC79" i="9"/>
  <c r="GC80" i="9"/>
  <c r="GC81" i="9"/>
  <c r="GC82" i="9"/>
  <c r="GC83" i="9"/>
  <c r="GC84" i="9"/>
  <c r="GC85" i="9"/>
  <c r="GC86" i="9"/>
  <c r="GC87" i="9"/>
  <c r="GC88" i="9"/>
  <c r="GC89" i="9"/>
  <c r="GC90" i="9"/>
  <c r="GC91" i="9"/>
  <c r="GC92" i="9"/>
  <c r="GC93" i="9"/>
  <c r="GC95" i="9"/>
  <c r="GC96" i="9"/>
  <c r="GC97" i="9"/>
  <c r="GC98" i="9"/>
  <c r="GC99" i="9"/>
  <c r="GC100" i="9"/>
  <c r="GC101" i="9"/>
  <c r="GC7" i="9"/>
  <c r="GR103" i="9"/>
  <c r="GO103" i="9"/>
  <c r="GL103" i="9"/>
  <c r="GU101" i="9"/>
  <c r="GU100" i="9"/>
  <c r="GU99" i="9"/>
  <c r="GU98" i="9"/>
  <c r="GU97" i="9"/>
  <c r="GU96" i="9"/>
  <c r="GU95" i="9"/>
  <c r="GU93" i="9"/>
  <c r="GU92" i="9"/>
  <c r="GU91" i="9"/>
  <c r="GU90" i="9"/>
  <c r="GU89" i="9"/>
  <c r="GU88" i="9"/>
  <c r="GU87" i="9"/>
  <c r="GU86" i="9"/>
  <c r="GU85" i="9"/>
  <c r="GU84" i="9"/>
  <c r="GU83" i="9"/>
  <c r="GU82" i="9"/>
  <c r="GU81" i="9"/>
  <c r="GU80" i="9"/>
  <c r="GU79" i="9"/>
  <c r="GU78" i="9"/>
  <c r="GU77" i="9"/>
  <c r="GU76" i="9"/>
  <c r="GU75" i="9"/>
  <c r="GU74" i="9"/>
  <c r="GU73" i="9"/>
  <c r="GU72" i="9"/>
  <c r="GU71" i="9"/>
  <c r="GU69" i="9"/>
  <c r="GU68" i="9"/>
  <c r="GU67" i="9"/>
  <c r="GU66" i="9"/>
  <c r="GU65" i="9"/>
  <c r="GU64" i="9"/>
  <c r="GU63" i="9"/>
  <c r="GU62" i="9"/>
  <c r="GU61" i="9"/>
  <c r="GU60" i="9"/>
  <c r="GU59" i="9"/>
  <c r="GU58" i="9"/>
  <c r="GU57" i="9"/>
  <c r="GU56" i="9"/>
  <c r="GU55" i="9"/>
  <c r="GU54" i="9"/>
  <c r="GU53" i="9"/>
  <c r="GU52" i="9"/>
  <c r="GU51" i="9"/>
  <c r="GU50" i="9"/>
  <c r="GU49" i="9"/>
  <c r="GU48" i="9"/>
  <c r="GU47" i="9"/>
  <c r="GU46" i="9"/>
  <c r="GU45" i="9"/>
  <c r="GU44" i="9"/>
  <c r="GU43" i="9"/>
  <c r="GU42" i="9"/>
  <c r="GU41" i="9"/>
  <c r="GU40" i="9"/>
  <c r="GU39" i="9"/>
  <c r="GU36" i="9"/>
  <c r="GU35" i="9"/>
  <c r="GU34" i="9"/>
  <c r="GU33" i="9"/>
  <c r="GU32" i="9"/>
  <c r="GU31" i="9"/>
  <c r="GU30" i="9"/>
  <c r="GU29" i="9"/>
  <c r="GU28" i="9"/>
  <c r="GU27" i="9"/>
  <c r="GU26" i="9"/>
  <c r="GU25" i="9"/>
  <c r="GU24" i="9"/>
  <c r="GU23" i="9"/>
  <c r="GU20" i="9"/>
  <c r="GU19" i="9"/>
  <c r="GU18" i="9"/>
  <c r="GU17" i="9"/>
  <c r="GU16" i="9"/>
  <c r="GU15" i="9"/>
  <c r="GU14" i="9"/>
  <c r="GU13" i="9"/>
  <c r="GU12" i="9"/>
  <c r="GU11" i="9"/>
  <c r="GU10" i="9"/>
  <c r="GU9" i="9"/>
  <c r="GU8" i="9"/>
  <c r="GU7" i="9"/>
  <c r="GT103" i="9"/>
  <c r="GT105" i="9" s="1"/>
  <c r="GL111" i="9" s="1"/>
  <c r="GS103" i="9"/>
  <c r="GS105" i="9" s="1"/>
  <c r="GQ103" i="9"/>
  <c r="GQ105" i="9" s="1"/>
  <c r="GL110" i="9" s="1"/>
  <c r="F62" i="13" s="1"/>
  <c r="GP103" i="9"/>
  <c r="GP105" i="9" s="1"/>
  <c r="GN103" i="9"/>
  <c r="GM103" i="9"/>
  <c r="GM105" i="9" s="1"/>
  <c r="GV108" i="9" l="1"/>
  <c r="B63" i="13" s="1"/>
  <c r="GV112" i="9"/>
  <c r="GV110" i="1"/>
  <c r="B59" i="5"/>
  <c r="GD103" i="9"/>
  <c r="GD105" i="9" s="1"/>
  <c r="GB112" i="9" s="1"/>
  <c r="GV113" i="1"/>
  <c r="GV108" i="1"/>
  <c r="GV112" i="1" s="1"/>
  <c r="HF109" i="9"/>
  <c r="HF116" i="9" s="1"/>
  <c r="GV109" i="6"/>
  <c r="HE103" i="6"/>
  <c r="GU103" i="9"/>
  <c r="GL107" i="9"/>
  <c r="C62" i="13" s="1"/>
  <c r="HF108" i="6"/>
  <c r="HF115" i="6" s="1"/>
  <c r="GX105" i="6"/>
  <c r="HE105" i="6"/>
  <c r="GN105" i="9"/>
  <c r="GL112" i="9" s="1"/>
  <c r="GU105" i="9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3" i="1"/>
  <c r="GJ24" i="1"/>
  <c r="GJ25" i="1"/>
  <c r="GJ26" i="1"/>
  <c r="GJ28" i="1"/>
  <c r="GJ29" i="1"/>
  <c r="GJ30" i="1"/>
  <c r="GJ31" i="1"/>
  <c r="GJ32" i="1"/>
  <c r="GJ33" i="1"/>
  <c r="GJ34" i="1"/>
  <c r="GJ35" i="1"/>
  <c r="GJ36" i="1"/>
  <c r="GJ37" i="1"/>
  <c r="GJ38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6" i="1"/>
  <c r="GJ97" i="1"/>
  <c r="GJ98" i="1"/>
  <c r="GJ99" i="1"/>
  <c r="GJ100" i="1"/>
  <c r="GJ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I23" i="1"/>
  <c r="GI24" i="1"/>
  <c r="GI25" i="1"/>
  <c r="GI26" i="1"/>
  <c r="GI28" i="1"/>
  <c r="GI29" i="1"/>
  <c r="GI30" i="1"/>
  <c r="GI31" i="1"/>
  <c r="GI32" i="1"/>
  <c r="GI33" i="1"/>
  <c r="GI34" i="1"/>
  <c r="GI35" i="1"/>
  <c r="GI36" i="1"/>
  <c r="GI37" i="1"/>
  <c r="GI38" i="1"/>
  <c r="GI41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I61" i="1"/>
  <c r="GI62" i="1"/>
  <c r="GI63" i="1"/>
  <c r="GI64" i="1"/>
  <c r="GI65" i="1"/>
  <c r="GI66" i="1"/>
  <c r="GI67" i="1"/>
  <c r="GI68" i="1"/>
  <c r="GI69" i="1"/>
  <c r="GI70" i="1"/>
  <c r="GI71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6" i="1"/>
  <c r="GI97" i="1"/>
  <c r="GI98" i="1"/>
  <c r="GI99" i="1"/>
  <c r="GI100" i="1"/>
  <c r="GI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4" i="1"/>
  <c r="GG25" i="1"/>
  <c r="GG26" i="1"/>
  <c r="GG28" i="1"/>
  <c r="GG29" i="1"/>
  <c r="GG30" i="1"/>
  <c r="GG31" i="1"/>
  <c r="GG32" i="1"/>
  <c r="GG33" i="1"/>
  <c r="GG34" i="1"/>
  <c r="GG35" i="1"/>
  <c r="GG36" i="1"/>
  <c r="GG37" i="1"/>
  <c r="GG38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6" i="1"/>
  <c r="GG97" i="1"/>
  <c r="GG98" i="1"/>
  <c r="GG99" i="1"/>
  <c r="GG100" i="1"/>
  <c r="GG7" i="1"/>
  <c r="GF8" i="1"/>
  <c r="GF9" i="1"/>
  <c r="GF10" i="1"/>
  <c r="GF11" i="1"/>
  <c r="GF12" i="1"/>
  <c r="GF13" i="1"/>
  <c r="GF14" i="1"/>
  <c r="GF15" i="1"/>
  <c r="GF16" i="1"/>
  <c r="GF17" i="1"/>
  <c r="GF18" i="1"/>
  <c r="GF19" i="1"/>
  <c r="GF20" i="1"/>
  <c r="GF24" i="1"/>
  <c r="GF25" i="1"/>
  <c r="GF26" i="1"/>
  <c r="GF28" i="1"/>
  <c r="GF29" i="1"/>
  <c r="GF30" i="1"/>
  <c r="GF31" i="1"/>
  <c r="GF32" i="1"/>
  <c r="GF33" i="1"/>
  <c r="GF34" i="1"/>
  <c r="GF35" i="1"/>
  <c r="GF36" i="1"/>
  <c r="GF37" i="1"/>
  <c r="GF38" i="1"/>
  <c r="GF41" i="1"/>
  <c r="GF42" i="1"/>
  <c r="GF43" i="1"/>
  <c r="GF44" i="1"/>
  <c r="GF45" i="1"/>
  <c r="GF46" i="1"/>
  <c r="GF47" i="1"/>
  <c r="GF48" i="1"/>
  <c r="GF49" i="1"/>
  <c r="GF50" i="1"/>
  <c r="GF51" i="1"/>
  <c r="GF52" i="1"/>
  <c r="GF53" i="1"/>
  <c r="GF54" i="1"/>
  <c r="GF55" i="1"/>
  <c r="GF56" i="1"/>
  <c r="GF57" i="1"/>
  <c r="GF58" i="1"/>
  <c r="GF59" i="1"/>
  <c r="GF60" i="1"/>
  <c r="GF61" i="1"/>
  <c r="GF62" i="1"/>
  <c r="GF63" i="1"/>
  <c r="GF64" i="1"/>
  <c r="GF65" i="1"/>
  <c r="GF66" i="1"/>
  <c r="GF67" i="1"/>
  <c r="GF68" i="1"/>
  <c r="GF69" i="1"/>
  <c r="GF70" i="1"/>
  <c r="GF71" i="1"/>
  <c r="GF73" i="1"/>
  <c r="GF74" i="1"/>
  <c r="GF75" i="1"/>
  <c r="GF76" i="1"/>
  <c r="GF77" i="1"/>
  <c r="GF78" i="1"/>
  <c r="GF79" i="1"/>
  <c r="GF80" i="1"/>
  <c r="GF81" i="1"/>
  <c r="GF82" i="1"/>
  <c r="GF83" i="1"/>
  <c r="GF84" i="1"/>
  <c r="GF85" i="1"/>
  <c r="GF86" i="1"/>
  <c r="GF87" i="1"/>
  <c r="GF88" i="1"/>
  <c r="GF89" i="1"/>
  <c r="GF90" i="1"/>
  <c r="GF91" i="1"/>
  <c r="GF92" i="1"/>
  <c r="GF93" i="1"/>
  <c r="GF94" i="1"/>
  <c r="GF96" i="1"/>
  <c r="GF97" i="1"/>
  <c r="GF98" i="1"/>
  <c r="GF99" i="1"/>
  <c r="GF100" i="1"/>
  <c r="GF7" i="1"/>
  <c r="GD8" i="1"/>
  <c r="GD9" i="1"/>
  <c r="GD10" i="1"/>
  <c r="GD11" i="1"/>
  <c r="GD12" i="1"/>
  <c r="GD13" i="1"/>
  <c r="GD14" i="1"/>
  <c r="GD15" i="1"/>
  <c r="GD16" i="1"/>
  <c r="GD17" i="1"/>
  <c r="GD18" i="1"/>
  <c r="GD19" i="1"/>
  <c r="GD20" i="1"/>
  <c r="GD23" i="1"/>
  <c r="GD24" i="1"/>
  <c r="GD25" i="1"/>
  <c r="GD26" i="1"/>
  <c r="GD28" i="1"/>
  <c r="GD29" i="1"/>
  <c r="GD30" i="1"/>
  <c r="GD31" i="1"/>
  <c r="GD32" i="1"/>
  <c r="GD33" i="1"/>
  <c r="GD34" i="1"/>
  <c r="GD35" i="1"/>
  <c r="GD36" i="1"/>
  <c r="GD37" i="1"/>
  <c r="GD38" i="1"/>
  <c r="GD41" i="1"/>
  <c r="GD42" i="1"/>
  <c r="GD43" i="1"/>
  <c r="GD44" i="1"/>
  <c r="GD45" i="1"/>
  <c r="GD46" i="1"/>
  <c r="GD47" i="1"/>
  <c r="GD48" i="1"/>
  <c r="GD49" i="1"/>
  <c r="GD50" i="1"/>
  <c r="GD51" i="1"/>
  <c r="GD52" i="1"/>
  <c r="GD53" i="1"/>
  <c r="GD54" i="1"/>
  <c r="GD55" i="1"/>
  <c r="GD56" i="1"/>
  <c r="GD57" i="1"/>
  <c r="GD58" i="1"/>
  <c r="GD59" i="1"/>
  <c r="GD60" i="1"/>
  <c r="GD61" i="1"/>
  <c r="GD62" i="1"/>
  <c r="GD63" i="1"/>
  <c r="GD64" i="1"/>
  <c r="GD65" i="1"/>
  <c r="GD66" i="1"/>
  <c r="GD67" i="1"/>
  <c r="GD68" i="1"/>
  <c r="GD69" i="1"/>
  <c r="GD70" i="1"/>
  <c r="GD75" i="1"/>
  <c r="GD76" i="1"/>
  <c r="GD77" i="1"/>
  <c r="GD78" i="1"/>
  <c r="GD79" i="1"/>
  <c r="GD80" i="1"/>
  <c r="GD81" i="1"/>
  <c r="GD82" i="1"/>
  <c r="GD83" i="1"/>
  <c r="GD84" i="1"/>
  <c r="GD85" i="1"/>
  <c r="GD86" i="1"/>
  <c r="GD87" i="1"/>
  <c r="GD88" i="1"/>
  <c r="GD89" i="1"/>
  <c r="GD90" i="1"/>
  <c r="GD91" i="1"/>
  <c r="GD92" i="1"/>
  <c r="GD93" i="1"/>
  <c r="GD94" i="1"/>
  <c r="GD96" i="1"/>
  <c r="GD97" i="1"/>
  <c r="GD98" i="1"/>
  <c r="GD99" i="1"/>
  <c r="GD100" i="1"/>
  <c r="GD7" i="1"/>
  <c r="GC8" i="1"/>
  <c r="GC9" i="1"/>
  <c r="GC10" i="1"/>
  <c r="GC11" i="1"/>
  <c r="GC12" i="1"/>
  <c r="GC13" i="1"/>
  <c r="GC14" i="1"/>
  <c r="GC15" i="1"/>
  <c r="GC16" i="1"/>
  <c r="GC17" i="1"/>
  <c r="GC18" i="1"/>
  <c r="GC19" i="1"/>
  <c r="GC20" i="1"/>
  <c r="GC23" i="1"/>
  <c r="GC24" i="1"/>
  <c r="GC25" i="1"/>
  <c r="GC26" i="1"/>
  <c r="GC28" i="1"/>
  <c r="GC29" i="1"/>
  <c r="GC30" i="1"/>
  <c r="GC31" i="1"/>
  <c r="GC32" i="1"/>
  <c r="GC33" i="1"/>
  <c r="GC34" i="1"/>
  <c r="GC35" i="1"/>
  <c r="GC36" i="1"/>
  <c r="GC37" i="1"/>
  <c r="GC38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6" i="1"/>
  <c r="GC97" i="1"/>
  <c r="GC98" i="1"/>
  <c r="GC99" i="1"/>
  <c r="GC100" i="1"/>
  <c r="GC7" i="1"/>
  <c r="GR102" i="1"/>
  <c r="GO102" i="1"/>
  <c r="GU7" i="1"/>
  <c r="BI6" i="4"/>
  <c r="BI4" i="4"/>
  <c r="BI5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8" i="4"/>
  <c r="BI59" i="4"/>
  <c r="BI60" i="4"/>
  <c r="BI61" i="4"/>
  <c r="BI62" i="4"/>
  <c r="BI63" i="4"/>
  <c r="BI64" i="4"/>
  <c r="BI65" i="4"/>
  <c r="BI66" i="4"/>
  <c r="BI67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3" i="4"/>
  <c r="BG89" i="4"/>
  <c r="GC9" i="6"/>
  <c r="GC10" i="6"/>
  <c r="GC11" i="6"/>
  <c r="GC12" i="6"/>
  <c r="GC13" i="6"/>
  <c r="GC14" i="6"/>
  <c r="GC15" i="6"/>
  <c r="GC16" i="6"/>
  <c r="GC17" i="6"/>
  <c r="GC18" i="6"/>
  <c r="GC19" i="6"/>
  <c r="GC20" i="6"/>
  <c r="GC21" i="6"/>
  <c r="GC22" i="6"/>
  <c r="GC25" i="6"/>
  <c r="GC26" i="6"/>
  <c r="GC27" i="6"/>
  <c r="GC28" i="6"/>
  <c r="GC29" i="6"/>
  <c r="GC30" i="6"/>
  <c r="GC31" i="6"/>
  <c r="GC32" i="6"/>
  <c r="GC33" i="6"/>
  <c r="GC34" i="6"/>
  <c r="GC35" i="6"/>
  <c r="GC36" i="6"/>
  <c r="GC37" i="6"/>
  <c r="GC40" i="6"/>
  <c r="GC41" i="6"/>
  <c r="GC42" i="6"/>
  <c r="GC43" i="6"/>
  <c r="GC44" i="6"/>
  <c r="GC45" i="6"/>
  <c r="GC46" i="6"/>
  <c r="GC47" i="6"/>
  <c r="GC48" i="6"/>
  <c r="GC49" i="6"/>
  <c r="GC50" i="6"/>
  <c r="GC51" i="6"/>
  <c r="GC52" i="6"/>
  <c r="GC53" i="6"/>
  <c r="GC54" i="6"/>
  <c r="GC55" i="6"/>
  <c r="GC56" i="6"/>
  <c r="GC57" i="6"/>
  <c r="GC58" i="6"/>
  <c r="GC59" i="6"/>
  <c r="GC60" i="6"/>
  <c r="GC61" i="6"/>
  <c r="GC62" i="6"/>
  <c r="GC63" i="6"/>
  <c r="GC64" i="6"/>
  <c r="GC65" i="6"/>
  <c r="GC66" i="6"/>
  <c r="GC67" i="6"/>
  <c r="GC68" i="6"/>
  <c r="GC69" i="6"/>
  <c r="GC70" i="6"/>
  <c r="GC72" i="6"/>
  <c r="GC73" i="6"/>
  <c r="GC74" i="6"/>
  <c r="GC75" i="6"/>
  <c r="GC76" i="6"/>
  <c r="GC77" i="6"/>
  <c r="GC78" i="6"/>
  <c r="GC79" i="6"/>
  <c r="GC80" i="6"/>
  <c r="GC81" i="6"/>
  <c r="GC82" i="6"/>
  <c r="GC83" i="6"/>
  <c r="GC84" i="6"/>
  <c r="GC85" i="6"/>
  <c r="GC86" i="6"/>
  <c r="GC87" i="6"/>
  <c r="GC88" i="6"/>
  <c r="GC89" i="6"/>
  <c r="GC90" i="6"/>
  <c r="GC91" i="6"/>
  <c r="GC92" i="6"/>
  <c r="GC93" i="6"/>
  <c r="GC94" i="6"/>
  <c r="GC98" i="6"/>
  <c r="GC99" i="6"/>
  <c r="GC100" i="6"/>
  <c r="GC101" i="6"/>
  <c r="GC8" i="6"/>
  <c r="GJ9" i="6"/>
  <c r="GJ10" i="6"/>
  <c r="GJ11" i="6"/>
  <c r="GJ12" i="6"/>
  <c r="GJ13" i="6"/>
  <c r="GJ14" i="6"/>
  <c r="GJ15" i="6"/>
  <c r="GJ16" i="6"/>
  <c r="GJ17" i="6"/>
  <c r="GJ18" i="6"/>
  <c r="GJ19" i="6"/>
  <c r="GJ20" i="6"/>
  <c r="GJ21" i="6"/>
  <c r="GJ22" i="6"/>
  <c r="GJ25" i="6"/>
  <c r="GJ26" i="6"/>
  <c r="GJ27" i="6"/>
  <c r="GJ28" i="6"/>
  <c r="GJ29" i="6"/>
  <c r="GJ30" i="6"/>
  <c r="GJ31" i="6"/>
  <c r="GJ32" i="6"/>
  <c r="GJ33" i="6"/>
  <c r="GJ34" i="6"/>
  <c r="GJ35" i="6"/>
  <c r="GJ36" i="6"/>
  <c r="GJ37" i="6"/>
  <c r="GJ40" i="6"/>
  <c r="GJ41" i="6"/>
  <c r="GJ42" i="6"/>
  <c r="GJ43" i="6"/>
  <c r="GJ44" i="6"/>
  <c r="GJ45" i="6"/>
  <c r="GJ46" i="6"/>
  <c r="GJ47" i="6"/>
  <c r="GJ48" i="6"/>
  <c r="GJ49" i="6"/>
  <c r="GJ50" i="6"/>
  <c r="GJ51" i="6"/>
  <c r="GJ52" i="6"/>
  <c r="GJ53" i="6"/>
  <c r="GJ54" i="6"/>
  <c r="GJ55" i="6"/>
  <c r="GJ56" i="6"/>
  <c r="GJ57" i="6"/>
  <c r="GJ58" i="6"/>
  <c r="GJ59" i="6"/>
  <c r="GJ60" i="6"/>
  <c r="GJ61" i="6"/>
  <c r="GJ62" i="6"/>
  <c r="GJ63" i="6"/>
  <c r="GJ64" i="6"/>
  <c r="GJ65" i="6"/>
  <c r="GJ66" i="6"/>
  <c r="GJ67" i="6"/>
  <c r="GJ68" i="6"/>
  <c r="GJ69" i="6"/>
  <c r="GJ70" i="6"/>
  <c r="GJ72" i="6"/>
  <c r="GJ73" i="6"/>
  <c r="GJ74" i="6"/>
  <c r="GJ75" i="6"/>
  <c r="GJ76" i="6"/>
  <c r="GJ77" i="6"/>
  <c r="GJ78" i="6"/>
  <c r="GJ79" i="6"/>
  <c r="GJ80" i="6"/>
  <c r="GJ81" i="6"/>
  <c r="GJ82" i="6"/>
  <c r="GJ83" i="6"/>
  <c r="GJ84" i="6"/>
  <c r="GJ85" i="6"/>
  <c r="GJ86" i="6"/>
  <c r="GJ87" i="6"/>
  <c r="GJ88" i="6"/>
  <c r="GJ89" i="6"/>
  <c r="GJ90" i="6"/>
  <c r="GJ91" i="6"/>
  <c r="GJ92" i="6"/>
  <c r="GJ93" i="6"/>
  <c r="GJ94" i="6"/>
  <c r="GJ98" i="6"/>
  <c r="GJ99" i="6"/>
  <c r="GJ100" i="6"/>
  <c r="GJ101" i="6"/>
  <c r="GJ8" i="6"/>
  <c r="GI9" i="6"/>
  <c r="GI10" i="6"/>
  <c r="GI11" i="6"/>
  <c r="GI12" i="6"/>
  <c r="GI13" i="6"/>
  <c r="GI14" i="6"/>
  <c r="GI15" i="6"/>
  <c r="GI16" i="6"/>
  <c r="GI17" i="6"/>
  <c r="GI18" i="6"/>
  <c r="GI19" i="6"/>
  <c r="GI20" i="6"/>
  <c r="GI21" i="6"/>
  <c r="GI22" i="6"/>
  <c r="GI25" i="6"/>
  <c r="GI26" i="6"/>
  <c r="GI27" i="6"/>
  <c r="GI28" i="6"/>
  <c r="GI29" i="6"/>
  <c r="GI30" i="6"/>
  <c r="GI31" i="6"/>
  <c r="GI32" i="6"/>
  <c r="GI33" i="6"/>
  <c r="GI34" i="6"/>
  <c r="GI35" i="6"/>
  <c r="GI36" i="6"/>
  <c r="GI37" i="6"/>
  <c r="GI40" i="6"/>
  <c r="GI41" i="6"/>
  <c r="GI42" i="6"/>
  <c r="GI43" i="6"/>
  <c r="GI44" i="6"/>
  <c r="GI45" i="6"/>
  <c r="GI46" i="6"/>
  <c r="GI47" i="6"/>
  <c r="GI48" i="6"/>
  <c r="GI49" i="6"/>
  <c r="GI50" i="6"/>
  <c r="GI51" i="6"/>
  <c r="GI52" i="6"/>
  <c r="GI53" i="6"/>
  <c r="GI54" i="6"/>
  <c r="GI55" i="6"/>
  <c r="GI56" i="6"/>
  <c r="GI57" i="6"/>
  <c r="GI58" i="6"/>
  <c r="GI59" i="6"/>
  <c r="GI60" i="6"/>
  <c r="GI61" i="6"/>
  <c r="GI62" i="6"/>
  <c r="GI63" i="6"/>
  <c r="GI64" i="6"/>
  <c r="GI65" i="6"/>
  <c r="GI66" i="6"/>
  <c r="GI67" i="6"/>
  <c r="GI68" i="6"/>
  <c r="GI69" i="6"/>
  <c r="GI70" i="6"/>
  <c r="GI72" i="6"/>
  <c r="GI73" i="6"/>
  <c r="GI74" i="6"/>
  <c r="GI75" i="6"/>
  <c r="GI76" i="6"/>
  <c r="GI77" i="6"/>
  <c r="GI78" i="6"/>
  <c r="GI79" i="6"/>
  <c r="GI80" i="6"/>
  <c r="GI81" i="6"/>
  <c r="GI82" i="6"/>
  <c r="GI83" i="6"/>
  <c r="GI84" i="6"/>
  <c r="GI85" i="6"/>
  <c r="GI86" i="6"/>
  <c r="GI87" i="6"/>
  <c r="GI88" i="6"/>
  <c r="GI89" i="6"/>
  <c r="GI90" i="6"/>
  <c r="GI91" i="6"/>
  <c r="GI92" i="6"/>
  <c r="GI93" i="6"/>
  <c r="GI94" i="6"/>
  <c r="GI98" i="6"/>
  <c r="GI99" i="6"/>
  <c r="GI100" i="6"/>
  <c r="GI101" i="6"/>
  <c r="GI8" i="6"/>
  <c r="GG9" i="6"/>
  <c r="GG10" i="6"/>
  <c r="GG11" i="6"/>
  <c r="GG12" i="6"/>
  <c r="GG13" i="6"/>
  <c r="GG14" i="6"/>
  <c r="GG15" i="6"/>
  <c r="GG16" i="6"/>
  <c r="GG17" i="6"/>
  <c r="GG18" i="6"/>
  <c r="GG19" i="6"/>
  <c r="GG20" i="6"/>
  <c r="GG21" i="6"/>
  <c r="GG22" i="6"/>
  <c r="GG25" i="6"/>
  <c r="GG26" i="6"/>
  <c r="GG27" i="6"/>
  <c r="GG28" i="6"/>
  <c r="GG29" i="6"/>
  <c r="GG30" i="6"/>
  <c r="GG31" i="6"/>
  <c r="GG32" i="6"/>
  <c r="GG33" i="6"/>
  <c r="GG34" i="6"/>
  <c r="GG35" i="6"/>
  <c r="GG36" i="6"/>
  <c r="GG37" i="6"/>
  <c r="GG40" i="6"/>
  <c r="GG41" i="6"/>
  <c r="GG42" i="6"/>
  <c r="GG43" i="6"/>
  <c r="GG44" i="6"/>
  <c r="GG45" i="6"/>
  <c r="GG46" i="6"/>
  <c r="GG47" i="6"/>
  <c r="GG48" i="6"/>
  <c r="GG49" i="6"/>
  <c r="GG50" i="6"/>
  <c r="GG51" i="6"/>
  <c r="GG52" i="6"/>
  <c r="GG53" i="6"/>
  <c r="GG54" i="6"/>
  <c r="GG55" i="6"/>
  <c r="GG56" i="6"/>
  <c r="GG57" i="6"/>
  <c r="GG58" i="6"/>
  <c r="GG59" i="6"/>
  <c r="GG60" i="6"/>
  <c r="GG61" i="6"/>
  <c r="GG62" i="6"/>
  <c r="GG63" i="6"/>
  <c r="GG64" i="6"/>
  <c r="GG65" i="6"/>
  <c r="GG66" i="6"/>
  <c r="GG67" i="6"/>
  <c r="GG68" i="6"/>
  <c r="GG69" i="6"/>
  <c r="GG70" i="6"/>
  <c r="GG72" i="6"/>
  <c r="GG73" i="6"/>
  <c r="GG74" i="6"/>
  <c r="GG75" i="6"/>
  <c r="GG76" i="6"/>
  <c r="GG77" i="6"/>
  <c r="GG78" i="6"/>
  <c r="GG79" i="6"/>
  <c r="GG80" i="6"/>
  <c r="GG81" i="6"/>
  <c r="GG82" i="6"/>
  <c r="GG83" i="6"/>
  <c r="GG84" i="6"/>
  <c r="GG85" i="6"/>
  <c r="GG86" i="6"/>
  <c r="GG87" i="6"/>
  <c r="GG88" i="6"/>
  <c r="GG89" i="6"/>
  <c r="GG90" i="6"/>
  <c r="GG91" i="6"/>
  <c r="GG92" i="6"/>
  <c r="GG93" i="6"/>
  <c r="GG94" i="6"/>
  <c r="GG98" i="6"/>
  <c r="GG99" i="6"/>
  <c r="GG100" i="6"/>
  <c r="GG101" i="6"/>
  <c r="GG8" i="6"/>
  <c r="GF9" i="6"/>
  <c r="GF10" i="6"/>
  <c r="GF11" i="6"/>
  <c r="GF12" i="6"/>
  <c r="GF13" i="6"/>
  <c r="GF14" i="6"/>
  <c r="GF15" i="6"/>
  <c r="GF16" i="6"/>
  <c r="GF17" i="6"/>
  <c r="GF18" i="6"/>
  <c r="GF19" i="6"/>
  <c r="GF20" i="6"/>
  <c r="GF21" i="6"/>
  <c r="GF22" i="6"/>
  <c r="GF25" i="6"/>
  <c r="GF26" i="6"/>
  <c r="GF27" i="6"/>
  <c r="GF28" i="6"/>
  <c r="GF29" i="6"/>
  <c r="GF30" i="6"/>
  <c r="GF31" i="6"/>
  <c r="GF32" i="6"/>
  <c r="GF33" i="6"/>
  <c r="GF34" i="6"/>
  <c r="GF35" i="6"/>
  <c r="GF36" i="6"/>
  <c r="GF37" i="6"/>
  <c r="GF40" i="6"/>
  <c r="GF41" i="6"/>
  <c r="GF42" i="6"/>
  <c r="GF43" i="6"/>
  <c r="GF44" i="6"/>
  <c r="GF45" i="6"/>
  <c r="GF46" i="6"/>
  <c r="GF47" i="6"/>
  <c r="GF48" i="6"/>
  <c r="GF49" i="6"/>
  <c r="GF50" i="6"/>
  <c r="GF51" i="6"/>
  <c r="GF52" i="6"/>
  <c r="GF53" i="6"/>
  <c r="GF54" i="6"/>
  <c r="GF55" i="6"/>
  <c r="GF56" i="6"/>
  <c r="GF57" i="6"/>
  <c r="GF58" i="6"/>
  <c r="GF59" i="6"/>
  <c r="GF60" i="6"/>
  <c r="GF61" i="6"/>
  <c r="GF62" i="6"/>
  <c r="GF63" i="6"/>
  <c r="GF64" i="6"/>
  <c r="GF65" i="6"/>
  <c r="GF66" i="6"/>
  <c r="GF67" i="6"/>
  <c r="GF68" i="6"/>
  <c r="GF69" i="6"/>
  <c r="GF70" i="6"/>
  <c r="GF72" i="6"/>
  <c r="GF73" i="6"/>
  <c r="GF74" i="6"/>
  <c r="GF75" i="6"/>
  <c r="GF76" i="6"/>
  <c r="GF77" i="6"/>
  <c r="GF78" i="6"/>
  <c r="GF79" i="6"/>
  <c r="GF80" i="6"/>
  <c r="GF81" i="6"/>
  <c r="GF82" i="6"/>
  <c r="GF83" i="6"/>
  <c r="GF84" i="6"/>
  <c r="GF85" i="6"/>
  <c r="GF86" i="6"/>
  <c r="GF87" i="6"/>
  <c r="GF88" i="6"/>
  <c r="GF89" i="6"/>
  <c r="GF90" i="6"/>
  <c r="GF91" i="6"/>
  <c r="GF92" i="6"/>
  <c r="GF93" i="6"/>
  <c r="GF94" i="6"/>
  <c r="GF98" i="6"/>
  <c r="GF99" i="6"/>
  <c r="GF100" i="6"/>
  <c r="GF101" i="6"/>
  <c r="GF8" i="6"/>
  <c r="GD9" i="6"/>
  <c r="GD10" i="6"/>
  <c r="GD11" i="6"/>
  <c r="GD12" i="6"/>
  <c r="GD13" i="6"/>
  <c r="GD14" i="6"/>
  <c r="GD15" i="6"/>
  <c r="GD16" i="6"/>
  <c r="GD17" i="6"/>
  <c r="GD18" i="6"/>
  <c r="GD19" i="6"/>
  <c r="GD20" i="6"/>
  <c r="GD21" i="6"/>
  <c r="GD22" i="6"/>
  <c r="GD25" i="6"/>
  <c r="GD26" i="6"/>
  <c r="GD27" i="6"/>
  <c r="GD28" i="6"/>
  <c r="GD29" i="6"/>
  <c r="GD30" i="6"/>
  <c r="GD31" i="6"/>
  <c r="GD32" i="6"/>
  <c r="GD33" i="6"/>
  <c r="GD34" i="6"/>
  <c r="GD35" i="6"/>
  <c r="GD36" i="6"/>
  <c r="GD37" i="6"/>
  <c r="GD40" i="6"/>
  <c r="GD41" i="6"/>
  <c r="GD42" i="6"/>
  <c r="GD43" i="6"/>
  <c r="GD44" i="6"/>
  <c r="GD45" i="6"/>
  <c r="GD46" i="6"/>
  <c r="GD47" i="6"/>
  <c r="GD48" i="6"/>
  <c r="GD49" i="6"/>
  <c r="GD50" i="6"/>
  <c r="GD51" i="6"/>
  <c r="GD52" i="6"/>
  <c r="GD53" i="6"/>
  <c r="GD54" i="6"/>
  <c r="GD55" i="6"/>
  <c r="GD56" i="6"/>
  <c r="GD57" i="6"/>
  <c r="GD58" i="6"/>
  <c r="GD59" i="6"/>
  <c r="GD60" i="6"/>
  <c r="GD61" i="6"/>
  <c r="GD62" i="6"/>
  <c r="GD63" i="6"/>
  <c r="GD64" i="6"/>
  <c r="GD65" i="6"/>
  <c r="GD66" i="6"/>
  <c r="GD67" i="6"/>
  <c r="GD68" i="6"/>
  <c r="GD69" i="6"/>
  <c r="GD70" i="6"/>
  <c r="GD72" i="6"/>
  <c r="GD73" i="6"/>
  <c r="GD74" i="6"/>
  <c r="GD75" i="6"/>
  <c r="GD76" i="6"/>
  <c r="GD77" i="6"/>
  <c r="GD78" i="6"/>
  <c r="GD79" i="6"/>
  <c r="GD80" i="6"/>
  <c r="GD81" i="6"/>
  <c r="GD82" i="6"/>
  <c r="GD83" i="6"/>
  <c r="GD84" i="6"/>
  <c r="GD85" i="6"/>
  <c r="GD86" i="6"/>
  <c r="GD87" i="6"/>
  <c r="GD88" i="6"/>
  <c r="GD89" i="6"/>
  <c r="GD90" i="6"/>
  <c r="GD91" i="6"/>
  <c r="GD92" i="6"/>
  <c r="GD93" i="6"/>
  <c r="GD94" i="6"/>
  <c r="GD98" i="6"/>
  <c r="GD99" i="6"/>
  <c r="GD100" i="6"/>
  <c r="GD101" i="6"/>
  <c r="GD8" i="6"/>
  <c r="GR103" i="6"/>
  <c r="GO103" i="6"/>
  <c r="GL103" i="6"/>
  <c r="LW8" i="6"/>
  <c r="GT103" i="6"/>
  <c r="GT105" i="6" s="1"/>
  <c r="GL110" i="6" s="1"/>
  <c r="GS103" i="6"/>
  <c r="GQ103" i="6"/>
  <c r="GQ105" i="6" s="1"/>
  <c r="GP103" i="6"/>
  <c r="GN103" i="6"/>
  <c r="GM103" i="6"/>
  <c r="GL106" i="6" s="1"/>
  <c r="GU7" i="6"/>
  <c r="FZ8" i="9"/>
  <c r="FZ9" i="9"/>
  <c r="FZ10" i="9"/>
  <c r="FZ11" i="9"/>
  <c r="FZ12" i="9"/>
  <c r="FZ13" i="9"/>
  <c r="FZ14" i="9"/>
  <c r="FZ15" i="9"/>
  <c r="FZ16" i="9"/>
  <c r="FZ17" i="9"/>
  <c r="FZ18" i="9"/>
  <c r="FZ19" i="9"/>
  <c r="FZ20" i="9"/>
  <c r="FZ23" i="9"/>
  <c r="FZ24" i="9"/>
  <c r="FZ25" i="9"/>
  <c r="FZ26" i="9"/>
  <c r="FZ27" i="9"/>
  <c r="FZ28" i="9"/>
  <c r="FZ29" i="9"/>
  <c r="FZ30" i="9"/>
  <c r="FZ31" i="9"/>
  <c r="FZ32" i="9"/>
  <c r="FZ33" i="9"/>
  <c r="FZ34" i="9"/>
  <c r="FZ35" i="9"/>
  <c r="FZ36" i="9"/>
  <c r="FZ39" i="9"/>
  <c r="FZ40" i="9"/>
  <c r="FZ41" i="9"/>
  <c r="FZ42" i="9"/>
  <c r="FZ43" i="9"/>
  <c r="FZ44" i="9"/>
  <c r="FZ45" i="9"/>
  <c r="FZ46" i="9"/>
  <c r="FZ47" i="9"/>
  <c r="FZ48" i="9"/>
  <c r="FZ49" i="9"/>
  <c r="FZ50" i="9"/>
  <c r="FZ51" i="9"/>
  <c r="FZ52" i="9"/>
  <c r="FZ53" i="9"/>
  <c r="FZ54" i="9"/>
  <c r="FZ55" i="9"/>
  <c r="FZ56" i="9"/>
  <c r="FZ57" i="9"/>
  <c r="FZ58" i="9"/>
  <c r="FZ59" i="9"/>
  <c r="FZ60" i="9"/>
  <c r="FZ61" i="9"/>
  <c r="FZ62" i="9"/>
  <c r="FZ63" i="9"/>
  <c r="FZ64" i="9"/>
  <c r="FZ65" i="9"/>
  <c r="FZ66" i="9"/>
  <c r="FZ67" i="9"/>
  <c r="FZ68" i="9"/>
  <c r="FZ69" i="9"/>
  <c r="FZ71" i="9"/>
  <c r="FZ72" i="9"/>
  <c r="FZ73" i="9"/>
  <c r="FZ74" i="9"/>
  <c r="FZ75" i="9"/>
  <c r="FZ76" i="9"/>
  <c r="FZ77" i="9"/>
  <c r="FZ78" i="9"/>
  <c r="FZ79" i="9"/>
  <c r="FZ80" i="9"/>
  <c r="FZ81" i="9"/>
  <c r="FZ82" i="9"/>
  <c r="FZ83" i="9"/>
  <c r="FZ84" i="9"/>
  <c r="FZ85" i="9"/>
  <c r="FZ86" i="9"/>
  <c r="FZ87" i="9"/>
  <c r="FZ88" i="9"/>
  <c r="FZ89" i="9"/>
  <c r="FZ90" i="9"/>
  <c r="FZ91" i="9"/>
  <c r="FZ92" i="9"/>
  <c r="FZ93" i="9"/>
  <c r="FZ95" i="9"/>
  <c r="FZ96" i="9"/>
  <c r="FZ97" i="9"/>
  <c r="FZ98" i="9"/>
  <c r="FZ99" i="9"/>
  <c r="FZ100" i="9"/>
  <c r="FZ101" i="9"/>
  <c r="FZ7" i="9"/>
  <c r="FY8" i="9"/>
  <c r="FY9" i="9"/>
  <c r="FY10" i="9"/>
  <c r="FY11" i="9"/>
  <c r="FY12" i="9"/>
  <c r="FY13" i="9"/>
  <c r="FY14" i="9"/>
  <c r="FY15" i="9"/>
  <c r="FY16" i="9"/>
  <c r="FY17" i="9"/>
  <c r="FY18" i="9"/>
  <c r="FY19" i="9"/>
  <c r="FY20" i="9"/>
  <c r="FY23" i="9"/>
  <c r="FY24" i="9"/>
  <c r="FY25" i="9"/>
  <c r="FY26" i="9"/>
  <c r="FY27" i="9"/>
  <c r="FY28" i="9"/>
  <c r="FY29" i="9"/>
  <c r="FY30" i="9"/>
  <c r="FY31" i="9"/>
  <c r="FY32" i="9"/>
  <c r="FY33" i="9"/>
  <c r="FY34" i="9"/>
  <c r="FY35" i="9"/>
  <c r="FY36" i="9"/>
  <c r="FY39" i="9"/>
  <c r="FY40" i="9"/>
  <c r="FY41" i="9"/>
  <c r="FY42" i="9"/>
  <c r="FY43" i="9"/>
  <c r="FY44" i="9"/>
  <c r="FY45" i="9"/>
  <c r="FY46" i="9"/>
  <c r="FY47" i="9"/>
  <c r="FY48" i="9"/>
  <c r="FY49" i="9"/>
  <c r="FY50" i="9"/>
  <c r="FY51" i="9"/>
  <c r="FY52" i="9"/>
  <c r="FY53" i="9"/>
  <c r="FY54" i="9"/>
  <c r="FY55" i="9"/>
  <c r="FY56" i="9"/>
  <c r="FY57" i="9"/>
  <c r="FY58" i="9"/>
  <c r="FY59" i="9"/>
  <c r="FY60" i="9"/>
  <c r="FY61" i="9"/>
  <c r="FY62" i="9"/>
  <c r="FY63" i="9"/>
  <c r="FY64" i="9"/>
  <c r="FY65" i="9"/>
  <c r="FY66" i="9"/>
  <c r="FY67" i="9"/>
  <c r="FY68" i="9"/>
  <c r="FY69" i="9"/>
  <c r="FY71" i="9"/>
  <c r="FY72" i="9"/>
  <c r="FY73" i="9"/>
  <c r="FY74" i="9"/>
  <c r="FY75" i="9"/>
  <c r="FY76" i="9"/>
  <c r="FY77" i="9"/>
  <c r="FY78" i="9"/>
  <c r="FY79" i="9"/>
  <c r="FY80" i="9"/>
  <c r="FY81" i="9"/>
  <c r="FY82" i="9"/>
  <c r="FY83" i="9"/>
  <c r="FY84" i="9"/>
  <c r="FY85" i="9"/>
  <c r="FY86" i="9"/>
  <c r="FY87" i="9"/>
  <c r="FY88" i="9"/>
  <c r="FY89" i="9"/>
  <c r="FY90" i="9"/>
  <c r="FY91" i="9"/>
  <c r="FY92" i="9"/>
  <c r="FY93" i="9"/>
  <c r="FY95" i="9"/>
  <c r="FY96" i="9"/>
  <c r="FY97" i="9"/>
  <c r="FY98" i="9"/>
  <c r="FY99" i="9"/>
  <c r="FY100" i="9"/>
  <c r="FY101" i="9"/>
  <c r="FY7" i="9"/>
  <c r="FW8" i="9"/>
  <c r="FW9" i="9"/>
  <c r="FW10" i="9"/>
  <c r="FW11" i="9"/>
  <c r="FW12" i="9"/>
  <c r="FW13" i="9"/>
  <c r="FW14" i="9"/>
  <c r="FW15" i="9"/>
  <c r="FW16" i="9"/>
  <c r="FW17" i="9"/>
  <c r="FW18" i="9"/>
  <c r="FW19" i="9"/>
  <c r="FW20" i="9"/>
  <c r="FW23" i="9"/>
  <c r="FW24" i="9"/>
  <c r="FW25" i="9"/>
  <c r="FW26" i="9"/>
  <c r="FW27" i="9"/>
  <c r="FW28" i="9"/>
  <c r="FW29" i="9"/>
  <c r="FW30" i="9"/>
  <c r="FW31" i="9"/>
  <c r="FW32" i="9"/>
  <c r="FW33" i="9"/>
  <c r="FW34" i="9"/>
  <c r="FW35" i="9"/>
  <c r="FW36" i="9"/>
  <c r="FW39" i="9"/>
  <c r="FW40" i="9"/>
  <c r="FW41" i="9"/>
  <c r="FW42" i="9"/>
  <c r="FW43" i="9"/>
  <c r="FW44" i="9"/>
  <c r="FW45" i="9"/>
  <c r="FW46" i="9"/>
  <c r="FW47" i="9"/>
  <c r="FW48" i="9"/>
  <c r="FW49" i="9"/>
  <c r="FW50" i="9"/>
  <c r="FW51" i="9"/>
  <c r="FW52" i="9"/>
  <c r="FW53" i="9"/>
  <c r="FW54" i="9"/>
  <c r="FW55" i="9"/>
  <c r="FW56" i="9"/>
  <c r="FW57" i="9"/>
  <c r="FW58" i="9"/>
  <c r="FW59" i="9"/>
  <c r="FW60" i="9"/>
  <c r="FW61" i="9"/>
  <c r="FW62" i="9"/>
  <c r="FW63" i="9"/>
  <c r="FW64" i="9"/>
  <c r="FW65" i="9"/>
  <c r="FW66" i="9"/>
  <c r="FW67" i="9"/>
  <c r="FW68" i="9"/>
  <c r="FW69" i="9"/>
  <c r="FW71" i="9"/>
  <c r="FW72" i="9"/>
  <c r="FW73" i="9"/>
  <c r="FW74" i="9"/>
  <c r="FW75" i="9"/>
  <c r="FW76" i="9"/>
  <c r="FW77" i="9"/>
  <c r="FW78" i="9"/>
  <c r="FW79" i="9"/>
  <c r="FW80" i="9"/>
  <c r="FW81" i="9"/>
  <c r="FW82" i="9"/>
  <c r="FW83" i="9"/>
  <c r="FW84" i="9"/>
  <c r="FW85" i="9"/>
  <c r="FW86" i="9"/>
  <c r="FW87" i="9"/>
  <c r="FW88" i="9"/>
  <c r="FW89" i="9"/>
  <c r="FW90" i="9"/>
  <c r="FW91" i="9"/>
  <c r="FW92" i="9"/>
  <c r="FW93" i="9"/>
  <c r="FW95" i="9"/>
  <c r="FW96" i="9"/>
  <c r="FW97" i="9"/>
  <c r="FW98" i="9"/>
  <c r="FW99" i="9"/>
  <c r="FW100" i="9"/>
  <c r="FW101" i="9"/>
  <c r="FW7" i="9"/>
  <c r="FV8" i="9"/>
  <c r="FV9" i="9"/>
  <c r="FV10" i="9"/>
  <c r="FV11" i="9"/>
  <c r="FV12" i="9"/>
  <c r="FV13" i="9"/>
  <c r="FV14" i="9"/>
  <c r="FV15" i="9"/>
  <c r="FV16" i="9"/>
  <c r="FV17" i="9"/>
  <c r="FV18" i="9"/>
  <c r="FV19" i="9"/>
  <c r="FV20" i="9"/>
  <c r="FV23" i="9"/>
  <c r="FV24" i="9"/>
  <c r="FV25" i="9"/>
  <c r="FV26" i="9"/>
  <c r="FV27" i="9"/>
  <c r="FV28" i="9"/>
  <c r="FV29" i="9"/>
  <c r="FV30" i="9"/>
  <c r="FV31" i="9"/>
  <c r="FV32" i="9"/>
  <c r="FV33" i="9"/>
  <c r="FV34" i="9"/>
  <c r="FV35" i="9"/>
  <c r="FV36" i="9"/>
  <c r="FV39" i="9"/>
  <c r="FV40" i="9"/>
  <c r="FV41" i="9"/>
  <c r="FV42" i="9"/>
  <c r="FV43" i="9"/>
  <c r="FV44" i="9"/>
  <c r="FV45" i="9"/>
  <c r="FV46" i="9"/>
  <c r="FV47" i="9"/>
  <c r="FV48" i="9"/>
  <c r="FV49" i="9"/>
  <c r="FV50" i="9"/>
  <c r="FV51" i="9"/>
  <c r="FV52" i="9"/>
  <c r="FV53" i="9"/>
  <c r="FV54" i="9"/>
  <c r="FV55" i="9"/>
  <c r="FV56" i="9"/>
  <c r="FV57" i="9"/>
  <c r="FV58" i="9"/>
  <c r="FV59" i="9"/>
  <c r="FV60" i="9"/>
  <c r="FV61" i="9"/>
  <c r="FV62" i="9"/>
  <c r="FV63" i="9"/>
  <c r="FV64" i="9"/>
  <c r="FV65" i="9"/>
  <c r="FV66" i="9"/>
  <c r="FV67" i="9"/>
  <c r="FV68" i="9"/>
  <c r="FV69" i="9"/>
  <c r="FV71" i="9"/>
  <c r="FV72" i="9"/>
  <c r="FV73" i="9"/>
  <c r="FV74" i="9"/>
  <c r="FV75" i="9"/>
  <c r="FV76" i="9"/>
  <c r="FV77" i="9"/>
  <c r="FV78" i="9"/>
  <c r="FV79" i="9"/>
  <c r="FV80" i="9"/>
  <c r="FV81" i="9"/>
  <c r="FV82" i="9"/>
  <c r="FV83" i="9"/>
  <c r="FV84" i="9"/>
  <c r="FV85" i="9"/>
  <c r="FV86" i="9"/>
  <c r="FV87" i="9"/>
  <c r="FV88" i="9"/>
  <c r="FV89" i="9"/>
  <c r="FV90" i="9"/>
  <c r="FV91" i="9"/>
  <c r="FV92" i="9"/>
  <c r="FV93" i="9"/>
  <c r="FV95" i="9"/>
  <c r="FV96" i="9"/>
  <c r="FV97" i="9"/>
  <c r="FV98" i="9"/>
  <c r="FV99" i="9"/>
  <c r="FV100" i="9"/>
  <c r="FV101" i="9"/>
  <c r="FV7" i="9"/>
  <c r="FT8" i="9"/>
  <c r="FT9" i="9"/>
  <c r="FT10" i="9"/>
  <c r="FT11" i="9"/>
  <c r="FT12" i="9"/>
  <c r="FT13" i="9"/>
  <c r="FT14" i="9"/>
  <c r="FT15" i="9"/>
  <c r="FT16" i="9"/>
  <c r="FT17" i="9"/>
  <c r="FT18" i="9"/>
  <c r="FT19" i="9"/>
  <c r="FT20" i="9"/>
  <c r="FT23" i="9"/>
  <c r="FT24" i="9"/>
  <c r="FT25" i="9"/>
  <c r="FT26" i="9"/>
  <c r="FT27" i="9"/>
  <c r="FT28" i="9"/>
  <c r="FT29" i="9"/>
  <c r="FT30" i="9"/>
  <c r="FT31" i="9"/>
  <c r="FT32" i="9"/>
  <c r="FT33" i="9"/>
  <c r="FT34" i="9"/>
  <c r="FT35" i="9"/>
  <c r="FT36" i="9"/>
  <c r="FT39" i="9"/>
  <c r="FT40" i="9"/>
  <c r="FT41" i="9"/>
  <c r="FT42" i="9"/>
  <c r="FT43" i="9"/>
  <c r="FT44" i="9"/>
  <c r="FT45" i="9"/>
  <c r="FT46" i="9"/>
  <c r="FT47" i="9"/>
  <c r="FT48" i="9"/>
  <c r="FT49" i="9"/>
  <c r="FT50" i="9"/>
  <c r="FT51" i="9"/>
  <c r="FT52" i="9"/>
  <c r="FT53" i="9"/>
  <c r="FT54" i="9"/>
  <c r="FT55" i="9"/>
  <c r="FT56" i="9"/>
  <c r="FT57" i="9"/>
  <c r="FT58" i="9"/>
  <c r="FT59" i="9"/>
  <c r="FT60" i="9"/>
  <c r="FT61" i="9"/>
  <c r="FT62" i="9"/>
  <c r="FT63" i="9"/>
  <c r="FT64" i="9"/>
  <c r="FT65" i="9"/>
  <c r="FT66" i="9"/>
  <c r="FT67" i="9"/>
  <c r="FT68" i="9"/>
  <c r="FT69" i="9"/>
  <c r="FT71" i="9"/>
  <c r="FT72" i="9"/>
  <c r="FT73" i="9"/>
  <c r="FT74" i="9"/>
  <c r="FT75" i="9"/>
  <c r="FT76" i="9"/>
  <c r="FT77" i="9"/>
  <c r="FT78" i="9"/>
  <c r="FT79" i="9"/>
  <c r="FT80" i="9"/>
  <c r="FT81" i="9"/>
  <c r="FT82" i="9"/>
  <c r="FT83" i="9"/>
  <c r="FT84" i="9"/>
  <c r="FT85" i="9"/>
  <c r="FT86" i="9"/>
  <c r="FT87" i="9"/>
  <c r="FT88" i="9"/>
  <c r="FT89" i="9"/>
  <c r="FT90" i="9"/>
  <c r="FT91" i="9"/>
  <c r="FT92" i="9"/>
  <c r="FT93" i="9"/>
  <c r="FT95" i="9"/>
  <c r="FT96" i="9"/>
  <c r="FT97" i="9"/>
  <c r="FT98" i="9"/>
  <c r="FT99" i="9"/>
  <c r="FT100" i="9"/>
  <c r="FT101" i="9"/>
  <c r="FT7" i="9"/>
  <c r="FS8" i="9"/>
  <c r="FS9" i="9"/>
  <c r="FS10" i="9"/>
  <c r="FS11" i="9"/>
  <c r="FS12" i="9"/>
  <c r="FS13" i="9"/>
  <c r="FS14" i="9"/>
  <c r="FS15" i="9"/>
  <c r="FS16" i="9"/>
  <c r="FS17" i="9"/>
  <c r="FS18" i="9"/>
  <c r="FS19" i="9"/>
  <c r="FS20" i="9"/>
  <c r="FS23" i="9"/>
  <c r="FS24" i="9"/>
  <c r="FS25" i="9"/>
  <c r="FS26" i="9"/>
  <c r="FS27" i="9"/>
  <c r="FS28" i="9"/>
  <c r="FS29" i="9"/>
  <c r="FS30" i="9"/>
  <c r="FS31" i="9"/>
  <c r="FS32" i="9"/>
  <c r="FS33" i="9"/>
  <c r="FS34" i="9"/>
  <c r="FS35" i="9"/>
  <c r="FS36" i="9"/>
  <c r="FS39" i="9"/>
  <c r="FS40" i="9"/>
  <c r="FS41" i="9"/>
  <c r="FS42" i="9"/>
  <c r="FS43" i="9"/>
  <c r="FS44" i="9"/>
  <c r="FS45" i="9"/>
  <c r="FS46" i="9"/>
  <c r="FS47" i="9"/>
  <c r="FS48" i="9"/>
  <c r="FS49" i="9"/>
  <c r="FS50" i="9"/>
  <c r="FS51" i="9"/>
  <c r="FS52" i="9"/>
  <c r="FS53" i="9"/>
  <c r="FS54" i="9"/>
  <c r="FS55" i="9"/>
  <c r="FS56" i="9"/>
  <c r="FS57" i="9"/>
  <c r="FS58" i="9"/>
  <c r="FS59" i="9"/>
  <c r="FS60" i="9"/>
  <c r="FS61" i="9"/>
  <c r="FS62" i="9"/>
  <c r="FS63" i="9"/>
  <c r="FS64" i="9"/>
  <c r="FS65" i="9"/>
  <c r="FS66" i="9"/>
  <c r="FS67" i="9"/>
  <c r="FS68" i="9"/>
  <c r="FS69" i="9"/>
  <c r="FS71" i="9"/>
  <c r="FS72" i="9"/>
  <c r="FS73" i="9"/>
  <c r="FS74" i="9"/>
  <c r="FS75" i="9"/>
  <c r="FS76" i="9"/>
  <c r="FS77" i="9"/>
  <c r="FS78" i="9"/>
  <c r="FS79" i="9"/>
  <c r="FS80" i="9"/>
  <c r="FS81" i="9"/>
  <c r="FS82" i="9"/>
  <c r="FS83" i="9"/>
  <c r="FS84" i="9"/>
  <c r="FS85" i="9"/>
  <c r="FS86" i="9"/>
  <c r="FS87" i="9"/>
  <c r="FS88" i="9"/>
  <c r="FS89" i="9"/>
  <c r="FS90" i="9"/>
  <c r="FS91" i="9"/>
  <c r="FS92" i="9"/>
  <c r="FS93" i="9"/>
  <c r="FS95" i="9"/>
  <c r="FS96" i="9"/>
  <c r="FS97" i="9"/>
  <c r="FS98" i="9"/>
  <c r="FS99" i="9"/>
  <c r="FS100" i="9"/>
  <c r="FS101" i="9"/>
  <c r="FS7" i="9"/>
  <c r="GH103" i="9"/>
  <c r="GE103" i="9"/>
  <c r="GB103" i="9"/>
  <c r="GK101" i="9"/>
  <c r="LC101" i="9" s="1"/>
  <c r="LD101" i="9" s="1"/>
  <c r="GK100" i="9"/>
  <c r="LC100" i="9" s="1"/>
  <c r="LD100" i="9" s="1"/>
  <c r="GK99" i="9"/>
  <c r="LC99" i="9" s="1"/>
  <c r="LD99" i="9" s="1"/>
  <c r="GK98" i="9"/>
  <c r="LC98" i="9" s="1"/>
  <c r="LD98" i="9" s="1"/>
  <c r="GK97" i="9"/>
  <c r="LC97" i="9" s="1"/>
  <c r="LD97" i="9" s="1"/>
  <c r="GK96" i="9"/>
  <c r="GK95" i="9"/>
  <c r="LC95" i="9" s="1"/>
  <c r="LD95" i="9" s="1"/>
  <c r="GK93" i="9"/>
  <c r="GK92" i="9"/>
  <c r="GK91" i="9"/>
  <c r="GK90" i="9"/>
  <c r="GK89" i="9"/>
  <c r="GK88" i="9"/>
  <c r="GK87" i="9"/>
  <c r="LC87" i="9" s="1"/>
  <c r="LD87" i="9" s="1"/>
  <c r="GK86" i="9"/>
  <c r="GK85" i="9"/>
  <c r="LC85" i="9" s="1"/>
  <c r="LD85" i="9" s="1"/>
  <c r="GK84" i="9"/>
  <c r="LC84" i="9" s="1"/>
  <c r="LD84" i="9" s="1"/>
  <c r="GK83" i="9"/>
  <c r="LC83" i="9" s="1"/>
  <c r="LD83" i="9" s="1"/>
  <c r="GK82" i="9"/>
  <c r="GK81" i="9"/>
  <c r="LC81" i="9" s="1"/>
  <c r="LD81" i="9" s="1"/>
  <c r="GK80" i="9"/>
  <c r="LC80" i="9" s="1"/>
  <c r="LD80" i="9" s="1"/>
  <c r="GK79" i="9"/>
  <c r="LC79" i="9" s="1"/>
  <c r="LD79" i="9" s="1"/>
  <c r="GK78" i="9"/>
  <c r="GK77" i="9"/>
  <c r="LC77" i="9" s="1"/>
  <c r="LD77" i="9" s="1"/>
  <c r="GK76" i="9"/>
  <c r="LC76" i="9" s="1"/>
  <c r="LD76" i="9" s="1"/>
  <c r="GK75" i="9"/>
  <c r="LC75" i="9" s="1"/>
  <c r="LD75" i="9" s="1"/>
  <c r="GK74" i="9"/>
  <c r="LC74" i="9" s="1"/>
  <c r="LD74" i="9" s="1"/>
  <c r="GK73" i="9"/>
  <c r="LC73" i="9" s="1"/>
  <c r="LD73" i="9" s="1"/>
  <c r="GK72" i="9"/>
  <c r="LC72" i="9" s="1"/>
  <c r="LD72" i="9" s="1"/>
  <c r="GK71" i="9"/>
  <c r="GK69" i="9"/>
  <c r="LC69" i="9" s="1"/>
  <c r="LD69" i="9" s="1"/>
  <c r="GK68" i="9"/>
  <c r="LC68" i="9" s="1"/>
  <c r="LD68" i="9" s="1"/>
  <c r="GK67" i="9"/>
  <c r="LC67" i="9" s="1"/>
  <c r="LD67" i="9" s="1"/>
  <c r="GK66" i="9"/>
  <c r="LC66" i="9" s="1"/>
  <c r="LD66" i="9" s="1"/>
  <c r="GK65" i="9"/>
  <c r="GK64" i="9"/>
  <c r="GK63" i="9"/>
  <c r="GK62" i="9"/>
  <c r="GK61" i="9"/>
  <c r="GK60" i="9"/>
  <c r="GK59" i="9"/>
  <c r="GK58" i="9"/>
  <c r="GK57" i="9"/>
  <c r="GK56" i="9"/>
  <c r="GK55" i="9"/>
  <c r="GK54" i="9"/>
  <c r="GK53" i="9"/>
  <c r="GK52" i="9"/>
  <c r="GK51" i="9"/>
  <c r="GK50" i="9"/>
  <c r="GK49" i="9"/>
  <c r="GK48" i="9"/>
  <c r="GK47" i="9"/>
  <c r="GK46" i="9"/>
  <c r="GK45" i="9"/>
  <c r="GK44" i="9"/>
  <c r="GK43" i="9"/>
  <c r="GK42" i="9"/>
  <c r="GK41" i="9"/>
  <c r="GK40" i="9"/>
  <c r="GK39" i="9"/>
  <c r="GK36" i="9"/>
  <c r="GK35" i="9"/>
  <c r="GK34" i="9"/>
  <c r="GK33" i="9"/>
  <c r="GK32" i="9"/>
  <c r="GK31" i="9"/>
  <c r="GK30" i="9"/>
  <c r="GK29" i="9"/>
  <c r="GK28" i="9"/>
  <c r="GK27" i="9"/>
  <c r="GK26" i="9"/>
  <c r="GK25" i="9"/>
  <c r="GK24" i="9"/>
  <c r="GK23" i="9"/>
  <c r="GK20" i="9"/>
  <c r="GK19" i="9"/>
  <c r="GK18" i="9"/>
  <c r="GK17" i="9"/>
  <c r="GK16" i="9"/>
  <c r="GK15" i="9"/>
  <c r="GK14" i="9"/>
  <c r="GK13" i="9"/>
  <c r="GK12" i="9"/>
  <c r="GK11" i="9"/>
  <c r="GK10" i="9"/>
  <c r="GK9" i="9"/>
  <c r="GK8" i="9"/>
  <c r="GK7" i="9"/>
  <c r="E63" i="13" l="1"/>
  <c r="D63" i="13"/>
  <c r="E59" i="5"/>
  <c r="D59" i="5"/>
  <c r="LF103" i="6"/>
  <c r="LC103" i="6"/>
  <c r="LI103" i="6"/>
  <c r="GV109" i="9"/>
  <c r="GV116" i="9" s="1"/>
  <c r="GV107" i="6"/>
  <c r="GV108" i="6" s="1"/>
  <c r="GV115" i="6" s="1"/>
  <c r="GU102" i="1"/>
  <c r="GK103" i="9"/>
  <c r="GU103" i="6"/>
  <c r="GL108" i="9"/>
  <c r="B62" i="13" s="1"/>
  <c r="BI91" i="4"/>
  <c r="GN105" i="6"/>
  <c r="GL107" i="6" s="1"/>
  <c r="GL111" i="6" s="1"/>
  <c r="GU105" i="6"/>
  <c r="E62" i="13" l="1"/>
  <c r="D62" i="13"/>
  <c r="E59" i="14"/>
  <c r="LG103" i="6"/>
  <c r="LG105" i="6" s="1"/>
  <c r="LB109" i="6" s="1"/>
  <c r="LB106" i="6"/>
  <c r="LD103" i="6"/>
  <c r="LJ103" i="6"/>
  <c r="LJ105" i="6" s="1"/>
  <c r="LB110" i="6" s="1"/>
  <c r="GV111" i="6"/>
  <c r="GL109" i="9"/>
  <c r="GL116" i="9" s="1"/>
  <c r="GL108" i="6" l="1"/>
  <c r="GL115" i="6" s="1"/>
  <c r="LD105" i="6"/>
  <c r="LB107" i="6" s="1"/>
  <c r="LK105" i="6"/>
  <c r="FT68" i="1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8" i="4"/>
  <c r="BF59" i="4"/>
  <c r="BF60" i="4"/>
  <c r="BF61" i="4"/>
  <c r="BF62" i="4"/>
  <c r="BF63" i="4"/>
  <c r="BF64" i="4"/>
  <c r="BF65" i="4"/>
  <c r="BF66" i="4"/>
  <c r="BF67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3" i="4"/>
  <c r="BJ89" i="4"/>
  <c r="BL91" i="4"/>
  <c r="FZ8" i="1"/>
  <c r="FZ9" i="1"/>
  <c r="FZ10" i="1"/>
  <c r="FZ11" i="1"/>
  <c r="FZ12" i="1"/>
  <c r="FZ13" i="1"/>
  <c r="FZ14" i="1"/>
  <c r="FZ15" i="1"/>
  <c r="FZ16" i="1"/>
  <c r="FZ17" i="1"/>
  <c r="FZ18" i="1"/>
  <c r="FZ19" i="1"/>
  <c r="FZ20" i="1"/>
  <c r="FZ23" i="1"/>
  <c r="FZ24" i="1"/>
  <c r="FZ25" i="1"/>
  <c r="FZ26" i="1"/>
  <c r="FZ28" i="1"/>
  <c r="FZ29" i="1"/>
  <c r="FZ30" i="1"/>
  <c r="FZ31" i="1"/>
  <c r="FZ32" i="1"/>
  <c r="FZ33" i="1"/>
  <c r="FZ34" i="1"/>
  <c r="FZ35" i="1"/>
  <c r="FZ36" i="1"/>
  <c r="FZ37" i="1"/>
  <c r="FZ38" i="1"/>
  <c r="FZ41" i="1"/>
  <c r="FZ42" i="1"/>
  <c r="FZ43" i="1"/>
  <c r="FZ44" i="1"/>
  <c r="FZ45" i="1"/>
  <c r="FZ46" i="1"/>
  <c r="FZ47" i="1"/>
  <c r="FZ48" i="1"/>
  <c r="FZ49" i="1"/>
  <c r="FZ50" i="1"/>
  <c r="FZ51" i="1"/>
  <c r="FZ52" i="1"/>
  <c r="FZ53" i="1"/>
  <c r="FZ54" i="1"/>
  <c r="FZ55" i="1"/>
  <c r="FZ56" i="1"/>
  <c r="FZ57" i="1"/>
  <c r="FZ58" i="1"/>
  <c r="FZ59" i="1"/>
  <c r="FZ60" i="1"/>
  <c r="FZ61" i="1"/>
  <c r="FZ62" i="1"/>
  <c r="FZ63" i="1"/>
  <c r="FZ64" i="1"/>
  <c r="FZ65" i="1"/>
  <c r="FZ66" i="1"/>
  <c r="FZ67" i="1"/>
  <c r="FZ68" i="1"/>
  <c r="FZ69" i="1"/>
  <c r="FZ70" i="1"/>
  <c r="FZ71" i="1"/>
  <c r="FZ73" i="1"/>
  <c r="FZ74" i="1"/>
  <c r="FZ75" i="1"/>
  <c r="FZ76" i="1"/>
  <c r="FZ77" i="1"/>
  <c r="FZ78" i="1"/>
  <c r="FZ79" i="1"/>
  <c r="FZ80" i="1"/>
  <c r="FZ81" i="1"/>
  <c r="FZ82" i="1"/>
  <c r="FZ83" i="1"/>
  <c r="FZ84" i="1"/>
  <c r="FZ85" i="1"/>
  <c r="FZ86" i="1"/>
  <c r="FZ87" i="1"/>
  <c r="FZ88" i="1"/>
  <c r="FZ89" i="1"/>
  <c r="FZ90" i="1"/>
  <c r="FZ91" i="1"/>
  <c r="FZ92" i="1"/>
  <c r="FZ93" i="1"/>
  <c r="FZ94" i="1"/>
  <c r="FZ96" i="1"/>
  <c r="FZ97" i="1"/>
  <c r="FZ98" i="1"/>
  <c r="FZ99" i="1"/>
  <c r="FZ100" i="1"/>
  <c r="FZ7" i="1"/>
  <c r="FY8" i="1"/>
  <c r="FY9" i="1"/>
  <c r="FY10" i="1"/>
  <c r="FY11" i="1"/>
  <c r="FY12" i="1"/>
  <c r="FY13" i="1"/>
  <c r="FY14" i="1"/>
  <c r="FY15" i="1"/>
  <c r="FY16" i="1"/>
  <c r="FY17" i="1"/>
  <c r="FY18" i="1"/>
  <c r="FY19" i="1"/>
  <c r="FY20" i="1"/>
  <c r="FY23" i="1"/>
  <c r="FY24" i="1"/>
  <c r="FY25" i="1"/>
  <c r="FY26" i="1"/>
  <c r="FY28" i="1"/>
  <c r="FY29" i="1"/>
  <c r="FY30" i="1"/>
  <c r="FY31" i="1"/>
  <c r="FY32" i="1"/>
  <c r="FY33" i="1"/>
  <c r="FY34" i="1"/>
  <c r="FY35" i="1"/>
  <c r="FY36" i="1"/>
  <c r="FY37" i="1"/>
  <c r="FY38" i="1"/>
  <c r="FY41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3" i="1"/>
  <c r="FY74" i="1"/>
  <c r="FY75" i="1"/>
  <c r="FY76" i="1"/>
  <c r="FY77" i="1"/>
  <c r="FY78" i="1"/>
  <c r="FY79" i="1"/>
  <c r="FY80" i="1"/>
  <c r="FY81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6" i="1"/>
  <c r="FY97" i="1"/>
  <c r="FY98" i="1"/>
  <c r="FY99" i="1"/>
  <c r="FY100" i="1"/>
  <c r="FY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0" i="1"/>
  <c r="FW23" i="1"/>
  <c r="FW24" i="1"/>
  <c r="FW25" i="1"/>
  <c r="FW26" i="1"/>
  <c r="FW28" i="1"/>
  <c r="FW29" i="1"/>
  <c r="FW30" i="1"/>
  <c r="FW31" i="1"/>
  <c r="FW32" i="1"/>
  <c r="FW33" i="1"/>
  <c r="FW34" i="1"/>
  <c r="FW35" i="1"/>
  <c r="FW36" i="1"/>
  <c r="FW37" i="1"/>
  <c r="FW38" i="1"/>
  <c r="FW41" i="1"/>
  <c r="FW42" i="1"/>
  <c r="FW43" i="1"/>
  <c r="FW44" i="1"/>
  <c r="FW45" i="1"/>
  <c r="FW46" i="1"/>
  <c r="FW47" i="1"/>
  <c r="FW48" i="1"/>
  <c r="FW49" i="1"/>
  <c r="FW50" i="1"/>
  <c r="FW51" i="1"/>
  <c r="FW52" i="1"/>
  <c r="FW53" i="1"/>
  <c r="FW54" i="1"/>
  <c r="FW55" i="1"/>
  <c r="FW56" i="1"/>
  <c r="FW57" i="1"/>
  <c r="FW58" i="1"/>
  <c r="FW59" i="1"/>
  <c r="FW60" i="1"/>
  <c r="FW61" i="1"/>
  <c r="FW62" i="1"/>
  <c r="FW63" i="1"/>
  <c r="FW64" i="1"/>
  <c r="FW65" i="1"/>
  <c r="FW66" i="1"/>
  <c r="FW67" i="1"/>
  <c r="FW68" i="1"/>
  <c r="FW69" i="1"/>
  <c r="FW70" i="1"/>
  <c r="FW71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W94" i="1"/>
  <c r="FW96" i="1"/>
  <c r="FW97" i="1"/>
  <c r="FW98" i="1"/>
  <c r="FW99" i="1"/>
  <c r="FW100" i="1"/>
  <c r="FW7" i="1"/>
  <c r="FV8" i="1"/>
  <c r="FV9" i="1"/>
  <c r="FV10" i="1"/>
  <c r="FV11" i="1"/>
  <c r="FV12" i="1"/>
  <c r="FV13" i="1"/>
  <c r="FV14" i="1"/>
  <c r="FV15" i="1"/>
  <c r="FV16" i="1"/>
  <c r="FV17" i="1"/>
  <c r="FV18" i="1"/>
  <c r="FV19" i="1"/>
  <c r="FV20" i="1"/>
  <c r="FV23" i="1"/>
  <c r="FV24" i="1"/>
  <c r="FV25" i="1"/>
  <c r="FV26" i="1"/>
  <c r="FV28" i="1"/>
  <c r="FV29" i="1"/>
  <c r="FV30" i="1"/>
  <c r="FV31" i="1"/>
  <c r="FV32" i="1"/>
  <c r="FV33" i="1"/>
  <c r="FV34" i="1"/>
  <c r="FV35" i="1"/>
  <c r="FV36" i="1"/>
  <c r="FV37" i="1"/>
  <c r="FV38" i="1"/>
  <c r="FV41" i="1"/>
  <c r="FV42" i="1"/>
  <c r="FV43" i="1"/>
  <c r="FV44" i="1"/>
  <c r="FV45" i="1"/>
  <c r="FV46" i="1"/>
  <c r="FV47" i="1"/>
  <c r="FV48" i="1"/>
  <c r="FV49" i="1"/>
  <c r="FV50" i="1"/>
  <c r="FV51" i="1"/>
  <c r="FV52" i="1"/>
  <c r="FV53" i="1"/>
  <c r="FV54" i="1"/>
  <c r="FV55" i="1"/>
  <c r="FV56" i="1"/>
  <c r="FV57" i="1"/>
  <c r="FV58" i="1"/>
  <c r="FV59" i="1"/>
  <c r="FV60" i="1"/>
  <c r="FV61" i="1"/>
  <c r="FV62" i="1"/>
  <c r="FV63" i="1"/>
  <c r="FV64" i="1"/>
  <c r="FV65" i="1"/>
  <c r="FV66" i="1"/>
  <c r="FV67" i="1"/>
  <c r="FV68" i="1"/>
  <c r="FV69" i="1"/>
  <c r="FV70" i="1"/>
  <c r="FV71" i="1"/>
  <c r="FV73" i="1"/>
  <c r="FV74" i="1"/>
  <c r="FV75" i="1"/>
  <c r="FV76" i="1"/>
  <c r="FV77" i="1"/>
  <c r="FV78" i="1"/>
  <c r="FV79" i="1"/>
  <c r="FV80" i="1"/>
  <c r="FV81" i="1"/>
  <c r="FV82" i="1"/>
  <c r="FV83" i="1"/>
  <c r="FV84" i="1"/>
  <c r="FV85" i="1"/>
  <c r="FV86" i="1"/>
  <c r="FV87" i="1"/>
  <c r="FV88" i="1"/>
  <c r="FV89" i="1"/>
  <c r="FV90" i="1"/>
  <c r="FV91" i="1"/>
  <c r="FV92" i="1"/>
  <c r="FV93" i="1"/>
  <c r="FV94" i="1"/>
  <c r="FV96" i="1"/>
  <c r="FV97" i="1"/>
  <c r="FV98" i="1"/>
  <c r="FV99" i="1"/>
  <c r="FV100" i="1"/>
  <c r="FV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3" i="1"/>
  <c r="FT24" i="1"/>
  <c r="FT25" i="1"/>
  <c r="FT26" i="1"/>
  <c r="FT28" i="1"/>
  <c r="FT29" i="1"/>
  <c r="FT30" i="1"/>
  <c r="FT31" i="1"/>
  <c r="FT32" i="1"/>
  <c r="FT33" i="1"/>
  <c r="FT34" i="1"/>
  <c r="FT35" i="1"/>
  <c r="FT36" i="1"/>
  <c r="FT37" i="1"/>
  <c r="FT38" i="1"/>
  <c r="FT41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9" i="1"/>
  <c r="FT70" i="1"/>
  <c r="FT71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6" i="1"/>
  <c r="FT97" i="1"/>
  <c r="FT98" i="1"/>
  <c r="FT99" i="1"/>
  <c r="FT100" i="1"/>
  <c r="FT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3" i="1"/>
  <c r="FS24" i="1"/>
  <c r="FS25" i="1"/>
  <c r="FS26" i="1"/>
  <c r="FS28" i="1"/>
  <c r="FS29" i="1"/>
  <c r="FS30" i="1"/>
  <c r="FS31" i="1"/>
  <c r="FS32" i="1"/>
  <c r="FS33" i="1"/>
  <c r="FS34" i="1"/>
  <c r="FS35" i="1"/>
  <c r="FS36" i="1"/>
  <c r="FS37" i="1"/>
  <c r="FS38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9" i="1"/>
  <c r="FS70" i="1"/>
  <c r="FS71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6" i="1"/>
  <c r="FS97" i="1"/>
  <c r="FS98" i="1"/>
  <c r="FS99" i="1"/>
  <c r="FS100" i="1"/>
  <c r="FS7" i="1"/>
  <c r="GH102" i="1"/>
  <c r="GE102" i="1"/>
  <c r="GB102" i="1"/>
  <c r="GK100" i="1"/>
  <c r="GK99" i="1"/>
  <c r="GK98" i="1"/>
  <c r="GK97" i="1"/>
  <c r="GK96" i="1"/>
  <c r="GK94" i="1"/>
  <c r="GK93" i="1"/>
  <c r="GK92" i="1"/>
  <c r="GK91" i="1"/>
  <c r="GK90" i="1"/>
  <c r="GK89" i="1"/>
  <c r="GK88" i="1"/>
  <c r="GK87" i="1"/>
  <c r="GK86" i="1"/>
  <c r="GK85" i="1"/>
  <c r="GK84" i="1"/>
  <c r="GK83" i="1"/>
  <c r="GK82" i="1"/>
  <c r="GK81" i="1"/>
  <c r="GK80" i="1"/>
  <c r="GK79" i="1"/>
  <c r="GK78" i="1"/>
  <c r="GK77" i="1"/>
  <c r="GK76" i="1"/>
  <c r="GK75" i="1"/>
  <c r="GK70" i="1"/>
  <c r="GK69" i="1"/>
  <c r="GK68" i="1"/>
  <c r="GK67" i="1"/>
  <c r="GK66" i="1"/>
  <c r="GK65" i="1"/>
  <c r="GK64" i="1"/>
  <c r="GK63" i="1"/>
  <c r="GK62" i="1"/>
  <c r="GK61" i="1"/>
  <c r="GK60" i="1"/>
  <c r="GK59" i="1"/>
  <c r="GK58" i="1"/>
  <c r="GK57" i="1"/>
  <c r="GK56" i="1"/>
  <c r="GK55" i="1"/>
  <c r="GK54" i="1"/>
  <c r="GK53" i="1"/>
  <c r="GK52" i="1"/>
  <c r="GK51" i="1"/>
  <c r="GK50" i="1"/>
  <c r="GK49" i="1"/>
  <c r="GK48" i="1"/>
  <c r="GK47" i="1"/>
  <c r="GK46" i="1"/>
  <c r="GK45" i="1"/>
  <c r="GK44" i="1"/>
  <c r="GK43" i="1"/>
  <c r="GK42" i="1"/>
  <c r="GK41" i="1"/>
  <c r="GK38" i="1"/>
  <c r="GK37" i="1"/>
  <c r="GK36" i="1"/>
  <c r="GK35" i="1"/>
  <c r="GK34" i="1"/>
  <c r="GK33" i="1"/>
  <c r="GK32" i="1"/>
  <c r="GK31" i="1"/>
  <c r="GK30" i="1"/>
  <c r="GK29" i="1"/>
  <c r="GK28" i="1"/>
  <c r="GK26" i="1"/>
  <c r="GK25" i="1"/>
  <c r="GK24" i="1"/>
  <c r="GK23" i="1"/>
  <c r="GK20" i="1"/>
  <c r="GK19" i="1"/>
  <c r="GK18" i="1"/>
  <c r="GK17" i="1"/>
  <c r="GK16" i="1"/>
  <c r="GK15" i="1"/>
  <c r="GK14" i="1"/>
  <c r="GK13" i="1"/>
  <c r="GK12" i="1"/>
  <c r="GK11" i="1"/>
  <c r="GK10" i="1"/>
  <c r="GK9" i="1"/>
  <c r="GK8" i="1"/>
  <c r="GK7" i="1"/>
  <c r="GJ102" i="1"/>
  <c r="GJ104" i="1" s="1"/>
  <c r="G57" i="5" s="1"/>
  <c r="GG102" i="1"/>
  <c r="GG104" i="1" s="1"/>
  <c r="GD102" i="1"/>
  <c r="FZ9" i="6"/>
  <c r="FZ10" i="6"/>
  <c r="FZ11" i="6"/>
  <c r="FZ12" i="6"/>
  <c r="FZ13" i="6"/>
  <c r="FZ14" i="6"/>
  <c r="FZ15" i="6"/>
  <c r="FZ16" i="6"/>
  <c r="FZ17" i="6"/>
  <c r="FZ18" i="6"/>
  <c r="FZ19" i="6"/>
  <c r="FZ20" i="6"/>
  <c r="FZ21" i="6"/>
  <c r="FZ22" i="6"/>
  <c r="FZ25" i="6"/>
  <c r="FZ26" i="6"/>
  <c r="FZ27" i="6"/>
  <c r="FZ28" i="6"/>
  <c r="FZ29" i="6"/>
  <c r="FZ30" i="6"/>
  <c r="FZ31" i="6"/>
  <c r="FZ32" i="6"/>
  <c r="FZ33" i="6"/>
  <c r="FZ34" i="6"/>
  <c r="FZ35" i="6"/>
  <c r="FZ36" i="6"/>
  <c r="FZ37" i="6"/>
  <c r="FZ40" i="6"/>
  <c r="FZ41" i="6"/>
  <c r="FZ42" i="6"/>
  <c r="FZ43" i="6"/>
  <c r="FZ44" i="6"/>
  <c r="FZ45" i="6"/>
  <c r="FZ46" i="6"/>
  <c r="FZ47" i="6"/>
  <c r="FZ48" i="6"/>
  <c r="FZ49" i="6"/>
  <c r="FZ50" i="6"/>
  <c r="FZ51" i="6"/>
  <c r="FZ52" i="6"/>
  <c r="FZ53" i="6"/>
  <c r="FZ54" i="6"/>
  <c r="FZ55" i="6"/>
  <c r="FZ56" i="6"/>
  <c r="FZ57" i="6"/>
  <c r="FZ58" i="6"/>
  <c r="FZ59" i="6"/>
  <c r="FZ60" i="6"/>
  <c r="FZ61" i="6"/>
  <c r="FZ62" i="6"/>
  <c r="FZ63" i="6"/>
  <c r="FZ64" i="6"/>
  <c r="FZ65" i="6"/>
  <c r="FZ66" i="6"/>
  <c r="FZ67" i="6"/>
  <c r="FZ68" i="6"/>
  <c r="FZ69" i="6"/>
  <c r="FZ70" i="6"/>
  <c r="FZ72" i="6"/>
  <c r="FZ73" i="6"/>
  <c r="FZ74" i="6"/>
  <c r="FZ75" i="6"/>
  <c r="FZ76" i="6"/>
  <c r="FZ77" i="6"/>
  <c r="FZ78" i="6"/>
  <c r="FZ79" i="6"/>
  <c r="FZ80" i="6"/>
  <c r="FZ81" i="6"/>
  <c r="FZ82" i="6"/>
  <c r="FZ83" i="6"/>
  <c r="FZ84" i="6"/>
  <c r="FZ85" i="6"/>
  <c r="FZ86" i="6"/>
  <c r="FZ87" i="6"/>
  <c r="FZ88" i="6"/>
  <c r="FZ89" i="6"/>
  <c r="FZ90" i="6"/>
  <c r="FZ91" i="6"/>
  <c r="FZ92" i="6"/>
  <c r="FZ93" i="6"/>
  <c r="FZ94" i="6"/>
  <c r="FZ98" i="6"/>
  <c r="FZ99" i="6"/>
  <c r="FZ100" i="6"/>
  <c r="FZ101" i="6"/>
  <c r="FZ8" i="6"/>
  <c r="FY9" i="6"/>
  <c r="FY10" i="6"/>
  <c r="FY11" i="6"/>
  <c r="FY12" i="6"/>
  <c r="FY13" i="6"/>
  <c r="FY14" i="6"/>
  <c r="FY15" i="6"/>
  <c r="FY16" i="6"/>
  <c r="FY17" i="6"/>
  <c r="FY18" i="6"/>
  <c r="FY19" i="6"/>
  <c r="FY20" i="6"/>
  <c r="FY21" i="6"/>
  <c r="FY22" i="6"/>
  <c r="FY25" i="6"/>
  <c r="FY26" i="6"/>
  <c r="FY27" i="6"/>
  <c r="FY28" i="6"/>
  <c r="FY29" i="6"/>
  <c r="FY30" i="6"/>
  <c r="FY31" i="6"/>
  <c r="FY32" i="6"/>
  <c r="FY33" i="6"/>
  <c r="FY34" i="6"/>
  <c r="FY35" i="6"/>
  <c r="FY36" i="6"/>
  <c r="FY37" i="6"/>
  <c r="FY40" i="6"/>
  <c r="FY41" i="6"/>
  <c r="FY42" i="6"/>
  <c r="FY43" i="6"/>
  <c r="FY44" i="6"/>
  <c r="FY45" i="6"/>
  <c r="FY46" i="6"/>
  <c r="FY47" i="6"/>
  <c r="FY48" i="6"/>
  <c r="FY49" i="6"/>
  <c r="FY50" i="6"/>
  <c r="FY51" i="6"/>
  <c r="FY52" i="6"/>
  <c r="FY53" i="6"/>
  <c r="FY54" i="6"/>
  <c r="FY55" i="6"/>
  <c r="FY56" i="6"/>
  <c r="FY57" i="6"/>
  <c r="FY58" i="6"/>
  <c r="FY59" i="6"/>
  <c r="FY60" i="6"/>
  <c r="FY61" i="6"/>
  <c r="FY62" i="6"/>
  <c r="FY63" i="6"/>
  <c r="FY64" i="6"/>
  <c r="FY65" i="6"/>
  <c r="FY66" i="6"/>
  <c r="FY67" i="6"/>
  <c r="FY68" i="6"/>
  <c r="FY69" i="6"/>
  <c r="FY70" i="6"/>
  <c r="FY72" i="6"/>
  <c r="FY73" i="6"/>
  <c r="FY74" i="6"/>
  <c r="FY75" i="6"/>
  <c r="FY76" i="6"/>
  <c r="FY77" i="6"/>
  <c r="FY78" i="6"/>
  <c r="FY79" i="6"/>
  <c r="FY80" i="6"/>
  <c r="FY81" i="6"/>
  <c r="FY82" i="6"/>
  <c r="FY83" i="6"/>
  <c r="FY84" i="6"/>
  <c r="FY85" i="6"/>
  <c r="FY86" i="6"/>
  <c r="FY87" i="6"/>
  <c r="FY88" i="6"/>
  <c r="FY89" i="6"/>
  <c r="FY90" i="6"/>
  <c r="FY91" i="6"/>
  <c r="FY92" i="6"/>
  <c r="FY93" i="6"/>
  <c r="FY94" i="6"/>
  <c r="FY98" i="6"/>
  <c r="FY99" i="6"/>
  <c r="FY100" i="6"/>
  <c r="FY101" i="6"/>
  <c r="FY8" i="6"/>
  <c r="FW9" i="6"/>
  <c r="FW10" i="6"/>
  <c r="FW11" i="6"/>
  <c r="FW12" i="6"/>
  <c r="FW13" i="6"/>
  <c r="FW14" i="6"/>
  <c r="FW15" i="6"/>
  <c r="FW16" i="6"/>
  <c r="FW17" i="6"/>
  <c r="FW18" i="6"/>
  <c r="FW19" i="6"/>
  <c r="FW20" i="6"/>
  <c r="FW21" i="6"/>
  <c r="FW22" i="6"/>
  <c r="FW25" i="6"/>
  <c r="FW26" i="6"/>
  <c r="FW27" i="6"/>
  <c r="FW28" i="6"/>
  <c r="FW29" i="6"/>
  <c r="FW30" i="6"/>
  <c r="FW31" i="6"/>
  <c r="FW32" i="6"/>
  <c r="FW33" i="6"/>
  <c r="FW34" i="6"/>
  <c r="FW35" i="6"/>
  <c r="FW36" i="6"/>
  <c r="FW37" i="6"/>
  <c r="FW40" i="6"/>
  <c r="FW41" i="6"/>
  <c r="FW42" i="6"/>
  <c r="FW43" i="6"/>
  <c r="FW44" i="6"/>
  <c r="FW45" i="6"/>
  <c r="FW46" i="6"/>
  <c r="FW47" i="6"/>
  <c r="FW48" i="6"/>
  <c r="FW49" i="6"/>
  <c r="FW50" i="6"/>
  <c r="FW51" i="6"/>
  <c r="FW52" i="6"/>
  <c r="FW53" i="6"/>
  <c r="FW54" i="6"/>
  <c r="FW55" i="6"/>
  <c r="FW56" i="6"/>
  <c r="FW57" i="6"/>
  <c r="FW58" i="6"/>
  <c r="FW59" i="6"/>
  <c r="FW60" i="6"/>
  <c r="FW61" i="6"/>
  <c r="FW62" i="6"/>
  <c r="FW63" i="6"/>
  <c r="FW64" i="6"/>
  <c r="FW65" i="6"/>
  <c r="FW66" i="6"/>
  <c r="FW67" i="6"/>
  <c r="FW68" i="6"/>
  <c r="FW69" i="6"/>
  <c r="FW70" i="6"/>
  <c r="FW72" i="6"/>
  <c r="FW73" i="6"/>
  <c r="FW74" i="6"/>
  <c r="FW75" i="6"/>
  <c r="FW76" i="6"/>
  <c r="FW77" i="6"/>
  <c r="FW78" i="6"/>
  <c r="FW79" i="6"/>
  <c r="FW80" i="6"/>
  <c r="FW81" i="6"/>
  <c r="FW82" i="6"/>
  <c r="FW83" i="6"/>
  <c r="FW84" i="6"/>
  <c r="FW85" i="6"/>
  <c r="FW86" i="6"/>
  <c r="FW87" i="6"/>
  <c r="FW88" i="6"/>
  <c r="FW89" i="6"/>
  <c r="FW90" i="6"/>
  <c r="FW91" i="6"/>
  <c r="FW92" i="6"/>
  <c r="FW93" i="6"/>
  <c r="FW94" i="6"/>
  <c r="FW98" i="6"/>
  <c r="FW99" i="6"/>
  <c r="FW100" i="6"/>
  <c r="FW101" i="6"/>
  <c r="FW8" i="6"/>
  <c r="FV9" i="6"/>
  <c r="FV10" i="6"/>
  <c r="FV11" i="6"/>
  <c r="FV12" i="6"/>
  <c r="FV13" i="6"/>
  <c r="FV14" i="6"/>
  <c r="FV15" i="6"/>
  <c r="FV16" i="6"/>
  <c r="FV17" i="6"/>
  <c r="FV18" i="6"/>
  <c r="FV19" i="6"/>
  <c r="FV20" i="6"/>
  <c r="FV21" i="6"/>
  <c r="FV22" i="6"/>
  <c r="FV25" i="6"/>
  <c r="FV26" i="6"/>
  <c r="FV27" i="6"/>
  <c r="FV28" i="6"/>
  <c r="FV29" i="6"/>
  <c r="FV30" i="6"/>
  <c r="FV31" i="6"/>
  <c r="FV32" i="6"/>
  <c r="FV33" i="6"/>
  <c r="FV34" i="6"/>
  <c r="FV35" i="6"/>
  <c r="FV36" i="6"/>
  <c r="FV37" i="6"/>
  <c r="FV40" i="6"/>
  <c r="FV41" i="6"/>
  <c r="FV42" i="6"/>
  <c r="FV43" i="6"/>
  <c r="FV44" i="6"/>
  <c r="FV45" i="6"/>
  <c r="FV46" i="6"/>
  <c r="FV47" i="6"/>
  <c r="FV48" i="6"/>
  <c r="FV49" i="6"/>
  <c r="FV50" i="6"/>
  <c r="FV51" i="6"/>
  <c r="FV52" i="6"/>
  <c r="FV53" i="6"/>
  <c r="FV54" i="6"/>
  <c r="FV55" i="6"/>
  <c r="FV56" i="6"/>
  <c r="FV57" i="6"/>
  <c r="FV58" i="6"/>
  <c r="FV59" i="6"/>
  <c r="FV60" i="6"/>
  <c r="FV61" i="6"/>
  <c r="FV62" i="6"/>
  <c r="FV63" i="6"/>
  <c r="FV64" i="6"/>
  <c r="FV65" i="6"/>
  <c r="FV66" i="6"/>
  <c r="FV67" i="6"/>
  <c r="FV68" i="6"/>
  <c r="FV69" i="6"/>
  <c r="FV70" i="6"/>
  <c r="FV72" i="6"/>
  <c r="FV73" i="6"/>
  <c r="FV74" i="6"/>
  <c r="FV75" i="6"/>
  <c r="FV76" i="6"/>
  <c r="FV77" i="6"/>
  <c r="FV78" i="6"/>
  <c r="FV79" i="6"/>
  <c r="FV80" i="6"/>
  <c r="FV81" i="6"/>
  <c r="FV82" i="6"/>
  <c r="FV83" i="6"/>
  <c r="FV84" i="6"/>
  <c r="FV85" i="6"/>
  <c r="FV86" i="6"/>
  <c r="FV87" i="6"/>
  <c r="FV88" i="6"/>
  <c r="FV89" i="6"/>
  <c r="FV90" i="6"/>
  <c r="FV91" i="6"/>
  <c r="FV92" i="6"/>
  <c r="FV93" i="6"/>
  <c r="FV94" i="6"/>
  <c r="FV98" i="6"/>
  <c r="FV99" i="6"/>
  <c r="FV100" i="6"/>
  <c r="FV101" i="6"/>
  <c r="FV8" i="6"/>
  <c r="FT9" i="6"/>
  <c r="FT10" i="6"/>
  <c r="FT11" i="6"/>
  <c r="FT12" i="6"/>
  <c r="FT13" i="6"/>
  <c r="FT14" i="6"/>
  <c r="FT15" i="6"/>
  <c r="FT16" i="6"/>
  <c r="FT17" i="6"/>
  <c r="FT18" i="6"/>
  <c r="FT19" i="6"/>
  <c r="FT20" i="6"/>
  <c r="FT21" i="6"/>
  <c r="FT22" i="6"/>
  <c r="FT25" i="6"/>
  <c r="FT26" i="6"/>
  <c r="FT27" i="6"/>
  <c r="FT28" i="6"/>
  <c r="FT29" i="6"/>
  <c r="FT30" i="6"/>
  <c r="FT31" i="6"/>
  <c r="FT32" i="6"/>
  <c r="FT33" i="6"/>
  <c r="FT34" i="6"/>
  <c r="FT35" i="6"/>
  <c r="FT36" i="6"/>
  <c r="FT37" i="6"/>
  <c r="FT40" i="6"/>
  <c r="FT41" i="6"/>
  <c r="FT42" i="6"/>
  <c r="FT43" i="6"/>
  <c r="FT44" i="6"/>
  <c r="FT45" i="6"/>
  <c r="FT46" i="6"/>
  <c r="FT47" i="6"/>
  <c r="FT48" i="6"/>
  <c r="FT49" i="6"/>
  <c r="FT50" i="6"/>
  <c r="FT51" i="6"/>
  <c r="FT52" i="6"/>
  <c r="FT53" i="6"/>
  <c r="FT54" i="6"/>
  <c r="FT55" i="6"/>
  <c r="FT56" i="6"/>
  <c r="FT57" i="6"/>
  <c r="FT58" i="6"/>
  <c r="FT59" i="6"/>
  <c r="FT60" i="6"/>
  <c r="FT61" i="6"/>
  <c r="FT62" i="6"/>
  <c r="FT63" i="6"/>
  <c r="FT64" i="6"/>
  <c r="FT65" i="6"/>
  <c r="FT66" i="6"/>
  <c r="FT67" i="6"/>
  <c r="FT68" i="6"/>
  <c r="FT69" i="6"/>
  <c r="FT70" i="6"/>
  <c r="FT72" i="6"/>
  <c r="FT73" i="6"/>
  <c r="FT74" i="6"/>
  <c r="FT75" i="6"/>
  <c r="FT76" i="6"/>
  <c r="FT77" i="6"/>
  <c r="FT78" i="6"/>
  <c r="FT79" i="6"/>
  <c r="FT80" i="6"/>
  <c r="FT81" i="6"/>
  <c r="FT82" i="6"/>
  <c r="FT83" i="6"/>
  <c r="FT84" i="6"/>
  <c r="FT85" i="6"/>
  <c r="FT86" i="6"/>
  <c r="FT87" i="6"/>
  <c r="FT88" i="6"/>
  <c r="FT89" i="6"/>
  <c r="FT90" i="6"/>
  <c r="FT91" i="6"/>
  <c r="FT92" i="6"/>
  <c r="FT93" i="6"/>
  <c r="FT94" i="6"/>
  <c r="FT98" i="6"/>
  <c r="FT99" i="6"/>
  <c r="FT100" i="6"/>
  <c r="FT101" i="6"/>
  <c r="FT8" i="6"/>
  <c r="FS9" i="6"/>
  <c r="FS10" i="6"/>
  <c r="FS11" i="6"/>
  <c r="FS12" i="6"/>
  <c r="FS13" i="6"/>
  <c r="FS14" i="6"/>
  <c r="FS15" i="6"/>
  <c r="FS16" i="6"/>
  <c r="FS17" i="6"/>
  <c r="FS18" i="6"/>
  <c r="FS19" i="6"/>
  <c r="FS20" i="6"/>
  <c r="FS21" i="6"/>
  <c r="FS22" i="6"/>
  <c r="FS25" i="6"/>
  <c r="FS26" i="6"/>
  <c r="FS27" i="6"/>
  <c r="FS28" i="6"/>
  <c r="FS29" i="6"/>
  <c r="FS30" i="6"/>
  <c r="FS31" i="6"/>
  <c r="FS32" i="6"/>
  <c r="FS33" i="6"/>
  <c r="FS34" i="6"/>
  <c r="FS35" i="6"/>
  <c r="FS36" i="6"/>
  <c r="FS37" i="6"/>
  <c r="FS40" i="6"/>
  <c r="FS41" i="6"/>
  <c r="FS42" i="6"/>
  <c r="FS43" i="6"/>
  <c r="FS44" i="6"/>
  <c r="FS45" i="6"/>
  <c r="FS46" i="6"/>
  <c r="FS47" i="6"/>
  <c r="FS48" i="6"/>
  <c r="FS49" i="6"/>
  <c r="FS50" i="6"/>
  <c r="FS51" i="6"/>
  <c r="FS52" i="6"/>
  <c r="FS53" i="6"/>
  <c r="FS54" i="6"/>
  <c r="FS55" i="6"/>
  <c r="FS56" i="6"/>
  <c r="FS57" i="6"/>
  <c r="FS58" i="6"/>
  <c r="FS59" i="6"/>
  <c r="FS60" i="6"/>
  <c r="FS61" i="6"/>
  <c r="FS62" i="6"/>
  <c r="FS63" i="6"/>
  <c r="FS64" i="6"/>
  <c r="FS65" i="6"/>
  <c r="FS66" i="6"/>
  <c r="FS67" i="6"/>
  <c r="FS68" i="6"/>
  <c r="FS69" i="6"/>
  <c r="FS70" i="6"/>
  <c r="FS72" i="6"/>
  <c r="FS73" i="6"/>
  <c r="FS74" i="6"/>
  <c r="FS75" i="6"/>
  <c r="FS76" i="6"/>
  <c r="FS77" i="6"/>
  <c r="FS78" i="6"/>
  <c r="FS79" i="6"/>
  <c r="FS80" i="6"/>
  <c r="FS81" i="6"/>
  <c r="FS82" i="6"/>
  <c r="FS83" i="6"/>
  <c r="FS84" i="6"/>
  <c r="FS85" i="6"/>
  <c r="FS86" i="6"/>
  <c r="FS87" i="6"/>
  <c r="FS88" i="6"/>
  <c r="FS89" i="6"/>
  <c r="FS90" i="6"/>
  <c r="FS91" i="6"/>
  <c r="FS92" i="6"/>
  <c r="FS93" i="6"/>
  <c r="FS94" i="6"/>
  <c r="FS98" i="6"/>
  <c r="FS99" i="6"/>
  <c r="FS100" i="6"/>
  <c r="FS101" i="6"/>
  <c r="FS8" i="6"/>
  <c r="GH103" i="6"/>
  <c r="GE103" i="6"/>
  <c r="GB103" i="6"/>
  <c r="GJ103" i="6"/>
  <c r="GJ105" i="6" s="1"/>
  <c r="GB110" i="6" s="1"/>
  <c r="GI103" i="6"/>
  <c r="GG103" i="6"/>
  <c r="GG105" i="6" s="1"/>
  <c r="GB109" i="6" s="1"/>
  <c r="GF103" i="6"/>
  <c r="GD103" i="6"/>
  <c r="GC103" i="6"/>
  <c r="GB106" i="6" s="1"/>
  <c r="GK7" i="6"/>
  <c r="FP8" i="9"/>
  <c r="FP9" i="9"/>
  <c r="FP10" i="9"/>
  <c r="FP11" i="9"/>
  <c r="FP12" i="9"/>
  <c r="FP13" i="9"/>
  <c r="FP14" i="9"/>
  <c r="FP15" i="9"/>
  <c r="FP16" i="9"/>
  <c r="FP17" i="9"/>
  <c r="FP18" i="9"/>
  <c r="FP19" i="9"/>
  <c r="FP20" i="9"/>
  <c r="FP23" i="9"/>
  <c r="FP24" i="9"/>
  <c r="FP25" i="9"/>
  <c r="FP26" i="9"/>
  <c r="FP27" i="9"/>
  <c r="FP28" i="9"/>
  <c r="FP29" i="9"/>
  <c r="FP30" i="9"/>
  <c r="FP31" i="9"/>
  <c r="FP32" i="9"/>
  <c r="FP33" i="9"/>
  <c r="FP34" i="9"/>
  <c r="FP35" i="9"/>
  <c r="FP36" i="9"/>
  <c r="FP39" i="9"/>
  <c r="FP40" i="9"/>
  <c r="FP41" i="9"/>
  <c r="FP42" i="9"/>
  <c r="FP43" i="9"/>
  <c r="FP44" i="9"/>
  <c r="FP45" i="9"/>
  <c r="FP46" i="9"/>
  <c r="FP47" i="9"/>
  <c r="FP48" i="9"/>
  <c r="FP49" i="9"/>
  <c r="FP50" i="9"/>
  <c r="FP51" i="9"/>
  <c r="FP52" i="9"/>
  <c r="FP53" i="9"/>
  <c r="FP54" i="9"/>
  <c r="FP55" i="9"/>
  <c r="FP56" i="9"/>
  <c r="FP57" i="9"/>
  <c r="FP58" i="9"/>
  <c r="FP59" i="9"/>
  <c r="FP60" i="9"/>
  <c r="FP61" i="9"/>
  <c r="FP62" i="9"/>
  <c r="FP63" i="9"/>
  <c r="FP64" i="9"/>
  <c r="FP65" i="9"/>
  <c r="FP66" i="9"/>
  <c r="FP67" i="9"/>
  <c r="FP68" i="9"/>
  <c r="FP69" i="9"/>
  <c r="FP71" i="9"/>
  <c r="FP72" i="9"/>
  <c r="FP73" i="9"/>
  <c r="FP74" i="9"/>
  <c r="FP75" i="9"/>
  <c r="FP76" i="9"/>
  <c r="FP77" i="9"/>
  <c r="FP78" i="9"/>
  <c r="FP79" i="9"/>
  <c r="FP80" i="9"/>
  <c r="FP81" i="9"/>
  <c r="FP82" i="9"/>
  <c r="FP83" i="9"/>
  <c r="FP84" i="9"/>
  <c r="FP85" i="9"/>
  <c r="FP86" i="9"/>
  <c r="FP87" i="9"/>
  <c r="FP88" i="9"/>
  <c r="FP89" i="9"/>
  <c r="FP90" i="9"/>
  <c r="FP91" i="9"/>
  <c r="FP92" i="9"/>
  <c r="FP93" i="9"/>
  <c r="FP95" i="9"/>
  <c r="FP96" i="9"/>
  <c r="FP97" i="9"/>
  <c r="FP98" i="9"/>
  <c r="FP99" i="9"/>
  <c r="FP100" i="9"/>
  <c r="FP101" i="9"/>
  <c r="FP7" i="9"/>
  <c r="FO8" i="9"/>
  <c r="FO9" i="9"/>
  <c r="FO10" i="9"/>
  <c r="FO11" i="9"/>
  <c r="FO12" i="9"/>
  <c r="FO13" i="9"/>
  <c r="FO14" i="9"/>
  <c r="FO15" i="9"/>
  <c r="FO16" i="9"/>
  <c r="FO17" i="9"/>
  <c r="FO18" i="9"/>
  <c r="FO19" i="9"/>
  <c r="FO20" i="9"/>
  <c r="FO23" i="9"/>
  <c r="FO24" i="9"/>
  <c r="FO25" i="9"/>
  <c r="FO26" i="9"/>
  <c r="FO27" i="9"/>
  <c r="FO28" i="9"/>
  <c r="FO29" i="9"/>
  <c r="FO30" i="9"/>
  <c r="FO31" i="9"/>
  <c r="FO32" i="9"/>
  <c r="FO33" i="9"/>
  <c r="FO34" i="9"/>
  <c r="FO35" i="9"/>
  <c r="FO36" i="9"/>
  <c r="FO39" i="9"/>
  <c r="FO40" i="9"/>
  <c r="FO41" i="9"/>
  <c r="FO42" i="9"/>
  <c r="FO43" i="9"/>
  <c r="FO44" i="9"/>
  <c r="FO45" i="9"/>
  <c r="FO46" i="9"/>
  <c r="FO47" i="9"/>
  <c r="FO48" i="9"/>
  <c r="FO49" i="9"/>
  <c r="FO50" i="9"/>
  <c r="FO51" i="9"/>
  <c r="FO52" i="9"/>
  <c r="FO53" i="9"/>
  <c r="FO54" i="9"/>
  <c r="FO55" i="9"/>
  <c r="FO56" i="9"/>
  <c r="FO57" i="9"/>
  <c r="FO58" i="9"/>
  <c r="FO59" i="9"/>
  <c r="FO60" i="9"/>
  <c r="FO61" i="9"/>
  <c r="FO62" i="9"/>
  <c r="FO63" i="9"/>
  <c r="FO64" i="9"/>
  <c r="FO65" i="9"/>
  <c r="FO66" i="9"/>
  <c r="FO67" i="9"/>
  <c r="FO68" i="9"/>
  <c r="FO69" i="9"/>
  <c r="FO71" i="9"/>
  <c r="FO72" i="9"/>
  <c r="FO73" i="9"/>
  <c r="FO74" i="9"/>
  <c r="FO75" i="9"/>
  <c r="FO76" i="9"/>
  <c r="FO77" i="9"/>
  <c r="FO78" i="9"/>
  <c r="FO79" i="9"/>
  <c r="FO80" i="9"/>
  <c r="FO81" i="9"/>
  <c r="FO82" i="9"/>
  <c r="FO83" i="9"/>
  <c r="FO84" i="9"/>
  <c r="FO85" i="9"/>
  <c r="FO86" i="9"/>
  <c r="FO87" i="9"/>
  <c r="FO88" i="9"/>
  <c r="FO89" i="9"/>
  <c r="FO90" i="9"/>
  <c r="FO91" i="9"/>
  <c r="FO92" i="9"/>
  <c r="FO93" i="9"/>
  <c r="FO95" i="9"/>
  <c r="FO96" i="9"/>
  <c r="FO97" i="9"/>
  <c r="FO98" i="9"/>
  <c r="FO99" i="9"/>
  <c r="FO100" i="9"/>
  <c r="FO101" i="9"/>
  <c r="FO7" i="9"/>
  <c r="FM8" i="9"/>
  <c r="FM9" i="9"/>
  <c r="FM10" i="9"/>
  <c r="FM11" i="9"/>
  <c r="FM12" i="9"/>
  <c r="FM13" i="9"/>
  <c r="FM14" i="9"/>
  <c r="FM15" i="9"/>
  <c r="FM16" i="9"/>
  <c r="FM17" i="9"/>
  <c r="FM18" i="9"/>
  <c r="FM19" i="9"/>
  <c r="FM20" i="9"/>
  <c r="FM23" i="9"/>
  <c r="FM24" i="9"/>
  <c r="FM25" i="9"/>
  <c r="FM26" i="9"/>
  <c r="FM27" i="9"/>
  <c r="FM28" i="9"/>
  <c r="FM29" i="9"/>
  <c r="FM30" i="9"/>
  <c r="FM31" i="9"/>
  <c r="FM32" i="9"/>
  <c r="FM33" i="9"/>
  <c r="FM34" i="9"/>
  <c r="FM35" i="9"/>
  <c r="FM36" i="9"/>
  <c r="FM39" i="9"/>
  <c r="FM40" i="9"/>
  <c r="FM41" i="9"/>
  <c r="FM42" i="9"/>
  <c r="FM43" i="9"/>
  <c r="FM44" i="9"/>
  <c r="FM45" i="9"/>
  <c r="FM46" i="9"/>
  <c r="FM47" i="9"/>
  <c r="FM48" i="9"/>
  <c r="FM49" i="9"/>
  <c r="FM50" i="9"/>
  <c r="FM51" i="9"/>
  <c r="FM52" i="9"/>
  <c r="FM53" i="9"/>
  <c r="FM54" i="9"/>
  <c r="FM55" i="9"/>
  <c r="FM56" i="9"/>
  <c r="FM57" i="9"/>
  <c r="FM58" i="9"/>
  <c r="FM59" i="9"/>
  <c r="FM60" i="9"/>
  <c r="FM61" i="9"/>
  <c r="FM62" i="9"/>
  <c r="FM63" i="9"/>
  <c r="FM64" i="9"/>
  <c r="FM65" i="9"/>
  <c r="FM66" i="9"/>
  <c r="FM67" i="9"/>
  <c r="FM68" i="9"/>
  <c r="FM69" i="9"/>
  <c r="FM71" i="9"/>
  <c r="FM72" i="9"/>
  <c r="FM73" i="9"/>
  <c r="FM74" i="9"/>
  <c r="FM75" i="9"/>
  <c r="FM76" i="9"/>
  <c r="FM77" i="9"/>
  <c r="FM78" i="9"/>
  <c r="FM79" i="9"/>
  <c r="FM80" i="9"/>
  <c r="FM81" i="9"/>
  <c r="FM82" i="9"/>
  <c r="FM83" i="9"/>
  <c r="FM84" i="9"/>
  <c r="FM85" i="9"/>
  <c r="FM86" i="9"/>
  <c r="FM87" i="9"/>
  <c r="FM88" i="9"/>
  <c r="FM89" i="9"/>
  <c r="FM90" i="9"/>
  <c r="FM91" i="9"/>
  <c r="FM92" i="9"/>
  <c r="FM93" i="9"/>
  <c r="FM95" i="9"/>
  <c r="FM96" i="9"/>
  <c r="FM97" i="9"/>
  <c r="FM98" i="9"/>
  <c r="FM99" i="9"/>
  <c r="FM100" i="9"/>
  <c r="FM101" i="9"/>
  <c r="FM7" i="9"/>
  <c r="FL8" i="9"/>
  <c r="FL9" i="9"/>
  <c r="FL10" i="9"/>
  <c r="FL11" i="9"/>
  <c r="FL12" i="9"/>
  <c r="FL13" i="9"/>
  <c r="FL14" i="9"/>
  <c r="FL15" i="9"/>
  <c r="FL16" i="9"/>
  <c r="FL17" i="9"/>
  <c r="FL18" i="9"/>
  <c r="FL19" i="9"/>
  <c r="FL20" i="9"/>
  <c r="FL23" i="9"/>
  <c r="FL24" i="9"/>
  <c r="FL25" i="9"/>
  <c r="FL26" i="9"/>
  <c r="FL27" i="9"/>
  <c r="FL28" i="9"/>
  <c r="FL29" i="9"/>
  <c r="FL30" i="9"/>
  <c r="FL31" i="9"/>
  <c r="FL32" i="9"/>
  <c r="FL33" i="9"/>
  <c r="FL34" i="9"/>
  <c r="FL35" i="9"/>
  <c r="FL36" i="9"/>
  <c r="FL39" i="9"/>
  <c r="FL40" i="9"/>
  <c r="FL41" i="9"/>
  <c r="FL42" i="9"/>
  <c r="FL43" i="9"/>
  <c r="FL44" i="9"/>
  <c r="FL45" i="9"/>
  <c r="FL46" i="9"/>
  <c r="FL47" i="9"/>
  <c r="FL48" i="9"/>
  <c r="FL49" i="9"/>
  <c r="FL50" i="9"/>
  <c r="FL51" i="9"/>
  <c r="FL52" i="9"/>
  <c r="FL53" i="9"/>
  <c r="FL54" i="9"/>
  <c r="FL55" i="9"/>
  <c r="FL56" i="9"/>
  <c r="FL57" i="9"/>
  <c r="FL58" i="9"/>
  <c r="FL59" i="9"/>
  <c r="FL60" i="9"/>
  <c r="FL61" i="9"/>
  <c r="FL62" i="9"/>
  <c r="FL63" i="9"/>
  <c r="FL64" i="9"/>
  <c r="FL65" i="9"/>
  <c r="FL66" i="9"/>
  <c r="FL67" i="9"/>
  <c r="FL68" i="9"/>
  <c r="FL69" i="9"/>
  <c r="FL71" i="9"/>
  <c r="FL72" i="9"/>
  <c r="FL73" i="9"/>
  <c r="FL74" i="9"/>
  <c r="FL75" i="9"/>
  <c r="FL76" i="9"/>
  <c r="FL77" i="9"/>
  <c r="FL78" i="9"/>
  <c r="FL79" i="9"/>
  <c r="FL80" i="9"/>
  <c r="FL81" i="9"/>
  <c r="FL82" i="9"/>
  <c r="FL83" i="9"/>
  <c r="FL84" i="9"/>
  <c r="FL85" i="9"/>
  <c r="FL86" i="9"/>
  <c r="FL87" i="9"/>
  <c r="FL88" i="9"/>
  <c r="FL89" i="9"/>
  <c r="FL90" i="9"/>
  <c r="FL91" i="9"/>
  <c r="FL92" i="9"/>
  <c r="FL93" i="9"/>
  <c r="FL95" i="9"/>
  <c r="FL96" i="9"/>
  <c r="FL97" i="9"/>
  <c r="FL98" i="9"/>
  <c r="FL99" i="9"/>
  <c r="FL100" i="9"/>
  <c r="FL101" i="9"/>
  <c r="FL7" i="9"/>
  <c r="FJ8" i="9"/>
  <c r="FJ9" i="9"/>
  <c r="FJ10" i="9"/>
  <c r="FJ11" i="9"/>
  <c r="FJ12" i="9"/>
  <c r="FJ13" i="9"/>
  <c r="FJ14" i="9"/>
  <c r="FJ15" i="9"/>
  <c r="FJ16" i="9"/>
  <c r="FJ17" i="9"/>
  <c r="FJ18" i="9"/>
  <c r="FJ19" i="9"/>
  <c r="FJ20" i="9"/>
  <c r="FJ23" i="9"/>
  <c r="FJ24" i="9"/>
  <c r="FJ25" i="9"/>
  <c r="FJ26" i="9"/>
  <c r="FJ27" i="9"/>
  <c r="FJ28" i="9"/>
  <c r="FJ29" i="9"/>
  <c r="FJ30" i="9"/>
  <c r="FJ31" i="9"/>
  <c r="FJ32" i="9"/>
  <c r="FJ33" i="9"/>
  <c r="FJ34" i="9"/>
  <c r="FJ35" i="9"/>
  <c r="FJ36" i="9"/>
  <c r="FJ39" i="9"/>
  <c r="FJ40" i="9"/>
  <c r="FJ41" i="9"/>
  <c r="FJ42" i="9"/>
  <c r="FJ43" i="9"/>
  <c r="FJ44" i="9"/>
  <c r="FJ45" i="9"/>
  <c r="FJ46" i="9"/>
  <c r="FJ47" i="9"/>
  <c r="FJ48" i="9"/>
  <c r="FJ49" i="9"/>
  <c r="FJ50" i="9"/>
  <c r="FJ51" i="9"/>
  <c r="FJ52" i="9"/>
  <c r="FJ53" i="9"/>
  <c r="FJ54" i="9"/>
  <c r="FJ55" i="9"/>
  <c r="FJ56" i="9"/>
  <c r="FJ57" i="9"/>
  <c r="FJ58" i="9"/>
  <c r="FJ59" i="9"/>
  <c r="FJ60" i="9"/>
  <c r="FJ61" i="9"/>
  <c r="FJ62" i="9"/>
  <c r="FJ63" i="9"/>
  <c r="FJ64" i="9"/>
  <c r="FJ65" i="9"/>
  <c r="FJ66" i="9"/>
  <c r="FJ67" i="9"/>
  <c r="FJ68" i="9"/>
  <c r="FJ69" i="9"/>
  <c r="FJ71" i="9"/>
  <c r="FJ72" i="9"/>
  <c r="FJ73" i="9"/>
  <c r="FJ74" i="9"/>
  <c r="FJ75" i="9"/>
  <c r="FJ76" i="9"/>
  <c r="FJ77" i="9"/>
  <c r="FJ78" i="9"/>
  <c r="FJ79" i="9"/>
  <c r="FJ80" i="9"/>
  <c r="FJ81" i="9"/>
  <c r="FJ82" i="9"/>
  <c r="FJ83" i="9"/>
  <c r="FJ84" i="9"/>
  <c r="FJ85" i="9"/>
  <c r="FJ86" i="9"/>
  <c r="FJ87" i="9"/>
  <c r="FJ88" i="9"/>
  <c r="FJ89" i="9"/>
  <c r="FJ90" i="9"/>
  <c r="FJ91" i="9"/>
  <c r="FJ92" i="9"/>
  <c r="FJ93" i="9"/>
  <c r="FJ95" i="9"/>
  <c r="FJ96" i="9"/>
  <c r="FJ97" i="9"/>
  <c r="FJ98" i="9"/>
  <c r="FJ99" i="9"/>
  <c r="FJ100" i="9"/>
  <c r="FJ101" i="9"/>
  <c r="FJ7" i="9"/>
  <c r="FI8" i="9"/>
  <c r="FI9" i="9"/>
  <c r="FI10" i="9"/>
  <c r="FI11" i="9"/>
  <c r="FI12" i="9"/>
  <c r="FI13" i="9"/>
  <c r="FI14" i="9"/>
  <c r="FI15" i="9"/>
  <c r="FI16" i="9"/>
  <c r="FI17" i="9"/>
  <c r="FI18" i="9"/>
  <c r="FI19" i="9"/>
  <c r="FI20" i="9"/>
  <c r="FI23" i="9"/>
  <c r="FI24" i="9"/>
  <c r="FI25" i="9"/>
  <c r="FI26" i="9"/>
  <c r="FI27" i="9"/>
  <c r="FI28" i="9"/>
  <c r="FI29" i="9"/>
  <c r="FI30" i="9"/>
  <c r="FI31" i="9"/>
  <c r="FI32" i="9"/>
  <c r="FI33" i="9"/>
  <c r="FI34" i="9"/>
  <c r="FI35" i="9"/>
  <c r="FI36" i="9"/>
  <c r="FI39" i="9"/>
  <c r="FI40" i="9"/>
  <c r="FI41" i="9"/>
  <c r="FI42" i="9"/>
  <c r="FI43" i="9"/>
  <c r="FI44" i="9"/>
  <c r="FI45" i="9"/>
  <c r="FI46" i="9"/>
  <c r="FI47" i="9"/>
  <c r="FI48" i="9"/>
  <c r="FI49" i="9"/>
  <c r="FI50" i="9"/>
  <c r="FI51" i="9"/>
  <c r="FI52" i="9"/>
  <c r="FI53" i="9"/>
  <c r="FI54" i="9"/>
  <c r="FI55" i="9"/>
  <c r="FI56" i="9"/>
  <c r="FI57" i="9"/>
  <c r="FI58" i="9"/>
  <c r="FI59" i="9"/>
  <c r="FI60" i="9"/>
  <c r="FI61" i="9"/>
  <c r="FI62" i="9"/>
  <c r="FI63" i="9"/>
  <c r="FI64" i="9"/>
  <c r="FI65" i="9"/>
  <c r="FI66" i="9"/>
  <c r="FI67" i="9"/>
  <c r="FI68" i="9"/>
  <c r="FI69" i="9"/>
  <c r="FI71" i="9"/>
  <c r="FI72" i="9"/>
  <c r="FI73" i="9"/>
  <c r="FI74" i="9"/>
  <c r="FI75" i="9"/>
  <c r="FI76" i="9"/>
  <c r="FI77" i="9"/>
  <c r="FI78" i="9"/>
  <c r="FI79" i="9"/>
  <c r="FI80" i="9"/>
  <c r="FI81" i="9"/>
  <c r="FI82" i="9"/>
  <c r="FI83" i="9"/>
  <c r="FI84" i="9"/>
  <c r="FI85" i="9"/>
  <c r="FI86" i="9"/>
  <c r="FI87" i="9"/>
  <c r="FI88" i="9"/>
  <c r="FI89" i="9"/>
  <c r="FI90" i="9"/>
  <c r="FI91" i="9"/>
  <c r="FI92" i="9"/>
  <c r="FI93" i="9"/>
  <c r="FI95" i="9"/>
  <c r="FI96" i="9"/>
  <c r="FI97" i="9"/>
  <c r="FI98" i="9"/>
  <c r="FI99" i="9"/>
  <c r="FI100" i="9"/>
  <c r="FI101" i="9"/>
  <c r="FI7" i="9"/>
  <c r="FX103" i="9"/>
  <c r="FU103" i="9"/>
  <c r="FR103" i="9"/>
  <c r="GA101" i="9"/>
  <c r="GA100" i="9"/>
  <c r="GA99" i="9"/>
  <c r="GA98" i="9"/>
  <c r="GA97" i="9"/>
  <c r="GA96" i="9"/>
  <c r="GA95" i="9"/>
  <c r="GA93" i="9"/>
  <c r="GA92" i="9"/>
  <c r="GA91" i="9"/>
  <c r="GA90" i="9"/>
  <c r="GA89" i="9"/>
  <c r="GA88" i="9"/>
  <c r="GA87" i="9"/>
  <c r="GA86" i="9"/>
  <c r="GA85" i="9"/>
  <c r="GA84" i="9"/>
  <c r="GA83" i="9"/>
  <c r="GA82" i="9"/>
  <c r="GA81" i="9"/>
  <c r="GA80" i="9"/>
  <c r="GA79" i="9"/>
  <c r="GA78" i="9"/>
  <c r="GA77" i="9"/>
  <c r="GA76" i="9"/>
  <c r="GA75" i="9"/>
  <c r="GA74" i="9"/>
  <c r="GA73" i="9"/>
  <c r="GA72" i="9"/>
  <c r="GA71" i="9"/>
  <c r="GA69" i="9"/>
  <c r="GA68" i="9"/>
  <c r="GA67" i="9"/>
  <c r="GA66" i="9"/>
  <c r="GA65" i="9"/>
  <c r="GA64" i="9"/>
  <c r="GA63" i="9"/>
  <c r="GA62" i="9"/>
  <c r="GA61" i="9"/>
  <c r="GA60" i="9"/>
  <c r="GA59" i="9"/>
  <c r="GA58" i="9"/>
  <c r="GA57" i="9"/>
  <c r="GA56" i="9"/>
  <c r="GA55" i="9"/>
  <c r="GA54" i="9"/>
  <c r="GA53" i="9"/>
  <c r="GA52" i="9"/>
  <c r="GA51" i="9"/>
  <c r="GA50" i="9"/>
  <c r="GA49" i="9"/>
  <c r="GA48" i="9"/>
  <c r="GA47" i="9"/>
  <c r="GA46" i="9"/>
  <c r="GA45" i="9"/>
  <c r="GA44" i="9"/>
  <c r="GA43" i="9"/>
  <c r="GA42" i="9"/>
  <c r="GA41" i="9"/>
  <c r="GA40" i="9"/>
  <c r="GA39" i="9"/>
  <c r="GA36" i="9"/>
  <c r="GA35" i="9"/>
  <c r="GA34" i="9"/>
  <c r="GA33" i="9"/>
  <c r="GA32" i="9"/>
  <c r="GA31" i="9"/>
  <c r="GA30" i="9"/>
  <c r="GA29" i="9"/>
  <c r="GA28" i="9"/>
  <c r="GA27" i="9"/>
  <c r="GA26" i="9"/>
  <c r="GA25" i="9"/>
  <c r="GA24" i="9"/>
  <c r="GA23" i="9"/>
  <c r="GA20" i="9"/>
  <c r="GA19" i="9"/>
  <c r="GA18" i="9"/>
  <c r="GA17" i="9"/>
  <c r="GA16" i="9"/>
  <c r="GA15" i="9"/>
  <c r="GA14" i="9"/>
  <c r="GA13" i="9"/>
  <c r="GA12" i="9"/>
  <c r="GA11" i="9"/>
  <c r="GA10" i="9"/>
  <c r="GA9" i="9"/>
  <c r="GA8" i="9"/>
  <c r="GA7" i="9"/>
  <c r="FZ103" i="9"/>
  <c r="FZ105" i="9" s="1"/>
  <c r="FR111" i="9" s="1"/>
  <c r="FY103" i="9"/>
  <c r="FY105" i="9" s="1"/>
  <c r="FW103" i="9"/>
  <c r="FW105" i="9" s="1"/>
  <c r="FR110" i="9" s="1"/>
  <c r="F60" i="13" s="1"/>
  <c r="FV103" i="9"/>
  <c r="FV105" i="9" s="1"/>
  <c r="FT103" i="9"/>
  <c r="FS103" i="9"/>
  <c r="FS105" i="9" s="1"/>
  <c r="GB109" i="1" l="1"/>
  <c r="F57" i="5" s="1"/>
  <c r="LB111" i="6"/>
  <c r="LB108" i="6"/>
  <c r="LB115" i="6" s="1"/>
  <c r="BL94" i="4"/>
  <c r="GK102" i="1"/>
  <c r="GK103" i="6"/>
  <c r="GA103" i="9"/>
  <c r="FR107" i="9"/>
  <c r="C60" i="13" s="1"/>
  <c r="GD104" i="1"/>
  <c r="GB107" i="1" s="1"/>
  <c r="B57" i="5" s="1"/>
  <c r="GK104" i="1"/>
  <c r="GD105" i="6"/>
  <c r="GB107" i="6" s="1"/>
  <c r="GK105" i="6"/>
  <c r="FT105" i="9"/>
  <c r="GA105" i="9"/>
  <c r="GA84" i="1"/>
  <c r="GA85" i="1"/>
  <c r="GA86" i="1"/>
  <c r="FQ84" i="1"/>
  <c r="FQ85" i="1"/>
  <c r="FQ86" i="1"/>
  <c r="F86" i="1"/>
  <c r="I86" i="1"/>
  <c r="L86" i="1"/>
  <c r="P86" i="1"/>
  <c r="S86" i="1"/>
  <c r="V86" i="1"/>
  <c r="Z86" i="1"/>
  <c r="AC86" i="1"/>
  <c r="AE86" i="1"/>
  <c r="AF86" i="1"/>
  <c r="AM86" i="1"/>
  <c r="AT86" i="1"/>
  <c r="AZ86" i="1"/>
  <c r="BG86" i="1"/>
  <c r="BQ86" i="1"/>
  <c r="BT86" i="1"/>
  <c r="CA86" i="1"/>
  <c r="CH86" i="1"/>
  <c r="CK86" i="1"/>
  <c r="CN86" i="1"/>
  <c r="CU86" i="1"/>
  <c r="CX86" i="1"/>
  <c r="DE86" i="1"/>
  <c r="DH86" i="1"/>
  <c r="DL86" i="1"/>
  <c r="DO86" i="1"/>
  <c r="DR86" i="1"/>
  <c r="DV86" i="1"/>
  <c r="DY86" i="1"/>
  <c r="EB86" i="1"/>
  <c r="EF86" i="1"/>
  <c r="EI86" i="1"/>
  <c r="EL86" i="1"/>
  <c r="ES86" i="1"/>
  <c r="EV86" i="1"/>
  <c r="EZ86" i="1"/>
  <c r="FC86" i="1"/>
  <c r="FF86" i="1"/>
  <c r="FJ86" i="1"/>
  <c r="FM86" i="1"/>
  <c r="FP86" i="1"/>
  <c r="E86" i="1"/>
  <c r="K86" i="1"/>
  <c r="R86" i="1"/>
  <c r="U86" i="1"/>
  <c r="Y86" i="1"/>
  <c r="AB86" i="1"/>
  <c r="AS86" i="1"/>
  <c r="AY86" i="1"/>
  <c r="BF86" i="1"/>
  <c r="BP86" i="1"/>
  <c r="BS86" i="1"/>
  <c r="BZ86" i="1"/>
  <c r="CC86" i="1"/>
  <c r="CD86" i="1"/>
  <c r="CG86" i="1"/>
  <c r="CJ86" i="1"/>
  <c r="CM86" i="1"/>
  <c r="CT86" i="1"/>
  <c r="CW86" i="1"/>
  <c r="DD86" i="1"/>
  <c r="DG86" i="1"/>
  <c r="DK86" i="1"/>
  <c r="DN86" i="1"/>
  <c r="DQ86" i="1"/>
  <c r="DU86" i="1"/>
  <c r="DX86" i="1"/>
  <c r="EA86" i="1"/>
  <c r="EE86" i="1"/>
  <c r="EH86" i="1"/>
  <c r="EK86" i="1"/>
  <c r="EO86" i="1"/>
  <c r="ER86" i="1"/>
  <c r="EU86" i="1"/>
  <c r="EY86" i="1"/>
  <c r="FB86" i="1"/>
  <c r="FE86" i="1"/>
  <c r="FI86" i="1"/>
  <c r="FL86" i="1"/>
  <c r="FO86" i="1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8" i="4"/>
  <c r="BC59" i="4"/>
  <c r="BC60" i="4"/>
  <c r="BC61" i="4"/>
  <c r="BC62" i="4"/>
  <c r="BC63" i="4"/>
  <c r="BC64" i="4"/>
  <c r="BC65" i="4"/>
  <c r="BC66" i="4"/>
  <c r="BC67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3" i="4"/>
  <c r="BD89" i="4"/>
  <c r="BF91" i="4"/>
  <c r="BF94" i="4" s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3" i="1"/>
  <c r="FP24" i="1"/>
  <c r="FP25" i="1"/>
  <c r="FP26" i="1"/>
  <c r="FP28" i="1"/>
  <c r="FP29" i="1"/>
  <c r="FP30" i="1"/>
  <c r="FP31" i="1"/>
  <c r="FP32" i="1"/>
  <c r="FP33" i="1"/>
  <c r="FP34" i="1"/>
  <c r="FP35" i="1"/>
  <c r="FP36" i="1"/>
  <c r="FP37" i="1"/>
  <c r="FP38" i="1"/>
  <c r="FP41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7" i="1"/>
  <c r="FP88" i="1"/>
  <c r="FP89" i="1"/>
  <c r="FP90" i="1"/>
  <c r="FP91" i="1"/>
  <c r="FP92" i="1"/>
  <c r="FP93" i="1"/>
  <c r="FP94" i="1"/>
  <c r="FP96" i="1"/>
  <c r="FP97" i="1"/>
  <c r="FP98" i="1"/>
  <c r="FP99" i="1"/>
  <c r="FP100" i="1"/>
  <c r="FP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3" i="1"/>
  <c r="FO24" i="1"/>
  <c r="FO25" i="1"/>
  <c r="FO26" i="1"/>
  <c r="FO28" i="1"/>
  <c r="FO29" i="1"/>
  <c r="FO30" i="1"/>
  <c r="FO31" i="1"/>
  <c r="FO32" i="1"/>
  <c r="FO33" i="1"/>
  <c r="FO34" i="1"/>
  <c r="FO35" i="1"/>
  <c r="FO36" i="1"/>
  <c r="FO37" i="1"/>
  <c r="FO38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7" i="1"/>
  <c r="FO88" i="1"/>
  <c r="FO89" i="1"/>
  <c r="FO90" i="1"/>
  <c r="FO91" i="1"/>
  <c r="FO92" i="1"/>
  <c r="FO93" i="1"/>
  <c r="FO94" i="1"/>
  <c r="FO96" i="1"/>
  <c r="FO97" i="1"/>
  <c r="FO98" i="1"/>
  <c r="FO99" i="1"/>
  <c r="FO100" i="1"/>
  <c r="FO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3" i="1"/>
  <c r="FM24" i="1"/>
  <c r="FM25" i="1"/>
  <c r="FM26" i="1"/>
  <c r="FM28" i="1"/>
  <c r="FM29" i="1"/>
  <c r="FM30" i="1"/>
  <c r="FM31" i="1"/>
  <c r="FM32" i="1"/>
  <c r="FM33" i="1"/>
  <c r="FM34" i="1"/>
  <c r="FM35" i="1"/>
  <c r="FM36" i="1"/>
  <c r="FM37" i="1"/>
  <c r="FM38" i="1"/>
  <c r="FM41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3" i="1"/>
  <c r="FM74" i="1"/>
  <c r="FM75" i="1"/>
  <c r="FM76" i="1"/>
  <c r="FM77" i="1"/>
  <c r="FM78" i="1"/>
  <c r="FM79" i="1"/>
  <c r="FM80" i="1"/>
  <c r="FM81" i="1"/>
  <c r="FM82" i="1"/>
  <c r="FM83" i="1"/>
  <c r="FM84" i="1"/>
  <c r="FM85" i="1"/>
  <c r="FM87" i="1"/>
  <c r="FM88" i="1"/>
  <c r="FM89" i="1"/>
  <c r="FM90" i="1"/>
  <c r="FM91" i="1"/>
  <c r="FM92" i="1"/>
  <c r="FM93" i="1"/>
  <c r="FM94" i="1"/>
  <c r="FM96" i="1"/>
  <c r="FM97" i="1"/>
  <c r="FM98" i="1"/>
  <c r="FM99" i="1"/>
  <c r="FM100" i="1"/>
  <c r="FM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3" i="1"/>
  <c r="FL24" i="1"/>
  <c r="FL25" i="1"/>
  <c r="FL26" i="1"/>
  <c r="FL28" i="1"/>
  <c r="FL29" i="1"/>
  <c r="FL30" i="1"/>
  <c r="FL31" i="1"/>
  <c r="FL32" i="1"/>
  <c r="FL33" i="1"/>
  <c r="FL34" i="1"/>
  <c r="FL35" i="1"/>
  <c r="FL36" i="1"/>
  <c r="FL37" i="1"/>
  <c r="FL38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7" i="1"/>
  <c r="FL88" i="1"/>
  <c r="FL89" i="1"/>
  <c r="FL90" i="1"/>
  <c r="FL91" i="1"/>
  <c r="FL92" i="1"/>
  <c r="FL93" i="1"/>
  <c r="FL94" i="1"/>
  <c r="FL96" i="1"/>
  <c r="FL97" i="1"/>
  <c r="FL98" i="1"/>
  <c r="FL99" i="1"/>
  <c r="FL100" i="1"/>
  <c r="FL7" i="1"/>
  <c r="FJ8" i="1"/>
  <c r="FJ9" i="1"/>
  <c r="FJ10" i="1"/>
  <c r="FJ11" i="1"/>
  <c r="FJ12" i="1"/>
  <c r="FJ13" i="1"/>
  <c r="FJ14" i="1"/>
  <c r="FJ15" i="1"/>
  <c r="FJ16" i="1"/>
  <c r="FJ17" i="1"/>
  <c r="FJ18" i="1"/>
  <c r="FJ19" i="1"/>
  <c r="FJ20" i="1"/>
  <c r="FJ23" i="1"/>
  <c r="FJ24" i="1"/>
  <c r="FJ25" i="1"/>
  <c r="FJ26" i="1"/>
  <c r="FJ28" i="1"/>
  <c r="FJ29" i="1"/>
  <c r="FJ30" i="1"/>
  <c r="FJ31" i="1"/>
  <c r="FJ32" i="1"/>
  <c r="FJ33" i="1"/>
  <c r="FJ34" i="1"/>
  <c r="FJ35" i="1"/>
  <c r="FJ36" i="1"/>
  <c r="FJ37" i="1"/>
  <c r="FJ38" i="1"/>
  <c r="FJ41" i="1"/>
  <c r="FJ42" i="1"/>
  <c r="FJ43" i="1"/>
  <c r="FJ44" i="1"/>
  <c r="FJ45" i="1"/>
  <c r="FJ46" i="1"/>
  <c r="FJ47" i="1"/>
  <c r="FJ48" i="1"/>
  <c r="FJ49" i="1"/>
  <c r="FJ50" i="1"/>
  <c r="FJ51" i="1"/>
  <c r="FJ52" i="1"/>
  <c r="FJ53" i="1"/>
  <c r="FJ54" i="1"/>
  <c r="FJ55" i="1"/>
  <c r="FJ56" i="1"/>
  <c r="FJ57" i="1"/>
  <c r="FJ58" i="1"/>
  <c r="FJ59" i="1"/>
  <c r="FJ60" i="1"/>
  <c r="FJ61" i="1"/>
  <c r="FJ62" i="1"/>
  <c r="FJ63" i="1"/>
  <c r="FJ64" i="1"/>
  <c r="FJ65" i="1"/>
  <c r="FJ66" i="1"/>
  <c r="FJ67" i="1"/>
  <c r="FJ68" i="1"/>
  <c r="FJ69" i="1"/>
  <c r="FJ70" i="1"/>
  <c r="FJ71" i="1"/>
  <c r="FJ73" i="1"/>
  <c r="FJ74" i="1"/>
  <c r="FJ75" i="1"/>
  <c r="FJ76" i="1"/>
  <c r="FJ77" i="1"/>
  <c r="FJ78" i="1"/>
  <c r="FJ79" i="1"/>
  <c r="FJ80" i="1"/>
  <c r="FJ81" i="1"/>
  <c r="FJ82" i="1"/>
  <c r="FJ83" i="1"/>
  <c r="FJ84" i="1"/>
  <c r="FJ85" i="1"/>
  <c r="FJ87" i="1"/>
  <c r="FJ88" i="1"/>
  <c r="FJ89" i="1"/>
  <c r="FJ90" i="1"/>
  <c r="FJ91" i="1"/>
  <c r="FJ92" i="1"/>
  <c r="FJ93" i="1"/>
  <c r="FJ94" i="1"/>
  <c r="FJ96" i="1"/>
  <c r="FJ97" i="1"/>
  <c r="FJ98" i="1"/>
  <c r="FJ99" i="1"/>
  <c r="FJ100" i="1"/>
  <c r="FJ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3" i="1"/>
  <c r="FI24" i="1"/>
  <c r="FI25" i="1"/>
  <c r="FI26" i="1"/>
  <c r="FI28" i="1"/>
  <c r="FI29" i="1"/>
  <c r="FI30" i="1"/>
  <c r="FI31" i="1"/>
  <c r="FI32" i="1"/>
  <c r="FI33" i="1"/>
  <c r="FI34" i="1"/>
  <c r="FI35" i="1"/>
  <c r="FI36" i="1"/>
  <c r="FI37" i="1"/>
  <c r="FI38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7" i="1"/>
  <c r="FI88" i="1"/>
  <c r="FI89" i="1"/>
  <c r="FI90" i="1"/>
  <c r="FI91" i="1"/>
  <c r="FI92" i="1"/>
  <c r="FI93" i="1"/>
  <c r="FI94" i="1"/>
  <c r="FI96" i="1"/>
  <c r="FI97" i="1"/>
  <c r="FI98" i="1"/>
  <c r="FI99" i="1"/>
  <c r="FI100" i="1"/>
  <c r="FI7" i="1"/>
  <c r="FX102" i="1"/>
  <c r="FU102" i="1"/>
  <c r="FR102" i="1"/>
  <c r="GA100" i="1"/>
  <c r="GA99" i="1"/>
  <c r="GA98" i="1"/>
  <c r="GA97" i="1"/>
  <c r="GA96" i="1"/>
  <c r="GA94" i="1"/>
  <c r="GA93" i="1"/>
  <c r="GA92" i="1"/>
  <c r="GA91" i="1"/>
  <c r="GA90" i="1"/>
  <c r="GA89" i="1"/>
  <c r="GA88" i="1"/>
  <c r="GA87" i="1"/>
  <c r="GA83" i="1"/>
  <c r="GA82" i="1"/>
  <c r="GA81" i="1"/>
  <c r="GA80" i="1"/>
  <c r="GA79" i="1"/>
  <c r="GA78" i="1"/>
  <c r="GA77" i="1"/>
  <c r="GA76" i="1"/>
  <c r="GA75" i="1"/>
  <c r="GA74" i="1"/>
  <c r="GA73" i="1"/>
  <c r="GA71" i="1"/>
  <c r="GA70" i="1"/>
  <c r="GA69" i="1"/>
  <c r="GA68" i="1"/>
  <c r="GA67" i="1"/>
  <c r="GA66" i="1"/>
  <c r="GA65" i="1"/>
  <c r="GA64" i="1"/>
  <c r="GA63" i="1"/>
  <c r="GA62" i="1"/>
  <c r="GA61" i="1"/>
  <c r="GA60" i="1"/>
  <c r="GA59" i="1"/>
  <c r="GA58" i="1"/>
  <c r="GA57" i="1"/>
  <c r="GA56" i="1"/>
  <c r="GA55" i="1"/>
  <c r="GA54" i="1"/>
  <c r="GA53" i="1"/>
  <c r="GA52" i="1"/>
  <c r="GA51" i="1"/>
  <c r="GA50" i="1"/>
  <c r="GA49" i="1"/>
  <c r="GA48" i="1"/>
  <c r="GA47" i="1"/>
  <c r="GA46" i="1"/>
  <c r="GA45" i="1"/>
  <c r="GA44" i="1"/>
  <c r="GA43" i="1"/>
  <c r="GA42" i="1"/>
  <c r="GA41" i="1"/>
  <c r="GA38" i="1"/>
  <c r="GA37" i="1"/>
  <c r="GA36" i="1"/>
  <c r="GA35" i="1"/>
  <c r="GA34" i="1"/>
  <c r="GA33" i="1"/>
  <c r="GA32" i="1"/>
  <c r="GA31" i="1"/>
  <c r="GA30" i="1"/>
  <c r="GA29" i="1"/>
  <c r="GA28" i="1"/>
  <c r="GA26" i="1"/>
  <c r="GA25" i="1"/>
  <c r="GA24" i="1"/>
  <c r="GA23" i="1"/>
  <c r="GA20" i="1"/>
  <c r="GA19" i="1"/>
  <c r="GA18" i="1"/>
  <c r="GA17" i="1"/>
  <c r="GA16" i="1"/>
  <c r="GA15" i="1"/>
  <c r="GA14" i="1"/>
  <c r="GA13" i="1"/>
  <c r="GA12" i="1"/>
  <c r="GA11" i="1"/>
  <c r="GA10" i="1"/>
  <c r="GA9" i="1"/>
  <c r="GA8" i="1"/>
  <c r="GA7" i="1"/>
  <c r="FX103" i="6"/>
  <c r="FU103" i="6"/>
  <c r="FR103" i="6"/>
  <c r="FZ103" i="6"/>
  <c r="FZ105" i="6" s="1"/>
  <c r="FR110" i="6" s="1"/>
  <c r="FY103" i="6"/>
  <c r="FW103" i="6"/>
  <c r="FV103" i="6"/>
  <c r="FT103" i="6"/>
  <c r="FS103" i="6"/>
  <c r="FR106" i="6" s="1"/>
  <c r="GA7" i="6"/>
  <c r="FF8" i="9"/>
  <c r="FF9" i="9"/>
  <c r="FF10" i="9"/>
  <c r="FF11" i="9"/>
  <c r="FF12" i="9"/>
  <c r="FF13" i="9"/>
  <c r="FF14" i="9"/>
  <c r="FF15" i="9"/>
  <c r="FF16" i="9"/>
  <c r="FF17" i="9"/>
  <c r="FF18" i="9"/>
  <c r="FF19" i="9"/>
  <c r="FF20" i="9"/>
  <c r="FF23" i="9"/>
  <c r="FF24" i="9"/>
  <c r="FF25" i="9"/>
  <c r="FF26" i="9"/>
  <c r="FF27" i="9"/>
  <c r="FF28" i="9"/>
  <c r="FF29" i="9"/>
  <c r="FF30" i="9"/>
  <c r="FF31" i="9"/>
  <c r="FF32" i="9"/>
  <c r="FF33" i="9"/>
  <c r="FF34" i="9"/>
  <c r="FF35" i="9"/>
  <c r="FF36" i="9"/>
  <c r="FF39" i="9"/>
  <c r="FF40" i="9"/>
  <c r="FF41" i="9"/>
  <c r="FF42" i="9"/>
  <c r="FF43" i="9"/>
  <c r="FF44" i="9"/>
  <c r="FF45" i="9"/>
  <c r="FF46" i="9"/>
  <c r="FF47" i="9"/>
  <c r="FF48" i="9"/>
  <c r="FF49" i="9"/>
  <c r="FF50" i="9"/>
  <c r="FF51" i="9"/>
  <c r="FF52" i="9"/>
  <c r="FF53" i="9"/>
  <c r="FF54" i="9"/>
  <c r="FF55" i="9"/>
  <c r="FF56" i="9"/>
  <c r="FF57" i="9"/>
  <c r="FF58" i="9"/>
  <c r="FF59" i="9"/>
  <c r="FF60" i="9"/>
  <c r="FF61" i="9"/>
  <c r="FF62" i="9"/>
  <c r="FF63" i="9"/>
  <c r="FF64" i="9"/>
  <c r="FF65" i="9"/>
  <c r="FF66" i="9"/>
  <c r="FF67" i="9"/>
  <c r="FF68" i="9"/>
  <c r="FF69" i="9"/>
  <c r="FF71" i="9"/>
  <c r="FF72" i="9"/>
  <c r="FF73" i="9"/>
  <c r="FF74" i="9"/>
  <c r="FF75" i="9"/>
  <c r="FF76" i="9"/>
  <c r="FF77" i="9"/>
  <c r="FF78" i="9"/>
  <c r="FF79" i="9"/>
  <c r="FF80" i="9"/>
  <c r="FF81" i="9"/>
  <c r="FF82" i="9"/>
  <c r="FF83" i="9"/>
  <c r="FF84" i="9"/>
  <c r="FF85" i="9"/>
  <c r="FF86" i="9"/>
  <c r="FF87" i="9"/>
  <c r="FF88" i="9"/>
  <c r="FF89" i="9"/>
  <c r="FF90" i="9"/>
  <c r="FF91" i="9"/>
  <c r="FF92" i="9"/>
  <c r="FF93" i="9"/>
  <c r="FF95" i="9"/>
  <c r="FF96" i="9"/>
  <c r="FF97" i="9"/>
  <c r="FF98" i="9"/>
  <c r="FF99" i="9"/>
  <c r="FF100" i="9"/>
  <c r="FF101" i="9"/>
  <c r="FF7" i="9"/>
  <c r="FE8" i="9"/>
  <c r="FE9" i="9"/>
  <c r="FE10" i="9"/>
  <c r="FE11" i="9"/>
  <c r="FE12" i="9"/>
  <c r="FE13" i="9"/>
  <c r="FE14" i="9"/>
  <c r="FE15" i="9"/>
  <c r="FE16" i="9"/>
  <c r="FE17" i="9"/>
  <c r="FE18" i="9"/>
  <c r="FE19" i="9"/>
  <c r="FE20" i="9"/>
  <c r="FE23" i="9"/>
  <c r="FE24" i="9"/>
  <c r="FE25" i="9"/>
  <c r="FE26" i="9"/>
  <c r="FE27" i="9"/>
  <c r="FE28" i="9"/>
  <c r="FE29" i="9"/>
  <c r="FE30" i="9"/>
  <c r="FE31" i="9"/>
  <c r="FE32" i="9"/>
  <c r="FE33" i="9"/>
  <c r="FE34" i="9"/>
  <c r="FE35" i="9"/>
  <c r="FE36" i="9"/>
  <c r="FE39" i="9"/>
  <c r="FE40" i="9"/>
  <c r="FE41" i="9"/>
  <c r="FE42" i="9"/>
  <c r="FE43" i="9"/>
  <c r="FE44" i="9"/>
  <c r="FE45" i="9"/>
  <c r="FE46" i="9"/>
  <c r="FE47" i="9"/>
  <c r="FE48" i="9"/>
  <c r="FE49" i="9"/>
  <c r="FE50" i="9"/>
  <c r="FE51" i="9"/>
  <c r="FE52" i="9"/>
  <c r="FE53" i="9"/>
  <c r="FE54" i="9"/>
  <c r="FE55" i="9"/>
  <c r="FE56" i="9"/>
  <c r="FE57" i="9"/>
  <c r="FE58" i="9"/>
  <c r="FE59" i="9"/>
  <c r="FE60" i="9"/>
  <c r="FE61" i="9"/>
  <c r="FE62" i="9"/>
  <c r="FE63" i="9"/>
  <c r="FE64" i="9"/>
  <c r="FE65" i="9"/>
  <c r="FE66" i="9"/>
  <c r="FE67" i="9"/>
  <c r="FE68" i="9"/>
  <c r="FE69" i="9"/>
  <c r="FE71" i="9"/>
  <c r="FE72" i="9"/>
  <c r="FE73" i="9"/>
  <c r="FE74" i="9"/>
  <c r="FE75" i="9"/>
  <c r="FE76" i="9"/>
  <c r="FE77" i="9"/>
  <c r="FE78" i="9"/>
  <c r="FE79" i="9"/>
  <c r="FE80" i="9"/>
  <c r="FE81" i="9"/>
  <c r="FE82" i="9"/>
  <c r="FE83" i="9"/>
  <c r="FE84" i="9"/>
  <c r="FE85" i="9"/>
  <c r="FE86" i="9"/>
  <c r="FE87" i="9"/>
  <c r="FE88" i="9"/>
  <c r="FE89" i="9"/>
  <c r="FE90" i="9"/>
  <c r="FE91" i="9"/>
  <c r="FE92" i="9"/>
  <c r="FE93" i="9"/>
  <c r="FE95" i="9"/>
  <c r="FE96" i="9"/>
  <c r="FE97" i="9"/>
  <c r="FE98" i="9"/>
  <c r="FE99" i="9"/>
  <c r="FE100" i="9"/>
  <c r="FE101" i="9"/>
  <c r="FE7" i="9"/>
  <c r="FC8" i="9"/>
  <c r="FC9" i="9"/>
  <c r="FC10" i="9"/>
  <c r="FC11" i="9"/>
  <c r="FC12" i="9"/>
  <c r="FC13" i="9"/>
  <c r="FC14" i="9"/>
  <c r="FC15" i="9"/>
  <c r="FC16" i="9"/>
  <c r="FC17" i="9"/>
  <c r="FC18" i="9"/>
  <c r="FC19" i="9"/>
  <c r="FC20" i="9"/>
  <c r="FC23" i="9"/>
  <c r="FC24" i="9"/>
  <c r="FC25" i="9"/>
  <c r="FC26" i="9"/>
  <c r="FC27" i="9"/>
  <c r="FC28" i="9"/>
  <c r="FC29" i="9"/>
  <c r="FC30" i="9"/>
  <c r="FC31" i="9"/>
  <c r="FC32" i="9"/>
  <c r="FC33" i="9"/>
  <c r="FC34" i="9"/>
  <c r="FC35" i="9"/>
  <c r="FC36" i="9"/>
  <c r="FC39" i="9"/>
  <c r="FC40" i="9"/>
  <c r="FC41" i="9"/>
  <c r="FC42" i="9"/>
  <c r="FC43" i="9"/>
  <c r="FC44" i="9"/>
  <c r="FC45" i="9"/>
  <c r="FC46" i="9"/>
  <c r="FC47" i="9"/>
  <c r="FC48" i="9"/>
  <c r="FC49" i="9"/>
  <c r="FC50" i="9"/>
  <c r="FC51" i="9"/>
  <c r="FC52" i="9"/>
  <c r="FC53" i="9"/>
  <c r="FC54" i="9"/>
  <c r="FC55" i="9"/>
  <c r="FC56" i="9"/>
  <c r="FC57" i="9"/>
  <c r="FC58" i="9"/>
  <c r="FC59" i="9"/>
  <c r="FC60" i="9"/>
  <c r="FC61" i="9"/>
  <c r="FC62" i="9"/>
  <c r="FC63" i="9"/>
  <c r="FC64" i="9"/>
  <c r="FC65" i="9"/>
  <c r="FC66" i="9"/>
  <c r="FC67" i="9"/>
  <c r="FC68" i="9"/>
  <c r="FC69" i="9"/>
  <c r="FC71" i="9"/>
  <c r="FC72" i="9"/>
  <c r="FC73" i="9"/>
  <c r="FC74" i="9"/>
  <c r="FC75" i="9"/>
  <c r="FC76" i="9"/>
  <c r="FC77" i="9"/>
  <c r="FC78" i="9"/>
  <c r="FC79" i="9"/>
  <c r="FC80" i="9"/>
  <c r="FC81" i="9"/>
  <c r="FC82" i="9"/>
  <c r="FC83" i="9"/>
  <c r="FC84" i="9"/>
  <c r="FC85" i="9"/>
  <c r="FC86" i="9"/>
  <c r="FC87" i="9"/>
  <c r="FC88" i="9"/>
  <c r="FC89" i="9"/>
  <c r="FC90" i="9"/>
  <c r="FC91" i="9"/>
  <c r="FC92" i="9"/>
  <c r="FC93" i="9"/>
  <c r="FC95" i="9"/>
  <c r="FC96" i="9"/>
  <c r="FC97" i="9"/>
  <c r="FC98" i="9"/>
  <c r="FC99" i="9"/>
  <c r="FC100" i="9"/>
  <c r="FC101" i="9"/>
  <c r="FC7" i="9"/>
  <c r="FB8" i="9"/>
  <c r="FB9" i="9"/>
  <c r="FB10" i="9"/>
  <c r="FB11" i="9"/>
  <c r="FB12" i="9"/>
  <c r="FB13" i="9"/>
  <c r="FB14" i="9"/>
  <c r="FB15" i="9"/>
  <c r="FB16" i="9"/>
  <c r="FB17" i="9"/>
  <c r="FB18" i="9"/>
  <c r="FB19" i="9"/>
  <c r="FB20" i="9"/>
  <c r="FB23" i="9"/>
  <c r="FB24" i="9"/>
  <c r="FB25" i="9"/>
  <c r="FB26" i="9"/>
  <c r="FB27" i="9"/>
  <c r="FB28" i="9"/>
  <c r="FB29" i="9"/>
  <c r="FB30" i="9"/>
  <c r="FB31" i="9"/>
  <c r="FB32" i="9"/>
  <c r="FB33" i="9"/>
  <c r="FB34" i="9"/>
  <c r="FB35" i="9"/>
  <c r="FB36" i="9"/>
  <c r="FB39" i="9"/>
  <c r="FB40" i="9"/>
  <c r="FB41" i="9"/>
  <c r="FB42" i="9"/>
  <c r="FB43" i="9"/>
  <c r="FB44" i="9"/>
  <c r="FB45" i="9"/>
  <c r="FB46" i="9"/>
  <c r="FB47" i="9"/>
  <c r="FB48" i="9"/>
  <c r="FB49" i="9"/>
  <c r="FB50" i="9"/>
  <c r="FB51" i="9"/>
  <c r="FB52" i="9"/>
  <c r="FB53" i="9"/>
  <c r="FB54" i="9"/>
  <c r="FB55" i="9"/>
  <c r="FB56" i="9"/>
  <c r="FB57" i="9"/>
  <c r="FB58" i="9"/>
  <c r="FB59" i="9"/>
  <c r="FB60" i="9"/>
  <c r="FB61" i="9"/>
  <c r="FB62" i="9"/>
  <c r="FB63" i="9"/>
  <c r="FB64" i="9"/>
  <c r="FB65" i="9"/>
  <c r="FB66" i="9"/>
  <c r="FB67" i="9"/>
  <c r="FB68" i="9"/>
  <c r="FB69" i="9"/>
  <c r="FB71" i="9"/>
  <c r="FB72" i="9"/>
  <c r="FB73" i="9"/>
  <c r="FB74" i="9"/>
  <c r="FB75" i="9"/>
  <c r="FB76" i="9"/>
  <c r="FB77" i="9"/>
  <c r="FB78" i="9"/>
  <c r="FB79" i="9"/>
  <c r="FB80" i="9"/>
  <c r="FB81" i="9"/>
  <c r="FB82" i="9"/>
  <c r="FB83" i="9"/>
  <c r="FB84" i="9"/>
  <c r="FB85" i="9"/>
  <c r="FB86" i="9"/>
  <c r="FB87" i="9"/>
  <c r="FB88" i="9"/>
  <c r="FB89" i="9"/>
  <c r="FB90" i="9"/>
  <c r="FB91" i="9"/>
  <c r="FB92" i="9"/>
  <c r="FB93" i="9"/>
  <c r="FB95" i="9"/>
  <c r="FB96" i="9"/>
  <c r="FB97" i="9"/>
  <c r="FB98" i="9"/>
  <c r="FB99" i="9"/>
  <c r="FB100" i="9"/>
  <c r="FB101" i="9"/>
  <c r="FB7" i="9"/>
  <c r="EZ8" i="9"/>
  <c r="EZ9" i="9"/>
  <c r="EZ10" i="9"/>
  <c r="EZ11" i="9"/>
  <c r="EZ12" i="9"/>
  <c r="EZ13" i="9"/>
  <c r="EZ14" i="9"/>
  <c r="EZ15" i="9"/>
  <c r="EZ16" i="9"/>
  <c r="EZ17" i="9"/>
  <c r="EZ18" i="9"/>
  <c r="EZ19" i="9"/>
  <c r="EZ20" i="9"/>
  <c r="EZ23" i="9"/>
  <c r="EZ24" i="9"/>
  <c r="EZ25" i="9"/>
  <c r="EZ26" i="9"/>
  <c r="EZ27" i="9"/>
  <c r="EZ28" i="9"/>
  <c r="EZ29" i="9"/>
  <c r="EZ30" i="9"/>
  <c r="EZ31" i="9"/>
  <c r="EZ32" i="9"/>
  <c r="EZ33" i="9"/>
  <c r="EZ34" i="9"/>
  <c r="EZ35" i="9"/>
  <c r="EZ36" i="9"/>
  <c r="EZ39" i="9"/>
  <c r="EZ40" i="9"/>
  <c r="EZ41" i="9"/>
  <c r="EZ42" i="9"/>
  <c r="EZ43" i="9"/>
  <c r="EZ44" i="9"/>
  <c r="EZ45" i="9"/>
  <c r="EZ46" i="9"/>
  <c r="EZ47" i="9"/>
  <c r="EZ48" i="9"/>
  <c r="EZ49" i="9"/>
  <c r="EZ50" i="9"/>
  <c r="EZ51" i="9"/>
  <c r="EZ52" i="9"/>
  <c r="EZ53" i="9"/>
  <c r="EZ54" i="9"/>
  <c r="EZ55" i="9"/>
  <c r="EZ56" i="9"/>
  <c r="EZ57" i="9"/>
  <c r="EZ58" i="9"/>
  <c r="EZ59" i="9"/>
  <c r="EZ60" i="9"/>
  <c r="EZ61" i="9"/>
  <c r="EZ62" i="9"/>
  <c r="EZ63" i="9"/>
  <c r="EZ64" i="9"/>
  <c r="EZ65" i="9"/>
  <c r="EZ66" i="9"/>
  <c r="EZ67" i="9"/>
  <c r="EZ68" i="9"/>
  <c r="EZ69" i="9"/>
  <c r="EZ72" i="9"/>
  <c r="EZ73" i="9"/>
  <c r="EZ74" i="9"/>
  <c r="EZ75" i="9"/>
  <c r="EZ76" i="9"/>
  <c r="EZ77" i="9"/>
  <c r="EZ78" i="9"/>
  <c r="EZ79" i="9"/>
  <c r="EZ80" i="9"/>
  <c r="EZ81" i="9"/>
  <c r="EZ82" i="9"/>
  <c r="EZ83" i="9"/>
  <c r="EZ84" i="9"/>
  <c r="EZ85" i="9"/>
  <c r="EZ86" i="9"/>
  <c r="EZ87" i="9"/>
  <c r="EZ88" i="9"/>
  <c r="EZ89" i="9"/>
  <c r="EZ90" i="9"/>
  <c r="EZ91" i="9"/>
  <c r="EZ92" i="9"/>
  <c r="EZ93" i="9"/>
  <c r="EZ95" i="9"/>
  <c r="EZ96" i="9"/>
  <c r="EZ97" i="9"/>
  <c r="EZ98" i="9"/>
  <c r="EZ99" i="9"/>
  <c r="EZ100" i="9"/>
  <c r="EZ101" i="9"/>
  <c r="EZ7" i="9"/>
  <c r="EY7" i="9"/>
  <c r="FN103" i="9"/>
  <c r="FK103" i="9"/>
  <c r="FH103" i="9"/>
  <c r="FQ101" i="9"/>
  <c r="FQ100" i="9"/>
  <c r="FQ99" i="9"/>
  <c r="FQ98" i="9"/>
  <c r="FQ97" i="9"/>
  <c r="FQ96" i="9"/>
  <c r="FQ95" i="9"/>
  <c r="FQ93" i="9"/>
  <c r="FQ92" i="9"/>
  <c r="FQ91" i="9"/>
  <c r="FQ90" i="9"/>
  <c r="FQ89" i="9"/>
  <c r="FQ88" i="9"/>
  <c r="FQ87" i="9"/>
  <c r="FQ86" i="9"/>
  <c r="FQ85" i="9"/>
  <c r="FQ84" i="9"/>
  <c r="FQ83" i="9"/>
  <c r="FQ82" i="9"/>
  <c r="FQ81" i="9"/>
  <c r="FQ80" i="9"/>
  <c r="FQ79" i="9"/>
  <c r="FQ78" i="9"/>
  <c r="FQ77" i="9"/>
  <c r="FQ76" i="9"/>
  <c r="FQ75" i="9"/>
  <c r="FQ74" i="9"/>
  <c r="FQ73" i="9"/>
  <c r="FQ72" i="9"/>
  <c r="FQ71" i="9"/>
  <c r="FQ69" i="9"/>
  <c r="FQ68" i="9"/>
  <c r="FQ67" i="9"/>
  <c r="FQ66" i="9"/>
  <c r="FQ65" i="9"/>
  <c r="FQ64" i="9"/>
  <c r="FQ63" i="9"/>
  <c r="FQ62" i="9"/>
  <c r="FQ61" i="9"/>
  <c r="FQ60" i="9"/>
  <c r="FQ59" i="9"/>
  <c r="FQ58" i="9"/>
  <c r="FQ57" i="9"/>
  <c r="FQ56" i="9"/>
  <c r="FQ55" i="9"/>
  <c r="FQ54" i="9"/>
  <c r="FQ53" i="9"/>
  <c r="FQ52" i="9"/>
  <c r="FQ51" i="9"/>
  <c r="FQ50" i="9"/>
  <c r="FQ49" i="9"/>
  <c r="FQ48" i="9"/>
  <c r="FQ47" i="9"/>
  <c r="FQ46" i="9"/>
  <c r="FQ45" i="9"/>
  <c r="FQ44" i="9"/>
  <c r="FQ43" i="9"/>
  <c r="FQ42" i="9"/>
  <c r="FQ41" i="9"/>
  <c r="FQ40" i="9"/>
  <c r="FQ39" i="9"/>
  <c r="FQ36" i="9"/>
  <c r="FQ35" i="9"/>
  <c r="FQ34" i="9"/>
  <c r="FQ33" i="9"/>
  <c r="FQ32" i="9"/>
  <c r="FQ31" i="9"/>
  <c r="FQ30" i="9"/>
  <c r="FQ29" i="9"/>
  <c r="FQ28" i="9"/>
  <c r="FQ27" i="9"/>
  <c r="FQ26" i="9"/>
  <c r="FQ25" i="9"/>
  <c r="FQ24" i="9"/>
  <c r="FQ23" i="9"/>
  <c r="FQ20" i="9"/>
  <c r="FQ19" i="9"/>
  <c r="FQ18" i="9"/>
  <c r="FQ17" i="9"/>
  <c r="FQ16" i="9"/>
  <c r="FQ15" i="9"/>
  <c r="FQ14" i="9"/>
  <c r="FQ13" i="9"/>
  <c r="FQ12" i="9"/>
  <c r="FQ11" i="9"/>
  <c r="FQ10" i="9"/>
  <c r="FQ9" i="9"/>
  <c r="FQ8" i="9"/>
  <c r="FQ7" i="9"/>
  <c r="FP103" i="9"/>
  <c r="FP105" i="9" s="1"/>
  <c r="FH111" i="9" s="1"/>
  <c r="FO103" i="9"/>
  <c r="FO105" i="9" s="1"/>
  <c r="FM103" i="9"/>
  <c r="FM105" i="9" s="1"/>
  <c r="FH110" i="9" s="1"/>
  <c r="F59" i="13" s="1"/>
  <c r="FL103" i="9"/>
  <c r="FL105" i="9" s="1"/>
  <c r="FJ103" i="9"/>
  <c r="FI103" i="9"/>
  <c r="FI105" i="9" s="1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8" i="4"/>
  <c r="AZ59" i="4"/>
  <c r="AZ60" i="4"/>
  <c r="AZ61" i="4"/>
  <c r="AZ62" i="4"/>
  <c r="AZ63" i="4"/>
  <c r="AZ64" i="4"/>
  <c r="AZ65" i="4"/>
  <c r="AZ66" i="4"/>
  <c r="AZ67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3" i="4"/>
  <c r="BA89" i="4"/>
  <c r="FF8" i="1"/>
  <c r="FF9" i="1"/>
  <c r="FF10" i="1"/>
  <c r="FF11" i="1"/>
  <c r="FF12" i="1"/>
  <c r="FF13" i="1"/>
  <c r="FF14" i="1"/>
  <c r="FF15" i="1"/>
  <c r="FF16" i="1"/>
  <c r="FF17" i="1"/>
  <c r="FF18" i="1"/>
  <c r="FF19" i="1"/>
  <c r="FF20" i="1"/>
  <c r="FF23" i="1"/>
  <c r="FF24" i="1"/>
  <c r="FF25" i="1"/>
  <c r="FF26" i="1"/>
  <c r="FF28" i="1"/>
  <c r="FF29" i="1"/>
  <c r="FF30" i="1"/>
  <c r="FF31" i="1"/>
  <c r="FF32" i="1"/>
  <c r="FF33" i="1"/>
  <c r="FF34" i="1"/>
  <c r="FF35" i="1"/>
  <c r="FF36" i="1"/>
  <c r="FF37" i="1"/>
  <c r="FF38" i="1"/>
  <c r="FF41" i="1"/>
  <c r="FF42" i="1"/>
  <c r="FF43" i="1"/>
  <c r="FF44" i="1"/>
  <c r="FF45" i="1"/>
  <c r="FF46" i="1"/>
  <c r="FF47" i="1"/>
  <c r="FF48" i="1"/>
  <c r="FF49" i="1"/>
  <c r="FF50" i="1"/>
  <c r="FF51" i="1"/>
  <c r="FF52" i="1"/>
  <c r="FF53" i="1"/>
  <c r="FF54" i="1"/>
  <c r="FF55" i="1"/>
  <c r="FF56" i="1"/>
  <c r="FF57" i="1"/>
  <c r="FF58" i="1"/>
  <c r="FF59" i="1"/>
  <c r="FF60" i="1"/>
  <c r="FF61" i="1"/>
  <c r="FF62" i="1"/>
  <c r="FF63" i="1"/>
  <c r="FF64" i="1"/>
  <c r="FF65" i="1"/>
  <c r="FF66" i="1"/>
  <c r="FF67" i="1"/>
  <c r="FF68" i="1"/>
  <c r="FF69" i="1"/>
  <c r="FF70" i="1"/>
  <c r="FF71" i="1"/>
  <c r="FF73" i="1"/>
  <c r="FF74" i="1"/>
  <c r="FF75" i="1"/>
  <c r="FF76" i="1"/>
  <c r="FF77" i="1"/>
  <c r="FF78" i="1"/>
  <c r="FF79" i="1"/>
  <c r="FF80" i="1"/>
  <c r="FF81" i="1"/>
  <c r="FF82" i="1"/>
  <c r="FF83" i="1"/>
  <c r="FF84" i="1"/>
  <c r="FF85" i="1"/>
  <c r="FF87" i="1"/>
  <c r="FF88" i="1"/>
  <c r="FF89" i="1"/>
  <c r="FF90" i="1"/>
  <c r="FF91" i="1"/>
  <c r="FF92" i="1"/>
  <c r="FF93" i="1"/>
  <c r="FF94" i="1"/>
  <c r="FF96" i="1"/>
  <c r="FF97" i="1"/>
  <c r="FF98" i="1"/>
  <c r="FF99" i="1"/>
  <c r="FF100" i="1"/>
  <c r="FF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3" i="1"/>
  <c r="FE24" i="1"/>
  <c r="FE25" i="1"/>
  <c r="FE26" i="1"/>
  <c r="FE28" i="1"/>
  <c r="FE29" i="1"/>
  <c r="FE30" i="1"/>
  <c r="FE31" i="1"/>
  <c r="FE32" i="1"/>
  <c r="FE33" i="1"/>
  <c r="FE34" i="1"/>
  <c r="FE35" i="1"/>
  <c r="FE36" i="1"/>
  <c r="FE37" i="1"/>
  <c r="FE38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1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7" i="1"/>
  <c r="FE88" i="1"/>
  <c r="FE89" i="1"/>
  <c r="FE90" i="1"/>
  <c r="FE91" i="1"/>
  <c r="FE92" i="1"/>
  <c r="FE93" i="1"/>
  <c r="FE94" i="1"/>
  <c r="FE96" i="1"/>
  <c r="FE97" i="1"/>
  <c r="FE98" i="1"/>
  <c r="FE99" i="1"/>
  <c r="FE100" i="1"/>
  <c r="FE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3" i="1"/>
  <c r="FC24" i="1"/>
  <c r="FC25" i="1"/>
  <c r="FC26" i="1"/>
  <c r="FC28" i="1"/>
  <c r="FC29" i="1"/>
  <c r="FC30" i="1"/>
  <c r="FC31" i="1"/>
  <c r="FC32" i="1"/>
  <c r="FC33" i="1"/>
  <c r="FC34" i="1"/>
  <c r="FC35" i="1"/>
  <c r="FC36" i="1"/>
  <c r="FC37" i="1"/>
  <c r="FC38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7" i="1"/>
  <c r="FC88" i="1"/>
  <c r="FC89" i="1"/>
  <c r="FC90" i="1"/>
  <c r="FC91" i="1"/>
  <c r="FC92" i="1"/>
  <c r="FC93" i="1"/>
  <c r="FC94" i="1"/>
  <c r="FC96" i="1"/>
  <c r="FC97" i="1"/>
  <c r="FC98" i="1"/>
  <c r="FC99" i="1"/>
  <c r="FC100" i="1"/>
  <c r="FC7" i="1"/>
  <c r="FB8" i="1"/>
  <c r="FB9" i="1"/>
  <c r="FB10" i="1"/>
  <c r="FB11" i="1"/>
  <c r="FB12" i="1"/>
  <c r="FB13" i="1"/>
  <c r="FB14" i="1"/>
  <c r="FB15" i="1"/>
  <c r="FB16" i="1"/>
  <c r="FB17" i="1"/>
  <c r="FB18" i="1"/>
  <c r="FB19" i="1"/>
  <c r="FB20" i="1"/>
  <c r="FB23" i="1"/>
  <c r="FB24" i="1"/>
  <c r="FB25" i="1"/>
  <c r="FB26" i="1"/>
  <c r="FB28" i="1"/>
  <c r="FB29" i="1"/>
  <c r="FB30" i="1"/>
  <c r="FB31" i="1"/>
  <c r="FB32" i="1"/>
  <c r="FB33" i="1"/>
  <c r="FB34" i="1"/>
  <c r="FB35" i="1"/>
  <c r="FB36" i="1"/>
  <c r="FB37" i="1"/>
  <c r="FB38" i="1"/>
  <c r="FB41" i="1"/>
  <c r="FB42" i="1"/>
  <c r="FB43" i="1"/>
  <c r="FB44" i="1"/>
  <c r="FB45" i="1"/>
  <c r="FB46" i="1"/>
  <c r="FB47" i="1"/>
  <c r="FB48" i="1"/>
  <c r="FB49" i="1"/>
  <c r="FB50" i="1"/>
  <c r="FB51" i="1"/>
  <c r="FB52" i="1"/>
  <c r="FB53" i="1"/>
  <c r="FB54" i="1"/>
  <c r="FB55" i="1"/>
  <c r="FB56" i="1"/>
  <c r="FB57" i="1"/>
  <c r="FB58" i="1"/>
  <c r="FB59" i="1"/>
  <c r="FB60" i="1"/>
  <c r="FB61" i="1"/>
  <c r="FB62" i="1"/>
  <c r="FB63" i="1"/>
  <c r="FB64" i="1"/>
  <c r="FB65" i="1"/>
  <c r="FB66" i="1"/>
  <c r="FB67" i="1"/>
  <c r="FB68" i="1"/>
  <c r="FB69" i="1"/>
  <c r="FB70" i="1"/>
  <c r="FB71" i="1"/>
  <c r="FB73" i="1"/>
  <c r="FB74" i="1"/>
  <c r="FB75" i="1"/>
  <c r="FB76" i="1"/>
  <c r="FB77" i="1"/>
  <c r="FB78" i="1"/>
  <c r="FB79" i="1"/>
  <c r="FB80" i="1"/>
  <c r="FB81" i="1"/>
  <c r="FB82" i="1"/>
  <c r="FB83" i="1"/>
  <c r="FB84" i="1"/>
  <c r="FB85" i="1"/>
  <c r="FB87" i="1"/>
  <c r="FB88" i="1"/>
  <c r="FB89" i="1"/>
  <c r="FB90" i="1"/>
  <c r="FB91" i="1"/>
  <c r="FB92" i="1"/>
  <c r="FB93" i="1"/>
  <c r="FB94" i="1"/>
  <c r="FB96" i="1"/>
  <c r="FB97" i="1"/>
  <c r="FB98" i="1"/>
  <c r="FB99" i="1"/>
  <c r="FB100" i="1"/>
  <c r="FB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3" i="1"/>
  <c r="EZ24" i="1"/>
  <c r="EZ25" i="1"/>
  <c r="EZ26" i="1"/>
  <c r="EZ28" i="1"/>
  <c r="EZ29" i="1"/>
  <c r="EZ30" i="1"/>
  <c r="EZ31" i="1"/>
  <c r="EZ32" i="1"/>
  <c r="EZ33" i="1"/>
  <c r="EZ34" i="1"/>
  <c r="EZ35" i="1"/>
  <c r="EZ36" i="1"/>
  <c r="EZ37" i="1"/>
  <c r="EZ38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7" i="1"/>
  <c r="EZ88" i="1"/>
  <c r="EZ89" i="1"/>
  <c r="EZ90" i="1"/>
  <c r="EZ91" i="1"/>
  <c r="EZ92" i="1"/>
  <c r="EZ93" i="1"/>
  <c r="EZ94" i="1"/>
  <c r="EZ96" i="1"/>
  <c r="EZ97" i="1"/>
  <c r="EZ98" i="1"/>
  <c r="EZ99" i="1"/>
  <c r="EZ100" i="1"/>
  <c r="EZ7" i="1"/>
  <c r="EY8" i="1"/>
  <c r="EY9" i="1"/>
  <c r="EY10" i="1"/>
  <c r="EY11" i="1"/>
  <c r="EY12" i="1"/>
  <c r="EY13" i="1"/>
  <c r="EY14" i="1"/>
  <c r="EY15" i="1"/>
  <c r="EY16" i="1"/>
  <c r="EY17" i="1"/>
  <c r="EY18" i="1"/>
  <c r="EY19" i="1"/>
  <c r="EY20" i="1"/>
  <c r="EY23" i="1"/>
  <c r="EY24" i="1"/>
  <c r="EY25" i="1"/>
  <c r="EY26" i="1"/>
  <c r="EY28" i="1"/>
  <c r="EY29" i="1"/>
  <c r="EY30" i="1"/>
  <c r="EY31" i="1"/>
  <c r="EY32" i="1"/>
  <c r="EY33" i="1"/>
  <c r="EY34" i="1"/>
  <c r="EY35" i="1"/>
  <c r="EY36" i="1"/>
  <c r="EY37" i="1"/>
  <c r="EY38" i="1"/>
  <c r="EY41" i="1"/>
  <c r="EY42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3" i="1"/>
  <c r="EY74" i="1"/>
  <c r="EY75" i="1"/>
  <c r="EY76" i="1"/>
  <c r="EY77" i="1"/>
  <c r="EY78" i="1"/>
  <c r="EY79" i="1"/>
  <c r="EY80" i="1"/>
  <c r="EY81" i="1"/>
  <c r="EY82" i="1"/>
  <c r="EY83" i="1"/>
  <c r="EY84" i="1"/>
  <c r="EY85" i="1"/>
  <c r="EY87" i="1"/>
  <c r="EY88" i="1"/>
  <c r="EY89" i="1"/>
  <c r="EY90" i="1"/>
  <c r="EY91" i="1"/>
  <c r="EY92" i="1"/>
  <c r="EY93" i="1"/>
  <c r="EY94" i="1"/>
  <c r="EY96" i="1"/>
  <c r="EY97" i="1"/>
  <c r="EY98" i="1"/>
  <c r="EY99" i="1"/>
  <c r="EY100" i="1"/>
  <c r="EY7" i="1"/>
  <c r="FN102" i="1"/>
  <c r="FK102" i="1"/>
  <c r="FH102" i="1"/>
  <c r="FQ100" i="1"/>
  <c r="FQ99" i="1"/>
  <c r="FQ98" i="1"/>
  <c r="FQ97" i="1"/>
  <c r="FQ96" i="1"/>
  <c r="FQ94" i="1"/>
  <c r="FQ93" i="1"/>
  <c r="FQ92" i="1"/>
  <c r="FQ91" i="1"/>
  <c r="FQ90" i="1"/>
  <c r="FQ89" i="1"/>
  <c r="FQ88" i="1"/>
  <c r="FQ87" i="1"/>
  <c r="FQ83" i="1"/>
  <c r="FQ82" i="1"/>
  <c r="FQ81" i="1"/>
  <c r="FQ80" i="1"/>
  <c r="FQ79" i="1"/>
  <c r="FQ78" i="1"/>
  <c r="FQ77" i="1"/>
  <c r="FQ76" i="1"/>
  <c r="FQ75" i="1"/>
  <c r="FQ74" i="1"/>
  <c r="FQ73" i="1"/>
  <c r="FQ71" i="1"/>
  <c r="FQ70" i="1"/>
  <c r="FQ69" i="1"/>
  <c r="FQ68" i="1"/>
  <c r="FQ67" i="1"/>
  <c r="FQ66" i="1"/>
  <c r="FQ65" i="1"/>
  <c r="FQ64" i="1"/>
  <c r="FQ63" i="1"/>
  <c r="FQ62" i="1"/>
  <c r="FQ61" i="1"/>
  <c r="FQ60" i="1"/>
  <c r="FQ59" i="1"/>
  <c r="FQ58" i="1"/>
  <c r="FQ57" i="1"/>
  <c r="FQ56" i="1"/>
  <c r="FQ55" i="1"/>
  <c r="FQ54" i="1"/>
  <c r="FQ53" i="1"/>
  <c r="FQ52" i="1"/>
  <c r="FQ51" i="1"/>
  <c r="FQ50" i="1"/>
  <c r="FQ49" i="1"/>
  <c r="FQ48" i="1"/>
  <c r="FQ47" i="1"/>
  <c r="FQ46" i="1"/>
  <c r="FQ45" i="1"/>
  <c r="FQ44" i="1"/>
  <c r="FQ43" i="1"/>
  <c r="FQ42" i="1"/>
  <c r="FQ41" i="1"/>
  <c r="FQ38" i="1"/>
  <c r="FQ37" i="1"/>
  <c r="FQ36" i="1"/>
  <c r="FQ35" i="1"/>
  <c r="FQ34" i="1"/>
  <c r="FQ33" i="1"/>
  <c r="FQ32" i="1"/>
  <c r="FQ31" i="1"/>
  <c r="FQ30" i="1"/>
  <c r="FQ29" i="1"/>
  <c r="FQ28" i="1"/>
  <c r="FQ26" i="1"/>
  <c r="FQ25" i="1"/>
  <c r="FQ24" i="1"/>
  <c r="FQ23" i="1"/>
  <c r="FQ20" i="1"/>
  <c r="FQ19" i="1"/>
  <c r="FQ18" i="1"/>
  <c r="FQ17" i="1"/>
  <c r="FQ16" i="1"/>
  <c r="FQ15" i="1"/>
  <c r="FQ14" i="1"/>
  <c r="FQ13" i="1"/>
  <c r="FQ12" i="1"/>
  <c r="FQ11" i="1"/>
  <c r="FQ10" i="1"/>
  <c r="FQ9" i="1"/>
  <c r="FQ8" i="1"/>
  <c r="FQ7" i="1"/>
  <c r="FG69" i="1"/>
  <c r="FG35" i="1"/>
  <c r="EV35" i="1"/>
  <c r="EU35" i="1"/>
  <c r="EM35" i="1"/>
  <c r="DS35" i="1"/>
  <c r="DO35" i="1"/>
  <c r="DN35" i="1"/>
  <c r="DI35" i="1"/>
  <c r="CY35" i="1"/>
  <c r="CO35" i="1"/>
  <c r="CE35" i="1"/>
  <c r="BU35" i="1"/>
  <c r="BK35" i="1"/>
  <c r="BA35" i="1"/>
  <c r="BA69" i="1"/>
  <c r="AT69" i="1"/>
  <c r="AS69" i="1"/>
  <c r="AQ69" i="1"/>
  <c r="AQ35" i="1"/>
  <c r="AG69" i="1"/>
  <c r="AG70" i="1"/>
  <c r="AG35" i="1"/>
  <c r="W35" i="1"/>
  <c r="W36" i="1"/>
  <c r="S35" i="1"/>
  <c r="S36" i="1"/>
  <c r="R35" i="1"/>
  <c r="R36" i="1"/>
  <c r="M35" i="1"/>
  <c r="M36" i="1"/>
  <c r="M37" i="1"/>
  <c r="I36" i="1"/>
  <c r="I37" i="1"/>
  <c r="I38" i="1"/>
  <c r="I41" i="1"/>
  <c r="I42" i="1"/>
  <c r="I43" i="1"/>
  <c r="F37" i="1"/>
  <c r="F38" i="1"/>
  <c r="F41" i="1"/>
  <c r="F42" i="1"/>
  <c r="F43" i="1"/>
  <c r="I35" i="1"/>
  <c r="H35" i="1"/>
  <c r="F35" i="1"/>
  <c r="E35" i="1"/>
  <c r="W69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3" i="1"/>
  <c r="W24" i="1"/>
  <c r="W25" i="1"/>
  <c r="W26" i="1"/>
  <c r="W28" i="1"/>
  <c r="W29" i="1"/>
  <c r="W32" i="1"/>
  <c r="W33" i="1"/>
  <c r="W34" i="1"/>
  <c r="W37" i="1"/>
  <c r="W38" i="1"/>
  <c r="W41" i="1"/>
  <c r="W42" i="1"/>
  <c r="W43" i="1"/>
  <c r="W45" i="1"/>
  <c r="W47" i="1"/>
  <c r="W49" i="1"/>
  <c r="W50" i="1"/>
  <c r="W51" i="1"/>
  <c r="W52" i="1"/>
  <c r="W53" i="1"/>
  <c r="W54" i="1"/>
  <c r="W57" i="1"/>
  <c r="W58" i="1"/>
  <c r="W59" i="1"/>
  <c r="W60" i="1"/>
  <c r="W61" i="1"/>
  <c r="W62" i="1"/>
  <c r="W63" i="1"/>
  <c r="W64" i="1"/>
  <c r="W65" i="1"/>
  <c r="W66" i="1"/>
  <c r="W67" i="1"/>
  <c r="W68" i="1"/>
  <c r="M69" i="1"/>
  <c r="M70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3" i="1"/>
  <c r="M24" i="1"/>
  <c r="M25" i="1"/>
  <c r="M26" i="1"/>
  <c r="M28" i="1"/>
  <c r="M29" i="1"/>
  <c r="M30" i="1"/>
  <c r="M32" i="1"/>
  <c r="M33" i="1"/>
  <c r="M34" i="1"/>
  <c r="M38" i="1"/>
  <c r="M41" i="1"/>
  <c r="M42" i="1"/>
  <c r="M43" i="1"/>
  <c r="M45" i="1"/>
  <c r="M47" i="1"/>
  <c r="M48" i="1"/>
  <c r="M50" i="1"/>
  <c r="M51" i="1"/>
  <c r="M52" i="1"/>
  <c r="M53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DS37" i="1"/>
  <c r="DS38" i="1"/>
  <c r="DS41" i="1"/>
  <c r="DS42" i="1"/>
  <c r="DS43" i="1"/>
  <c r="DI37" i="1"/>
  <c r="DI38" i="1"/>
  <c r="DI41" i="1"/>
  <c r="DI42" i="1"/>
  <c r="DI43" i="1"/>
  <c r="CY37" i="1"/>
  <c r="CY38" i="1"/>
  <c r="CY41" i="1"/>
  <c r="CY42" i="1"/>
  <c r="CY43" i="1"/>
  <c r="CE69" i="1"/>
  <c r="CE70" i="1"/>
  <c r="CO69" i="1"/>
  <c r="CO37" i="1"/>
  <c r="CO38" i="1"/>
  <c r="CO41" i="1"/>
  <c r="CO42" i="1"/>
  <c r="CO43" i="1"/>
  <c r="CN37" i="1"/>
  <c r="CN38" i="1"/>
  <c r="CN41" i="1"/>
  <c r="CN42" i="1"/>
  <c r="CK37" i="1"/>
  <c r="CK38" i="1"/>
  <c r="CK41" i="1"/>
  <c r="CK42" i="1"/>
  <c r="CK43" i="1"/>
  <c r="CH37" i="1"/>
  <c r="CH38" i="1"/>
  <c r="CH41" i="1"/>
  <c r="CH42" i="1"/>
  <c r="CH43" i="1"/>
  <c r="CE37" i="1"/>
  <c r="CE38" i="1"/>
  <c r="CE42" i="1"/>
  <c r="CE43" i="1"/>
  <c r="BZ42" i="1"/>
  <c r="BZ43" i="1"/>
  <c r="CA37" i="1"/>
  <c r="CA38" i="1"/>
  <c r="CA42" i="1"/>
  <c r="CA43" i="1"/>
  <c r="CA44" i="1"/>
  <c r="BX37" i="1"/>
  <c r="BX38" i="1"/>
  <c r="BX41" i="1"/>
  <c r="BX42" i="1"/>
  <c r="BX43" i="1"/>
  <c r="BU37" i="1"/>
  <c r="BU38" i="1"/>
  <c r="BU41" i="1"/>
  <c r="BU42" i="1"/>
  <c r="BU43" i="1"/>
  <c r="BQ38" i="1"/>
  <c r="BQ41" i="1"/>
  <c r="BQ42" i="1"/>
  <c r="BQ43" i="1"/>
  <c r="BN37" i="1"/>
  <c r="BN38" i="1"/>
  <c r="BN41" i="1"/>
  <c r="BN42" i="1"/>
  <c r="BK37" i="1"/>
  <c r="BK38" i="1"/>
  <c r="BK41" i="1"/>
  <c r="BK42" i="1"/>
  <c r="BK43" i="1"/>
  <c r="BG37" i="1"/>
  <c r="BG38" i="1"/>
  <c r="BG41" i="1"/>
  <c r="BG42" i="1"/>
  <c r="BD37" i="1"/>
  <c r="BD38" i="1"/>
  <c r="BD41" i="1"/>
  <c r="BD42" i="1"/>
  <c r="BA37" i="1"/>
  <c r="BA38" i="1"/>
  <c r="BA41" i="1"/>
  <c r="BA42" i="1"/>
  <c r="BA43" i="1"/>
  <c r="AZ38" i="1"/>
  <c r="AZ41" i="1"/>
  <c r="AZ42" i="1"/>
  <c r="AW38" i="1"/>
  <c r="AW41" i="1"/>
  <c r="AW42" i="1"/>
  <c r="AT38" i="1"/>
  <c r="AT41" i="1"/>
  <c r="AT42" i="1"/>
  <c r="AQ37" i="1"/>
  <c r="AQ38" i="1"/>
  <c r="AQ41" i="1"/>
  <c r="AQ42" i="1"/>
  <c r="AM41" i="1"/>
  <c r="AM42" i="1"/>
  <c r="AM43" i="1"/>
  <c r="AG36" i="1"/>
  <c r="AG37" i="1"/>
  <c r="AG38" i="1"/>
  <c r="AG41" i="1"/>
  <c r="AG42" i="1"/>
  <c r="AG43" i="1"/>
  <c r="AC36" i="1"/>
  <c r="AC37" i="1"/>
  <c r="AC38" i="1"/>
  <c r="AC41" i="1"/>
  <c r="AC42" i="1"/>
  <c r="AC43" i="1"/>
  <c r="Z36" i="1"/>
  <c r="Z37" i="1"/>
  <c r="Z38" i="1"/>
  <c r="Z41" i="1"/>
  <c r="Z42" i="1"/>
  <c r="Z43" i="1"/>
  <c r="EI37" i="1"/>
  <c r="EI38" i="1"/>
  <c r="EI41" i="1"/>
  <c r="EI42" i="1"/>
  <c r="EI43" i="1"/>
  <c r="EM42" i="1"/>
  <c r="EM37" i="1"/>
  <c r="EM69" i="1"/>
  <c r="EM71" i="1"/>
  <c r="FG37" i="1"/>
  <c r="FG42" i="1"/>
  <c r="FG43" i="1"/>
  <c r="EM35" i="9"/>
  <c r="JL35" i="9" s="1"/>
  <c r="EC35" i="9"/>
  <c r="DS35" i="9"/>
  <c r="DI35" i="9"/>
  <c r="CY35" i="9"/>
  <c r="CO35" i="9"/>
  <c r="CE35" i="9"/>
  <c r="BU35" i="9"/>
  <c r="BK35" i="9"/>
  <c r="BA35" i="9"/>
  <c r="AZ35" i="9"/>
  <c r="AW35" i="9"/>
  <c r="AT35" i="9"/>
  <c r="AQ35" i="9"/>
  <c r="AP35" i="9"/>
  <c r="AM35" i="9"/>
  <c r="AF35" i="9"/>
  <c r="AC35" i="9"/>
  <c r="W35" i="9"/>
  <c r="V35" i="9"/>
  <c r="S35" i="9"/>
  <c r="P35" i="9"/>
  <c r="M35" i="9"/>
  <c r="I35" i="9"/>
  <c r="F35" i="9"/>
  <c r="EI35" i="9"/>
  <c r="EH35" i="9"/>
  <c r="AJ35" i="9"/>
  <c r="AI35" i="9"/>
  <c r="Y35" i="9"/>
  <c r="Z35" i="9"/>
  <c r="AG35" i="9"/>
  <c r="ER10" i="9"/>
  <c r="EY8" i="9"/>
  <c r="EY9" i="9"/>
  <c r="EY10" i="9"/>
  <c r="EY11" i="9"/>
  <c r="EY12" i="9"/>
  <c r="EY13" i="9"/>
  <c r="EY14" i="9"/>
  <c r="EY15" i="9"/>
  <c r="EY16" i="9"/>
  <c r="EY17" i="9"/>
  <c r="EY18" i="9"/>
  <c r="EY19" i="9"/>
  <c r="EY20" i="9"/>
  <c r="EY23" i="9"/>
  <c r="EY24" i="9"/>
  <c r="EY25" i="9"/>
  <c r="EY26" i="9"/>
  <c r="EY27" i="9"/>
  <c r="EY28" i="9"/>
  <c r="EY29" i="9"/>
  <c r="EY30" i="9"/>
  <c r="EY31" i="9"/>
  <c r="EY32" i="9"/>
  <c r="EY33" i="9"/>
  <c r="EY34" i="9"/>
  <c r="EY35" i="9"/>
  <c r="EY36" i="9"/>
  <c r="EY39" i="9"/>
  <c r="EY40" i="9"/>
  <c r="EY41" i="9"/>
  <c r="EY42" i="9"/>
  <c r="EY43" i="9"/>
  <c r="EY44" i="9"/>
  <c r="EY45" i="9"/>
  <c r="EY46" i="9"/>
  <c r="EY47" i="9"/>
  <c r="EY48" i="9"/>
  <c r="EY49" i="9"/>
  <c r="EY50" i="9"/>
  <c r="EY51" i="9"/>
  <c r="EY52" i="9"/>
  <c r="EY53" i="9"/>
  <c r="EY54" i="9"/>
  <c r="EY55" i="9"/>
  <c r="EY56" i="9"/>
  <c r="EY57" i="9"/>
  <c r="EY58" i="9"/>
  <c r="EY59" i="9"/>
  <c r="EY60" i="9"/>
  <c r="EY61" i="9"/>
  <c r="EY62" i="9"/>
  <c r="EY63" i="9"/>
  <c r="EY64" i="9"/>
  <c r="EY65" i="9"/>
  <c r="EY66" i="9"/>
  <c r="EY67" i="9"/>
  <c r="EY68" i="9"/>
  <c r="EY69" i="9"/>
  <c r="EY71" i="9"/>
  <c r="EY72" i="9"/>
  <c r="EY73" i="9"/>
  <c r="EY74" i="9"/>
  <c r="EY75" i="9"/>
  <c r="EY76" i="9"/>
  <c r="EY77" i="9"/>
  <c r="EY78" i="9"/>
  <c r="EY79" i="9"/>
  <c r="EY80" i="9"/>
  <c r="EY81" i="9"/>
  <c r="EY82" i="9"/>
  <c r="EY83" i="9"/>
  <c r="EY84" i="9"/>
  <c r="EY85" i="9"/>
  <c r="EY86" i="9"/>
  <c r="EY87" i="9"/>
  <c r="EY88" i="9"/>
  <c r="EY89" i="9"/>
  <c r="EY90" i="9"/>
  <c r="EY91" i="9"/>
  <c r="EY92" i="9"/>
  <c r="EY93" i="9"/>
  <c r="EY95" i="9"/>
  <c r="EY96" i="9"/>
  <c r="EY97" i="9"/>
  <c r="EY98" i="9"/>
  <c r="EY99" i="9"/>
  <c r="EY100" i="9"/>
  <c r="EY101" i="9"/>
  <c r="EV8" i="9"/>
  <c r="EV9" i="9"/>
  <c r="EV10" i="9"/>
  <c r="EV11" i="9"/>
  <c r="EV12" i="9"/>
  <c r="EV13" i="9"/>
  <c r="EV14" i="9"/>
  <c r="EV15" i="9"/>
  <c r="EV16" i="9"/>
  <c r="EV17" i="9"/>
  <c r="EV18" i="9"/>
  <c r="EV19" i="9"/>
  <c r="EV20" i="9"/>
  <c r="EV23" i="9"/>
  <c r="EV24" i="9"/>
  <c r="EV25" i="9"/>
  <c r="EV26" i="9"/>
  <c r="EV27" i="9"/>
  <c r="EV28" i="9"/>
  <c r="EV29" i="9"/>
  <c r="EV30" i="9"/>
  <c r="EV31" i="9"/>
  <c r="EV32" i="9"/>
  <c r="EV33" i="9"/>
  <c r="EV34" i="9"/>
  <c r="EV35" i="9"/>
  <c r="EV36" i="9"/>
  <c r="EV39" i="9"/>
  <c r="EV40" i="9"/>
  <c r="EV41" i="9"/>
  <c r="EV42" i="9"/>
  <c r="EV43" i="9"/>
  <c r="EV44" i="9"/>
  <c r="EV45" i="9"/>
  <c r="EV46" i="9"/>
  <c r="EV47" i="9"/>
  <c r="EV48" i="9"/>
  <c r="EV49" i="9"/>
  <c r="EV50" i="9"/>
  <c r="EV51" i="9"/>
  <c r="EV52" i="9"/>
  <c r="EV53" i="9"/>
  <c r="EV54" i="9"/>
  <c r="EV55" i="9"/>
  <c r="EV56" i="9"/>
  <c r="EV57" i="9"/>
  <c r="EV58" i="9"/>
  <c r="EV59" i="9"/>
  <c r="EV60" i="9"/>
  <c r="EV61" i="9"/>
  <c r="EV62" i="9"/>
  <c r="EV63" i="9"/>
  <c r="EV64" i="9"/>
  <c r="EV65" i="9"/>
  <c r="EV66" i="9"/>
  <c r="EV67" i="9"/>
  <c r="EV68" i="9"/>
  <c r="EV69" i="9"/>
  <c r="EV71" i="9"/>
  <c r="EV72" i="9"/>
  <c r="EV73" i="9"/>
  <c r="EV74" i="9"/>
  <c r="EV75" i="9"/>
  <c r="EV76" i="9"/>
  <c r="EV77" i="9"/>
  <c r="EV78" i="9"/>
  <c r="EV79" i="9"/>
  <c r="EV80" i="9"/>
  <c r="EV81" i="9"/>
  <c r="EV82" i="9"/>
  <c r="EV83" i="9"/>
  <c r="EV84" i="9"/>
  <c r="EV85" i="9"/>
  <c r="EV86" i="9"/>
  <c r="EV87" i="9"/>
  <c r="EV88" i="9"/>
  <c r="EV89" i="9"/>
  <c r="EV90" i="9"/>
  <c r="EV91" i="9"/>
  <c r="EV92" i="9"/>
  <c r="EV93" i="9"/>
  <c r="EV95" i="9"/>
  <c r="EV96" i="9"/>
  <c r="EV97" i="9"/>
  <c r="EV98" i="9"/>
  <c r="EV99" i="9"/>
  <c r="EV100" i="9"/>
  <c r="EV101" i="9"/>
  <c r="EV7" i="9"/>
  <c r="EU36" i="9"/>
  <c r="EU39" i="9"/>
  <c r="EU40" i="9"/>
  <c r="EU41" i="9"/>
  <c r="EU42" i="9"/>
  <c r="EU43" i="9"/>
  <c r="EU44" i="9"/>
  <c r="EU45" i="9"/>
  <c r="EU46" i="9"/>
  <c r="EU47" i="9"/>
  <c r="EU48" i="9"/>
  <c r="EU49" i="9"/>
  <c r="EU50" i="9"/>
  <c r="EU51" i="9"/>
  <c r="EU52" i="9"/>
  <c r="EU53" i="9"/>
  <c r="EU54" i="9"/>
  <c r="EU55" i="9"/>
  <c r="EU56" i="9"/>
  <c r="EU57" i="9"/>
  <c r="EU58" i="9"/>
  <c r="EU59" i="9"/>
  <c r="EU60" i="9"/>
  <c r="EU61" i="9"/>
  <c r="EU62" i="9"/>
  <c r="EU63" i="9"/>
  <c r="EU64" i="9"/>
  <c r="EU65" i="9"/>
  <c r="EU66" i="9"/>
  <c r="EU67" i="9"/>
  <c r="EU68" i="9"/>
  <c r="EU69" i="9"/>
  <c r="EU71" i="9"/>
  <c r="EU72" i="9"/>
  <c r="EU73" i="9"/>
  <c r="EU74" i="9"/>
  <c r="EU75" i="9"/>
  <c r="EU76" i="9"/>
  <c r="EU77" i="9"/>
  <c r="EU78" i="9"/>
  <c r="EU79" i="9"/>
  <c r="EU80" i="9"/>
  <c r="EU81" i="9"/>
  <c r="EU82" i="9"/>
  <c r="EU83" i="9"/>
  <c r="EU84" i="9"/>
  <c r="EU85" i="9"/>
  <c r="EU86" i="9"/>
  <c r="EU87" i="9"/>
  <c r="EU88" i="9"/>
  <c r="EU89" i="9"/>
  <c r="EU90" i="9"/>
  <c r="EU91" i="9"/>
  <c r="EU92" i="9"/>
  <c r="EU93" i="9"/>
  <c r="EU95" i="9"/>
  <c r="EU96" i="9"/>
  <c r="EU97" i="9"/>
  <c r="EU98" i="9"/>
  <c r="EU99" i="9"/>
  <c r="EU100" i="9"/>
  <c r="EU101" i="9"/>
  <c r="EU35" i="9"/>
  <c r="EU8" i="9"/>
  <c r="EU9" i="9"/>
  <c r="EU10" i="9"/>
  <c r="EU11" i="9"/>
  <c r="EU12" i="9"/>
  <c r="EU13" i="9"/>
  <c r="EU14" i="9"/>
  <c r="EU15" i="9"/>
  <c r="EU16" i="9"/>
  <c r="EU17" i="9"/>
  <c r="EU18" i="9"/>
  <c r="EU19" i="9"/>
  <c r="EU20" i="9"/>
  <c r="EU23" i="9"/>
  <c r="EU24" i="9"/>
  <c r="EU25" i="9"/>
  <c r="EU26" i="9"/>
  <c r="EU27" i="9"/>
  <c r="EU28" i="9"/>
  <c r="EU29" i="9"/>
  <c r="EU30" i="9"/>
  <c r="EU31" i="9"/>
  <c r="EU32" i="9"/>
  <c r="EU33" i="9"/>
  <c r="EU34" i="9"/>
  <c r="EU7" i="9"/>
  <c r="ES8" i="9"/>
  <c r="ES9" i="9"/>
  <c r="ES10" i="9"/>
  <c r="ES11" i="9"/>
  <c r="ES12" i="9"/>
  <c r="ES13" i="9"/>
  <c r="ES14" i="9"/>
  <c r="ES15" i="9"/>
  <c r="ES16" i="9"/>
  <c r="ES17" i="9"/>
  <c r="ES18" i="9"/>
  <c r="ES19" i="9"/>
  <c r="ES20" i="9"/>
  <c r="ES23" i="9"/>
  <c r="ES24" i="9"/>
  <c r="ES25" i="9"/>
  <c r="ES26" i="9"/>
  <c r="ES27" i="9"/>
  <c r="ES28" i="9"/>
  <c r="ES29" i="9"/>
  <c r="ES30" i="9"/>
  <c r="ES31" i="9"/>
  <c r="ES32" i="9"/>
  <c r="ES33" i="9"/>
  <c r="ES34" i="9"/>
  <c r="ES35" i="9"/>
  <c r="ES36" i="9"/>
  <c r="ES39" i="9"/>
  <c r="ES40" i="9"/>
  <c r="ES41" i="9"/>
  <c r="ES42" i="9"/>
  <c r="ES43" i="9"/>
  <c r="ES44" i="9"/>
  <c r="ES45" i="9"/>
  <c r="ES46" i="9"/>
  <c r="ES47" i="9"/>
  <c r="ES48" i="9"/>
  <c r="ES49" i="9"/>
  <c r="ES50" i="9"/>
  <c r="ES51" i="9"/>
  <c r="ES52" i="9"/>
  <c r="ES53" i="9"/>
  <c r="ES54" i="9"/>
  <c r="ES55" i="9"/>
  <c r="ES56" i="9"/>
  <c r="ES57" i="9"/>
  <c r="ES58" i="9"/>
  <c r="ES59" i="9"/>
  <c r="ES60" i="9"/>
  <c r="ES61" i="9"/>
  <c r="ES62" i="9"/>
  <c r="ES63" i="9"/>
  <c r="ES64" i="9"/>
  <c r="ES65" i="9"/>
  <c r="ES66" i="9"/>
  <c r="ES67" i="9"/>
  <c r="ES68" i="9"/>
  <c r="ES69" i="9"/>
  <c r="ES71" i="9"/>
  <c r="ES72" i="9"/>
  <c r="ES73" i="9"/>
  <c r="ES74" i="9"/>
  <c r="ES75" i="9"/>
  <c r="ES76" i="9"/>
  <c r="ES77" i="9"/>
  <c r="ES78" i="9"/>
  <c r="ES79" i="9"/>
  <c r="ES80" i="9"/>
  <c r="ES81" i="9"/>
  <c r="ES82" i="9"/>
  <c r="ES83" i="9"/>
  <c r="ES84" i="9"/>
  <c r="ES85" i="9"/>
  <c r="ES86" i="9"/>
  <c r="ES87" i="9"/>
  <c r="ES88" i="9"/>
  <c r="ES89" i="9"/>
  <c r="ES90" i="9"/>
  <c r="ES91" i="9"/>
  <c r="ES92" i="9"/>
  <c r="ES93" i="9"/>
  <c r="ES95" i="9"/>
  <c r="ES96" i="9"/>
  <c r="ES97" i="9"/>
  <c r="ES98" i="9"/>
  <c r="ES99" i="9"/>
  <c r="ES100" i="9"/>
  <c r="ES101" i="9"/>
  <c r="ES7" i="9"/>
  <c r="ER8" i="9"/>
  <c r="ER9" i="9"/>
  <c r="ER11" i="9"/>
  <c r="ER12" i="9"/>
  <c r="ER13" i="9"/>
  <c r="ER14" i="9"/>
  <c r="ER15" i="9"/>
  <c r="ER16" i="9"/>
  <c r="ER17" i="9"/>
  <c r="ER18" i="9"/>
  <c r="ER19" i="9"/>
  <c r="ER20" i="9"/>
  <c r="ER23" i="9"/>
  <c r="ER24" i="9"/>
  <c r="ER25" i="9"/>
  <c r="ER26" i="9"/>
  <c r="ER27" i="9"/>
  <c r="ER28" i="9"/>
  <c r="ER29" i="9"/>
  <c r="ER30" i="9"/>
  <c r="ER31" i="9"/>
  <c r="ER32" i="9"/>
  <c r="ER33" i="9"/>
  <c r="ER34" i="9"/>
  <c r="ER35" i="9"/>
  <c r="ER36" i="9"/>
  <c r="ER39" i="9"/>
  <c r="ER40" i="9"/>
  <c r="ER41" i="9"/>
  <c r="ER42" i="9"/>
  <c r="ER43" i="9"/>
  <c r="ER44" i="9"/>
  <c r="ER45" i="9"/>
  <c r="ER46" i="9"/>
  <c r="ER47" i="9"/>
  <c r="ER48" i="9"/>
  <c r="ER49" i="9"/>
  <c r="ER50" i="9"/>
  <c r="ER51" i="9"/>
  <c r="ER52" i="9"/>
  <c r="ER53" i="9"/>
  <c r="ER54" i="9"/>
  <c r="ER55" i="9"/>
  <c r="ER56" i="9"/>
  <c r="ER57" i="9"/>
  <c r="ER58" i="9"/>
  <c r="ER59" i="9"/>
  <c r="ER60" i="9"/>
  <c r="ER61" i="9"/>
  <c r="ER62" i="9"/>
  <c r="ER63" i="9"/>
  <c r="ER64" i="9"/>
  <c r="ER65" i="9"/>
  <c r="ER66" i="9"/>
  <c r="ER67" i="9"/>
  <c r="ER68" i="9"/>
  <c r="ER69" i="9"/>
  <c r="ER71" i="9"/>
  <c r="ER72" i="9"/>
  <c r="ER73" i="9"/>
  <c r="ER74" i="9"/>
  <c r="ER75" i="9"/>
  <c r="ER76" i="9"/>
  <c r="ER77" i="9"/>
  <c r="ER78" i="9"/>
  <c r="ER79" i="9"/>
  <c r="ER80" i="9"/>
  <c r="ER81" i="9"/>
  <c r="ER82" i="9"/>
  <c r="ER83" i="9"/>
  <c r="ER84" i="9"/>
  <c r="ER85" i="9"/>
  <c r="ER86" i="9"/>
  <c r="ER87" i="9"/>
  <c r="ER88" i="9"/>
  <c r="ER89" i="9"/>
  <c r="ER90" i="9"/>
  <c r="ER91" i="9"/>
  <c r="ER92" i="9"/>
  <c r="ER93" i="9"/>
  <c r="ER95" i="9"/>
  <c r="ER96" i="9"/>
  <c r="ER97" i="9"/>
  <c r="ER98" i="9"/>
  <c r="ER99" i="9"/>
  <c r="ER100" i="9"/>
  <c r="ER101" i="9"/>
  <c r="ER7" i="9"/>
  <c r="EP8" i="9"/>
  <c r="EP9" i="9"/>
  <c r="EP10" i="9"/>
  <c r="EP11" i="9"/>
  <c r="EP12" i="9"/>
  <c r="EP13" i="9"/>
  <c r="EP14" i="9"/>
  <c r="EP15" i="9"/>
  <c r="EP16" i="9"/>
  <c r="EP17" i="9"/>
  <c r="EP18" i="9"/>
  <c r="EP19" i="9"/>
  <c r="EP20" i="9"/>
  <c r="EP23" i="9"/>
  <c r="EP24" i="9"/>
  <c r="EP25" i="9"/>
  <c r="EP26" i="9"/>
  <c r="EP27" i="9"/>
  <c r="EP28" i="9"/>
  <c r="EP29" i="9"/>
  <c r="EP30" i="9"/>
  <c r="EP31" i="9"/>
  <c r="EP32" i="9"/>
  <c r="EP33" i="9"/>
  <c r="EP34" i="9"/>
  <c r="EP35" i="9"/>
  <c r="EP36" i="9"/>
  <c r="EP39" i="9"/>
  <c r="EP40" i="9"/>
  <c r="EP41" i="9"/>
  <c r="EP42" i="9"/>
  <c r="EP43" i="9"/>
  <c r="EP44" i="9"/>
  <c r="EP45" i="9"/>
  <c r="EP46" i="9"/>
  <c r="EP47" i="9"/>
  <c r="EP48" i="9"/>
  <c r="EP49" i="9"/>
  <c r="EP50" i="9"/>
  <c r="EP51" i="9"/>
  <c r="EP52" i="9"/>
  <c r="EP53" i="9"/>
  <c r="EP54" i="9"/>
  <c r="EP55" i="9"/>
  <c r="EP56" i="9"/>
  <c r="EP57" i="9"/>
  <c r="EP58" i="9"/>
  <c r="EP59" i="9"/>
  <c r="EP60" i="9"/>
  <c r="EP61" i="9"/>
  <c r="EP62" i="9"/>
  <c r="EP63" i="9"/>
  <c r="EP64" i="9"/>
  <c r="EP65" i="9"/>
  <c r="EP66" i="9"/>
  <c r="EP67" i="9"/>
  <c r="EP68" i="9"/>
  <c r="EP69" i="9"/>
  <c r="EP71" i="9"/>
  <c r="EP72" i="9"/>
  <c r="EP73" i="9"/>
  <c r="EP74" i="9"/>
  <c r="EP75" i="9"/>
  <c r="EP76" i="9"/>
  <c r="EP77" i="9"/>
  <c r="EP78" i="9"/>
  <c r="EP79" i="9"/>
  <c r="EP80" i="9"/>
  <c r="EP81" i="9"/>
  <c r="EP82" i="9"/>
  <c r="EP83" i="9"/>
  <c r="EP84" i="9"/>
  <c r="EP85" i="9"/>
  <c r="EP86" i="9"/>
  <c r="EP87" i="9"/>
  <c r="EP88" i="9"/>
  <c r="EP89" i="9"/>
  <c r="EP90" i="9"/>
  <c r="EP91" i="9"/>
  <c r="EP92" i="9"/>
  <c r="EP93" i="9"/>
  <c r="EP95" i="9"/>
  <c r="EP96" i="9"/>
  <c r="EP97" i="9"/>
  <c r="EP98" i="9"/>
  <c r="EP99" i="9"/>
  <c r="EP100" i="9"/>
  <c r="EP101" i="9"/>
  <c r="EP7" i="9"/>
  <c r="EO8" i="9"/>
  <c r="EO9" i="9"/>
  <c r="EO10" i="9"/>
  <c r="EO11" i="9"/>
  <c r="EO12" i="9"/>
  <c r="EO13" i="9"/>
  <c r="EO14" i="9"/>
  <c r="EO15" i="9"/>
  <c r="EO16" i="9"/>
  <c r="EO17" i="9"/>
  <c r="EO18" i="9"/>
  <c r="EO19" i="9"/>
  <c r="EO20" i="9"/>
  <c r="EO23" i="9"/>
  <c r="EO24" i="9"/>
  <c r="EO25" i="9"/>
  <c r="EO26" i="9"/>
  <c r="EO27" i="9"/>
  <c r="EO28" i="9"/>
  <c r="EO29" i="9"/>
  <c r="EO30" i="9"/>
  <c r="EO31" i="9"/>
  <c r="EO32" i="9"/>
  <c r="EO33" i="9"/>
  <c r="EO34" i="9"/>
  <c r="EO35" i="9"/>
  <c r="EO36" i="9"/>
  <c r="EO39" i="9"/>
  <c r="EO40" i="9"/>
  <c r="EO41" i="9"/>
  <c r="EO42" i="9"/>
  <c r="EO43" i="9"/>
  <c r="EO44" i="9"/>
  <c r="EO45" i="9"/>
  <c r="EO46" i="9"/>
  <c r="EO47" i="9"/>
  <c r="EO48" i="9"/>
  <c r="EO49" i="9"/>
  <c r="EO50" i="9"/>
  <c r="EO51" i="9"/>
  <c r="EO52" i="9"/>
  <c r="EO53" i="9"/>
  <c r="EO54" i="9"/>
  <c r="EO55" i="9"/>
  <c r="EO56" i="9"/>
  <c r="EO57" i="9"/>
  <c r="EO58" i="9"/>
  <c r="EO59" i="9"/>
  <c r="EO60" i="9"/>
  <c r="EO61" i="9"/>
  <c r="EO62" i="9"/>
  <c r="EO63" i="9"/>
  <c r="EO64" i="9"/>
  <c r="EO65" i="9"/>
  <c r="EO66" i="9"/>
  <c r="EO67" i="9"/>
  <c r="EO68" i="9"/>
  <c r="EO69" i="9"/>
  <c r="EO71" i="9"/>
  <c r="EO72" i="9"/>
  <c r="EO73" i="9"/>
  <c r="EO74" i="9"/>
  <c r="EO75" i="9"/>
  <c r="EO76" i="9"/>
  <c r="EO77" i="9"/>
  <c r="EO78" i="9"/>
  <c r="EO79" i="9"/>
  <c r="EO80" i="9"/>
  <c r="EO81" i="9"/>
  <c r="EO82" i="9"/>
  <c r="EO83" i="9"/>
  <c r="EO84" i="9"/>
  <c r="EO85" i="9"/>
  <c r="EO86" i="9"/>
  <c r="EO87" i="9"/>
  <c r="EO88" i="9"/>
  <c r="EO89" i="9"/>
  <c r="EO90" i="9"/>
  <c r="EO91" i="9"/>
  <c r="EO92" i="9"/>
  <c r="EO93" i="9"/>
  <c r="EO95" i="9"/>
  <c r="EO96" i="9"/>
  <c r="EO97" i="9"/>
  <c r="EO98" i="9"/>
  <c r="EO99" i="9"/>
  <c r="EO100" i="9"/>
  <c r="EO101" i="9"/>
  <c r="EO7" i="9"/>
  <c r="FG35" i="9"/>
  <c r="EW35" i="9"/>
  <c r="ET103" i="9"/>
  <c r="EQ103" i="9"/>
  <c r="EN103" i="9"/>
  <c r="EW101" i="9"/>
  <c r="EW100" i="9"/>
  <c r="EW99" i="9"/>
  <c r="EW98" i="9"/>
  <c r="EW97" i="9"/>
  <c r="EW96" i="9"/>
  <c r="EW95" i="9"/>
  <c r="EW93" i="9"/>
  <c r="EW92" i="9"/>
  <c r="EW91" i="9"/>
  <c r="EW90" i="9"/>
  <c r="EW89" i="9"/>
  <c r="EW88" i="9"/>
  <c r="EW87" i="9"/>
  <c r="EW86" i="9"/>
  <c r="EW85" i="9"/>
  <c r="EW84" i="9"/>
  <c r="EW83" i="9"/>
  <c r="EW82" i="9"/>
  <c r="EW81" i="9"/>
  <c r="EW80" i="9"/>
  <c r="EW79" i="9"/>
  <c r="EW78" i="9"/>
  <c r="EW77" i="9"/>
  <c r="EW76" i="9"/>
  <c r="EW75" i="9"/>
  <c r="EW74" i="9"/>
  <c r="EW73" i="9"/>
  <c r="EW72" i="9"/>
  <c r="EW71" i="9"/>
  <c r="EW69" i="9"/>
  <c r="EW68" i="9"/>
  <c r="EW67" i="9"/>
  <c r="EW66" i="9"/>
  <c r="EW65" i="9"/>
  <c r="EW64" i="9"/>
  <c r="EW63" i="9"/>
  <c r="EW62" i="9"/>
  <c r="EW61" i="9"/>
  <c r="EW60" i="9"/>
  <c r="EW59" i="9"/>
  <c r="EW58" i="9"/>
  <c r="EW57" i="9"/>
  <c r="EW56" i="9"/>
  <c r="EW55" i="9"/>
  <c r="EW54" i="9"/>
  <c r="EW53" i="9"/>
  <c r="EW52" i="9"/>
  <c r="EW51" i="9"/>
  <c r="EW50" i="9"/>
  <c r="EW49" i="9"/>
  <c r="EW48" i="9"/>
  <c r="EW47" i="9"/>
  <c r="EW46" i="9"/>
  <c r="EW45" i="9"/>
  <c r="EW44" i="9"/>
  <c r="EW43" i="9"/>
  <c r="EW42" i="9"/>
  <c r="EW41" i="9"/>
  <c r="EW40" i="9"/>
  <c r="EW39" i="9"/>
  <c r="EW36" i="9"/>
  <c r="EW34" i="9"/>
  <c r="EW33" i="9"/>
  <c r="EW32" i="9"/>
  <c r="EW31" i="9"/>
  <c r="EW30" i="9"/>
  <c r="EW29" i="9"/>
  <c r="EW28" i="9"/>
  <c r="EW27" i="9"/>
  <c r="EW26" i="9"/>
  <c r="EW25" i="9"/>
  <c r="EW24" i="9"/>
  <c r="EW23" i="9"/>
  <c r="EW20" i="9"/>
  <c r="EW19" i="9"/>
  <c r="EW18" i="9"/>
  <c r="EW17" i="9"/>
  <c r="EW16" i="9"/>
  <c r="EW15" i="9"/>
  <c r="EW14" i="9"/>
  <c r="EW13" i="9"/>
  <c r="EW12" i="9"/>
  <c r="EW11" i="9"/>
  <c r="EW10" i="9"/>
  <c r="EW9" i="9"/>
  <c r="EW8" i="9"/>
  <c r="EW7" i="9"/>
  <c r="FJ102" i="1" l="1"/>
  <c r="FJ104" i="1" s="1"/>
  <c r="E57" i="5"/>
  <c r="LD42" i="1"/>
  <c r="LE42" i="1" s="1"/>
  <c r="LD69" i="1"/>
  <c r="LE69" i="1" s="1"/>
  <c r="LD37" i="1"/>
  <c r="LE37" i="1" s="1"/>
  <c r="LD35" i="1"/>
  <c r="LE35" i="1" s="1"/>
  <c r="LD86" i="1"/>
  <c r="LE86" i="1" s="1"/>
  <c r="GB110" i="1"/>
  <c r="BC91" i="4"/>
  <c r="EW103" i="9"/>
  <c r="AZ91" i="4"/>
  <c r="LC35" i="9"/>
  <c r="LD35" i="9" s="1"/>
  <c r="EU103" i="9"/>
  <c r="EU105" i="9" s="1"/>
  <c r="EO103" i="9"/>
  <c r="EO105" i="9" s="1"/>
  <c r="GA103" i="6"/>
  <c r="EP103" i="9"/>
  <c r="EV103" i="9"/>
  <c r="EV105" i="9" s="1"/>
  <c r="EN111" i="9" s="1"/>
  <c r="GB111" i="6"/>
  <c r="GB108" i="6"/>
  <c r="GB115" i="6" s="1"/>
  <c r="GA102" i="1"/>
  <c r="FW105" i="6"/>
  <c r="FR109" i="6" s="1"/>
  <c r="FQ103" i="9"/>
  <c r="FH107" i="9"/>
  <c r="C59" i="13" s="1"/>
  <c r="FR112" i="9"/>
  <c r="FR108" i="9"/>
  <c r="B60" i="13" s="1"/>
  <c r="E60" i="13" s="1"/>
  <c r="FQ102" i="1"/>
  <c r="FT105" i="6"/>
  <c r="GA105" i="6"/>
  <c r="FJ105" i="9"/>
  <c r="FQ105" i="9"/>
  <c r="ER103" i="9"/>
  <c r="ER105" i="9" s="1"/>
  <c r="ES103" i="9"/>
  <c r="ES105" i="9" s="1"/>
  <c r="EN110" i="9" s="1"/>
  <c r="EM12" i="6"/>
  <c r="EM13" i="6"/>
  <c r="EL12" i="6"/>
  <c r="EK12" i="6"/>
  <c r="EI12" i="6"/>
  <c r="EI13" i="6"/>
  <c r="EF12" i="6"/>
  <c r="EP37" i="6"/>
  <c r="ES37" i="6"/>
  <c r="EV37" i="6"/>
  <c r="JU37" i="6" s="1"/>
  <c r="EQ153" i="6"/>
  <c r="EP68" i="6"/>
  <c r="EV68" i="6"/>
  <c r="JU68" i="6" s="1"/>
  <c r="ES68" i="6"/>
  <c r="EV12" i="6"/>
  <c r="JU12" i="6" s="1"/>
  <c r="JV12" i="6"/>
  <c r="ES12" i="6"/>
  <c r="ER12" i="6"/>
  <c r="EP12" i="6"/>
  <c r="E12" i="6"/>
  <c r="H12" i="6"/>
  <c r="K12" i="6"/>
  <c r="O12" i="6"/>
  <c r="R12" i="6"/>
  <c r="Y12" i="6"/>
  <c r="AB12" i="6"/>
  <c r="AE12" i="6"/>
  <c r="AI12" i="6"/>
  <c r="AL12" i="6"/>
  <c r="AO12" i="6"/>
  <c r="AS12" i="6"/>
  <c r="AV12" i="6"/>
  <c r="AY12" i="6"/>
  <c r="BF12" i="6"/>
  <c r="BI12" i="6"/>
  <c r="BS12" i="6"/>
  <c r="CG12" i="6"/>
  <c r="CJ12" i="6"/>
  <c r="CM12" i="6"/>
  <c r="CQ12" i="6"/>
  <c r="CT12" i="6"/>
  <c r="CW12" i="6"/>
  <c r="DA12" i="6"/>
  <c r="DD12" i="6"/>
  <c r="DG12" i="6"/>
  <c r="DN12" i="6"/>
  <c r="DU12" i="6"/>
  <c r="EE12" i="6"/>
  <c r="EH12" i="6"/>
  <c r="EO12" i="6"/>
  <c r="EU12" i="6"/>
  <c r="EN107" i="9" l="1"/>
  <c r="EP105" i="9"/>
  <c r="EN112" i="9" s="1"/>
  <c r="EW105" i="9"/>
  <c r="JV37" i="6"/>
  <c r="FR107" i="6"/>
  <c r="FR111" i="6" s="1"/>
  <c r="FR109" i="9"/>
  <c r="FR116" i="9" s="1"/>
  <c r="FH112" i="9"/>
  <c r="FH108" i="9"/>
  <c r="EN108" i="9"/>
  <c r="E68" i="6"/>
  <c r="H68" i="6"/>
  <c r="K68" i="6"/>
  <c r="O68" i="6"/>
  <c r="R68" i="6"/>
  <c r="Y68" i="6"/>
  <c r="AB68" i="6"/>
  <c r="AE68" i="6"/>
  <c r="AI68" i="6"/>
  <c r="AL68" i="6"/>
  <c r="AO68" i="6"/>
  <c r="AS68" i="6"/>
  <c r="AV68" i="6"/>
  <c r="AY68" i="6"/>
  <c r="BC68" i="6"/>
  <c r="BF68" i="6"/>
  <c r="BI68" i="6"/>
  <c r="BP68" i="6"/>
  <c r="BS68" i="6"/>
  <c r="CG68" i="6"/>
  <c r="CJ68" i="6"/>
  <c r="CM68" i="6"/>
  <c r="CQ68" i="6"/>
  <c r="CT68" i="6"/>
  <c r="CW68" i="6"/>
  <c r="DA68" i="6"/>
  <c r="DD68" i="6"/>
  <c r="DG68" i="6"/>
  <c r="DN68" i="6"/>
  <c r="DU68" i="6"/>
  <c r="EE68" i="6"/>
  <c r="EH68" i="6"/>
  <c r="EO68" i="6"/>
  <c r="ER68" i="6"/>
  <c r="EU68" i="6"/>
  <c r="E42" i="1"/>
  <c r="H42" i="1"/>
  <c r="R42" i="1"/>
  <c r="U42" i="1"/>
  <c r="Y42" i="1"/>
  <c r="AB42" i="1"/>
  <c r="AL42" i="1"/>
  <c r="AS42" i="1"/>
  <c r="AV42" i="1"/>
  <c r="AY42" i="1"/>
  <c r="BC42" i="1"/>
  <c r="BF42" i="1"/>
  <c r="BM42" i="1"/>
  <c r="BP42" i="1"/>
  <c r="BS42" i="1"/>
  <c r="BW42" i="1"/>
  <c r="CC42" i="1"/>
  <c r="CD42" i="1"/>
  <c r="CG42" i="1"/>
  <c r="CJ42" i="1"/>
  <c r="CM42" i="1"/>
  <c r="CQ42" i="1"/>
  <c r="CT42" i="1"/>
  <c r="CW42" i="1"/>
  <c r="DA42" i="1"/>
  <c r="DD42" i="1"/>
  <c r="DG42" i="1"/>
  <c r="DK42" i="1"/>
  <c r="DN42" i="1"/>
  <c r="DQ42" i="1"/>
  <c r="DU42" i="1"/>
  <c r="DX42" i="1"/>
  <c r="EA42" i="1"/>
  <c r="EE42" i="1"/>
  <c r="EH42" i="1"/>
  <c r="EK42" i="1"/>
  <c r="EO42" i="1"/>
  <c r="ER42" i="1"/>
  <c r="EU42" i="1"/>
  <c r="E37" i="1"/>
  <c r="H37" i="1"/>
  <c r="R37" i="1"/>
  <c r="Y37" i="1"/>
  <c r="AB37" i="1"/>
  <c r="AL37" i="1"/>
  <c r="AV37" i="1"/>
  <c r="BC37" i="1"/>
  <c r="BF37" i="1"/>
  <c r="BM37" i="1"/>
  <c r="BP37" i="1"/>
  <c r="BS37" i="1"/>
  <c r="BW37" i="1"/>
  <c r="BZ37" i="1"/>
  <c r="CC37" i="1"/>
  <c r="CD37" i="1"/>
  <c r="CG37" i="1"/>
  <c r="CJ37" i="1"/>
  <c r="CM37" i="1"/>
  <c r="CQ37" i="1"/>
  <c r="CT37" i="1"/>
  <c r="CW37" i="1"/>
  <c r="DA37" i="1"/>
  <c r="DD37" i="1"/>
  <c r="DG37" i="1"/>
  <c r="DN37" i="1"/>
  <c r="DQ37" i="1"/>
  <c r="DX37" i="1"/>
  <c r="EH37" i="1"/>
  <c r="EO37" i="1"/>
  <c r="ER37" i="1"/>
  <c r="EU37" i="1"/>
  <c r="E37" i="6"/>
  <c r="H37" i="6"/>
  <c r="K37" i="6"/>
  <c r="O37" i="6"/>
  <c r="R37" i="6"/>
  <c r="Y37" i="6"/>
  <c r="AB37" i="6"/>
  <c r="AE37" i="6"/>
  <c r="AI37" i="6"/>
  <c r="AL37" i="6"/>
  <c r="AO37" i="6"/>
  <c r="AS37" i="6"/>
  <c r="AV37" i="6"/>
  <c r="AY37" i="6"/>
  <c r="BF37" i="6"/>
  <c r="BI37" i="6"/>
  <c r="BP37" i="6"/>
  <c r="BS37" i="6"/>
  <c r="CG37" i="6"/>
  <c r="CJ37" i="6"/>
  <c r="CM37" i="6"/>
  <c r="CQ37" i="6"/>
  <c r="CT37" i="6"/>
  <c r="CW37" i="6"/>
  <c r="DA37" i="6"/>
  <c r="DD37" i="6"/>
  <c r="DG37" i="6"/>
  <c r="DN37" i="6"/>
  <c r="DU37" i="6"/>
  <c r="EE37" i="6"/>
  <c r="EH37" i="6"/>
  <c r="EO37" i="6"/>
  <c r="ER37" i="6"/>
  <c r="EU37" i="6"/>
  <c r="E35" i="9"/>
  <c r="H35" i="9"/>
  <c r="K35" i="9"/>
  <c r="O35" i="9"/>
  <c r="R35" i="9"/>
  <c r="U35" i="9"/>
  <c r="AB35" i="9"/>
  <c r="AE35" i="9"/>
  <c r="AL35" i="9"/>
  <c r="AO35" i="9"/>
  <c r="AS35" i="9"/>
  <c r="AV35" i="9"/>
  <c r="AY35" i="9"/>
  <c r="BC35" i="9"/>
  <c r="BF35" i="9"/>
  <c r="BI35" i="9"/>
  <c r="BM35" i="9"/>
  <c r="BP35" i="9"/>
  <c r="BS35" i="9"/>
  <c r="BW35" i="9"/>
  <c r="BZ35" i="9"/>
  <c r="CC35" i="9"/>
  <c r="CG35" i="9"/>
  <c r="CJ35" i="9"/>
  <c r="CM35" i="9"/>
  <c r="CQ35" i="9"/>
  <c r="CT35" i="9"/>
  <c r="CW35" i="9"/>
  <c r="DA35" i="9"/>
  <c r="DD35" i="9"/>
  <c r="DG35" i="9"/>
  <c r="DK35" i="9"/>
  <c r="DN35" i="9"/>
  <c r="DQ35" i="9"/>
  <c r="DU35" i="9"/>
  <c r="DX35" i="9"/>
  <c r="EA35" i="9"/>
  <c r="EE35" i="9"/>
  <c r="EK35" i="9"/>
  <c r="ER35" i="6"/>
  <c r="F35" i="6"/>
  <c r="I35" i="6"/>
  <c r="L35" i="6"/>
  <c r="P35" i="6"/>
  <c r="S35" i="6"/>
  <c r="U35" i="6"/>
  <c r="V35" i="6"/>
  <c r="Z35" i="6"/>
  <c r="AC35" i="6"/>
  <c r="AF35" i="6"/>
  <c r="BC35" i="6" s="1"/>
  <c r="AJ35" i="6"/>
  <c r="AM35" i="6"/>
  <c r="AP35" i="6"/>
  <c r="AT35" i="6"/>
  <c r="AW35" i="6"/>
  <c r="BD35" i="6"/>
  <c r="BG35" i="6"/>
  <c r="BJ35" i="6"/>
  <c r="BQ35" i="6"/>
  <c r="BT35" i="6"/>
  <c r="CH35" i="6"/>
  <c r="CK35" i="6"/>
  <c r="CN35" i="6"/>
  <c r="CR35" i="6"/>
  <c r="CU35" i="6"/>
  <c r="CX35" i="6"/>
  <c r="DB35" i="6"/>
  <c r="DE35" i="6"/>
  <c r="DH35" i="6"/>
  <c r="DO35" i="6"/>
  <c r="DV35" i="6"/>
  <c r="EF35" i="6"/>
  <c r="EI35" i="6"/>
  <c r="ES35" i="6"/>
  <c r="EV35" i="6"/>
  <c r="JU35" i="6" s="1"/>
  <c r="EV36" i="6"/>
  <c r="JU36" i="6" s="1"/>
  <c r="EP35" i="6"/>
  <c r="E35" i="6"/>
  <c r="H35" i="6"/>
  <c r="K35" i="6"/>
  <c r="O35" i="6"/>
  <c r="R35" i="6"/>
  <c r="Y35" i="6"/>
  <c r="AB35" i="6"/>
  <c r="AE35" i="6"/>
  <c r="AI35" i="6"/>
  <c r="AL35" i="6"/>
  <c r="AO35" i="6"/>
  <c r="AS35" i="6"/>
  <c r="AV35" i="6"/>
  <c r="AY35" i="6"/>
  <c r="BF35" i="6"/>
  <c r="BI35" i="6"/>
  <c r="BP35" i="6"/>
  <c r="BS35" i="6"/>
  <c r="CG35" i="6"/>
  <c r="CJ35" i="6"/>
  <c r="CM35" i="6"/>
  <c r="CQ35" i="6"/>
  <c r="CT35" i="6"/>
  <c r="CW35" i="6"/>
  <c r="DA35" i="6"/>
  <c r="DD35" i="6"/>
  <c r="DG35" i="6"/>
  <c r="DN35" i="6"/>
  <c r="DU35" i="6"/>
  <c r="EE35" i="6"/>
  <c r="EH35" i="6"/>
  <c r="EO35" i="6"/>
  <c r="EU35" i="6"/>
  <c r="FJ134" i="9" l="1"/>
  <c r="B59" i="13"/>
  <c r="FE35" i="6"/>
  <c r="EY35" i="6"/>
  <c r="JV35" i="6"/>
  <c r="FR108" i="6"/>
  <c r="FR115" i="6" s="1"/>
  <c r="FH109" i="9"/>
  <c r="FH116" i="9" s="1"/>
  <c r="EN109" i="9"/>
  <c r="EN116" i="9" s="1"/>
  <c r="EK35" i="6"/>
  <c r="DQ35" i="6"/>
  <c r="LW113" i="6"/>
  <c r="JV98" i="6"/>
  <c r="EM98" i="6"/>
  <c r="EL98" i="6"/>
  <c r="F98" i="6"/>
  <c r="I98" i="6"/>
  <c r="L98" i="6"/>
  <c r="P98" i="6"/>
  <c r="S98" i="6"/>
  <c r="U98" i="6"/>
  <c r="V98" i="6"/>
  <c r="Z98" i="6"/>
  <c r="AC98" i="6"/>
  <c r="AF98" i="6"/>
  <c r="EK98" i="6" s="1"/>
  <c r="AJ98" i="6"/>
  <c r="AM98" i="6"/>
  <c r="AP98" i="6"/>
  <c r="AT98" i="6"/>
  <c r="AW98" i="6"/>
  <c r="BD98" i="6"/>
  <c r="BG98" i="6"/>
  <c r="BJ98" i="6"/>
  <c r="BT98" i="6"/>
  <c r="CK98" i="6"/>
  <c r="CN98" i="6"/>
  <c r="CU98" i="6"/>
  <c r="CX98" i="6"/>
  <c r="DB98" i="6"/>
  <c r="DE98" i="6"/>
  <c r="DH98" i="6"/>
  <c r="DO98" i="6"/>
  <c r="DV98" i="6"/>
  <c r="EI98" i="6"/>
  <c r="EP98" i="6"/>
  <c r="ES98" i="6"/>
  <c r="EV98" i="6"/>
  <c r="JU98" i="6" s="1"/>
  <c r="E98" i="6"/>
  <c r="H98" i="6"/>
  <c r="K98" i="6"/>
  <c r="O98" i="6"/>
  <c r="R98" i="6"/>
  <c r="Y98" i="6"/>
  <c r="AB98" i="6"/>
  <c r="AE98" i="6"/>
  <c r="AI98" i="6"/>
  <c r="AL98" i="6"/>
  <c r="AO98" i="6"/>
  <c r="AS98" i="6"/>
  <c r="AV98" i="6"/>
  <c r="AY98" i="6"/>
  <c r="BC98" i="6"/>
  <c r="BF98" i="6"/>
  <c r="BI98" i="6"/>
  <c r="BS98" i="6"/>
  <c r="CJ98" i="6"/>
  <c r="CM98" i="6"/>
  <c r="CT98" i="6"/>
  <c r="CW98" i="6"/>
  <c r="DA98" i="6"/>
  <c r="DD98" i="6"/>
  <c r="DG98" i="6"/>
  <c r="DN98" i="6"/>
  <c r="DU98" i="6"/>
  <c r="EH98" i="6"/>
  <c r="EO98" i="6"/>
  <c r="ER98" i="6"/>
  <c r="EU98" i="6"/>
  <c r="EP87" i="6"/>
  <c r="EP88" i="6"/>
  <c r="EP89" i="6"/>
  <c r="EP90" i="6"/>
  <c r="EP91" i="6"/>
  <c r="EP92" i="6"/>
  <c r="EP93" i="6"/>
  <c r="EP94" i="6"/>
  <c r="EP99" i="6"/>
  <c r="EP100" i="6"/>
  <c r="EP101" i="6"/>
  <c r="ES87" i="6"/>
  <c r="ES88" i="6"/>
  <c r="ES89" i="6"/>
  <c r="ES90" i="6"/>
  <c r="ES91" i="6"/>
  <c r="ES92" i="6"/>
  <c r="ES93" i="6"/>
  <c r="ES94" i="6"/>
  <c r="ES99" i="6"/>
  <c r="ES100" i="6"/>
  <c r="ES101" i="6"/>
  <c r="EV87" i="6"/>
  <c r="JU87" i="6" s="1"/>
  <c r="EV88" i="6"/>
  <c r="JU88" i="6" s="1"/>
  <c r="EV89" i="6"/>
  <c r="JU89" i="6" s="1"/>
  <c r="EV90" i="6"/>
  <c r="JU90" i="6" s="1"/>
  <c r="EV91" i="6"/>
  <c r="JU91" i="6" s="1"/>
  <c r="EV92" i="6"/>
  <c r="JU92" i="6" s="1"/>
  <c r="EV93" i="6"/>
  <c r="JU93" i="6" s="1"/>
  <c r="EV94" i="6"/>
  <c r="JU94" i="6" s="1"/>
  <c r="EV99" i="6"/>
  <c r="JU99" i="6" s="1"/>
  <c r="EV100" i="6"/>
  <c r="JU100" i="6" s="1"/>
  <c r="EV101" i="6"/>
  <c r="JU101" i="6" s="1"/>
  <c r="EV9" i="6"/>
  <c r="JU9" i="6" s="1"/>
  <c r="EV10" i="6"/>
  <c r="JU10" i="6" s="1"/>
  <c r="EV11" i="6"/>
  <c r="JU11" i="6" s="1"/>
  <c r="EV13" i="6"/>
  <c r="JU13" i="6" s="1"/>
  <c r="EV14" i="6"/>
  <c r="JU14" i="6" s="1"/>
  <c r="EV15" i="6"/>
  <c r="JU15" i="6" s="1"/>
  <c r="EV16" i="6"/>
  <c r="JU16" i="6" s="1"/>
  <c r="EV17" i="6"/>
  <c r="JU17" i="6" s="1"/>
  <c r="EV18" i="6"/>
  <c r="JU18" i="6" s="1"/>
  <c r="EV19" i="6"/>
  <c r="JU19" i="6" s="1"/>
  <c r="EV20" i="6"/>
  <c r="JU20" i="6" s="1"/>
  <c r="EV21" i="6"/>
  <c r="JU21" i="6" s="1"/>
  <c r="EV22" i="6"/>
  <c r="JU22" i="6" s="1"/>
  <c r="EV25" i="6"/>
  <c r="JU25" i="6" s="1"/>
  <c r="EV26" i="6"/>
  <c r="JU26" i="6" s="1"/>
  <c r="EV27" i="6"/>
  <c r="JU27" i="6" s="1"/>
  <c r="EV28" i="6"/>
  <c r="JU28" i="6" s="1"/>
  <c r="EV29" i="6"/>
  <c r="JU29" i="6" s="1"/>
  <c r="EV30" i="6"/>
  <c r="JU30" i="6" s="1"/>
  <c r="EV31" i="6"/>
  <c r="JU31" i="6" s="1"/>
  <c r="EV32" i="6"/>
  <c r="JU32" i="6" s="1"/>
  <c r="EV33" i="6"/>
  <c r="JU33" i="6" s="1"/>
  <c r="EV34" i="6"/>
  <c r="JU34" i="6" s="1"/>
  <c r="EV40" i="6"/>
  <c r="JU40" i="6" s="1"/>
  <c r="EV41" i="6"/>
  <c r="JU41" i="6" s="1"/>
  <c r="EV42" i="6"/>
  <c r="JU42" i="6" s="1"/>
  <c r="EV43" i="6"/>
  <c r="JU43" i="6" s="1"/>
  <c r="EV44" i="6"/>
  <c r="JU44" i="6" s="1"/>
  <c r="EV45" i="6"/>
  <c r="JU45" i="6" s="1"/>
  <c r="EV46" i="6"/>
  <c r="JU46" i="6" s="1"/>
  <c r="EV47" i="6"/>
  <c r="JU47" i="6" s="1"/>
  <c r="EV48" i="6"/>
  <c r="JU48" i="6" s="1"/>
  <c r="EV49" i="6"/>
  <c r="JU49" i="6" s="1"/>
  <c r="EV50" i="6"/>
  <c r="JU50" i="6" s="1"/>
  <c r="EV51" i="6"/>
  <c r="JU51" i="6" s="1"/>
  <c r="EV52" i="6"/>
  <c r="JU52" i="6" s="1"/>
  <c r="EV53" i="6"/>
  <c r="JU53" i="6" s="1"/>
  <c r="EV54" i="6"/>
  <c r="JU54" i="6" s="1"/>
  <c r="EV55" i="6"/>
  <c r="JU55" i="6" s="1"/>
  <c r="EV56" i="6"/>
  <c r="JU56" i="6" s="1"/>
  <c r="EV57" i="6"/>
  <c r="JU57" i="6" s="1"/>
  <c r="EV58" i="6"/>
  <c r="JU58" i="6" s="1"/>
  <c r="EV59" i="6"/>
  <c r="JU59" i="6" s="1"/>
  <c r="EV60" i="6"/>
  <c r="JU60" i="6" s="1"/>
  <c r="EV61" i="6"/>
  <c r="JU61" i="6" s="1"/>
  <c r="EV62" i="6"/>
  <c r="JU62" i="6" s="1"/>
  <c r="EV63" i="6"/>
  <c r="JU63" i="6" s="1"/>
  <c r="EV64" i="6"/>
  <c r="JU64" i="6" s="1"/>
  <c r="EV65" i="6"/>
  <c r="JU65" i="6" s="1"/>
  <c r="EV66" i="6"/>
  <c r="JU66" i="6" s="1"/>
  <c r="EV67" i="6"/>
  <c r="JU67" i="6" s="1"/>
  <c r="EV69" i="6"/>
  <c r="JU69" i="6" s="1"/>
  <c r="EV70" i="6"/>
  <c r="JU70" i="6" s="1"/>
  <c r="EV72" i="6"/>
  <c r="JU72" i="6" s="1"/>
  <c r="EV73" i="6"/>
  <c r="JU73" i="6" s="1"/>
  <c r="EV74" i="6"/>
  <c r="JU74" i="6" s="1"/>
  <c r="EV75" i="6"/>
  <c r="JU75" i="6" s="1"/>
  <c r="EV76" i="6"/>
  <c r="JU76" i="6" s="1"/>
  <c r="EV77" i="6"/>
  <c r="JU77" i="6" s="1"/>
  <c r="EV78" i="6"/>
  <c r="JU78" i="6" s="1"/>
  <c r="EV79" i="6"/>
  <c r="JU79" i="6" s="1"/>
  <c r="EV80" i="6"/>
  <c r="JU80" i="6" s="1"/>
  <c r="EV81" i="6"/>
  <c r="JU81" i="6" s="1"/>
  <c r="EV82" i="6"/>
  <c r="JU82" i="6" s="1"/>
  <c r="EV83" i="6"/>
  <c r="JU83" i="6" s="1"/>
  <c r="EV84" i="6"/>
  <c r="JU84" i="6" s="1"/>
  <c r="EV85" i="6"/>
  <c r="JU85" i="6" s="1"/>
  <c r="EV86" i="6"/>
  <c r="JU86" i="6" s="1"/>
  <c r="EV8" i="6"/>
  <c r="JU8" i="6" s="1"/>
  <c r="EU9" i="6"/>
  <c r="EU10" i="6"/>
  <c r="EU11" i="6"/>
  <c r="EU13" i="6"/>
  <c r="EU14" i="6"/>
  <c r="EU15" i="6"/>
  <c r="EU16" i="6"/>
  <c r="EU17" i="6"/>
  <c r="EU18" i="6"/>
  <c r="EU19" i="6"/>
  <c r="EU20" i="6"/>
  <c r="EU21" i="6"/>
  <c r="EU22" i="6"/>
  <c r="EU25" i="6"/>
  <c r="EU26" i="6"/>
  <c r="EU27" i="6"/>
  <c r="EU28" i="6"/>
  <c r="EU29" i="6"/>
  <c r="EU30" i="6"/>
  <c r="EU31" i="6"/>
  <c r="EU32" i="6"/>
  <c r="EU33" i="6"/>
  <c r="EU34" i="6"/>
  <c r="EU36" i="6"/>
  <c r="EU40" i="6"/>
  <c r="EU41" i="6"/>
  <c r="EU42" i="6"/>
  <c r="EU43" i="6"/>
  <c r="EU44" i="6"/>
  <c r="EU45" i="6"/>
  <c r="EU46" i="6"/>
  <c r="EU47" i="6"/>
  <c r="EU48" i="6"/>
  <c r="EU49" i="6"/>
  <c r="EU50" i="6"/>
  <c r="EU51" i="6"/>
  <c r="EU52" i="6"/>
  <c r="EU53" i="6"/>
  <c r="EU54" i="6"/>
  <c r="EU55" i="6"/>
  <c r="EU56" i="6"/>
  <c r="EU57" i="6"/>
  <c r="EU58" i="6"/>
  <c r="EU59" i="6"/>
  <c r="EU60" i="6"/>
  <c r="EU61" i="6"/>
  <c r="EU62" i="6"/>
  <c r="EU63" i="6"/>
  <c r="EU64" i="6"/>
  <c r="EU65" i="6"/>
  <c r="EU66" i="6"/>
  <c r="EU67" i="6"/>
  <c r="EU69" i="6"/>
  <c r="EU70" i="6"/>
  <c r="EU72" i="6"/>
  <c r="EU73" i="6"/>
  <c r="EU74" i="6"/>
  <c r="EU75" i="6"/>
  <c r="EU76" i="6"/>
  <c r="EU77" i="6"/>
  <c r="EU78" i="6"/>
  <c r="EU79" i="6"/>
  <c r="EU80" i="6"/>
  <c r="EU81" i="6"/>
  <c r="EU82" i="6"/>
  <c r="EU83" i="6"/>
  <c r="EU84" i="6"/>
  <c r="EU85" i="6"/>
  <c r="EU86" i="6"/>
  <c r="EU87" i="6"/>
  <c r="EU88" i="6"/>
  <c r="EU89" i="6"/>
  <c r="EU90" i="6"/>
  <c r="EU91" i="6"/>
  <c r="EU92" i="6"/>
  <c r="EU93" i="6"/>
  <c r="EU94" i="6"/>
  <c r="EU99" i="6"/>
  <c r="EU100" i="6"/>
  <c r="EU101" i="6"/>
  <c r="EU8" i="6"/>
  <c r="ES9" i="6"/>
  <c r="ES10" i="6"/>
  <c r="ES11" i="6"/>
  <c r="ES13" i="6"/>
  <c r="ES14" i="6"/>
  <c r="ES15" i="6"/>
  <c r="ES16" i="6"/>
  <c r="ES17" i="6"/>
  <c r="ES18" i="6"/>
  <c r="ES19" i="6"/>
  <c r="ES20" i="6"/>
  <c r="ES21" i="6"/>
  <c r="ES22" i="6"/>
  <c r="ES25" i="6"/>
  <c r="ES26" i="6"/>
  <c r="ES27" i="6"/>
  <c r="ES28" i="6"/>
  <c r="ES29" i="6"/>
  <c r="ES30" i="6"/>
  <c r="ES31" i="6"/>
  <c r="ES32" i="6"/>
  <c r="ES33" i="6"/>
  <c r="ES34" i="6"/>
  <c r="ES36" i="6"/>
  <c r="ES40" i="6"/>
  <c r="ES41" i="6"/>
  <c r="ES42" i="6"/>
  <c r="ES43" i="6"/>
  <c r="ES44" i="6"/>
  <c r="ES45" i="6"/>
  <c r="ES46" i="6"/>
  <c r="ES47" i="6"/>
  <c r="ES48" i="6"/>
  <c r="ES49" i="6"/>
  <c r="ES50" i="6"/>
  <c r="ES51" i="6"/>
  <c r="ES52" i="6"/>
  <c r="ES53" i="6"/>
  <c r="ES54" i="6"/>
  <c r="ES55" i="6"/>
  <c r="ES56" i="6"/>
  <c r="ES57" i="6"/>
  <c r="ES58" i="6"/>
  <c r="ES59" i="6"/>
  <c r="ES60" i="6"/>
  <c r="ES61" i="6"/>
  <c r="ES62" i="6"/>
  <c r="ES63" i="6"/>
  <c r="ES64" i="6"/>
  <c r="ES65" i="6"/>
  <c r="ES66" i="6"/>
  <c r="ES67" i="6"/>
  <c r="ES69" i="6"/>
  <c r="ES70" i="6"/>
  <c r="ES72" i="6"/>
  <c r="ES73" i="6"/>
  <c r="ES74" i="6"/>
  <c r="ES75" i="6"/>
  <c r="ES76" i="6"/>
  <c r="ES77" i="6"/>
  <c r="ES78" i="6"/>
  <c r="ES79" i="6"/>
  <c r="ES80" i="6"/>
  <c r="ES81" i="6"/>
  <c r="ES82" i="6"/>
  <c r="ES83" i="6"/>
  <c r="ES84" i="6"/>
  <c r="ES85" i="6"/>
  <c r="ES86" i="6"/>
  <c r="ES8" i="6"/>
  <c r="ER9" i="6"/>
  <c r="ER10" i="6"/>
  <c r="ER11" i="6"/>
  <c r="ER13" i="6"/>
  <c r="ER14" i="6"/>
  <c r="ER15" i="6"/>
  <c r="ER16" i="6"/>
  <c r="ER17" i="6"/>
  <c r="ER18" i="6"/>
  <c r="ER19" i="6"/>
  <c r="ER20" i="6"/>
  <c r="ER21" i="6"/>
  <c r="ER22" i="6"/>
  <c r="ER25" i="6"/>
  <c r="ER26" i="6"/>
  <c r="ER27" i="6"/>
  <c r="ER28" i="6"/>
  <c r="ER29" i="6"/>
  <c r="ER30" i="6"/>
  <c r="ER31" i="6"/>
  <c r="ER32" i="6"/>
  <c r="ER33" i="6"/>
  <c r="ER34" i="6"/>
  <c r="ER36" i="6"/>
  <c r="ER40" i="6"/>
  <c r="ER41" i="6"/>
  <c r="ER42" i="6"/>
  <c r="ER43" i="6"/>
  <c r="ER44" i="6"/>
  <c r="ER45" i="6"/>
  <c r="ER46" i="6"/>
  <c r="ER47" i="6"/>
  <c r="ER48" i="6"/>
  <c r="ER49" i="6"/>
  <c r="ER50" i="6"/>
  <c r="ER51" i="6"/>
  <c r="ER52" i="6"/>
  <c r="ER53" i="6"/>
  <c r="ER54" i="6"/>
  <c r="ER55" i="6"/>
  <c r="ER56" i="6"/>
  <c r="ER57" i="6"/>
  <c r="ER58" i="6"/>
  <c r="ER59" i="6"/>
  <c r="ER60" i="6"/>
  <c r="ER61" i="6"/>
  <c r="ER62" i="6"/>
  <c r="ER63" i="6"/>
  <c r="ER64" i="6"/>
  <c r="ER65" i="6"/>
  <c r="ER66" i="6"/>
  <c r="ER67" i="6"/>
  <c r="ER69" i="6"/>
  <c r="ER70" i="6"/>
  <c r="ER72" i="6"/>
  <c r="ER73" i="6"/>
  <c r="ER74" i="6"/>
  <c r="ER75" i="6"/>
  <c r="ER76" i="6"/>
  <c r="ER77" i="6"/>
  <c r="ER78" i="6"/>
  <c r="ER79" i="6"/>
  <c r="ER80" i="6"/>
  <c r="ER81" i="6"/>
  <c r="ER82" i="6"/>
  <c r="ER83" i="6"/>
  <c r="ER84" i="6"/>
  <c r="ER85" i="6"/>
  <c r="ER86" i="6"/>
  <c r="ER87" i="6"/>
  <c r="ER88" i="6"/>
  <c r="ER89" i="6"/>
  <c r="ER90" i="6"/>
  <c r="ER91" i="6"/>
  <c r="ER92" i="6"/>
  <c r="ER93" i="6"/>
  <c r="ER94" i="6"/>
  <c r="ER99" i="6"/>
  <c r="ER100" i="6"/>
  <c r="ER101" i="6"/>
  <c r="ER8" i="6"/>
  <c r="EP9" i="6"/>
  <c r="EP10" i="6"/>
  <c r="EP11" i="6"/>
  <c r="EP13" i="6"/>
  <c r="EP14" i="6"/>
  <c r="EP15" i="6"/>
  <c r="EP16" i="6"/>
  <c r="EP17" i="6"/>
  <c r="EP18" i="6"/>
  <c r="EP19" i="6"/>
  <c r="EP20" i="6"/>
  <c r="EP21" i="6"/>
  <c r="EP22" i="6"/>
  <c r="EP25" i="6"/>
  <c r="EP26" i="6"/>
  <c r="EP27" i="6"/>
  <c r="EP28" i="6"/>
  <c r="EP29" i="6"/>
  <c r="EP30" i="6"/>
  <c r="EP31" i="6"/>
  <c r="EP32" i="6"/>
  <c r="EP33" i="6"/>
  <c r="EP34" i="6"/>
  <c r="EP36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9" i="6"/>
  <c r="EP70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" i="6"/>
  <c r="EO9" i="6"/>
  <c r="EO10" i="6"/>
  <c r="EO11" i="6"/>
  <c r="EO13" i="6"/>
  <c r="EO14" i="6"/>
  <c r="EO15" i="6"/>
  <c r="EO16" i="6"/>
  <c r="EO17" i="6"/>
  <c r="EO18" i="6"/>
  <c r="EO19" i="6"/>
  <c r="EO20" i="6"/>
  <c r="EO21" i="6"/>
  <c r="EO22" i="6"/>
  <c r="EO25" i="6"/>
  <c r="EO26" i="6"/>
  <c r="EO27" i="6"/>
  <c r="EO28" i="6"/>
  <c r="EO29" i="6"/>
  <c r="EO30" i="6"/>
  <c r="EO31" i="6"/>
  <c r="EO32" i="6"/>
  <c r="EO33" i="6"/>
  <c r="EO34" i="6"/>
  <c r="EO36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9" i="6"/>
  <c r="EO70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9" i="6"/>
  <c r="EO100" i="6"/>
  <c r="EO101" i="6"/>
  <c r="EO8" i="6"/>
  <c r="ET103" i="6"/>
  <c r="EN103" i="6"/>
  <c r="JV101" i="6"/>
  <c r="JV100" i="6"/>
  <c r="JV99" i="6"/>
  <c r="JV94" i="6"/>
  <c r="JV93" i="6"/>
  <c r="JV92" i="6"/>
  <c r="JV91" i="6"/>
  <c r="JV90" i="6"/>
  <c r="JV89" i="6"/>
  <c r="JV88" i="6"/>
  <c r="JV87" i="6"/>
  <c r="JV86" i="6"/>
  <c r="JV85" i="6"/>
  <c r="JV84" i="6"/>
  <c r="JV83" i="6"/>
  <c r="JV82" i="6"/>
  <c r="JV81" i="6"/>
  <c r="JV80" i="6"/>
  <c r="JV79" i="6"/>
  <c r="JV78" i="6"/>
  <c r="JV77" i="6"/>
  <c r="JV76" i="6"/>
  <c r="JV75" i="6"/>
  <c r="JV74" i="6"/>
  <c r="JV73" i="6"/>
  <c r="JV72" i="6"/>
  <c r="JV70" i="6"/>
  <c r="JV69" i="6"/>
  <c r="JV67" i="6"/>
  <c r="JV66" i="6"/>
  <c r="JV65" i="6"/>
  <c r="JV64" i="6"/>
  <c r="JV63" i="6"/>
  <c r="JV62" i="6"/>
  <c r="JV61" i="6"/>
  <c r="JV60" i="6"/>
  <c r="JV59" i="6"/>
  <c r="JV58" i="6"/>
  <c r="JV57" i="6"/>
  <c r="JV56" i="6"/>
  <c r="JV55" i="6"/>
  <c r="JV54" i="6"/>
  <c r="JV53" i="6"/>
  <c r="JV52" i="6"/>
  <c r="JV51" i="6"/>
  <c r="JV50" i="6"/>
  <c r="JV49" i="6"/>
  <c r="JV48" i="6"/>
  <c r="JV47" i="6"/>
  <c r="JV46" i="6"/>
  <c r="JV45" i="6"/>
  <c r="JV44" i="6"/>
  <c r="JV43" i="6"/>
  <c r="JV42" i="6"/>
  <c r="JV41" i="6"/>
  <c r="JV40" i="6"/>
  <c r="JV36" i="6"/>
  <c r="JV34" i="6"/>
  <c r="JV33" i="6"/>
  <c r="JV32" i="6"/>
  <c r="JV31" i="6"/>
  <c r="JV30" i="6"/>
  <c r="JV29" i="6"/>
  <c r="JV28" i="6"/>
  <c r="JV27" i="6"/>
  <c r="JV26" i="6"/>
  <c r="JV25" i="6"/>
  <c r="JV22" i="6"/>
  <c r="JV21" i="6"/>
  <c r="JV20" i="6"/>
  <c r="JV19" i="6"/>
  <c r="JV18" i="6"/>
  <c r="JV17" i="6"/>
  <c r="JV16" i="6"/>
  <c r="JV15" i="6"/>
  <c r="JV14" i="6"/>
  <c r="JV13" i="6"/>
  <c r="JV11" i="6"/>
  <c r="JV10" i="6"/>
  <c r="JV9" i="6"/>
  <c r="E59" i="13" l="1"/>
  <c r="D59" i="13"/>
  <c r="FE98" i="6"/>
  <c r="EY98" i="6"/>
  <c r="EW103" i="6"/>
  <c r="JV8" i="6"/>
  <c r="JV103" i="6" s="1"/>
  <c r="JU103" i="6"/>
  <c r="JN106" i="6" s="1"/>
  <c r="C77" i="14" s="1"/>
  <c r="C82" i="14" s="1"/>
  <c r="EQ103" i="6"/>
  <c r="DQ98" i="6"/>
  <c r="EU103" i="6"/>
  <c r="EV103" i="6"/>
  <c r="EV105" i="6" s="1"/>
  <c r="EN110" i="6" s="1"/>
  <c r="G45" i="14" s="1"/>
  <c r="ES103" i="6"/>
  <c r="ER103" i="6"/>
  <c r="EO103" i="6"/>
  <c r="EP103" i="6"/>
  <c r="EP105" i="6" s="1"/>
  <c r="ES69" i="1"/>
  <c r="ER69" i="1"/>
  <c r="F69" i="1"/>
  <c r="E69" i="1"/>
  <c r="I69" i="1"/>
  <c r="L69" i="1"/>
  <c r="P69" i="1"/>
  <c r="S69" i="1"/>
  <c r="V69" i="1"/>
  <c r="Z69" i="1"/>
  <c r="AC69" i="1"/>
  <c r="AE69" i="1"/>
  <c r="AF69" i="1"/>
  <c r="AM69" i="1"/>
  <c r="AW69" i="1"/>
  <c r="AZ69" i="1"/>
  <c r="BD69" i="1"/>
  <c r="BG69" i="1"/>
  <c r="BN69" i="1"/>
  <c r="BQ69" i="1"/>
  <c r="BT69" i="1"/>
  <c r="BX69" i="1"/>
  <c r="CA69" i="1"/>
  <c r="CH69" i="1"/>
  <c r="CK69" i="1"/>
  <c r="CN69" i="1"/>
  <c r="CR69" i="1"/>
  <c r="CU69" i="1"/>
  <c r="CX69" i="1"/>
  <c r="DB69" i="1"/>
  <c r="DE69" i="1"/>
  <c r="DH69" i="1"/>
  <c r="DO69" i="1"/>
  <c r="DR69" i="1"/>
  <c r="DV69" i="1"/>
  <c r="DY69" i="1"/>
  <c r="EB69" i="1"/>
  <c r="EF69" i="1"/>
  <c r="EI69" i="1"/>
  <c r="EL69" i="1"/>
  <c r="EV69" i="1"/>
  <c r="H69" i="1"/>
  <c r="K69" i="1"/>
  <c r="R69" i="1"/>
  <c r="U69" i="1"/>
  <c r="Y69" i="1"/>
  <c r="AB69" i="1"/>
  <c r="AL69" i="1"/>
  <c r="AV69" i="1"/>
  <c r="AY69" i="1"/>
  <c r="BC69" i="1"/>
  <c r="BF69" i="1"/>
  <c r="BM69" i="1"/>
  <c r="BP69" i="1"/>
  <c r="BS69" i="1"/>
  <c r="BW69" i="1"/>
  <c r="BZ69" i="1"/>
  <c r="CC69" i="1"/>
  <c r="CD69" i="1"/>
  <c r="CG69" i="1"/>
  <c r="CJ69" i="1"/>
  <c r="CM69" i="1"/>
  <c r="CQ69" i="1"/>
  <c r="CT69" i="1"/>
  <c r="CW69" i="1"/>
  <c r="DA69" i="1"/>
  <c r="DD69" i="1"/>
  <c r="DG69" i="1"/>
  <c r="DN69" i="1"/>
  <c r="DQ69" i="1"/>
  <c r="DU69" i="1"/>
  <c r="DX69" i="1"/>
  <c r="EA69" i="1"/>
  <c r="EE69" i="1"/>
  <c r="EH69" i="1"/>
  <c r="EK69" i="1"/>
  <c r="EO69" i="1"/>
  <c r="EU69" i="1"/>
  <c r="AW19" i="4"/>
  <c r="AW58" i="4"/>
  <c r="AW13" i="4"/>
  <c r="AW14" i="4"/>
  <c r="M14" i="4"/>
  <c r="P14" i="4"/>
  <c r="S14" i="4"/>
  <c r="Y14" i="4"/>
  <c r="AB14" i="4"/>
  <c r="AH14" i="4"/>
  <c r="AK14" i="4"/>
  <c r="AN14" i="4"/>
  <c r="AQ14" i="4"/>
  <c r="AW59" i="4"/>
  <c r="AW4" i="4"/>
  <c r="AW5" i="4"/>
  <c r="AW6" i="4"/>
  <c r="AW7" i="4"/>
  <c r="AW8" i="4"/>
  <c r="AW9" i="4"/>
  <c r="AW10" i="4"/>
  <c r="AW11" i="4"/>
  <c r="AW12" i="4"/>
  <c r="AW15" i="4"/>
  <c r="AW16" i="4"/>
  <c r="AW17" i="4"/>
  <c r="AW18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60" i="4"/>
  <c r="AW61" i="4"/>
  <c r="AW62" i="4"/>
  <c r="AW63" i="4"/>
  <c r="AW64" i="4"/>
  <c r="AW65" i="4"/>
  <c r="AW66" i="4"/>
  <c r="AW67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3" i="4"/>
  <c r="AU89" i="4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3" i="1"/>
  <c r="EV24" i="1"/>
  <c r="EV25" i="1"/>
  <c r="EV26" i="1"/>
  <c r="EV28" i="1"/>
  <c r="EV29" i="1"/>
  <c r="EV30" i="1"/>
  <c r="EV31" i="1"/>
  <c r="EV32" i="1"/>
  <c r="EV33" i="1"/>
  <c r="EV34" i="1"/>
  <c r="EV36" i="1"/>
  <c r="EV38" i="1"/>
  <c r="EV41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70" i="1"/>
  <c r="EV71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7" i="1"/>
  <c r="EV88" i="1"/>
  <c r="EV89" i="1"/>
  <c r="EV90" i="1"/>
  <c r="EV91" i="1"/>
  <c r="EV92" i="1"/>
  <c r="EV93" i="1"/>
  <c r="EV94" i="1"/>
  <c r="EV96" i="1"/>
  <c r="EV97" i="1"/>
  <c r="EV98" i="1"/>
  <c r="EV99" i="1"/>
  <c r="EV100" i="1"/>
  <c r="EV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3" i="1"/>
  <c r="EU24" i="1"/>
  <c r="EU25" i="1"/>
  <c r="EU26" i="1"/>
  <c r="EU28" i="1"/>
  <c r="EU29" i="1"/>
  <c r="EU30" i="1"/>
  <c r="EU31" i="1"/>
  <c r="EU32" i="1"/>
  <c r="EU33" i="1"/>
  <c r="EU34" i="1"/>
  <c r="EU36" i="1"/>
  <c r="EU38" i="1"/>
  <c r="EU41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70" i="1"/>
  <c r="EU71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7" i="1"/>
  <c r="EU88" i="1"/>
  <c r="EU89" i="1"/>
  <c r="EU90" i="1"/>
  <c r="EU91" i="1"/>
  <c r="EU92" i="1"/>
  <c r="EU93" i="1"/>
  <c r="EU94" i="1"/>
  <c r="EU96" i="1"/>
  <c r="EU97" i="1"/>
  <c r="EU98" i="1"/>
  <c r="EU99" i="1"/>
  <c r="EU100" i="1"/>
  <c r="EU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3" i="1"/>
  <c r="ES24" i="1"/>
  <c r="ES25" i="1"/>
  <c r="ES26" i="1"/>
  <c r="ES28" i="1"/>
  <c r="ES29" i="1"/>
  <c r="ES30" i="1"/>
  <c r="ES31" i="1"/>
  <c r="ES32" i="1"/>
  <c r="ES33" i="1"/>
  <c r="ES34" i="1"/>
  <c r="ES36" i="1"/>
  <c r="ES38" i="1"/>
  <c r="ES41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70" i="1"/>
  <c r="ES71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7" i="1"/>
  <c r="ES88" i="1"/>
  <c r="ES89" i="1"/>
  <c r="ES90" i="1"/>
  <c r="ES91" i="1"/>
  <c r="ES92" i="1"/>
  <c r="ES93" i="1"/>
  <c r="ES94" i="1"/>
  <c r="ES96" i="1"/>
  <c r="ES97" i="1"/>
  <c r="ES98" i="1"/>
  <c r="ES99" i="1"/>
  <c r="ES100" i="1"/>
  <c r="ES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3" i="1"/>
  <c r="ER24" i="1"/>
  <c r="ER25" i="1"/>
  <c r="ER26" i="1"/>
  <c r="ER28" i="1"/>
  <c r="ER29" i="1"/>
  <c r="ER30" i="1"/>
  <c r="ER31" i="1"/>
  <c r="ER32" i="1"/>
  <c r="ER33" i="1"/>
  <c r="ER34" i="1"/>
  <c r="ER36" i="1"/>
  <c r="ER38" i="1"/>
  <c r="ER41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70" i="1"/>
  <c r="ER71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7" i="1"/>
  <c r="ER88" i="1"/>
  <c r="ER89" i="1"/>
  <c r="ER90" i="1"/>
  <c r="ER91" i="1"/>
  <c r="ER92" i="1"/>
  <c r="ER93" i="1"/>
  <c r="ER94" i="1"/>
  <c r="ER96" i="1"/>
  <c r="ER97" i="1"/>
  <c r="ER98" i="1"/>
  <c r="ER99" i="1"/>
  <c r="ER100" i="1"/>
  <c r="ER7" i="1"/>
  <c r="EP7" i="1"/>
  <c r="EP102" i="1" s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3" i="1"/>
  <c r="EO24" i="1"/>
  <c r="EO25" i="1"/>
  <c r="EO26" i="1"/>
  <c r="EO28" i="1"/>
  <c r="EO29" i="1"/>
  <c r="EO30" i="1"/>
  <c r="EO31" i="1"/>
  <c r="EO32" i="1"/>
  <c r="EO33" i="1"/>
  <c r="EO34" i="1"/>
  <c r="EO36" i="1"/>
  <c r="EO38" i="1"/>
  <c r="EO41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70" i="1"/>
  <c r="EO71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7" i="1"/>
  <c r="EO88" i="1"/>
  <c r="EO89" i="1"/>
  <c r="EO90" i="1"/>
  <c r="EO91" i="1"/>
  <c r="EO92" i="1"/>
  <c r="EO93" i="1"/>
  <c r="EO94" i="1"/>
  <c r="EO96" i="1"/>
  <c r="EO97" i="1"/>
  <c r="EO98" i="1"/>
  <c r="EO99" i="1"/>
  <c r="EO100" i="1"/>
  <c r="EO7" i="1"/>
  <c r="FD102" i="1"/>
  <c r="FA102" i="1"/>
  <c r="EX102" i="1"/>
  <c r="FG100" i="1"/>
  <c r="FG99" i="1"/>
  <c r="FG98" i="1"/>
  <c r="FG97" i="1"/>
  <c r="FG96" i="1"/>
  <c r="FG94" i="1"/>
  <c r="FG93" i="1"/>
  <c r="FG92" i="1"/>
  <c r="FG91" i="1"/>
  <c r="FG90" i="1"/>
  <c r="FG89" i="1"/>
  <c r="FG88" i="1"/>
  <c r="FG87" i="1"/>
  <c r="FG85" i="1"/>
  <c r="FG84" i="1"/>
  <c r="FG83" i="1"/>
  <c r="FG82" i="1"/>
  <c r="FG81" i="1"/>
  <c r="FG80" i="1"/>
  <c r="FG79" i="1"/>
  <c r="FG78" i="1"/>
  <c r="FG77" i="1"/>
  <c r="FG76" i="1"/>
  <c r="FG75" i="1"/>
  <c r="FG74" i="1"/>
  <c r="FG73" i="1"/>
  <c r="FG71" i="1"/>
  <c r="FG70" i="1"/>
  <c r="FG68" i="1"/>
  <c r="FG67" i="1"/>
  <c r="FG66" i="1"/>
  <c r="FG65" i="1"/>
  <c r="FG64" i="1"/>
  <c r="FG63" i="1"/>
  <c r="FG62" i="1"/>
  <c r="FG61" i="1"/>
  <c r="FG60" i="1"/>
  <c r="FG59" i="1"/>
  <c r="FG58" i="1"/>
  <c r="FG57" i="1"/>
  <c r="FG56" i="1"/>
  <c r="FG55" i="1"/>
  <c r="FG54" i="1"/>
  <c r="FG53" i="1"/>
  <c r="FG52" i="1"/>
  <c r="FG51" i="1"/>
  <c r="FG50" i="1"/>
  <c r="FG49" i="1"/>
  <c r="FG48" i="1"/>
  <c r="FG47" i="1"/>
  <c r="FG46" i="1"/>
  <c r="FG45" i="1"/>
  <c r="FG44" i="1"/>
  <c r="FG41" i="1"/>
  <c r="FG38" i="1"/>
  <c r="FG36" i="1"/>
  <c r="FG34" i="1"/>
  <c r="FG33" i="1"/>
  <c r="FG32" i="1"/>
  <c r="FG31" i="1"/>
  <c r="FG30" i="1"/>
  <c r="FG29" i="1"/>
  <c r="FG28" i="1"/>
  <c r="FG26" i="1"/>
  <c r="FG25" i="1"/>
  <c r="FG24" i="1"/>
  <c r="FG23" i="1"/>
  <c r="FG20" i="1"/>
  <c r="FG19" i="1"/>
  <c r="FG18" i="1"/>
  <c r="FG17" i="1"/>
  <c r="FG16" i="1"/>
  <c r="FG15" i="1"/>
  <c r="FG14" i="1"/>
  <c r="FG13" i="1"/>
  <c r="FG12" i="1"/>
  <c r="FG11" i="1"/>
  <c r="FG10" i="1"/>
  <c r="FG9" i="1"/>
  <c r="FG8" i="1"/>
  <c r="FG7" i="1"/>
  <c r="E44" i="14"/>
  <c r="E43" i="14"/>
  <c r="E42" i="14"/>
  <c r="D42" i="14"/>
  <c r="D41" i="14"/>
  <c r="D47" i="13"/>
  <c r="D46" i="13"/>
  <c r="E44" i="13"/>
  <c r="D44" i="13"/>
  <c r="E43" i="13"/>
  <c r="D43" i="13"/>
  <c r="E41" i="13"/>
  <c r="D41" i="13"/>
  <c r="E43" i="5"/>
  <c r="E42" i="5"/>
  <c r="D42" i="5"/>
  <c r="JV105" i="6" l="1"/>
  <c r="JW105" i="6"/>
  <c r="EN107" i="6"/>
  <c r="EN111" i="6" s="1"/>
  <c r="ES102" i="1"/>
  <c r="FG102" i="1"/>
  <c r="EN106" i="6"/>
  <c r="EW105" i="6"/>
  <c r="AW91" i="4"/>
  <c r="AW94" i="4" s="1"/>
  <c r="D40" i="14"/>
  <c r="E41" i="14"/>
  <c r="D43" i="14"/>
  <c r="D44" i="14"/>
  <c r="E40" i="14"/>
  <c r="E46" i="13"/>
  <c r="E47" i="13"/>
  <c r="G48" i="13"/>
  <c r="D41" i="5"/>
  <c r="D43" i="5"/>
  <c r="E41" i="5"/>
  <c r="EM87" i="6"/>
  <c r="EL87" i="6"/>
  <c r="E87" i="6"/>
  <c r="H87" i="6"/>
  <c r="K87" i="6"/>
  <c r="O87" i="6"/>
  <c r="R87" i="6"/>
  <c r="Y87" i="6"/>
  <c r="AB87" i="6"/>
  <c r="AE87" i="6"/>
  <c r="AL87" i="6"/>
  <c r="AO87" i="6"/>
  <c r="AS87" i="6"/>
  <c r="AV87" i="6"/>
  <c r="AY87" i="6"/>
  <c r="BC87" i="6"/>
  <c r="BF87" i="6"/>
  <c r="BI87" i="6"/>
  <c r="BP87" i="6"/>
  <c r="BS87" i="6"/>
  <c r="CG87" i="6"/>
  <c r="CJ87" i="6"/>
  <c r="CM87" i="6"/>
  <c r="CQ87" i="6"/>
  <c r="CT87" i="6"/>
  <c r="CW87" i="6"/>
  <c r="DA87" i="6"/>
  <c r="DD87" i="6"/>
  <c r="DG87" i="6"/>
  <c r="DN87" i="6"/>
  <c r="DU87" i="6"/>
  <c r="EE87" i="6"/>
  <c r="EH87" i="6"/>
  <c r="F87" i="6"/>
  <c r="I87" i="6"/>
  <c r="L87" i="6"/>
  <c r="P87" i="6"/>
  <c r="S87" i="6"/>
  <c r="U87" i="6"/>
  <c r="V87" i="6"/>
  <c r="Z87" i="6"/>
  <c r="AC87" i="6"/>
  <c r="AF87" i="6"/>
  <c r="EK87" i="6" s="1"/>
  <c r="AM87" i="6"/>
  <c r="AP87" i="6"/>
  <c r="AT87" i="6"/>
  <c r="AW87" i="6"/>
  <c r="BD87" i="6"/>
  <c r="BG87" i="6"/>
  <c r="BJ87" i="6"/>
  <c r="BQ87" i="6"/>
  <c r="BT87" i="6"/>
  <c r="CH87" i="6"/>
  <c r="CK87" i="6"/>
  <c r="CN87" i="6"/>
  <c r="CR87" i="6"/>
  <c r="CU87" i="6"/>
  <c r="CX87" i="6"/>
  <c r="DB87" i="6"/>
  <c r="DE87" i="6"/>
  <c r="DH87" i="6"/>
  <c r="DO87" i="6"/>
  <c r="DV87" i="6"/>
  <c r="EF87" i="6"/>
  <c r="EI87" i="6"/>
  <c r="EI9" i="6"/>
  <c r="EI10" i="6"/>
  <c r="EI11" i="6"/>
  <c r="EI14" i="6"/>
  <c r="EI15" i="6"/>
  <c r="EI16" i="6"/>
  <c r="EI17" i="6"/>
  <c r="EI18" i="6"/>
  <c r="EI19" i="6"/>
  <c r="EI20" i="6"/>
  <c r="EI21" i="6"/>
  <c r="EI22" i="6"/>
  <c r="EI25" i="6"/>
  <c r="EI26" i="6"/>
  <c r="EI27" i="6"/>
  <c r="EI28" i="6"/>
  <c r="EI29" i="6"/>
  <c r="EI30" i="6"/>
  <c r="EI31" i="6"/>
  <c r="EI32" i="6"/>
  <c r="EI33" i="6"/>
  <c r="EI34" i="6"/>
  <c r="EI36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9" i="6"/>
  <c r="EI70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8" i="6"/>
  <c r="EI89" i="6"/>
  <c r="EI90" i="6"/>
  <c r="EI91" i="6"/>
  <c r="EI92" i="6"/>
  <c r="EI93" i="6"/>
  <c r="EI94" i="6"/>
  <c r="EI99" i="6"/>
  <c r="EI100" i="6"/>
  <c r="EI101" i="6"/>
  <c r="EI8" i="6"/>
  <c r="EH9" i="6"/>
  <c r="EH10" i="6"/>
  <c r="EH11" i="6"/>
  <c r="EH13" i="6"/>
  <c r="EH14" i="6"/>
  <c r="EH15" i="6"/>
  <c r="EH16" i="6"/>
  <c r="EH17" i="6"/>
  <c r="EH18" i="6"/>
  <c r="EH19" i="6"/>
  <c r="EH20" i="6"/>
  <c r="EH21" i="6"/>
  <c r="EH22" i="6"/>
  <c r="EH25" i="6"/>
  <c r="EH26" i="6"/>
  <c r="EH27" i="6"/>
  <c r="EH28" i="6"/>
  <c r="EH29" i="6"/>
  <c r="EH30" i="6"/>
  <c r="EH31" i="6"/>
  <c r="EH32" i="6"/>
  <c r="EH33" i="6"/>
  <c r="EH34" i="6"/>
  <c r="EH36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9" i="6"/>
  <c r="EH70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8" i="6"/>
  <c r="EH89" i="6"/>
  <c r="EH90" i="6"/>
  <c r="EH91" i="6"/>
  <c r="EH92" i="6"/>
  <c r="EH93" i="6"/>
  <c r="EH94" i="6"/>
  <c r="EH99" i="6"/>
  <c r="EH100" i="6"/>
  <c r="EH101" i="6"/>
  <c r="EH8" i="6"/>
  <c r="EF9" i="6"/>
  <c r="EF10" i="6"/>
  <c r="EF11" i="6"/>
  <c r="EF13" i="6"/>
  <c r="EF14" i="6"/>
  <c r="EF15" i="6"/>
  <c r="EF16" i="6"/>
  <c r="EF17" i="6"/>
  <c r="EF18" i="6"/>
  <c r="EF19" i="6"/>
  <c r="EF20" i="6"/>
  <c r="EF21" i="6"/>
  <c r="EF22" i="6"/>
  <c r="EF25" i="6"/>
  <c r="EF26" i="6"/>
  <c r="EF27" i="6"/>
  <c r="EF28" i="6"/>
  <c r="EF29" i="6"/>
  <c r="EF30" i="6"/>
  <c r="EF31" i="6"/>
  <c r="EF32" i="6"/>
  <c r="EF33" i="6"/>
  <c r="EF34" i="6"/>
  <c r="EF36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9" i="6"/>
  <c r="EF70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8" i="6"/>
  <c r="EF89" i="6"/>
  <c r="EF90" i="6"/>
  <c r="EF91" i="6"/>
  <c r="EF92" i="6"/>
  <c r="EF93" i="6"/>
  <c r="EF94" i="6"/>
  <c r="EF100" i="6"/>
  <c r="EF101" i="6"/>
  <c r="EF8" i="6"/>
  <c r="EE9" i="6"/>
  <c r="EE10" i="6"/>
  <c r="EE11" i="6"/>
  <c r="EE13" i="6"/>
  <c r="EE14" i="6"/>
  <c r="EE15" i="6"/>
  <c r="EE16" i="6"/>
  <c r="EE17" i="6"/>
  <c r="EE18" i="6"/>
  <c r="EE19" i="6"/>
  <c r="EE20" i="6"/>
  <c r="EE21" i="6"/>
  <c r="EE22" i="6"/>
  <c r="EE25" i="6"/>
  <c r="EE26" i="6"/>
  <c r="EE27" i="6"/>
  <c r="EE28" i="6"/>
  <c r="EE29" i="6"/>
  <c r="EE30" i="6"/>
  <c r="EE31" i="6"/>
  <c r="EE32" i="6"/>
  <c r="EE33" i="6"/>
  <c r="EE34" i="6"/>
  <c r="EE36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9" i="6"/>
  <c r="EE70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8" i="6"/>
  <c r="EE89" i="6"/>
  <c r="EE90" i="6"/>
  <c r="EE91" i="6"/>
  <c r="EE92" i="6"/>
  <c r="EE93" i="6"/>
  <c r="EE94" i="6"/>
  <c r="EE100" i="6"/>
  <c r="EE101" i="6"/>
  <c r="EE8" i="6"/>
  <c r="EL8" i="9"/>
  <c r="JK8" i="9" s="1"/>
  <c r="EL9" i="9"/>
  <c r="JK9" i="9" s="1"/>
  <c r="EL10" i="9"/>
  <c r="JK10" i="9" s="1"/>
  <c r="EL11" i="9"/>
  <c r="JK11" i="9" s="1"/>
  <c r="EL12" i="9"/>
  <c r="JK12" i="9" s="1"/>
  <c r="EL13" i="9"/>
  <c r="JK13" i="9" s="1"/>
  <c r="EL14" i="9"/>
  <c r="JK14" i="9" s="1"/>
  <c r="EL15" i="9"/>
  <c r="JK15" i="9" s="1"/>
  <c r="EL16" i="9"/>
  <c r="JK16" i="9" s="1"/>
  <c r="EL17" i="9"/>
  <c r="JK17" i="9" s="1"/>
  <c r="EL18" i="9"/>
  <c r="JK18" i="9" s="1"/>
  <c r="EL19" i="9"/>
  <c r="JK19" i="9" s="1"/>
  <c r="EL20" i="9"/>
  <c r="JK20" i="9" s="1"/>
  <c r="EL23" i="9"/>
  <c r="JK23" i="9" s="1"/>
  <c r="EL24" i="9"/>
  <c r="JK24" i="9" s="1"/>
  <c r="EL25" i="9"/>
  <c r="JK25" i="9" s="1"/>
  <c r="EL26" i="9"/>
  <c r="JK26" i="9" s="1"/>
  <c r="EL27" i="9"/>
  <c r="JK27" i="9" s="1"/>
  <c r="EL28" i="9"/>
  <c r="JK28" i="9" s="1"/>
  <c r="EL29" i="9"/>
  <c r="JK29" i="9" s="1"/>
  <c r="EL30" i="9"/>
  <c r="JK30" i="9" s="1"/>
  <c r="EL31" i="9"/>
  <c r="JK31" i="9" s="1"/>
  <c r="EL32" i="9"/>
  <c r="JK32" i="9" s="1"/>
  <c r="EL33" i="9"/>
  <c r="JK33" i="9" s="1"/>
  <c r="JK34" i="9"/>
  <c r="JK36" i="9"/>
  <c r="EL39" i="9"/>
  <c r="JK39" i="9" s="1"/>
  <c r="EL40" i="9"/>
  <c r="JK40" i="9" s="1"/>
  <c r="EL41" i="9"/>
  <c r="JK41" i="9" s="1"/>
  <c r="EL42" i="9"/>
  <c r="JK42" i="9" s="1"/>
  <c r="EL43" i="9"/>
  <c r="JK43" i="9" s="1"/>
  <c r="EL44" i="9"/>
  <c r="JK44" i="9" s="1"/>
  <c r="EL45" i="9"/>
  <c r="JK45" i="9" s="1"/>
  <c r="EL46" i="9"/>
  <c r="JK46" i="9" s="1"/>
  <c r="EL47" i="9"/>
  <c r="JK47" i="9" s="1"/>
  <c r="EL48" i="9"/>
  <c r="JK48" i="9" s="1"/>
  <c r="EL49" i="9"/>
  <c r="JK49" i="9" s="1"/>
  <c r="EL50" i="9"/>
  <c r="JK50" i="9" s="1"/>
  <c r="EL51" i="9"/>
  <c r="JK51" i="9" s="1"/>
  <c r="EL52" i="9"/>
  <c r="JK52" i="9" s="1"/>
  <c r="EL53" i="9"/>
  <c r="JK53" i="9" s="1"/>
  <c r="EL54" i="9"/>
  <c r="JK54" i="9" s="1"/>
  <c r="EL55" i="9"/>
  <c r="JK55" i="9" s="1"/>
  <c r="EL56" i="9"/>
  <c r="JK56" i="9" s="1"/>
  <c r="EL57" i="9"/>
  <c r="JK57" i="9" s="1"/>
  <c r="EL58" i="9"/>
  <c r="JK58" i="9" s="1"/>
  <c r="EL59" i="9"/>
  <c r="JK59" i="9" s="1"/>
  <c r="EL60" i="9"/>
  <c r="JK60" i="9" s="1"/>
  <c r="EL61" i="9"/>
  <c r="JK61" i="9" s="1"/>
  <c r="EL62" i="9"/>
  <c r="JK62" i="9" s="1"/>
  <c r="EL63" i="9"/>
  <c r="JK63" i="9" s="1"/>
  <c r="EL64" i="9"/>
  <c r="JK64" i="9" s="1"/>
  <c r="EL65" i="9"/>
  <c r="JK65" i="9" s="1"/>
  <c r="EL66" i="9"/>
  <c r="JK66" i="9" s="1"/>
  <c r="EL67" i="9"/>
  <c r="JK67" i="9" s="1"/>
  <c r="EL68" i="9"/>
  <c r="JK68" i="9" s="1"/>
  <c r="EL69" i="9"/>
  <c r="JK69" i="9" s="1"/>
  <c r="JK71" i="9"/>
  <c r="EL72" i="9"/>
  <c r="JK72" i="9" s="1"/>
  <c r="EL73" i="9"/>
  <c r="JK73" i="9" s="1"/>
  <c r="EL74" i="9"/>
  <c r="JK74" i="9" s="1"/>
  <c r="EL75" i="9"/>
  <c r="JK75" i="9" s="1"/>
  <c r="EL76" i="9"/>
  <c r="JK76" i="9" s="1"/>
  <c r="EL77" i="9"/>
  <c r="JK77" i="9" s="1"/>
  <c r="EL78" i="9"/>
  <c r="JK78" i="9" s="1"/>
  <c r="EL79" i="9"/>
  <c r="JK79" i="9" s="1"/>
  <c r="EL80" i="9"/>
  <c r="JK80" i="9" s="1"/>
  <c r="EL81" i="9"/>
  <c r="JK81" i="9" s="1"/>
  <c r="EL82" i="9"/>
  <c r="JK82" i="9" s="1"/>
  <c r="EL83" i="9"/>
  <c r="JK83" i="9" s="1"/>
  <c r="EL84" i="9"/>
  <c r="JK84" i="9" s="1"/>
  <c r="EL85" i="9"/>
  <c r="JK85" i="9" s="1"/>
  <c r="EL86" i="9"/>
  <c r="JK86" i="9" s="1"/>
  <c r="EL87" i="9"/>
  <c r="JK87" i="9" s="1"/>
  <c r="EL88" i="9"/>
  <c r="JK88" i="9" s="1"/>
  <c r="EL89" i="9"/>
  <c r="JK89" i="9" s="1"/>
  <c r="EL90" i="9"/>
  <c r="JK90" i="9" s="1"/>
  <c r="EL91" i="9"/>
  <c r="JK91" i="9" s="1"/>
  <c r="EL92" i="9"/>
  <c r="JK92" i="9" s="1"/>
  <c r="EL93" i="9"/>
  <c r="JK93" i="9" s="1"/>
  <c r="EL95" i="9"/>
  <c r="JK95" i="9" s="1"/>
  <c r="EL96" i="9"/>
  <c r="JK96" i="9" s="1"/>
  <c r="EL97" i="9"/>
  <c r="JK97" i="9" s="1"/>
  <c r="EL98" i="9"/>
  <c r="JK98" i="9" s="1"/>
  <c r="EL99" i="9"/>
  <c r="JK99" i="9" s="1"/>
  <c r="EL100" i="9"/>
  <c r="JK100" i="9" s="1"/>
  <c r="EL101" i="9"/>
  <c r="JK101" i="9" s="1"/>
  <c r="EL7" i="9"/>
  <c r="JK7" i="9" s="1"/>
  <c r="EK8" i="9"/>
  <c r="EK9" i="9"/>
  <c r="EK10" i="9"/>
  <c r="EK11" i="9"/>
  <c r="EK12" i="9"/>
  <c r="EK13" i="9"/>
  <c r="EK14" i="9"/>
  <c r="EK15" i="9"/>
  <c r="EK16" i="9"/>
  <c r="EK17" i="9"/>
  <c r="EK18" i="9"/>
  <c r="EK19" i="9"/>
  <c r="EK20" i="9"/>
  <c r="EK23" i="9"/>
  <c r="EK24" i="9"/>
  <c r="EK25" i="9"/>
  <c r="EK26" i="9"/>
  <c r="EK27" i="9"/>
  <c r="EK28" i="9"/>
  <c r="EK29" i="9"/>
  <c r="EK30" i="9"/>
  <c r="EK31" i="9"/>
  <c r="EK32" i="9"/>
  <c r="EK33" i="9"/>
  <c r="EK34" i="9"/>
  <c r="EK36" i="9"/>
  <c r="EK39" i="9"/>
  <c r="EK40" i="9"/>
  <c r="EK41" i="9"/>
  <c r="EK42" i="9"/>
  <c r="EK43" i="9"/>
  <c r="EK44" i="9"/>
  <c r="EK45" i="9"/>
  <c r="EK46" i="9"/>
  <c r="EK47" i="9"/>
  <c r="EK48" i="9"/>
  <c r="EK49" i="9"/>
  <c r="EK50" i="9"/>
  <c r="EK51" i="9"/>
  <c r="EK52" i="9"/>
  <c r="EK53" i="9"/>
  <c r="EK54" i="9"/>
  <c r="EK55" i="9"/>
  <c r="EK56" i="9"/>
  <c r="EK57" i="9"/>
  <c r="EK58" i="9"/>
  <c r="EK59" i="9"/>
  <c r="EK60" i="9"/>
  <c r="EK61" i="9"/>
  <c r="EK62" i="9"/>
  <c r="EK63" i="9"/>
  <c r="EK64" i="9"/>
  <c r="EK65" i="9"/>
  <c r="EK66" i="9"/>
  <c r="EK67" i="9"/>
  <c r="EK68" i="9"/>
  <c r="EK69" i="9"/>
  <c r="EK72" i="9"/>
  <c r="EK73" i="9"/>
  <c r="EK74" i="9"/>
  <c r="EK75" i="9"/>
  <c r="EK76" i="9"/>
  <c r="EK77" i="9"/>
  <c r="EK78" i="9"/>
  <c r="EK79" i="9"/>
  <c r="EK80" i="9"/>
  <c r="EK81" i="9"/>
  <c r="EK82" i="9"/>
  <c r="EK83" i="9"/>
  <c r="EK84" i="9"/>
  <c r="EK85" i="9"/>
  <c r="EK86" i="9"/>
  <c r="EK87" i="9"/>
  <c r="EK88" i="9"/>
  <c r="EK89" i="9"/>
  <c r="EK90" i="9"/>
  <c r="EK91" i="9"/>
  <c r="EK92" i="9"/>
  <c r="EK93" i="9"/>
  <c r="EK95" i="9"/>
  <c r="EK96" i="9"/>
  <c r="EK97" i="9"/>
  <c r="EK98" i="9"/>
  <c r="EK99" i="9"/>
  <c r="EK100" i="9"/>
  <c r="EK101" i="9"/>
  <c r="EK7" i="9"/>
  <c r="EI8" i="9"/>
  <c r="EI9" i="9"/>
  <c r="EI10" i="9"/>
  <c r="EI11" i="9"/>
  <c r="EI12" i="9"/>
  <c r="EI13" i="9"/>
  <c r="EI14" i="9"/>
  <c r="EI15" i="9"/>
  <c r="EI16" i="9"/>
  <c r="EI17" i="9"/>
  <c r="EI18" i="9"/>
  <c r="EI19" i="9"/>
  <c r="EI20" i="9"/>
  <c r="EI23" i="9"/>
  <c r="EI24" i="9"/>
  <c r="EI25" i="9"/>
  <c r="EI26" i="9"/>
  <c r="EI27" i="9"/>
  <c r="EI28" i="9"/>
  <c r="EI29" i="9"/>
  <c r="EI30" i="9"/>
  <c r="EI31" i="9"/>
  <c r="EI32" i="9"/>
  <c r="EI33" i="9"/>
  <c r="EI34" i="9"/>
  <c r="EI36" i="9"/>
  <c r="EI39" i="9"/>
  <c r="EI40" i="9"/>
  <c r="EI41" i="9"/>
  <c r="EI42" i="9"/>
  <c r="EI43" i="9"/>
  <c r="EI44" i="9"/>
  <c r="EI45" i="9"/>
  <c r="EI46" i="9"/>
  <c r="EI47" i="9"/>
  <c r="EI48" i="9"/>
  <c r="EI49" i="9"/>
  <c r="EI50" i="9"/>
  <c r="EI51" i="9"/>
  <c r="EI52" i="9"/>
  <c r="EI53" i="9"/>
  <c r="EI54" i="9"/>
  <c r="EI55" i="9"/>
  <c r="EI56" i="9"/>
  <c r="EI57" i="9"/>
  <c r="EI58" i="9"/>
  <c r="EI59" i="9"/>
  <c r="EI60" i="9"/>
  <c r="EI61" i="9"/>
  <c r="EI62" i="9"/>
  <c r="EI63" i="9"/>
  <c r="EI64" i="9"/>
  <c r="EI65" i="9"/>
  <c r="EI66" i="9"/>
  <c r="EI67" i="9"/>
  <c r="EI68" i="9"/>
  <c r="EI69" i="9"/>
  <c r="EI73" i="9"/>
  <c r="EI74" i="9"/>
  <c r="EI75" i="9"/>
  <c r="EI76" i="9"/>
  <c r="EI77" i="9"/>
  <c r="EI78" i="9"/>
  <c r="EI79" i="9"/>
  <c r="EI80" i="9"/>
  <c r="EI81" i="9"/>
  <c r="EI82" i="9"/>
  <c r="EI83" i="9"/>
  <c r="EI84" i="9"/>
  <c r="EI85" i="9"/>
  <c r="EI86" i="9"/>
  <c r="EI87" i="9"/>
  <c r="EI88" i="9"/>
  <c r="EI89" i="9"/>
  <c r="EI90" i="9"/>
  <c r="EI91" i="9"/>
  <c r="EI92" i="9"/>
  <c r="EI93" i="9"/>
  <c r="EI95" i="9"/>
  <c r="EI96" i="9"/>
  <c r="EI97" i="9"/>
  <c r="EI98" i="9"/>
  <c r="EI99" i="9"/>
  <c r="EI100" i="9"/>
  <c r="EI101" i="9"/>
  <c r="EI7" i="9"/>
  <c r="EH8" i="9"/>
  <c r="EH9" i="9"/>
  <c r="EH10" i="9"/>
  <c r="EH11" i="9"/>
  <c r="EH12" i="9"/>
  <c r="EH13" i="9"/>
  <c r="EH14" i="9"/>
  <c r="EH15" i="9"/>
  <c r="EH16" i="9"/>
  <c r="EH17" i="9"/>
  <c r="EH18" i="9"/>
  <c r="EH19" i="9"/>
  <c r="EH20" i="9"/>
  <c r="EH23" i="9"/>
  <c r="EH24" i="9"/>
  <c r="EH25" i="9"/>
  <c r="EH26" i="9"/>
  <c r="EH27" i="9"/>
  <c r="EH28" i="9"/>
  <c r="EH29" i="9"/>
  <c r="EH30" i="9"/>
  <c r="EH31" i="9"/>
  <c r="EH32" i="9"/>
  <c r="EH33" i="9"/>
  <c r="EH34" i="9"/>
  <c r="EH36" i="9"/>
  <c r="EH39" i="9"/>
  <c r="EH40" i="9"/>
  <c r="EH41" i="9"/>
  <c r="EH42" i="9"/>
  <c r="EH43" i="9"/>
  <c r="EH44" i="9"/>
  <c r="EH45" i="9"/>
  <c r="EH46" i="9"/>
  <c r="EH47" i="9"/>
  <c r="EH48" i="9"/>
  <c r="EH49" i="9"/>
  <c r="EH50" i="9"/>
  <c r="EH51" i="9"/>
  <c r="EH52" i="9"/>
  <c r="EH53" i="9"/>
  <c r="EH54" i="9"/>
  <c r="EH55" i="9"/>
  <c r="EH56" i="9"/>
  <c r="EH57" i="9"/>
  <c r="EH58" i="9"/>
  <c r="EH59" i="9"/>
  <c r="EH60" i="9"/>
  <c r="EH61" i="9"/>
  <c r="EH62" i="9"/>
  <c r="EH63" i="9"/>
  <c r="EH64" i="9"/>
  <c r="EH65" i="9"/>
  <c r="EH66" i="9"/>
  <c r="EH67" i="9"/>
  <c r="EH68" i="9"/>
  <c r="EH69" i="9"/>
  <c r="EH72" i="9"/>
  <c r="EH73" i="9"/>
  <c r="EH74" i="9"/>
  <c r="EH75" i="9"/>
  <c r="EH76" i="9"/>
  <c r="EH77" i="9"/>
  <c r="EH78" i="9"/>
  <c r="EH79" i="9"/>
  <c r="EH80" i="9"/>
  <c r="EH81" i="9"/>
  <c r="EH82" i="9"/>
  <c r="EH83" i="9"/>
  <c r="EH84" i="9"/>
  <c r="EH85" i="9"/>
  <c r="EH86" i="9"/>
  <c r="EH87" i="9"/>
  <c r="EH88" i="9"/>
  <c r="EH89" i="9"/>
  <c r="EH90" i="9"/>
  <c r="EH91" i="9"/>
  <c r="EH92" i="9"/>
  <c r="EH93" i="9"/>
  <c r="EH95" i="9"/>
  <c r="EH96" i="9"/>
  <c r="EH97" i="9"/>
  <c r="EH98" i="9"/>
  <c r="EH99" i="9"/>
  <c r="EH100" i="9"/>
  <c r="EH101" i="9"/>
  <c r="EH7" i="9"/>
  <c r="EF8" i="9"/>
  <c r="EF9" i="9"/>
  <c r="EF10" i="9"/>
  <c r="EF11" i="9"/>
  <c r="EF12" i="9"/>
  <c r="EF13" i="9"/>
  <c r="EF14" i="9"/>
  <c r="EF15" i="9"/>
  <c r="EF16" i="9"/>
  <c r="EF17" i="9"/>
  <c r="EF18" i="9"/>
  <c r="EF19" i="9"/>
  <c r="EF20" i="9"/>
  <c r="EF23" i="9"/>
  <c r="EF24" i="9"/>
  <c r="EF25" i="9"/>
  <c r="EF26" i="9"/>
  <c r="EF27" i="9"/>
  <c r="EF28" i="9"/>
  <c r="EF29" i="9"/>
  <c r="EF30" i="9"/>
  <c r="EF31" i="9"/>
  <c r="EF32" i="9"/>
  <c r="EF33" i="9"/>
  <c r="EF39" i="9"/>
  <c r="EF40" i="9"/>
  <c r="EF41" i="9"/>
  <c r="EF42" i="9"/>
  <c r="EF43" i="9"/>
  <c r="EF44" i="9"/>
  <c r="EF45" i="9"/>
  <c r="EF46" i="9"/>
  <c r="EF47" i="9"/>
  <c r="EF48" i="9"/>
  <c r="EF49" i="9"/>
  <c r="EF50" i="9"/>
  <c r="EF51" i="9"/>
  <c r="EF52" i="9"/>
  <c r="EF53" i="9"/>
  <c r="EF54" i="9"/>
  <c r="EF55" i="9"/>
  <c r="EF56" i="9"/>
  <c r="EF57" i="9"/>
  <c r="EF58" i="9"/>
  <c r="EF59" i="9"/>
  <c r="EF60" i="9"/>
  <c r="EF61" i="9"/>
  <c r="EF62" i="9"/>
  <c r="EF63" i="9"/>
  <c r="EF64" i="9"/>
  <c r="EF65" i="9"/>
  <c r="EF66" i="9"/>
  <c r="EF67" i="9"/>
  <c r="EF68" i="9"/>
  <c r="EF69" i="9"/>
  <c r="EF73" i="9"/>
  <c r="EF74" i="9"/>
  <c r="EF75" i="9"/>
  <c r="EF76" i="9"/>
  <c r="EF77" i="9"/>
  <c r="EF78" i="9"/>
  <c r="EF79" i="9"/>
  <c r="EF80" i="9"/>
  <c r="EF81" i="9"/>
  <c r="EF82" i="9"/>
  <c r="EF83" i="9"/>
  <c r="EF84" i="9"/>
  <c r="EF85" i="9"/>
  <c r="EF86" i="9"/>
  <c r="EF87" i="9"/>
  <c r="EF88" i="9"/>
  <c r="EF89" i="9"/>
  <c r="EF90" i="9"/>
  <c r="EF91" i="9"/>
  <c r="EF92" i="9"/>
  <c r="EF93" i="9"/>
  <c r="EF95" i="9"/>
  <c r="EF96" i="9"/>
  <c r="EF97" i="9"/>
  <c r="EF98" i="9"/>
  <c r="EF99" i="9"/>
  <c r="EF100" i="9"/>
  <c r="EF101" i="9"/>
  <c r="EF7" i="9"/>
  <c r="EE8" i="9"/>
  <c r="EE9" i="9"/>
  <c r="EE10" i="9"/>
  <c r="EE11" i="9"/>
  <c r="EE12" i="9"/>
  <c r="EE13" i="9"/>
  <c r="EE14" i="9"/>
  <c r="EE15" i="9"/>
  <c r="EE16" i="9"/>
  <c r="EE17" i="9"/>
  <c r="EE18" i="9"/>
  <c r="EE19" i="9"/>
  <c r="EE20" i="9"/>
  <c r="EE23" i="9"/>
  <c r="EE24" i="9"/>
  <c r="EE25" i="9"/>
  <c r="EE26" i="9"/>
  <c r="EE27" i="9"/>
  <c r="EE28" i="9"/>
  <c r="EE29" i="9"/>
  <c r="EE30" i="9"/>
  <c r="EE31" i="9"/>
  <c r="EE32" i="9"/>
  <c r="EE33" i="9"/>
  <c r="EE34" i="9"/>
  <c r="EE36" i="9"/>
  <c r="EE39" i="9"/>
  <c r="EE40" i="9"/>
  <c r="EE41" i="9"/>
  <c r="EE42" i="9"/>
  <c r="EE43" i="9"/>
  <c r="EE44" i="9"/>
  <c r="EE45" i="9"/>
  <c r="EE46" i="9"/>
  <c r="EE47" i="9"/>
  <c r="EE48" i="9"/>
  <c r="EE49" i="9"/>
  <c r="EE50" i="9"/>
  <c r="EE51" i="9"/>
  <c r="EE52" i="9"/>
  <c r="EE53" i="9"/>
  <c r="EE54" i="9"/>
  <c r="EE55" i="9"/>
  <c r="EE56" i="9"/>
  <c r="EE57" i="9"/>
  <c r="EE58" i="9"/>
  <c r="EE59" i="9"/>
  <c r="EE60" i="9"/>
  <c r="EE61" i="9"/>
  <c r="EE62" i="9"/>
  <c r="EE63" i="9"/>
  <c r="EE64" i="9"/>
  <c r="EE65" i="9"/>
  <c r="EE66" i="9"/>
  <c r="EE67" i="9"/>
  <c r="EE68" i="9"/>
  <c r="EE69" i="9"/>
  <c r="EE71" i="9"/>
  <c r="EE72" i="9"/>
  <c r="EE73" i="9"/>
  <c r="EE74" i="9"/>
  <c r="EE75" i="9"/>
  <c r="EE76" i="9"/>
  <c r="EE77" i="9"/>
  <c r="EE78" i="9"/>
  <c r="EE79" i="9"/>
  <c r="EE80" i="9"/>
  <c r="EE81" i="9"/>
  <c r="EE82" i="9"/>
  <c r="EE83" i="9"/>
  <c r="EE84" i="9"/>
  <c r="EE85" i="9"/>
  <c r="EE86" i="9"/>
  <c r="EE87" i="9"/>
  <c r="EE88" i="9"/>
  <c r="EE89" i="9"/>
  <c r="EE90" i="9"/>
  <c r="EE91" i="9"/>
  <c r="EE92" i="9"/>
  <c r="EE93" i="9"/>
  <c r="EE95" i="9"/>
  <c r="EE96" i="9"/>
  <c r="EE97" i="9"/>
  <c r="EE98" i="9"/>
  <c r="EE99" i="9"/>
  <c r="EE100" i="9"/>
  <c r="EE101" i="9"/>
  <c r="EE7" i="9"/>
  <c r="EM70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3" i="1"/>
  <c r="EL24" i="1"/>
  <c r="EL25" i="1"/>
  <c r="EL26" i="1"/>
  <c r="EL28" i="1"/>
  <c r="EL29" i="1"/>
  <c r="EL30" i="1"/>
  <c r="EL31" i="1"/>
  <c r="EL32" i="1"/>
  <c r="EL3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70" i="1"/>
  <c r="EL77" i="1"/>
  <c r="EL78" i="1"/>
  <c r="EL79" i="1"/>
  <c r="EL80" i="1"/>
  <c r="EL81" i="1"/>
  <c r="EL82" i="1"/>
  <c r="EL83" i="1"/>
  <c r="EL84" i="1"/>
  <c r="EL85" i="1"/>
  <c r="EL87" i="1"/>
  <c r="EL88" i="1"/>
  <c r="EL89" i="1"/>
  <c r="EL90" i="1"/>
  <c r="EL91" i="1"/>
  <c r="EL92" i="1"/>
  <c r="EL93" i="1"/>
  <c r="EL94" i="1"/>
  <c r="EL98" i="1"/>
  <c r="EL99" i="1"/>
  <c r="EL100" i="1"/>
  <c r="EL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3" i="1"/>
  <c r="EK24" i="1"/>
  <c r="EK25" i="1"/>
  <c r="EK26" i="1"/>
  <c r="EK28" i="1"/>
  <c r="EK29" i="1"/>
  <c r="EK30" i="1"/>
  <c r="EK31" i="1"/>
  <c r="EK32" i="1"/>
  <c r="EK33" i="1"/>
  <c r="EK38" i="1"/>
  <c r="EK41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70" i="1"/>
  <c r="EK71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7" i="1"/>
  <c r="EK88" i="1"/>
  <c r="EK89" i="1"/>
  <c r="EK90" i="1"/>
  <c r="EK91" i="1"/>
  <c r="EK92" i="1"/>
  <c r="EK93" i="1"/>
  <c r="EK94" i="1"/>
  <c r="EK96" i="1"/>
  <c r="EK97" i="1"/>
  <c r="EK98" i="1"/>
  <c r="EK99" i="1"/>
  <c r="EK100" i="1"/>
  <c r="EK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3" i="1"/>
  <c r="EI24" i="1"/>
  <c r="EI25" i="1"/>
  <c r="EI26" i="1"/>
  <c r="EI28" i="1"/>
  <c r="EI29" i="1"/>
  <c r="EI30" i="1"/>
  <c r="EI31" i="1"/>
  <c r="EI32" i="1"/>
  <c r="EI3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70" i="1"/>
  <c r="EI75" i="1"/>
  <c r="EI76" i="1"/>
  <c r="EI77" i="1"/>
  <c r="EI78" i="1"/>
  <c r="EI79" i="1"/>
  <c r="EI80" i="1"/>
  <c r="EI81" i="1"/>
  <c r="EI82" i="1"/>
  <c r="EI83" i="1"/>
  <c r="EI84" i="1"/>
  <c r="EI85" i="1"/>
  <c r="EI87" i="1"/>
  <c r="EI88" i="1"/>
  <c r="EI89" i="1"/>
  <c r="EI90" i="1"/>
  <c r="EI91" i="1"/>
  <c r="EI92" i="1"/>
  <c r="EI93" i="1"/>
  <c r="EI94" i="1"/>
  <c r="EI98" i="1"/>
  <c r="EI99" i="1"/>
  <c r="EI100" i="1"/>
  <c r="EI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3" i="1"/>
  <c r="EH24" i="1"/>
  <c r="EH25" i="1"/>
  <c r="EH26" i="1"/>
  <c r="EH28" i="1"/>
  <c r="EH29" i="1"/>
  <c r="EH30" i="1"/>
  <c r="EH31" i="1"/>
  <c r="EH32" i="1"/>
  <c r="EH33" i="1"/>
  <c r="EH38" i="1"/>
  <c r="EH41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70" i="1"/>
  <c r="EH71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7" i="1"/>
  <c r="EH88" i="1"/>
  <c r="EH89" i="1"/>
  <c r="EH90" i="1"/>
  <c r="EH91" i="1"/>
  <c r="EH92" i="1"/>
  <c r="EH93" i="1"/>
  <c r="EH94" i="1"/>
  <c r="EH96" i="1"/>
  <c r="EH97" i="1"/>
  <c r="EH98" i="1"/>
  <c r="EH99" i="1"/>
  <c r="EH100" i="1"/>
  <c r="EH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3" i="1"/>
  <c r="EF24" i="1"/>
  <c r="EF25" i="1"/>
  <c r="EF26" i="1"/>
  <c r="EF28" i="1"/>
  <c r="EF29" i="1"/>
  <c r="EF30" i="1"/>
  <c r="EF31" i="1"/>
  <c r="EF32" i="1"/>
  <c r="EF33" i="1"/>
  <c r="EF34" i="1"/>
  <c r="EF36" i="1"/>
  <c r="EF38" i="1"/>
  <c r="EF41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70" i="1"/>
  <c r="EF71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7" i="1"/>
  <c r="EF88" i="1"/>
  <c r="EF89" i="1"/>
  <c r="EF90" i="1"/>
  <c r="EF91" i="1"/>
  <c r="EF92" i="1"/>
  <c r="EF93" i="1"/>
  <c r="EF94" i="1"/>
  <c r="EF96" i="1"/>
  <c r="EF97" i="1"/>
  <c r="EF98" i="1"/>
  <c r="EF99" i="1"/>
  <c r="EF100" i="1"/>
  <c r="EF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3" i="1"/>
  <c r="EE24" i="1"/>
  <c r="EE25" i="1"/>
  <c r="EE26" i="1"/>
  <c r="EE28" i="1"/>
  <c r="EE29" i="1"/>
  <c r="EE30" i="1"/>
  <c r="EE31" i="1"/>
  <c r="EE32" i="1"/>
  <c r="EE33" i="1"/>
  <c r="EE34" i="1"/>
  <c r="EE36" i="1"/>
  <c r="EE38" i="1"/>
  <c r="EE41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70" i="1"/>
  <c r="EE71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7" i="1"/>
  <c r="EE88" i="1"/>
  <c r="EE89" i="1"/>
  <c r="EE90" i="1"/>
  <c r="EE91" i="1"/>
  <c r="EE92" i="1"/>
  <c r="EE93" i="1"/>
  <c r="EE94" i="1"/>
  <c r="EE96" i="1"/>
  <c r="EE97" i="1"/>
  <c r="EE98" i="1"/>
  <c r="EE99" i="1"/>
  <c r="EE100" i="1"/>
  <c r="EE7" i="1"/>
  <c r="AT13" i="4"/>
  <c r="AT4" i="4"/>
  <c r="AT5" i="4"/>
  <c r="AT6" i="4"/>
  <c r="AT7" i="4"/>
  <c r="AT8" i="4"/>
  <c r="AT9" i="4"/>
  <c r="AT10" i="4"/>
  <c r="AT11" i="4"/>
  <c r="AT12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8" i="4"/>
  <c r="AT59" i="4"/>
  <c r="AT60" i="4"/>
  <c r="AT61" i="4"/>
  <c r="AT62" i="4"/>
  <c r="AT63" i="4"/>
  <c r="AT64" i="4"/>
  <c r="AT65" i="4"/>
  <c r="AT66" i="4"/>
  <c r="AT67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3" i="4"/>
  <c r="DV9" i="6"/>
  <c r="DV10" i="6"/>
  <c r="DV11" i="6"/>
  <c r="DV13" i="6"/>
  <c r="DV14" i="6"/>
  <c r="DV15" i="6"/>
  <c r="DV16" i="6"/>
  <c r="DV17" i="6"/>
  <c r="DV18" i="6"/>
  <c r="DV19" i="6"/>
  <c r="DV20" i="6"/>
  <c r="DV21" i="6"/>
  <c r="DV22" i="6"/>
  <c r="DV25" i="6"/>
  <c r="DV26" i="6"/>
  <c r="DV27" i="6"/>
  <c r="DV28" i="6"/>
  <c r="DV29" i="6"/>
  <c r="DV30" i="6"/>
  <c r="DV31" i="6"/>
  <c r="DV32" i="6"/>
  <c r="DV33" i="6"/>
  <c r="DV34" i="6"/>
  <c r="DV36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9" i="6"/>
  <c r="DV70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8" i="6"/>
  <c r="DV89" i="6"/>
  <c r="DV90" i="6"/>
  <c r="DV91" i="6"/>
  <c r="DV92" i="6"/>
  <c r="DV93" i="6"/>
  <c r="DV94" i="6"/>
  <c r="DV99" i="6"/>
  <c r="DV100" i="6"/>
  <c r="DV101" i="6"/>
  <c r="DV8" i="6"/>
  <c r="DU9" i="6"/>
  <c r="DU10" i="6"/>
  <c r="DU11" i="6"/>
  <c r="DU13" i="6"/>
  <c r="DU14" i="6"/>
  <c r="DU15" i="6"/>
  <c r="DU16" i="6"/>
  <c r="DU17" i="6"/>
  <c r="DU18" i="6"/>
  <c r="DU19" i="6"/>
  <c r="DU20" i="6"/>
  <c r="DU21" i="6"/>
  <c r="DU22" i="6"/>
  <c r="DU25" i="6"/>
  <c r="DU26" i="6"/>
  <c r="DU27" i="6"/>
  <c r="DU28" i="6"/>
  <c r="DU29" i="6"/>
  <c r="DU30" i="6"/>
  <c r="DU31" i="6"/>
  <c r="DU32" i="6"/>
  <c r="DU33" i="6"/>
  <c r="DU34" i="6"/>
  <c r="DU36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9" i="6"/>
  <c r="DU70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8" i="6"/>
  <c r="DU89" i="6"/>
  <c r="DU90" i="6"/>
  <c r="DU91" i="6"/>
  <c r="DU92" i="6"/>
  <c r="DU93" i="6"/>
  <c r="DU94" i="6"/>
  <c r="DU99" i="6"/>
  <c r="DU100" i="6"/>
  <c r="DU101" i="6"/>
  <c r="DU8" i="6"/>
  <c r="EB8" i="9"/>
  <c r="EB9" i="9"/>
  <c r="EB10" i="9"/>
  <c r="EB11" i="9"/>
  <c r="EB12" i="9"/>
  <c r="EB13" i="9"/>
  <c r="EB14" i="9"/>
  <c r="EB15" i="9"/>
  <c r="EB16" i="9"/>
  <c r="EB17" i="9"/>
  <c r="EB18" i="9"/>
  <c r="EB19" i="9"/>
  <c r="EB20" i="9"/>
  <c r="EB23" i="9"/>
  <c r="EB24" i="9"/>
  <c r="EB25" i="9"/>
  <c r="EB26" i="9"/>
  <c r="EB27" i="9"/>
  <c r="EB28" i="9"/>
  <c r="EB29" i="9"/>
  <c r="EB30" i="9"/>
  <c r="EB31" i="9"/>
  <c r="EB32" i="9"/>
  <c r="EB33" i="9"/>
  <c r="EB36" i="9"/>
  <c r="EB39" i="9"/>
  <c r="EB40" i="9"/>
  <c r="EB41" i="9"/>
  <c r="EB42" i="9"/>
  <c r="EB43" i="9"/>
  <c r="EB44" i="9"/>
  <c r="EB45" i="9"/>
  <c r="EB46" i="9"/>
  <c r="EB47" i="9"/>
  <c r="EB48" i="9"/>
  <c r="EB49" i="9"/>
  <c r="EB50" i="9"/>
  <c r="EB51" i="9"/>
  <c r="EB52" i="9"/>
  <c r="EB53" i="9"/>
  <c r="EB54" i="9"/>
  <c r="EB55" i="9"/>
  <c r="EB56" i="9"/>
  <c r="EB57" i="9"/>
  <c r="EB58" i="9"/>
  <c r="EB59" i="9"/>
  <c r="EB60" i="9"/>
  <c r="EB61" i="9"/>
  <c r="EB62" i="9"/>
  <c r="EB63" i="9"/>
  <c r="EB64" i="9"/>
  <c r="EB65" i="9"/>
  <c r="EB66" i="9"/>
  <c r="EB67" i="9"/>
  <c r="EB68" i="9"/>
  <c r="EB69" i="9"/>
  <c r="EB73" i="9"/>
  <c r="EB74" i="9"/>
  <c r="EB75" i="9"/>
  <c r="EB76" i="9"/>
  <c r="EB77" i="9"/>
  <c r="EB78" i="9"/>
  <c r="EB79" i="9"/>
  <c r="EB80" i="9"/>
  <c r="EB81" i="9"/>
  <c r="EB82" i="9"/>
  <c r="EB83" i="9"/>
  <c r="EB84" i="9"/>
  <c r="EB85" i="9"/>
  <c r="EB86" i="9"/>
  <c r="EB87" i="9"/>
  <c r="EB88" i="9"/>
  <c r="EB89" i="9"/>
  <c r="EB90" i="9"/>
  <c r="EB91" i="9"/>
  <c r="EB92" i="9"/>
  <c r="EB93" i="9"/>
  <c r="EB95" i="9"/>
  <c r="EB96" i="9"/>
  <c r="EB97" i="9"/>
  <c r="EB98" i="9"/>
  <c r="EB99" i="9"/>
  <c r="EB100" i="9"/>
  <c r="EB101" i="9"/>
  <c r="EB7" i="9"/>
  <c r="EA8" i="9"/>
  <c r="EA9" i="9"/>
  <c r="EA10" i="9"/>
  <c r="EA11" i="9"/>
  <c r="EA12" i="9"/>
  <c r="EA13" i="9"/>
  <c r="EA14" i="9"/>
  <c r="EA15" i="9"/>
  <c r="EA16" i="9"/>
  <c r="EA17" i="9"/>
  <c r="EA18" i="9"/>
  <c r="EA19" i="9"/>
  <c r="EA20" i="9"/>
  <c r="EA23" i="9"/>
  <c r="EA24" i="9"/>
  <c r="EA25" i="9"/>
  <c r="EA26" i="9"/>
  <c r="EA27" i="9"/>
  <c r="EA28" i="9"/>
  <c r="EA29" i="9"/>
  <c r="EA30" i="9"/>
  <c r="EA31" i="9"/>
  <c r="EA32" i="9"/>
  <c r="EA33" i="9"/>
  <c r="EA34" i="9"/>
  <c r="EA36" i="9"/>
  <c r="EA39" i="9"/>
  <c r="EA40" i="9"/>
  <c r="EA41" i="9"/>
  <c r="EA42" i="9"/>
  <c r="EA43" i="9"/>
  <c r="EA44" i="9"/>
  <c r="EA45" i="9"/>
  <c r="EA46" i="9"/>
  <c r="EA47" i="9"/>
  <c r="EA48" i="9"/>
  <c r="EA49" i="9"/>
  <c r="EA50" i="9"/>
  <c r="EA51" i="9"/>
  <c r="EA52" i="9"/>
  <c r="EA53" i="9"/>
  <c r="EA54" i="9"/>
  <c r="EA55" i="9"/>
  <c r="EA56" i="9"/>
  <c r="EA57" i="9"/>
  <c r="EA58" i="9"/>
  <c r="EA59" i="9"/>
  <c r="EA60" i="9"/>
  <c r="EA61" i="9"/>
  <c r="EA62" i="9"/>
  <c r="EA63" i="9"/>
  <c r="EA64" i="9"/>
  <c r="EA65" i="9"/>
  <c r="EA66" i="9"/>
  <c r="EA67" i="9"/>
  <c r="EA68" i="9"/>
  <c r="EA69" i="9"/>
  <c r="EA73" i="9"/>
  <c r="EA74" i="9"/>
  <c r="EA75" i="9"/>
  <c r="EA76" i="9"/>
  <c r="EA77" i="9"/>
  <c r="EA78" i="9"/>
  <c r="EA79" i="9"/>
  <c r="EA80" i="9"/>
  <c r="EA81" i="9"/>
  <c r="EA82" i="9"/>
  <c r="EA83" i="9"/>
  <c r="EA84" i="9"/>
  <c r="EA85" i="9"/>
  <c r="EA86" i="9"/>
  <c r="EA87" i="9"/>
  <c r="EA88" i="9"/>
  <c r="EA89" i="9"/>
  <c r="EA90" i="9"/>
  <c r="EA91" i="9"/>
  <c r="EA92" i="9"/>
  <c r="EA93" i="9"/>
  <c r="EA95" i="9"/>
  <c r="EA96" i="9"/>
  <c r="EA97" i="9"/>
  <c r="EA98" i="9"/>
  <c r="EA99" i="9"/>
  <c r="EA100" i="9"/>
  <c r="EA101" i="9"/>
  <c r="EA7" i="9"/>
  <c r="DY8" i="9"/>
  <c r="DY9" i="9"/>
  <c r="DY10" i="9"/>
  <c r="DY11" i="9"/>
  <c r="DY12" i="9"/>
  <c r="DY13" i="9"/>
  <c r="DY14" i="9"/>
  <c r="DY15" i="9"/>
  <c r="DY16" i="9"/>
  <c r="DY17" i="9"/>
  <c r="DY18" i="9"/>
  <c r="DY19" i="9"/>
  <c r="DY20" i="9"/>
  <c r="DY23" i="9"/>
  <c r="DY24" i="9"/>
  <c r="DY25" i="9"/>
  <c r="DY26" i="9"/>
  <c r="DY27" i="9"/>
  <c r="DY28" i="9"/>
  <c r="DY29" i="9"/>
  <c r="DY30" i="9"/>
  <c r="DY31" i="9"/>
  <c r="DY32" i="9"/>
  <c r="DY33" i="9"/>
  <c r="DY39" i="9"/>
  <c r="DY40" i="9"/>
  <c r="DY41" i="9"/>
  <c r="DY42" i="9"/>
  <c r="DY43" i="9"/>
  <c r="DY44" i="9"/>
  <c r="DY45" i="9"/>
  <c r="DY46" i="9"/>
  <c r="DY47" i="9"/>
  <c r="DY48" i="9"/>
  <c r="DY49" i="9"/>
  <c r="DY50" i="9"/>
  <c r="DY51" i="9"/>
  <c r="DY52" i="9"/>
  <c r="DY53" i="9"/>
  <c r="DY54" i="9"/>
  <c r="DY55" i="9"/>
  <c r="DY56" i="9"/>
  <c r="DY57" i="9"/>
  <c r="DY58" i="9"/>
  <c r="DY59" i="9"/>
  <c r="DY60" i="9"/>
  <c r="DY61" i="9"/>
  <c r="DY62" i="9"/>
  <c r="DY63" i="9"/>
  <c r="DY64" i="9"/>
  <c r="DY65" i="9"/>
  <c r="DY66" i="9"/>
  <c r="DY67" i="9"/>
  <c r="DY68" i="9"/>
  <c r="DY69" i="9"/>
  <c r="DY71" i="9"/>
  <c r="DY72" i="9"/>
  <c r="DY73" i="9"/>
  <c r="DY74" i="9"/>
  <c r="DY75" i="9"/>
  <c r="DY76" i="9"/>
  <c r="DY77" i="9"/>
  <c r="DY78" i="9"/>
  <c r="DY79" i="9"/>
  <c r="DY80" i="9"/>
  <c r="DY81" i="9"/>
  <c r="DY82" i="9"/>
  <c r="DY83" i="9"/>
  <c r="DY84" i="9"/>
  <c r="DY85" i="9"/>
  <c r="DY86" i="9"/>
  <c r="DY87" i="9"/>
  <c r="DY88" i="9"/>
  <c r="DY89" i="9"/>
  <c r="DY90" i="9"/>
  <c r="DY91" i="9"/>
  <c r="DY92" i="9"/>
  <c r="DY93" i="9"/>
  <c r="DY95" i="9"/>
  <c r="DY96" i="9"/>
  <c r="DY97" i="9"/>
  <c r="DY98" i="9"/>
  <c r="DY99" i="9"/>
  <c r="DY100" i="9"/>
  <c r="DY101" i="9"/>
  <c r="DY7" i="9"/>
  <c r="DX8" i="9"/>
  <c r="DX9" i="9"/>
  <c r="DX10" i="9"/>
  <c r="DX11" i="9"/>
  <c r="DX12" i="9"/>
  <c r="DX13" i="9"/>
  <c r="DX14" i="9"/>
  <c r="DX15" i="9"/>
  <c r="DX16" i="9"/>
  <c r="DX17" i="9"/>
  <c r="DX18" i="9"/>
  <c r="DX19" i="9"/>
  <c r="DX20" i="9"/>
  <c r="DX23" i="9"/>
  <c r="DX24" i="9"/>
  <c r="DX25" i="9"/>
  <c r="DX26" i="9"/>
  <c r="DX27" i="9"/>
  <c r="DX28" i="9"/>
  <c r="DX29" i="9"/>
  <c r="DX30" i="9"/>
  <c r="DX31" i="9"/>
  <c r="DX32" i="9"/>
  <c r="DX33" i="9"/>
  <c r="DX34" i="9"/>
  <c r="DX36" i="9"/>
  <c r="DX39" i="9"/>
  <c r="DX40" i="9"/>
  <c r="DX41" i="9"/>
  <c r="DX42" i="9"/>
  <c r="DX43" i="9"/>
  <c r="DX44" i="9"/>
  <c r="DX45" i="9"/>
  <c r="DX46" i="9"/>
  <c r="DX47" i="9"/>
  <c r="DX48" i="9"/>
  <c r="DX49" i="9"/>
  <c r="DX50" i="9"/>
  <c r="DX51" i="9"/>
  <c r="DX52" i="9"/>
  <c r="DX53" i="9"/>
  <c r="DX54" i="9"/>
  <c r="DX55" i="9"/>
  <c r="DX56" i="9"/>
  <c r="DX57" i="9"/>
  <c r="DX58" i="9"/>
  <c r="DX59" i="9"/>
  <c r="DX60" i="9"/>
  <c r="DX61" i="9"/>
  <c r="DX62" i="9"/>
  <c r="DX63" i="9"/>
  <c r="DX64" i="9"/>
  <c r="DX65" i="9"/>
  <c r="DX66" i="9"/>
  <c r="DX67" i="9"/>
  <c r="DX68" i="9"/>
  <c r="DX69" i="9"/>
  <c r="DX71" i="9"/>
  <c r="DX72" i="9"/>
  <c r="DX73" i="9"/>
  <c r="DX74" i="9"/>
  <c r="DX75" i="9"/>
  <c r="DX76" i="9"/>
  <c r="DX77" i="9"/>
  <c r="DX78" i="9"/>
  <c r="DX79" i="9"/>
  <c r="DX80" i="9"/>
  <c r="DX81" i="9"/>
  <c r="DX82" i="9"/>
  <c r="DX83" i="9"/>
  <c r="DX84" i="9"/>
  <c r="DX85" i="9"/>
  <c r="DX86" i="9"/>
  <c r="DX87" i="9"/>
  <c r="DX88" i="9"/>
  <c r="DX89" i="9"/>
  <c r="DX90" i="9"/>
  <c r="DX91" i="9"/>
  <c r="DX92" i="9"/>
  <c r="DX93" i="9"/>
  <c r="DX95" i="9"/>
  <c r="DX96" i="9"/>
  <c r="DX97" i="9"/>
  <c r="DX98" i="9"/>
  <c r="DX99" i="9"/>
  <c r="DX100" i="9"/>
  <c r="DX101" i="9"/>
  <c r="DX7" i="9"/>
  <c r="DV8" i="9"/>
  <c r="DV9" i="9"/>
  <c r="DV10" i="9"/>
  <c r="DV11" i="9"/>
  <c r="DV12" i="9"/>
  <c r="DV13" i="9"/>
  <c r="DV14" i="9"/>
  <c r="DV15" i="9"/>
  <c r="DV16" i="9"/>
  <c r="DV17" i="9"/>
  <c r="DV18" i="9"/>
  <c r="DV19" i="9"/>
  <c r="DV20" i="9"/>
  <c r="DV23" i="9"/>
  <c r="DV24" i="9"/>
  <c r="DV25" i="9"/>
  <c r="DV26" i="9"/>
  <c r="DV27" i="9"/>
  <c r="DV28" i="9"/>
  <c r="DV29" i="9"/>
  <c r="DV30" i="9"/>
  <c r="DV31" i="9"/>
  <c r="DV32" i="9"/>
  <c r="DV33" i="9"/>
  <c r="DV39" i="9"/>
  <c r="DV40" i="9"/>
  <c r="DV41" i="9"/>
  <c r="DV42" i="9"/>
  <c r="DV43" i="9"/>
  <c r="DV44" i="9"/>
  <c r="DV45" i="9"/>
  <c r="DV46" i="9"/>
  <c r="DV47" i="9"/>
  <c r="DV48" i="9"/>
  <c r="DV49" i="9"/>
  <c r="DV50" i="9"/>
  <c r="DV51" i="9"/>
  <c r="DV52" i="9"/>
  <c r="DV53" i="9"/>
  <c r="DV54" i="9"/>
  <c r="DV55" i="9"/>
  <c r="DV56" i="9"/>
  <c r="DV57" i="9"/>
  <c r="DV58" i="9"/>
  <c r="DV59" i="9"/>
  <c r="DV60" i="9"/>
  <c r="DV61" i="9"/>
  <c r="DV62" i="9"/>
  <c r="DV63" i="9"/>
  <c r="DV64" i="9"/>
  <c r="DV65" i="9"/>
  <c r="DV66" i="9"/>
  <c r="DV67" i="9"/>
  <c r="DV68" i="9"/>
  <c r="DV69" i="9"/>
  <c r="DV72" i="9"/>
  <c r="DV73" i="9"/>
  <c r="DV74" i="9"/>
  <c r="DV75" i="9"/>
  <c r="DV76" i="9"/>
  <c r="DV77" i="9"/>
  <c r="DV78" i="9"/>
  <c r="DV79" i="9"/>
  <c r="DV80" i="9"/>
  <c r="DV81" i="9"/>
  <c r="DV82" i="9"/>
  <c r="DV83" i="9"/>
  <c r="DV84" i="9"/>
  <c r="DV85" i="9"/>
  <c r="DV86" i="9"/>
  <c r="DV87" i="9"/>
  <c r="DV88" i="9"/>
  <c r="DV89" i="9"/>
  <c r="DV90" i="9"/>
  <c r="DV91" i="9"/>
  <c r="DV92" i="9"/>
  <c r="DV93" i="9"/>
  <c r="DV95" i="9"/>
  <c r="DV96" i="9"/>
  <c r="DV97" i="9"/>
  <c r="DV98" i="9"/>
  <c r="DV99" i="9"/>
  <c r="DV100" i="9"/>
  <c r="DV101" i="9"/>
  <c r="DV7" i="9"/>
  <c r="DU8" i="9"/>
  <c r="DU9" i="9"/>
  <c r="DU10" i="9"/>
  <c r="DU11" i="9"/>
  <c r="DU12" i="9"/>
  <c r="DU13" i="9"/>
  <c r="DU14" i="9"/>
  <c r="DU15" i="9"/>
  <c r="DU16" i="9"/>
  <c r="DU17" i="9"/>
  <c r="DU18" i="9"/>
  <c r="DU19" i="9"/>
  <c r="DU20" i="9"/>
  <c r="DU23" i="9"/>
  <c r="DU24" i="9"/>
  <c r="DU25" i="9"/>
  <c r="DU26" i="9"/>
  <c r="DU27" i="9"/>
  <c r="DU28" i="9"/>
  <c r="DU29" i="9"/>
  <c r="DU30" i="9"/>
  <c r="DU31" i="9"/>
  <c r="DU32" i="9"/>
  <c r="DU33" i="9"/>
  <c r="DU34" i="9"/>
  <c r="DU36" i="9"/>
  <c r="DU39" i="9"/>
  <c r="DU40" i="9"/>
  <c r="DU41" i="9"/>
  <c r="DU42" i="9"/>
  <c r="DU43" i="9"/>
  <c r="DU44" i="9"/>
  <c r="DU45" i="9"/>
  <c r="DU46" i="9"/>
  <c r="DU47" i="9"/>
  <c r="DU48" i="9"/>
  <c r="DU49" i="9"/>
  <c r="DU50" i="9"/>
  <c r="DU51" i="9"/>
  <c r="DU52" i="9"/>
  <c r="DU53" i="9"/>
  <c r="DU54" i="9"/>
  <c r="DU55" i="9"/>
  <c r="DU56" i="9"/>
  <c r="DU57" i="9"/>
  <c r="DU58" i="9"/>
  <c r="DU59" i="9"/>
  <c r="DU60" i="9"/>
  <c r="DU61" i="9"/>
  <c r="DU62" i="9"/>
  <c r="DU63" i="9"/>
  <c r="DU64" i="9"/>
  <c r="DU65" i="9"/>
  <c r="DU66" i="9"/>
  <c r="DU67" i="9"/>
  <c r="DU68" i="9"/>
  <c r="DU69" i="9"/>
  <c r="DU72" i="9"/>
  <c r="DU73" i="9"/>
  <c r="DU74" i="9"/>
  <c r="DU75" i="9"/>
  <c r="DU76" i="9"/>
  <c r="DU77" i="9"/>
  <c r="DU78" i="9"/>
  <c r="DU79" i="9"/>
  <c r="DU80" i="9"/>
  <c r="DU81" i="9"/>
  <c r="DU82" i="9"/>
  <c r="DU83" i="9"/>
  <c r="DU84" i="9"/>
  <c r="DU85" i="9"/>
  <c r="DU86" i="9"/>
  <c r="DU87" i="9"/>
  <c r="DU88" i="9"/>
  <c r="DU89" i="9"/>
  <c r="DU90" i="9"/>
  <c r="DU91" i="9"/>
  <c r="DU92" i="9"/>
  <c r="DU93" i="9"/>
  <c r="DU95" i="9"/>
  <c r="DU96" i="9"/>
  <c r="DU97" i="9"/>
  <c r="DU98" i="9"/>
  <c r="DU99" i="9"/>
  <c r="DU100" i="9"/>
  <c r="DU101" i="9"/>
  <c r="DU7" i="9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3" i="1"/>
  <c r="DY24" i="1"/>
  <c r="DY25" i="1"/>
  <c r="DY26" i="1"/>
  <c r="DY28" i="1"/>
  <c r="DY29" i="1"/>
  <c r="DY30" i="1"/>
  <c r="DY31" i="1"/>
  <c r="DY32" i="1"/>
  <c r="DY33" i="1"/>
  <c r="DY36" i="1"/>
  <c r="DY45" i="1"/>
  <c r="DY46" i="1"/>
  <c r="DY47" i="1"/>
  <c r="DY49" i="1"/>
  <c r="DY50" i="1"/>
  <c r="DY51" i="1"/>
  <c r="DY52" i="1"/>
  <c r="DY53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70" i="1"/>
  <c r="DY71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7" i="1"/>
  <c r="DY88" i="1"/>
  <c r="DY89" i="1"/>
  <c r="DY90" i="1"/>
  <c r="DY91" i="1"/>
  <c r="DY92" i="1"/>
  <c r="DY93" i="1"/>
  <c r="DY94" i="1"/>
  <c r="DY96" i="1"/>
  <c r="DY97" i="1"/>
  <c r="DY98" i="1"/>
  <c r="DY99" i="1"/>
  <c r="DY100" i="1"/>
  <c r="DY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3" i="1"/>
  <c r="DX24" i="1"/>
  <c r="DX25" i="1"/>
  <c r="DX26" i="1"/>
  <c r="DX28" i="1"/>
  <c r="DX29" i="1"/>
  <c r="DX30" i="1"/>
  <c r="DX31" i="1"/>
  <c r="DX32" i="1"/>
  <c r="DX33" i="1"/>
  <c r="DX36" i="1"/>
  <c r="DX38" i="1"/>
  <c r="DX41" i="1"/>
  <c r="DX43" i="1"/>
  <c r="DX45" i="1"/>
  <c r="DX46" i="1"/>
  <c r="DX47" i="1"/>
  <c r="DX49" i="1"/>
  <c r="DX50" i="1"/>
  <c r="DX51" i="1"/>
  <c r="DX52" i="1"/>
  <c r="DX53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70" i="1"/>
  <c r="DX71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7" i="1"/>
  <c r="DX88" i="1"/>
  <c r="DX89" i="1"/>
  <c r="DX90" i="1"/>
  <c r="DX91" i="1"/>
  <c r="DX92" i="1"/>
  <c r="DX93" i="1"/>
  <c r="DX94" i="1"/>
  <c r="DX96" i="1"/>
  <c r="DX97" i="1"/>
  <c r="DX98" i="1"/>
  <c r="DX99" i="1"/>
  <c r="DX100" i="1"/>
  <c r="DX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0" i="1"/>
  <c r="DV23" i="1"/>
  <c r="DV24" i="1"/>
  <c r="DV25" i="1"/>
  <c r="DV26" i="1"/>
  <c r="DV28" i="1"/>
  <c r="DV29" i="1"/>
  <c r="DV30" i="1"/>
  <c r="DV31" i="1"/>
  <c r="DV32" i="1"/>
  <c r="DV3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70" i="1"/>
  <c r="DV71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7" i="1"/>
  <c r="DV88" i="1"/>
  <c r="DV89" i="1"/>
  <c r="DV90" i="1"/>
  <c r="DV91" i="1"/>
  <c r="DV92" i="1"/>
  <c r="DV93" i="1"/>
  <c r="DV94" i="1"/>
  <c r="DV96" i="1"/>
  <c r="DV97" i="1"/>
  <c r="DV98" i="1"/>
  <c r="DV99" i="1"/>
  <c r="DV100" i="1"/>
  <c r="DV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3" i="1"/>
  <c r="DU24" i="1"/>
  <c r="DU25" i="1"/>
  <c r="DU26" i="1"/>
  <c r="DU28" i="1"/>
  <c r="DU29" i="1"/>
  <c r="DU30" i="1"/>
  <c r="DU31" i="1"/>
  <c r="DU32" i="1"/>
  <c r="DU33" i="1"/>
  <c r="DU41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70" i="1"/>
  <c r="DU71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7" i="1"/>
  <c r="DU88" i="1"/>
  <c r="DU89" i="1"/>
  <c r="DU90" i="1"/>
  <c r="DU91" i="1"/>
  <c r="DU92" i="1"/>
  <c r="DU93" i="1"/>
  <c r="DU94" i="1"/>
  <c r="DU96" i="1"/>
  <c r="DU97" i="1"/>
  <c r="DU98" i="1"/>
  <c r="DU99" i="1"/>
  <c r="DU100" i="1"/>
  <c r="DU7" i="1"/>
  <c r="DY73" i="1"/>
  <c r="DY54" i="1"/>
  <c r="DY48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3" i="1"/>
  <c r="EB24" i="1"/>
  <c r="EB25" i="1"/>
  <c r="EB26" i="1"/>
  <c r="EB28" i="1"/>
  <c r="EB29" i="1"/>
  <c r="EB30" i="1"/>
  <c r="EB31" i="1"/>
  <c r="EB32" i="1"/>
  <c r="EB33" i="1"/>
  <c r="EB38" i="1"/>
  <c r="EB41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70" i="1"/>
  <c r="EB71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7" i="1"/>
  <c r="EB88" i="1"/>
  <c r="EB89" i="1"/>
  <c r="EB90" i="1"/>
  <c r="EB91" i="1"/>
  <c r="EB92" i="1"/>
  <c r="EB93" i="1"/>
  <c r="EB94" i="1"/>
  <c r="EB96" i="1"/>
  <c r="EB97" i="1"/>
  <c r="EB98" i="1"/>
  <c r="EB99" i="1"/>
  <c r="EB100" i="1"/>
  <c r="EB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3" i="1"/>
  <c r="EA24" i="1"/>
  <c r="EA25" i="1"/>
  <c r="EA26" i="1"/>
  <c r="EA28" i="1"/>
  <c r="EA29" i="1"/>
  <c r="EA30" i="1"/>
  <c r="EA31" i="1"/>
  <c r="EA32" i="1"/>
  <c r="EA33" i="1"/>
  <c r="EA38" i="1"/>
  <c r="EA41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70" i="1"/>
  <c r="EA71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7" i="1"/>
  <c r="EA88" i="1"/>
  <c r="EA89" i="1"/>
  <c r="EA90" i="1"/>
  <c r="EA91" i="1"/>
  <c r="EA92" i="1"/>
  <c r="EA93" i="1"/>
  <c r="EA94" i="1"/>
  <c r="EA96" i="1"/>
  <c r="EA97" i="1"/>
  <c r="EA98" i="1"/>
  <c r="EA99" i="1"/>
  <c r="EA100" i="1"/>
  <c r="EA7" i="1"/>
  <c r="AQ4" i="4"/>
  <c r="AQ5" i="4"/>
  <c r="AQ6" i="4"/>
  <c r="AQ7" i="4"/>
  <c r="AQ8" i="4"/>
  <c r="AQ9" i="4"/>
  <c r="AQ10" i="4"/>
  <c r="AQ11" i="4"/>
  <c r="AQ12" i="4"/>
  <c r="AQ13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8" i="4"/>
  <c r="AQ59" i="4"/>
  <c r="AQ60" i="4"/>
  <c r="AQ61" i="4"/>
  <c r="AQ62" i="4"/>
  <c r="AQ63" i="4"/>
  <c r="AQ64" i="4"/>
  <c r="AQ65" i="4"/>
  <c r="AQ66" i="4"/>
  <c r="AQ67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3" i="4"/>
  <c r="DO9" i="6"/>
  <c r="DO10" i="6"/>
  <c r="DO11" i="6"/>
  <c r="DO14" i="6"/>
  <c r="DO15" i="6"/>
  <c r="DO16" i="6"/>
  <c r="DO17" i="6"/>
  <c r="DO18" i="6"/>
  <c r="DO19" i="6"/>
  <c r="DO20" i="6"/>
  <c r="DO21" i="6"/>
  <c r="DO22" i="6"/>
  <c r="DO25" i="6"/>
  <c r="DO26" i="6"/>
  <c r="DO27" i="6"/>
  <c r="DO28" i="6"/>
  <c r="DO29" i="6"/>
  <c r="DO30" i="6"/>
  <c r="DO31" i="6"/>
  <c r="DO32" i="6"/>
  <c r="DO33" i="6"/>
  <c r="DO34" i="6"/>
  <c r="DO36" i="6"/>
  <c r="DO41" i="6"/>
  <c r="DO42" i="6"/>
  <c r="DO43" i="6"/>
  <c r="DO44" i="6"/>
  <c r="DO45" i="6"/>
  <c r="DO46" i="6"/>
  <c r="DO47" i="6"/>
  <c r="DO48" i="6"/>
  <c r="DO49" i="6"/>
  <c r="DO50" i="6"/>
  <c r="DO51" i="6"/>
  <c r="DO52" i="6"/>
  <c r="DO53" i="6"/>
  <c r="DO54" i="6"/>
  <c r="DO55" i="6"/>
  <c r="DO56" i="6"/>
  <c r="DO57" i="6"/>
  <c r="DO58" i="6"/>
  <c r="DO59" i="6"/>
  <c r="DO60" i="6"/>
  <c r="DO61" i="6"/>
  <c r="DO62" i="6"/>
  <c r="DO63" i="6"/>
  <c r="DO64" i="6"/>
  <c r="DO65" i="6"/>
  <c r="DO66" i="6"/>
  <c r="DO67" i="6"/>
  <c r="DO69" i="6"/>
  <c r="DO70" i="6"/>
  <c r="DO72" i="6"/>
  <c r="DO73" i="6"/>
  <c r="DO74" i="6"/>
  <c r="DO75" i="6"/>
  <c r="DO76" i="6"/>
  <c r="DO77" i="6"/>
  <c r="DO78" i="6"/>
  <c r="DO79" i="6"/>
  <c r="DO80" i="6"/>
  <c r="DO81" i="6"/>
  <c r="DO82" i="6"/>
  <c r="DO83" i="6"/>
  <c r="DO84" i="6"/>
  <c r="DO85" i="6"/>
  <c r="DO86" i="6"/>
  <c r="DO88" i="6"/>
  <c r="DO89" i="6"/>
  <c r="DO90" i="6"/>
  <c r="DO91" i="6"/>
  <c r="DO92" i="6"/>
  <c r="DO93" i="6"/>
  <c r="DO94" i="6"/>
  <c r="DO99" i="6"/>
  <c r="DO100" i="6"/>
  <c r="DO101" i="6"/>
  <c r="DO8" i="6"/>
  <c r="DN9" i="6"/>
  <c r="DN10" i="6"/>
  <c r="DN11" i="6"/>
  <c r="DN13" i="6"/>
  <c r="DN14" i="6"/>
  <c r="DN15" i="6"/>
  <c r="DN16" i="6"/>
  <c r="DN17" i="6"/>
  <c r="DN18" i="6"/>
  <c r="DN19" i="6"/>
  <c r="DN20" i="6"/>
  <c r="DN21" i="6"/>
  <c r="DN22" i="6"/>
  <c r="DN25" i="6"/>
  <c r="DN26" i="6"/>
  <c r="DN27" i="6"/>
  <c r="DN28" i="6"/>
  <c r="DN29" i="6"/>
  <c r="DN30" i="6"/>
  <c r="DN31" i="6"/>
  <c r="DN32" i="6"/>
  <c r="DN33" i="6"/>
  <c r="DN34" i="6"/>
  <c r="DN36" i="6"/>
  <c r="DN40" i="6"/>
  <c r="DN41" i="6"/>
  <c r="DN42" i="6"/>
  <c r="DN43" i="6"/>
  <c r="DN44" i="6"/>
  <c r="DN45" i="6"/>
  <c r="DN46" i="6"/>
  <c r="DN47" i="6"/>
  <c r="DN48" i="6"/>
  <c r="DN49" i="6"/>
  <c r="DN50" i="6"/>
  <c r="DN51" i="6"/>
  <c r="DN52" i="6"/>
  <c r="DN53" i="6"/>
  <c r="DN54" i="6"/>
  <c r="DN55" i="6"/>
  <c r="DN56" i="6"/>
  <c r="DN57" i="6"/>
  <c r="DN58" i="6"/>
  <c r="DN59" i="6"/>
  <c r="DN60" i="6"/>
  <c r="DN61" i="6"/>
  <c r="DN62" i="6"/>
  <c r="DN63" i="6"/>
  <c r="DN64" i="6"/>
  <c r="DN65" i="6"/>
  <c r="DN66" i="6"/>
  <c r="DN67" i="6"/>
  <c r="DN69" i="6"/>
  <c r="DN70" i="6"/>
  <c r="DN72" i="6"/>
  <c r="DN73" i="6"/>
  <c r="DN74" i="6"/>
  <c r="DN75" i="6"/>
  <c r="DN76" i="6"/>
  <c r="DN77" i="6"/>
  <c r="DN78" i="6"/>
  <c r="DN79" i="6"/>
  <c r="DN80" i="6"/>
  <c r="DN81" i="6"/>
  <c r="DN82" i="6"/>
  <c r="DN83" i="6"/>
  <c r="DN84" i="6"/>
  <c r="DN85" i="6"/>
  <c r="DN86" i="6"/>
  <c r="DN88" i="6"/>
  <c r="DN89" i="6"/>
  <c r="DN90" i="6"/>
  <c r="DN91" i="6"/>
  <c r="DN92" i="6"/>
  <c r="DN93" i="6"/>
  <c r="DN94" i="6"/>
  <c r="DN99" i="6"/>
  <c r="DN100" i="6"/>
  <c r="DN101" i="6"/>
  <c r="DN8" i="6"/>
  <c r="EJ103" i="6"/>
  <c r="EG103" i="6"/>
  <c r="ED103" i="6"/>
  <c r="EM101" i="6"/>
  <c r="EM100" i="6"/>
  <c r="EM99" i="6"/>
  <c r="EM94" i="6"/>
  <c r="EM93" i="6"/>
  <c r="EM92" i="6"/>
  <c r="EM91" i="6"/>
  <c r="EM90" i="6"/>
  <c r="EM89" i="6"/>
  <c r="EM88" i="6"/>
  <c r="EM86" i="6"/>
  <c r="EM85" i="6"/>
  <c r="EM84" i="6"/>
  <c r="EM83" i="6"/>
  <c r="EM82" i="6"/>
  <c r="EM81" i="6"/>
  <c r="EM80" i="6"/>
  <c r="EM79" i="6"/>
  <c r="EM78" i="6"/>
  <c r="EM77" i="6"/>
  <c r="EM76" i="6"/>
  <c r="EM75" i="6"/>
  <c r="EM74" i="6"/>
  <c r="EM73" i="6"/>
  <c r="EM72" i="6"/>
  <c r="EM70" i="6"/>
  <c r="EM69" i="6"/>
  <c r="EM67" i="6"/>
  <c r="EM66" i="6"/>
  <c r="EM65" i="6"/>
  <c r="EM64" i="6"/>
  <c r="EM63" i="6"/>
  <c r="EM62" i="6"/>
  <c r="EM61" i="6"/>
  <c r="EM60" i="6"/>
  <c r="EM59" i="6"/>
  <c r="EM58" i="6"/>
  <c r="EM57" i="6"/>
  <c r="EM56" i="6"/>
  <c r="EM55" i="6"/>
  <c r="EM54" i="6"/>
  <c r="EM53" i="6"/>
  <c r="EM52" i="6"/>
  <c r="EM51" i="6"/>
  <c r="EM50" i="6"/>
  <c r="EM49" i="6"/>
  <c r="EM48" i="6"/>
  <c r="EM47" i="6"/>
  <c r="EM46" i="6"/>
  <c r="EM45" i="6"/>
  <c r="EM44" i="6"/>
  <c r="EM43" i="6"/>
  <c r="EM42" i="6"/>
  <c r="EM41" i="6"/>
  <c r="EM33" i="6"/>
  <c r="EM32" i="6"/>
  <c r="EM31" i="6"/>
  <c r="EM30" i="6"/>
  <c r="EM29" i="6"/>
  <c r="EM28" i="6"/>
  <c r="EM27" i="6"/>
  <c r="EM26" i="6"/>
  <c r="EM25" i="6"/>
  <c r="EM22" i="6"/>
  <c r="EM21" i="6"/>
  <c r="EM20" i="6"/>
  <c r="EM19" i="6"/>
  <c r="EM18" i="6"/>
  <c r="EM17" i="6"/>
  <c r="EM16" i="6"/>
  <c r="EM15" i="6"/>
  <c r="EM14" i="6"/>
  <c r="EM11" i="6"/>
  <c r="EM10" i="6"/>
  <c r="EM9" i="6"/>
  <c r="EM8" i="6"/>
  <c r="EM7" i="6"/>
  <c r="DZ103" i="6"/>
  <c r="DW103" i="6"/>
  <c r="DT103" i="6"/>
  <c r="EC11" i="6"/>
  <c r="EC10" i="6"/>
  <c r="EC9" i="6"/>
  <c r="EC8" i="6"/>
  <c r="EC7" i="6"/>
  <c r="DP103" i="6"/>
  <c r="DM103" i="6"/>
  <c r="DJ103" i="6"/>
  <c r="DS101" i="6"/>
  <c r="DS100" i="6"/>
  <c r="DS94" i="6"/>
  <c r="DS93" i="6"/>
  <c r="DS92" i="6"/>
  <c r="DS91" i="6"/>
  <c r="DS90" i="6"/>
  <c r="DS89" i="6"/>
  <c r="DS86" i="6"/>
  <c r="DS85" i="6"/>
  <c r="DS84" i="6"/>
  <c r="DS83" i="6"/>
  <c r="DS82" i="6"/>
  <c r="DS81" i="6"/>
  <c r="DS80" i="6"/>
  <c r="DS79" i="6"/>
  <c r="DS78" i="6"/>
  <c r="DS77" i="6"/>
  <c r="DS76" i="6"/>
  <c r="DS75" i="6"/>
  <c r="DS74" i="6"/>
  <c r="DS73" i="6"/>
  <c r="DS72" i="6"/>
  <c r="DS67" i="6"/>
  <c r="DS66" i="6"/>
  <c r="DS65" i="6"/>
  <c r="DS64" i="6"/>
  <c r="DS63" i="6"/>
  <c r="DS62" i="6"/>
  <c r="DS61" i="6"/>
  <c r="DS60" i="6"/>
  <c r="DS59" i="6"/>
  <c r="DS58" i="6"/>
  <c r="DS57" i="6"/>
  <c r="DS56" i="6"/>
  <c r="DS55" i="6"/>
  <c r="DS33" i="6"/>
  <c r="DS32" i="6"/>
  <c r="DS31" i="6"/>
  <c r="DS30" i="6"/>
  <c r="DS29" i="6"/>
  <c r="DS28" i="6"/>
  <c r="DS27" i="6"/>
  <c r="DS26" i="6"/>
  <c r="DS25" i="6"/>
  <c r="DS22" i="6"/>
  <c r="DS21" i="6"/>
  <c r="DS20" i="6"/>
  <c r="DS19" i="6"/>
  <c r="DS18" i="6"/>
  <c r="DS17" i="6"/>
  <c r="DS16" i="6"/>
  <c r="DS15" i="6"/>
  <c r="DS11" i="6"/>
  <c r="DS10" i="6"/>
  <c r="DS9" i="6"/>
  <c r="DS8" i="6"/>
  <c r="DS7" i="6"/>
  <c r="FD103" i="9"/>
  <c r="FA103" i="9"/>
  <c r="EX103" i="9"/>
  <c r="FG101" i="9"/>
  <c r="FG100" i="9"/>
  <c r="FG99" i="9"/>
  <c r="FG98" i="9"/>
  <c r="FG97" i="9"/>
  <c r="FG96" i="9"/>
  <c r="FG95" i="9"/>
  <c r="FG93" i="9"/>
  <c r="FG92" i="9"/>
  <c r="FG91" i="9"/>
  <c r="FG90" i="9"/>
  <c r="FG89" i="9"/>
  <c r="FG88" i="9"/>
  <c r="FG87" i="9"/>
  <c r="FG86" i="9"/>
  <c r="FG85" i="9"/>
  <c r="FG84" i="9"/>
  <c r="FG83" i="9"/>
  <c r="FG82" i="9"/>
  <c r="FG81" i="9"/>
  <c r="FG80" i="9"/>
  <c r="FG79" i="9"/>
  <c r="FG78" i="9"/>
  <c r="FG77" i="9"/>
  <c r="FG76" i="9"/>
  <c r="FG75" i="9"/>
  <c r="FG74" i="9"/>
  <c r="FG73" i="9"/>
  <c r="FG72" i="9"/>
  <c r="FG71" i="9"/>
  <c r="FG69" i="9"/>
  <c r="FG68" i="9"/>
  <c r="FG67" i="9"/>
  <c r="FG66" i="9"/>
  <c r="FG65" i="9"/>
  <c r="FG64" i="9"/>
  <c r="FG63" i="9"/>
  <c r="FG62" i="9"/>
  <c r="FG61" i="9"/>
  <c r="FG60" i="9"/>
  <c r="FG59" i="9"/>
  <c r="FG58" i="9"/>
  <c r="FG57" i="9"/>
  <c r="FG56" i="9"/>
  <c r="FG55" i="9"/>
  <c r="FG54" i="9"/>
  <c r="FG53" i="9"/>
  <c r="FG52" i="9"/>
  <c r="FG51" i="9"/>
  <c r="FG50" i="9"/>
  <c r="FG49" i="9"/>
  <c r="FG48" i="9"/>
  <c r="FG47" i="9"/>
  <c r="FG46" i="9"/>
  <c r="FG45" i="9"/>
  <c r="FG44" i="9"/>
  <c r="FG43" i="9"/>
  <c r="FG42" i="9"/>
  <c r="FG41" i="9"/>
  <c r="FG40" i="9"/>
  <c r="FG39" i="9"/>
  <c r="FG36" i="9"/>
  <c r="FG34" i="9"/>
  <c r="FG33" i="9"/>
  <c r="FG32" i="9"/>
  <c r="FG31" i="9"/>
  <c r="FG30" i="9"/>
  <c r="FG29" i="9"/>
  <c r="FG28" i="9"/>
  <c r="FG27" i="9"/>
  <c r="FG26" i="9"/>
  <c r="FG25" i="9"/>
  <c r="FG24" i="9"/>
  <c r="FG23" i="9"/>
  <c r="FG20" i="9"/>
  <c r="FG19" i="9"/>
  <c r="FG18" i="9"/>
  <c r="FG17" i="9"/>
  <c r="FG16" i="9"/>
  <c r="FG15" i="9"/>
  <c r="FG14" i="9"/>
  <c r="FG13" i="9"/>
  <c r="FG12" i="9"/>
  <c r="FG11" i="9"/>
  <c r="FG10" i="9"/>
  <c r="FG9" i="9"/>
  <c r="FG8" i="9"/>
  <c r="FG7" i="9"/>
  <c r="EJ103" i="9"/>
  <c r="EG103" i="9"/>
  <c r="ED103" i="9"/>
  <c r="EM101" i="9"/>
  <c r="JL101" i="9" s="1"/>
  <c r="EM100" i="9"/>
  <c r="JL100" i="9" s="1"/>
  <c r="EM99" i="9"/>
  <c r="JL99" i="9" s="1"/>
  <c r="EM98" i="9"/>
  <c r="JL98" i="9" s="1"/>
  <c r="EM97" i="9"/>
  <c r="JL97" i="9" s="1"/>
  <c r="EM96" i="9"/>
  <c r="JL96" i="9" s="1"/>
  <c r="EM95" i="9"/>
  <c r="JL95" i="9" s="1"/>
  <c r="EM93" i="9"/>
  <c r="JL93" i="9" s="1"/>
  <c r="EM92" i="9"/>
  <c r="JL92" i="9" s="1"/>
  <c r="EM91" i="9"/>
  <c r="JL91" i="9" s="1"/>
  <c r="EM90" i="9"/>
  <c r="JL90" i="9" s="1"/>
  <c r="EM89" i="9"/>
  <c r="JL89" i="9" s="1"/>
  <c r="EM88" i="9"/>
  <c r="JL88" i="9" s="1"/>
  <c r="EM87" i="9"/>
  <c r="JL87" i="9" s="1"/>
  <c r="EM86" i="9"/>
  <c r="JL86" i="9" s="1"/>
  <c r="EM85" i="9"/>
  <c r="JL85" i="9" s="1"/>
  <c r="EM84" i="9"/>
  <c r="JL84" i="9" s="1"/>
  <c r="EM83" i="9"/>
  <c r="JL83" i="9" s="1"/>
  <c r="EM82" i="9"/>
  <c r="JL82" i="9" s="1"/>
  <c r="EM81" i="9"/>
  <c r="JL81" i="9" s="1"/>
  <c r="EM80" i="9"/>
  <c r="JL80" i="9" s="1"/>
  <c r="EM79" i="9"/>
  <c r="JL79" i="9" s="1"/>
  <c r="EM78" i="9"/>
  <c r="JL78" i="9" s="1"/>
  <c r="EM77" i="9"/>
  <c r="JL77" i="9" s="1"/>
  <c r="EM76" i="9"/>
  <c r="JL76" i="9" s="1"/>
  <c r="EM75" i="9"/>
  <c r="JL75" i="9" s="1"/>
  <c r="EM74" i="9"/>
  <c r="JL74" i="9" s="1"/>
  <c r="EM73" i="9"/>
  <c r="JL73" i="9" s="1"/>
  <c r="JL72" i="9"/>
  <c r="JL71" i="9"/>
  <c r="EM69" i="9"/>
  <c r="JL69" i="9" s="1"/>
  <c r="EM68" i="9"/>
  <c r="JL68" i="9" s="1"/>
  <c r="EM67" i="9"/>
  <c r="JL67" i="9" s="1"/>
  <c r="EM66" i="9"/>
  <c r="JL66" i="9" s="1"/>
  <c r="EM65" i="9"/>
  <c r="JL65" i="9" s="1"/>
  <c r="EM64" i="9"/>
  <c r="JL64" i="9" s="1"/>
  <c r="EM63" i="9"/>
  <c r="JL63" i="9" s="1"/>
  <c r="EM62" i="9"/>
  <c r="JL62" i="9" s="1"/>
  <c r="EM61" i="9"/>
  <c r="JL61" i="9" s="1"/>
  <c r="EM60" i="9"/>
  <c r="JL60" i="9" s="1"/>
  <c r="EM59" i="9"/>
  <c r="JL59" i="9" s="1"/>
  <c r="EM58" i="9"/>
  <c r="JL58" i="9" s="1"/>
  <c r="EM57" i="9"/>
  <c r="JL57" i="9" s="1"/>
  <c r="EM56" i="9"/>
  <c r="JL56" i="9" s="1"/>
  <c r="EM55" i="9"/>
  <c r="JL55" i="9" s="1"/>
  <c r="EM54" i="9"/>
  <c r="JL54" i="9" s="1"/>
  <c r="EM53" i="9"/>
  <c r="JL53" i="9" s="1"/>
  <c r="EM52" i="9"/>
  <c r="JL52" i="9" s="1"/>
  <c r="EM51" i="9"/>
  <c r="JL51" i="9" s="1"/>
  <c r="EM50" i="9"/>
  <c r="JL50" i="9" s="1"/>
  <c r="EM49" i="9"/>
  <c r="JL49" i="9" s="1"/>
  <c r="EM48" i="9"/>
  <c r="JL48" i="9" s="1"/>
  <c r="EM47" i="9"/>
  <c r="JL47" i="9" s="1"/>
  <c r="EM46" i="9"/>
  <c r="JL46" i="9" s="1"/>
  <c r="EM45" i="9"/>
  <c r="JL45" i="9" s="1"/>
  <c r="EM44" i="9"/>
  <c r="JL44" i="9" s="1"/>
  <c r="EM43" i="9"/>
  <c r="JL43" i="9" s="1"/>
  <c r="EM42" i="9"/>
  <c r="JL42" i="9" s="1"/>
  <c r="EM41" i="9"/>
  <c r="JL41" i="9" s="1"/>
  <c r="EM40" i="9"/>
  <c r="JL40" i="9" s="1"/>
  <c r="EM39" i="9"/>
  <c r="JL39" i="9" s="1"/>
  <c r="EM36" i="9"/>
  <c r="JL36" i="9" s="1"/>
  <c r="EM34" i="9"/>
  <c r="JL34" i="9" s="1"/>
  <c r="EM33" i="9"/>
  <c r="JL33" i="9" s="1"/>
  <c r="EM32" i="9"/>
  <c r="JL32" i="9" s="1"/>
  <c r="EM31" i="9"/>
  <c r="JL31" i="9" s="1"/>
  <c r="EM30" i="9"/>
  <c r="JL30" i="9" s="1"/>
  <c r="EM29" i="9"/>
  <c r="JL29" i="9" s="1"/>
  <c r="EM28" i="9"/>
  <c r="JL28" i="9" s="1"/>
  <c r="EM27" i="9"/>
  <c r="JL27" i="9" s="1"/>
  <c r="EM26" i="9"/>
  <c r="JL26" i="9" s="1"/>
  <c r="EM25" i="9"/>
  <c r="JL25" i="9" s="1"/>
  <c r="EM24" i="9"/>
  <c r="JL24" i="9" s="1"/>
  <c r="EM23" i="9"/>
  <c r="JL23" i="9" s="1"/>
  <c r="EM20" i="9"/>
  <c r="JL20" i="9" s="1"/>
  <c r="EM19" i="9"/>
  <c r="JL19" i="9" s="1"/>
  <c r="EM18" i="9"/>
  <c r="JL18" i="9" s="1"/>
  <c r="EM17" i="9"/>
  <c r="JL17" i="9" s="1"/>
  <c r="EM16" i="9"/>
  <c r="JL16" i="9" s="1"/>
  <c r="EM15" i="9"/>
  <c r="JL15" i="9" s="1"/>
  <c r="EM14" i="9"/>
  <c r="JL14" i="9" s="1"/>
  <c r="EM13" i="9"/>
  <c r="JL13" i="9" s="1"/>
  <c r="EM12" i="9"/>
  <c r="JL12" i="9" s="1"/>
  <c r="EM11" i="9"/>
  <c r="JL11" i="9" s="1"/>
  <c r="EM10" i="9"/>
  <c r="JL10" i="9" s="1"/>
  <c r="EM9" i="9"/>
  <c r="JL9" i="9" s="1"/>
  <c r="EM8" i="9"/>
  <c r="JL8" i="9" s="1"/>
  <c r="EM7" i="9"/>
  <c r="JL7" i="9" s="1"/>
  <c r="EC101" i="9"/>
  <c r="EC100" i="9"/>
  <c r="EC99" i="9"/>
  <c r="EC98" i="9"/>
  <c r="EC97" i="9"/>
  <c r="EC96" i="9"/>
  <c r="EC95" i="9"/>
  <c r="EC93" i="9"/>
  <c r="EC92" i="9"/>
  <c r="EC91" i="9"/>
  <c r="EC90" i="9"/>
  <c r="EC89" i="9"/>
  <c r="EC87" i="9"/>
  <c r="EC86" i="9"/>
  <c r="EC85" i="9"/>
  <c r="EC84" i="9"/>
  <c r="EC83" i="9"/>
  <c r="EC82" i="9"/>
  <c r="EC81" i="9"/>
  <c r="EC80" i="9"/>
  <c r="EC79" i="9"/>
  <c r="EC78" i="9"/>
  <c r="EC77" i="9"/>
  <c r="EC76" i="9"/>
  <c r="EC75" i="9"/>
  <c r="EC74" i="9"/>
  <c r="EC73" i="9"/>
  <c r="DZ103" i="9"/>
  <c r="EC69" i="9"/>
  <c r="EC68" i="9"/>
  <c r="EC67" i="9"/>
  <c r="EC66" i="9"/>
  <c r="EC65" i="9"/>
  <c r="EC64" i="9"/>
  <c r="EC63" i="9"/>
  <c r="EC62" i="9"/>
  <c r="EC61" i="9"/>
  <c r="EC60" i="9"/>
  <c r="EC59" i="9"/>
  <c r="EC58" i="9"/>
  <c r="EC57" i="9"/>
  <c r="EC56" i="9"/>
  <c r="EC55" i="9"/>
  <c r="EC54" i="9"/>
  <c r="EC53" i="9"/>
  <c r="EC52" i="9"/>
  <c r="EC51" i="9"/>
  <c r="EC50" i="9"/>
  <c r="EC49" i="9"/>
  <c r="EC48" i="9"/>
  <c r="EC47" i="9"/>
  <c r="EC46" i="9"/>
  <c r="EC43" i="9"/>
  <c r="DT103" i="9"/>
  <c r="EC41" i="9"/>
  <c r="EC40" i="9"/>
  <c r="EC39" i="9"/>
  <c r="EC36" i="9"/>
  <c r="EC34" i="9"/>
  <c r="EC33" i="9"/>
  <c r="EC32" i="9"/>
  <c r="EC31" i="9"/>
  <c r="EC30" i="9"/>
  <c r="EC29" i="9"/>
  <c r="EC28" i="9"/>
  <c r="EC27" i="9"/>
  <c r="EC26" i="9"/>
  <c r="EC25" i="9"/>
  <c r="EC24" i="9"/>
  <c r="EC23" i="9"/>
  <c r="EC20" i="9"/>
  <c r="EC19" i="9"/>
  <c r="EC18" i="9"/>
  <c r="EC17" i="9"/>
  <c r="EC16" i="9"/>
  <c r="EC15" i="9"/>
  <c r="EC14" i="9"/>
  <c r="EC13" i="9"/>
  <c r="EC12" i="9"/>
  <c r="EC11" i="9"/>
  <c r="EC10" i="9"/>
  <c r="EC9" i="9"/>
  <c r="EC8" i="9"/>
  <c r="EC7" i="9"/>
  <c r="ET102" i="1"/>
  <c r="EQ102" i="1"/>
  <c r="EN102" i="1"/>
  <c r="EW7" i="1"/>
  <c r="AX89" i="4"/>
  <c r="D43" i="12" s="1"/>
  <c r="AZ94" i="4"/>
  <c r="AR89" i="4"/>
  <c r="AO89" i="4"/>
  <c r="EJ102" i="1"/>
  <c r="EG102" i="1"/>
  <c r="ED102" i="1"/>
  <c r="EM100" i="1"/>
  <c r="EM99" i="1"/>
  <c r="EM98" i="1"/>
  <c r="EM94" i="1"/>
  <c r="EM93" i="1"/>
  <c r="EM92" i="1"/>
  <c r="EM91" i="1"/>
  <c r="EM90" i="1"/>
  <c r="EM89" i="1"/>
  <c r="EM88" i="1"/>
  <c r="EM87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1" i="1"/>
  <c r="EM38" i="1"/>
  <c r="LD38" i="1" s="1"/>
  <c r="LE38" i="1" s="1"/>
  <c r="EM36" i="1"/>
  <c r="EM34" i="1"/>
  <c r="EM33" i="1"/>
  <c r="EM32" i="1"/>
  <c r="EM31" i="1"/>
  <c r="EM30" i="1"/>
  <c r="EM29" i="1"/>
  <c r="EM28" i="1"/>
  <c r="EM26" i="1"/>
  <c r="EM25" i="1"/>
  <c r="EM24" i="1"/>
  <c r="EM23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DZ102" i="1"/>
  <c r="DT102" i="1"/>
  <c r="EC7" i="1"/>
  <c r="JK103" i="9" l="1"/>
  <c r="JK105" i="9" s="1"/>
  <c r="JD107" i="9" s="1"/>
  <c r="FE87" i="6"/>
  <c r="EY87" i="6"/>
  <c r="D38" i="14"/>
  <c r="JL103" i="9"/>
  <c r="JL105" i="9" s="1"/>
  <c r="JN110" i="6"/>
  <c r="JN107" i="6"/>
  <c r="B77" i="14" s="1"/>
  <c r="EN108" i="6"/>
  <c r="EN115" i="6" s="1"/>
  <c r="FG103" i="9"/>
  <c r="DN103" i="6"/>
  <c r="DS103" i="6"/>
  <c r="DO103" i="6"/>
  <c r="DO105" i="6" s="1"/>
  <c r="DJ109" i="6" s="1"/>
  <c r="DQ87" i="6"/>
  <c r="DX73" i="1"/>
  <c r="DX54" i="1"/>
  <c r="DX48" i="1"/>
  <c r="DX44" i="1"/>
  <c r="EW102" i="1"/>
  <c r="DV103" i="6"/>
  <c r="DV105" i="6" s="1"/>
  <c r="EC103" i="6"/>
  <c r="EM103" i="6"/>
  <c r="EI103" i="6"/>
  <c r="EM103" i="9"/>
  <c r="EM102" i="1"/>
  <c r="AT91" i="4"/>
  <c r="AT94" i="4" s="1"/>
  <c r="DU103" i="6"/>
  <c r="DU103" i="9"/>
  <c r="DU105" i="9" s="1"/>
  <c r="EC44" i="9"/>
  <c r="EC45" i="9"/>
  <c r="EA103" i="9"/>
  <c r="EA105" i="9" s="1"/>
  <c r="LC71" i="9"/>
  <c r="LD71" i="9" s="1"/>
  <c r="EC88" i="9"/>
  <c r="DW103" i="9"/>
  <c r="EC42" i="9"/>
  <c r="EB103" i="9"/>
  <c r="EB105" i="9" s="1"/>
  <c r="DT111" i="9" s="1"/>
  <c r="DW102" i="1"/>
  <c r="E77" i="14" l="1"/>
  <c r="E82" i="14" s="1"/>
  <c r="D77" i="14"/>
  <c r="D82" i="14" s="1"/>
  <c r="E86" i="14" s="1"/>
  <c r="B82" i="14"/>
  <c r="C43" i="12"/>
  <c r="JM105" i="9"/>
  <c r="JD111" i="9"/>
  <c r="JD108" i="9"/>
  <c r="JD109" i="9" s="1"/>
  <c r="JD116" i="9" s="1"/>
  <c r="JN108" i="6"/>
  <c r="JN115" i="6" s="1"/>
  <c r="JN111" i="6"/>
  <c r="IV103" i="6"/>
  <c r="IY103" i="6"/>
  <c r="IY105" i="6" s="1"/>
  <c r="IT109" i="6" s="1"/>
  <c r="F64" i="14" s="1"/>
  <c r="JB103" i="6"/>
  <c r="JB105" i="6" s="1"/>
  <c r="IT110" i="6" s="1"/>
  <c r="DX103" i="9"/>
  <c r="DX105" i="9" s="1"/>
  <c r="DY103" i="9"/>
  <c r="DY105" i="9" s="1"/>
  <c r="DT110" i="9" s="1"/>
  <c r="DV103" i="9"/>
  <c r="EC103" i="9"/>
  <c r="DT107" i="9"/>
  <c r="AQ91" i="4"/>
  <c r="EC102" i="1"/>
  <c r="LC115" i="9"/>
  <c r="LC114" i="9"/>
  <c r="LC113" i="9"/>
  <c r="LD104" i="9"/>
  <c r="DK7" i="9"/>
  <c r="DL7" i="9"/>
  <c r="DN7" i="9"/>
  <c r="DO7" i="9"/>
  <c r="DQ7" i="9"/>
  <c r="DR7" i="9"/>
  <c r="DS7" i="9"/>
  <c r="DK8" i="9"/>
  <c r="DL8" i="9"/>
  <c r="DN8" i="9"/>
  <c r="DO8" i="9"/>
  <c r="DQ8" i="9"/>
  <c r="DR8" i="9"/>
  <c r="DS8" i="9"/>
  <c r="DK9" i="9"/>
  <c r="DL9" i="9"/>
  <c r="DN9" i="9"/>
  <c r="DO9" i="9"/>
  <c r="DQ9" i="9"/>
  <c r="DR9" i="9"/>
  <c r="DS9" i="9"/>
  <c r="DK10" i="9"/>
  <c r="DL10" i="9"/>
  <c r="DN10" i="9"/>
  <c r="DO10" i="9"/>
  <c r="DQ10" i="9"/>
  <c r="DR10" i="9"/>
  <c r="DS10" i="9"/>
  <c r="DK11" i="9"/>
  <c r="DL11" i="9"/>
  <c r="DN11" i="9"/>
  <c r="DO11" i="9"/>
  <c r="DQ11" i="9"/>
  <c r="DR11" i="9"/>
  <c r="DS11" i="9"/>
  <c r="DK12" i="9"/>
  <c r="DL12" i="9"/>
  <c r="DN12" i="9"/>
  <c r="DO12" i="9"/>
  <c r="DQ12" i="9"/>
  <c r="DR12" i="9"/>
  <c r="DS12" i="9"/>
  <c r="DK13" i="9"/>
  <c r="DL13" i="9"/>
  <c r="DN13" i="9"/>
  <c r="DO13" i="9"/>
  <c r="DQ13" i="9"/>
  <c r="DR13" i="9"/>
  <c r="DS13" i="9"/>
  <c r="DK14" i="9"/>
  <c r="DL14" i="9"/>
  <c r="DN14" i="9"/>
  <c r="DO14" i="9"/>
  <c r="DQ14" i="9"/>
  <c r="DR14" i="9"/>
  <c r="DS14" i="9"/>
  <c r="DK15" i="9"/>
  <c r="DL15" i="9"/>
  <c r="DN15" i="9"/>
  <c r="DO15" i="9"/>
  <c r="DQ15" i="9"/>
  <c r="DR15" i="9"/>
  <c r="DS15" i="9"/>
  <c r="DK16" i="9"/>
  <c r="DL16" i="9"/>
  <c r="DN16" i="9"/>
  <c r="DO16" i="9"/>
  <c r="DQ16" i="9"/>
  <c r="DR16" i="9"/>
  <c r="DS16" i="9"/>
  <c r="DK17" i="9"/>
  <c r="DL17" i="9"/>
  <c r="DN17" i="9"/>
  <c r="DO17" i="9"/>
  <c r="DQ17" i="9"/>
  <c r="DR17" i="9"/>
  <c r="DS17" i="9"/>
  <c r="DK18" i="9"/>
  <c r="DL18" i="9"/>
  <c r="DN18" i="9"/>
  <c r="DO18" i="9"/>
  <c r="DQ18" i="9"/>
  <c r="DR18" i="9"/>
  <c r="DS18" i="9"/>
  <c r="DK19" i="9"/>
  <c r="DL19" i="9"/>
  <c r="DN19" i="9"/>
  <c r="DO19" i="9"/>
  <c r="DQ19" i="9"/>
  <c r="DR19" i="9"/>
  <c r="DS19" i="9"/>
  <c r="DK20" i="9"/>
  <c r="DL20" i="9"/>
  <c r="DN20" i="9"/>
  <c r="DO20" i="9"/>
  <c r="DQ20" i="9"/>
  <c r="DR20" i="9"/>
  <c r="DS20" i="9"/>
  <c r="DK23" i="9"/>
  <c r="DL23" i="9"/>
  <c r="DN23" i="9"/>
  <c r="DO23" i="9"/>
  <c r="DQ23" i="9"/>
  <c r="DR23" i="9"/>
  <c r="DS23" i="9"/>
  <c r="DK24" i="9"/>
  <c r="DL24" i="9"/>
  <c r="DN24" i="9"/>
  <c r="DO24" i="9"/>
  <c r="DQ24" i="9"/>
  <c r="DR24" i="9"/>
  <c r="DS24" i="9"/>
  <c r="DK25" i="9"/>
  <c r="DL25" i="9"/>
  <c r="DN25" i="9"/>
  <c r="DO25" i="9"/>
  <c r="DQ25" i="9"/>
  <c r="DR25" i="9"/>
  <c r="DS25" i="9"/>
  <c r="DK26" i="9"/>
  <c r="DL26" i="9"/>
  <c r="DN26" i="9"/>
  <c r="DO26" i="9"/>
  <c r="DQ26" i="9"/>
  <c r="DR26" i="9"/>
  <c r="DS26" i="9"/>
  <c r="DK27" i="9"/>
  <c r="DL27" i="9"/>
  <c r="DN27" i="9"/>
  <c r="DO27" i="9"/>
  <c r="DQ27" i="9"/>
  <c r="DR27" i="9"/>
  <c r="DS27" i="9"/>
  <c r="DK28" i="9"/>
  <c r="DL28" i="9"/>
  <c r="DN28" i="9"/>
  <c r="DO28" i="9"/>
  <c r="DQ28" i="9"/>
  <c r="DR28" i="9"/>
  <c r="DS28" i="9"/>
  <c r="DK29" i="9"/>
  <c r="DL29" i="9"/>
  <c r="DN29" i="9"/>
  <c r="DO29" i="9"/>
  <c r="DQ29" i="9"/>
  <c r="DR29" i="9"/>
  <c r="DS29" i="9"/>
  <c r="DK30" i="9"/>
  <c r="DL30" i="9"/>
  <c r="DN30" i="9"/>
  <c r="DO30" i="9"/>
  <c r="DQ30" i="9"/>
  <c r="DR30" i="9"/>
  <c r="DS30" i="9"/>
  <c r="DK31" i="9"/>
  <c r="DL31" i="9"/>
  <c r="DN31" i="9"/>
  <c r="DO31" i="9"/>
  <c r="DQ31" i="9"/>
  <c r="DR31" i="9"/>
  <c r="DS31" i="9"/>
  <c r="DK32" i="9"/>
  <c r="DL32" i="9"/>
  <c r="DN32" i="9"/>
  <c r="DO32" i="9"/>
  <c r="DQ32" i="9"/>
  <c r="DR32" i="9"/>
  <c r="DS32" i="9"/>
  <c r="DK33" i="9"/>
  <c r="DL33" i="9"/>
  <c r="DN33" i="9"/>
  <c r="DO33" i="9"/>
  <c r="DQ33" i="9"/>
  <c r="DR33" i="9"/>
  <c r="DS33" i="9"/>
  <c r="DK34" i="9"/>
  <c r="DN34" i="9"/>
  <c r="DQ34" i="9"/>
  <c r="DS34" i="9"/>
  <c r="DK36" i="9"/>
  <c r="DN36" i="9"/>
  <c r="DO36" i="9"/>
  <c r="DQ36" i="9"/>
  <c r="DS36" i="9"/>
  <c r="DK39" i="9"/>
  <c r="DL39" i="9"/>
  <c r="DN39" i="9"/>
  <c r="DO39" i="9"/>
  <c r="DQ39" i="9"/>
  <c r="DR39" i="9"/>
  <c r="DS39" i="9"/>
  <c r="DK40" i="9"/>
  <c r="DL40" i="9"/>
  <c r="DN40" i="9"/>
  <c r="DO40" i="9"/>
  <c r="DQ40" i="9"/>
  <c r="DR40" i="9"/>
  <c r="DS40" i="9"/>
  <c r="DK41" i="9"/>
  <c r="DL41" i="9"/>
  <c r="DN41" i="9"/>
  <c r="DO41" i="9"/>
  <c r="DQ41" i="9"/>
  <c r="DR41" i="9"/>
  <c r="DS41" i="9"/>
  <c r="DK42" i="9"/>
  <c r="DL42" i="9"/>
  <c r="DN42" i="9"/>
  <c r="DO42" i="9"/>
  <c r="DQ42" i="9"/>
  <c r="DR42" i="9"/>
  <c r="DS42" i="9"/>
  <c r="DK43" i="9"/>
  <c r="DL43" i="9"/>
  <c r="DN43" i="9"/>
  <c r="DO43" i="9"/>
  <c r="DQ43" i="9"/>
  <c r="DR43" i="9"/>
  <c r="DS43" i="9"/>
  <c r="DK44" i="9"/>
  <c r="DL44" i="9"/>
  <c r="DN44" i="9"/>
  <c r="DO44" i="9"/>
  <c r="DQ44" i="9"/>
  <c r="DR44" i="9"/>
  <c r="DS44" i="9"/>
  <c r="DK45" i="9"/>
  <c r="DL45" i="9"/>
  <c r="DN45" i="9"/>
  <c r="DO45" i="9"/>
  <c r="DQ45" i="9"/>
  <c r="DR45" i="9"/>
  <c r="DS45" i="9"/>
  <c r="DK46" i="9"/>
  <c r="DL46" i="9"/>
  <c r="DN46" i="9"/>
  <c r="DO46" i="9"/>
  <c r="DQ46" i="9"/>
  <c r="DR46" i="9"/>
  <c r="DS46" i="9"/>
  <c r="DK47" i="9"/>
  <c r="DL47" i="9"/>
  <c r="DN47" i="9"/>
  <c r="DO47" i="9"/>
  <c r="DQ47" i="9"/>
  <c r="DR47" i="9"/>
  <c r="DS47" i="9"/>
  <c r="DK48" i="9"/>
  <c r="DL48" i="9"/>
  <c r="DN48" i="9"/>
  <c r="DO48" i="9"/>
  <c r="DQ48" i="9"/>
  <c r="DR48" i="9"/>
  <c r="DS48" i="9"/>
  <c r="DK49" i="9"/>
  <c r="DL49" i="9"/>
  <c r="DN49" i="9"/>
  <c r="DO49" i="9"/>
  <c r="DQ49" i="9"/>
  <c r="DR49" i="9"/>
  <c r="DS49" i="9"/>
  <c r="DK50" i="9"/>
  <c r="DL50" i="9"/>
  <c r="DN50" i="9"/>
  <c r="DO50" i="9"/>
  <c r="DQ50" i="9"/>
  <c r="DR50" i="9"/>
  <c r="DS50" i="9"/>
  <c r="DK51" i="9"/>
  <c r="DL51" i="9"/>
  <c r="DN51" i="9"/>
  <c r="DO51" i="9"/>
  <c r="DQ51" i="9"/>
  <c r="DR51" i="9"/>
  <c r="DS51" i="9"/>
  <c r="DK52" i="9"/>
  <c r="DL52" i="9"/>
  <c r="DN52" i="9"/>
  <c r="DO52" i="9"/>
  <c r="DQ52" i="9"/>
  <c r="DR52" i="9"/>
  <c r="DS52" i="9"/>
  <c r="DK53" i="9"/>
  <c r="DL53" i="9"/>
  <c r="DN53" i="9"/>
  <c r="DO53" i="9"/>
  <c r="DQ53" i="9"/>
  <c r="DR53" i="9"/>
  <c r="DS53" i="9"/>
  <c r="DK54" i="9"/>
  <c r="DL54" i="9"/>
  <c r="DN54" i="9"/>
  <c r="DO54" i="9"/>
  <c r="DQ54" i="9"/>
  <c r="DR54" i="9"/>
  <c r="DS54" i="9"/>
  <c r="DK55" i="9"/>
  <c r="DL55" i="9"/>
  <c r="DN55" i="9"/>
  <c r="DO55" i="9"/>
  <c r="DQ55" i="9"/>
  <c r="DR55" i="9"/>
  <c r="DS55" i="9"/>
  <c r="DK56" i="9"/>
  <c r="DL56" i="9"/>
  <c r="DN56" i="9"/>
  <c r="DO56" i="9"/>
  <c r="DQ56" i="9"/>
  <c r="DR56" i="9"/>
  <c r="DS56" i="9"/>
  <c r="DK57" i="9"/>
  <c r="DL57" i="9"/>
  <c r="DN57" i="9"/>
  <c r="DO57" i="9"/>
  <c r="DQ57" i="9"/>
  <c r="DR57" i="9"/>
  <c r="DS57" i="9"/>
  <c r="DK58" i="9"/>
  <c r="DL58" i="9"/>
  <c r="DN58" i="9"/>
  <c r="DO58" i="9"/>
  <c r="DQ58" i="9"/>
  <c r="DR58" i="9"/>
  <c r="DS58" i="9"/>
  <c r="DK59" i="9"/>
  <c r="DL59" i="9"/>
  <c r="DN59" i="9"/>
  <c r="DO59" i="9"/>
  <c r="DQ59" i="9"/>
  <c r="DR59" i="9"/>
  <c r="DS59" i="9"/>
  <c r="DK60" i="9"/>
  <c r="DL60" i="9"/>
  <c r="DN60" i="9"/>
  <c r="DO60" i="9"/>
  <c r="DQ60" i="9"/>
  <c r="DR60" i="9"/>
  <c r="DS60" i="9"/>
  <c r="DK61" i="9"/>
  <c r="DL61" i="9"/>
  <c r="DN61" i="9"/>
  <c r="DO61" i="9"/>
  <c r="DQ61" i="9"/>
  <c r="DR61" i="9"/>
  <c r="DS61" i="9"/>
  <c r="DK62" i="9"/>
  <c r="DL62" i="9"/>
  <c r="DN62" i="9"/>
  <c r="DO62" i="9"/>
  <c r="DQ62" i="9"/>
  <c r="DR62" i="9"/>
  <c r="DS62" i="9"/>
  <c r="DK63" i="9"/>
  <c r="DL63" i="9"/>
  <c r="DN63" i="9"/>
  <c r="DO63" i="9"/>
  <c r="DQ63" i="9"/>
  <c r="DR63" i="9"/>
  <c r="DS63" i="9"/>
  <c r="DK64" i="9"/>
  <c r="DL64" i="9"/>
  <c r="DN64" i="9"/>
  <c r="DO64" i="9"/>
  <c r="DQ64" i="9"/>
  <c r="DR64" i="9"/>
  <c r="DS64" i="9"/>
  <c r="DK65" i="9"/>
  <c r="DL65" i="9"/>
  <c r="DN65" i="9"/>
  <c r="DO65" i="9"/>
  <c r="DQ65" i="9"/>
  <c r="DR65" i="9"/>
  <c r="DS65" i="9"/>
  <c r="DK66" i="9"/>
  <c r="DL66" i="9"/>
  <c r="DN66" i="9"/>
  <c r="DO66" i="9"/>
  <c r="DQ66" i="9"/>
  <c r="DR66" i="9"/>
  <c r="DS66" i="9"/>
  <c r="DK67" i="9"/>
  <c r="DL67" i="9"/>
  <c r="DN67" i="9"/>
  <c r="DO67" i="9"/>
  <c r="DQ67" i="9"/>
  <c r="DR67" i="9"/>
  <c r="DS67" i="9"/>
  <c r="DK68" i="9"/>
  <c r="DL68" i="9"/>
  <c r="DN68" i="9"/>
  <c r="DO68" i="9"/>
  <c r="DQ68" i="9"/>
  <c r="DR68" i="9"/>
  <c r="DS68" i="9"/>
  <c r="DK69" i="9"/>
  <c r="DL69" i="9"/>
  <c r="DN69" i="9"/>
  <c r="DO69" i="9"/>
  <c r="DQ69" i="9"/>
  <c r="DR69" i="9"/>
  <c r="DS69" i="9"/>
  <c r="DR71" i="9"/>
  <c r="DK72" i="9"/>
  <c r="DL72" i="9"/>
  <c r="DQ72" i="9"/>
  <c r="DR72" i="9"/>
  <c r="DS72" i="9"/>
  <c r="DK73" i="9"/>
  <c r="DL73" i="9"/>
  <c r="DN73" i="9"/>
  <c r="DO73" i="9"/>
  <c r="DQ73" i="9"/>
  <c r="DR73" i="9"/>
  <c r="DS73" i="9"/>
  <c r="DK74" i="9"/>
  <c r="DL74" i="9"/>
  <c r="DN74" i="9"/>
  <c r="DO74" i="9"/>
  <c r="DQ74" i="9"/>
  <c r="DR74" i="9"/>
  <c r="DS74" i="9"/>
  <c r="DK75" i="9"/>
  <c r="DL75" i="9"/>
  <c r="DN75" i="9"/>
  <c r="DO75" i="9"/>
  <c r="DQ75" i="9"/>
  <c r="DR75" i="9"/>
  <c r="DS75" i="9"/>
  <c r="DK76" i="9"/>
  <c r="DL76" i="9"/>
  <c r="DN76" i="9"/>
  <c r="DO76" i="9"/>
  <c r="DQ76" i="9"/>
  <c r="DR76" i="9"/>
  <c r="DS76" i="9"/>
  <c r="DK77" i="9"/>
  <c r="DL77" i="9"/>
  <c r="DN77" i="9"/>
  <c r="DO77" i="9"/>
  <c r="DQ77" i="9"/>
  <c r="DR77" i="9"/>
  <c r="DS77" i="9"/>
  <c r="DK78" i="9"/>
  <c r="DL78" i="9"/>
  <c r="DN78" i="9"/>
  <c r="DO78" i="9"/>
  <c r="DQ78" i="9"/>
  <c r="DR78" i="9"/>
  <c r="DS78" i="9"/>
  <c r="DK79" i="9"/>
  <c r="DL79" i="9"/>
  <c r="DN79" i="9"/>
  <c r="DO79" i="9"/>
  <c r="DQ79" i="9"/>
  <c r="DR79" i="9"/>
  <c r="DS79" i="9"/>
  <c r="DK80" i="9"/>
  <c r="DL80" i="9"/>
  <c r="DN80" i="9"/>
  <c r="DO80" i="9"/>
  <c r="DQ80" i="9"/>
  <c r="DR80" i="9"/>
  <c r="DS80" i="9"/>
  <c r="DK81" i="9"/>
  <c r="DL81" i="9"/>
  <c r="DN81" i="9"/>
  <c r="DO81" i="9"/>
  <c r="DQ81" i="9"/>
  <c r="DR81" i="9"/>
  <c r="DS81" i="9"/>
  <c r="DK82" i="9"/>
  <c r="DL82" i="9"/>
  <c r="DN82" i="9"/>
  <c r="DO82" i="9"/>
  <c r="DQ82" i="9"/>
  <c r="DR82" i="9"/>
  <c r="DS82" i="9"/>
  <c r="DK83" i="9"/>
  <c r="DL83" i="9"/>
  <c r="DN83" i="9"/>
  <c r="DO83" i="9"/>
  <c r="DQ83" i="9"/>
  <c r="DR83" i="9"/>
  <c r="DS83" i="9"/>
  <c r="DK84" i="9"/>
  <c r="DL84" i="9"/>
  <c r="DN84" i="9"/>
  <c r="DO84" i="9"/>
  <c r="DQ84" i="9"/>
  <c r="DR84" i="9"/>
  <c r="DS84" i="9"/>
  <c r="DK85" i="9"/>
  <c r="DL85" i="9"/>
  <c r="DN85" i="9"/>
  <c r="DO85" i="9"/>
  <c r="DQ85" i="9"/>
  <c r="DR85" i="9"/>
  <c r="DS85" i="9"/>
  <c r="DK86" i="9"/>
  <c r="DL86" i="9"/>
  <c r="DN86" i="9"/>
  <c r="DO86" i="9"/>
  <c r="DQ86" i="9"/>
  <c r="DR86" i="9"/>
  <c r="DS86" i="9"/>
  <c r="DK87" i="9"/>
  <c r="DL87" i="9"/>
  <c r="DN87" i="9"/>
  <c r="DO87" i="9"/>
  <c r="DQ87" i="9"/>
  <c r="DR87" i="9"/>
  <c r="DS87" i="9"/>
  <c r="DK88" i="9"/>
  <c r="DL88" i="9"/>
  <c r="DN88" i="9"/>
  <c r="DO88" i="9"/>
  <c r="DQ88" i="9"/>
  <c r="DR88" i="9"/>
  <c r="DS88" i="9"/>
  <c r="DK89" i="9"/>
  <c r="DL89" i="9"/>
  <c r="DN89" i="9"/>
  <c r="DO89" i="9"/>
  <c r="DQ89" i="9"/>
  <c r="DR89" i="9"/>
  <c r="DS89" i="9"/>
  <c r="DK90" i="9"/>
  <c r="DL90" i="9"/>
  <c r="DN90" i="9"/>
  <c r="DO90" i="9"/>
  <c r="DQ90" i="9"/>
  <c r="DR90" i="9"/>
  <c r="DS90" i="9"/>
  <c r="DK91" i="9"/>
  <c r="DL91" i="9"/>
  <c r="DN91" i="9"/>
  <c r="DO91" i="9"/>
  <c r="DQ91" i="9"/>
  <c r="DR91" i="9"/>
  <c r="DS91" i="9"/>
  <c r="DK92" i="9"/>
  <c r="DL92" i="9"/>
  <c r="DN92" i="9"/>
  <c r="DO92" i="9"/>
  <c r="DQ92" i="9"/>
  <c r="DR92" i="9"/>
  <c r="DS92" i="9"/>
  <c r="DK93" i="9"/>
  <c r="DL93" i="9"/>
  <c r="DN93" i="9"/>
  <c r="DO93" i="9"/>
  <c r="DQ93" i="9"/>
  <c r="DR93" i="9"/>
  <c r="DS93" i="9"/>
  <c r="DK95" i="9"/>
  <c r="DL95" i="9"/>
  <c r="DN95" i="9"/>
  <c r="DO95" i="9"/>
  <c r="DQ95" i="9"/>
  <c r="DR95" i="9"/>
  <c r="DS95" i="9"/>
  <c r="DK96" i="9"/>
  <c r="DL96" i="9"/>
  <c r="DN96" i="9"/>
  <c r="DO96" i="9"/>
  <c r="DQ96" i="9"/>
  <c r="DR96" i="9"/>
  <c r="DS96" i="9"/>
  <c r="DK97" i="9"/>
  <c r="DL97" i="9"/>
  <c r="DN97" i="9"/>
  <c r="DO97" i="9"/>
  <c r="DQ97" i="9"/>
  <c r="DR97" i="9"/>
  <c r="DS97" i="9"/>
  <c r="DK98" i="9"/>
  <c r="DL98" i="9"/>
  <c r="DN98" i="9"/>
  <c r="DO98" i="9"/>
  <c r="DQ98" i="9"/>
  <c r="DR98" i="9"/>
  <c r="DS98" i="9"/>
  <c r="DK99" i="9"/>
  <c r="DL99" i="9"/>
  <c r="DN99" i="9"/>
  <c r="DO99" i="9"/>
  <c r="DQ99" i="9"/>
  <c r="DR99" i="9"/>
  <c r="DS99" i="9"/>
  <c r="DK100" i="9"/>
  <c r="DL100" i="9"/>
  <c r="DN100" i="9"/>
  <c r="DO100" i="9"/>
  <c r="DQ100" i="9"/>
  <c r="DR100" i="9"/>
  <c r="DS100" i="9"/>
  <c r="DK101" i="9"/>
  <c r="DL101" i="9"/>
  <c r="DN101" i="9"/>
  <c r="DO101" i="9"/>
  <c r="DQ101" i="9"/>
  <c r="DR101" i="9"/>
  <c r="DS101" i="9"/>
  <c r="DJ103" i="9"/>
  <c r="DM103" i="9"/>
  <c r="DP103" i="9"/>
  <c r="DA7" i="9"/>
  <c r="DB7" i="9"/>
  <c r="DD7" i="9"/>
  <c r="DE7" i="9"/>
  <c r="DG7" i="9"/>
  <c r="DH7" i="9"/>
  <c r="DI7" i="9"/>
  <c r="DA8" i="9"/>
  <c r="DB8" i="9"/>
  <c r="DD8" i="9"/>
  <c r="DE8" i="9"/>
  <c r="DG8" i="9"/>
  <c r="DH8" i="9"/>
  <c r="DI8" i="9"/>
  <c r="DA9" i="9"/>
  <c r="DB9" i="9"/>
  <c r="DD9" i="9"/>
  <c r="DE9" i="9"/>
  <c r="DG9" i="9"/>
  <c r="DH9" i="9"/>
  <c r="DI9" i="9"/>
  <c r="DA10" i="9"/>
  <c r="DB10" i="9"/>
  <c r="DD10" i="9"/>
  <c r="DE10" i="9"/>
  <c r="DG10" i="9"/>
  <c r="DH10" i="9"/>
  <c r="DI10" i="9"/>
  <c r="DA11" i="9"/>
  <c r="DB11" i="9"/>
  <c r="DD11" i="9"/>
  <c r="DE11" i="9"/>
  <c r="DG11" i="9"/>
  <c r="DH11" i="9"/>
  <c r="DI11" i="9"/>
  <c r="DA12" i="9"/>
  <c r="DB12" i="9"/>
  <c r="DD12" i="9"/>
  <c r="DE12" i="9"/>
  <c r="DG12" i="9"/>
  <c r="DH12" i="9"/>
  <c r="DI12" i="9"/>
  <c r="DA13" i="9"/>
  <c r="DB13" i="9"/>
  <c r="DD13" i="9"/>
  <c r="DE13" i="9"/>
  <c r="DG13" i="9"/>
  <c r="DH13" i="9"/>
  <c r="DI13" i="9"/>
  <c r="DA14" i="9"/>
  <c r="DB14" i="9"/>
  <c r="DD14" i="9"/>
  <c r="DE14" i="9"/>
  <c r="DG14" i="9"/>
  <c r="DH14" i="9"/>
  <c r="DI14" i="9"/>
  <c r="DA15" i="9"/>
  <c r="DB15" i="9"/>
  <c r="DD15" i="9"/>
  <c r="DE15" i="9"/>
  <c r="DG15" i="9"/>
  <c r="DH15" i="9"/>
  <c r="DI15" i="9"/>
  <c r="DA16" i="9"/>
  <c r="DB16" i="9"/>
  <c r="DD16" i="9"/>
  <c r="DE16" i="9"/>
  <c r="DG16" i="9"/>
  <c r="DH16" i="9"/>
  <c r="DI16" i="9"/>
  <c r="DA17" i="9"/>
  <c r="DB17" i="9"/>
  <c r="DD17" i="9"/>
  <c r="DE17" i="9"/>
  <c r="DG17" i="9"/>
  <c r="DH17" i="9"/>
  <c r="DI17" i="9"/>
  <c r="DA18" i="9"/>
  <c r="DB18" i="9"/>
  <c r="DD18" i="9"/>
  <c r="DE18" i="9"/>
  <c r="DG18" i="9"/>
  <c r="DH18" i="9"/>
  <c r="DI18" i="9"/>
  <c r="DA19" i="9"/>
  <c r="DB19" i="9"/>
  <c r="DD19" i="9"/>
  <c r="DE19" i="9"/>
  <c r="DG19" i="9"/>
  <c r="DH19" i="9"/>
  <c r="DI19" i="9"/>
  <c r="DA20" i="9"/>
  <c r="DB20" i="9"/>
  <c r="DD20" i="9"/>
  <c r="DE20" i="9"/>
  <c r="DG20" i="9"/>
  <c r="DH20" i="9"/>
  <c r="DI20" i="9"/>
  <c r="DA23" i="9"/>
  <c r="DB23" i="9"/>
  <c r="DD23" i="9"/>
  <c r="DE23" i="9"/>
  <c r="DG23" i="9"/>
  <c r="DH23" i="9"/>
  <c r="DI23" i="9"/>
  <c r="DA24" i="9"/>
  <c r="DB24" i="9"/>
  <c r="DD24" i="9"/>
  <c r="DE24" i="9"/>
  <c r="DG24" i="9"/>
  <c r="DH24" i="9"/>
  <c r="DI24" i="9"/>
  <c r="DA25" i="9"/>
  <c r="DB25" i="9"/>
  <c r="DD25" i="9"/>
  <c r="DE25" i="9"/>
  <c r="DG25" i="9"/>
  <c r="DH25" i="9"/>
  <c r="DI25" i="9"/>
  <c r="DA26" i="9"/>
  <c r="DB26" i="9"/>
  <c r="DD26" i="9"/>
  <c r="DE26" i="9"/>
  <c r="DG26" i="9"/>
  <c r="DH26" i="9"/>
  <c r="DI26" i="9"/>
  <c r="DA27" i="9"/>
  <c r="DB27" i="9"/>
  <c r="DD27" i="9"/>
  <c r="DE27" i="9"/>
  <c r="DG27" i="9"/>
  <c r="DH27" i="9"/>
  <c r="DA28" i="9"/>
  <c r="DB28" i="9"/>
  <c r="DD28" i="9"/>
  <c r="DE28" i="9"/>
  <c r="DG28" i="9"/>
  <c r="DH28" i="9"/>
  <c r="DI28" i="9"/>
  <c r="DA29" i="9"/>
  <c r="DB29" i="9"/>
  <c r="DD29" i="9"/>
  <c r="DE29" i="9"/>
  <c r="DG29" i="9"/>
  <c r="DH29" i="9"/>
  <c r="DI29" i="9"/>
  <c r="DA30" i="9"/>
  <c r="DB30" i="9"/>
  <c r="DD30" i="9"/>
  <c r="DE30" i="9"/>
  <c r="DG30" i="9"/>
  <c r="DH30" i="9"/>
  <c r="DI30" i="9"/>
  <c r="DA31" i="9"/>
  <c r="DB31" i="9"/>
  <c r="DD31" i="9"/>
  <c r="DE31" i="9"/>
  <c r="DG31" i="9"/>
  <c r="DH31" i="9"/>
  <c r="DI31" i="9"/>
  <c r="DA32" i="9"/>
  <c r="DB32" i="9"/>
  <c r="DD32" i="9"/>
  <c r="DE32" i="9"/>
  <c r="DG32" i="9"/>
  <c r="DH32" i="9"/>
  <c r="DI32" i="9"/>
  <c r="DA33" i="9"/>
  <c r="DB33" i="9"/>
  <c r="DD33" i="9"/>
  <c r="DE33" i="9"/>
  <c r="DG33" i="9"/>
  <c r="DH33" i="9"/>
  <c r="DA34" i="9"/>
  <c r="DB34" i="9"/>
  <c r="DD34" i="9"/>
  <c r="DE34" i="9"/>
  <c r="DG34" i="9"/>
  <c r="DH34" i="9"/>
  <c r="DI34" i="9"/>
  <c r="DA36" i="9"/>
  <c r="DB36" i="9"/>
  <c r="DD36" i="9"/>
  <c r="DE36" i="9"/>
  <c r="DG36" i="9"/>
  <c r="DH36" i="9"/>
  <c r="DI36" i="9"/>
  <c r="DA39" i="9"/>
  <c r="DB39" i="9"/>
  <c r="DD39" i="9"/>
  <c r="DE39" i="9"/>
  <c r="DG39" i="9"/>
  <c r="DH39" i="9"/>
  <c r="DI39" i="9"/>
  <c r="DA40" i="9"/>
  <c r="DB40" i="9"/>
  <c r="DD40" i="9"/>
  <c r="DE40" i="9"/>
  <c r="DG40" i="9"/>
  <c r="DH40" i="9"/>
  <c r="DI40" i="9"/>
  <c r="DA41" i="9"/>
  <c r="DB41" i="9"/>
  <c r="DD41" i="9"/>
  <c r="DE41" i="9"/>
  <c r="DG41" i="9"/>
  <c r="DH41" i="9"/>
  <c r="DI41" i="9"/>
  <c r="DA42" i="9"/>
  <c r="DB42" i="9"/>
  <c r="DD42" i="9"/>
  <c r="DE42" i="9"/>
  <c r="DG42" i="9"/>
  <c r="DH42" i="9"/>
  <c r="DA43" i="9"/>
  <c r="DB43" i="9"/>
  <c r="DD43" i="9"/>
  <c r="DE43" i="9"/>
  <c r="DG43" i="9"/>
  <c r="DH43" i="9"/>
  <c r="DI43" i="9"/>
  <c r="DA44" i="9"/>
  <c r="DB44" i="9"/>
  <c r="DD44" i="9"/>
  <c r="DE44" i="9"/>
  <c r="DG44" i="9"/>
  <c r="DH44" i="9"/>
  <c r="DA45" i="9"/>
  <c r="DB45" i="9"/>
  <c r="DD45" i="9"/>
  <c r="DE45" i="9"/>
  <c r="DG45" i="9"/>
  <c r="DH45" i="9"/>
  <c r="DI45" i="9"/>
  <c r="DA46" i="9"/>
  <c r="DB46" i="9"/>
  <c r="DD46" i="9"/>
  <c r="DE46" i="9"/>
  <c r="DG46" i="9"/>
  <c r="DH46" i="9"/>
  <c r="DA47" i="9"/>
  <c r="DB47" i="9"/>
  <c r="DD47" i="9"/>
  <c r="DE47" i="9"/>
  <c r="DG47" i="9"/>
  <c r="DH47" i="9"/>
  <c r="DI47" i="9"/>
  <c r="DA48" i="9"/>
  <c r="DB48" i="9"/>
  <c r="DD48" i="9"/>
  <c r="DE48" i="9"/>
  <c r="DG48" i="9"/>
  <c r="DH48" i="9"/>
  <c r="DI48" i="9"/>
  <c r="DA49" i="9"/>
  <c r="DB49" i="9"/>
  <c r="DD49" i="9"/>
  <c r="DE49" i="9"/>
  <c r="DG49" i="9"/>
  <c r="DH49" i="9"/>
  <c r="DI49" i="9"/>
  <c r="DA50" i="9"/>
  <c r="DB50" i="9"/>
  <c r="DD50" i="9"/>
  <c r="DE50" i="9"/>
  <c r="DG50" i="9"/>
  <c r="DH50" i="9"/>
  <c r="DI50" i="9"/>
  <c r="DA51" i="9"/>
  <c r="DB51" i="9"/>
  <c r="DD51" i="9"/>
  <c r="DE51" i="9"/>
  <c r="DG51" i="9"/>
  <c r="DH51" i="9"/>
  <c r="DI51" i="9"/>
  <c r="DA52" i="9"/>
  <c r="DB52" i="9"/>
  <c r="DD52" i="9"/>
  <c r="DE52" i="9"/>
  <c r="DG52" i="9"/>
  <c r="DH52" i="9"/>
  <c r="DA53" i="9"/>
  <c r="DB53" i="9"/>
  <c r="DD53" i="9"/>
  <c r="DE53" i="9"/>
  <c r="DG53" i="9"/>
  <c r="DH53" i="9"/>
  <c r="DI53" i="9"/>
  <c r="DA54" i="9"/>
  <c r="DB54" i="9"/>
  <c r="DD54" i="9"/>
  <c r="DE54" i="9"/>
  <c r="DG54" i="9"/>
  <c r="DH54" i="9"/>
  <c r="DA55" i="9"/>
  <c r="DB55" i="9"/>
  <c r="DD55" i="9"/>
  <c r="DE55" i="9"/>
  <c r="DG55" i="9"/>
  <c r="DH55" i="9"/>
  <c r="DA56" i="9"/>
  <c r="DB56" i="9"/>
  <c r="DD56" i="9"/>
  <c r="DE56" i="9"/>
  <c r="DG56" i="9"/>
  <c r="DH56" i="9"/>
  <c r="DI56" i="9"/>
  <c r="DA57" i="9"/>
  <c r="DB57" i="9"/>
  <c r="DD57" i="9"/>
  <c r="DE57" i="9"/>
  <c r="DG57" i="9"/>
  <c r="DH57" i="9"/>
  <c r="DI57" i="9"/>
  <c r="DA58" i="9"/>
  <c r="DB58" i="9"/>
  <c r="DD58" i="9"/>
  <c r="DE58" i="9"/>
  <c r="DG58" i="9"/>
  <c r="DH58" i="9"/>
  <c r="DI58" i="9"/>
  <c r="DA59" i="9"/>
  <c r="DB59" i="9"/>
  <c r="DD59" i="9"/>
  <c r="DE59" i="9"/>
  <c r="DG59" i="9"/>
  <c r="DH59" i="9"/>
  <c r="DI59" i="9"/>
  <c r="DA60" i="9"/>
  <c r="DB60" i="9"/>
  <c r="DD60" i="9"/>
  <c r="DE60" i="9"/>
  <c r="DG60" i="9"/>
  <c r="DH60" i="9"/>
  <c r="DI60" i="9"/>
  <c r="DA61" i="9"/>
  <c r="DB61" i="9"/>
  <c r="DD61" i="9"/>
  <c r="DE61" i="9"/>
  <c r="DG61" i="9"/>
  <c r="DH61" i="9"/>
  <c r="DI61" i="9"/>
  <c r="DA62" i="9"/>
  <c r="DB62" i="9"/>
  <c r="DD62" i="9"/>
  <c r="DE62" i="9"/>
  <c r="DG62" i="9"/>
  <c r="DH62" i="9"/>
  <c r="DI62" i="9"/>
  <c r="DA63" i="9"/>
  <c r="DB63" i="9"/>
  <c r="DD63" i="9"/>
  <c r="DE63" i="9"/>
  <c r="DG63" i="9"/>
  <c r="DH63" i="9"/>
  <c r="DI63" i="9"/>
  <c r="DA64" i="9"/>
  <c r="DB64" i="9"/>
  <c r="DD64" i="9"/>
  <c r="DE64" i="9"/>
  <c r="DG64" i="9"/>
  <c r="DH64" i="9"/>
  <c r="DI64" i="9"/>
  <c r="DA65" i="9"/>
  <c r="DB65" i="9"/>
  <c r="DD65" i="9"/>
  <c r="DE65" i="9"/>
  <c r="DG65" i="9"/>
  <c r="DH65" i="9"/>
  <c r="DI65" i="9"/>
  <c r="DA66" i="9"/>
  <c r="DB66" i="9"/>
  <c r="DD66" i="9"/>
  <c r="DE66" i="9"/>
  <c r="DG66" i="9"/>
  <c r="DH66" i="9"/>
  <c r="DI66" i="9"/>
  <c r="DA67" i="9"/>
  <c r="DB67" i="9"/>
  <c r="DD67" i="9"/>
  <c r="DE67" i="9"/>
  <c r="DG67" i="9"/>
  <c r="DH67" i="9"/>
  <c r="DI67" i="9"/>
  <c r="DA68" i="9"/>
  <c r="DB68" i="9"/>
  <c r="DG68" i="9"/>
  <c r="DH68" i="9"/>
  <c r="DA69" i="9"/>
  <c r="DB69" i="9"/>
  <c r="DD69" i="9"/>
  <c r="DE69" i="9"/>
  <c r="DG69" i="9"/>
  <c r="DH69" i="9"/>
  <c r="DI69" i="9"/>
  <c r="DA71" i="9"/>
  <c r="DB71" i="9"/>
  <c r="DD71" i="9"/>
  <c r="DE71" i="9"/>
  <c r="DG71" i="9"/>
  <c r="DH71" i="9"/>
  <c r="DI71" i="9"/>
  <c r="DA72" i="9"/>
  <c r="DB72" i="9"/>
  <c r="DD72" i="9"/>
  <c r="DE72" i="9"/>
  <c r="DG72" i="9"/>
  <c r="DH72" i="9"/>
  <c r="DI72" i="9"/>
  <c r="DA73" i="9"/>
  <c r="DB73" i="9"/>
  <c r="DD73" i="9"/>
  <c r="DE73" i="9"/>
  <c r="DG73" i="9"/>
  <c r="DH73" i="9"/>
  <c r="DI73" i="9"/>
  <c r="DA74" i="9"/>
  <c r="DB74" i="9"/>
  <c r="DD74" i="9"/>
  <c r="DE74" i="9"/>
  <c r="DG74" i="9"/>
  <c r="DH74" i="9"/>
  <c r="DI74" i="9"/>
  <c r="DA75" i="9"/>
  <c r="DB75" i="9"/>
  <c r="DD75" i="9"/>
  <c r="DE75" i="9"/>
  <c r="DG75" i="9"/>
  <c r="DH75" i="9"/>
  <c r="DI75" i="9"/>
  <c r="DA76" i="9"/>
  <c r="DB76" i="9"/>
  <c r="DD76" i="9"/>
  <c r="DE76" i="9"/>
  <c r="DG76" i="9"/>
  <c r="DH76" i="9"/>
  <c r="DI76" i="9"/>
  <c r="DA77" i="9"/>
  <c r="DB77" i="9"/>
  <c r="DD77" i="9"/>
  <c r="DE77" i="9"/>
  <c r="DG77" i="9"/>
  <c r="DH77" i="9"/>
  <c r="DI77" i="9"/>
  <c r="DA78" i="9"/>
  <c r="DB78" i="9"/>
  <c r="DD78" i="9"/>
  <c r="DE78" i="9"/>
  <c r="DG78" i="9"/>
  <c r="DH78" i="9"/>
  <c r="DI78" i="9"/>
  <c r="LC78" i="9" s="1"/>
  <c r="LD78" i="9" s="1"/>
  <c r="DA79" i="9"/>
  <c r="DB79" i="9"/>
  <c r="DD79" i="9"/>
  <c r="DE79" i="9"/>
  <c r="DG79" i="9"/>
  <c r="DH79" i="9"/>
  <c r="DI79" i="9"/>
  <c r="DA80" i="9"/>
  <c r="DB80" i="9"/>
  <c r="DD80" i="9"/>
  <c r="DE80" i="9"/>
  <c r="DG80" i="9"/>
  <c r="DH80" i="9"/>
  <c r="DI80" i="9"/>
  <c r="DA81" i="9"/>
  <c r="DB81" i="9"/>
  <c r="DD81" i="9"/>
  <c r="DE81" i="9"/>
  <c r="DG81" i="9"/>
  <c r="DH81" i="9"/>
  <c r="DI81" i="9"/>
  <c r="DA82" i="9"/>
  <c r="DB82" i="9"/>
  <c r="DD82" i="9"/>
  <c r="DE82" i="9"/>
  <c r="DG82" i="9"/>
  <c r="DH82" i="9"/>
  <c r="DI82" i="9"/>
  <c r="DA83" i="9"/>
  <c r="DB83" i="9"/>
  <c r="DD83" i="9"/>
  <c r="DE83" i="9"/>
  <c r="DG83" i="9"/>
  <c r="DH83" i="9"/>
  <c r="DA84" i="9"/>
  <c r="DB84" i="9"/>
  <c r="DD84" i="9"/>
  <c r="DE84" i="9"/>
  <c r="DG84" i="9"/>
  <c r="DH84" i="9"/>
  <c r="DI84" i="9"/>
  <c r="DA85" i="9"/>
  <c r="DB85" i="9"/>
  <c r="DD85" i="9"/>
  <c r="DE85" i="9"/>
  <c r="DG85" i="9"/>
  <c r="DH85" i="9"/>
  <c r="DI85" i="9"/>
  <c r="DA86" i="9"/>
  <c r="DB86" i="9"/>
  <c r="DD86" i="9"/>
  <c r="DE86" i="9"/>
  <c r="DG86" i="9"/>
  <c r="DH86" i="9"/>
  <c r="DI86" i="9"/>
  <c r="LC86" i="9" s="1"/>
  <c r="LD86" i="9" s="1"/>
  <c r="DA87" i="9"/>
  <c r="DB87" i="9"/>
  <c r="DD87" i="9"/>
  <c r="DE87" i="9"/>
  <c r="DG87" i="9"/>
  <c r="DH87" i="9"/>
  <c r="DI87" i="9"/>
  <c r="DA88" i="9"/>
  <c r="DB88" i="9"/>
  <c r="DD88" i="9"/>
  <c r="DE88" i="9"/>
  <c r="DG88" i="9"/>
  <c r="DH88" i="9"/>
  <c r="DI88" i="9"/>
  <c r="DA89" i="9"/>
  <c r="DB89" i="9"/>
  <c r="DD89" i="9"/>
  <c r="DE89" i="9"/>
  <c r="DG89" i="9"/>
  <c r="DH89" i="9"/>
  <c r="DA90" i="9"/>
  <c r="DB90" i="9"/>
  <c r="DD90" i="9"/>
  <c r="DE90" i="9"/>
  <c r="DG90" i="9"/>
  <c r="DH90" i="9"/>
  <c r="DA91" i="9"/>
  <c r="DB91" i="9"/>
  <c r="DD91" i="9"/>
  <c r="DE91" i="9"/>
  <c r="DG91" i="9"/>
  <c r="DH91" i="9"/>
  <c r="DA92" i="9"/>
  <c r="DB92" i="9"/>
  <c r="DD92" i="9"/>
  <c r="DE92" i="9"/>
  <c r="DG92" i="9"/>
  <c r="DH92" i="9"/>
  <c r="DA93" i="9"/>
  <c r="DB93" i="9"/>
  <c r="DD93" i="9"/>
  <c r="DE93" i="9"/>
  <c r="DG93" i="9"/>
  <c r="DH93" i="9"/>
  <c r="DI93" i="9"/>
  <c r="DA95" i="9"/>
  <c r="DB95" i="9"/>
  <c r="DD95" i="9"/>
  <c r="DE95" i="9"/>
  <c r="DG95" i="9"/>
  <c r="DH95" i="9"/>
  <c r="DI95" i="9"/>
  <c r="DA96" i="9"/>
  <c r="DB96" i="9"/>
  <c r="DD96" i="9"/>
  <c r="DE96" i="9"/>
  <c r="DG96" i="9"/>
  <c r="DH96" i="9"/>
  <c r="DI96" i="9"/>
  <c r="DA97" i="9"/>
  <c r="DB97" i="9"/>
  <c r="DD97" i="9"/>
  <c r="DE97" i="9"/>
  <c r="DG97" i="9"/>
  <c r="DH97" i="9"/>
  <c r="DI97" i="9"/>
  <c r="DA98" i="9"/>
  <c r="DB98" i="9"/>
  <c r="DD98" i="9"/>
  <c r="DE98" i="9"/>
  <c r="DG98" i="9"/>
  <c r="DH98" i="9"/>
  <c r="DI98" i="9"/>
  <c r="DA99" i="9"/>
  <c r="DB99" i="9"/>
  <c r="DD99" i="9"/>
  <c r="DE99" i="9"/>
  <c r="DG99" i="9"/>
  <c r="DH99" i="9"/>
  <c r="DC103" i="9"/>
  <c r="DF103" i="9"/>
  <c r="DK7" i="1"/>
  <c r="DL7" i="1"/>
  <c r="DN7" i="1"/>
  <c r="DO7" i="1"/>
  <c r="DQ7" i="1"/>
  <c r="DR7" i="1"/>
  <c r="DS7" i="1"/>
  <c r="DK8" i="1"/>
  <c r="DL8" i="1"/>
  <c r="DN8" i="1"/>
  <c r="DO8" i="1"/>
  <c r="DQ8" i="1"/>
  <c r="DR8" i="1"/>
  <c r="DS8" i="1"/>
  <c r="DK9" i="1"/>
  <c r="DL9" i="1"/>
  <c r="DN9" i="1"/>
  <c r="DO9" i="1"/>
  <c r="DQ9" i="1"/>
  <c r="DR9" i="1"/>
  <c r="DS9" i="1"/>
  <c r="DK10" i="1"/>
  <c r="DL10" i="1"/>
  <c r="DN10" i="1"/>
  <c r="DO10" i="1"/>
  <c r="DQ10" i="1"/>
  <c r="DR10" i="1"/>
  <c r="DS10" i="1"/>
  <c r="DK11" i="1"/>
  <c r="DL11" i="1"/>
  <c r="DN11" i="1"/>
  <c r="DO11" i="1"/>
  <c r="DQ11" i="1"/>
  <c r="DR11" i="1"/>
  <c r="DS11" i="1"/>
  <c r="DK12" i="1"/>
  <c r="DL12" i="1"/>
  <c r="DN12" i="1"/>
  <c r="DO12" i="1"/>
  <c r="DQ12" i="1"/>
  <c r="DR12" i="1"/>
  <c r="DS12" i="1"/>
  <c r="DK13" i="1"/>
  <c r="DL13" i="1"/>
  <c r="DN13" i="1"/>
  <c r="DO13" i="1"/>
  <c r="DQ13" i="1"/>
  <c r="DR13" i="1"/>
  <c r="DS13" i="1"/>
  <c r="DK14" i="1"/>
  <c r="DL14" i="1"/>
  <c r="DN14" i="1"/>
  <c r="DO14" i="1"/>
  <c r="DQ14" i="1"/>
  <c r="DR14" i="1"/>
  <c r="DS14" i="1"/>
  <c r="DK15" i="1"/>
  <c r="DL15" i="1"/>
  <c r="DN15" i="1"/>
  <c r="DO15" i="1"/>
  <c r="DQ15" i="1"/>
  <c r="DR15" i="1"/>
  <c r="DS15" i="1"/>
  <c r="DK16" i="1"/>
  <c r="DL16" i="1"/>
  <c r="DN16" i="1"/>
  <c r="DO16" i="1"/>
  <c r="DQ16" i="1"/>
  <c r="DR16" i="1"/>
  <c r="DS16" i="1"/>
  <c r="DK17" i="1"/>
  <c r="DL17" i="1"/>
  <c r="DN17" i="1"/>
  <c r="DO17" i="1"/>
  <c r="DQ17" i="1"/>
  <c r="DR17" i="1"/>
  <c r="DS17" i="1"/>
  <c r="DK18" i="1"/>
  <c r="DL18" i="1"/>
  <c r="DN18" i="1"/>
  <c r="DO18" i="1"/>
  <c r="DQ18" i="1"/>
  <c r="DR18" i="1"/>
  <c r="DS18" i="1"/>
  <c r="DK19" i="1"/>
  <c r="DL19" i="1"/>
  <c r="DN19" i="1"/>
  <c r="DO19" i="1"/>
  <c r="DQ19" i="1"/>
  <c r="DR19" i="1"/>
  <c r="DS19" i="1"/>
  <c r="DK20" i="1"/>
  <c r="DL20" i="1"/>
  <c r="DN20" i="1"/>
  <c r="DO20" i="1"/>
  <c r="DQ20" i="1"/>
  <c r="DR20" i="1"/>
  <c r="DS20" i="1"/>
  <c r="DK23" i="1"/>
  <c r="DL23" i="1"/>
  <c r="DN23" i="1"/>
  <c r="DO23" i="1"/>
  <c r="DQ23" i="1"/>
  <c r="DR23" i="1"/>
  <c r="DS23" i="1"/>
  <c r="DK24" i="1"/>
  <c r="DL24" i="1"/>
  <c r="DN24" i="1"/>
  <c r="DO24" i="1"/>
  <c r="DQ24" i="1"/>
  <c r="DR24" i="1"/>
  <c r="DS24" i="1"/>
  <c r="DK25" i="1"/>
  <c r="DL25" i="1"/>
  <c r="DN25" i="1"/>
  <c r="DO25" i="1"/>
  <c r="DQ25" i="1"/>
  <c r="DR25" i="1"/>
  <c r="DS25" i="1"/>
  <c r="DK26" i="1"/>
  <c r="DL26" i="1"/>
  <c r="DN26" i="1"/>
  <c r="DO26" i="1"/>
  <c r="DQ26" i="1"/>
  <c r="DR26" i="1"/>
  <c r="DS26" i="1"/>
  <c r="DK28" i="1"/>
  <c r="DL28" i="1"/>
  <c r="DN28" i="1"/>
  <c r="DO28" i="1"/>
  <c r="DQ28" i="1"/>
  <c r="DR28" i="1"/>
  <c r="DS28" i="1"/>
  <c r="DK29" i="1"/>
  <c r="DL29" i="1"/>
  <c r="DN29" i="1"/>
  <c r="DO29" i="1"/>
  <c r="DQ29" i="1"/>
  <c r="DR29" i="1"/>
  <c r="DS29" i="1"/>
  <c r="DK30" i="1"/>
  <c r="DN30" i="1"/>
  <c r="DO30" i="1"/>
  <c r="DQ30" i="1"/>
  <c r="DR30" i="1"/>
  <c r="DS30" i="1"/>
  <c r="DK31" i="1"/>
  <c r="DL31" i="1"/>
  <c r="DN31" i="1"/>
  <c r="DO31" i="1"/>
  <c r="DQ31" i="1"/>
  <c r="DR31" i="1"/>
  <c r="DS31" i="1"/>
  <c r="DK32" i="1"/>
  <c r="DL32" i="1"/>
  <c r="DN32" i="1"/>
  <c r="DO32" i="1"/>
  <c r="DQ32" i="1"/>
  <c r="DR32" i="1"/>
  <c r="DS32" i="1"/>
  <c r="DK33" i="1"/>
  <c r="DL33" i="1"/>
  <c r="DN33" i="1"/>
  <c r="DO33" i="1"/>
  <c r="DQ33" i="1"/>
  <c r="DR33" i="1"/>
  <c r="DS33" i="1"/>
  <c r="DN34" i="1"/>
  <c r="DN36" i="1"/>
  <c r="DO36" i="1"/>
  <c r="DR36" i="1"/>
  <c r="DS36" i="1"/>
  <c r="DK38" i="1"/>
  <c r="DL38" i="1"/>
  <c r="DN38" i="1"/>
  <c r="DO38" i="1"/>
  <c r="DQ38" i="1"/>
  <c r="DR38" i="1"/>
  <c r="DK41" i="1"/>
  <c r="DL41" i="1"/>
  <c r="DN41" i="1"/>
  <c r="DO41" i="1"/>
  <c r="DQ41" i="1"/>
  <c r="DR41" i="1"/>
  <c r="DK43" i="1"/>
  <c r="DL43" i="1"/>
  <c r="DN43" i="1"/>
  <c r="DO43" i="1"/>
  <c r="DQ43" i="1"/>
  <c r="DR43" i="1"/>
  <c r="DK44" i="1"/>
  <c r="DL44" i="1"/>
  <c r="DQ44" i="1"/>
  <c r="DR44" i="1"/>
  <c r="DK45" i="1"/>
  <c r="DL45" i="1"/>
  <c r="DN45" i="1"/>
  <c r="DO45" i="1"/>
  <c r="DQ45" i="1"/>
  <c r="DR45" i="1"/>
  <c r="DS45" i="1"/>
  <c r="DK46" i="1"/>
  <c r="DL46" i="1"/>
  <c r="DN46" i="1"/>
  <c r="DQ46" i="1"/>
  <c r="DR46" i="1"/>
  <c r="DS46" i="1"/>
  <c r="DK47" i="1"/>
  <c r="DL47" i="1"/>
  <c r="DN47" i="1"/>
  <c r="DQ47" i="1"/>
  <c r="DR47" i="1"/>
  <c r="DS47" i="1"/>
  <c r="DK48" i="1"/>
  <c r="DL48" i="1"/>
  <c r="DN48" i="1"/>
  <c r="DQ48" i="1"/>
  <c r="DR48" i="1"/>
  <c r="DS48" i="1"/>
  <c r="DK49" i="1"/>
  <c r="DL49" i="1"/>
  <c r="DN49" i="1"/>
  <c r="DQ49" i="1"/>
  <c r="DR49" i="1"/>
  <c r="DS49" i="1"/>
  <c r="DK50" i="1"/>
  <c r="DL50" i="1"/>
  <c r="DN50" i="1"/>
  <c r="DO50" i="1"/>
  <c r="DQ50" i="1"/>
  <c r="DR50" i="1"/>
  <c r="DS50" i="1"/>
  <c r="DK51" i="1"/>
  <c r="DL51" i="1"/>
  <c r="DN51" i="1"/>
  <c r="DO51" i="1"/>
  <c r="DQ51" i="1"/>
  <c r="DR51" i="1"/>
  <c r="DS51" i="1"/>
  <c r="DK52" i="1"/>
  <c r="DL52" i="1"/>
  <c r="DN52" i="1"/>
  <c r="DO52" i="1"/>
  <c r="DQ52" i="1"/>
  <c r="DR52" i="1"/>
  <c r="DS52" i="1"/>
  <c r="DK53" i="1"/>
  <c r="DL53" i="1"/>
  <c r="DN53" i="1"/>
  <c r="DO53" i="1"/>
  <c r="DQ53" i="1"/>
  <c r="DR53" i="1"/>
  <c r="DS53" i="1"/>
  <c r="DK54" i="1"/>
  <c r="DL54" i="1"/>
  <c r="DN54" i="1"/>
  <c r="DO54" i="1"/>
  <c r="DQ54" i="1"/>
  <c r="DR54" i="1"/>
  <c r="DS54" i="1"/>
  <c r="DK55" i="1"/>
  <c r="DL55" i="1"/>
  <c r="DN55" i="1"/>
  <c r="DO55" i="1"/>
  <c r="DQ55" i="1"/>
  <c r="DR55" i="1"/>
  <c r="DS55" i="1"/>
  <c r="DK56" i="1"/>
  <c r="DL56" i="1"/>
  <c r="DN56" i="1"/>
  <c r="DO56" i="1"/>
  <c r="DQ56" i="1"/>
  <c r="DR56" i="1"/>
  <c r="DS56" i="1"/>
  <c r="DK57" i="1"/>
  <c r="DL57" i="1"/>
  <c r="DN57" i="1"/>
  <c r="DO57" i="1"/>
  <c r="DQ57" i="1"/>
  <c r="DR57" i="1"/>
  <c r="DS57" i="1"/>
  <c r="DK58" i="1"/>
  <c r="DL58" i="1"/>
  <c r="DN58" i="1"/>
  <c r="DO58" i="1"/>
  <c r="DQ58" i="1"/>
  <c r="DR58" i="1"/>
  <c r="DS58" i="1"/>
  <c r="DK59" i="1"/>
  <c r="DL59" i="1"/>
  <c r="DN59" i="1"/>
  <c r="DO59" i="1"/>
  <c r="DQ59" i="1"/>
  <c r="DR59" i="1"/>
  <c r="DS59" i="1"/>
  <c r="DK60" i="1"/>
  <c r="DL60" i="1"/>
  <c r="DN60" i="1"/>
  <c r="DO60" i="1"/>
  <c r="DQ60" i="1"/>
  <c r="DR60" i="1"/>
  <c r="DS60" i="1"/>
  <c r="DK61" i="1"/>
  <c r="DL61" i="1"/>
  <c r="DN61" i="1"/>
  <c r="DO61" i="1"/>
  <c r="DQ61" i="1"/>
  <c r="DR61" i="1"/>
  <c r="DS61" i="1"/>
  <c r="DK62" i="1"/>
  <c r="DL62" i="1"/>
  <c r="DN62" i="1"/>
  <c r="DO62" i="1"/>
  <c r="DQ62" i="1"/>
  <c r="DR62" i="1"/>
  <c r="DS62" i="1"/>
  <c r="DK63" i="1"/>
  <c r="DL63" i="1"/>
  <c r="DN63" i="1"/>
  <c r="DO63" i="1"/>
  <c r="DQ63" i="1"/>
  <c r="DR63" i="1"/>
  <c r="DS63" i="1"/>
  <c r="DK64" i="1"/>
  <c r="DL64" i="1"/>
  <c r="DN64" i="1"/>
  <c r="DO64" i="1"/>
  <c r="DQ64" i="1"/>
  <c r="DR64" i="1"/>
  <c r="DS64" i="1"/>
  <c r="DK65" i="1"/>
  <c r="DL65" i="1"/>
  <c r="DN65" i="1"/>
  <c r="DO65" i="1"/>
  <c r="DQ65" i="1"/>
  <c r="DR65" i="1"/>
  <c r="DS65" i="1"/>
  <c r="DK66" i="1"/>
  <c r="DL66" i="1"/>
  <c r="DN66" i="1"/>
  <c r="DO66" i="1"/>
  <c r="DQ66" i="1"/>
  <c r="DR66" i="1"/>
  <c r="DS66" i="1"/>
  <c r="DK67" i="1"/>
  <c r="DL67" i="1"/>
  <c r="DN67" i="1"/>
  <c r="DO67" i="1"/>
  <c r="DQ67" i="1"/>
  <c r="DR67" i="1"/>
  <c r="DS67" i="1"/>
  <c r="DK68" i="1"/>
  <c r="DL68" i="1"/>
  <c r="DN68" i="1"/>
  <c r="DO68" i="1"/>
  <c r="DQ68" i="1"/>
  <c r="DR68" i="1"/>
  <c r="DS68" i="1"/>
  <c r="DK70" i="1"/>
  <c r="DL70" i="1"/>
  <c r="DN70" i="1"/>
  <c r="DO70" i="1"/>
  <c r="DQ70" i="1"/>
  <c r="DR70" i="1"/>
  <c r="DS70" i="1"/>
  <c r="DK71" i="1"/>
  <c r="DL71" i="1"/>
  <c r="DN71" i="1"/>
  <c r="DO71" i="1"/>
  <c r="DQ71" i="1"/>
  <c r="DR71" i="1"/>
  <c r="DS71" i="1"/>
  <c r="DK73" i="1"/>
  <c r="DL73" i="1"/>
  <c r="DN73" i="1"/>
  <c r="DO73" i="1"/>
  <c r="DQ73" i="1"/>
  <c r="DR73" i="1"/>
  <c r="DS73" i="1"/>
  <c r="DK74" i="1"/>
  <c r="DL74" i="1"/>
  <c r="DN74" i="1"/>
  <c r="DO74" i="1"/>
  <c r="DQ74" i="1"/>
  <c r="DR74" i="1"/>
  <c r="DS74" i="1"/>
  <c r="DK75" i="1"/>
  <c r="DL75" i="1"/>
  <c r="DN75" i="1"/>
  <c r="DO75" i="1"/>
  <c r="DQ75" i="1"/>
  <c r="DR75" i="1"/>
  <c r="DS75" i="1"/>
  <c r="DK76" i="1"/>
  <c r="DL76" i="1"/>
  <c r="DN76" i="1"/>
  <c r="DO76" i="1"/>
  <c r="DQ76" i="1"/>
  <c r="DR76" i="1"/>
  <c r="DS76" i="1"/>
  <c r="DK77" i="1"/>
  <c r="DL77" i="1"/>
  <c r="DN77" i="1"/>
  <c r="DO77" i="1"/>
  <c r="DQ77" i="1"/>
  <c r="DR77" i="1"/>
  <c r="DS77" i="1"/>
  <c r="DK78" i="1"/>
  <c r="DL78" i="1"/>
  <c r="DN78" i="1"/>
  <c r="DO78" i="1"/>
  <c r="DQ78" i="1"/>
  <c r="DR78" i="1"/>
  <c r="DS78" i="1"/>
  <c r="DK79" i="1"/>
  <c r="DL79" i="1"/>
  <c r="DN79" i="1"/>
  <c r="DO79" i="1"/>
  <c r="DQ79" i="1"/>
  <c r="DR79" i="1"/>
  <c r="DS79" i="1"/>
  <c r="DK80" i="1"/>
  <c r="DL80" i="1"/>
  <c r="DN80" i="1"/>
  <c r="DO80" i="1"/>
  <c r="DQ80" i="1"/>
  <c r="DR80" i="1"/>
  <c r="DS80" i="1"/>
  <c r="DK81" i="1"/>
  <c r="DL81" i="1"/>
  <c r="DN81" i="1"/>
  <c r="DO81" i="1"/>
  <c r="DQ81" i="1"/>
  <c r="DR81" i="1"/>
  <c r="DS81" i="1"/>
  <c r="DK82" i="1"/>
  <c r="DL82" i="1"/>
  <c r="DN82" i="1"/>
  <c r="DO82" i="1"/>
  <c r="DQ82" i="1"/>
  <c r="DR82" i="1"/>
  <c r="DS82" i="1"/>
  <c r="DK83" i="1"/>
  <c r="DL83" i="1"/>
  <c r="DN83" i="1"/>
  <c r="DO83" i="1"/>
  <c r="DQ83" i="1"/>
  <c r="DR83" i="1"/>
  <c r="DS83" i="1"/>
  <c r="DK84" i="1"/>
  <c r="DL84" i="1"/>
  <c r="DN84" i="1"/>
  <c r="DQ84" i="1"/>
  <c r="DR84" i="1"/>
  <c r="DS84" i="1"/>
  <c r="DK85" i="1"/>
  <c r="DL85" i="1"/>
  <c r="DN85" i="1"/>
  <c r="DO85" i="1"/>
  <c r="DQ85" i="1"/>
  <c r="DR85" i="1"/>
  <c r="DS85" i="1"/>
  <c r="DK87" i="1"/>
  <c r="DL87" i="1"/>
  <c r="DN87" i="1"/>
  <c r="DO87" i="1"/>
  <c r="DQ87" i="1"/>
  <c r="DR87" i="1"/>
  <c r="DS87" i="1"/>
  <c r="DK88" i="1"/>
  <c r="DL88" i="1"/>
  <c r="DN88" i="1"/>
  <c r="DO88" i="1"/>
  <c r="DQ88" i="1"/>
  <c r="DR88" i="1"/>
  <c r="DS88" i="1"/>
  <c r="DK89" i="1"/>
  <c r="DL89" i="1"/>
  <c r="DN89" i="1"/>
  <c r="DO89" i="1"/>
  <c r="DQ89" i="1"/>
  <c r="DR89" i="1"/>
  <c r="DS89" i="1"/>
  <c r="DK90" i="1"/>
  <c r="DL90" i="1"/>
  <c r="DN90" i="1"/>
  <c r="DO90" i="1"/>
  <c r="DQ90" i="1"/>
  <c r="DR90" i="1"/>
  <c r="DS90" i="1"/>
  <c r="DK91" i="1"/>
  <c r="DL91" i="1"/>
  <c r="DN91" i="1"/>
  <c r="DO91" i="1"/>
  <c r="DQ91" i="1"/>
  <c r="DR91" i="1"/>
  <c r="DS91" i="1"/>
  <c r="DK92" i="1"/>
  <c r="DL92" i="1"/>
  <c r="DN92" i="1"/>
  <c r="DO92" i="1"/>
  <c r="DQ92" i="1"/>
  <c r="DR92" i="1"/>
  <c r="DS92" i="1"/>
  <c r="DK93" i="1"/>
  <c r="DL93" i="1"/>
  <c r="DN93" i="1"/>
  <c r="DO93" i="1"/>
  <c r="DQ93" i="1"/>
  <c r="DR93" i="1"/>
  <c r="DS93" i="1"/>
  <c r="DK94" i="1"/>
  <c r="DL94" i="1"/>
  <c r="DN94" i="1"/>
  <c r="DO94" i="1"/>
  <c r="DQ94" i="1"/>
  <c r="DR94" i="1"/>
  <c r="DS94" i="1"/>
  <c r="DK96" i="1"/>
  <c r="DL96" i="1"/>
  <c r="DN96" i="1"/>
  <c r="DO96" i="1"/>
  <c r="DQ96" i="1"/>
  <c r="DR96" i="1"/>
  <c r="DS96" i="1"/>
  <c r="DK97" i="1"/>
  <c r="DL97" i="1"/>
  <c r="DN97" i="1"/>
  <c r="DO97" i="1"/>
  <c r="DQ97" i="1"/>
  <c r="DR97" i="1"/>
  <c r="DS97" i="1"/>
  <c r="DK98" i="1"/>
  <c r="DL98" i="1"/>
  <c r="DN98" i="1"/>
  <c r="DO98" i="1"/>
  <c r="DQ98" i="1"/>
  <c r="DR98" i="1"/>
  <c r="DS98" i="1"/>
  <c r="DK99" i="1"/>
  <c r="DL99" i="1"/>
  <c r="DN99" i="1"/>
  <c r="DO99" i="1"/>
  <c r="DQ99" i="1"/>
  <c r="DR99" i="1"/>
  <c r="DS99" i="1"/>
  <c r="DK100" i="1"/>
  <c r="DL100" i="1"/>
  <c r="DN100" i="1"/>
  <c r="DO100" i="1"/>
  <c r="DQ100" i="1"/>
  <c r="DR100" i="1"/>
  <c r="DS100" i="1"/>
  <c r="DJ102" i="1"/>
  <c r="DM102" i="1"/>
  <c r="DP102" i="1"/>
  <c r="E87" i="14" l="1"/>
  <c r="DV105" i="9"/>
  <c r="EC105" i="9"/>
  <c r="IV105" i="6"/>
  <c r="IT107" i="6" s="1"/>
  <c r="JC105" i="6"/>
  <c r="ID103" i="9"/>
  <c r="ID105" i="9" s="1"/>
  <c r="IG103" i="9"/>
  <c r="IG105" i="9" s="1"/>
  <c r="DE103" i="9"/>
  <c r="DN44" i="1"/>
  <c r="DN102" i="1" s="1"/>
  <c r="DS44" i="1"/>
  <c r="DO84" i="1"/>
  <c r="DL30" i="1"/>
  <c r="DO47" i="1"/>
  <c r="DS34" i="1"/>
  <c r="DS102" i="1" s="1"/>
  <c r="DG103" i="9"/>
  <c r="DG105" i="9" s="1"/>
  <c r="DS103" i="9"/>
  <c r="DO49" i="1"/>
  <c r="DO48" i="1"/>
  <c r="DO34" i="1"/>
  <c r="DL102" i="1"/>
  <c r="DL104" i="1" s="1"/>
  <c r="AQ94" i="4"/>
  <c r="DE105" i="9"/>
  <c r="CZ110" i="9" s="1"/>
  <c r="DT112" i="9"/>
  <c r="DT108" i="9"/>
  <c r="DK102" i="1"/>
  <c r="DO46" i="1"/>
  <c r="DO44" i="1"/>
  <c r="DQ102" i="1"/>
  <c r="DR102" i="1"/>
  <c r="DR104" i="1" s="1"/>
  <c r="DR103" i="9"/>
  <c r="DR105" i="9" s="1"/>
  <c r="DO103" i="9"/>
  <c r="DO105" i="9" s="1"/>
  <c r="DJ110" i="9" s="1"/>
  <c r="DL103" i="9"/>
  <c r="DL105" i="9" s="1"/>
  <c r="DJ112" i="9" s="1"/>
  <c r="DQ103" i="9"/>
  <c r="DQ105" i="9" s="1"/>
  <c r="DK103" i="9"/>
  <c r="DK105" i="9" s="1"/>
  <c r="DH103" i="9"/>
  <c r="DH105" i="9" s="1"/>
  <c r="CZ111" i="9" s="1"/>
  <c r="DB103" i="9"/>
  <c r="DB105" i="9" s="1"/>
  <c r="DN103" i="9"/>
  <c r="DN105" i="9" s="1"/>
  <c r="DA103" i="9"/>
  <c r="DA105" i="9" s="1"/>
  <c r="DD103" i="9"/>
  <c r="DD105" i="9" s="1"/>
  <c r="CZ103" i="9"/>
  <c r="DI92" i="9"/>
  <c r="DI91" i="9"/>
  <c r="DI90" i="9"/>
  <c r="DI89" i="9"/>
  <c r="DI55" i="9"/>
  <c r="DI54" i="9"/>
  <c r="DI52" i="9"/>
  <c r="DI46" i="9"/>
  <c r="DI44" i="9"/>
  <c r="DI42" i="9"/>
  <c r="DI33" i="9"/>
  <c r="DI27" i="9"/>
  <c r="L83" i="9"/>
  <c r="P83" i="9"/>
  <c r="S83" i="9"/>
  <c r="V83" i="9"/>
  <c r="Z83" i="9"/>
  <c r="AC83" i="9"/>
  <c r="AF83" i="9"/>
  <c r="AJ83" i="9"/>
  <c r="AM83" i="9"/>
  <c r="AP83" i="9"/>
  <c r="AT83" i="9"/>
  <c r="AW83" i="9"/>
  <c r="AZ83" i="9"/>
  <c r="BD83" i="9"/>
  <c r="BG83" i="9"/>
  <c r="BJ83" i="9"/>
  <c r="BN83" i="9"/>
  <c r="BQ83" i="9"/>
  <c r="BT83" i="9"/>
  <c r="BX83" i="9"/>
  <c r="CA83" i="9"/>
  <c r="CD83" i="9"/>
  <c r="CH83" i="9"/>
  <c r="CK83" i="9"/>
  <c r="CN83" i="9"/>
  <c r="CR83" i="9"/>
  <c r="CU83" i="9"/>
  <c r="CX83" i="9"/>
  <c r="E83" i="9"/>
  <c r="H83" i="9"/>
  <c r="K83" i="9"/>
  <c r="O83" i="9"/>
  <c r="R83" i="9"/>
  <c r="U83" i="9"/>
  <c r="Y83" i="9"/>
  <c r="AB83" i="9"/>
  <c r="AE83" i="9"/>
  <c r="AI83" i="9"/>
  <c r="AL83" i="9"/>
  <c r="AO83" i="9"/>
  <c r="AS83" i="9"/>
  <c r="AV83" i="9"/>
  <c r="AY83" i="9"/>
  <c r="BC83" i="9"/>
  <c r="BF83" i="9"/>
  <c r="BI83" i="9"/>
  <c r="BM83" i="9"/>
  <c r="BP83" i="9"/>
  <c r="BS83" i="9"/>
  <c r="BW83" i="9"/>
  <c r="BZ83" i="9"/>
  <c r="CC83" i="9"/>
  <c r="CG83" i="9"/>
  <c r="CJ83" i="9"/>
  <c r="CM83" i="9"/>
  <c r="CQ83" i="9"/>
  <c r="CT83" i="9"/>
  <c r="CW83" i="9"/>
  <c r="F68" i="9"/>
  <c r="I68" i="9"/>
  <c r="L68" i="9"/>
  <c r="P68" i="9"/>
  <c r="S68" i="9"/>
  <c r="V68" i="9"/>
  <c r="Z68" i="9"/>
  <c r="AF68" i="9"/>
  <c r="AM68" i="9"/>
  <c r="AP68" i="9"/>
  <c r="AT68" i="9"/>
  <c r="AW68" i="9"/>
  <c r="AZ68" i="9"/>
  <c r="BD68" i="9"/>
  <c r="BG68" i="9"/>
  <c r="BJ68" i="9"/>
  <c r="BN68" i="9"/>
  <c r="BQ68" i="9"/>
  <c r="BT68" i="9"/>
  <c r="BX68" i="9"/>
  <c r="CA68" i="9"/>
  <c r="CD68" i="9"/>
  <c r="CH68" i="9"/>
  <c r="CK68" i="9"/>
  <c r="CN68" i="9"/>
  <c r="CR68" i="9"/>
  <c r="CU68" i="9"/>
  <c r="CX68" i="9"/>
  <c r="E68" i="9"/>
  <c r="H68" i="9"/>
  <c r="K68" i="9"/>
  <c r="O68" i="9"/>
  <c r="R68" i="9"/>
  <c r="U68" i="9"/>
  <c r="Y68" i="9"/>
  <c r="AE68" i="9"/>
  <c r="AL68" i="9"/>
  <c r="AO68" i="9"/>
  <c r="AS68" i="9"/>
  <c r="AV68" i="9"/>
  <c r="AY68" i="9"/>
  <c r="BC68" i="9"/>
  <c r="BF68" i="9"/>
  <c r="BI68" i="9"/>
  <c r="BM68" i="9"/>
  <c r="BP68" i="9"/>
  <c r="BS68" i="9"/>
  <c r="BW68" i="9"/>
  <c r="BZ68" i="9"/>
  <c r="CC68" i="9"/>
  <c r="CG68" i="9"/>
  <c r="CJ68" i="9"/>
  <c r="CM68" i="9"/>
  <c r="CQ68" i="9"/>
  <c r="CT68" i="9"/>
  <c r="CW68" i="9"/>
  <c r="N103" i="9"/>
  <c r="Q103" i="9"/>
  <c r="T103" i="9"/>
  <c r="X103" i="9"/>
  <c r="AD103" i="9"/>
  <c r="AN103" i="9"/>
  <c r="AU103" i="9"/>
  <c r="AX103" i="9"/>
  <c r="BE103" i="9"/>
  <c r="BH103" i="9"/>
  <c r="BR103" i="9"/>
  <c r="BY103" i="9"/>
  <c r="CB103" i="9"/>
  <c r="CL103" i="9"/>
  <c r="CV103" i="9"/>
  <c r="G103" i="9"/>
  <c r="J103" i="9"/>
  <c r="D103" i="9"/>
  <c r="M100" i="9"/>
  <c r="M101" i="9"/>
  <c r="L100" i="9"/>
  <c r="L101" i="9"/>
  <c r="K100" i="9"/>
  <c r="K101" i="9"/>
  <c r="I100" i="9"/>
  <c r="I101" i="9"/>
  <c r="H100" i="9"/>
  <c r="H101" i="9"/>
  <c r="F100" i="9"/>
  <c r="F101" i="9"/>
  <c r="E100" i="9"/>
  <c r="E101" i="9"/>
  <c r="F99" i="9"/>
  <c r="I99" i="9"/>
  <c r="L99" i="9"/>
  <c r="V99" i="9"/>
  <c r="Z99" i="9"/>
  <c r="AC99" i="9"/>
  <c r="AF99" i="9"/>
  <c r="AJ99" i="9"/>
  <c r="AM99" i="9"/>
  <c r="AP99" i="9"/>
  <c r="AT99" i="9"/>
  <c r="AW99" i="9"/>
  <c r="AZ99" i="9"/>
  <c r="BD99" i="9"/>
  <c r="BG99" i="9"/>
  <c r="BJ99" i="9"/>
  <c r="BN99" i="9"/>
  <c r="BQ99" i="9"/>
  <c r="BT99" i="9"/>
  <c r="BX99" i="9"/>
  <c r="CA99" i="9"/>
  <c r="CD99" i="9"/>
  <c r="CH99" i="9"/>
  <c r="CK99" i="9"/>
  <c r="CN99" i="9"/>
  <c r="CR99" i="9"/>
  <c r="CU99" i="9"/>
  <c r="CX99" i="9"/>
  <c r="E99" i="9"/>
  <c r="H99" i="9"/>
  <c r="K99" i="9"/>
  <c r="O99" i="9"/>
  <c r="R99" i="9"/>
  <c r="U99" i="9"/>
  <c r="Y99" i="9"/>
  <c r="AB99" i="9"/>
  <c r="AE99" i="9"/>
  <c r="AI99" i="9"/>
  <c r="AL99" i="9"/>
  <c r="AO99" i="9"/>
  <c r="AS99" i="9"/>
  <c r="AV99" i="9"/>
  <c r="AY99" i="9"/>
  <c r="BC99" i="9"/>
  <c r="BF99" i="9"/>
  <c r="BI99" i="9"/>
  <c r="BM99" i="9"/>
  <c r="BP99" i="9"/>
  <c r="BS99" i="9"/>
  <c r="BW99" i="9"/>
  <c r="BZ99" i="9"/>
  <c r="CC99" i="9"/>
  <c r="CG99" i="9"/>
  <c r="CJ99" i="9"/>
  <c r="CM99" i="9"/>
  <c r="CQ99" i="9"/>
  <c r="CT99" i="9"/>
  <c r="CW99" i="9"/>
  <c r="DT109" i="9" l="1"/>
  <c r="DT116" i="9" s="1"/>
  <c r="E60" i="14"/>
  <c r="E64" i="14" s="1"/>
  <c r="E67" i="14" s="1"/>
  <c r="B64" i="14"/>
  <c r="IT111" i="6"/>
  <c r="IH103" i="9"/>
  <c r="IH105" i="9" s="1"/>
  <c r="HZ111" i="9" s="1"/>
  <c r="IB103" i="9"/>
  <c r="IE103" i="9"/>
  <c r="IE105" i="9" s="1"/>
  <c r="HZ110" i="9" s="1"/>
  <c r="DO102" i="1"/>
  <c r="DO104" i="1" s="1"/>
  <c r="DJ109" i="1" s="1"/>
  <c r="F26" i="5" s="1"/>
  <c r="CZ107" i="9"/>
  <c r="DJ111" i="9"/>
  <c r="DJ106" i="1"/>
  <c r="C26" i="5" s="1"/>
  <c r="DI105" i="9"/>
  <c r="DS105" i="9"/>
  <c r="DJ107" i="9"/>
  <c r="DJ108" i="9"/>
  <c r="CZ108" i="9"/>
  <c r="CZ112" i="9"/>
  <c r="DI103" i="9"/>
  <c r="AN4" i="4"/>
  <c r="AN5" i="4"/>
  <c r="AN6" i="4"/>
  <c r="AN7" i="4"/>
  <c r="AN8" i="4"/>
  <c r="AN9" i="4"/>
  <c r="AN10" i="4"/>
  <c r="AN11" i="4"/>
  <c r="AN12" i="4"/>
  <c r="AN13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8" i="4"/>
  <c r="AN59" i="4"/>
  <c r="AN60" i="4"/>
  <c r="AN61" i="4"/>
  <c r="AN62" i="4"/>
  <c r="AN63" i="4"/>
  <c r="AN64" i="4"/>
  <c r="AN65" i="4"/>
  <c r="AN66" i="4"/>
  <c r="AN67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3" i="4"/>
  <c r="F74" i="13" l="1"/>
  <c r="F82" i="13" s="1"/>
  <c r="AN91" i="4"/>
  <c r="AN94" i="4" s="1"/>
  <c r="IB105" i="9"/>
  <c r="HZ112" i="9" s="1"/>
  <c r="II105" i="9"/>
  <c r="DS104" i="1"/>
  <c r="DJ107" i="1"/>
  <c r="B26" i="5" s="1"/>
  <c r="DJ109" i="9"/>
  <c r="DJ116" i="9" s="1"/>
  <c r="CZ109" i="9"/>
  <c r="CZ116" i="9" s="1"/>
  <c r="AL89" i="4"/>
  <c r="DH9" i="6"/>
  <c r="DH10" i="6"/>
  <c r="DH11" i="6"/>
  <c r="DH13" i="6"/>
  <c r="DH14" i="6"/>
  <c r="DH15" i="6"/>
  <c r="DH16" i="6"/>
  <c r="DH17" i="6"/>
  <c r="DH18" i="6"/>
  <c r="DH19" i="6"/>
  <c r="DH20" i="6"/>
  <c r="DH21" i="6"/>
  <c r="DH22" i="6"/>
  <c r="DH25" i="6"/>
  <c r="DH26" i="6"/>
  <c r="DH27" i="6"/>
  <c r="DH28" i="6"/>
  <c r="DH29" i="6"/>
  <c r="DH30" i="6"/>
  <c r="DH31" i="6"/>
  <c r="DH32" i="6"/>
  <c r="DH33" i="6"/>
  <c r="DH34" i="6"/>
  <c r="DH36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9" i="6"/>
  <c r="DH70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8" i="6"/>
  <c r="DH89" i="6"/>
  <c r="DH90" i="6"/>
  <c r="DH91" i="6"/>
  <c r="DH92" i="6"/>
  <c r="DH93" i="6"/>
  <c r="DH94" i="6"/>
  <c r="DH99" i="6"/>
  <c r="DH100" i="6"/>
  <c r="DH101" i="6"/>
  <c r="DH8" i="6"/>
  <c r="DG9" i="6"/>
  <c r="DG10" i="6"/>
  <c r="DG11" i="6"/>
  <c r="DG13" i="6"/>
  <c r="DG14" i="6"/>
  <c r="DG15" i="6"/>
  <c r="DG16" i="6"/>
  <c r="DG17" i="6"/>
  <c r="DG18" i="6"/>
  <c r="DG19" i="6"/>
  <c r="DG20" i="6"/>
  <c r="DG21" i="6"/>
  <c r="DG22" i="6"/>
  <c r="DG25" i="6"/>
  <c r="DG26" i="6"/>
  <c r="DG27" i="6"/>
  <c r="DG28" i="6"/>
  <c r="DG29" i="6"/>
  <c r="DG30" i="6"/>
  <c r="DG31" i="6"/>
  <c r="DG32" i="6"/>
  <c r="DG33" i="6"/>
  <c r="DG34" i="6"/>
  <c r="DG36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9" i="6"/>
  <c r="DG70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8" i="6"/>
  <c r="DG89" i="6"/>
  <c r="DG90" i="6"/>
  <c r="DG91" i="6"/>
  <c r="DG92" i="6"/>
  <c r="DG93" i="6"/>
  <c r="DG94" i="6"/>
  <c r="DG99" i="6"/>
  <c r="DG100" i="6"/>
  <c r="DG101" i="6"/>
  <c r="DG8" i="6"/>
  <c r="DE9" i="6"/>
  <c r="DE10" i="6"/>
  <c r="DE11" i="6"/>
  <c r="DE13" i="6"/>
  <c r="DE14" i="6"/>
  <c r="DE15" i="6"/>
  <c r="DE16" i="6"/>
  <c r="DE17" i="6"/>
  <c r="DE18" i="6"/>
  <c r="DE19" i="6"/>
  <c r="DE20" i="6"/>
  <c r="DE21" i="6"/>
  <c r="DE22" i="6"/>
  <c r="DE25" i="6"/>
  <c r="DE26" i="6"/>
  <c r="DE27" i="6"/>
  <c r="DE28" i="6"/>
  <c r="DE29" i="6"/>
  <c r="DE30" i="6"/>
  <c r="DE31" i="6"/>
  <c r="DE32" i="6"/>
  <c r="DE33" i="6"/>
  <c r="DE34" i="6"/>
  <c r="DE36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E55" i="6"/>
  <c r="DE56" i="6"/>
  <c r="DE57" i="6"/>
  <c r="DE58" i="6"/>
  <c r="DE59" i="6"/>
  <c r="DE60" i="6"/>
  <c r="DE61" i="6"/>
  <c r="DE62" i="6"/>
  <c r="DE63" i="6"/>
  <c r="DE64" i="6"/>
  <c r="DE65" i="6"/>
  <c r="DE66" i="6"/>
  <c r="DE67" i="6"/>
  <c r="DE69" i="6"/>
  <c r="DE70" i="6"/>
  <c r="DE72" i="6"/>
  <c r="DE73" i="6"/>
  <c r="DE74" i="6"/>
  <c r="DE75" i="6"/>
  <c r="DE76" i="6"/>
  <c r="DE77" i="6"/>
  <c r="DE78" i="6"/>
  <c r="DE79" i="6"/>
  <c r="DE80" i="6"/>
  <c r="DE81" i="6"/>
  <c r="DE82" i="6"/>
  <c r="DE83" i="6"/>
  <c r="DE84" i="6"/>
  <c r="DE85" i="6"/>
  <c r="DE86" i="6"/>
  <c r="DE88" i="6"/>
  <c r="DE89" i="6"/>
  <c r="DE90" i="6"/>
  <c r="DE91" i="6"/>
  <c r="DE92" i="6"/>
  <c r="DE93" i="6"/>
  <c r="DE94" i="6"/>
  <c r="DE99" i="6"/>
  <c r="DE100" i="6"/>
  <c r="DE101" i="6"/>
  <c r="DE8" i="6"/>
  <c r="DD9" i="6"/>
  <c r="DD10" i="6"/>
  <c r="DD11" i="6"/>
  <c r="DD13" i="6"/>
  <c r="DD14" i="6"/>
  <c r="DD15" i="6"/>
  <c r="DD16" i="6"/>
  <c r="DD17" i="6"/>
  <c r="DD18" i="6"/>
  <c r="DD19" i="6"/>
  <c r="DD20" i="6"/>
  <c r="DD21" i="6"/>
  <c r="DD22" i="6"/>
  <c r="DD25" i="6"/>
  <c r="DD26" i="6"/>
  <c r="DD27" i="6"/>
  <c r="DD28" i="6"/>
  <c r="DD29" i="6"/>
  <c r="DD30" i="6"/>
  <c r="DD31" i="6"/>
  <c r="DD32" i="6"/>
  <c r="DD33" i="6"/>
  <c r="DD34" i="6"/>
  <c r="DD36" i="6"/>
  <c r="DD40" i="6"/>
  <c r="DD41" i="6"/>
  <c r="DD42" i="6"/>
  <c r="DD43" i="6"/>
  <c r="DD44" i="6"/>
  <c r="DD45" i="6"/>
  <c r="DD46" i="6"/>
  <c r="DD47" i="6"/>
  <c r="DD48" i="6"/>
  <c r="DD49" i="6"/>
  <c r="DD50" i="6"/>
  <c r="DD51" i="6"/>
  <c r="DD52" i="6"/>
  <c r="DD53" i="6"/>
  <c r="DD54" i="6"/>
  <c r="DD55" i="6"/>
  <c r="DD56" i="6"/>
  <c r="DD57" i="6"/>
  <c r="DD58" i="6"/>
  <c r="DD59" i="6"/>
  <c r="DD60" i="6"/>
  <c r="DD61" i="6"/>
  <c r="DD62" i="6"/>
  <c r="DD63" i="6"/>
  <c r="DD64" i="6"/>
  <c r="DD65" i="6"/>
  <c r="DD66" i="6"/>
  <c r="DD67" i="6"/>
  <c r="DD69" i="6"/>
  <c r="DD70" i="6"/>
  <c r="DD72" i="6"/>
  <c r="DD73" i="6"/>
  <c r="DD74" i="6"/>
  <c r="DD75" i="6"/>
  <c r="DD76" i="6"/>
  <c r="DD77" i="6"/>
  <c r="DD78" i="6"/>
  <c r="DD79" i="6"/>
  <c r="DD80" i="6"/>
  <c r="DD81" i="6"/>
  <c r="DD82" i="6"/>
  <c r="DD83" i="6"/>
  <c r="DD84" i="6"/>
  <c r="DD85" i="6"/>
  <c r="DD86" i="6"/>
  <c r="DD88" i="6"/>
  <c r="DD89" i="6"/>
  <c r="DD90" i="6"/>
  <c r="DD91" i="6"/>
  <c r="DD92" i="6"/>
  <c r="DD93" i="6"/>
  <c r="DD94" i="6"/>
  <c r="DD99" i="6"/>
  <c r="DD100" i="6"/>
  <c r="DD101" i="6"/>
  <c r="DD8" i="6"/>
  <c r="DB9" i="6"/>
  <c r="DB10" i="6"/>
  <c r="DB11" i="6"/>
  <c r="DB13" i="6"/>
  <c r="DB14" i="6"/>
  <c r="DB15" i="6"/>
  <c r="DB16" i="6"/>
  <c r="DB17" i="6"/>
  <c r="DB18" i="6"/>
  <c r="DB19" i="6"/>
  <c r="DB20" i="6"/>
  <c r="DB21" i="6"/>
  <c r="DB22" i="6"/>
  <c r="DB25" i="6"/>
  <c r="DB26" i="6"/>
  <c r="DB27" i="6"/>
  <c r="DB28" i="6"/>
  <c r="DB29" i="6"/>
  <c r="DB30" i="6"/>
  <c r="DB31" i="6"/>
  <c r="DB32" i="6"/>
  <c r="DB33" i="6"/>
  <c r="DB34" i="6"/>
  <c r="DB36" i="6"/>
  <c r="DB40" i="6"/>
  <c r="DB41" i="6"/>
  <c r="DB42" i="6"/>
  <c r="DB43" i="6"/>
  <c r="DB44" i="6"/>
  <c r="DB45" i="6"/>
  <c r="DB46" i="6"/>
  <c r="DB47" i="6"/>
  <c r="DB48" i="6"/>
  <c r="DB49" i="6"/>
  <c r="DB50" i="6"/>
  <c r="DB51" i="6"/>
  <c r="DB52" i="6"/>
  <c r="DB53" i="6"/>
  <c r="DB54" i="6"/>
  <c r="DB55" i="6"/>
  <c r="DB56" i="6"/>
  <c r="DB57" i="6"/>
  <c r="DB58" i="6"/>
  <c r="DB59" i="6"/>
  <c r="DB60" i="6"/>
  <c r="DB61" i="6"/>
  <c r="DB62" i="6"/>
  <c r="DB63" i="6"/>
  <c r="DB64" i="6"/>
  <c r="DB65" i="6"/>
  <c r="DB66" i="6"/>
  <c r="DB67" i="6"/>
  <c r="DB72" i="6"/>
  <c r="DB73" i="6"/>
  <c r="DB74" i="6"/>
  <c r="DB75" i="6"/>
  <c r="DB76" i="6"/>
  <c r="DB77" i="6"/>
  <c r="DB78" i="6"/>
  <c r="DB79" i="6"/>
  <c r="DB80" i="6"/>
  <c r="DB81" i="6"/>
  <c r="DB82" i="6"/>
  <c r="DB83" i="6"/>
  <c r="DB84" i="6"/>
  <c r="DB85" i="6"/>
  <c r="DB86" i="6"/>
  <c r="DB88" i="6"/>
  <c r="DB89" i="6"/>
  <c r="DB90" i="6"/>
  <c r="DB91" i="6"/>
  <c r="DB92" i="6"/>
  <c r="DB93" i="6"/>
  <c r="DB94" i="6"/>
  <c r="DB99" i="6"/>
  <c r="DB100" i="6"/>
  <c r="DB101" i="6"/>
  <c r="DB8" i="6"/>
  <c r="DA9" i="6"/>
  <c r="DA10" i="6"/>
  <c r="DA11" i="6"/>
  <c r="DA13" i="6"/>
  <c r="DA14" i="6"/>
  <c r="DA15" i="6"/>
  <c r="DA16" i="6"/>
  <c r="DA17" i="6"/>
  <c r="DA18" i="6"/>
  <c r="DA19" i="6"/>
  <c r="DA20" i="6"/>
  <c r="DA21" i="6"/>
  <c r="DA22" i="6"/>
  <c r="DA25" i="6"/>
  <c r="DA26" i="6"/>
  <c r="DA27" i="6"/>
  <c r="DA28" i="6"/>
  <c r="DA29" i="6"/>
  <c r="DA30" i="6"/>
  <c r="DA31" i="6"/>
  <c r="DA32" i="6"/>
  <c r="DA33" i="6"/>
  <c r="DA34" i="6"/>
  <c r="DA36" i="6"/>
  <c r="DA40" i="6"/>
  <c r="DA41" i="6"/>
  <c r="DA42" i="6"/>
  <c r="DA43" i="6"/>
  <c r="DA44" i="6"/>
  <c r="DA45" i="6"/>
  <c r="DA46" i="6"/>
  <c r="DA47" i="6"/>
  <c r="DA48" i="6"/>
  <c r="DA49" i="6"/>
  <c r="DA50" i="6"/>
  <c r="DA51" i="6"/>
  <c r="DA52" i="6"/>
  <c r="DA53" i="6"/>
  <c r="DA54" i="6"/>
  <c r="DA55" i="6"/>
  <c r="DA56" i="6"/>
  <c r="DA57" i="6"/>
  <c r="DA58" i="6"/>
  <c r="DA59" i="6"/>
  <c r="DA60" i="6"/>
  <c r="DA61" i="6"/>
  <c r="DA62" i="6"/>
  <c r="DA63" i="6"/>
  <c r="DA64" i="6"/>
  <c r="DA65" i="6"/>
  <c r="DA66" i="6"/>
  <c r="DA67" i="6"/>
  <c r="DA69" i="6"/>
  <c r="DA70" i="6"/>
  <c r="DA72" i="6"/>
  <c r="DA73" i="6"/>
  <c r="DA74" i="6"/>
  <c r="DA75" i="6"/>
  <c r="DA76" i="6"/>
  <c r="DA77" i="6"/>
  <c r="DA78" i="6"/>
  <c r="DA79" i="6"/>
  <c r="DA80" i="6"/>
  <c r="DA81" i="6"/>
  <c r="DA82" i="6"/>
  <c r="DA83" i="6"/>
  <c r="DA84" i="6"/>
  <c r="DA85" i="6"/>
  <c r="DA86" i="6"/>
  <c r="DA88" i="6"/>
  <c r="DA89" i="6"/>
  <c r="DA90" i="6"/>
  <c r="DA91" i="6"/>
  <c r="DA92" i="6"/>
  <c r="DA93" i="6"/>
  <c r="DA94" i="6"/>
  <c r="DA99" i="6"/>
  <c r="DA100" i="6"/>
  <c r="DA101" i="6"/>
  <c r="DA8" i="6"/>
  <c r="CX9" i="6"/>
  <c r="CX10" i="6"/>
  <c r="CX11" i="6"/>
  <c r="CX13" i="6"/>
  <c r="CX14" i="6"/>
  <c r="CX15" i="6"/>
  <c r="CX16" i="6"/>
  <c r="CX17" i="6"/>
  <c r="CX18" i="6"/>
  <c r="CX19" i="6"/>
  <c r="CX20" i="6"/>
  <c r="CX21" i="6"/>
  <c r="CX22" i="6"/>
  <c r="CX25" i="6"/>
  <c r="CX26" i="6"/>
  <c r="CX27" i="6"/>
  <c r="CX28" i="6"/>
  <c r="CX29" i="6"/>
  <c r="CX30" i="6"/>
  <c r="CX31" i="6"/>
  <c r="CX32" i="6"/>
  <c r="CX33" i="6"/>
  <c r="CX34" i="6"/>
  <c r="CX36" i="6"/>
  <c r="CX41" i="6"/>
  <c r="CX42" i="6"/>
  <c r="CX43" i="6"/>
  <c r="CX44" i="6"/>
  <c r="CX45" i="6"/>
  <c r="CX46" i="6"/>
  <c r="CX47" i="6"/>
  <c r="CX48" i="6"/>
  <c r="CX49" i="6"/>
  <c r="CX50" i="6"/>
  <c r="CX51" i="6"/>
  <c r="CX52" i="6"/>
  <c r="CX53" i="6"/>
  <c r="CX54" i="6"/>
  <c r="CX55" i="6"/>
  <c r="CX56" i="6"/>
  <c r="CX57" i="6"/>
  <c r="CX58" i="6"/>
  <c r="CX59" i="6"/>
  <c r="CX60" i="6"/>
  <c r="CX61" i="6"/>
  <c r="CX62" i="6"/>
  <c r="CX63" i="6"/>
  <c r="CX64" i="6"/>
  <c r="CX65" i="6"/>
  <c r="CX66" i="6"/>
  <c r="CX67" i="6"/>
  <c r="CX69" i="6"/>
  <c r="CX70" i="6"/>
  <c r="CX72" i="6"/>
  <c r="CX73" i="6"/>
  <c r="CX74" i="6"/>
  <c r="CX75" i="6"/>
  <c r="CX76" i="6"/>
  <c r="CX77" i="6"/>
  <c r="CX78" i="6"/>
  <c r="CX79" i="6"/>
  <c r="CX80" i="6"/>
  <c r="CX81" i="6"/>
  <c r="CX82" i="6"/>
  <c r="CX83" i="6"/>
  <c r="CX84" i="6"/>
  <c r="CX85" i="6"/>
  <c r="CX86" i="6"/>
  <c r="CX88" i="6"/>
  <c r="CX89" i="6"/>
  <c r="CX90" i="6"/>
  <c r="CX91" i="6"/>
  <c r="CX92" i="6"/>
  <c r="CX93" i="6"/>
  <c r="CX94" i="6"/>
  <c r="CX99" i="6"/>
  <c r="CX100" i="6"/>
  <c r="CX101" i="6"/>
  <c r="CX8" i="6"/>
  <c r="CW9" i="6"/>
  <c r="CW10" i="6"/>
  <c r="CW11" i="6"/>
  <c r="CW13" i="6"/>
  <c r="CW14" i="6"/>
  <c r="CW15" i="6"/>
  <c r="CW16" i="6"/>
  <c r="CW17" i="6"/>
  <c r="CW18" i="6"/>
  <c r="CW19" i="6"/>
  <c r="CW20" i="6"/>
  <c r="CW21" i="6"/>
  <c r="CW22" i="6"/>
  <c r="CW25" i="6"/>
  <c r="CW26" i="6"/>
  <c r="CW27" i="6"/>
  <c r="CW28" i="6"/>
  <c r="CW29" i="6"/>
  <c r="CW30" i="6"/>
  <c r="CW31" i="6"/>
  <c r="CW32" i="6"/>
  <c r="CW33" i="6"/>
  <c r="CW34" i="6"/>
  <c r="CW36" i="6"/>
  <c r="CW40" i="6"/>
  <c r="CW41" i="6"/>
  <c r="CW42" i="6"/>
  <c r="CW43" i="6"/>
  <c r="CW44" i="6"/>
  <c r="CW45" i="6"/>
  <c r="CW46" i="6"/>
  <c r="CW47" i="6"/>
  <c r="CW48" i="6"/>
  <c r="CW49" i="6"/>
  <c r="CW50" i="6"/>
  <c r="CW51" i="6"/>
  <c r="CW52" i="6"/>
  <c r="CW53" i="6"/>
  <c r="CW54" i="6"/>
  <c r="CW55" i="6"/>
  <c r="CW56" i="6"/>
  <c r="CW57" i="6"/>
  <c r="CW58" i="6"/>
  <c r="CW59" i="6"/>
  <c r="CW60" i="6"/>
  <c r="CW61" i="6"/>
  <c r="CW62" i="6"/>
  <c r="CW63" i="6"/>
  <c r="CW64" i="6"/>
  <c r="CW65" i="6"/>
  <c r="CW66" i="6"/>
  <c r="CW67" i="6"/>
  <c r="CW69" i="6"/>
  <c r="CW70" i="6"/>
  <c r="CW72" i="6"/>
  <c r="CW73" i="6"/>
  <c r="CW74" i="6"/>
  <c r="CW75" i="6"/>
  <c r="CW76" i="6"/>
  <c r="CW77" i="6"/>
  <c r="CW78" i="6"/>
  <c r="CW79" i="6"/>
  <c r="CW80" i="6"/>
  <c r="CW81" i="6"/>
  <c r="CW82" i="6"/>
  <c r="CW83" i="6"/>
  <c r="CW84" i="6"/>
  <c r="CW85" i="6"/>
  <c r="CW86" i="6"/>
  <c r="CW88" i="6"/>
  <c r="CW89" i="6"/>
  <c r="CW90" i="6"/>
  <c r="CW91" i="6"/>
  <c r="CW92" i="6"/>
  <c r="CW93" i="6"/>
  <c r="CW94" i="6"/>
  <c r="CW99" i="6"/>
  <c r="CW100" i="6"/>
  <c r="CW101" i="6"/>
  <c r="CW8" i="6"/>
  <c r="CU9" i="6"/>
  <c r="CU10" i="6"/>
  <c r="CU11" i="6"/>
  <c r="CU14" i="6"/>
  <c r="CU15" i="6"/>
  <c r="CU16" i="6"/>
  <c r="CU17" i="6"/>
  <c r="CU18" i="6"/>
  <c r="CU19" i="6"/>
  <c r="CU20" i="6"/>
  <c r="CU21" i="6"/>
  <c r="CU22" i="6"/>
  <c r="CU25" i="6"/>
  <c r="CU26" i="6"/>
  <c r="CU27" i="6"/>
  <c r="CU28" i="6"/>
  <c r="CU29" i="6"/>
  <c r="CU30" i="6"/>
  <c r="CU31" i="6"/>
  <c r="CU32" i="6"/>
  <c r="CU33" i="6"/>
  <c r="CU34" i="6"/>
  <c r="CU36" i="6"/>
  <c r="CU41" i="6"/>
  <c r="CU42" i="6"/>
  <c r="CU43" i="6"/>
  <c r="CU44" i="6"/>
  <c r="CU45" i="6"/>
  <c r="CU46" i="6"/>
  <c r="CU47" i="6"/>
  <c r="CU48" i="6"/>
  <c r="CU49" i="6"/>
  <c r="CU50" i="6"/>
  <c r="CU51" i="6"/>
  <c r="CU52" i="6"/>
  <c r="CU53" i="6"/>
  <c r="CU54" i="6"/>
  <c r="CU55" i="6"/>
  <c r="CU56" i="6"/>
  <c r="CU57" i="6"/>
  <c r="CU58" i="6"/>
  <c r="CU59" i="6"/>
  <c r="CU60" i="6"/>
  <c r="CU61" i="6"/>
  <c r="CU62" i="6"/>
  <c r="CU63" i="6"/>
  <c r="CU64" i="6"/>
  <c r="CU65" i="6"/>
  <c r="CU66" i="6"/>
  <c r="CU67" i="6"/>
  <c r="CU70" i="6"/>
  <c r="CU72" i="6"/>
  <c r="CU73" i="6"/>
  <c r="CU74" i="6"/>
  <c r="CU75" i="6"/>
  <c r="CU76" i="6"/>
  <c r="CU77" i="6"/>
  <c r="CU78" i="6"/>
  <c r="CU79" i="6"/>
  <c r="CU80" i="6"/>
  <c r="CU81" i="6"/>
  <c r="CU82" i="6"/>
  <c r="CU83" i="6"/>
  <c r="CU84" i="6"/>
  <c r="CU85" i="6"/>
  <c r="CU86" i="6"/>
  <c r="CU88" i="6"/>
  <c r="CU89" i="6"/>
  <c r="CU90" i="6"/>
  <c r="CU91" i="6"/>
  <c r="CU92" i="6"/>
  <c r="CU93" i="6"/>
  <c r="CU94" i="6"/>
  <c r="CU99" i="6"/>
  <c r="CU100" i="6"/>
  <c r="CU101" i="6"/>
  <c r="CU8" i="6"/>
  <c r="CT9" i="6"/>
  <c r="CT10" i="6"/>
  <c r="CT11" i="6"/>
  <c r="CT13" i="6"/>
  <c r="CT14" i="6"/>
  <c r="CT15" i="6"/>
  <c r="CT16" i="6"/>
  <c r="CT17" i="6"/>
  <c r="CT18" i="6"/>
  <c r="CT19" i="6"/>
  <c r="CT20" i="6"/>
  <c r="CT21" i="6"/>
  <c r="CT22" i="6"/>
  <c r="CT25" i="6"/>
  <c r="CT26" i="6"/>
  <c r="CT27" i="6"/>
  <c r="CT28" i="6"/>
  <c r="CT29" i="6"/>
  <c r="CT30" i="6"/>
  <c r="CT31" i="6"/>
  <c r="CT32" i="6"/>
  <c r="CT33" i="6"/>
  <c r="CT34" i="6"/>
  <c r="CT36" i="6"/>
  <c r="CT40" i="6"/>
  <c r="CT41" i="6"/>
  <c r="CT42" i="6"/>
  <c r="CT43" i="6"/>
  <c r="CT44" i="6"/>
  <c r="CT45" i="6"/>
  <c r="CT46" i="6"/>
  <c r="CT47" i="6"/>
  <c r="CT48" i="6"/>
  <c r="CT49" i="6"/>
  <c r="CT50" i="6"/>
  <c r="CT51" i="6"/>
  <c r="CT52" i="6"/>
  <c r="CT53" i="6"/>
  <c r="CT54" i="6"/>
  <c r="CT55" i="6"/>
  <c r="CT56" i="6"/>
  <c r="CT57" i="6"/>
  <c r="CT58" i="6"/>
  <c r="CT59" i="6"/>
  <c r="CT60" i="6"/>
  <c r="CT61" i="6"/>
  <c r="CT62" i="6"/>
  <c r="CT63" i="6"/>
  <c r="CT64" i="6"/>
  <c r="CT65" i="6"/>
  <c r="CT66" i="6"/>
  <c r="CT67" i="6"/>
  <c r="CT69" i="6"/>
  <c r="CT70" i="6"/>
  <c r="CT72" i="6"/>
  <c r="CT73" i="6"/>
  <c r="CT74" i="6"/>
  <c r="CT75" i="6"/>
  <c r="CT76" i="6"/>
  <c r="CT77" i="6"/>
  <c r="CT78" i="6"/>
  <c r="CT79" i="6"/>
  <c r="CT80" i="6"/>
  <c r="CT81" i="6"/>
  <c r="CT82" i="6"/>
  <c r="CT83" i="6"/>
  <c r="CT84" i="6"/>
  <c r="CT85" i="6"/>
  <c r="CT86" i="6"/>
  <c r="CT88" i="6"/>
  <c r="CT89" i="6"/>
  <c r="CT90" i="6"/>
  <c r="CT91" i="6"/>
  <c r="CT92" i="6"/>
  <c r="CT93" i="6"/>
  <c r="CT94" i="6"/>
  <c r="CT99" i="6"/>
  <c r="CT100" i="6"/>
  <c r="CT101" i="6"/>
  <c r="CT8" i="6"/>
  <c r="CR9" i="6"/>
  <c r="CR10" i="6"/>
  <c r="CR11" i="6"/>
  <c r="CR14" i="6"/>
  <c r="CR15" i="6"/>
  <c r="CR16" i="6"/>
  <c r="CR17" i="6"/>
  <c r="CR18" i="6"/>
  <c r="CR19" i="6"/>
  <c r="CR20" i="6"/>
  <c r="CR21" i="6"/>
  <c r="CR22" i="6"/>
  <c r="CR25" i="6"/>
  <c r="CR26" i="6"/>
  <c r="CR27" i="6"/>
  <c r="CR28" i="6"/>
  <c r="CR29" i="6"/>
  <c r="CR30" i="6"/>
  <c r="CR31" i="6"/>
  <c r="CR32" i="6"/>
  <c r="CR33" i="6"/>
  <c r="CR34" i="6"/>
  <c r="CR36" i="6"/>
  <c r="CR40" i="6"/>
  <c r="CR41" i="6"/>
  <c r="CR42" i="6"/>
  <c r="CR43" i="6"/>
  <c r="CR44" i="6"/>
  <c r="CR45" i="6"/>
  <c r="CR46" i="6"/>
  <c r="CR47" i="6"/>
  <c r="CR48" i="6"/>
  <c r="CR49" i="6"/>
  <c r="CR50" i="6"/>
  <c r="CR51" i="6"/>
  <c r="CR52" i="6"/>
  <c r="CR53" i="6"/>
  <c r="CR54" i="6"/>
  <c r="CR55" i="6"/>
  <c r="CR56" i="6"/>
  <c r="CR57" i="6"/>
  <c r="CR58" i="6"/>
  <c r="CR59" i="6"/>
  <c r="CR60" i="6"/>
  <c r="CR61" i="6"/>
  <c r="CR62" i="6"/>
  <c r="CR63" i="6"/>
  <c r="CR64" i="6"/>
  <c r="CR65" i="6"/>
  <c r="CR66" i="6"/>
  <c r="CR67" i="6"/>
  <c r="CR72" i="6"/>
  <c r="CR73" i="6"/>
  <c r="CR74" i="6"/>
  <c r="CR75" i="6"/>
  <c r="CR76" i="6"/>
  <c r="CR77" i="6"/>
  <c r="CR78" i="6"/>
  <c r="CR79" i="6"/>
  <c r="CR80" i="6"/>
  <c r="CR81" i="6"/>
  <c r="CR82" i="6"/>
  <c r="CR83" i="6"/>
  <c r="CR84" i="6"/>
  <c r="CR85" i="6"/>
  <c r="CR86" i="6"/>
  <c r="CR88" i="6"/>
  <c r="CR89" i="6"/>
  <c r="CR90" i="6"/>
  <c r="CR91" i="6"/>
  <c r="CR92" i="6"/>
  <c r="CR93" i="6"/>
  <c r="CR94" i="6"/>
  <c r="CR99" i="6"/>
  <c r="CR100" i="6"/>
  <c r="CR101" i="6"/>
  <c r="CR8" i="6"/>
  <c r="CQ9" i="6"/>
  <c r="CQ10" i="6"/>
  <c r="CQ11" i="6"/>
  <c r="CQ13" i="6"/>
  <c r="CQ14" i="6"/>
  <c r="CQ15" i="6"/>
  <c r="CQ16" i="6"/>
  <c r="CQ17" i="6"/>
  <c r="CQ18" i="6"/>
  <c r="CQ19" i="6"/>
  <c r="CQ20" i="6"/>
  <c r="CQ21" i="6"/>
  <c r="CQ22" i="6"/>
  <c r="CQ25" i="6"/>
  <c r="CQ26" i="6"/>
  <c r="CQ27" i="6"/>
  <c r="CQ28" i="6"/>
  <c r="CQ29" i="6"/>
  <c r="CQ30" i="6"/>
  <c r="CQ31" i="6"/>
  <c r="CQ32" i="6"/>
  <c r="CQ33" i="6"/>
  <c r="CQ34" i="6"/>
  <c r="CQ36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9" i="6"/>
  <c r="CQ70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8" i="6"/>
  <c r="CQ89" i="6"/>
  <c r="CQ90" i="6"/>
  <c r="CQ91" i="6"/>
  <c r="CQ92" i="6"/>
  <c r="CQ93" i="6"/>
  <c r="CQ94" i="6"/>
  <c r="CQ100" i="6"/>
  <c r="CQ101" i="6"/>
  <c r="CQ8" i="6"/>
  <c r="DF103" i="6"/>
  <c r="DC103" i="6"/>
  <c r="CZ103" i="6"/>
  <c r="DI101" i="6"/>
  <c r="DI94" i="6"/>
  <c r="DI93" i="6"/>
  <c r="DI92" i="6"/>
  <c r="DI91" i="6"/>
  <c r="DI90" i="6"/>
  <c r="DI89" i="6"/>
  <c r="DI88" i="6"/>
  <c r="DI86" i="6"/>
  <c r="DI85" i="6"/>
  <c r="DI84" i="6"/>
  <c r="DI83" i="6"/>
  <c r="DI82" i="6"/>
  <c r="DI81" i="6"/>
  <c r="DI80" i="6"/>
  <c r="DI79" i="6"/>
  <c r="DI78" i="6"/>
  <c r="DI77" i="6"/>
  <c r="DI76" i="6"/>
  <c r="DI75" i="6"/>
  <c r="DI74" i="6"/>
  <c r="DI73" i="6"/>
  <c r="DI72" i="6"/>
  <c r="DI67" i="6"/>
  <c r="DI66" i="6"/>
  <c r="DI65" i="6"/>
  <c r="DI64" i="6"/>
  <c r="DI63" i="6"/>
  <c r="DI62" i="6"/>
  <c r="DI61" i="6"/>
  <c r="DI60" i="6"/>
  <c r="DI59" i="6"/>
  <c r="DI58" i="6"/>
  <c r="DI57" i="6"/>
  <c r="DI56" i="6"/>
  <c r="DI55" i="6"/>
  <c r="DI54" i="6"/>
  <c r="DI53" i="6"/>
  <c r="DI52" i="6"/>
  <c r="DI51" i="6"/>
  <c r="DI50" i="6"/>
  <c r="DI49" i="6"/>
  <c r="DI48" i="6"/>
  <c r="DI47" i="6"/>
  <c r="DI46" i="6"/>
  <c r="DI45" i="6"/>
  <c r="DI44" i="6"/>
  <c r="DI43" i="6"/>
  <c r="DI42" i="6"/>
  <c r="DI41" i="6"/>
  <c r="DI40" i="6"/>
  <c r="DI33" i="6"/>
  <c r="DI32" i="6"/>
  <c r="DI31" i="6"/>
  <c r="DI30" i="6"/>
  <c r="DI29" i="6"/>
  <c r="DI28" i="6"/>
  <c r="DI27" i="6"/>
  <c r="DI26" i="6"/>
  <c r="DI25" i="6"/>
  <c r="DI22" i="6"/>
  <c r="DI21" i="6"/>
  <c r="DI20" i="6"/>
  <c r="DI19" i="6"/>
  <c r="DI18" i="6"/>
  <c r="DI17" i="6"/>
  <c r="DI16" i="6"/>
  <c r="DI15" i="6"/>
  <c r="DI14" i="6"/>
  <c r="DI13" i="6"/>
  <c r="DI11" i="6"/>
  <c r="DI10" i="6"/>
  <c r="DI9" i="6"/>
  <c r="DI8" i="6"/>
  <c r="DI7" i="6"/>
  <c r="CV103" i="6"/>
  <c r="CY101" i="6"/>
  <c r="CY100" i="6"/>
  <c r="CY99" i="6"/>
  <c r="CY94" i="6"/>
  <c r="CY93" i="6"/>
  <c r="CY92" i="6"/>
  <c r="CP103" i="6"/>
  <c r="CY90" i="6"/>
  <c r="CY89" i="6"/>
  <c r="CY88" i="6"/>
  <c r="CY86" i="6"/>
  <c r="CY85" i="6"/>
  <c r="CY84" i="6"/>
  <c r="CY83" i="6"/>
  <c r="CY82" i="6"/>
  <c r="CY81" i="6"/>
  <c r="CY80" i="6"/>
  <c r="CY79" i="6"/>
  <c r="CY78" i="6"/>
  <c r="CY77" i="6"/>
  <c r="CY76" i="6"/>
  <c r="CY75" i="6"/>
  <c r="CY74" i="6"/>
  <c r="CY73" i="6"/>
  <c r="CY72" i="6"/>
  <c r="CY67" i="6"/>
  <c r="CY66" i="6"/>
  <c r="CY65" i="6"/>
  <c r="CY64" i="6"/>
  <c r="CY63" i="6"/>
  <c r="CY62" i="6"/>
  <c r="CY61" i="6"/>
  <c r="CY60" i="6"/>
  <c r="CY59" i="6"/>
  <c r="CY58" i="6"/>
  <c r="CY57" i="6"/>
  <c r="CY56" i="6"/>
  <c r="CY53" i="6"/>
  <c r="CY52" i="6"/>
  <c r="CY51" i="6"/>
  <c r="CY50" i="6"/>
  <c r="CY49" i="6"/>
  <c r="CY48" i="6"/>
  <c r="CY47" i="6"/>
  <c r="CY46" i="6"/>
  <c r="CY45" i="6"/>
  <c r="CY44" i="6"/>
  <c r="CY43" i="6"/>
  <c r="CY42" i="6"/>
  <c r="CY33" i="6"/>
  <c r="CY32" i="6"/>
  <c r="CY31" i="6"/>
  <c r="CY30" i="6"/>
  <c r="CY29" i="6"/>
  <c r="CY28" i="6"/>
  <c r="CY27" i="6"/>
  <c r="CY26" i="6"/>
  <c r="CY25" i="6"/>
  <c r="CY22" i="6"/>
  <c r="CY21" i="6"/>
  <c r="CY20" i="6"/>
  <c r="CY19" i="6"/>
  <c r="CY18" i="6"/>
  <c r="CY17" i="6"/>
  <c r="CY16" i="6"/>
  <c r="CY15" i="6"/>
  <c r="CY14" i="6"/>
  <c r="CY11" i="6"/>
  <c r="CY10" i="6"/>
  <c r="CY9" i="6"/>
  <c r="CY8" i="6"/>
  <c r="CY7" i="6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3" i="1"/>
  <c r="DH24" i="1"/>
  <c r="DH25" i="1"/>
  <c r="DH26" i="1"/>
  <c r="DH28" i="1"/>
  <c r="DH29" i="1"/>
  <c r="DH30" i="1"/>
  <c r="DH31" i="1"/>
  <c r="DH32" i="1"/>
  <c r="DH33" i="1"/>
  <c r="DH34" i="1"/>
  <c r="DH36" i="1"/>
  <c r="DH38" i="1"/>
  <c r="DH41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70" i="1"/>
  <c r="DH71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7" i="1"/>
  <c r="DH88" i="1"/>
  <c r="DH89" i="1"/>
  <c r="DH90" i="1"/>
  <c r="DH91" i="1"/>
  <c r="DH92" i="1"/>
  <c r="DH93" i="1"/>
  <c r="DH94" i="1"/>
  <c r="DH96" i="1"/>
  <c r="DH97" i="1"/>
  <c r="DH98" i="1"/>
  <c r="DH99" i="1"/>
  <c r="DH100" i="1"/>
  <c r="DH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3" i="1"/>
  <c r="DG24" i="1"/>
  <c r="DG25" i="1"/>
  <c r="DG26" i="1"/>
  <c r="DG28" i="1"/>
  <c r="DG29" i="1"/>
  <c r="DG30" i="1"/>
  <c r="DG31" i="1"/>
  <c r="DG32" i="1"/>
  <c r="DG33" i="1"/>
  <c r="DG34" i="1"/>
  <c r="DG36" i="1"/>
  <c r="DG38" i="1"/>
  <c r="DG41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70" i="1"/>
  <c r="DG71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7" i="1"/>
  <c r="DG88" i="1"/>
  <c r="DG89" i="1"/>
  <c r="DG90" i="1"/>
  <c r="DG91" i="1"/>
  <c r="DG92" i="1"/>
  <c r="DG93" i="1"/>
  <c r="DG94" i="1"/>
  <c r="DG96" i="1"/>
  <c r="DG97" i="1"/>
  <c r="DG98" i="1"/>
  <c r="DG99" i="1"/>
  <c r="DG100" i="1"/>
  <c r="DG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3" i="1"/>
  <c r="DE24" i="1"/>
  <c r="DE25" i="1"/>
  <c r="DE26" i="1"/>
  <c r="DE28" i="1"/>
  <c r="DE29" i="1"/>
  <c r="DE30" i="1"/>
  <c r="DE31" i="1"/>
  <c r="DE32" i="1"/>
  <c r="DE33" i="1"/>
  <c r="DE34" i="1"/>
  <c r="DE36" i="1"/>
  <c r="DE38" i="1"/>
  <c r="DE41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70" i="1"/>
  <c r="DE71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7" i="1"/>
  <c r="DE88" i="1"/>
  <c r="DE89" i="1"/>
  <c r="DE90" i="1"/>
  <c r="DE91" i="1"/>
  <c r="DE92" i="1"/>
  <c r="DE93" i="1"/>
  <c r="DE94" i="1"/>
  <c r="DE96" i="1"/>
  <c r="DE97" i="1"/>
  <c r="DE98" i="1"/>
  <c r="DE99" i="1"/>
  <c r="DE100" i="1"/>
  <c r="DE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3" i="1"/>
  <c r="DD24" i="1"/>
  <c r="DD25" i="1"/>
  <c r="DD26" i="1"/>
  <c r="DD28" i="1"/>
  <c r="DD29" i="1"/>
  <c r="DD30" i="1"/>
  <c r="DD31" i="1"/>
  <c r="DD32" i="1"/>
  <c r="DD33" i="1"/>
  <c r="DD34" i="1"/>
  <c r="DD36" i="1"/>
  <c r="DD38" i="1"/>
  <c r="DD41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70" i="1"/>
  <c r="DD71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7" i="1"/>
  <c r="DD88" i="1"/>
  <c r="DD89" i="1"/>
  <c r="DD90" i="1"/>
  <c r="DD91" i="1"/>
  <c r="DD92" i="1"/>
  <c r="DD93" i="1"/>
  <c r="DD94" i="1"/>
  <c r="DD96" i="1"/>
  <c r="DD97" i="1"/>
  <c r="DD98" i="1"/>
  <c r="DD99" i="1"/>
  <c r="DD100" i="1"/>
  <c r="DD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3" i="1"/>
  <c r="DB24" i="1"/>
  <c r="DB25" i="1"/>
  <c r="DB26" i="1"/>
  <c r="DB28" i="1"/>
  <c r="DB29" i="1"/>
  <c r="DB30" i="1"/>
  <c r="DB31" i="1"/>
  <c r="DB32" i="1"/>
  <c r="DB33" i="1"/>
  <c r="DB34" i="1"/>
  <c r="DB36" i="1"/>
  <c r="DB38" i="1"/>
  <c r="DB41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70" i="1"/>
  <c r="DB71" i="1"/>
  <c r="DB73" i="1"/>
  <c r="DB74" i="1"/>
  <c r="DB75" i="1"/>
  <c r="DB76" i="1"/>
  <c r="DB77" i="1"/>
  <c r="DB78" i="1"/>
  <c r="DB79" i="1"/>
  <c r="DB80" i="1"/>
  <c r="DB81" i="1"/>
  <c r="DB82" i="1"/>
  <c r="DB83" i="1"/>
  <c r="DB88" i="1"/>
  <c r="DB89" i="1"/>
  <c r="DB90" i="1"/>
  <c r="DB91" i="1"/>
  <c r="DB92" i="1"/>
  <c r="DB93" i="1"/>
  <c r="DB94" i="1"/>
  <c r="DB96" i="1"/>
  <c r="DB97" i="1"/>
  <c r="DB98" i="1"/>
  <c r="DB99" i="1"/>
  <c r="DB100" i="1"/>
  <c r="DB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3" i="1"/>
  <c r="DA24" i="1"/>
  <c r="DA25" i="1"/>
  <c r="DA26" i="1"/>
  <c r="DA28" i="1"/>
  <c r="DA29" i="1"/>
  <c r="DA30" i="1"/>
  <c r="DA31" i="1"/>
  <c r="DA32" i="1"/>
  <c r="DA33" i="1"/>
  <c r="DA34" i="1"/>
  <c r="DA36" i="1"/>
  <c r="DA38" i="1"/>
  <c r="DA41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70" i="1"/>
  <c r="DA71" i="1"/>
  <c r="DA73" i="1"/>
  <c r="DA74" i="1"/>
  <c r="DA75" i="1"/>
  <c r="DA76" i="1"/>
  <c r="DA77" i="1"/>
  <c r="DA78" i="1"/>
  <c r="DA79" i="1"/>
  <c r="DA80" i="1"/>
  <c r="DA81" i="1"/>
  <c r="DA82" i="1"/>
  <c r="DA83" i="1"/>
  <c r="DA88" i="1"/>
  <c r="DA89" i="1"/>
  <c r="DA90" i="1"/>
  <c r="DA91" i="1"/>
  <c r="DA92" i="1"/>
  <c r="DA93" i="1"/>
  <c r="DA94" i="1"/>
  <c r="DA96" i="1"/>
  <c r="DA97" i="1"/>
  <c r="DA98" i="1"/>
  <c r="DA99" i="1"/>
  <c r="DA100" i="1"/>
  <c r="DA7" i="1"/>
  <c r="DF102" i="1"/>
  <c r="DI100" i="1"/>
  <c r="DI99" i="1"/>
  <c r="DI98" i="1"/>
  <c r="DI97" i="1"/>
  <c r="DI83" i="1"/>
  <c r="DI82" i="1"/>
  <c r="DI81" i="1"/>
  <c r="DI80" i="1"/>
  <c r="DI79" i="1"/>
  <c r="DI78" i="1"/>
  <c r="DI77" i="1"/>
  <c r="DI76" i="1"/>
  <c r="DI75" i="1"/>
  <c r="DI68" i="1"/>
  <c r="DI67" i="1"/>
  <c r="DI66" i="1"/>
  <c r="DI65" i="1"/>
  <c r="DI64" i="1"/>
  <c r="DI63" i="1"/>
  <c r="DI62" i="1"/>
  <c r="DI61" i="1"/>
  <c r="DI60" i="1"/>
  <c r="DI59" i="1"/>
  <c r="DI58" i="1"/>
  <c r="DI57" i="1"/>
  <c r="DI53" i="1"/>
  <c r="DI52" i="1"/>
  <c r="DI51" i="1"/>
  <c r="DI50" i="1"/>
  <c r="DI49" i="1"/>
  <c r="DI48" i="1"/>
  <c r="DI46" i="1"/>
  <c r="DI45" i="1"/>
  <c r="DI36" i="1"/>
  <c r="DI34" i="1"/>
  <c r="DI33" i="1"/>
  <c r="DI32" i="1"/>
  <c r="DI29" i="1"/>
  <c r="DI28" i="1"/>
  <c r="DI26" i="1"/>
  <c r="DI25" i="1"/>
  <c r="DI24" i="1"/>
  <c r="DI23" i="1"/>
  <c r="DI20" i="1"/>
  <c r="DI19" i="1"/>
  <c r="DI18" i="1"/>
  <c r="DI17" i="1"/>
  <c r="DI16" i="1"/>
  <c r="DI15" i="1"/>
  <c r="DI14" i="1"/>
  <c r="DI13" i="1"/>
  <c r="DI12" i="1"/>
  <c r="CZ102" i="1"/>
  <c r="DI10" i="1"/>
  <c r="DI9" i="1"/>
  <c r="DI8" i="1"/>
  <c r="DI7" i="1"/>
  <c r="AK4" i="4"/>
  <c r="AK5" i="4"/>
  <c r="AK6" i="4"/>
  <c r="AK7" i="4"/>
  <c r="AK8" i="4"/>
  <c r="AK9" i="4"/>
  <c r="AK10" i="4"/>
  <c r="AK11" i="4"/>
  <c r="AK12" i="4"/>
  <c r="AK13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8" i="4"/>
  <c r="AK59" i="4"/>
  <c r="AK60" i="4"/>
  <c r="AK61" i="4"/>
  <c r="AK62" i="4"/>
  <c r="AK63" i="4"/>
  <c r="AK64" i="4"/>
  <c r="AK65" i="4"/>
  <c r="AK66" i="4"/>
  <c r="AK67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3" i="4"/>
  <c r="AI89" i="4"/>
  <c r="CX8" i="9"/>
  <c r="CX9" i="9"/>
  <c r="CX10" i="9"/>
  <c r="CX11" i="9"/>
  <c r="CX12" i="9"/>
  <c r="CX13" i="9"/>
  <c r="CX14" i="9"/>
  <c r="CX15" i="9"/>
  <c r="CX16" i="9"/>
  <c r="CX17" i="9"/>
  <c r="CX18" i="9"/>
  <c r="CX19" i="9"/>
  <c r="CX20" i="9"/>
  <c r="CX23" i="9"/>
  <c r="CX24" i="9"/>
  <c r="CX25" i="9"/>
  <c r="CX26" i="9"/>
  <c r="CX27" i="9"/>
  <c r="CX28" i="9"/>
  <c r="CX29" i="9"/>
  <c r="CX30" i="9"/>
  <c r="CX31" i="9"/>
  <c r="CX32" i="9"/>
  <c r="CX33" i="9"/>
  <c r="CX39" i="9"/>
  <c r="CX40" i="9"/>
  <c r="CX41" i="9"/>
  <c r="CX42" i="9"/>
  <c r="CX43" i="9"/>
  <c r="CX44" i="9"/>
  <c r="CX45" i="9"/>
  <c r="CX46" i="9"/>
  <c r="CX47" i="9"/>
  <c r="CX48" i="9"/>
  <c r="CX49" i="9"/>
  <c r="CX50" i="9"/>
  <c r="CX51" i="9"/>
  <c r="CX52" i="9"/>
  <c r="CX53" i="9"/>
  <c r="CX54" i="9"/>
  <c r="CX55" i="9"/>
  <c r="CX56" i="9"/>
  <c r="CX57" i="9"/>
  <c r="CX58" i="9"/>
  <c r="CX59" i="9"/>
  <c r="CX60" i="9"/>
  <c r="CX61" i="9"/>
  <c r="CX62" i="9"/>
  <c r="CX63" i="9"/>
  <c r="CX64" i="9"/>
  <c r="CX65" i="9"/>
  <c r="CX66" i="9"/>
  <c r="CX67" i="9"/>
  <c r="CX69" i="9"/>
  <c r="CX72" i="9"/>
  <c r="CX73" i="9"/>
  <c r="CX74" i="9"/>
  <c r="CX75" i="9"/>
  <c r="CX76" i="9"/>
  <c r="CX77" i="9"/>
  <c r="CX78" i="9"/>
  <c r="CX79" i="9"/>
  <c r="CX80" i="9"/>
  <c r="CX81" i="9"/>
  <c r="CX82" i="9"/>
  <c r="CX84" i="9"/>
  <c r="CX85" i="9"/>
  <c r="CX86" i="9"/>
  <c r="CX87" i="9"/>
  <c r="CX88" i="9"/>
  <c r="CX89" i="9"/>
  <c r="CX90" i="9"/>
  <c r="CX91" i="9"/>
  <c r="CX92" i="9"/>
  <c r="CX93" i="9"/>
  <c r="CX95" i="9"/>
  <c r="CX96" i="9"/>
  <c r="CX97" i="9"/>
  <c r="CX98" i="9"/>
  <c r="CX7" i="9"/>
  <c r="CW8" i="9"/>
  <c r="CW9" i="9"/>
  <c r="CW10" i="9"/>
  <c r="CW11" i="9"/>
  <c r="CW12" i="9"/>
  <c r="CW13" i="9"/>
  <c r="CW14" i="9"/>
  <c r="CW15" i="9"/>
  <c r="CW16" i="9"/>
  <c r="CW17" i="9"/>
  <c r="CW18" i="9"/>
  <c r="CW19" i="9"/>
  <c r="CW20" i="9"/>
  <c r="CW23" i="9"/>
  <c r="CW24" i="9"/>
  <c r="CW25" i="9"/>
  <c r="CW26" i="9"/>
  <c r="CW27" i="9"/>
  <c r="CW28" i="9"/>
  <c r="CW29" i="9"/>
  <c r="CW30" i="9"/>
  <c r="CW31" i="9"/>
  <c r="CW32" i="9"/>
  <c r="CW33" i="9"/>
  <c r="CW34" i="9"/>
  <c r="CW36" i="9"/>
  <c r="CW39" i="9"/>
  <c r="CW40" i="9"/>
  <c r="CW41" i="9"/>
  <c r="CW42" i="9"/>
  <c r="CW43" i="9"/>
  <c r="CW44" i="9"/>
  <c r="CW45" i="9"/>
  <c r="CW46" i="9"/>
  <c r="CW47" i="9"/>
  <c r="CW48" i="9"/>
  <c r="CW49" i="9"/>
  <c r="CW50" i="9"/>
  <c r="CW51" i="9"/>
  <c r="CW52" i="9"/>
  <c r="CW53" i="9"/>
  <c r="CW54" i="9"/>
  <c r="CW55" i="9"/>
  <c r="CW56" i="9"/>
  <c r="CW57" i="9"/>
  <c r="CW58" i="9"/>
  <c r="CW59" i="9"/>
  <c r="CW60" i="9"/>
  <c r="CW61" i="9"/>
  <c r="CW62" i="9"/>
  <c r="CW63" i="9"/>
  <c r="CW64" i="9"/>
  <c r="CW65" i="9"/>
  <c r="CW66" i="9"/>
  <c r="CW67" i="9"/>
  <c r="CW69" i="9"/>
  <c r="CW72" i="9"/>
  <c r="CW73" i="9"/>
  <c r="CW74" i="9"/>
  <c r="CW75" i="9"/>
  <c r="CW76" i="9"/>
  <c r="CW77" i="9"/>
  <c r="CW78" i="9"/>
  <c r="CW79" i="9"/>
  <c r="CW80" i="9"/>
  <c r="CW81" i="9"/>
  <c r="CW82" i="9"/>
  <c r="CW84" i="9"/>
  <c r="CW85" i="9"/>
  <c r="CW86" i="9"/>
  <c r="CW87" i="9"/>
  <c r="CW88" i="9"/>
  <c r="CW89" i="9"/>
  <c r="CW90" i="9"/>
  <c r="CW91" i="9"/>
  <c r="CW92" i="9"/>
  <c r="CW93" i="9"/>
  <c r="CW95" i="9"/>
  <c r="CW96" i="9"/>
  <c r="CW97" i="9"/>
  <c r="CW98" i="9"/>
  <c r="CW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3" i="9"/>
  <c r="CU24" i="9"/>
  <c r="CU25" i="9"/>
  <c r="CU26" i="9"/>
  <c r="CU27" i="9"/>
  <c r="CU28" i="9"/>
  <c r="CU29" i="9"/>
  <c r="CU30" i="9"/>
  <c r="CU31" i="9"/>
  <c r="CU32" i="9"/>
  <c r="CU33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9" i="9"/>
  <c r="CU72" i="9"/>
  <c r="CU73" i="9"/>
  <c r="CU74" i="9"/>
  <c r="CU75" i="9"/>
  <c r="CU76" i="9"/>
  <c r="CU77" i="9"/>
  <c r="CU78" i="9"/>
  <c r="CU79" i="9"/>
  <c r="CU80" i="9"/>
  <c r="CU81" i="9"/>
  <c r="CU82" i="9"/>
  <c r="CU84" i="9"/>
  <c r="CU85" i="9"/>
  <c r="CU86" i="9"/>
  <c r="CU87" i="9"/>
  <c r="CU88" i="9"/>
  <c r="CU89" i="9"/>
  <c r="CU90" i="9"/>
  <c r="CU91" i="9"/>
  <c r="CU92" i="9"/>
  <c r="CU93" i="9"/>
  <c r="CU95" i="9"/>
  <c r="CU96" i="9"/>
  <c r="CU97" i="9"/>
  <c r="CU98" i="9"/>
  <c r="CU7" i="9"/>
  <c r="CT8" i="9"/>
  <c r="CT9" i="9"/>
  <c r="CT10" i="9"/>
  <c r="CT11" i="9"/>
  <c r="CT12" i="9"/>
  <c r="CT13" i="9"/>
  <c r="CT14" i="9"/>
  <c r="CT15" i="9"/>
  <c r="CT16" i="9"/>
  <c r="CT17" i="9"/>
  <c r="CT18" i="9"/>
  <c r="CT19" i="9"/>
  <c r="CT20" i="9"/>
  <c r="CT23" i="9"/>
  <c r="CT24" i="9"/>
  <c r="CT25" i="9"/>
  <c r="CT26" i="9"/>
  <c r="CT27" i="9"/>
  <c r="CT28" i="9"/>
  <c r="CT29" i="9"/>
  <c r="CT30" i="9"/>
  <c r="CT31" i="9"/>
  <c r="CT32" i="9"/>
  <c r="CT33" i="9"/>
  <c r="CT34" i="9"/>
  <c r="CT36" i="9"/>
  <c r="CT39" i="9"/>
  <c r="CT40" i="9"/>
  <c r="CT41" i="9"/>
  <c r="CT42" i="9"/>
  <c r="CT43" i="9"/>
  <c r="CT44" i="9"/>
  <c r="CT45" i="9"/>
  <c r="CT46" i="9"/>
  <c r="CT47" i="9"/>
  <c r="CT48" i="9"/>
  <c r="CT49" i="9"/>
  <c r="CT50" i="9"/>
  <c r="CT51" i="9"/>
  <c r="CT52" i="9"/>
  <c r="CT53" i="9"/>
  <c r="CT54" i="9"/>
  <c r="CT55" i="9"/>
  <c r="CT56" i="9"/>
  <c r="CT57" i="9"/>
  <c r="CT58" i="9"/>
  <c r="CT59" i="9"/>
  <c r="CT60" i="9"/>
  <c r="CT61" i="9"/>
  <c r="CT62" i="9"/>
  <c r="CT63" i="9"/>
  <c r="CT64" i="9"/>
  <c r="CT65" i="9"/>
  <c r="CT66" i="9"/>
  <c r="CT67" i="9"/>
  <c r="CT69" i="9"/>
  <c r="CT72" i="9"/>
  <c r="CT73" i="9"/>
  <c r="CT74" i="9"/>
  <c r="CT75" i="9"/>
  <c r="CT76" i="9"/>
  <c r="CT77" i="9"/>
  <c r="CT78" i="9"/>
  <c r="CT79" i="9"/>
  <c r="CT80" i="9"/>
  <c r="CT81" i="9"/>
  <c r="CT82" i="9"/>
  <c r="CT84" i="9"/>
  <c r="CT85" i="9"/>
  <c r="CT86" i="9"/>
  <c r="CT87" i="9"/>
  <c r="CT88" i="9"/>
  <c r="CT89" i="9"/>
  <c r="CT90" i="9"/>
  <c r="CT91" i="9"/>
  <c r="CT92" i="9"/>
  <c r="CT93" i="9"/>
  <c r="CT95" i="9"/>
  <c r="CT96" i="9"/>
  <c r="CT97" i="9"/>
  <c r="CT98" i="9"/>
  <c r="CT7" i="9"/>
  <c r="CR8" i="9"/>
  <c r="CR9" i="9"/>
  <c r="CR10" i="9"/>
  <c r="CR11" i="9"/>
  <c r="CR12" i="9"/>
  <c r="CR13" i="9"/>
  <c r="CR14" i="9"/>
  <c r="CR15" i="9"/>
  <c r="CR16" i="9"/>
  <c r="CR17" i="9"/>
  <c r="CR18" i="9"/>
  <c r="CR19" i="9"/>
  <c r="CR20" i="9"/>
  <c r="CR23" i="9"/>
  <c r="CR24" i="9"/>
  <c r="CR25" i="9"/>
  <c r="CR26" i="9"/>
  <c r="CR27" i="9"/>
  <c r="CR28" i="9"/>
  <c r="CR29" i="9"/>
  <c r="CR30" i="9"/>
  <c r="CR31" i="9"/>
  <c r="CR32" i="9"/>
  <c r="CR33" i="9"/>
  <c r="CR36" i="9"/>
  <c r="CR39" i="9"/>
  <c r="CR40" i="9"/>
  <c r="CR41" i="9"/>
  <c r="CR42" i="9"/>
  <c r="CR43" i="9"/>
  <c r="CR44" i="9"/>
  <c r="CR45" i="9"/>
  <c r="CR46" i="9"/>
  <c r="CR47" i="9"/>
  <c r="CR48" i="9"/>
  <c r="CR49" i="9"/>
  <c r="CR50" i="9"/>
  <c r="CR51" i="9"/>
  <c r="CR52" i="9"/>
  <c r="CR53" i="9"/>
  <c r="CR54" i="9"/>
  <c r="CR55" i="9"/>
  <c r="CR56" i="9"/>
  <c r="CR57" i="9"/>
  <c r="CR58" i="9"/>
  <c r="CR59" i="9"/>
  <c r="CR60" i="9"/>
  <c r="CR61" i="9"/>
  <c r="CR62" i="9"/>
  <c r="CR63" i="9"/>
  <c r="CR64" i="9"/>
  <c r="CR65" i="9"/>
  <c r="CR66" i="9"/>
  <c r="CR67" i="9"/>
  <c r="CR69" i="9"/>
  <c r="CR71" i="9"/>
  <c r="CR72" i="9"/>
  <c r="CR73" i="9"/>
  <c r="CR74" i="9"/>
  <c r="CR75" i="9"/>
  <c r="CR76" i="9"/>
  <c r="CR77" i="9"/>
  <c r="CR78" i="9"/>
  <c r="CR79" i="9"/>
  <c r="CR80" i="9"/>
  <c r="CR81" i="9"/>
  <c r="CR82" i="9"/>
  <c r="CR84" i="9"/>
  <c r="CR85" i="9"/>
  <c r="CR86" i="9"/>
  <c r="CR87" i="9"/>
  <c r="CR88" i="9"/>
  <c r="CR89" i="9"/>
  <c r="CR90" i="9"/>
  <c r="CR91" i="9"/>
  <c r="CR92" i="9"/>
  <c r="CR93" i="9"/>
  <c r="CR95" i="9"/>
  <c r="CR96" i="9"/>
  <c r="CR97" i="9"/>
  <c r="CR98" i="9"/>
  <c r="CR7" i="9"/>
  <c r="CQ8" i="9"/>
  <c r="CQ9" i="9"/>
  <c r="CQ10" i="9"/>
  <c r="CQ11" i="9"/>
  <c r="CQ12" i="9"/>
  <c r="CQ13" i="9"/>
  <c r="CQ14" i="9"/>
  <c r="CQ15" i="9"/>
  <c r="CQ16" i="9"/>
  <c r="CQ17" i="9"/>
  <c r="CQ18" i="9"/>
  <c r="CQ19" i="9"/>
  <c r="CQ20" i="9"/>
  <c r="CQ23" i="9"/>
  <c r="CQ24" i="9"/>
  <c r="CQ25" i="9"/>
  <c r="CQ26" i="9"/>
  <c r="CQ27" i="9"/>
  <c r="CQ28" i="9"/>
  <c r="CQ29" i="9"/>
  <c r="CQ30" i="9"/>
  <c r="CQ31" i="9"/>
  <c r="CQ32" i="9"/>
  <c r="CQ33" i="9"/>
  <c r="CQ34" i="9"/>
  <c r="CQ36" i="9"/>
  <c r="CQ39" i="9"/>
  <c r="CQ40" i="9"/>
  <c r="CQ41" i="9"/>
  <c r="CQ42" i="9"/>
  <c r="CQ43" i="9"/>
  <c r="CQ44" i="9"/>
  <c r="CQ45" i="9"/>
  <c r="CQ46" i="9"/>
  <c r="CQ47" i="9"/>
  <c r="CQ48" i="9"/>
  <c r="CQ49" i="9"/>
  <c r="CQ50" i="9"/>
  <c r="CQ51" i="9"/>
  <c r="CQ52" i="9"/>
  <c r="CQ53" i="9"/>
  <c r="CQ54" i="9"/>
  <c r="CQ55" i="9"/>
  <c r="CQ56" i="9"/>
  <c r="CQ57" i="9"/>
  <c r="CQ58" i="9"/>
  <c r="CQ59" i="9"/>
  <c r="CQ60" i="9"/>
  <c r="CQ61" i="9"/>
  <c r="CQ62" i="9"/>
  <c r="CQ63" i="9"/>
  <c r="CQ64" i="9"/>
  <c r="CQ65" i="9"/>
  <c r="CQ66" i="9"/>
  <c r="CQ67" i="9"/>
  <c r="CQ69" i="9"/>
  <c r="CQ72" i="9"/>
  <c r="CQ73" i="9"/>
  <c r="CQ74" i="9"/>
  <c r="CQ75" i="9"/>
  <c r="CQ76" i="9"/>
  <c r="CQ77" i="9"/>
  <c r="CQ78" i="9"/>
  <c r="CQ79" i="9"/>
  <c r="CQ80" i="9"/>
  <c r="CQ81" i="9"/>
  <c r="CQ82" i="9"/>
  <c r="CQ84" i="9"/>
  <c r="CQ85" i="9"/>
  <c r="CQ86" i="9"/>
  <c r="CQ87" i="9"/>
  <c r="CQ88" i="9"/>
  <c r="CQ89" i="9"/>
  <c r="CQ90" i="9"/>
  <c r="CQ91" i="9"/>
  <c r="CQ92" i="9"/>
  <c r="CQ93" i="9"/>
  <c r="CQ95" i="9"/>
  <c r="CQ96" i="9"/>
  <c r="CQ97" i="9"/>
  <c r="CQ98" i="9"/>
  <c r="CQ7" i="9"/>
  <c r="DJ110" i="1" l="1"/>
  <c r="HZ108" i="9"/>
  <c r="B74" i="13" s="1"/>
  <c r="CT103" i="9"/>
  <c r="CW103" i="9"/>
  <c r="DJ113" i="1"/>
  <c r="DG102" i="1"/>
  <c r="DJ108" i="1"/>
  <c r="DJ112" i="1" s="1"/>
  <c r="CW103" i="6"/>
  <c r="DD103" i="6"/>
  <c r="DA103" i="6"/>
  <c r="DG103" i="6"/>
  <c r="DH102" i="1"/>
  <c r="DH104" i="1" s="1"/>
  <c r="CU103" i="6"/>
  <c r="CU105" i="6" s="1"/>
  <c r="CP109" i="6" s="1"/>
  <c r="CX103" i="6"/>
  <c r="CX105" i="6" s="1"/>
  <c r="CP110" i="6" s="1"/>
  <c r="DB103" i="6"/>
  <c r="DB105" i="6" s="1"/>
  <c r="DE103" i="6"/>
  <c r="DE105" i="6" s="1"/>
  <c r="CZ109" i="6" s="1"/>
  <c r="DH103" i="6"/>
  <c r="DH105" i="6" s="1"/>
  <c r="CZ110" i="6" s="1"/>
  <c r="DI103" i="6"/>
  <c r="CQ103" i="9"/>
  <c r="CR103" i="9"/>
  <c r="CU103" i="9"/>
  <c r="CX103" i="9"/>
  <c r="CP103" i="9"/>
  <c r="CS103" i="9"/>
  <c r="CY54" i="6"/>
  <c r="CY55" i="6"/>
  <c r="CQ103" i="6"/>
  <c r="CY91" i="6"/>
  <c r="CS103" i="6"/>
  <c r="CR103" i="6"/>
  <c r="DI30" i="1"/>
  <c r="DI31" i="1"/>
  <c r="DI44" i="1"/>
  <c r="DI47" i="1"/>
  <c r="DE102" i="1"/>
  <c r="DE104" i="1" s="1"/>
  <c r="CZ109" i="1" s="1"/>
  <c r="F25" i="5" s="1"/>
  <c r="DI54" i="1"/>
  <c r="DI55" i="1"/>
  <c r="DI56" i="1"/>
  <c r="DC102" i="1"/>
  <c r="DI11" i="1"/>
  <c r="AK91" i="4"/>
  <c r="AK94" i="4" s="1"/>
  <c r="E74" i="13" l="1"/>
  <c r="E82" i="13" s="1"/>
  <c r="E85" i="13" s="1"/>
  <c r="B82" i="13"/>
  <c r="CZ107" i="6"/>
  <c r="CZ106" i="6"/>
  <c r="DI102" i="1"/>
  <c r="DI105" i="6"/>
  <c r="CT103" i="6"/>
  <c r="CY103" i="6"/>
  <c r="CR105" i="6"/>
  <c r="CY105" i="6"/>
  <c r="DD102" i="1"/>
  <c r="DA102" i="1"/>
  <c r="DB102" i="1"/>
  <c r="DI104" i="1" s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3" i="1"/>
  <c r="CX24" i="1"/>
  <c r="CX25" i="1"/>
  <c r="CX26" i="1"/>
  <c r="CX28" i="1"/>
  <c r="CX29" i="1"/>
  <c r="CX30" i="1"/>
  <c r="CX31" i="1"/>
  <c r="CX32" i="1"/>
  <c r="CX33" i="1"/>
  <c r="CX34" i="1"/>
  <c r="CX36" i="1"/>
  <c r="CX38" i="1"/>
  <c r="CX41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70" i="1"/>
  <c r="CX71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7" i="1"/>
  <c r="CX88" i="1"/>
  <c r="CX89" i="1"/>
  <c r="CX90" i="1"/>
  <c r="CX91" i="1"/>
  <c r="CX92" i="1"/>
  <c r="CX93" i="1"/>
  <c r="CX94" i="1"/>
  <c r="CX96" i="1"/>
  <c r="CX97" i="1"/>
  <c r="CX98" i="1"/>
  <c r="CX99" i="1"/>
  <c r="CX100" i="1"/>
  <c r="CX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3" i="1"/>
  <c r="CW24" i="1"/>
  <c r="CW25" i="1"/>
  <c r="CW26" i="1"/>
  <c r="CW28" i="1"/>
  <c r="CW29" i="1"/>
  <c r="CW30" i="1"/>
  <c r="CW31" i="1"/>
  <c r="CW32" i="1"/>
  <c r="CW33" i="1"/>
  <c r="CW34" i="1"/>
  <c r="CW36" i="1"/>
  <c r="CW38" i="1"/>
  <c r="CW41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70" i="1"/>
  <c r="CW71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7" i="1"/>
  <c r="CW88" i="1"/>
  <c r="CW89" i="1"/>
  <c r="CW90" i="1"/>
  <c r="CW91" i="1"/>
  <c r="CW92" i="1"/>
  <c r="CW93" i="1"/>
  <c r="CW94" i="1"/>
  <c r="CW96" i="1"/>
  <c r="CW97" i="1"/>
  <c r="CW98" i="1"/>
  <c r="CW99" i="1"/>
  <c r="CW100" i="1"/>
  <c r="CW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3" i="1"/>
  <c r="CU24" i="1"/>
  <c r="CU25" i="1"/>
  <c r="CU26" i="1"/>
  <c r="CU28" i="1"/>
  <c r="CU29" i="1"/>
  <c r="CU30" i="1"/>
  <c r="CU31" i="1"/>
  <c r="CU32" i="1"/>
  <c r="CU33" i="1"/>
  <c r="CU34" i="1"/>
  <c r="CU36" i="1"/>
  <c r="CU38" i="1"/>
  <c r="CU41" i="1"/>
  <c r="CU43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70" i="1"/>
  <c r="CU71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7" i="1"/>
  <c r="CU88" i="1"/>
  <c r="CU89" i="1"/>
  <c r="CU90" i="1"/>
  <c r="CU91" i="1"/>
  <c r="CU92" i="1"/>
  <c r="CU93" i="1"/>
  <c r="CU94" i="1"/>
  <c r="CU96" i="1"/>
  <c r="CU97" i="1"/>
  <c r="CU98" i="1"/>
  <c r="CU99" i="1"/>
  <c r="CU100" i="1"/>
  <c r="CU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3" i="1"/>
  <c r="CT24" i="1"/>
  <c r="CT25" i="1"/>
  <c r="CT26" i="1"/>
  <c r="CT28" i="1"/>
  <c r="CT29" i="1"/>
  <c r="CT30" i="1"/>
  <c r="CT31" i="1"/>
  <c r="CT32" i="1"/>
  <c r="CT33" i="1"/>
  <c r="CT34" i="1"/>
  <c r="CT36" i="1"/>
  <c r="CT38" i="1"/>
  <c r="CT41" i="1"/>
  <c r="CT43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70" i="1"/>
  <c r="CT71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7" i="1"/>
  <c r="CT88" i="1"/>
  <c r="CT89" i="1"/>
  <c r="CT90" i="1"/>
  <c r="CT91" i="1"/>
  <c r="CT92" i="1"/>
  <c r="CT93" i="1"/>
  <c r="CT94" i="1"/>
  <c r="CT96" i="1"/>
  <c r="CT97" i="1"/>
  <c r="CT98" i="1"/>
  <c r="CT99" i="1"/>
  <c r="CT100" i="1"/>
  <c r="CT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3" i="1"/>
  <c r="CR24" i="1"/>
  <c r="CR25" i="1"/>
  <c r="CR26" i="1"/>
  <c r="CR28" i="1"/>
  <c r="CR29" i="1"/>
  <c r="CR30" i="1"/>
  <c r="CR31" i="1"/>
  <c r="CR32" i="1"/>
  <c r="CR33" i="1"/>
  <c r="CR34" i="1"/>
  <c r="CR36" i="1"/>
  <c r="CR38" i="1"/>
  <c r="CR41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70" i="1"/>
  <c r="CR71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7" i="1"/>
  <c r="CR88" i="1"/>
  <c r="CR89" i="1"/>
  <c r="CR90" i="1"/>
  <c r="CR91" i="1"/>
  <c r="CR92" i="1"/>
  <c r="CR93" i="1"/>
  <c r="CR94" i="1"/>
  <c r="CR96" i="1"/>
  <c r="CR97" i="1"/>
  <c r="CR98" i="1"/>
  <c r="CR99" i="1"/>
  <c r="CR100" i="1"/>
  <c r="CR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3" i="1"/>
  <c r="CQ24" i="1"/>
  <c r="CQ25" i="1"/>
  <c r="CQ26" i="1"/>
  <c r="CQ28" i="1"/>
  <c r="CQ29" i="1"/>
  <c r="CQ30" i="1"/>
  <c r="CQ31" i="1"/>
  <c r="CQ32" i="1"/>
  <c r="CQ33" i="1"/>
  <c r="CQ34" i="1"/>
  <c r="CQ36" i="1"/>
  <c r="CQ38" i="1"/>
  <c r="CQ41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70" i="1"/>
  <c r="CQ71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7" i="1"/>
  <c r="CQ88" i="1"/>
  <c r="CQ89" i="1"/>
  <c r="CQ90" i="1"/>
  <c r="CQ91" i="1"/>
  <c r="CQ92" i="1"/>
  <c r="CQ93" i="1"/>
  <c r="CQ94" i="1"/>
  <c r="CQ96" i="1"/>
  <c r="CQ97" i="1"/>
  <c r="CQ98" i="1"/>
  <c r="CQ99" i="1"/>
  <c r="CQ100" i="1"/>
  <c r="CQ7" i="1"/>
  <c r="CU44" i="1"/>
  <c r="CN9" i="6"/>
  <c r="CN10" i="6"/>
  <c r="CN11" i="6"/>
  <c r="CN13" i="6"/>
  <c r="CN14" i="6"/>
  <c r="CN15" i="6"/>
  <c r="CN16" i="6"/>
  <c r="CN17" i="6"/>
  <c r="CN18" i="6"/>
  <c r="CN19" i="6"/>
  <c r="CN20" i="6"/>
  <c r="CN21" i="6"/>
  <c r="CN22" i="6"/>
  <c r="CN25" i="6"/>
  <c r="CN26" i="6"/>
  <c r="CN27" i="6"/>
  <c r="CN28" i="6"/>
  <c r="CN29" i="6"/>
  <c r="CN30" i="6"/>
  <c r="CN31" i="6"/>
  <c r="CN32" i="6"/>
  <c r="CN33" i="6"/>
  <c r="CN34" i="6"/>
  <c r="CN36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8" i="6"/>
  <c r="CN89" i="6"/>
  <c r="CN90" i="6"/>
  <c r="CN91" i="6"/>
  <c r="CN92" i="6"/>
  <c r="CN93" i="6"/>
  <c r="CN94" i="6"/>
  <c r="CN99" i="6"/>
  <c r="CN100" i="6"/>
  <c r="CN101" i="6"/>
  <c r="CN8" i="6"/>
  <c r="CM9" i="6"/>
  <c r="CM10" i="6"/>
  <c r="CM11" i="6"/>
  <c r="CM13" i="6"/>
  <c r="CM14" i="6"/>
  <c r="CM15" i="6"/>
  <c r="CM16" i="6"/>
  <c r="CM17" i="6"/>
  <c r="CM18" i="6"/>
  <c r="CM19" i="6"/>
  <c r="CM20" i="6"/>
  <c r="CM21" i="6"/>
  <c r="CM22" i="6"/>
  <c r="CM25" i="6"/>
  <c r="CM26" i="6"/>
  <c r="CM27" i="6"/>
  <c r="CM28" i="6"/>
  <c r="CM29" i="6"/>
  <c r="CM30" i="6"/>
  <c r="CM31" i="6"/>
  <c r="CM32" i="6"/>
  <c r="CM33" i="6"/>
  <c r="CM34" i="6"/>
  <c r="CM36" i="6"/>
  <c r="CM40" i="6"/>
  <c r="CM41" i="6"/>
  <c r="CM42" i="6"/>
  <c r="CM43" i="6"/>
  <c r="CM44" i="6"/>
  <c r="CM45" i="6"/>
  <c r="CM46" i="6"/>
  <c r="CM47" i="6"/>
  <c r="CM48" i="6"/>
  <c r="CM49" i="6"/>
  <c r="CM50" i="6"/>
  <c r="CM51" i="6"/>
  <c r="CM52" i="6"/>
  <c r="CM53" i="6"/>
  <c r="CM54" i="6"/>
  <c r="CM55" i="6"/>
  <c r="CM56" i="6"/>
  <c r="CM57" i="6"/>
  <c r="CM58" i="6"/>
  <c r="CM59" i="6"/>
  <c r="CM60" i="6"/>
  <c r="CM61" i="6"/>
  <c r="CM62" i="6"/>
  <c r="CM63" i="6"/>
  <c r="CM64" i="6"/>
  <c r="CM65" i="6"/>
  <c r="CM66" i="6"/>
  <c r="CM67" i="6"/>
  <c r="CM69" i="6"/>
  <c r="CM70" i="6"/>
  <c r="CM72" i="6"/>
  <c r="CM73" i="6"/>
  <c r="CM74" i="6"/>
  <c r="CM75" i="6"/>
  <c r="CM76" i="6"/>
  <c r="CM77" i="6"/>
  <c r="CM78" i="6"/>
  <c r="CM79" i="6"/>
  <c r="CM80" i="6"/>
  <c r="CM81" i="6"/>
  <c r="CM82" i="6"/>
  <c r="CM83" i="6"/>
  <c r="CM84" i="6"/>
  <c r="CM85" i="6"/>
  <c r="CM86" i="6"/>
  <c r="CM88" i="6"/>
  <c r="CM89" i="6"/>
  <c r="CM90" i="6"/>
  <c r="CM91" i="6"/>
  <c r="CM92" i="6"/>
  <c r="CM93" i="6"/>
  <c r="CM94" i="6"/>
  <c r="CM99" i="6"/>
  <c r="CM100" i="6"/>
  <c r="CM101" i="6"/>
  <c r="CM8" i="6"/>
  <c r="CK9" i="6"/>
  <c r="CK10" i="6"/>
  <c r="CK11" i="6"/>
  <c r="CK15" i="6"/>
  <c r="CK16" i="6"/>
  <c r="CK17" i="6"/>
  <c r="CK18" i="6"/>
  <c r="CK19" i="6"/>
  <c r="CK20" i="6"/>
  <c r="CK21" i="6"/>
  <c r="CK22" i="6"/>
  <c r="CK25" i="6"/>
  <c r="CK26" i="6"/>
  <c r="CK27" i="6"/>
  <c r="CK28" i="6"/>
  <c r="CK29" i="6"/>
  <c r="CK30" i="6"/>
  <c r="CK31" i="6"/>
  <c r="CK32" i="6"/>
  <c r="CK33" i="6"/>
  <c r="CK34" i="6"/>
  <c r="CK36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8" i="6"/>
  <c r="CK89" i="6"/>
  <c r="CK90" i="6"/>
  <c r="CK91" i="6"/>
  <c r="CK92" i="6"/>
  <c r="CK93" i="6"/>
  <c r="CK94" i="6"/>
  <c r="CK99" i="6"/>
  <c r="CK100" i="6"/>
  <c r="CK101" i="6"/>
  <c r="CK8" i="6"/>
  <c r="CJ9" i="6"/>
  <c r="CJ10" i="6"/>
  <c r="CJ11" i="6"/>
  <c r="CJ13" i="6"/>
  <c r="CJ14" i="6"/>
  <c r="CJ15" i="6"/>
  <c r="CJ16" i="6"/>
  <c r="CJ17" i="6"/>
  <c r="CJ18" i="6"/>
  <c r="CJ19" i="6"/>
  <c r="CJ20" i="6"/>
  <c r="CJ21" i="6"/>
  <c r="CJ22" i="6"/>
  <c r="CJ25" i="6"/>
  <c r="CJ26" i="6"/>
  <c r="CJ27" i="6"/>
  <c r="CJ28" i="6"/>
  <c r="CJ29" i="6"/>
  <c r="CJ30" i="6"/>
  <c r="CJ31" i="6"/>
  <c r="CJ32" i="6"/>
  <c r="CJ33" i="6"/>
  <c r="CJ34" i="6"/>
  <c r="CJ36" i="6"/>
  <c r="CJ40" i="6"/>
  <c r="CJ41" i="6"/>
  <c r="CJ42" i="6"/>
  <c r="CJ43" i="6"/>
  <c r="CJ44" i="6"/>
  <c r="CJ45" i="6"/>
  <c r="CJ46" i="6"/>
  <c r="CJ47" i="6"/>
  <c r="CJ48" i="6"/>
  <c r="CJ49" i="6"/>
  <c r="CJ50" i="6"/>
  <c r="CJ51" i="6"/>
  <c r="CJ52" i="6"/>
  <c r="CJ53" i="6"/>
  <c r="CJ54" i="6"/>
  <c r="CJ55" i="6"/>
  <c r="CJ56" i="6"/>
  <c r="CJ57" i="6"/>
  <c r="CJ58" i="6"/>
  <c r="CJ59" i="6"/>
  <c r="CJ60" i="6"/>
  <c r="CJ61" i="6"/>
  <c r="CJ62" i="6"/>
  <c r="CJ63" i="6"/>
  <c r="CJ64" i="6"/>
  <c r="CJ65" i="6"/>
  <c r="CJ66" i="6"/>
  <c r="CJ67" i="6"/>
  <c r="CJ69" i="6"/>
  <c r="CJ70" i="6"/>
  <c r="CJ72" i="6"/>
  <c r="CJ73" i="6"/>
  <c r="CJ74" i="6"/>
  <c r="CJ75" i="6"/>
  <c r="CJ76" i="6"/>
  <c r="CJ77" i="6"/>
  <c r="CJ78" i="6"/>
  <c r="CJ79" i="6"/>
  <c r="CJ80" i="6"/>
  <c r="CJ81" i="6"/>
  <c r="CJ82" i="6"/>
  <c r="CJ83" i="6"/>
  <c r="CJ84" i="6"/>
  <c r="CJ85" i="6"/>
  <c r="CJ86" i="6"/>
  <c r="CJ88" i="6"/>
  <c r="CJ89" i="6"/>
  <c r="CJ90" i="6"/>
  <c r="CJ91" i="6"/>
  <c r="CJ92" i="6"/>
  <c r="CJ93" i="6"/>
  <c r="CJ94" i="6"/>
  <c r="CJ99" i="6"/>
  <c r="CJ100" i="6"/>
  <c r="CJ101" i="6"/>
  <c r="CJ8" i="6"/>
  <c r="CH9" i="6"/>
  <c r="CH10" i="6"/>
  <c r="CH11" i="6"/>
  <c r="CH13" i="6"/>
  <c r="CH14" i="6"/>
  <c r="CH15" i="6"/>
  <c r="CH16" i="6"/>
  <c r="CH17" i="6"/>
  <c r="CH18" i="6"/>
  <c r="CH19" i="6"/>
  <c r="CH20" i="6"/>
  <c r="CH21" i="6"/>
  <c r="CH22" i="6"/>
  <c r="CH25" i="6"/>
  <c r="CH26" i="6"/>
  <c r="CH27" i="6"/>
  <c r="CH28" i="6"/>
  <c r="CH29" i="6"/>
  <c r="CH30" i="6"/>
  <c r="CH31" i="6"/>
  <c r="CH32" i="6"/>
  <c r="CH33" i="6"/>
  <c r="CH34" i="6"/>
  <c r="CH36" i="6"/>
  <c r="CH40" i="6"/>
  <c r="CH41" i="6"/>
  <c r="CH42" i="6"/>
  <c r="CH43" i="6"/>
  <c r="CH44" i="6"/>
  <c r="CH45" i="6"/>
  <c r="CH46" i="6"/>
  <c r="CH47" i="6"/>
  <c r="CH48" i="6"/>
  <c r="CH49" i="6"/>
  <c r="CH50" i="6"/>
  <c r="CH51" i="6"/>
  <c r="CH52" i="6"/>
  <c r="CH53" i="6"/>
  <c r="CH54" i="6"/>
  <c r="CH55" i="6"/>
  <c r="CH56" i="6"/>
  <c r="CH57" i="6"/>
  <c r="CH58" i="6"/>
  <c r="CH59" i="6"/>
  <c r="CH60" i="6"/>
  <c r="CH61" i="6"/>
  <c r="CH62" i="6"/>
  <c r="CH63" i="6"/>
  <c r="CH64" i="6"/>
  <c r="CH65" i="6"/>
  <c r="CH66" i="6"/>
  <c r="CH67" i="6"/>
  <c r="CH70" i="6"/>
  <c r="CH72" i="6"/>
  <c r="CH73" i="6"/>
  <c r="CH74" i="6"/>
  <c r="CH75" i="6"/>
  <c r="CH76" i="6"/>
  <c r="CH77" i="6"/>
  <c r="CH78" i="6"/>
  <c r="CH79" i="6"/>
  <c r="CH80" i="6"/>
  <c r="CH81" i="6"/>
  <c r="CH82" i="6"/>
  <c r="CH83" i="6"/>
  <c r="CH84" i="6"/>
  <c r="CH85" i="6"/>
  <c r="CH86" i="6"/>
  <c r="CH88" i="6"/>
  <c r="CH89" i="6"/>
  <c r="CH90" i="6"/>
  <c r="CH91" i="6"/>
  <c r="CH92" i="6"/>
  <c r="CH93" i="6"/>
  <c r="CH94" i="6"/>
  <c r="CH101" i="6"/>
  <c r="CH8" i="6"/>
  <c r="CG9" i="6"/>
  <c r="CG10" i="6"/>
  <c r="CG11" i="6"/>
  <c r="CG13" i="6"/>
  <c r="CG14" i="6"/>
  <c r="CG15" i="6"/>
  <c r="CG16" i="6"/>
  <c r="CG17" i="6"/>
  <c r="CG18" i="6"/>
  <c r="CG19" i="6"/>
  <c r="CG20" i="6"/>
  <c r="CG21" i="6"/>
  <c r="CG22" i="6"/>
  <c r="CG25" i="6"/>
  <c r="CG26" i="6"/>
  <c r="CG27" i="6"/>
  <c r="CG28" i="6"/>
  <c r="CG29" i="6"/>
  <c r="CG30" i="6"/>
  <c r="CG31" i="6"/>
  <c r="CG32" i="6"/>
  <c r="CG33" i="6"/>
  <c r="CG34" i="6"/>
  <c r="CG36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9" i="6"/>
  <c r="CG70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8" i="6"/>
  <c r="CG89" i="6"/>
  <c r="CG90" i="6"/>
  <c r="CG91" i="6"/>
  <c r="CG92" i="6"/>
  <c r="CG93" i="6"/>
  <c r="CG94" i="6"/>
  <c r="CG100" i="6"/>
  <c r="CG101" i="6"/>
  <c r="CG8" i="6"/>
  <c r="CL103" i="6"/>
  <c r="CI103" i="6"/>
  <c r="CF103" i="6"/>
  <c r="CO101" i="6"/>
  <c r="CO100" i="6"/>
  <c r="CO94" i="6"/>
  <c r="CO93" i="6"/>
  <c r="CO92" i="6"/>
  <c r="CO91" i="6"/>
  <c r="CO90" i="6"/>
  <c r="CO89" i="6"/>
  <c r="CO88" i="6"/>
  <c r="CO86" i="6"/>
  <c r="CO85" i="6"/>
  <c r="CO84" i="6"/>
  <c r="CO83" i="6"/>
  <c r="CO82" i="6"/>
  <c r="CO81" i="6"/>
  <c r="CO80" i="6"/>
  <c r="CO79" i="6"/>
  <c r="CO78" i="6"/>
  <c r="CO77" i="6"/>
  <c r="CO76" i="6"/>
  <c r="CO75" i="6"/>
  <c r="CO74" i="6"/>
  <c r="CO73" i="6"/>
  <c r="CO72" i="6"/>
  <c r="CO67" i="6"/>
  <c r="CO66" i="6"/>
  <c r="CO65" i="6"/>
  <c r="CO64" i="6"/>
  <c r="CO63" i="6"/>
  <c r="CO62" i="6"/>
  <c r="CO61" i="6"/>
  <c r="CO60" i="6"/>
  <c r="CO59" i="6"/>
  <c r="CO58" i="6"/>
  <c r="CO57" i="6"/>
  <c r="CO56" i="6"/>
  <c r="CO55" i="6"/>
  <c r="CO54" i="6"/>
  <c r="CO53" i="6"/>
  <c r="CO52" i="6"/>
  <c r="CO51" i="6"/>
  <c r="CO50" i="6"/>
  <c r="CO49" i="6"/>
  <c r="CO48" i="6"/>
  <c r="CO47" i="6"/>
  <c r="CO46" i="6"/>
  <c r="CO45" i="6"/>
  <c r="CO44" i="6"/>
  <c r="CO43" i="6"/>
  <c r="CO42" i="6"/>
  <c r="CO33" i="6"/>
  <c r="CO32" i="6"/>
  <c r="CO31" i="6"/>
  <c r="CO30" i="6"/>
  <c r="CO29" i="6"/>
  <c r="CO28" i="6"/>
  <c r="CO27" i="6"/>
  <c r="CO26" i="6"/>
  <c r="CO25" i="6"/>
  <c r="CO22" i="6"/>
  <c r="CO21" i="6"/>
  <c r="CO20" i="6"/>
  <c r="CO19" i="6"/>
  <c r="CO18" i="6"/>
  <c r="CO17" i="6"/>
  <c r="CO16" i="6"/>
  <c r="CO15" i="6"/>
  <c r="CO14" i="6"/>
  <c r="CO11" i="6"/>
  <c r="CO10" i="6"/>
  <c r="CO9" i="6"/>
  <c r="CO8" i="6"/>
  <c r="CO7" i="6"/>
  <c r="LW114" i="6"/>
  <c r="CB103" i="6"/>
  <c r="BV103" i="6"/>
  <c r="CE101" i="6"/>
  <c r="CE94" i="6"/>
  <c r="CE93" i="6"/>
  <c r="CE92" i="6"/>
  <c r="CE91" i="6"/>
  <c r="CE86" i="6"/>
  <c r="CE85" i="6"/>
  <c r="CE84" i="6"/>
  <c r="CE83" i="6"/>
  <c r="CE82" i="6"/>
  <c r="CE81" i="6"/>
  <c r="CE80" i="6"/>
  <c r="CE79" i="6"/>
  <c r="CE78" i="6"/>
  <c r="CE77" i="6"/>
  <c r="CE76" i="6"/>
  <c r="CE75" i="6"/>
  <c r="CE74" i="6"/>
  <c r="CE73" i="6"/>
  <c r="CE72" i="6"/>
  <c r="CE67" i="6"/>
  <c r="CE66" i="6"/>
  <c r="CE65" i="6"/>
  <c r="CE64" i="6"/>
  <c r="CE63" i="6"/>
  <c r="CE62" i="6"/>
  <c r="CE61" i="6"/>
  <c r="CE60" i="6"/>
  <c r="CE59" i="6"/>
  <c r="CE58" i="6"/>
  <c r="CE57" i="6"/>
  <c r="CE56" i="6"/>
  <c r="CE55" i="6"/>
  <c r="CE54" i="6"/>
  <c r="CE53" i="6"/>
  <c r="CE52" i="6"/>
  <c r="CE51" i="6"/>
  <c r="CE50" i="6"/>
  <c r="CE49" i="6"/>
  <c r="CE48" i="6"/>
  <c r="CE47" i="6"/>
  <c r="CE46" i="6"/>
  <c r="CE45" i="6"/>
  <c r="CE44" i="6"/>
  <c r="CE43" i="6"/>
  <c r="CE42" i="6"/>
  <c r="CE41" i="6"/>
  <c r="CE33" i="6"/>
  <c r="CE32" i="6"/>
  <c r="CE31" i="6"/>
  <c r="CE30" i="6"/>
  <c r="CE29" i="6"/>
  <c r="CE28" i="6"/>
  <c r="CE27" i="6"/>
  <c r="CE26" i="6"/>
  <c r="CE25" i="6"/>
  <c r="CE22" i="6"/>
  <c r="CE21" i="6"/>
  <c r="CE20" i="6"/>
  <c r="CE19" i="6"/>
  <c r="CE18" i="6"/>
  <c r="CE17" i="6"/>
  <c r="CE16" i="6"/>
  <c r="CE15" i="6"/>
  <c r="CE14" i="6"/>
  <c r="CE13" i="6"/>
  <c r="BY103" i="6"/>
  <c r="CE10" i="6"/>
  <c r="CE9" i="6"/>
  <c r="CE8" i="6"/>
  <c r="CE7" i="6"/>
  <c r="CF103" i="9"/>
  <c r="CN8" i="9"/>
  <c r="CN9" i="9"/>
  <c r="CN10" i="9"/>
  <c r="CN11" i="9"/>
  <c r="CN12" i="9"/>
  <c r="CN13" i="9"/>
  <c r="CN14" i="9"/>
  <c r="CN15" i="9"/>
  <c r="CN16" i="9"/>
  <c r="CN17" i="9"/>
  <c r="CN18" i="9"/>
  <c r="CN19" i="9"/>
  <c r="CN20" i="9"/>
  <c r="CN23" i="9"/>
  <c r="CN24" i="9"/>
  <c r="CN25" i="9"/>
  <c r="CN26" i="9"/>
  <c r="CN27" i="9"/>
  <c r="CN28" i="9"/>
  <c r="CN29" i="9"/>
  <c r="CN30" i="9"/>
  <c r="CN31" i="9"/>
  <c r="CN32" i="9"/>
  <c r="CN33" i="9"/>
  <c r="CN39" i="9"/>
  <c r="CN40" i="9"/>
  <c r="CN41" i="9"/>
  <c r="CN42" i="9"/>
  <c r="CN43" i="9"/>
  <c r="CN44" i="9"/>
  <c r="CN45" i="9"/>
  <c r="CN46" i="9"/>
  <c r="CN47" i="9"/>
  <c r="CN48" i="9"/>
  <c r="CN49" i="9"/>
  <c r="CN50" i="9"/>
  <c r="CN51" i="9"/>
  <c r="CN52" i="9"/>
  <c r="CN53" i="9"/>
  <c r="CN54" i="9"/>
  <c r="CN55" i="9"/>
  <c r="CN56" i="9"/>
  <c r="CN57" i="9"/>
  <c r="CN58" i="9"/>
  <c r="CN59" i="9"/>
  <c r="CN60" i="9"/>
  <c r="CN61" i="9"/>
  <c r="CN62" i="9"/>
  <c r="CN63" i="9"/>
  <c r="CN64" i="9"/>
  <c r="CN65" i="9"/>
  <c r="CN66" i="9"/>
  <c r="CN67" i="9"/>
  <c r="CN69" i="9"/>
  <c r="CN71" i="9"/>
  <c r="CN72" i="9"/>
  <c r="CN73" i="9"/>
  <c r="CN74" i="9"/>
  <c r="CN75" i="9"/>
  <c r="CN76" i="9"/>
  <c r="CN77" i="9"/>
  <c r="CN78" i="9"/>
  <c r="CN79" i="9"/>
  <c r="CN80" i="9"/>
  <c r="CN81" i="9"/>
  <c r="CN82" i="9"/>
  <c r="CN84" i="9"/>
  <c r="CN85" i="9"/>
  <c r="CN86" i="9"/>
  <c r="CN87" i="9"/>
  <c r="CN88" i="9"/>
  <c r="CN89" i="9"/>
  <c r="CN90" i="9"/>
  <c r="CN91" i="9"/>
  <c r="CN92" i="9"/>
  <c r="CN93" i="9"/>
  <c r="CN95" i="9"/>
  <c r="CN96" i="9"/>
  <c r="CN97" i="9"/>
  <c r="CN98" i="9"/>
  <c r="CN7" i="9"/>
  <c r="CM8" i="9"/>
  <c r="CM9" i="9"/>
  <c r="CM10" i="9"/>
  <c r="CM11" i="9"/>
  <c r="CM12" i="9"/>
  <c r="CM13" i="9"/>
  <c r="CM14" i="9"/>
  <c r="CM15" i="9"/>
  <c r="CM16" i="9"/>
  <c r="CM17" i="9"/>
  <c r="CM18" i="9"/>
  <c r="CM19" i="9"/>
  <c r="CM20" i="9"/>
  <c r="CM23" i="9"/>
  <c r="CM24" i="9"/>
  <c r="CM25" i="9"/>
  <c r="CM26" i="9"/>
  <c r="CM27" i="9"/>
  <c r="CM28" i="9"/>
  <c r="CM29" i="9"/>
  <c r="CM30" i="9"/>
  <c r="CM31" i="9"/>
  <c r="CM32" i="9"/>
  <c r="CM33" i="9"/>
  <c r="CM34" i="9"/>
  <c r="CM36" i="9"/>
  <c r="CM39" i="9"/>
  <c r="CM40" i="9"/>
  <c r="CM41" i="9"/>
  <c r="CM42" i="9"/>
  <c r="CM43" i="9"/>
  <c r="CM44" i="9"/>
  <c r="CM45" i="9"/>
  <c r="CM46" i="9"/>
  <c r="CM47" i="9"/>
  <c r="CM48" i="9"/>
  <c r="CM49" i="9"/>
  <c r="CM50" i="9"/>
  <c r="CM51" i="9"/>
  <c r="CM52" i="9"/>
  <c r="CM53" i="9"/>
  <c r="CM54" i="9"/>
  <c r="CM55" i="9"/>
  <c r="CM56" i="9"/>
  <c r="CM57" i="9"/>
  <c r="CM58" i="9"/>
  <c r="CM59" i="9"/>
  <c r="CM60" i="9"/>
  <c r="CM61" i="9"/>
  <c r="CM62" i="9"/>
  <c r="CM63" i="9"/>
  <c r="CM64" i="9"/>
  <c r="CM65" i="9"/>
  <c r="CM66" i="9"/>
  <c r="CM67" i="9"/>
  <c r="CM69" i="9"/>
  <c r="CM72" i="9"/>
  <c r="CM73" i="9"/>
  <c r="CM74" i="9"/>
  <c r="CM75" i="9"/>
  <c r="CM76" i="9"/>
  <c r="CM77" i="9"/>
  <c r="CM78" i="9"/>
  <c r="CM79" i="9"/>
  <c r="CM80" i="9"/>
  <c r="CM81" i="9"/>
  <c r="CM82" i="9"/>
  <c r="CM84" i="9"/>
  <c r="CM85" i="9"/>
  <c r="CM86" i="9"/>
  <c r="CM87" i="9"/>
  <c r="CM88" i="9"/>
  <c r="CM89" i="9"/>
  <c r="CM90" i="9"/>
  <c r="CM91" i="9"/>
  <c r="CM92" i="9"/>
  <c r="CM93" i="9"/>
  <c r="CM95" i="9"/>
  <c r="CM96" i="9"/>
  <c r="CM97" i="9"/>
  <c r="CM98" i="9"/>
  <c r="CM7" i="9"/>
  <c r="CK8" i="9"/>
  <c r="CK9" i="9"/>
  <c r="CK10" i="9"/>
  <c r="CK11" i="9"/>
  <c r="CK12" i="9"/>
  <c r="CK13" i="9"/>
  <c r="CK14" i="9"/>
  <c r="CK15" i="9"/>
  <c r="CK16" i="9"/>
  <c r="CK17" i="9"/>
  <c r="CK18" i="9"/>
  <c r="CK19" i="9"/>
  <c r="CK20" i="9"/>
  <c r="CK23" i="9"/>
  <c r="CK24" i="9"/>
  <c r="CK25" i="9"/>
  <c r="CK26" i="9"/>
  <c r="CK27" i="9"/>
  <c r="CK28" i="9"/>
  <c r="CK29" i="9"/>
  <c r="CK30" i="9"/>
  <c r="CK31" i="9"/>
  <c r="CK32" i="9"/>
  <c r="CK33" i="9"/>
  <c r="CK40" i="9"/>
  <c r="CK41" i="9"/>
  <c r="CK42" i="9"/>
  <c r="CK43" i="9"/>
  <c r="CK44" i="9"/>
  <c r="CK45" i="9"/>
  <c r="CK46" i="9"/>
  <c r="CK47" i="9"/>
  <c r="CK48" i="9"/>
  <c r="CK49" i="9"/>
  <c r="CK50" i="9"/>
  <c r="CK51" i="9"/>
  <c r="CK52" i="9"/>
  <c r="CK53" i="9"/>
  <c r="CK54" i="9"/>
  <c r="CK55" i="9"/>
  <c r="CK56" i="9"/>
  <c r="CK57" i="9"/>
  <c r="CK58" i="9"/>
  <c r="CK59" i="9"/>
  <c r="CK60" i="9"/>
  <c r="CK61" i="9"/>
  <c r="CK62" i="9"/>
  <c r="CK63" i="9"/>
  <c r="CK64" i="9"/>
  <c r="CK65" i="9"/>
  <c r="CK66" i="9"/>
  <c r="CK67" i="9"/>
  <c r="CK69" i="9"/>
  <c r="CK71" i="9"/>
  <c r="CK72" i="9"/>
  <c r="CK73" i="9"/>
  <c r="CK74" i="9"/>
  <c r="CK75" i="9"/>
  <c r="CK76" i="9"/>
  <c r="CK77" i="9"/>
  <c r="CK78" i="9"/>
  <c r="CK79" i="9"/>
  <c r="CK80" i="9"/>
  <c r="CK81" i="9"/>
  <c r="CK82" i="9"/>
  <c r="CK84" i="9"/>
  <c r="CK85" i="9"/>
  <c r="CK86" i="9"/>
  <c r="CK87" i="9"/>
  <c r="CK88" i="9"/>
  <c r="CK89" i="9"/>
  <c r="CK90" i="9"/>
  <c r="CK91" i="9"/>
  <c r="CK92" i="9"/>
  <c r="CK93" i="9"/>
  <c r="CK95" i="9"/>
  <c r="CK96" i="9"/>
  <c r="CK97" i="9"/>
  <c r="CK98" i="9"/>
  <c r="CK7" i="9"/>
  <c r="CJ8" i="9"/>
  <c r="CJ9" i="9"/>
  <c r="CJ10" i="9"/>
  <c r="CJ11" i="9"/>
  <c r="CJ12" i="9"/>
  <c r="CJ13" i="9"/>
  <c r="CJ14" i="9"/>
  <c r="CJ15" i="9"/>
  <c r="CJ16" i="9"/>
  <c r="CJ17" i="9"/>
  <c r="CJ18" i="9"/>
  <c r="CJ19" i="9"/>
  <c r="CJ20" i="9"/>
  <c r="CJ23" i="9"/>
  <c r="CJ24" i="9"/>
  <c r="CJ25" i="9"/>
  <c r="CJ26" i="9"/>
  <c r="CJ27" i="9"/>
  <c r="CJ28" i="9"/>
  <c r="CJ29" i="9"/>
  <c r="CJ30" i="9"/>
  <c r="CJ31" i="9"/>
  <c r="CJ32" i="9"/>
  <c r="CJ33" i="9"/>
  <c r="CJ34" i="9"/>
  <c r="CJ36" i="9"/>
  <c r="CJ39" i="9"/>
  <c r="CJ40" i="9"/>
  <c r="CJ41" i="9"/>
  <c r="CJ42" i="9"/>
  <c r="CJ43" i="9"/>
  <c r="CJ44" i="9"/>
  <c r="CJ45" i="9"/>
  <c r="CJ46" i="9"/>
  <c r="CJ47" i="9"/>
  <c r="CJ48" i="9"/>
  <c r="CJ49" i="9"/>
  <c r="CJ50" i="9"/>
  <c r="CJ51" i="9"/>
  <c r="CJ52" i="9"/>
  <c r="CJ53" i="9"/>
  <c r="CJ54" i="9"/>
  <c r="CJ55" i="9"/>
  <c r="CJ56" i="9"/>
  <c r="CJ57" i="9"/>
  <c r="CJ58" i="9"/>
  <c r="CJ59" i="9"/>
  <c r="CJ60" i="9"/>
  <c r="CJ61" i="9"/>
  <c r="CJ62" i="9"/>
  <c r="CJ63" i="9"/>
  <c r="CJ64" i="9"/>
  <c r="CJ65" i="9"/>
  <c r="CJ66" i="9"/>
  <c r="CJ67" i="9"/>
  <c r="CJ69" i="9"/>
  <c r="CJ72" i="9"/>
  <c r="CJ73" i="9"/>
  <c r="CJ74" i="9"/>
  <c r="CJ75" i="9"/>
  <c r="CJ76" i="9"/>
  <c r="CJ77" i="9"/>
  <c r="CJ78" i="9"/>
  <c r="CJ79" i="9"/>
  <c r="CJ80" i="9"/>
  <c r="CJ81" i="9"/>
  <c r="CJ82" i="9"/>
  <c r="CJ84" i="9"/>
  <c r="CJ85" i="9"/>
  <c r="CJ86" i="9"/>
  <c r="CJ87" i="9"/>
  <c r="CJ88" i="9"/>
  <c r="CJ89" i="9"/>
  <c r="CJ90" i="9"/>
  <c r="CJ91" i="9"/>
  <c r="CJ92" i="9"/>
  <c r="CJ93" i="9"/>
  <c r="CJ95" i="9"/>
  <c r="CJ96" i="9"/>
  <c r="CJ97" i="9"/>
  <c r="CJ98" i="9"/>
  <c r="CJ7" i="9"/>
  <c r="CH8" i="9"/>
  <c r="CH9" i="9"/>
  <c r="CH10" i="9"/>
  <c r="CH11" i="9"/>
  <c r="CH12" i="9"/>
  <c r="CH13" i="9"/>
  <c r="CH14" i="9"/>
  <c r="CH15" i="9"/>
  <c r="CH16" i="9"/>
  <c r="CH17" i="9"/>
  <c r="CH18" i="9"/>
  <c r="CH19" i="9"/>
  <c r="CH20" i="9"/>
  <c r="CH23" i="9"/>
  <c r="CH24" i="9"/>
  <c r="CH25" i="9"/>
  <c r="CH26" i="9"/>
  <c r="CH27" i="9"/>
  <c r="CH28" i="9"/>
  <c r="CH29" i="9"/>
  <c r="CH30" i="9"/>
  <c r="CH31" i="9"/>
  <c r="CH32" i="9"/>
  <c r="CH33" i="9"/>
  <c r="CH40" i="9"/>
  <c r="CH41" i="9"/>
  <c r="CH42" i="9"/>
  <c r="CH43" i="9"/>
  <c r="CH44" i="9"/>
  <c r="CH45" i="9"/>
  <c r="CH46" i="9"/>
  <c r="CH47" i="9"/>
  <c r="CH48" i="9"/>
  <c r="CH49" i="9"/>
  <c r="CH50" i="9"/>
  <c r="CH51" i="9"/>
  <c r="CH52" i="9"/>
  <c r="CH53" i="9"/>
  <c r="CH54" i="9"/>
  <c r="CH55" i="9"/>
  <c r="CH56" i="9"/>
  <c r="CH57" i="9"/>
  <c r="CH58" i="9"/>
  <c r="CH59" i="9"/>
  <c r="CH60" i="9"/>
  <c r="CH61" i="9"/>
  <c r="CH62" i="9"/>
  <c r="CH63" i="9"/>
  <c r="CH64" i="9"/>
  <c r="CH65" i="9"/>
  <c r="CH66" i="9"/>
  <c r="CH67" i="9"/>
  <c r="CH69" i="9"/>
  <c r="CH72" i="9"/>
  <c r="CH73" i="9"/>
  <c r="CH74" i="9"/>
  <c r="CH75" i="9"/>
  <c r="CH76" i="9"/>
  <c r="CH77" i="9"/>
  <c r="CH78" i="9"/>
  <c r="CH79" i="9"/>
  <c r="CH80" i="9"/>
  <c r="CH81" i="9"/>
  <c r="CH82" i="9"/>
  <c r="CH84" i="9"/>
  <c r="CH85" i="9"/>
  <c r="CH86" i="9"/>
  <c r="CH87" i="9"/>
  <c r="CH88" i="9"/>
  <c r="CH89" i="9"/>
  <c r="CH90" i="9"/>
  <c r="CH91" i="9"/>
  <c r="CH92" i="9"/>
  <c r="CH93" i="9"/>
  <c r="CH95" i="9"/>
  <c r="CH96" i="9"/>
  <c r="CH97" i="9"/>
  <c r="CH98" i="9"/>
  <c r="CH7" i="9"/>
  <c r="CG8" i="9"/>
  <c r="CG9" i="9"/>
  <c r="CG10" i="9"/>
  <c r="CG11" i="9"/>
  <c r="CG12" i="9"/>
  <c r="CG13" i="9"/>
  <c r="CG14" i="9"/>
  <c r="CG15" i="9"/>
  <c r="CG16" i="9"/>
  <c r="CG17" i="9"/>
  <c r="CG18" i="9"/>
  <c r="CG19" i="9"/>
  <c r="CG20" i="9"/>
  <c r="CG23" i="9"/>
  <c r="CG24" i="9"/>
  <c r="CG25" i="9"/>
  <c r="CG26" i="9"/>
  <c r="CG27" i="9"/>
  <c r="CG28" i="9"/>
  <c r="CG29" i="9"/>
  <c r="CG30" i="9"/>
  <c r="CG31" i="9"/>
  <c r="CG32" i="9"/>
  <c r="CG33" i="9"/>
  <c r="CG34" i="9"/>
  <c r="CG36" i="9"/>
  <c r="CG39" i="9"/>
  <c r="CG40" i="9"/>
  <c r="CG41" i="9"/>
  <c r="CG42" i="9"/>
  <c r="CG43" i="9"/>
  <c r="CG44" i="9"/>
  <c r="CG45" i="9"/>
  <c r="CG46" i="9"/>
  <c r="CG47" i="9"/>
  <c r="CG48" i="9"/>
  <c r="CG49" i="9"/>
  <c r="CG50" i="9"/>
  <c r="CG51" i="9"/>
  <c r="CG52" i="9"/>
  <c r="CG53" i="9"/>
  <c r="CG54" i="9"/>
  <c r="CG55" i="9"/>
  <c r="CG56" i="9"/>
  <c r="CG57" i="9"/>
  <c r="CG58" i="9"/>
  <c r="CG59" i="9"/>
  <c r="CG60" i="9"/>
  <c r="CG61" i="9"/>
  <c r="CG62" i="9"/>
  <c r="CG63" i="9"/>
  <c r="CG64" i="9"/>
  <c r="CG65" i="9"/>
  <c r="CG66" i="9"/>
  <c r="CG67" i="9"/>
  <c r="CG69" i="9"/>
  <c r="CG71" i="9"/>
  <c r="CG72" i="9"/>
  <c r="CG73" i="9"/>
  <c r="CG74" i="9"/>
  <c r="CG75" i="9"/>
  <c r="CG76" i="9"/>
  <c r="CG77" i="9"/>
  <c r="CG78" i="9"/>
  <c r="CG79" i="9"/>
  <c r="CG80" i="9"/>
  <c r="CG81" i="9"/>
  <c r="CG82" i="9"/>
  <c r="CG84" i="9"/>
  <c r="CG85" i="9"/>
  <c r="CG86" i="9"/>
  <c r="CG87" i="9"/>
  <c r="CG88" i="9"/>
  <c r="CG89" i="9"/>
  <c r="CG90" i="9"/>
  <c r="CG91" i="9"/>
  <c r="CG92" i="9"/>
  <c r="CG93" i="9"/>
  <c r="CG95" i="9"/>
  <c r="CG96" i="9"/>
  <c r="CG97" i="9"/>
  <c r="CG98" i="9"/>
  <c r="CG7" i="9"/>
  <c r="CY98" i="9"/>
  <c r="CY97" i="9"/>
  <c r="CY96" i="9"/>
  <c r="LC96" i="9" s="1"/>
  <c r="LD96" i="9" s="1"/>
  <c r="CY95" i="9"/>
  <c r="CY93" i="9"/>
  <c r="CY92" i="9"/>
  <c r="CY91" i="9"/>
  <c r="CY90" i="9"/>
  <c r="CY89" i="9"/>
  <c r="CY82" i="9"/>
  <c r="CY81" i="9"/>
  <c r="CY80" i="9"/>
  <c r="CY79" i="9"/>
  <c r="CY78" i="9"/>
  <c r="CY77" i="9"/>
  <c r="CY76" i="9"/>
  <c r="CY75" i="9"/>
  <c r="CY74" i="9"/>
  <c r="CY73" i="9"/>
  <c r="CY72" i="9"/>
  <c r="CY67" i="9"/>
  <c r="CY66" i="9"/>
  <c r="CY65" i="9"/>
  <c r="CY64" i="9"/>
  <c r="CY63" i="9"/>
  <c r="CY62" i="9"/>
  <c r="CY61" i="9"/>
  <c r="CY60" i="9"/>
  <c r="CY59" i="9"/>
  <c r="CY58" i="9"/>
  <c r="CY57" i="9"/>
  <c r="CY56" i="9"/>
  <c r="CY55" i="9"/>
  <c r="CY54" i="9"/>
  <c r="CY53" i="9"/>
  <c r="CY52" i="9"/>
  <c r="CY51" i="9"/>
  <c r="CY50" i="9"/>
  <c r="CY49" i="9"/>
  <c r="CY48" i="9"/>
  <c r="CY47" i="9"/>
  <c r="CY46" i="9"/>
  <c r="CY45" i="9"/>
  <c r="CY44" i="9"/>
  <c r="CY43" i="9"/>
  <c r="CY42" i="9"/>
  <c r="CY41" i="9"/>
  <c r="CY40" i="9"/>
  <c r="CY39" i="9"/>
  <c r="CY36" i="9"/>
  <c r="CY34" i="9"/>
  <c r="CY33" i="9"/>
  <c r="CY32" i="9"/>
  <c r="CY31" i="9"/>
  <c r="CY30" i="9"/>
  <c r="CY29" i="9"/>
  <c r="CY28" i="9"/>
  <c r="CY27" i="9"/>
  <c r="CY26" i="9"/>
  <c r="CY25" i="9"/>
  <c r="CY24" i="9"/>
  <c r="CY23" i="9"/>
  <c r="CY20" i="9"/>
  <c r="CY19" i="9"/>
  <c r="CY18" i="9"/>
  <c r="CY17" i="9"/>
  <c r="CY16" i="9"/>
  <c r="CY15" i="9"/>
  <c r="CY14" i="9"/>
  <c r="CY13" i="9"/>
  <c r="CY12" i="9"/>
  <c r="CY11" i="9"/>
  <c r="CY10" i="9"/>
  <c r="CY9" i="9"/>
  <c r="CY8" i="9"/>
  <c r="CY7" i="9"/>
  <c r="CX105" i="9"/>
  <c r="CP111" i="9" s="1"/>
  <c r="CW105" i="9"/>
  <c r="CU105" i="9"/>
  <c r="CP110" i="9" s="1"/>
  <c r="CT105" i="9"/>
  <c r="CY105" i="9"/>
  <c r="CQ105" i="9"/>
  <c r="CP107" i="9" s="1"/>
  <c r="CO98" i="9"/>
  <c r="CO97" i="9"/>
  <c r="CO96" i="9"/>
  <c r="CO95" i="9"/>
  <c r="CO93" i="9"/>
  <c r="CO92" i="9"/>
  <c r="CO91" i="9"/>
  <c r="CO90" i="9"/>
  <c r="CO89" i="9"/>
  <c r="CO88" i="9"/>
  <c r="CO87" i="9"/>
  <c r="CO82" i="9"/>
  <c r="CO81" i="9"/>
  <c r="CO80" i="9"/>
  <c r="CO79" i="9"/>
  <c r="CO78" i="9"/>
  <c r="CO77" i="9"/>
  <c r="CO76" i="9"/>
  <c r="CO75" i="9"/>
  <c r="CO74" i="9"/>
  <c r="CO73" i="9"/>
  <c r="CO72" i="9"/>
  <c r="CO67" i="9"/>
  <c r="CO66" i="9"/>
  <c r="CO65" i="9"/>
  <c r="CO64" i="9"/>
  <c r="CO63" i="9"/>
  <c r="CO62" i="9"/>
  <c r="CO61" i="9"/>
  <c r="CO60" i="9"/>
  <c r="CO59" i="9"/>
  <c r="CO58" i="9"/>
  <c r="CO57" i="9"/>
  <c r="CO56" i="9"/>
  <c r="CO55" i="9"/>
  <c r="CO51" i="9"/>
  <c r="CO50" i="9"/>
  <c r="CO49" i="9"/>
  <c r="CO48" i="9"/>
  <c r="CO45" i="9"/>
  <c r="CO44" i="9"/>
  <c r="CO43" i="9"/>
  <c r="CO41" i="9"/>
  <c r="CO40" i="9"/>
  <c r="CO39" i="9"/>
  <c r="CO36" i="9"/>
  <c r="CO34" i="9"/>
  <c r="CO33" i="9"/>
  <c r="CO32" i="9"/>
  <c r="CO29" i="9"/>
  <c r="CO28" i="9"/>
  <c r="CO27" i="9"/>
  <c r="CO26" i="9"/>
  <c r="CO25" i="9"/>
  <c r="CO24" i="9"/>
  <c r="CO23" i="9"/>
  <c r="CO20" i="9"/>
  <c r="CO19" i="9"/>
  <c r="CO18" i="9"/>
  <c r="CO17" i="9"/>
  <c r="CO16" i="9"/>
  <c r="CO15" i="9"/>
  <c r="CO14" i="9"/>
  <c r="CO13" i="9"/>
  <c r="CO12" i="9"/>
  <c r="CO10" i="9"/>
  <c r="CO9" i="9"/>
  <c r="CO8" i="9"/>
  <c r="CO7" i="9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3" i="1"/>
  <c r="CN24" i="1"/>
  <c r="CN25" i="1"/>
  <c r="CN26" i="1"/>
  <c r="CN28" i="1"/>
  <c r="CN29" i="1"/>
  <c r="CN30" i="1"/>
  <c r="CN31" i="1"/>
  <c r="CN32" i="1"/>
  <c r="CN33" i="1"/>
  <c r="CN36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70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7" i="1"/>
  <c r="CN88" i="1"/>
  <c r="CN89" i="1"/>
  <c r="CN90" i="1"/>
  <c r="CN91" i="1"/>
  <c r="CN92" i="1"/>
  <c r="CN93" i="1"/>
  <c r="CN94" i="1"/>
  <c r="CN96" i="1"/>
  <c r="CN97" i="1"/>
  <c r="CN98" i="1"/>
  <c r="CN99" i="1"/>
  <c r="CN100" i="1"/>
  <c r="CN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3" i="1"/>
  <c r="CM24" i="1"/>
  <c r="CM25" i="1"/>
  <c r="CM26" i="1"/>
  <c r="CM28" i="1"/>
  <c r="CM29" i="1"/>
  <c r="CM30" i="1"/>
  <c r="CM31" i="1"/>
  <c r="CM32" i="1"/>
  <c r="CM33" i="1"/>
  <c r="CM38" i="1"/>
  <c r="CM41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70" i="1"/>
  <c r="CM71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7" i="1"/>
  <c r="CM88" i="1"/>
  <c r="CM89" i="1"/>
  <c r="CM90" i="1"/>
  <c r="CM91" i="1"/>
  <c r="CM92" i="1"/>
  <c r="CM93" i="1"/>
  <c r="CM94" i="1"/>
  <c r="CM96" i="1"/>
  <c r="CM97" i="1"/>
  <c r="CM98" i="1"/>
  <c r="CM99" i="1"/>
  <c r="CM100" i="1"/>
  <c r="CM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3" i="1"/>
  <c r="CK24" i="1"/>
  <c r="CK25" i="1"/>
  <c r="CK26" i="1"/>
  <c r="CK28" i="1"/>
  <c r="CK29" i="1"/>
  <c r="CK30" i="1"/>
  <c r="CK31" i="1"/>
  <c r="CK32" i="1"/>
  <c r="CK3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70" i="1"/>
  <c r="CK75" i="1"/>
  <c r="CK76" i="1"/>
  <c r="CK77" i="1"/>
  <c r="CK78" i="1"/>
  <c r="CK79" i="1"/>
  <c r="CK80" i="1"/>
  <c r="CK81" i="1"/>
  <c r="CK82" i="1"/>
  <c r="CK83" i="1"/>
  <c r="CK84" i="1"/>
  <c r="CK85" i="1"/>
  <c r="CK87" i="1"/>
  <c r="CK88" i="1"/>
  <c r="CK89" i="1"/>
  <c r="CK90" i="1"/>
  <c r="CK91" i="1"/>
  <c r="CK92" i="1"/>
  <c r="CK93" i="1"/>
  <c r="CK94" i="1"/>
  <c r="CK98" i="1"/>
  <c r="CK99" i="1"/>
  <c r="CK100" i="1"/>
  <c r="CK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3" i="1"/>
  <c r="CJ24" i="1"/>
  <c r="CJ25" i="1"/>
  <c r="CJ26" i="1"/>
  <c r="CJ28" i="1"/>
  <c r="CJ29" i="1"/>
  <c r="CJ30" i="1"/>
  <c r="CJ31" i="1"/>
  <c r="CJ32" i="1"/>
  <c r="CJ33" i="1"/>
  <c r="CJ36" i="1"/>
  <c r="CJ38" i="1"/>
  <c r="CJ41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70" i="1"/>
  <c r="CJ71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7" i="1"/>
  <c r="CJ88" i="1"/>
  <c r="CJ89" i="1"/>
  <c r="CJ90" i="1"/>
  <c r="CJ91" i="1"/>
  <c r="CJ92" i="1"/>
  <c r="CJ93" i="1"/>
  <c r="CJ94" i="1"/>
  <c r="CJ96" i="1"/>
  <c r="CJ97" i="1"/>
  <c r="CJ98" i="1"/>
  <c r="CJ99" i="1"/>
  <c r="CJ100" i="1"/>
  <c r="CJ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3" i="1"/>
  <c r="CH24" i="1"/>
  <c r="CH25" i="1"/>
  <c r="CH26" i="1"/>
  <c r="CH28" i="1"/>
  <c r="CH29" i="1"/>
  <c r="CH30" i="1"/>
  <c r="CH31" i="1"/>
  <c r="CH32" i="1"/>
  <c r="CH33" i="1"/>
  <c r="CH34" i="1"/>
  <c r="CH36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70" i="1"/>
  <c r="CH71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7" i="1"/>
  <c r="CH88" i="1"/>
  <c r="CH89" i="1"/>
  <c r="CH90" i="1"/>
  <c r="CH91" i="1"/>
  <c r="CH92" i="1"/>
  <c r="CH93" i="1"/>
  <c r="CH94" i="1"/>
  <c r="CH96" i="1"/>
  <c r="CH97" i="1"/>
  <c r="CH98" i="1"/>
  <c r="CH99" i="1"/>
  <c r="CH100" i="1"/>
  <c r="CH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3" i="1"/>
  <c r="CG24" i="1"/>
  <c r="CG25" i="1"/>
  <c r="CG26" i="1"/>
  <c r="CG28" i="1"/>
  <c r="CG29" i="1"/>
  <c r="CG30" i="1"/>
  <c r="CG31" i="1"/>
  <c r="CG32" i="1"/>
  <c r="CG33" i="1"/>
  <c r="CG34" i="1"/>
  <c r="CG36" i="1"/>
  <c r="CG38" i="1"/>
  <c r="CG41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70" i="1"/>
  <c r="CG71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7" i="1"/>
  <c r="CG88" i="1"/>
  <c r="CG89" i="1"/>
  <c r="CG90" i="1"/>
  <c r="CG91" i="1"/>
  <c r="CG92" i="1"/>
  <c r="CG93" i="1"/>
  <c r="CG94" i="1"/>
  <c r="CG96" i="1"/>
  <c r="CG97" i="1"/>
  <c r="CG98" i="1"/>
  <c r="CG99" i="1"/>
  <c r="CG100" i="1"/>
  <c r="CG7" i="1"/>
  <c r="CV102" i="1"/>
  <c r="CS102" i="1"/>
  <c r="CP102" i="1"/>
  <c r="CY100" i="1"/>
  <c r="CY99" i="1"/>
  <c r="CY98" i="1"/>
  <c r="CY97" i="1"/>
  <c r="CY96" i="1"/>
  <c r="CY94" i="1"/>
  <c r="CY93" i="1"/>
  <c r="CY92" i="1"/>
  <c r="CY91" i="1"/>
  <c r="CY90" i="1"/>
  <c r="CY89" i="1"/>
  <c r="CY88" i="1"/>
  <c r="CY87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1" i="1"/>
  <c r="LD71" i="1" s="1"/>
  <c r="LE71" i="1" s="1"/>
  <c r="CY70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36" i="1"/>
  <c r="CY34" i="1"/>
  <c r="CY33" i="1"/>
  <c r="CY32" i="1"/>
  <c r="CY31" i="1"/>
  <c r="CY30" i="1"/>
  <c r="CY29" i="1"/>
  <c r="CY28" i="1"/>
  <c r="CY26" i="1"/>
  <c r="CY25" i="1"/>
  <c r="CY24" i="1"/>
  <c r="CY23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AH4" i="4"/>
  <c r="AH5" i="4"/>
  <c r="AH6" i="4"/>
  <c r="AH7" i="4"/>
  <c r="AH8" i="4"/>
  <c r="AH9" i="4"/>
  <c r="AH10" i="4"/>
  <c r="AH11" i="4"/>
  <c r="AH12" i="4"/>
  <c r="AH13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8" i="4"/>
  <c r="AH59" i="4"/>
  <c r="AH60" i="4"/>
  <c r="AH61" i="4"/>
  <c r="AH62" i="4"/>
  <c r="AH63" i="4"/>
  <c r="AH64" i="4"/>
  <c r="AH65" i="4"/>
  <c r="AH66" i="4"/>
  <c r="AH67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3" i="4"/>
  <c r="AF89" i="4"/>
  <c r="CU92" i="4"/>
  <c r="AE4" i="4"/>
  <c r="AE5" i="4"/>
  <c r="AE6" i="4"/>
  <c r="AE7" i="4"/>
  <c r="AE8" i="4"/>
  <c r="AE9" i="4"/>
  <c r="AE10" i="4"/>
  <c r="AE11" i="4"/>
  <c r="AE12" i="4"/>
  <c r="AE13" i="4"/>
  <c r="AE17" i="4"/>
  <c r="AE18" i="4"/>
  <c r="AE19" i="4"/>
  <c r="AE20" i="4"/>
  <c r="AE21" i="4"/>
  <c r="AE22" i="4"/>
  <c r="AE23" i="4"/>
  <c r="AE24" i="4"/>
  <c r="AE25" i="4"/>
  <c r="AE26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BX91" i="4" s="1"/>
  <c r="BX94" i="4" s="1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8" i="4"/>
  <c r="AE59" i="4"/>
  <c r="AE60" i="4"/>
  <c r="AE61" i="4"/>
  <c r="AE62" i="4"/>
  <c r="AE63" i="4"/>
  <c r="AE64" i="4"/>
  <c r="AE65" i="4"/>
  <c r="AE66" i="4"/>
  <c r="AE67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3" i="4"/>
  <c r="AC89" i="4"/>
  <c r="CL102" i="1"/>
  <c r="CO100" i="1"/>
  <c r="CO99" i="1"/>
  <c r="CO98" i="1"/>
  <c r="CO97" i="1"/>
  <c r="CO96" i="1"/>
  <c r="CO94" i="1"/>
  <c r="CO93" i="1"/>
  <c r="CO92" i="1"/>
  <c r="CO91" i="1"/>
  <c r="CO90" i="1"/>
  <c r="CO89" i="1"/>
  <c r="CO88" i="1"/>
  <c r="CO87" i="1"/>
  <c r="CO84" i="1"/>
  <c r="LD84" i="1" s="1"/>
  <c r="LE84" i="1" s="1"/>
  <c r="CO83" i="1"/>
  <c r="CO82" i="1"/>
  <c r="CO81" i="1"/>
  <c r="CO80" i="1"/>
  <c r="CO79" i="1"/>
  <c r="CO78" i="1"/>
  <c r="CO77" i="1"/>
  <c r="CO76" i="1"/>
  <c r="CO70" i="1"/>
  <c r="CO68" i="1"/>
  <c r="CO67" i="1"/>
  <c r="CO66" i="1"/>
  <c r="CO65" i="1"/>
  <c r="CO64" i="1"/>
  <c r="CO63" i="1"/>
  <c r="CO62" i="1"/>
  <c r="CO61" i="1"/>
  <c r="CO60" i="1"/>
  <c r="CO59" i="1"/>
  <c r="CO58" i="1"/>
  <c r="CO57" i="1"/>
  <c r="CO56" i="1"/>
  <c r="CO54" i="1"/>
  <c r="CO53" i="1"/>
  <c r="CO52" i="1"/>
  <c r="CO51" i="1"/>
  <c r="CO50" i="1"/>
  <c r="CO49" i="1"/>
  <c r="CO48" i="1"/>
  <c r="CO46" i="1"/>
  <c r="CO45" i="1"/>
  <c r="CO44" i="1"/>
  <c r="CO36" i="1"/>
  <c r="CO34" i="1"/>
  <c r="CO33" i="1"/>
  <c r="CO32" i="1"/>
  <c r="CI102" i="1"/>
  <c r="CO30" i="1"/>
  <c r="CO29" i="1"/>
  <c r="CO28" i="1"/>
  <c r="CO26" i="1"/>
  <c r="CO25" i="1"/>
  <c r="CO24" i="1"/>
  <c r="CO23" i="1"/>
  <c r="CO20" i="1"/>
  <c r="CO19" i="1"/>
  <c r="CO18" i="1"/>
  <c r="CO17" i="1"/>
  <c r="CO16" i="1"/>
  <c r="CO15" i="1"/>
  <c r="CO14" i="1"/>
  <c r="CO13" i="1"/>
  <c r="CO12" i="1"/>
  <c r="CO11" i="1"/>
  <c r="CO10" i="1"/>
  <c r="CO9" i="1"/>
  <c r="CO8" i="1"/>
  <c r="CO7" i="1"/>
  <c r="CZ111" i="6" l="1"/>
  <c r="CZ108" i="6"/>
  <c r="CZ115" i="6" s="1"/>
  <c r="CP107" i="6"/>
  <c r="CP106" i="6"/>
  <c r="C58" i="12"/>
  <c r="HZ113" i="1"/>
  <c r="CJ103" i="6"/>
  <c r="CH103" i="6"/>
  <c r="CH105" i="6" s="1"/>
  <c r="CM103" i="6"/>
  <c r="CT44" i="1"/>
  <c r="CT102" i="1" s="1"/>
  <c r="CW102" i="1"/>
  <c r="CX102" i="1"/>
  <c r="CX104" i="1" s="1"/>
  <c r="CN102" i="1"/>
  <c r="CN104" i="1" s="1"/>
  <c r="CG103" i="6"/>
  <c r="CK103" i="6"/>
  <c r="CK104" i="6" s="1"/>
  <c r="CN103" i="6"/>
  <c r="CN105" i="6" s="1"/>
  <c r="CF110" i="6" s="1"/>
  <c r="CO103" i="6"/>
  <c r="CG103" i="9"/>
  <c r="CJ103" i="9"/>
  <c r="CJ105" i="9" s="1"/>
  <c r="CM103" i="9"/>
  <c r="CH103" i="9"/>
  <c r="CK103" i="9"/>
  <c r="CK105" i="9" s="1"/>
  <c r="CF110" i="9" s="1"/>
  <c r="CN103" i="9"/>
  <c r="CN105" i="9" s="1"/>
  <c r="CF111" i="9" s="1"/>
  <c r="CY103" i="9"/>
  <c r="CI103" i="9"/>
  <c r="CM105" i="9"/>
  <c r="DB104" i="1"/>
  <c r="CZ107" i="1" s="1"/>
  <c r="B25" i="5" s="1"/>
  <c r="CZ106" i="1"/>
  <c r="C25" i="5" s="1"/>
  <c r="CQ102" i="1"/>
  <c r="CR102" i="1"/>
  <c r="CR104" i="1" s="1"/>
  <c r="CY102" i="1"/>
  <c r="CU102" i="1"/>
  <c r="CU104" i="1" s="1"/>
  <c r="CP109" i="1" s="1"/>
  <c r="F24" i="5" s="1"/>
  <c r="AH91" i="4"/>
  <c r="AH94" i="4" s="1"/>
  <c r="CE89" i="6"/>
  <c r="CE90" i="6"/>
  <c r="CE11" i="6"/>
  <c r="CR105" i="9"/>
  <c r="CO11" i="9"/>
  <c r="CO30" i="9"/>
  <c r="CO31" i="9"/>
  <c r="CO42" i="9"/>
  <c r="CO46" i="9"/>
  <c r="CO47" i="9"/>
  <c r="CO52" i="9"/>
  <c r="CO53" i="9"/>
  <c r="CO54" i="9"/>
  <c r="AE91" i="4"/>
  <c r="AE94" i="4" s="1"/>
  <c r="CM102" i="1"/>
  <c r="CO31" i="1"/>
  <c r="CO47" i="1"/>
  <c r="CO55" i="1"/>
  <c r="CO85" i="1"/>
  <c r="LD85" i="1" s="1"/>
  <c r="LE85" i="1" s="1"/>
  <c r="CF102" i="1"/>
  <c r="D25" i="12"/>
  <c r="CD8" i="9"/>
  <c r="CD9" i="9"/>
  <c r="CD10" i="9"/>
  <c r="CD11" i="9"/>
  <c r="CD12" i="9"/>
  <c r="CD13" i="9"/>
  <c r="CD14" i="9"/>
  <c r="CD15" i="9"/>
  <c r="CD16" i="9"/>
  <c r="CD17" i="9"/>
  <c r="CD18" i="9"/>
  <c r="CD19" i="9"/>
  <c r="CD20" i="9"/>
  <c r="CD23" i="9"/>
  <c r="CD24" i="9"/>
  <c r="CD25" i="9"/>
  <c r="CD26" i="9"/>
  <c r="CD27" i="9"/>
  <c r="CD28" i="9"/>
  <c r="CD29" i="9"/>
  <c r="CD30" i="9"/>
  <c r="CD31" i="9"/>
  <c r="CD32" i="9"/>
  <c r="CD33" i="9"/>
  <c r="CD34" i="9"/>
  <c r="CD36" i="9"/>
  <c r="CD39" i="9"/>
  <c r="CD40" i="9"/>
  <c r="CD41" i="9"/>
  <c r="CD42" i="9"/>
  <c r="CD43" i="9"/>
  <c r="CD44" i="9"/>
  <c r="CD45" i="9"/>
  <c r="CD46" i="9"/>
  <c r="CD47" i="9"/>
  <c r="CD48" i="9"/>
  <c r="CD49" i="9"/>
  <c r="CD50" i="9"/>
  <c r="CD51" i="9"/>
  <c r="CD52" i="9"/>
  <c r="CD53" i="9"/>
  <c r="CD54" i="9"/>
  <c r="CD55" i="9"/>
  <c r="CD56" i="9"/>
  <c r="CD57" i="9"/>
  <c r="CD58" i="9"/>
  <c r="CD59" i="9"/>
  <c r="CD60" i="9"/>
  <c r="CD61" i="9"/>
  <c r="CD62" i="9"/>
  <c r="CD63" i="9"/>
  <c r="CD64" i="9"/>
  <c r="CD65" i="9"/>
  <c r="CD66" i="9"/>
  <c r="CD67" i="9"/>
  <c r="CD69" i="9"/>
  <c r="CD71" i="9"/>
  <c r="CD72" i="9"/>
  <c r="CD73" i="9"/>
  <c r="CD74" i="9"/>
  <c r="CD75" i="9"/>
  <c r="CD76" i="9"/>
  <c r="CD77" i="9"/>
  <c r="CD78" i="9"/>
  <c r="CD79" i="9"/>
  <c r="CD80" i="9"/>
  <c r="CD81" i="9"/>
  <c r="CD82" i="9"/>
  <c r="CD84" i="9"/>
  <c r="CD85" i="9"/>
  <c r="CD86" i="9"/>
  <c r="CD87" i="9"/>
  <c r="CD88" i="9"/>
  <c r="CD89" i="9"/>
  <c r="CD90" i="9"/>
  <c r="CD91" i="9"/>
  <c r="CD92" i="9"/>
  <c r="CD93" i="9"/>
  <c r="CD95" i="9"/>
  <c r="CD96" i="9"/>
  <c r="CD97" i="9"/>
  <c r="CD98" i="9"/>
  <c r="CD7" i="9"/>
  <c r="CC8" i="9"/>
  <c r="CC9" i="9"/>
  <c r="CC10" i="9"/>
  <c r="CC11" i="9"/>
  <c r="CC12" i="9"/>
  <c r="CC13" i="9"/>
  <c r="CC14" i="9"/>
  <c r="CC15" i="9"/>
  <c r="CC16" i="9"/>
  <c r="CC17" i="9"/>
  <c r="CC18" i="9"/>
  <c r="CC19" i="9"/>
  <c r="CC20" i="9"/>
  <c r="CC23" i="9"/>
  <c r="CC24" i="9"/>
  <c r="CC25" i="9"/>
  <c r="CC26" i="9"/>
  <c r="CC27" i="9"/>
  <c r="CC28" i="9"/>
  <c r="CC29" i="9"/>
  <c r="CC30" i="9"/>
  <c r="CC31" i="9"/>
  <c r="CC32" i="9"/>
  <c r="CC33" i="9"/>
  <c r="CC34" i="9"/>
  <c r="CC36" i="9"/>
  <c r="CC39" i="9"/>
  <c r="CC40" i="9"/>
  <c r="CC41" i="9"/>
  <c r="CC42" i="9"/>
  <c r="CC43" i="9"/>
  <c r="CC44" i="9"/>
  <c r="CC45" i="9"/>
  <c r="CC46" i="9"/>
  <c r="CC47" i="9"/>
  <c r="CC48" i="9"/>
  <c r="CC49" i="9"/>
  <c r="CC50" i="9"/>
  <c r="CC51" i="9"/>
  <c r="CC52" i="9"/>
  <c r="CC53" i="9"/>
  <c r="CC54" i="9"/>
  <c r="CC55" i="9"/>
  <c r="CC56" i="9"/>
  <c r="CC57" i="9"/>
  <c r="CC58" i="9"/>
  <c r="CC59" i="9"/>
  <c r="CC60" i="9"/>
  <c r="CC61" i="9"/>
  <c r="CC62" i="9"/>
  <c r="CC63" i="9"/>
  <c r="CC64" i="9"/>
  <c r="CC65" i="9"/>
  <c r="CC66" i="9"/>
  <c r="CC67" i="9"/>
  <c r="CC69" i="9"/>
  <c r="CC71" i="9"/>
  <c r="CC72" i="9"/>
  <c r="CC73" i="9"/>
  <c r="CC74" i="9"/>
  <c r="CC75" i="9"/>
  <c r="CC76" i="9"/>
  <c r="CC77" i="9"/>
  <c r="CC78" i="9"/>
  <c r="CC79" i="9"/>
  <c r="CC80" i="9"/>
  <c r="CC81" i="9"/>
  <c r="CC82" i="9"/>
  <c r="CC84" i="9"/>
  <c r="CC85" i="9"/>
  <c r="CC86" i="9"/>
  <c r="CC87" i="9"/>
  <c r="CC88" i="9"/>
  <c r="CC89" i="9"/>
  <c r="CC90" i="9"/>
  <c r="CC91" i="9"/>
  <c r="CC92" i="9"/>
  <c r="CC93" i="9"/>
  <c r="CC95" i="9"/>
  <c r="CC96" i="9"/>
  <c r="CC97" i="9"/>
  <c r="CC98" i="9"/>
  <c r="CC7" i="9"/>
  <c r="CA8" i="9"/>
  <c r="CA9" i="9"/>
  <c r="CA10" i="9"/>
  <c r="CA11" i="9"/>
  <c r="CA12" i="9"/>
  <c r="CA13" i="9"/>
  <c r="CA14" i="9"/>
  <c r="CA15" i="9"/>
  <c r="CA16" i="9"/>
  <c r="CA17" i="9"/>
  <c r="CA18" i="9"/>
  <c r="CA19" i="9"/>
  <c r="CA20" i="9"/>
  <c r="CA23" i="9"/>
  <c r="CA24" i="9"/>
  <c r="CA25" i="9"/>
  <c r="CA26" i="9"/>
  <c r="CA27" i="9"/>
  <c r="CA28" i="9"/>
  <c r="CA29" i="9"/>
  <c r="CA30" i="9"/>
  <c r="CA31" i="9"/>
  <c r="CA32" i="9"/>
  <c r="CA33" i="9"/>
  <c r="CA34" i="9"/>
  <c r="CA36" i="9"/>
  <c r="CA39" i="9"/>
  <c r="CA40" i="9"/>
  <c r="CA41" i="9"/>
  <c r="CA42" i="9"/>
  <c r="CA43" i="9"/>
  <c r="CA44" i="9"/>
  <c r="CA45" i="9"/>
  <c r="CA46" i="9"/>
  <c r="CA47" i="9"/>
  <c r="CA48" i="9"/>
  <c r="CA49" i="9"/>
  <c r="CA50" i="9"/>
  <c r="CA51" i="9"/>
  <c r="CA52" i="9"/>
  <c r="CA53" i="9"/>
  <c r="CA54" i="9"/>
  <c r="CA55" i="9"/>
  <c r="CA56" i="9"/>
  <c r="CA57" i="9"/>
  <c r="CA58" i="9"/>
  <c r="CA59" i="9"/>
  <c r="CA60" i="9"/>
  <c r="CA61" i="9"/>
  <c r="CA62" i="9"/>
  <c r="CA63" i="9"/>
  <c r="CA64" i="9"/>
  <c r="CA65" i="9"/>
  <c r="CA66" i="9"/>
  <c r="CA67" i="9"/>
  <c r="CA69" i="9"/>
  <c r="CA71" i="9"/>
  <c r="CA72" i="9"/>
  <c r="CA73" i="9"/>
  <c r="CA74" i="9"/>
  <c r="CA75" i="9"/>
  <c r="CA76" i="9"/>
  <c r="CA77" i="9"/>
  <c r="CA78" i="9"/>
  <c r="CA79" i="9"/>
  <c r="CA80" i="9"/>
  <c r="CA81" i="9"/>
  <c r="CA82" i="9"/>
  <c r="CA84" i="9"/>
  <c r="CA85" i="9"/>
  <c r="CA86" i="9"/>
  <c r="CA87" i="9"/>
  <c r="CA88" i="9"/>
  <c r="CA89" i="9"/>
  <c r="CA90" i="9"/>
  <c r="CA91" i="9"/>
  <c r="CA92" i="9"/>
  <c r="CA93" i="9"/>
  <c r="CA95" i="9"/>
  <c r="CA96" i="9"/>
  <c r="CA97" i="9"/>
  <c r="CA98" i="9"/>
  <c r="CA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6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Z55" i="9"/>
  <c r="BZ56" i="9"/>
  <c r="BZ57" i="9"/>
  <c r="BZ58" i="9"/>
  <c r="BZ59" i="9"/>
  <c r="BZ60" i="9"/>
  <c r="BZ61" i="9"/>
  <c r="BZ62" i="9"/>
  <c r="BZ63" i="9"/>
  <c r="BZ64" i="9"/>
  <c r="BZ65" i="9"/>
  <c r="BZ66" i="9"/>
  <c r="BZ67" i="9"/>
  <c r="BZ69" i="9"/>
  <c r="BZ71" i="9"/>
  <c r="BZ72" i="9"/>
  <c r="BZ73" i="9"/>
  <c r="BZ74" i="9"/>
  <c r="BZ75" i="9"/>
  <c r="BZ76" i="9"/>
  <c r="BZ77" i="9"/>
  <c r="BZ78" i="9"/>
  <c r="BZ79" i="9"/>
  <c r="BZ80" i="9"/>
  <c r="BZ81" i="9"/>
  <c r="BZ82" i="9"/>
  <c r="BZ84" i="9"/>
  <c r="BZ85" i="9"/>
  <c r="BZ86" i="9"/>
  <c r="BZ87" i="9"/>
  <c r="BZ88" i="9"/>
  <c r="BZ89" i="9"/>
  <c r="BZ90" i="9"/>
  <c r="BZ91" i="9"/>
  <c r="BZ92" i="9"/>
  <c r="BZ93" i="9"/>
  <c r="BZ95" i="9"/>
  <c r="BZ96" i="9"/>
  <c r="BZ97" i="9"/>
  <c r="BZ98" i="9"/>
  <c r="BZ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3" i="9"/>
  <c r="BX24" i="9"/>
  <c r="BX25" i="9"/>
  <c r="BX26" i="9"/>
  <c r="BX27" i="9"/>
  <c r="BX28" i="9"/>
  <c r="BX29" i="9"/>
  <c r="BX30" i="9"/>
  <c r="BX31" i="9"/>
  <c r="BX32" i="9"/>
  <c r="BX33" i="9"/>
  <c r="BX36" i="9"/>
  <c r="BX39" i="9"/>
  <c r="BX40" i="9"/>
  <c r="BX41" i="9"/>
  <c r="BX42" i="9"/>
  <c r="BX43" i="9"/>
  <c r="BX44" i="9"/>
  <c r="BX45" i="9"/>
  <c r="BX46" i="9"/>
  <c r="BX47" i="9"/>
  <c r="BX48" i="9"/>
  <c r="BX49" i="9"/>
  <c r="BX50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9" i="9"/>
  <c r="BX71" i="9"/>
  <c r="BX72" i="9"/>
  <c r="BX73" i="9"/>
  <c r="BX74" i="9"/>
  <c r="BX75" i="9"/>
  <c r="BX76" i="9"/>
  <c r="BX77" i="9"/>
  <c r="BX78" i="9"/>
  <c r="BX79" i="9"/>
  <c r="BX80" i="9"/>
  <c r="BX81" i="9"/>
  <c r="BX82" i="9"/>
  <c r="BX84" i="9"/>
  <c r="BX85" i="9"/>
  <c r="BX86" i="9"/>
  <c r="BX87" i="9"/>
  <c r="BX88" i="9"/>
  <c r="BX89" i="9"/>
  <c r="BX90" i="9"/>
  <c r="BX91" i="9"/>
  <c r="BX92" i="9"/>
  <c r="BX93" i="9"/>
  <c r="BX95" i="9"/>
  <c r="BX96" i="9"/>
  <c r="BX97" i="9"/>
  <c r="BX98" i="9"/>
  <c r="BX7" i="9"/>
  <c r="BW8" i="9"/>
  <c r="BW9" i="9"/>
  <c r="BW10" i="9"/>
  <c r="BW11" i="9"/>
  <c r="BW12" i="9"/>
  <c r="BW13" i="9"/>
  <c r="BW14" i="9"/>
  <c r="BW15" i="9"/>
  <c r="BW16" i="9"/>
  <c r="BW17" i="9"/>
  <c r="BW18" i="9"/>
  <c r="BW19" i="9"/>
  <c r="BW20" i="9"/>
  <c r="BW23" i="9"/>
  <c r="BW24" i="9"/>
  <c r="BW25" i="9"/>
  <c r="BW26" i="9"/>
  <c r="BW27" i="9"/>
  <c r="BW28" i="9"/>
  <c r="BW29" i="9"/>
  <c r="BW30" i="9"/>
  <c r="BW31" i="9"/>
  <c r="BW32" i="9"/>
  <c r="BW33" i="9"/>
  <c r="BW34" i="9"/>
  <c r="BW36" i="9"/>
  <c r="BW39" i="9"/>
  <c r="BW40" i="9"/>
  <c r="BW41" i="9"/>
  <c r="BW42" i="9"/>
  <c r="BW43" i="9"/>
  <c r="BW44" i="9"/>
  <c r="BW45" i="9"/>
  <c r="BW46" i="9"/>
  <c r="BW47" i="9"/>
  <c r="BW48" i="9"/>
  <c r="BW49" i="9"/>
  <c r="BW50" i="9"/>
  <c r="BW51" i="9"/>
  <c r="BW52" i="9"/>
  <c r="BW53" i="9"/>
  <c r="BW54" i="9"/>
  <c r="BW55" i="9"/>
  <c r="BW56" i="9"/>
  <c r="BW57" i="9"/>
  <c r="BW58" i="9"/>
  <c r="BW59" i="9"/>
  <c r="BW60" i="9"/>
  <c r="BW61" i="9"/>
  <c r="BW62" i="9"/>
  <c r="BW63" i="9"/>
  <c r="BW64" i="9"/>
  <c r="BW65" i="9"/>
  <c r="BW66" i="9"/>
  <c r="BW67" i="9"/>
  <c r="BW69" i="9"/>
  <c r="BW71" i="9"/>
  <c r="BW72" i="9"/>
  <c r="BW73" i="9"/>
  <c r="BW74" i="9"/>
  <c r="BW75" i="9"/>
  <c r="BW76" i="9"/>
  <c r="BW77" i="9"/>
  <c r="BW78" i="9"/>
  <c r="BW79" i="9"/>
  <c r="BW80" i="9"/>
  <c r="BW81" i="9"/>
  <c r="BW82" i="9"/>
  <c r="BW84" i="9"/>
  <c r="BW85" i="9"/>
  <c r="BW86" i="9"/>
  <c r="BW87" i="9"/>
  <c r="BW88" i="9"/>
  <c r="BW89" i="9"/>
  <c r="BW90" i="9"/>
  <c r="BW91" i="9"/>
  <c r="BW92" i="9"/>
  <c r="BW93" i="9"/>
  <c r="BW95" i="9"/>
  <c r="BW96" i="9"/>
  <c r="BW97" i="9"/>
  <c r="BW98" i="9"/>
  <c r="BW7" i="9"/>
  <c r="CE98" i="9"/>
  <c r="CE97" i="9"/>
  <c r="CE96" i="9"/>
  <c r="CE95" i="9"/>
  <c r="CE93" i="9"/>
  <c r="CE92" i="9"/>
  <c r="CE91" i="9"/>
  <c r="CE90" i="9"/>
  <c r="CE89" i="9"/>
  <c r="CE87" i="9"/>
  <c r="CE86" i="9"/>
  <c r="CE85" i="9"/>
  <c r="CE84" i="9"/>
  <c r="CE82" i="9"/>
  <c r="CE81" i="9"/>
  <c r="CE80" i="9"/>
  <c r="CE79" i="9"/>
  <c r="CE78" i="9"/>
  <c r="CE77" i="9"/>
  <c r="CE76" i="9"/>
  <c r="CE75" i="9"/>
  <c r="CE74" i="9"/>
  <c r="CE73" i="9"/>
  <c r="CE72" i="9"/>
  <c r="CE71" i="9"/>
  <c r="CE69" i="9"/>
  <c r="CE67" i="9"/>
  <c r="CE66" i="9"/>
  <c r="CE65" i="9"/>
  <c r="CE64" i="9"/>
  <c r="CE63" i="9"/>
  <c r="CE62" i="9"/>
  <c r="CE61" i="9"/>
  <c r="CE60" i="9"/>
  <c r="CE59" i="9"/>
  <c r="CE58" i="9"/>
  <c r="CE57" i="9"/>
  <c r="CE52" i="9"/>
  <c r="CE51" i="9"/>
  <c r="CE50" i="9"/>
  <c r="CE49" i="9"/>
  <c r="CE48" i="9"/>
  <c r="CE47" i="9"/>
  <c r="CE46" i="9"/>
  <c r="CE43" i="9"/>
  <c r="CE41" i="9"/>
  <c r="CE40" i="9"/>
  <c r="CE39" i="9"/>
  <c r="CE36" i="9"/>
  <c r="CE34" i="9"/>
  <c r="CE33" i="9"/>
  <c r="CE32" i="9"/>
  <c r="CE31" i="9"/>
  <c r="CE30" i="9"/>
  <c r="CE29" i="9"/>
  <c r="CE28" i="9"/>
  <c r="CE27" i="9"/>
  <c r="CE26" i="9"/>
  <c r="CE25" i="9"/>
  <c r="CE24" i="9"/>
  <c r="CE23" i="9"/>
  <c r="CE20" i="9"/>
  <c r="CE19" i="9"/>
  <c r="CE18" i="9"/>
  <c r="CE17" i="9"/>
  <c r="CE16" i="9"/>
  <c r="CE15" i="9"/>
  <c r="CE14" i="9"/>
  <c r="CE13" i="9"/>
  <c r="CE12" i="9"/>
  <c r="CE11" i="9"/>
  <c r="CE10" i="9"/>
  <c r="CE9" i="9"/>
  <c r="CE8" i="9"/>
  <c r="C62" i="12" l="1"/>
  <c r="CZ113" i="1"/>
  <c r="CZ110" i="1"/>
  <c r="CF106" i="6"/>
  <c r="E22" i="14"/>
  <c r="D22" i="14"/>
  <c r="E23" i="14"/>
  <c r="D23" i="14"/>
  <c r="CK105" i="6"/>
  <c r="CP111" i="6"/>
  <c r="CP108" i="6"/>
  <c r="CP115" i="6" s="1"/>
  <c r="IA103" i="9"/>
  <c r="IA105" i="9" s="1"/>
  <c r="HZ107" i="9" s="1"/>
  <c r="C74" i="13" s="1"/>
  <c r="CE103" i="6"/>
  <c r="CP106" i="1"/>
  <c r="C24" i="5" s="1"/>
  <c r="CY104" i="1"/>
  <c r="CO105" i="6"/>
  <c r="BW103" i="9"/>
  <c r="BZ103" i="9"/>
  <c r="CC103" i="9"/>
  <c r="CC105" i="9" s="1"/>
  <c r="CO103" i="9"/>
  <c r="BX103" i="9"/>
  <c r="CA103" i="9"/>
  <c r="CD103" i="9"/>
  <c r="CD105" i="9" s="1"/>
  <c r="BV103" i="9"/>
  <c r="CP107" i="1"/>
  <c r="B24" i="5" s="1"/>
  <c r="CZ108" i="1"/>
  <c r="CZ112" i="1" s="1"/>
  <c r="CP112" i="9"/>
  <c r="CP108" i="9"/>
  <c r="CH105" i="9"/>
  <c r="CF112" i="9" s="1"/>
  <c r="CG105" i="9"/>
  <c r="CF107" i="9" s="1"/>
  <c r="CK102" i="1"/>
  <c r="CK104" i="1" s="1"/>
  <c r="CF109" i="1" s="1"/>
  <c r="F23" i="5" s="1"/>
  <c r="CJ102" i="1"/>
  <c r="CG102" i="1"/>
  <c r="CO102" i="1"/>
  <c r="CH102" i="1"/>
  <c r="CO104" i="1" s="1"/>
  <c r="CE7" i="9"/>
  <c r="CE44" i="9"/>
  <c r="CE45" i="9"/>
  <c r="CE53" i="9"/>
  <c r="CE54" i="9"/>
  <c r="CE55" i="9"/>
  <c r="CE56" i="9"/>
  <c r="CE88" i="9"/>
  <c r="CE42" i="9"/>
  <c r="AB10" i="4"/>
  <c r="AB60" i="4"/>
  <c r="AB61" i="4"/>
  <c r="AB62" i="4"/>
  <c r="AB63" i="4"/>
  <c r="AB64" i="4"/>
  <c r="AB65" i="4"/>
  <c r="AB66" i="4"/>
  <c r="AB67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4" i="4"/>
  <c r="AB5" i="4"/>
  <c r="AB6" i="4"/>
  <c r="AB7" i="4"/>
  <c r="AB8" i="4"/>
  <c r="AB9" i="4"/>
  <c r="AB11" i="4"/>
  <c r="AB12" i="4"/>
  <c r="AB13" i="4"/>
  <c r="AB15" i="4"/>
  <c r="AB16" i="4"/>
  <c r="AB17" i="4"/>
  <c r="AB18" i="4"/>
  <c r="AB19" i="4"/>
  <c r="AB20" i="4"/>
  <c r="AB21" i="4"/>
  <c r="AB22" i="4"/>
  <c r="AB23" i="4"/>
  <c r="AB24" i="4"/>
  <c r="AB25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8" i="4"/>
  <c r="AB59" i="4"/>
  <c r="AB3" i="4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3" i="1"/>
  <c r="CD24" i="1"/>
  <c r="CD25" i="1"/>
  <c r="CD26" i="1"/>
  <c r="CD28" i="1"/>
  <c r="CD29" i="1"/>
  <c r="CD30" i="1"/>
  <c r="CD31" i="1"/>
  <c r="CD32" i="1"/>
  <c r="CD33" i="1"/>
  <c r="CD34" i="1"/>
  <c r="CD36" i="1"/>
  <c r="CD38" i="1"/>
  <c r="CD41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70" i="1"/>
  <c r="CD71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7" i="1"/>
  <c r="CD88" i="1"/>
  <c r="CD89" i="1"/>
  <c r="CD90" i="1"/>
  <c r="CD91" i="1"/>
  <c r="CD92" i="1"/>
  <c r="CD93" i="1"/>
  <c r="CD94" i="1"/>
  <c r="CD96" i="1"/>
  <c r="CD97" i="1"/>
  <c r="CD98" i="1"/>
  <c r="CD99" i="1"/>
  <c r="CD100" i="1"/>
  <c r="CD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3" i="1"/>
  <c r="CC24" i="1"/>
  <c r="CC25" i="1"/>
  <c r="CC26" i="1"/>
  <c r="CC28" i="1"/>
  <c r="CC29" i="1"/>
  <c r="CC30" i="1"/>
  <c r="CC31" i="1"/>
  <c r="CC32" i="1"/>
  <c r="CC33" i="1"/>
  <c r="CC34" i="1"/>
  <c r="CC36" i="1"/>
  <c r="CC38" i="1"/>
  <c r="CC41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70" i="1"/>
  <c r="CC71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7" i="1"/>
  <c r="CC88" i="1"/>
  <c r="CC89" i="1"/>
  <c r="CC90" i="1"/>
  <c r="CC91" i="1"/>
  <c r="CC92" i="1"/>
  <c r="CC93" i="1"/>
  <c r="CC94" i="1"/>
  <c r="CC96" i="1"/>
  <c r="CC97" i="1"/>
  <c r="CC98" i="1"/>
  <c r="CC99" i="1"/>
  <c r="CC100" i="1"/>
  <c r="CC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3" i="1"/>
  <c r="CA24" i="1"/>
  <c r="CA25" i="1"/>
  <c r="CA26" i="1"/>
  <c r="CA28" i="1"/>
  <c r="CA29" i="1"/>
  <c r="CA30" i="1"/>
  <c r="CA31" i="1"/>
  <c r="CA32" i="1"/>
  <c r="CA33" i="1"/>
  <c r="CA34" i="1"/>
  <c r="CA36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70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7" i="1"/>
  <c r="CA88" i="1"/>
  <c r="CA89" i="1"/>
  <c r="CA90" i="1"/>
  <c r="CA91" i="1"/>
  <c r="CA92" i="1"/>
  <c r="CA93" i="1"/>
  <c r="CA94" i="1"/>
  <c r="CA96" i="1"/>
  <c r="CA97" i="1"/>
  <c r="CA98" i="1"/>
  <c r="CA99" i="1"/>
  <c r="CA100" i="1"/>
  <c r="CA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3" i="1"/>
  <c r="BZ24" i="1"/>
  <c r="BZ25" i="1"/>
  <c r="BZ26" i="1"/>
  <c r="BZ28" i="1"/>
  <c r="BZ29" i="1"/>
  <c r="BZ30" i="1"/>
  <c r="BZ31" i="1"/>
  <c r="BZ32" i="1"/>
  <c r="BZ33" i="1"/>
  <c r="BZ34" i="1"/>
  <c r="BZ36" i="1"/>
  <c r="BZ38" i="1"/>
  <c r="BZ41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70" i="1"/>
  <c r="BZ71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7" i="1"/>
  <c r="BZ88" i="1"/>
  <c r="BZ89" i="1"/>
  <c r="BZ90" i="1"/>
  <c r="BZ91" i="1"/>
  <c r="BZ92" i="1"/>
  <c r="BZ93" i="1"/>
  <c r="BZ94" i="1"/>
  <c r="BZ96" i="1"/>
  <c r="BZ97" i="1"/>
  <c r="BZ98" i="1"/>
  <c r="BZ99" i="1"/>
  <c r="BZ100" i="1"/>
  <c r="BZ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3" i="1"/>
  <c r="BX24" i="1"/>
  <c r="BX25" i="1"/>
  <c r="BX26" i="1"/>
  <c r="BX28" i="1"/>
  <c r="BX29" i="1"/>
  <c r="BX30" i="1"/>
  <c r="BX31" i="1"/>
  <c r="BX32" i="1"/>
  <c r="BX33" i="1"/>
  <c r="BX34" i="1"/>
  <c r="BX36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70" i="1"/>
  <c r="BX75" i="1"/>
  <c r="BX76" i="1"/>
  <c r="BX77" i="1"/>
  <c r="BX78" i="1"/>
  <c r="BX79" i="1"/>
  <c r="BX80" i="1"/>
  <c r="BX81" i="1"/>
  <c r="BX82" i="1"/>
  <c r="BX83" i="1"/>
  <c r="BX84" i="1"/>
  <c r="BX85" i="1"/>
  <c r="BX87" i="1"/>
  <c r="BX88" i="1"/>
  <c r="BX89" i="1"/>
  <c r="BX90" i="1"/>
  <c r="BX91" i="1"/>
  <c r="BX92" i="1"/>
  <c r="BX93" i="1"/>
  <c r="BX94" i="1"/>
  <c r="BX96" i="1"/>
  <c r="BX97" i="1"/>
  <c r="BX98" i="1"/>
  <c r="BX99" i="1"/>
  <c r="BX100" i="1"/>
  <c r="BX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3" i="1"/>
  <c r="BW24" i="1"/>
  <c r="BW25" i="1"/>
  <c r="BW26" i="1"/>
  <c r="BW28" i="1"/>
  <c r="BW29" i="1"/>
  <c r="BW30" i="1"/>
  <c r="BW31" i="1"/>
  <c r="BW32" i="1"/>
  <c r="BW33" i="1"/>
  <c r="BW34" i="1"/>
  <c r="BW36" i="1"/>
  <c r="BW38" i="1"/>
  <c r="BW41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70" i="1"/>
  <c r="BW71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7" i="1"/>
  <c r="BW88" i="1"/>
  <c r="BW89" i="1"/>
  <c r="BW90" i="1"/>
  <c r="BW91" i="1"/>
  <c r="BW92" i="1"/>
  <c r="BW93" i="1"/>
  <c r="BW94" i="1"/>
  <c r="BW96" i="1"/>
  <c r="BW97" i="1"/>
  <c r="BW98" i="1"/>
  <c r="BW99" i="1"/>
  <c r="BW100" i="1"/>
  <c r="BW7" i="1"/>
  <c r="CB102" i="1"/>
  <c r="CE100" i="1"/>
  <c r="CE99" i="1"/>
  <c r="CE98" i="1"/>
  <c r="CE97" i="1"/>
  <c r="CE94" i="1"/>
  <c r="CE93" i="1"/>
  <c r="CE92" i="1"/>
  <c r="CE91" i="1"/>
  <c r="CE83" i="1"/>
  <c r="CE82" i="1"/>
  <c r="CE81" i="1"/>
  <c r="CE80" i="1"/>
  <c r="CE79" i="1"/>
  <c r="CE78" i="1"/>
  <c r="CE77" i="1"/>
  <c r="CE76" i="1"/>
  <c r="CE75" i="1"/>
  <c r="CE74" i="1"/>
  <c r="CE68" i="1"/>
  <c r="CE67" i="1"/>
  <c r="CE66" i="1"/>
  <c r="CE65" i="1"/>
  <c r="CE64" i="1"/>
  <c r="CE63" i="1"/>
  <c r="CE62" i="1"/>
  <c r="CE61" i="1"/>
  <c r="CE60" i="1"/>
  <c r="CE59" i="1"/>
  <c r="CE58" i="1"/>
  <c r="CE57" i="1"/>
  <c r="CE56" i="1"/>
  <c r="CE53" i="1"/>
  <c r="CE52" i="1"/>
  <c r="CE51" i="1"/>
  <c r="CE50" i="1"/>
  <c r="CE48" i="1"/>
  <c r="CE47" i="1"/>
  <c r="CE46" i="1"/>
  <c r="CE45" i="1"/>
  <c r="BY102" i="1"/>
  <c r="CE36" i="1"/>
  <c r="CE34" i="1"/>
  <c r="CE33" i="1"/>
  <c r="CE32" i="1"/>
  <c r="CE31" i="1"/>
  <c r="CE30" i="1"/>
  <c r="CE29" i="1"/>
  <c r="CE28" i="1"/>
  <c r="CE26" i="1"/>
  <c r="CE25" i="1"/>
  <c r="CE24" i="1"/>
  <c r="CE23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82" i="13" l="1"/>
  <c r="D74" i="13"/>
  <c r="D82" i="13" s="1"/>
  <c r="E86" i="13" s="1"/>
  <c r="E87" i="13" s="1"/>
  <c r="CP113" i="1"/>
  <c r="CP110" i="1"/>
  <c r="E23" i="13"/>
  <c r="D23" i="13"/>
  <c r="CF109" i="6"/>
  <c r="CF107" i="6"/>
  <c r="CP109" i="9"/>
  <c r="CP116" i="9" s="1"/>
  <c r="HZ109" i="9"/>
  <c r="HZ116" i="9" s="1"/>
  <c r="GT102" i="1"/>
  <c r="GT104" i="1" s="1"/>
  <c r="G58" i="5" s="1"/>
  <c r="G61" i="5" s="1"/>
  <c r="GP102" i="1"/>
  <c r="CE41" i="1"/>
  <c r="LD41" i="1" s="1"/>
  <c r="LE41" i="1" s="1"/>
  <c r="CA41" i="1"/>
  <c r="CP108" i="1"/>
  <c r="CP112" i="1" s="1"/>
  <c r="CC102" i="1"/>
  <c r="CD102" i="1"/>
  <c r="CD104" i="1" s="1"/>
  <c r="BX102" i="1"/>
  <c r="CE103" i="9"/>
  <c r="CO105" i="9"/>
  <c r="CF108" i="9"/>
  <c r="BV111" i="9"/>
  <c r="G27" i="13"/>
  <c r="CF106" i="1"/>
  <c r="C23" i="5" s="1"/>
  <c r="CH104" i="1"/>
  <c r="CF107" i="1" s="1"/>
  <c r="B23" i="5" s="1"/>
  <c r="CA105" i="9"/>
  <c r="BV110" i="9" s="1"/>
  <c r="BX105" i="9"/>
  <c r="BW105" i="9"/>
  <c r="BZ105" i="9"/>
  <c r="CE44" i="1"/>
  <c r="CE49" i="1"/>
  <c r="CE54" i="1"/>
  <c r="CE55" i="1"/>
  <c r="BV102" i="1"/>
  <c r="BW102" i="1"/>
  <c r="CA102" i="1"/>
  <c r="CA104" i="1" s="1"/>
  <c r="BV109" i="1" s="1"/>
  <c r="F22" i="5" s="1"/>
  <c r="BT9" i="6"/>
  <c r="BT10" i="6"/>
  <c r="BT11" i="6"/>
  <c r="BT14" i="6"/>
  <c r="BT15" i="6"/>
  <c r="BT16" i="6"/>
  <c r="BT17" i="6"/>
  <c r="BT18" i="6"/>
  <c r="BT19" i="6"/>
  <c r="BT20" i="6"/>
  <c r="BT21" i="6"/>
  <c r="BT22" i="6"/>
  <c r="BT25" i="6"/>
  <c r="BT26" i="6"/>
  <c r="BT27" i="6"/>
  <c r="BT28" i="6"/>
  <c r="BT29" i="6"/>
  <c r="BT30" i="6"/>
  <c r="BT31" i="6"/>
  <c r="BT32" i="6"/>
  <c r="BT33" i="6"/>
  <c r="BT34" i="6"/>
  <c r="BT36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70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8" i="6"/>
  <c r="BT89" i="6"/>
  <c r="BT90" i="6"/>
  <c r="BT91" i="6"/>
  <c r="BT92" i="6"/>
  <c r="BT93" i="6"/>
  <c r="BT94" i="6"/>
  <c r="BT99" i="6"/>
  <c r="BT100" i="6"/>
  <c r="BT101" i="6"/>
  <c r="BT8" i="6"/>
  <c r="BS9" i="6"/>
  <c r="BS10" i="6"/>
  <c r="BS11" i="6"/>
  <c r="BS13" i="6"/>
  <c r="BS14" i="6"/>
  <c r="BS15" i="6"/>
  <c r="BS16" i="6"/>
  <c r="BS17" i="6"/>
  <c r="BS18" i="6"/>
  <c r="BS19" i="6"/>
  <c r="BS20" i="6"/>
  <c r="BS21" i="6"/>
  <c r="BS22" i="6"/>
  <c r="BS25" i="6"/>
  <c r="BS26" i="6"/>
  <c r="BS27" i="6"/>
  <c r="BS28" i="6"/>
  <c r="BS29" i="6"/>
  <c r="BS30" i="6"/>
  <c r="BS31" i="6"/>
  <c r="BS32" i="6"/>
  <c r="BS33" i="6"/>
  <c r="BS34" i="6"/>
  <c r="BS36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9" i="6"/>
  <c r="BS70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8" i="6"/>
  <c r="BS89" i="6"/>
  <c r="BS90" i="6"/>
  <c r="BS91" i="6"/>
  <c r="BS92" i="6"/>
  <c r="BS93" i="6"/>
  <c r="BS94" i="6"/>
  <c r="BS99" i="6"/>
  <c r="BS100" i="6"/>
  <c r="BS101" i="6"/>
  <c r="BS8" i="6"/>
  <c r="BQ9" i="6"/>
  <c r="BQ10" i="6"/>
  <c r="BQ11" i="6"/>
  <c r="BQ15" i="6"/>
  <c r="BQ16" i="6"/>
  <c r="BQ17" i="6"/>
  <c r="BQ18" i="6"/>
  <c r="BQ19" i="6"/>
  <c r="BQ20" i="6"/>
  <c r="BQ21" i="6"/>
  <c r="BQ22" i="6"/>
  <c r="BQ25" i="6"/>
  <c r="BQ26" i="6"/>
  <c r="BQ27" i="6"/>
  <c r="BQ28" i="6"/>
  <c r="BQ29" i="6"/>
  <c r="BQ30" i="6"/>
  <c r="BQ31" i="6"/>
  <c r="BQ32" i="6"/>
  <c r="BQ33" i="6"/>
  <c r="BQ34" i="6"/>
  <c r="BQ36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70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8" i="6"/>
  <c r="BQ89" i="6"/>
  <c r="BQ90" i="6"/>
  <c r="BQ91" i="6"/>
  <c r="BQ92" i="6"/>
  <c r="BQ93" i="6"/>
  <c r="BQ94" i="6"/>
  <c r="BQ100" i="6"/>
  <c r="BQ101" i="6"/>
  <c r="BQ8" i="6"/>
  <c r="BP9" i="6"/>
  <c r="BP10" i="6"/>
  <c r="BP11" i="6"/>
  <c r="BP15" i="6"/>
  <c r="BP16" i="6"/>
  <c r="BP17" i="6"/>
  <c r="BP18" i="6"/>
  <c r="BP19" i="6"/>
  <c r="BP20" i="6"/>
  <c r="BP21" i="6"/>
  <c r="BP22" i="6"/>
  <c r="BP25" i="6"/>
  <c r="BP26" i="6"/>
  <c r="BP27" i="6"/>
  <c r="BP28" i="6"/>
  <c r="BP29" i="6"/>
  <c r="BP30" i="6"/>
  <c r="BP31" i="6"/>
  <c r="BP32" i="6"/>
  <c r="BP33" i="6"/>
  <c r="BP34" i="6"/>
  <c r="BP36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9" i="6"/>
  <c r="BP70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8" i="6"/>
  <c r="BP89" i="6"/>
  <c r="BP90" i="6"/>
  <c r="BP91" i="6"/>
  <c r="BP92" i="6"/>
  <c r="BP93" i="6"/>
  <c r="BP94" i="6"/>
  <c r="BP100" i="6"/>
  <c r="BP101" i="6"/>
  <c r="BP8" i="6"/>
  <c r="BR103" i="6"/>
  <c r="BO103" i="6"/>
  <c r="BL103" i="6"/>
  <c r="BU7" i="6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3" i="9"/>
  <c r="BT24" i="9"/>
  <c r="BT25" i="9"/>
  <c r="BT26" i="9"/>
  <c r="BT27" i="9"/>
  <c r="BT28" i="9"/>
  <c r="BT29" i="9"/>
  <c r="BT30" i="9"/>
  <c r="BT31" i="9"/>
  <c r="BT32" i="9"/>
  <c r="BT33" i="9"/>
  <c r="BT39" i="9"/>
  <c r="BT40" i="9"/>
  <c r="BT41" i="9"/>
  <c r="BT42" i="9"/>
  <c r="BT43" i="9"/>
  <c r="BT44" i="9"/>
  <c r="BT45" i="9"/>
  <c r="BT46" i="9"/>
  <c r="BT47" i="9"/>
  <c r="BT48" i="9"/>
  <c r="BT49" i="9"/>
  <c r="BT50" i="9"/>
  <c r="BT51" i="9"/>
  <c r="BT52" i="9"/>
  <c r="BT53" i="9"/>
  <c r="BT54" i="9"/>
  <c r="BT55" i="9"/>
  <c r="BT56" i="9"/>
  <c r="BT57" i="9"/>
  <c r="BT58" i="9"/>
  <c r="BT59" i="9"/>
  <c r="BT60" i="9"/>
  <c r="BT61" i="9"/>
  <c r="BT62" i="9"/>
  <c r="BT63" i="9"/>
  <c r="BT64" i="9"/>
  <c r="BT65" i="9"/>
  <c r="BT66" i="9"/>
  <c r="BT67" i="9"/>
  <c r="BT69" i="9"/>
  <c r="BT71" i="9"/>
  <c r="BT72" i="9"/>
  <c r="BT73" i="9"/>
  <c r="BT74" i="9"/>
  <c r="BT75" i="9"/>
  <c r="BT76" i="9"/>
  <c r="BT77" i="9"/>
  <c r="BT78" i="9"/>
  <c r="BT79" i="9"/>
  <c r="BT80" i="9"/>
  <c r="BT81" i="9"/>
  <c r="BT82" i="9"/>
  <c r="BT84" i="9"/>
  <c r="BT85" i="9"/>
  <c r="BT86" i="9"/>
  <c r="BT87" i="9"/>
  <c r="BT88" i="9"/>
  <c r="BT89" i="9"/>
  <c r="BT90" i="9"/>
  <c r="BT91" i="9"/>
  <c r="BT92" i="9"/>
  <c r="BT93" i="9"/>
  <c r="BT95" i="9"/>
  <c r="BT96" i="9"/>
  <c r="BT97" i="9"/>
  <c r="BT98" i="9"/>
  <c r="BT7" i="9"/>
  <c r="BQ30" i="9"/>
  <c r="BS8" i="9"/>
  <c r="BS9" i="9"/>
  <c r="BS10" i="9"/>
  <c r="BS11" i="9"/>
  <c r="BS12" i="9"/>
  <c r="BS13" i="9"/>
  <c r="BS14" i="9"/>
  <c r="BS15" i="9"/>
  <c r="BS16" i="9"/>
  <c r="BS17" i="9"/>
  <c r="BS18" i="9"/>
  <c r="BS19" i="9"/>
  <c r="BS20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6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BS55" i="9"/>
  <c r="BS56" i="9"/>
  <c r="BS57" i="9"/>
  <c r="BS58" i="9"/>
  <c r="BS59" i="9"/>
  <c r="BS60" i="9"/>
  <c r="BS61" i="9"/>
  <c r="BS62" i="9"/>
  <c r="BS63" i="9"/>
  <c r="BS64" i="9"/>
  <c r="BS65" i="9"/>
  <c r="BS66" i="9"/>
  <c r="BS67" i="9"/>
  <c r="BS69" i="9"/>
  <c r="BS71" i="9"/>
  <c r="BS72" i="9"/>
  <c r="BS73" i="9"/>
  <c r="BS74" i="9"/>
  <c r="BS75" i="9"/>
  <c r="BS76" i="9"/>
  <c r="BS77" i="9"/>
  <c r="BS78" i="9"/>
  <c r="BS79" i="9"/>
  <c r="BS80" i="9"/>
  <c r="BS81" i="9"/>
  <c r="BS82" i="9"/>
  <c r="BS84" i="9"/>
  <c r="BS85" i="9"/>
  <c r="BS86" i="9"/>
  <c r="BS87" i="9"/>
  <c r="BS88" i="9"/>
  <c r="BS89" i="9"/>
  <c r="BS90" i="9"/>
  <c r="BS91" i="9"/>
  <c r="BS92" i="9"/>
  <c r="BS93" i="9"/>
  <c r="BS95" i="9"/>
  <c r="BS96" i="9"/>
  <c r="BS97" i="9"/>
  <c r="BS98" i="9"/>
  <c r="BS7" i="9"/>
  <c r="BQ8" i="9"/>
  <c r="BQ9" i="9"/>
  <c r="BQ10" i="9"/>
  <c r="BQ11" i="9"/>
  <c r="BQ12" i="9"/>
  <c r="BQ13" i="9"/>
  <c r="BQ14" i="9"/>
  <c r="BQ15" i="9"/>
  <c r="BQ16" i="9"/>
  <c r="BQ17" i="9"/>
  <c r="BQ18" i="9"/>
  <c r="BQ19" i="9"/>
  <c r="BQ20" i="9"/>
  <c r="BQ23" i="9"/>
  <c r="BQ24" i="9"/>
  <c r="BQ25" i="9"/>
  <c r="BQ26" i="9"/>
  <c r="BQ27" i="9"/>
  <c r="BQ28" i="9"/>
  <c r="BQ29" i="9"/>
  <c r="BQ31" i="9"/>
  <c r="BQ32" i="9"/>
  <c r="BQ33" i="9"/>
  <c r="BQ36" i="9"/>
  <c r="BQ39" i="9"/>
  <c r="BQ40" i="9"/>
  <c r="BQ41" i="9"/>
  <c r="BQ42" i="9"/>
  <c r="BQ43" i="9"/>
  <c r="BQ44" i="9"/>
  <c r="BQ45" i="9"/>
  <c r="BQ46" i="9"/>
  <c r="BQ47" i="9"/>
  <c r="BQ48" i="9"/>
  <c r="BQ49" i="9"/>
  <c r="BQ50" i="9"/>
  <c r="BQ51" i="9"/>
  <c r="BQ52" i="9"/>
  <c r="BQ53" i="9"/>
  <c r="BQ54" i="9"/>
  <c r="BQ55" i="9"/>
  <c r="BQ56" i="9"/>
  <c r="BQ57" i="9"/>
  <c r="BQ58" i="9"/>
  <c r="BQ59" i="9"/>
  <c r="BQ60" i="9"/>
  <c r="BQ61" i="9"/>
  <c r="BQ62" i="9"/>
  <c r="BQ63" i="9"/>
  <c r="BQ64" i="9"/>
  <c r="BQ65" i="9"/>
  <c r="BQ66" i="9"/>
  <c r="BQ67" i="9"/>
  <c r="BQ69" i="9"/>
  <c r="BQ72" i="9"/>
  <c r="BQ73" i="9"/>
  <c r="BQ74" i="9"/>
  <c r="BQ75" i="9"/>
  <c r="BQ76" i="9"/>
  <c r="BQ77" i="9"/>
  <c r="BQ78" i="9"/>
  <c r="BQ79" i="9"/>
  <c r="BQ80" i="9"/>
  <c r="BQ81" i="9"/>
  <c r="BQ82" i="9"/>
  <c r="BQ84" i="9"/>
  <c r="BQ85" i="9"/>
  <c r="BQ86" i="9"/>
  <c r="BQ87" i="9"/>
  <c r="BQ88" i="9"/>
  <c r="BQ89" i="9"/>
  <c r="BQ90" i="9"/>
  <c r="BQ91" i="9"/>
  <c r="BQ92" i="9"/>
  <c r="BQ93" i="9"/>
  <c r="BQ95" i="9"/>
  <c r="BQ96" i="9"/>
  <c r="BQ97" i="9"/>
  <c r="BQ98" i="9"/>
  <c r="BQ7" i="9"/>
  <c r="BP8" i="9"/>
  <c r="BP9" i="9"/>
  <c r="BP10" i="9"/>
  <c r="BP11" i="9"/>
  <c r="BP12" i="9"/>
  <c r="BP13" i="9"/>
  <c r="BP14" i="9"/>
  <c r="BP15" i="9"/>
  <c r="BP16" i="9"/>
  <c r="BP17" i="9"/>
  <c r="BP18" i="9"/>
  <c r="BP19" i="9"/>
  <c r="BP20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6" i="9"/>
  <c r="BP39" i="9"/>
  <c r="BP40" i="9"/>
  <c r="BP41" i="9"/>
  <c r="BP42" i="9"/>
  <c r="BP43" i="9"/>
  <c r="BP44" i="9"/>
  <c r="BP45" i="9"/>
  <c r="BP46" i="9"/>
  <c r="BP47" i="9"/>
  <c r="BP48" i="9"/>
  <c r="BP49" i="9"/>
  <c r="BP50" i="9"/>
  <c r="BP51" i="9"/>
  <c r="BP52" i="9"/>
  <c r="BP53" i="9"/>
  <c r="BP54" i="9"/>
  <c r="BP55" i="9"/>
  <c r="BP56" i="9"/>
  <c r="BP57" i="9"/>
  <c r="BP58" i="9"/>
  <c r="BP59" i="9"/>
  <c r="BP60" i="9"/>
  <c r="BP61" i="9"/>
  <c r="BP62" i="9"/>
  <c r="BP63" i="9"/>
  <c r="BP64" i="9"/>
  <c r="BP65" i="9"/>
  <c r="BP66" i="9"/>
  <c r="BP67" i="9"/>
  <c r="BP69" i="9"/>
  <c r="BP71" i="9"/>
  <c r="BP72" i="9"/>
  <c r="BP73" i="9"/>
  <c r="BP74" i="9"/>
  <c r="BP75" i="9"/>
  <c r="BP76" i="9"/>
  <c r="BP77" i="9"/>
  <c r="BP78" i="9"/>
  <c r="BP79" i="9"/>
  <c r="BP80" i="9"/>
  <c r="BP81" i="9"/>
  <c r="BP82" i="9"/>
  <c r="BP84" i="9"/>
  <c r="BP85" i="9"/>
  <c r="BP86" i="9"/>
  <c r="BP87" i="9"/>
  <c r="BP88" i="9"/>
  <c r="BP89" i="9"/>
  <c r="BP90" i="9"/>
  <c r="BP91" i="9"/>
  <c r="BP92" i="9"/>
  <c r="BP93" i="9"/>
  <c r="BP95" i="9"/>
  <c r="BP96" i="9"/>
  <c r="BP97" i="9"/>
  <c r="BP98" i="9"/>
  <c r="BP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3" i="9"/>
  <c r="BN24" i="9"/>
  <c r="BN25" i="9"/>
  <c r="BN26" i="9"/>
  <c r="BN27" i="9"/>
  <c r="BN28" i="9"/>
  <c r="BN29" i="9"/>
  <c r="BN30" i="9"/>
  <c r="BN31" i="9"/>
  <c r="BN32" i="9"/>
  <c r="BN33" i="9"/>
  <c r="BN39" i="9"/>
  <c r="BN40" i="9"/>
  <c r="BN41" i="9"/>
  <c r="BN42" i="9"/>
  <c r="BN43" i="9"/>
  <c r="BN44" i="9"/>
  <c r="BN45" i="9"/>
  <c r="BN46" i="9"/>
  <c r="BN47" i="9"/>
  <c r="BN48" i="9"/>
  <c r="BN49" i="9"/>
  <c r="BN50" i="9"/>
  <c r="BN51" i="9"/>
  <c r="BN52" i="9"/>
  <c r="BN53" i="9"/>
  <c r="BN54" i="9"/>
  <c r="BN55" i="9"/>
  <c r="BN56" i="9"/>
  <c r="BN57" i="9"/>
  <c r="BN58" i="9"/>
  <c r="BN59" i="9"/>
  <c r="BN60" i="9"/>
  <c r="BN61" i="9"/>
  <c r="BN62" i="9"/>
  <c r="BN63" i="9"/>
  <c r="BN64" i="9"/>
  <c r="BN65" i="9"/>
  <c r="BN66" i="9"/>
  <c r="BN67" i="9"/>
  <c r="BN69" i="9"/>
  <c r="BN71" i="9"/>
  <c r="BN72" i="9"/>
  <c r="BN73" i="9"/>
  <c r="BN74" i="9"/>
  <c r="BN75" i="9"/>
  <c r="BN76" i="9"/>
  <c r="BN77" i="9"/>
  <c r="BN78" i="9"/>
  <c r="BN79" i="9"/>
  <c r="BN80" i="9"/>
  <c r="BN81" i="9"/>
  <c r="BN82" i="9"/>
  <c r="BN84" i="9"/>
  <c r="BN85" i="9"/>
  <c r="BN86" i="9"/>
  <c r="BN87" i="9"/>
  <c r="BN88" i="9"/>
  <c r="BN89" i="9"/>
  <c r="BN90" i="9"/>
  <c r="BN91" i="9"/>
  <c r="BN92" i="9"/>
  <c r="BN93" i="9"/>
  <c r="BN95" i="9"/>
  <c r="BN96" i="9"/>
  <c r="BN97" i="9"/>
  <c r="BN98" i="9"/>
  <c r="BN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6" i="9"/>
  <c r="BM39" i="9"/>
  <c r="BM40" i="9"/>
  <c r="BM41" i="9"/>
  <c r="BM42" i="9"/>
  <c r="BM43" i="9"/>
  <c r="BM44" i="9"/>
  <c r="BM45" i="9"/>
  <c r="BM46" i="9"/>
  <c r="BM47" i="9"/>
  <c r="BM48" i="9"/>
  <c r="BM49" i="9"/>
  <c r="BM50" i="9"/>
  <c r="BM51" i="9"/>
  <c r="BM52" i="9"/>
  <c r="BM53" i="9"/>
  <c r="BM54" i="9"/>
  <c r="BM55" i="9"/>
  <c r="BM56" i="9"/>
  <c r="BM57" i="9"/>
  <c r="BM58" i="9"/>
  <c r="BM59" i="9"/>
  <c r="BM60" i="9"/>
  <c r="BM61" i="9"/>
  <c r="BM62" i="9"/>
  <c r="BM63" i="9"/>
  <c r="BM64" i="9"/>
  <c r="BM65" i="9"/>
  <c r="BM66" i="9"/>
  <c r="BM67" i="9"/>
  <c r="BM69" i="9"/>
  <c r="BM71" i="9"/>
  <c r="BM72" i="9"/>
  <c r="BM73" i="9"/>
  <c r="BM74" i="9"/>
  <c r="BM75" i="9"/>
  <c r="BM76" i="9"/>
  <c r="BM77" i="9"/>
  <c r="BM78" i="9"/>
  <c r="BM79" i="9"/>
  <c r="BM80" i="9"/>
  <c r="BM81" i="9"/>
  <c r="BM82" i="9"/>
  <c r="BM84" i="9"/>
  <c r="BM85" i="9"/>
  <c r="BM86" i="9"/>
  <c r="BM87" i="9"/>
  <c r="BM88" i="9"/>
  <c r="BM89" i="9"/>
  <c r="BM90" i="9"/>
  <c r="BM91" i="9"/>
  <c r="BM92" i="9"/>
  <c r="BM93" i="9"/>
  <c r="BM95" i="9"/>
  <c r="BM96" i="9"/>
  <c r="BM97" i="9"/>
  <c r="BM98" i="9"/>
  <c r="BM7" i="9"/>
  <c r="BU98" i="9"/>
  <c r="BU97" i="9"/>
  <c r="BU96" i="9"/>
  <c r="BU95" i="9"/>
  <c r="BU93" i="9"/>
  <c r="LC93" i="9" s="1"/>
  <c r="LD93" i="9" s="1"/>
  <c r="BU92" i="9"/>
  <c r="BU91" i="9"/>
  <c r="LC91" i="9" s="1"/>
  <c r="LD91" i="9" s="1"/>
  <c r="BU90" i="9"/>
  <c r="BU89" i="9"/>
  <c r="BU88" i="9"/>
  <c r="BU87" i="9"/>
  <c r="BU82" i="9"/>
  <c r="BU81" i="9"/>
  <c r="BU80" i="9"/>
  <c r="BU79" i="9"/>
  <c r="BU78" i="9"/>
  <c r="BU77" i="9"/>
  <c r="BU76" i="9"/>
  <c r="BU75" i="9"/>
  <c r="BU74" i="9"/>
  <c r="BU73" i="9"/>
  <c r="BU72" i="9"/>
  <c r="BU67" i="9"/>
  <c r="BU66" i="9"/>
  <c r="BU65" i="9"/>
  <c r="BU64" i="9"/>
  <c r="BU63" i="9"/>
  <c r="BU62" i="9"/>
  <c r="BU61" i="9"/>
  <c r="BU60" i="9"/>
  <c r="BU59" i="9"/>
  <c r="BU58" i="9"/>
  <c r="BU57" i="9"/>
  <c r="BU56" i="9"/>
  <c r="BU55" i="9"/>
  <c r="BU54" i="9"/>
  <c r="BU53" i="9"/>
  <c r="BU52" i="9"/>
  <c r="BU51" i="9"/>
  <c r="BU50" i="9"/>
  <c r="BU49" i="9"/>
  <c r="BU48" i="9"/>
  <c r="BU47" i="9"/>
  <c r="BU46" i="9"/>
  <c r="BU45" i="9"/>
  <c r="BU44" i="9"/>
  <c r="BU43" i="9"/>
  <c r="BU42" i="9"/>
  <c r="BU41" i="9"/>
  <c r="BU40" i="9"/>
  <c r="BU39" i="9"/>
  <c r="BU36" i="9"/>
  <c r="BU34" i="9"/>
  <c r="BU33" i="9"/>
  <c r="BU32" i="9"/>
  <c r="BU31" i="9"/>
  <c r="BU30" i="9"/>
  <c r="BU29" i="9"/>
  <c r="BU28" i="9"/>
  <c r="BU26" i="9"/>
  <c r="BU25" i="9"/>
  <c r="BU24" i="9"/>
  <c r="BU23" i="9"/>
  <c r="BU20" i="9"/>
  <c r="BU19" i="9"/>
  <c r="BU18" i="9"/>
  <c r="BU17" i="9"/>
  <c r="BU16" i="9"/>
  <c r="BU15" i="9"/>
  <c r="BU14" i="9"/>
  <c r="BU13" i="9"/>
  <c r="BU12" i="9"/>
  <c r="BU11" i="9"/>
  <c r="BU10" i="9"/>
  <c r="BU9" i="9"/>
  <c r="BU8" i="9"/>
  <c r="BU7" i="9"/>
  <c r="CF110" i="1" l="1"/>
  <c r="CF116" i="1" s="1"/>
  <c r="E23" i="5"/>
  <c r="CF113" i="1"/>
  <c r="CF109" i="9"/>
  <c r="CF116" i="9" s="1"/>
  <c r="D22" i="13"/>
  <c r="CF111" i="6"/>
  <c r="CF108" i="6"/>
  <c r="CF115" i="6" s="1"/>
  <c r="E22" i="13"/>
  <c r="GM102" i="1"/>
  <c r="GS102" i="1"/>
  <c r="GQ102" i="1"/>
  <c r="BN103" i="9"/>
  <c r="BQ103" i="9"/>
  <c r="BT103" i="9"/>
  <c r="BT105" i="9" s="1"/>
  <c r="BQ103" i="6"/>
  <c r="BQ105" i="6" s="1"/>
  <c r="BL109" i="6" s="1"/>
  <c r="CE102" i="1"/>
  <c r="BP103" i="6"/>
  <c r="BS103" i="6"/>
  <c r="BT103" i="6"/>
  <c r="BT105" i="6" s="1"/>
  <c r="BS103" i="9"/>
  <c r="BS105" i="9" s="1"/>
  <c r="BM103" i="9"/>
  <c r="BP103" i="9"/>
  <c r="BP105" i="9" s="1"/>
  <c r="BO103" i="9"/>
  <c r="BL103" i="9"/>
  <c r="BQ105" i="9"/>
  <c r="BL110" i="9" s="1"/>
  <c r="CF108" i="1"/>
  <c r="CF112" i="1" s="1"/>
  <c r="BV107" i="9"/>
  <c r="CE105" i="9"/>
  <c r="BV112" i="9"/>
  <c r="BV108" i="9"/>
  <c r="BZ102" i="1"/>
  <c r="BV106" i="1" s="1"/>
  <c r="C22" i="5" s="1"/>
  <c r="CE104" i="1"/>
  <c r="BU103" i="6"/>
  <c r="BU27" i="9"/>
  <c r="E25" i="5"/>
  <c r="D25" i="5"/>
  <c r="E24" i="5"/>
  <c r="D24" i="5"/>
  <c r="D23" i="5"/>
  <c r="Y8" i="4"/>
  <c r="Y4" i="4"/>
  <c r="Y5" i="4"/>
  <c r="Y6" i="4"/>
  <c r="Y7" i="4"/>
  <c r="Y9" i="4"/>
  <c r="Y10" i="4"/>
  <c r="Y11" i="4"/>
  <c r="Y12" i="4"/>
  <c r="Y13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8" i="4"/>
  <c r="Y59" i="4"/>
  <c r="Y60" i="4"/>
  <c r="Y61" i="4"/>
  <c r="Y62" i="4"/>
  <c r="Y63" i="4"/>
  <c r="Y64" i="4"/>
  <c r="Y65" i="4"/>
  <c r="Y66" i="4"/>
  <c r="Y67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3" i="4"/>
  <c r="W89" i="4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3" i="1"/>
  <c r="BT24" i="1"/>
  <c r="BT25" i="1"/>
  <c r="BT26" i="1"/>
  <c r="BT28" i="1"/>
  <c r="BT29" i="1"/>
  <c r="BT30" i="1"/>
  <c r="BT31" i="1"/>
  <c r="BT32" i="1"/>
  <c r="BT33" i="1"/>
  <c r="BT36" i="1"/>
  <c r="BT38" i="1"/>
  <c r="BT41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70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7" i="1"/>
  <c r="BT88" i="1"/>
  <c r="BT89" i="1"/>
  <c r="BT90" i="1"/>
  <c r="BT91" i="1"/>
  <c r="BT92" i="1"/>
  <c r="BT93" i="1"/>
  <c r="BT94" i="1"/>
  <c r="BT98" i="1"/>
  <c r="BT99" i="1"/>
  <c r="BT100" i="1"/>
  <c r="BT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3" i="1"/>
  <c r="BS24" i="1"/>
  <c r="BS25" i="1"/>
  <c r="BS26" i="1"/>
  <c r="BS28" i="1"/>
  <c r="BS29" i="1"/>
  <c r="BS30" i="1"/>
  <c r="BS31" i="1"/>
  <c r="BS32" i="1"/>
  <c r="BS33" i="1"/>
  <c r="BS38" i="1"/>
  <c r="BS41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70" i="1"/>
  <c r="BS71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7" i="1"/>
  <c r="BS88" i="1"/>
  <c r="BS89" i="1"/>
  <c r="BS90" i="1"/>
  <c r="BS91" i="1"/>
  <c r="BS92" i="1"/>
  <c r="BS93" i="1"/>
  <c r="BS94" i="1"/>
  <c r="BS96" i="1"/>
  <c r="BS97" i="1"/>
  <c r="BS98" i="1"/>
  <c r="BS99" i="1"/>
  <c r="BS100" i="1"/>
  <c r="BS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3" i="1"/>
  <c r="BQ24" i="1"/>
  <c r="BQ25" i="1"/>
  <c r="BQ26" i="1"/>
  <c r="BQ28" i="1"/>
  <c r="BQ29" i="1"/>
  <c r="BQ30" i="1"/>
  <c r="BQ31" i="1"/>
  <c r="BQ32" i="1"/>
  <c r="BQ3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70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7" i="1"/>
  <c r="BQ88" i="1"/>
  <c r="BQ89" i="1"/>
  <c r="BQ90" i="1"/>
  <c r="BQ91" i="1"/>
  <c r="BQ92" i="1"/>
  <c r="BQ93" i="1"/>
  <c r="BQ94" i="1"/>
  <c r="BQ98" i="1"/>
  <c r="BQ99" i="1"/>
  <c r="BQ100" i="1"/>
  <c r="BQ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3" i="1"/>
  <c r="BP24" i="1"/>
  <c r="BP25" i="1"/>
  <c r="BP26" i="1"/>
  <c r="BP28" i="1"/>
  <c r="BP29" i="1"/>
  <c r="BP30" i="1"/>
  <c r="BP31" i="1"/>
  <c r="BP32" i="1"/>
  <c r="BP33" i="1"/>
  <c r="BP38" i="1"/>
  <c r="BP41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70" i="1"/>
  <c r="BP71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7" i="1"/>
  <c r="BP88" i="1"/>
  <c r="BP89" i="1"/>
  <c r="BP90" i="1"/>
  <c r="BP91" i="1"/>
  <c r="BP92" i="1"/>
  <c r="BP93" i="1"/>
  <c r="BP94" i="1"/>
  <c r="BP96" i="1"/>
  <c r="BP97" i="1"/>
  <c r="BP98" i="1"/>
  <c r="BP99" i="1"/>
  <c r="BP100" i="1"/>
  <c r="BP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3" i="1"/>
  <c r="BN24" i="1"/>
  <c r="BN25" i="1"/>
  <c r="BN26" i="1"/>
  <c r="BN28" i="1"/>
  <c r="BN29" i="1"/>
  <c r="BN30" i="1"/>
  <c r="BN31" i="1"/>
  <c r="BN32" i="1"/>
  <c r="BN33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70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7" i="1"/>
  <c r="BN88" i="1"/>
  <c r="BN89" i="1"/>
  <c r="BN90" i="1"/>
  <c r="BN91" i="1"/>
  <c r="BN92" i="1"/>
  <c r="BN93" i="1"/>
  <c r="BN94" i="1"/>
  <c r="BN98" i="1"/>
  <c r="BN99" i="1"/>
  <c r="BN100" i="1"/>
  <c r="BN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3" i="1"/>
  <c r="BM24" i="1"/>
  <c r="BM25" i="1"/>
  <c r="BM26" i="1"/>
  <c r="BM28" i="1"/>
  <c r="BM29" i="1"/>
  <c r="BM30" i="1"/>
  <c r="BM31" i="1"/>
  <c r="BM32" i="1"/>
  <c r="BM33" i="1"/>
  <c r="BM38" i="1"/>
  <c r="BM41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70" i="1"/>
  <c r="BM71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7" i="1"/>
  <c r="BM88" i="1"/>
  <c r="BM89" i="1"/>
  <c r="BM90" i="1"/>
  <c r="BM91" i="1"/>
  <c r="BM92" i="1"/>
  <c r="BM93" i="1"/>
  <c r="BM94" i="1"/>
  <c r="BM96" i="1"/>
  <c r="BM97" i="1"/>
  <c r="BM98" i="1"/>
  <c r="BM99" i="1"/>
  <c r="BM100" i="1"/>
  <c r="BM7" i="1"/>
  <c r="BR102" i="1"/>
  <c r="BL102" i="1"/>
  <c r="BU100" i="1"/>
  <c r="BU99" i="1"/>
  <c r="BU98" i="1"/>
  <c r="BU94" i="1"/>
  <c r="BU93" i="1"/>
  <c r="BU92" i="1"/>
  <c r="BU91" i="1"/>
  <c r="BU90" i="1"/>
  <c r="BU89" i="1"/>
  <c r="BU83" i="1"/>
  <c r="BU82" i="1"/>
  <c r="BU81" i="1"/>
  <c r="BU80" i="1"/>
  <c r="BU79" i="1"/>
  <c r="BU78" i="1"/>
  <c r="BU77" i="1"/>
  <c r="BU76" i="1"/>
  <c r="BU75" i="1"/>
  <c r="BU74" i="1"/>
  <c r="BU73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4" i="1"/>
  <c r="BU53" i="1"/>
  <c r="BU52" i="1"/>
  <c r="BU51" i="1"/>
  <c r="BU50" i="1"/>
  <c r="BU49" i="1"/>
  <c r="BU48" i="1"/>
  <c r="BU47" i="1"/>
  <c r="BU46" i="1"/>
  <c r="BU45" i="1"/>
  <c r="BO102" i="1"/>
  <c r="BU36" i="1"/>
  <c r="BU34" i="1"/>
  <c r="BU33" i="1"/>
  <c r="BU32" i="1"/>
  <c r="BU31" i="1"/>
  <c r="BU30" i="1"/>
  <c r="BU29" i="1"/>
  <c r="BU28" i="1"/>
  <c r="BU26" i="1"/>
  <c r="BU25" i="1"/>
  <c r="BU24" i="1"/>
  <c r="BU23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GQ104" i="1" l="1"/>
  <c r="GU104" i="1"/>
  <c r="E21" i="13"/>
  <c r="D21" i="13"/>
  <c r="D21" i="14"/>
  <c r="E21" i="14"/>
  <c r="BL110" i="6"/>
  <c r="GL106" i="1"/>
  <c r="GI102" i="1"/>
  <c r="GF102" i="1"/>
  <c r="GC102" i="1"/>
  <c r="BT102" i="1"/>
  <c r="BT104" i="1" s="1"/>
  <c r="G21" i="5" s="1"/>
  <c r="BM102" i="1"/>
  <c r="BS102" i="1"/>
  <c r="BU103" i="9"/>
  <c r="BV109" i="9"/>
  <c r="BV116" i="9" s="1"/>
  <c r="BX104" i="1"/>
  <c r="BV107" i="1" s="1"/>
  <c r="B22" i="5" s="1"/>
  <c r="BL111" i="9"/>
  <c r="BU105" i="9"/>
  <c r="BM105" i="9"/>
  <c r="BL107" i="9" s="1"/>
  <c r="BN105" i="9"/>
  <c r="BN102" i="1"/>
  <c r="BN104" i="1" s="1"/>
  <c r="Y91" i="4"/>
  <c r="Y94" i="4" s="1"/>
  <c r="BU44" i="1"/>
  <c r="BU55" i="1"/>
  <c r="BQ102" i="1"/>
  <c r="BJ9" i="6"/>
  <c r="BJ10" i="6"/>
  <c r="BJ11" i="6"/>
  <c r="BJ14" i="6"/>
  <c r="BJ15" i="6"/>
  <c r="BJ16" i="6"/>
  <c r="BJ17" i="6"/>
  <c r="BJ18" i="6"/>
  <c r="BJ19" i="6"/>
  <c r="BJ20" i="6"/>
  <c r="BJ21" i="6"/>
  <c r="BJ22" i="6"/>
  <c r="BJ25" i="6"/>
  <c r="BJ26" i="6"/>
  <c r="BJ27" i="6"/>
  <c r="BJ28" i="6"/>
  <c r="BJ29" i="6"/>
  <c r="BJ30" i="6"/>
  <c r="BJ31" i="6"/>
  <c r="BJ32" i="6"/>
  <c r="BJ33" i="6"/>
  <c r="BJ34" i="6"/>
  <c r="BJ36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70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8" i="6"/>
  <c r="BJ89" i="6"/>
  <c r="BJ90" i="6"/>
  <c r="BJ91" i="6"/>
  <c r="BJ92" i="6"/>
  <c r="BJ93" i="6"/>
  <c r="BJ94" i="6"/>
  <c r="BJ99" i="6"/>
  <c r="BJ100" i="6"/>
  <c r="BJ101" i="6"/>
  <c r="BJ8" i="6"/>
  <c r="BI9" i="6"/>
  <c r="BI10" i="6"/>
  <c r="BI11" i="6"/>
  <c r="BI13" i="6"/>
  <c r="BI14" i="6"/>
  <c r="BI15" i="6"/>
  <c r="BI16" i="6"/>
  <c r="BI17" i="6"/>
  <c r="BI18" i="6"/>
  <c r="BI19" i="6"/>
  <c r="BI20" i="6"/>
  <c r="BI21" i="6"/>
  <c r="BI22" i="6"/>
  <c r="BI25" i="6"/>
  <c r="BI26" i="6"/>
  <c r="BI27" i="6"/>
  <c r="BI28" i="6"/>
  <c r="BI29" i="6"/>
  <c r="BI30" i="6"/>
  <c r="BI31" i="6"/>
  <c r="BI32" i="6"/>
  <c r="BI33" i="6"/>
  <c r="BI34" i="6"/>
  <c r="BI36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9" i="6"/>
  <c r="BI70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8" i="6"/>
  <c r="BI89" i="6"/>
  <c r="BI90" i="6"/>
  <c r="BI91" i="6"/>
  <c r="BI92" i="6"/>
  <c r="BI93" i="6"/>
  <c r="BI94" i="6"/>
  <c r="BI99" i="6"/>
  <c r="BI100" i="6"/>
  <c r="BI101" i="6"/>
  <c r="BI8" i="6"/>
  <c r="BG9" i="6"/>
  <c r="BG10" i="6"/>
  <c r="BG11" i="6"/>
  <c r="BG13" i="6"/>
  <c r="BG14" i="6"/>
  <c r="BG15" i="6"/>
  <c r="BG16" i="6"/>
  <c r="BG17" i="6"/>
  <c r="BG18" i="6"/>
  <c r="BG19" i="6"/>
  <c r="BG20" i="6"/>
  <c r="BG21" i="6"/>
  <c r="BG22" i="6"/>
  <c r="BG25" i="6"/>
  <c r="BG26" i="6"/>
  <c r="BG27" i="6"/>
  <c r="BG28" i="6"/>
  <c r="BG29" i="6"/>
  <c r="BG30" i="6"/>
  <c r="BG31" i="6"/>
  <c r="BG32" i="6"/>
  <c r="BG33" i="6"/>
  <c r="BG34" i="6"/>
  <c r="BG36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8" i="6"/>
  <c r="BG89" i="6"/>
  <c r="BG90" i="6"/>
  <c r="BG91" i="6"/>
  <c r="BG92" i="6"/>
  <c r="BG93" i="6"/>
  <c r="BG94" i="6"/>
  <c r="BG99" i="6"/>
  <c r="BG100" i="6"/>
  <c r="BG101" i="6"/>
  <c r="BG8" i="6"/>
  <c r="BF9" i="6"/>
  <c r="BF10" i="6"/>
  <c r="BF11" i="6"/>
  <c r="BF13" i="6"/>
  <c r="BF14" i="6"/>
  <c r="BF15" i="6"/>
  <c r="BF16" i="6"/>
  <c r="BF17" i="6"/>
  <c r="BF18" i="6"/>
  <c r="BF19" i="6"/>
  <c r="BF20" i="6"/>
  <c r="BF21" i="6"/>
  <c r="BF22" i="6"/>
  <c r="BF25" i="6"/>
  <c r="BF26" i="6"/>
  <c r="BF27" i="6"/>
  <c r="BF28" i="6"/>
  <c r="BF29" i="6"/>
  <c r="BF30" i="6"/>
  <c r="BF31" i="6"/>
  <c r="BF32" i="6"/>
  <c r="BF33" i="6"/>
  <c r="BF34" i="6"/>
  <c r="BF36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9" i="6"/>
  <c r="BF70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8" i="6"/>
  <c r="BF89" i="6"/>
  <c r="BF90" i="6"/>
  <c r="BF91" i="6"/>
  <c r="BF92" i="6"/>
  <c r="BF93" i="6"/>
  <c r="BF94" i="6"/>
  <c r="BF99" i="6"/>
  <c r="BF100" i="6"/>
  <c r="BF101" i="6"/>
  <c r="BF8" i="6"/>
  <c r="BD9" i="6"/>
  <c r="BD10" i="6"/>
  <c r="BD11" i="6"/>
  <c r="BD14" i="6"/>
  <c r="BD15" i="6"/>
  <c r="BD16" i="6"/>
  <c r="BD17" i="6"/>
  <c r="BD18" i="6"/>
  <c r="BD19" i="6"/>
  <c r="BD20" i="6"/>
  <c r="BD21" i="6"/>
  <c r="BD22" i="6"/>
  <c r="BD25" i="6"/>
  <c r="BD26" i="6"/>
  <c r="BD27" i="6"/>
  <c r="BD28" i="6"/>
  <c r="BD29" i="6"/>
  <c r="BD30" i="6"/>
  <c r="BD31" i="6"/>
  <c r="BD32" i="6"/>
  <c r="BD33" i="6"/>
  <c r="BD34" i="6"/>
  <c r="BD36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8" i="6"/>
  <c r="BD89" i="6"/>
  <c r="BD90" i="6"/>
  <c r="BD91" i="6"/>
  <c r="BD92" i="6"/>
  <c r="BD93" i="6"/>
  <c r="BD94" i="6"/>
  <c r="BD99" i="6"/>
  <c r="BD100" i="6"/>
  <c r="BD101" i="6"/>
  <c r="BD8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9" i="6"/>
  <c r="BC70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8" i="6"/>
  <c r="BC89" i="6"/>
  <c r="BC90" i="6"/>
  <c r="BC91" i="6"/>
  <c r="BC92" i="6"/>
  <c r="BC93" i="6"/>
  <c r="BC94" i="6"/>
  <c r="BC99" i="6"/>
  <c r="BC100" i="6"/>
  <c r="BC101" i="6"/>
  <c r="BC41" i="6"/>
  <c r="BA28" i="9"/>
  <c r="BA29" i="9"/>
  <c r="BA30" i="9"/>
  <c r="BA32" i="9"/>
  <c r="BA33" i="9"/>
  <c r="BA34" i="9"/>
  <c r="BA95" i="9"/>
  <c r="BA96" i="9"/>
  <c r="BA97" i="9"/>
  <c r="BK28" i="9"/>
  <c r="BK29" i="9"/>
  <c r="BK30" i="9"/>
  <c r="BC47" i="9"/>
  <c r="BC49" i="9"/>
  <c r="BC51" i="9"/>
  <c r="BK95" i="9"/>
  <c r="BK96" i="9"/>
  <c r="BK97" i="9"/>
  <c r="BK98" i="9"/>
  <c r="BJ95" i="9"/>
  <c r="BJ96" i="9"/>
  <c r="BJ97" i="9"/>
  <c r="BJ98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3" i="9"/>
  <c r="BJ24" i="9"/>
  <c r="BJ25" i="9"/>
  <c r="BJ26" i="9"/>
  <c r="BJ27" i="9"/>
  <c r="BJ28" i="9"/>
  <c r="BJ29" i="9"/>
  <c r="BJ30" i="9"/>
  <c r="BJ31" i="9"/>
  <c r="BJ32" i="9"/>
  <c r="BJ33" i="9"/>
  <c r="BJ34" i="9"/>
  <c r="BJ36" i="9"/>
  <c r="BJ39" i="9"/>
  <c r="BJ40" i="9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BJ58" i="9"/>
  <c r="BJ59" i="9"/>
  <c r="BJ60" i="9"/>
  <c r="BJ61" i="9"/>
  <c r="BJ62" i="9"/>
  <c r="BJ63" i="9"/>
  <c r="BJ64" i="9"/>
  <c r="BJ65" i="9"/>
  <c r="BJ66" i="9"/>
  <c r="BJ67" i="9"/>
  <c r="BJ69" i="9"/>
  <c r="BJ71" i="9"/>
  <c r="BJ72" i="9"/>
  <c r="BJ73" i="9"/>
  <c r="BJ74" i="9"/>
  <c r="BJ75" i="9"/>
  <c r="BJ76" i="9"/>
  <c r="BJ77" i="9"/>
  <c r="BJ78" i="9"/>
  <c r="BJ79" i="9"/>
  <c r="BJ80" i="9"/>
  <c r="BJ81" i="9"/>
  <c r="BJ82" i="9"/>
  <c r="BJ84" i="9"/>
  <c r="BJ85" i="9"/>
  <c r="BJ86" i="9"/>
  <c r="BJ87" i="9"/>
  <c r="BJ88" i="9"/>
  <c r="BJ89" i="9"/>
  <c r="BJ90" i="9"/>
  <c r="BJ91" i="9"/>
  <c r="BJ92" i="9"/>
  <c r="BJ93" i="9"/>
  <c r="BJ7" i="9"/>
  <c r="BI8" i="9"/>
  <c r="BI9" i="9"/>
  <c r="BI10" i="9"/>
  <c r="BI11" i="9"/>
  <c r="BI12" i="9"/>
  <c r="BI13" i="9"/>
  <c r="BI14" i="9"/>
  <c r="BI15" i="9"/>
  <c r="BI16" i="9"/>
  <c r="BI17" i="9"/>
  <c r="BI18" i="9"/>
  <c r="BI19" i="9"/>
  <c r="BI20" i="9"/>
  <c r="BI23" i="9"/>
  <c r="BI24" i="9"/>
  <c r="BI25" i="9"/>
  <c r="BI26" i="9"/>
  <c r="BI27" i="9"/>
  <c r="BI28" i="9"/>
  <c r="BI29" i="9"/>
  <c r="BI30" i="9"/>
  <c r="BI31" i="9"/>
  <c r="BI32" i="9"/>
  <c r="BI33" i="9"/>
  <c r="BI34" i="9"/>
  <c r="BI36" i="9"/>
  <c r="BI39" i="9"/>
  <c r="BI40" i="9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I58" i="9"/>
  <c r="BI59" i="9"/>
  <c r="BI60" i="9"/>
  <c r="BI61" i="9"/>
  <c r="BI62" i="9"/>
  <c r="BI63" i="9"/>
  <c r="BI64" i="9"/>
  <c r="BI65" i="9"/>
  <c r="BI66" i="9"/>
  <c r="BI67" i="9"/>
  <c r="BI69" i="9"/>
  <c r="BI71" i="9"/>
  <c r="BI72" i="9"/>
  <c r="BI73" i="9"/>
  <c r="BI74" i="9"/>
  <c r="BI75" i="9"/>
  <c r="BI76" i="9"/>
  <c r="BI77" i="9"/>
  <c r="BI78" i="9"/>
  <c r="BI79" i="9"/>
  <c r="BI80" i="9"/>
  <c r="BI81" i="9"/>
  <c r="BI82" i="9"/>
  <c r="BI84" i="9"/>
  <c r="BI85" i="9"/>
  <c r="BI86" i="9"/>
  <c r="BI87" i="9"/>
  <c r="BI88" i="9"/>
  <c r="BI89" i="9"/>
  <c r="BI90" i="9"/>
  <c r="BI91" i="9"/>
  <c r="BI92" i="9"/>
  <c r="BI93" i="9"/>
  <c r="BI95" i="9"/>
  <c r="BI96" i="9"/>
  <c r="BI97" i="9"/>
  <c r="BI98" i="9"/>
  <c r="BI7" i="9"/>
  <c r="BG98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6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9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4" i="9"/>
  <c r="BG85" i="9"/>
  <c r="BG86" i="9"/>
  <c r="BG87" i="9"/>
  <c r="BG88" i="9"/>
  <c r="BG89" i="9"/>
  <c r="BG90" i="9"/>
  <c r="BG91" i="9"/>
  <c r="BG92" i="9"/>
  <c r="BG93" i="9"/>
  <c r="BG95" i="9"/>
  <c r="BG96" i="9"/>
  <c r="BG97" i="9"/>
  <c r="BG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6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F59" i="9"/>
  <c r="BF60" i="9"/>
  <c r="BF61" i="9"/>
  <c r="BF62" i="9"/>
  <c r="BF63" i="9"/>
  <c r="BF64" i="9"/>
  <c r="BF65" i="9"/>
  <c r="BF66" i="9"/>
  <c r="BF67" i="9"/>
  <c r="BF69" i="9"/>
  <c r="BF71" i="9"/>
  <c r="BF72" i="9"/>
  <c r="BF73" i="9"/>
  <c r="BF74" i="9"/>
  <c r="BF75" i="9"/>
  <c r="BF76" i="9"/>
  <c r="BF77" i="9"/>
  <c r="BF78" i="9"/>
  <c r="BF79" i="9"/>
  <c r="BF80" i="9"/>
  <c r="BF81" i="9"/>
  <c r="BF82" i="9"/>
  <c r="BF84" i="9"/>
  <c r="BF85" i="9"/>
  <c r="BF86" i="9"/>
  <c r="BF87" i="9"/>
  <c r="BF88" i="9"/>
  <c r="BF89" i="9"/>
  <c r="BF90" i="9"/>
  <c r="BF91" i="9"/>
  <c r="BF92" i="9"/>
  <c r="BF93" i="9"/>
  <c r="BF95" i="9"/>
  <c r="BF96" i="9"/>
  <c r="BF97" i="9"/>
  <c r="BF98" i="9"/>
  <c r="BF7" i="9"/>
  <c r="BD95" i="9"/>
  <c r="BD96" i="9"/>
  <c r="BD97" i="9"/>
  <c r="BD98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6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9" i="9"/>
  <c r="BD71" i="9"/>
  <c r="BD72" i="9"/>
  <c r="BD73" i="9"/>
  <c r="BD74" i="9"/>
  <c r="BD75" i="9"/>
  <c r="BD76" i="9"/>
  <c r="BD77" i="9"/>
  <c r="BD78" i="9"/>
  <c r="BD79" i="9"/>
  <c r="BD80" i="9"/>
  <c r="BD81" i="9"/>
  <c r="BD82" i="9"/>
  <c r="BD84" i="9"/>
  <c r="BD85" i="9"/>
  <c r="BD86" i="9"/>
  <c r="BD87" i="9"/>
  <c r="BD88" i="9"/>
  <c r="BD89" i="9"/>
  <c r="BD90" i="9"/>
  <c r="BD91" i="9"/>
  <c r="BD92" i="9"/>
  <c r="BD93" i="9"/>
  <c r="BD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6" i="9"/>
  <c r="BC39" i="9"/>
  <c r="BC40" i="9"/>
  <c r="BC41" i="9"/>
  <c r="BC42" i="9"/>
  <c r="BC43" i="9"/>
  <c r="BC44" i="9"/>
  <c r="BC45" i="9"/>
  <c r="BC46" i="9"/>
  <c r="BC48" i="9"/>
  <c r="BC50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9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4" i="9"/>
  <c r="BC85" i="9"/>
  <c r="BC86" i="9"/>
  <c r="BC87" i="9"/>
  <c r="BC88" i="9"/>
  <c r="BC89" i="9"/>
  <c r="BC90" i="9"/>
  <c r="BC91" i="9"/>
  <c r="BC92" i="9"/>
  <c r="BC93" i="9"/>
  <c r="BC95" i="9"/>
  <c r="BC96" i="9"/>
  <c r="BC97" i="9"/>
  <c r="BC98" i="9"/>
  <c r="BC7" i="9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3" i="1"/>
  <c r="BG24" i="1"/>
  <c r="BG25" i="1"/>
  <c r="BG26" i="1"/>
  <c r="BG28" i="1"/>
  <c r="BG29" i="1"/>
  <c r="BG30" i="1"/>
  <c r="BG31" i="1"/>
  <c r="BG32" i="1"/>
  <c r="BG33" i="1"/>
  <c r="BG36" i="1"/>
  <c r="BG43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70" i="1"/>
  <c r="BG75" i="1"/>
  <c r="BG76" i="1"/>
  <c r="BG77" i="1"/>
  <c r="BG78" i="1"/>
  <c r="BG79" i="1"/>
  <c r="BG80" i="1"/>
  <c r="BG81" i="1"/>
  <c r="BG82" i="1"/>
  <c r="BG83" i="1"/>
  <c r="BG84" i="1"/>
  <c r="BG85" i="1"/>
  <c r="BG87" i="1"/>
  <c r="BG88" i="1"/>
  <c r="BG89" i="1"/>
  <c r="BG90" i="1"/>
  <c r="BG91" i="1"/>
  <c r="BG92" i="1"/>
  <c r="BG93" i="1"/>
  <c r="BG94" i="1"/>
  <c r="BG97" i="1"/>
  <c r="BG98" i="1"/>
  <c r="BG99" i="1"/>
  <c r="BG100" i="1"/>
  <c r="BG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3" i="1"/>
  <c r="BF24" i="1"/>
  <c r="BF25" i="1"/>
  <c r="BF26" i="1"/>
  <c r="BF28" i="1"/>
  <c r="BF29" i="1"/>
  <c r="BF30" i="1"/>
  <c r="BF31" i="1"/>
  <c r="BF32" i="1"/>
  <c r="BF33" i="1"/>
  <c r="BF36" i="1"/>
  <c r="BF38" i="1"/>
  <c r="BF41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70" i="1"/>
  <c r="BF71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7" i="1"/>
  <c r="BF88" i="1"/>
  <c r="BF89" i="1"/>
  <c r="BF90" i="1"/>
  <c r="BF91" i="1"/>
  <c r="BF92" i="1"/>
  <c r="BF93" i="1"/>
  <c r="BF94" i="1"/>
  <c r="BF96" i="1"/>
  <c r="BF97" i="1"/>
  <c r="BF98" i="1"/>
  <c r="BF99" i="1"/>
  <c r="BF100" i="1"/>
  <c r="BF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3" i="1"/>
  <c r="BD24" i="1"/>
  <c r="BD25" i="1"/>
  <c r="BD26" i="1"/>
  <c r="BD28" i="1"/>
  <c r="BD29" i="1"/>
  <c r="BD30" i="1"/>
  <c r="BD31" i="1"/>
  <c r="BD32" i="1"/>
  <c r="BD33" i="1"/>
  <c r="BD36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70" i="1"/>
  <c r="BD88" i="1"/>
  <c r="BD89" i="1"/>
  <c r="BD90" i="1"/>
  <c r="BD91" i="1"/>
  <c r="BD92" i="1"/>
  <c r="BD93" i="1"/>
  <c r="BD94" i="1"/>
  <c r="BD98" i="1"/>
  <c r="BD99" i="1"/>
  <c r="BD100" i="1"/>
  <c r="BD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3" i="1"/>
  <c r="BC24" i="1"/>
  <c r="BC25" i="1"/>
  <c r="BC26" i="1"/>
  <c r="BC28" i="1"/>
  <c r="BC29" i="1"/>
  <c r="BC30" i="1"/>
  <c r="BC31" i="1"/>
  <c r="BC32" i="1"/>
  <c r="BC33" i="1"/>
  <c r="BC36" i="1"/>
  <c r="BC38" i="1"/>
  <c r="BC41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70" i="1"/>
  <c r="BC71" i="1"/>
  <c r="BC73" i="1"/>
  <c r="BC74" i="1"/>
  <c r="BC75" i="1"/>
  <c r="BC76" i="1"/>
  <c r="BC77" i="1"/>
  <c r="BC78" i="1"/>
  <c r="BC79" i="1"/>
  <c r="BC80" i="1"/>
  <c r="BC81" i="1"/>
  <c r="BC82" i="1"/>
  <c r="BC83" i="1"/>
  <c r="BC87" i="1"/>
  <c r="BC88" i="1"/>
  <c r="BC89" i="1"/>
  <c r="BC90" i="1"/>
  <c r="BC91" i="1"/>
  <c r="BC92" i="1"/>
  <c r="BC93" i="1"/>
  <c r="BC94" i="1"/>
  <c r="BC96" i="1"/>
  <c r="BC97" i="1"/>
  <c r="BC98" i="1"/>
  <c r="BC99" i="1"/>
  <c r="BC100" i="1"/>
  <c r="BC7" i="1"/>
  <c r="V4" i="4"/>
  <c r="V5" i="4"/>
  <c r="V6" i="4"/>
  <c r="V7" i="4"/>
  <c r="V8" i="4"/>
  <c r="V9" i="4"/>
  <c r="V10" i="4"/>
  <c r="V11" i="4"/>
  <c r="V12" i="4"/>
  <c r="V13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8" i="4"/>
  <c r="V59" i="4"/>
  <c r="V60" i="4"/>
  <c r="V61" i="4"/>
  <c r="V62" i="4"/>
  <c r="V63" i="4"/>
  <c r="V64" i="4"/>
  <c r="V65" i="4"/>
  <c r="V66" i="4"/>
  <c r="V67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3" i="4"/>
  <c r="T89" i="4"/>
  <c r="Z89" i="4"/>
  <c r="AB91" i="4"/>
  <c r="AY9" i="6"/>
  <c r="AY10" i="6"/>
  <c r="AY11" i="6"/>
  <c r="AY13" i="6"/>
  <c r="AY14" i="6"/>
  <c r="AY15" i="6"/>
  <c r="AY16" i="6"/>
  <c r="AY17" i="6"/>
  <c r="AY18" i="6"/>
  <c r="AY19" i="6"/>
  <c r="AY20" i="6"/>
  <c r="AY21" i="6"/>
  <c r="AY22" i="6"/>
  <c r="AY25" i="6"/>
  <c r="AY26" i="6"/>
  <c r="AY27" i="6"/>
  <c r="AY28" i="6"/>
  <c r="AY29" i="6"/>
  <c r="AY30" i="6"/>
  <c r="AY31" i="6"/>
  <c r="AY32" i="6"/>
  <c r="AY33" i="6"/>
  <c r="AY34" i="6"/>
  <c r="AY36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9" i="6"/>
  <c r="AY70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8" i="6"/>
  <c r="AY89" i="6"/>
  <c r="AY90" i="6"/>
  <c r="AY91" i="6"/>
  <c r="AY92" i="6"/>
  <c r="AY93" i="6"/>
  <c r="AY94" i="6"/>
  <c r="AY99" i="6"/>
  <c r="AY100" i="6"/>
  <c r="AY101" i="6"/>
  <c r="AY8" i="6"/>
  <c r="AW9" i="6"/>
  <c r="AW10" i="6"/>
  <c r="AW11" i="6"/>
  <c r="AW15" i="6"/>
  <c r="AW16" i="6"/>
  <c r="AW17" i="6"/>
  <c r="AW18" i="6"/>
  <c r="AW19" i="6"/>
  <c r="AW20" i="6"/>
  <c r="AW21" i="6"/>
  <c r="AW22" i="6"/>
  <c r="AW25" i="6"/>
  <c r="AW26" i="6"/>
  <c r="AW27" i="6"/>
  <c r="AW28" i="6"/>
  <c r="AW29" i="6"/>
  <c r="AW30" i="6"/>
  <c r="AW31" i="6"/>
  <c r="AW32" i="6"/>
  <c r="AW33" i="6"/>
  <c r="AW34" i="6"/>
  <c r="AW36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8" i="6"/>
  <c r="AW89" i="6"/>
  <c r="AW90" i="6"/>
  <c r="AW91" i="6"/>
  <c r="AW92" i="6"/>
  <c r="AW93" i="6"/>
  <c r="AW94" i="6"/>
  <c r="AW99" i="6"/>
  <c r="AW100" i="6"/>
  <c r="AW101" i="6"/>
  <c r="AW8" i="6"/>
  <c r="AV9" i="6"/>
  <c r="AV10" i="6"/>
  <c r="AV11" i="6"/>
  <c r="AV13" i="6"/>
  <c r="AV14" i="6"/>
  <c r="AV15" i="6"/>
  <c r="AV16" i="6"/>
  <c r="AV17" i="6"/>
  <c r="AV18" i="6"/>
  <c r="AV19" i="6"/>
  <c r="AV20" i="6"/>
  <c r="AV21" i="6"/>
  <c r="AV22" i="6"/>
  <c r="AV25" i="6"/>
  <c r="AV26" i="6"/>
  <c r="AV27" i="6"/>
  <c r="AV28" i="6"/>
  <c r="AV29" i="6"/>
  <c r="AV30" i="6"/>
  <c r="AV31" i="6"/>
  <c r="AV32" i="6"/>
  <c r="AV33" i="6"/>
  <c r="AV34" i="6"/>
  <c r="AV36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9" i="6"/>
  <c r="AV70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8" i="6"/>
  <c r="AV89" i="6"/>
  <c r="AV90" i="6"/>
  <c r="AV91" i="6"/>
  <c r="AV92" i="6"/>
  <c r="AV93" i="6"/>
  <c r="AV94" i="6"/>
  <c r="AV99" i="6"/>
  <c r="AV100" i="6"/>
  <c r="AV101" i="6"/>
  <c r="AV8" i="6"/>
  <c r="AT9" i="6"/>
  <c r="AT10" i="6"/>
  <c r="AT11" i="6"/>
  <c r="AT15" i="6"/>
  <c r="AT16" i="6"/>
  <c r="AT17" i="6"/>
  <c r="AT18" i="6"/>
  <c r="AT19" i="6"/>
  <c r="AT20" i="6"/>
  <c r="AT21" i="6"/>
  <c r="AT22" i="6"/>
  <c r="AT25" i="6"/>
  <c r="AT26" i="6"/>
  <c r="AT27" i="6"/>
  <c r="AT28" i="6"/>
  <c r="AT29" i="6"/>
  <c r="AT30" i="6"/>
  <c r="AT31" i="6"/>
  <c r="AT32" i="6"/>
  <c r="AT33" i="6"/>
  <c r="AT34" i="6"/>
  <c r="AT36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8" i="6"/>
  <c r="AT89" i="6"/>
  <c r="AT90" i="6"/>
  <c r="AT91" i="6"/>
  <c r="AT92" i="6"/>
  <c r="AT93" i="6"/>
  <c r="AT94" i="6"/>
  <c r="AT99" i="6"/>
  <c r="AT100" i="6"/>
  <c r="AT101" i="6"/>
  <c r="AT8" i="6"/>
  <c r="AS9" i="6"/>
  <c r="AS10" i="6"/>
  <c r="AS11" i="6"/>
  <c r="AS13" i="6"/>
  <c r="AS14" i="6"/>
  <c r="AS15" i="6"/>
  <c r="AS16" i="6"/>
  <c r="AS17" i="6"/>
  <c r="AS18" i="6"/>
  <c r="AS19" i="6"/>
  <c r="AS20" i="6"/>
  <c r="AS21" i="6"/>
  <c r="AS22" i="6"/>
  <c r="AS25" i="6"/>
  <c r="AS26" i="6"/>
  <c r="AS27" i="6"/>
  <c r="AS28" i="6"/>
  <c r="AS29" i="6"/>
  <c r="AS30" i="6"/>
  <c r="AS31" i="6"/>
  <c r="AS32" i="6"/>
  <c r="AS33" i="6"/>
  <c r="AS34" i="6"/>
  <c r="AS36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9" i="6"/>
  <c r="AS70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8" i="6"/>
  <c r="AS89" i="6"/>
  <c r="AS90" i="6"/>
  <c r="AS91" i="6"/>
  <c r="AS92" i="6"/>
  <c r="AS93" i="6"/>
  <c r="AS94" i="6"/>
  <c r="AS99" i="6"/>
  <c r="AS100" i="6"/>
  <c r="AS101" i="6"/>
  <c r="AS8" i="6"/>
  <c r="BA31" i="9"/>
  <c r="AW95" i="9"/>
  <c r="AW96" i="9"/>
  <c r="AW97" i="9"/>
  <c r="AW98" i="9"/>
  <c r="AW93" i="9"/>
  <c r="AZ95" i="9"/>
  <c r="AZ96" i="9"/>
  <c r="AZ97" i="9"/>
  <c r="AZ98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6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9" i="9"/>
  <c r="AZ73" i="9"/>
  <c r="AZ74" i="9"/>
  <c r="AZ75" i="9"/>
  <c r="AZ76" i="9"/>
  <c r="AZ77" i="9"/>
  <c r="AZ78" i="9"/>
  <c r="AZ79" i="9"/>
  <c r="AZ80" i="9"/>
  <c r="AZ81" i="9"/>
  <c r="AZ82" i="9"/>
  <c r="AZ84" i="9"/>
  <c r="AZ85" i="9"/>
  <c r="AZ86" i="9"/>
  <c r="AZ87" i="9"/>
  <c r="AZ88" i="9"/>
  <c r="AZ89" i="9"/>
  <c r="AZ90" i="9"/>
  <c r="AZ91" i="9"/>
  <c r="AZ92" i="9"/>
  <c r="AZ93" i="9"/>
  <c r="AZ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6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9" i="9"/>
  <c r="AY73" i="9"/>
  <c r="AY74" i="9"/>
  <c r="AY75" i="9"/>
  <c r="AY76" i="9"/>
  <c r="AY77" i="9"/>
  <c r="AY78" i="9"/>
  <c r="AY79" i="9"/>
  <c r="AY80" i="9"/>
  <c r="AY81" i="9"/>
  <c r="AY82" i="9"/>
  <c r="AY84" i="9"/>
  <c r="AY85" i="9"/>
  <c r="AY86" i="9"/>
  <c r="AY87" i="9"/>
  <c r="AY88" i="9"/>
  <c r="AY89" i="9"/>
  <c r="AY90" i="9"/>
  <c r="AY91" i="9"/>
  <c r="AY92" i="9"/>
  <c r="AY93" i="9"/>
  <c r="AY95" i="9"/>
  <c r="AY96" i="9"/>
  <c r="AY97" i="9"/>
  <c r="AY98" i="9"/>
  <c r="AY7" i="9"/>
  <c r="AW8" i="9"/>
  <c r="AW9" i="9"/>
  <c r="AW10" i="9"/>
  <c r="AW11" i="9"/>
  <c r="AW12" i="9"/>
  <c r="AW13" i="9"/>
  <c r="AW14" i="9"/>
  <c r="AW15" i="9"/>
  <c r="AW16" i="9"/>
  <c r="AW17" i="9"/>
  <c r="AW18" i="9"/>
  <c r="AW19" i="9"/>
  <c r="AW20" i="9"/>
  <c r="AW23" i="9"/>
  <c r="AW24" i="9"/>
  <c r="AW25" i="9"/>
  <c r="AW26" i="9"/>
  <c r="AW27" i="9"/>
  <c r="AW28" i="9"/>
  <c r="AW29" i="9"/>
  <c r="AW30" i="9"/>
  <c r="AW31" i="9"/>
  <c r="AW32" i="9"/>
  <c r="AW33" i="9"/>
  <c r="AW34" i="9"/>
  <c r="AW36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W60" i="9"/>
  <c r="AW61" i="9"/>
  <c r="AW62" i="9"/>
  <c r="AW63" i="9"/>
  <c r="AW64" i="9"/>
  <c r="AW65" i="9"/>
  <c r="AW66" i="9"/>
  <c r="AW67" i="9"/>
  <c r="AW69" i="9"/>
  <c r="AW73" i="9"/>
  <c r="AW74" i="9"/>
  <c r="AW75" i="9"/>
  <c r="AW76" i="9"/>
  <c r="AW77" i="9"/>
  <c r="AW78" i="9"/>
  <c r="AW79" i="9"/>
  <c r="AW80" i="9"/>
  <c r="AW81" i="9"/>
  <c r="AW82" i="9"/>
  <c r="AW84" i="9"/>
  <c r="AW85" i="9"/>
  <c r="AW86" i="9"/>
  <c r="AW87" i="9"/>
  <c r="AW88" i="9"/>
  <c r="AW89" i="9"/>
  <c r="AW90" i="9"/>
  <c r="AW91" i="9"/>
  <c r="AW92" i="9"/>
  <c r="AW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6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9" i="9"/>
  <c r="AV73" i="9"/>
  <c r="AV74" i="9"/>
  <c r="AV75" i="9"/>
  <c r="AV76" i="9"/>
  <c r="AV77" i="9"/>
  <c r="AV78" i="9"/>
  <c r="AV79" i="9"/>
  <c r="AV80" i="9"/>
  <c r="AV81" i="9"/>
  <c r="AV82" i="9"/>
  <c r="AV84" i="9"/>
  <c r="AV85" i="9"/>
  <c r="AV86" i="9"/>
  <c r="AV87" i="9"/>
  <c r="AV88" i="9"/>
  <c r="AV89" i="9"/>
  <c r="AV90" i="9"/>
  <c r="AV91" i="9"/>
  <c r="AV92" i="9"/>
  <c r="AV93" i="9"/>
  <c r="AV95" i="9"/>
  <c r="AV96" i="9"/>
  <c r="AV97" i="9"/>
  <c r="AV98" i="9"/>
  <c r="AV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6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9" i="9"/>
  <c r="AT72" i="9"/>
  <c r="AT73" i="9"/>
  <c r="AT74" i="9"/>
  <c r="AT75" i="9"/>
  <c r="AT76" i="9"/>
  <c r="AT77" i="9"/>
  <c r="AT78" i="9"/>
  <c r="AT79" i="9"/>
  <c r="AT80" i="9"/>
  <c r="AT81" i="9"/>
  <c r="AT82" i="9"/>
  <c r="AT84" i="9"/>
  <c r="AT85" i="9"/>
  <c r="AT86" i="9"/>
  <c r="AT87" i="9"/>
  <c r="AT88" i="9"/>
  <c r="AT89" i="9"/>
  <c r="AT90" i="9"/>
  <c r="AT91" i="9"/>
  <c r="AT92" i="9"/>
  <c r="AT93" i="9"/>
  <c r="AT95" i="9"/>
  <c r="AT96" i="9"/>
  <c r="AT97" i="9"/>
  <c r="AT98" i="9"/>
  <c r="AT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6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9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4" i="9"/>
  <c r="AS85" i="9"/>
  <c r="AS86" i="9"/>
  <c r="AS87" i="9"/>
  <c r="AS88" i="9"/>
  <c r="AS89" i="9"/>
  <c r="AS90" i="9"/>
  <c r="AS91" i="9"/>
  <c r="AS92" i="9"/>
  <c r="AS93" i="9"/>
  <c r="AS95" i="9"/>
  <c r="AS96" i="9"/>
  <c r="AS97" i="9"/>
  <c r="AS98" i="9"/>
  <c r="AS7" i="9"/>
  <c r="S60" i="4"/>
  <c r="S61" i="4"/>
  <c r="S62" i="4"/>
  <c r="S63" i="4"/>
  <c r="S64" i="4"/>
  <c r="S65" i="4"/>
  <c r="S66" i="4"/>
  <c r="S67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4" i="4"/>
  <c r="S5" i="4"/>
  <c r="S6" i="4"/>
  <c r="S7" i="4"/>
  <c r="S8" i="4"/>
  <c r="S9" i="4"/>
  <c r="S10" i="4"/>
  <c r="S11" i="4"/>
  <c r="S12" i="4"/>
  <c r="S13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8" i="4"/>
  <c r="S59" i="4"/>
  <c r="S3" i="4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3" i="1"/>
  <c r="AZ24" i="1"/>
  <c r="AZ25" i="1"/>
  <c r="AZ26" i="1"/>
  <c r="AZ28" i="1"/>
  <c r="AZ29" i="1"/>
  <c r="AZ30" i="1"/>
  <c r="AZ31" i="1"/>
  <c r="AZ32" i="1"/>
  <c r="AZ33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70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7" i="1"/>
  <c r="AZ88" i="1"/>
  <c r="AZ89" i="1"/>
  <c r="AZ90" i="1"/>
  <c r="AZ91" i="1"/>
  <c r="AZ92" i="1"/>
  <c r="AZ93" i="1"/>
  <c r="AZ94" i="1"/>
  <c r="AZ98" i="1"/>
  <c r="AZ99" i="1"/>
  <c r="AZ100" i="1"/>
  <c r="AZ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3" i="1"/>
  <c r="AY24" i="1"/>
  <c r="AY25" i="1"/>
  <c r="AY26" i="1"/>
  <c r="AY28" i="1"/>
  <c r="AY29" i="1"/>
  <c r="AY30" i="1"/>
  <c r="AY31" i="1"/>
  <c r="AY32" i="1"/>
  <c r="AY33" i="1"/>
  <c r="AY38" i="1"/>
  <c r="AY41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70" i="1"/>
  <c r="AY71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7" i="1"/>
  <c r="AY88" i="1"/>
  <c r="AY89" i="1"/>
  <c r="AY90" i="1"/>
  <c r="AY91" i="1"/>
  <c r="AY92" i="1"/>
  <c r="AY93" i="1"/>
  <c r="AY94" i="1"/>
  <c r="AY96" i="1"/>
  <c r="AY97" i="1"/>
  <c r="AY98" i="1"/>
  <c r="AY99" i="1"/>
  <c r="AY100" i="1"/>
  <c r="AY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3" i="1"/>
  <c r="AW24" i="1"/>
  <c r="AW25" i="1"/>
  <c r="AW26" i="1"/>
  <c r="AW28" i="1"/>
  <c r="AW29" i="1"/>
  <c r="AW30" i="1"/>
  <c r="AW31" i="1"/>
  <c r="AW32" i="1"/>
  <c r="AW33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70" i="1"/>
  <c r="AW74" i="1"/>
  <c r="AW75" i="1"/>
  <c r="AW76" i="1"/>
  <c r="AW77" i="1"/>
  <c r="AW78" i="1"/>
  <c r="AW79" i="1"/>
  <c r="AW80" i="1"/>
  <c r="AW81" i="1"/>
  <c r="AW82" i="1"/>
  <c r="AW83" i="1"/>
  <c r="AW88" i="1"/>
  <c r="AW89" i="1"/>
  <c r="AW90" i="1"/>
  <c r="AW91" i="1"/>
  <c r="AW92" i="1"/>
  <c r="AW93" i="1"/>
  <c r="AW94" i="1"/>
  <c r="AW99" i="1"/>
  <c r="AW100" i="1"/>
  <c r="AW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3" i="1"/>
  <c r="AV24" i="1"/>
  <c r="AV25" i="1"/>
  <c r="AV26" i="1"/>
  <c r="AV28" i="1"/>
  <c r="AV29" i="1"/>
  <c r="AV30" i="1"/>
  <c r="AV31" i="1"/>
  <c r="AV32" i="1"/>
  <c r="AV33" i="1"/>
  <c r="AV38" i="1"/>
  <c r="AV41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70" i="1"/>
  <c r="AV71" i="1"/>
  <c r="AV73" i="1"/>
  <c r="AV74" i="1"/>
  <c r="AV75" i="1"/>
  <c r="AV76" i="1"/>
  <c r="AV77" i="1"/>
  <c r="AV78" i="1"/>
  <c r="AV79" i="1"/>
  <c r="AV80" i="1"/>
  <c r="AV81" i="1"/>
  <c r="AV82" i="1"/>
  <c r="AV83" i="1"/>
  <c r="AV89" i="1"/>
  <c r="AV90" i="1"/>
  <c r="AV91" i="1"/>
  <c r="AV92" i="1"/>
  <c r="AV93" i="1"/>
  <c r="AV94" i="1"/>
  <c r="AV96" i="1"/>
  <c r="AV97" i="1"/>
  <c r="AV98" i="1"/>
  <c r="AV99" i="1"/>
  <c r="AV100" i="1"/>
  <c r="AV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3" i="1"/>
  <c r="AT24" i="1"/>
  <c r="AT25" i="1"/>
  <c r="AT26" i="1"/>
  <c r="AT28" i="1"/>
  <c r="AT29" i="1"/>
  <c r="AT30" i="1"/>
  <c r="AT31" i="1"/>
  <c r="AT32" i="1"/>
  <c r="AT33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70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7" i="1"/>
  <c r="AT88" i="1"/>
  <c r="AT89" i="1"/>
  <c r="AT90" i="1"/>
  <c r="AT91" i="1"/>
  <c r="AT92" i="1"/>
  <c r="AT93" i="1"/>
  <c r="AT99" i="1"/>
  <c r="AT100" i="1"/>
  <c r="AT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3" i="1"/>
  <c r="AS24" i="1"/>
  <c r="AS25" i="1"/>
  <c r="AS26" i="1"/>
  <c r="AS28" i="1"/>
  <c r="AS29" i="1"/>
  <c r="AS30" i="1"/>
  <c r="AS31" i="1"/>
  <c r="AS32" i="1"/>
  <c r="AS33" i="1"/>
  <c r="AS38" i="1"/>
  <c r="AS41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70" i="1"/>
  <c r="AS71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7" i="1"/>
  <c r="AS88" i="1"/>
  <c r="AS89" i="1"/>
  <c r="AS90" i="1"/>
  <c r="AS91" i="1"/>
  <c r="AS92" i="1"/>
  <c r="AS93" i="1"/>
  <c r="AS94" i="1"/>
  <c r="AS96" i="1"/>
  <c r="AS97" i="1"/>
  <c r="AS98" i="1"/>
  <c r="AS99" i="1"/>
  <c r="AS100" i="1"/>
  <c r="AS7" i="1"/>
  <c r="GL109" i="1" l="1"/>
  <c r="GL107" i="1"/>
  <c r="GL108" i="1" s="1"/>
  <c r="GL112" i="1" s="1"/>
  <c r="BV110" i="1"/>
  <c r="GB106" i="1"/>
  <c r="FO102" i="1"/>
  <c r="FL102" i="1"/>
  <c r="FI102" i="1"/>
  <c r="BG44" i="1"/>
  <c r="BG102" i="1" s="1"/>
  <c r="BK44" i="1"/>
  <c r="AW103" i="9"/>
  <c r="AT103" i="9"/>
  <c r="AY103" i="9"/>
  <c r="BI103" i="9"/>
  <c r="BF103" i="9"/>
  <c r="AS103" i="9"/>
  <c r="AV103" i="9"/>
  <c r="AZ103" i="9"/>
  <c r="BC103" i="9"/>
  <c r="BD103" i="9"/>
  <c r="BG103" i="9"/>
  <c r="BJ103" i="9"/>
  <c r="BA27" i="9"/>
  <c r="AR103" i="9"/>
  <c r="BK27" i="9"/>
  <c r="LC27" i="9" s="1"/>
  <c r="LD27" i="9" s="1"/>
  <c r="BB103" i="9"/>
  <c r="BV108" i="1"/>
  <c r="BV112" i="1" s="1"/>
  <c r="AB94" i="4"/>
  <c r="C25" i="12" s="1"/>
  <c r="C29" i="12" s="1"/>
  <c r="BL108" i="9"/>
  <c r="BL112" i="9"/>
  <c r="BL109" i="9"/>
  <c r="BL116" i="9" s="1"/>
  <c r="BP102" i="1"/>
  <c r="BL106" i="1" s="1"/>
  <c r="C21" i="5" s="1"/>
  <c r="BU102" i="1"/>
  <c r="BQ104" i="1"/>
  <c r="BL109" i="1" s="1"/>
  <c r="F21" i="5" s="1"/>
  <c r="BU104" i="1"/>
  <c r="BL107" i="1"/>
  <c r="B21" i="5" s="1"/>
  <c r="V91" i="4"/>
  <c r="AL41" i="6"/>
  <c r="AP9" i="6"/>
  <c r="AP10" i="6"/>
  <c r="AP11" i="6"/>
  <c r="AP14" i="6"/>
  <c r="AP15" i="6"/>
  <c r="AP16" i="6"/>
  <c r="AP17" i="6"/>
  <c r="AP18" i="6"/>
  <c r="AP19" i="6"/>
  <c r="AP20" i="6"/>
  <c r="AP21" i="6"/>
  <c r="AP22" i="6"/>
  <c r="AP25" i="6"/>
  <c r="AP26" i="6"/>
  <c r="AP27" i="6"/>
  <c r="AP28" i="6"/>
  <c r="AP29" i="6"/>
  <c r="AP30" i="6"/>
  <c r="AP31" i="6"/>
  <c r="AP32" i="6"/>
  <c r="AP33" i="6"/>
  <c r="AP34" i="6"/>
  <c r="AP36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9" i="6"/>
  <c r="AP70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8" i="6"/>
  <c r="AP89" i="6"/>
  <c r="AP90" i="6"/>
  <c r="AP91" i="6"/>
  <c r="AP92" i="6"/>
  <c r="AP93" i="6"/>
  <c r="AP94" i="6"/>
  <c r="AP99" i="6"/>
  <c r="AP100" i="6"/>
  <c r="AP101" i="6"/>
  <c r="AP8" i="6"/>
  <c r="AO9" i="6"/>
  <c r="AO10" i="6"/>
  <c r="AO11" i="6"/>
  <c r="AO13" i="6"/>
  <c r="AO14" i="6"/>
  <c r="AO15" i="6"/>
  <c r="AO16" i="6"/>
  <c r="AO17" i="6"/>
  <c r="AO18" i="6"/>
  <c r="AO19" i="6"/>
  <c r="AO20" i="6"/>
  <c r="AO21" i="6"/>
  <c r="AO22" i="6"/>
  <c r="AO25" i="6"/>
  <c r="AO26" i="6"/>
  <c r="AO27" i="6"/>
  <c r="AO28" i="6"/>
  <c r="AO29" i="6"/>
  <c r="AO30" i="6"/>
  <c r="AO31" i="6"/>
  <c r="AO32" i="6"/>
  <c r="AO33" i="6"/>
  <c r="AO34" i="6"/>
  <c r="AO36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9" i="6"/>
  <c r="AO70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8" i="6"/>
  <c r="AO89" i="6"/>
  <c r="AO90" i="6"/>
  <c r="AO91" i="6"/>
  <c r="AO92" i="6"/>
  <c r="AO93" i="6"/>
  <c r="AO94" i="6"/>
  <c r="AO99" i="6"/>
  <c r="AO100" i="6"/>
  <c r="AO101" i="6"/>
  <c r="AO8" i="6"/>
  <c r="AM9" i="6"/>
  <c r="AM10" i="6"/>
  <c r="AM11" i="6"/>
  <c r="AM15" i="6"/>
  <c r="AM16" i="6"/>
  <c r="AM17" i="6"/>
  <c r="AM18" i="6"/>
  <c r="AM19" i="6"/>
  <c r="AM20" i="6"/>
  <c r="AM21" i="6"/>
  <c r="AM22" i="6"/>
  <c r="AM25" i="6"/>
  <c r="AM26" i="6"/>
  <c r="AM27" i="6"/>
  <c r="AM28" i="6"/>
  <c r="AM29" i="6"/>
  <c r="AM30" i="6"/>
  <c r="AM31" i="6"/>
  <c r="AM32" i="6"/>
  <c r="AM33" i="6"/>
  <c r="AM34" i="6"/>
  <c r="AM36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70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8" i="6"/>
  <c r="AM89" i="6"/>
  <c r="AM90" i="6"/>
  <c r="AM91" i="6"/>
  <c r="AM92" i="6"/>
  <c r="AM93" i="6"/>
  <c r="AM94" i="6"/>
  <c r="AM99" i="6"/>
  <c r="AM100" i="6"/>
  <c r="AM101" i="6"/>
  <c r="AM8" i="6"/>
  <c r="AL9" i="6"/>
  <c r="AL10" i="6"/>
  <c r="AL11" i="6"/>
  <c r="AL13" i="6"/>
  <c r="AL14" i="6"/>
  <c r="AL15" i="6"/>
  <c r="AL16" i="6"/>
  <c r="AL17" i="6"/>
  <c r="AL18" i="6"/>
  <c r="AL19" i="6"/>
  <c r="AL20" i="6"/>
  <c r="AL21" i="6"/>
  <c r="AL22" i="6"/>
  <c r="AL25" i="6"/>
  <c r="AL26" i="6"/>
  <c r="AL27" i="6"/>
  <c r="AL28" i="6"/>
  <c r="AL29" i="6"/>
  <c r="AL30" i="6"/>
  <c r="AL31" i="6"/>
  <c r="AL32" i="6"/>
  <c r="AL33" i="6"/>
  <c r="AL34" i="6"/>
  <c r="AL36" i="6"/>
  <c r="AL40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9" i="6"/>
  <c r="AL70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8" i="6"/>
  <c r="AL89" i="6"/>
  <c r="AL90" i="6"/>
  <c r="AL91" i="6"/>
  <c r="AL92" i="6"/>
  <c r="AL93" i="6"/>
  <c r="AL94" i="6"/>
  <c r="AL99" i="6"/>
  <c r="AL100" i="6"/>
  <c r="AL101" i="6"/>
  <c r="AL8" i="6"/>
  <c r="AJ9" i="6"/>
  <c r="AJ10" i="6"/>
  <c r="AJ11" i="6"/>
  <c r="AJ14" i="6"/>
  <c r="AJ15" i="6"/>
  <c r="AJ16" i="6"/>
  <c r="AJ17" i="6"/>
  <c r="AJ18" i="6"/>
  <c r="AJ19" i="6"/>
  <c r="AJ20" i="6"/>
  <c r="AJ21" i="6"/>
  <c r="AJ22" i="6"/>
  <c r="AJ25" i="6"/>
  <c r="AJ26" i="6"/>
  <c r="AJ27" i="6"/>
  <c r="AJ28" i="6"/>
  <c r="AJ29" i="6"/>
  <c r="AJ30" i="6"/>
  <c r="AJ31" i="6"/>
  <c r="AJ32" i="6"/>
  <c r="AJ33" i="6"/>
  <c r="AJ34" i="6"/>
  <c r="AJ36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70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8" i="6"/>
  <c r="AJ89" i="6"/>
  <c r="AJ90" i="6"/>
  <c r="AJ91" i="6"/>
  <c r="AJ92" i="6"/>
  <c r="AJ93" i="6"/>
  <c r="AJ94" i="6"/>
  <c r="AJ99" i="6"/>
  <c r="AJ100" i="6"/>
  <c r="AJ101" i="6"/>
  <c r="AJ8" i="6"/>
  <c r="AI9" i="6"/>
  <c r="AI10" i="6"/>
  <c r="AI11" i="6"/>
  <c r="AI13" i="6"/>
  <c r="AI14" i="6"/>
  <c r="AI15" i="6"/>
  <c r="AI16" i="6"/>
  <c r="AI17" i="6"/>
  <c r="AI18" i="6"/>
  <c r="AI19" i="6"/>
  <c r="AI20" i="6"/>
  <c r="AI21" i="6"/>
  <c r="AI22" i="6"/>
  <c r="AI25" i="6"/>
  <c r="AI26" i="6"/>
  <c r="AI27" i="6"/>
  <c r="AI28" i="6"/>
  <c r="AI29" i="6"/>
  <c r="AI30" i="6"/>
  <c r="AI31" i="6"/>
  <c r="AI32" i="6"/>
  <c r="AI33" i="6"/>
  <c r="AI34" i="6"/>
  <c r="AI36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9" i="6"/>
  <c r="AI70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8" i="6"/>
  <c r="AI89" i="6"/>
  <c r="AI90" i="6"/>
  <c r="AI91" i="6"/>
  <c r="AI92" i="6"/>
  <c r="AI93" i="6"/>
  <c r="AI94" i="6"/>
  <c r="AI99" i="6"/>
  <c r="AI100" i="6"/>
  <c r="AI101" i="6"/>
  <c r="AI8" i="6"/>
  <c r="AJ46" i="9"/>
  <c r="F95" i="9"/>
  <c r="I95" i="9"/>
  <c r="L95" i="9"/>
  <c r="V95" i="9"/>
  <c r="Z95" i="9"/>
  <c r="AC95" i="9"/>
  <c r="AF95" i="9"/>
  <c r="AQ95" i="9"/>
  <c r="AP95" i="9"/>
  <c r="AM95" i="9"/>
  <c r="AJ95" i="9"/>
  <c r="E95" i="9"/>
  <c r="H95" i="9"/>
  <c r="K95" i="9"/>
  <c r="O95" i="9"/>
  <c r="R95" i="9"/>
  <c r="U95" i="9"/>
  <c r="Y95" i="9"/>
  <c r="AB95" i="9"/>
  <c r="AE95" i="9"/>
  <c r="AI95" i="9"/>
  <c r="AL95" i="9"/>
  <c r="AO95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6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9" i="9"/>
  <c r="AP74" i="9"/>
  <c r="AP75" i="9"/>
  <c r="AP76" i="9"/>
  <c r="AP77" i="9"/>
  <c r="AP78" i="9"/>
  <c r="AP79" i="9"/>
  <c r="AP80" i="9"/>
  <c r="AP81" i="9"/>
  <c r="AP82" i="9"/>
  <c r="AP84" i="9"/>
  <c r="AP85" i="9"/>
  <c r="AP86" i="9"/>
  <c r="AP87" i="9"/>
  <c r="AP88" i="9"/>
  <c r="AP89" i="9"/>
  <c r="AP90" i="9"/>
  <c r="AP91" i="9"/>
  <c r="AP92" i="9"/>
  <c r="AP93" i="9"/>
  <c r="AP96" i="9"/>
  <c r="AP97" i="9"/>
  <c r="AP98" i="9"/>
  <c r="AP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6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9" i="9"/>
  <c r="AO73" i="9"/>
  <c r="AO74" i="9"/>
  <c r="AO75" i="9"/>
  <c r="AO76" i="9"/>
  <c r="AO77" i="9"/>
  <c r="AO78" i="9"/>
  <c r="AO79" i="9"/>
  <c r="AO80" i="9"/>
  <c r="AO81" i="9"/>
  <c r="AO82" i="9"/>
  <c r="AO84" i="9"/>
  <c r="AO85" i="9"/>
  <c r="AO86" i="9"/>
  <c r="AO87" i="9"/>
  <c r="AO88" i="9"/>
  <c r="AO89" i="9"/>
  <c r="AO90" i="9"/>
  <c r="AO91" i="9"/>
  <c r="AO92" i="9"/>
  <c r="AO93" i="9"/>
  <c r="AO96" i="9"/>
  <c r="AO97" i="9"/>
  <c r="AO98" i="9"/>
  <c r="AO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6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9" i="9"/>
  <c r="AM74" i="9"/>
  <c r="AM75" i="9"/>
  <c r="AM76" i="9"/>
  <c r="AM77" i="9"/>
  <c r="AM78" i="9"/>
  <c r="AM79" i="9"/>
  <c r="AM80" i="9"/>
  <c r="AM81" i="9"/>
  <c r="AM82" i="9"/>
  <c r="AM84" i="9"/>
  <c r="AM85" i="9"/>
  <c r="AM86" i="9"/>
  <c r="AM87" i="9"/>
  <c r="AM88" i="9"/>
  <c r="AM89" i="9"/>
  <c r="AM90" i="9"/>
  <c r="AM91" i="9"/>
  <c r="AM92" i="9"/>
  <c r="AM93" i="9"/>
  <c r="AM96" i="9"/>
  <c r="AM97" i="9"/>
  <c r="AM98" i="9"/>
  <c r="AM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6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9" i="9"/>
  <c r="AL73" i="9"/>
  <c r="AL74" i="9"/>
  <c r="AL75" i="9"/>
  <c r="AL76" i="9"/>
  <c r="AL77" i="9"/>
  <c r="AL78" i="9"/>
  <c r="AL79" i="9"/>
  <c r="AL80" i="9"/>
  <c r="AL81" i="9"/>
  <c r="AL82" i="9"/>
  <c r="AL84" i="9"/>
  <c r="AL85" i="9"/>
  <c r="AL86" i="9"/>
  <c r="AL87" i="9"/>
  <c r="AL88" i="9"/>
  <c r="AL89" i="9"/>
  <c r="AL90" i="9"/>
  <c r="AL91" i="9"/>
  <c r="AL92" i="9"/>
  <c r="AL93" i="9"/>
  <c r="AL96" i="9"/>
  <c r="AL97" i="9"/>
  <c r="AL98" i="9"/>
  <c r="AL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6" i="9"/>
  <c r="AJ39" i="9"/>
  <c r="AJ40" i="9"/>
  <c r="AJ41" i="9"/>
  <c r="AJ42" i="9"/>
  <c r="AJ43" i="9"/>
  <c r="AJ44" i="9"/>
  <c r="AJ45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73" i="9"/>
  <c r="AJ74" i="9"/>
  <c r="AJ75" i="9"/>
  <c r="AJ76" i="9"/>
  <c r="AJ77" i="9"/>
  <c r="AJ78" i="9"/>
  <c r="AJ79" i="9"/>
  <c r="AJ80" i="9"/>
  <c r="AJ81" i="9"/>
  <c r="AJ82" i="9"/>
  <c r="AJ84" i="9"/>
  <c r="AJ85" i="9"/>
  <c r="AJ86" i="9"/>
  <c r="AJ87" i="9"/>
  <c r="AJ88" i="9"/>
  <c r="AJ89" i="9"/>
  <c r="AJ90" i="9"/>
  <c r="AJ91" i="9"/>
  <c r="AJ92" i="9"/>
  <c r="AJ93" i="9"/>
  <c r="AJ96" i="9"/>
  <c r="AJ97" i="9"/>
  <c r="AJ98" i="9"/>
  <c r="AJ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6" i="9"/>
  <c r="AI39" i="9"/>
  <c r="AI40" i="9"/>
  <c r="AI41" i="9"/>
  <c r="AI42" i="9"/>
  <c r="AI43" i="9"/>
  <c r="AI44" i="9"/>
  <c r="AI45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73" i="9"/>
  <c r="AI74" i="9"/>
  <c r="AI75" i="9"/>
  <c r="AI76" i="9"/>
  <c r="AI77" i="9"/>
  <c r="AI78" i="9"/>
  <c r="AI79" i="9"/>
  <c r="AI80" i="9"/>
  <c r="AI81" i="9"/>
  <c r="AI82" i="9"/>
  <c r="AI84" i="9"/>
  <c r="AI85" i="9"/>
  <c r="AI86" i="9"/>
  <c r="AI87" i="9"/>
  <c r="AI88" i="9"/>
  <c r="AI89" i="9"/>
  <c r="AI90" i="9"/>
  <c r="AI91" i="9"/>
  <c r="AI92" i="9"/>
  <c r="AI93" i="9"/>
  <c r="AI96" i="9"/>
  <c r="AI97" i="9"/>
  <c r="AI98" i="9"/>
  <c r="AI7" i="9"/>
  <c r="AM57" i="1"/>
  <c r="AM54" i="1"/>
  <c r="AM46" i="1"/>
  <c r="AM55" i="1"/>
  <c r="AM48" i="1"/>
  <c r="AM49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3" i="1"/>
  <c r="AM24" i="1"/>
  <c r="AM25" i="1"/>
  <c r="AM26" i="1"/>
  <c r="AM28" i="1"/>
  <c r="AM29" i="1"/>
  <c r="AM30" i="1"/>
  <c r="AM31" i="1"/>
  <c r="AM32" i="1"/>
  <c r="AM33" i="1"/>
  <c r="AM44" i="1"/>
  <c r="AM45" i="1"/>
  <c r="AM47" i="1"/>
  <c r="AM50" i="1"/>
  <c r="AM51" i="1"/>
  <c r="AM52" i="1"/>
  <c r="AM53" i="1"/>
  <c r="AM56" i="1"/>
  <c r="AM58" i="1"/>
  <c r="AM59" i="1"/>
  <c r="AM60" i="1"/>
  <c r="AM61" i="1"/>
  <c r="AM62" i="1"/>
  <c r="AM63" i="1"/>
  <c r="AM64" i="1"/>
  <c r="AM65" i="1"/>
  <c r="AM66" i="1"/>
  <c r="AM67" i="1"/>
  <c r="AM68" i="1"/>
  <c r="AM70" i="1"/>
  <c r="AM76" i="1"/>
  <c r="AM77" i="1"/>
  <c r="AM78" i="1"/>
  <c r="AM79" i="1"/>
  <c r="AM80" i="1"/>
  <c r="AM81" i="1"/>
  <c r="AM82" i="1"/>
  <c r="AM83" i="1"/>
  <c r="AM84" i="1"/>
  <c r="AM85" i="1"/>
  <c r="AM87" i="1"/>
  <c r="AM88" i="1"/>
  <c r="AM89" i="1"/>
  <c r="AM90" i="1"/>
  <c r="AM93" i="1"/>
  <c r="AM94" i="1"/>
  <c r="AM98" i="1"/>
  <c r="AM99" i="1"/>
  <c r="AM100" i="1"/>
  <c r="AM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3" i="1"/>
  <c r="AL24" i="1"/>
  <c r="AL25" i="1"/>
  <c r="AL26" i="1"/>
  <c r="AL28" i="1"/>
  <c r="AL29" i="1"/>
  <c r="AL30" i="1"/>
  <c r="AL31" i="1"/>
  <c r="AL32" i="1"/>
  <c r="AL33" i="1"/>
  <c r="AL38" i="1"/>
  <c r="AL41" i="1"/>
  <c r="AL43" i="1"/>
  <c r="AL44" i="1"/>
  <c r="AL45" i="1"/>
  <c r="AL47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70" i="1"/>
  <c r="AL71" i="1"/>
  <c r="AL73" i="1"/>
  <c r="AL74" i="1"/>
  <c r="AL75" i="1"/>
  <c r="AL76" i="1"/>
  <c r="AL77" i="1"/>
  <c r="AL78" i="1"/>
  <c r="AL79" i="1"/>
  <c r="AL80" i="1"/>
  <c r="AL81" i="1"/>
  <c r="AL82" i="1"/>
  <c r="AL83" i="1"/>
  <c r="AL90" i="1"/>
  <c r="AL93" i="1"/>
  <c r="AL94" i="1"/>
  <c r="AL96" i="1"/>
  <c r="AL97" i="1"/>
  <c r="AL98" i="1"/>
  <c r="AL99" i="1"/>
  <c r="AL100" i="1"/>
  <c r="AL7" i="1"/>
  <c r="AM92" i="1"/>
  <c r="AM91" i="1"/>
  <c r="P4" i="4"/>
  <c r="P5" i="4"/>
  <c r="P6" i="4"/>
  <c r="P7" i="4"/>
  <c r="P8" i="4"/>
  <c r="P9" i="4"/>
  <c r="P10" i="4"/>
  <c r="P11" i="4"/>
  <c r="P12" i="4"/>
  <c r="P13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8" i="4"/>
  <c r="P59" i="4"/>
  <c r="P60" i="4"/>
  <c r="P61" i="4"/>
  <c r="P62" i="4"/>
  <c r="P63" i="4"/>
  <c r="P64" i="4"/>
  <c r="P65" i="4"/>
  <c r="P66" i="4"/>
  <c r="P67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3" i="4"/>
  <c r="M4" i="4"/>
  <c r="M5" i="4"/>
  <c r="M6" i="4"/>
  <c r="M7" i="4"/>
  <c r="M8" i="4"/>
  <c r="M9" i="4"/>
  <c r="M10" i="4"/>
  <c r="M11" i="4"/>
  <c r="M12" i="4"/>
  <c r="M13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8" i="4"/>
  <c r="M59" i="4"/>
  <c r="M60" i="4"/>
  <c r="M61" i="4"/>
  <c r="M62" i="4"/>
  <c r="M63" i="4"/>
  <c r="M64" i="4"/>
  <c r="M65" i="4"/>
  <c r="M66" i="4"/>
  <c r="M67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3" i="4"/>
  <c r="J28" i="4"/>
  <c r="BH103" i="6"/>
  <c r="BE103" i="6"/>
  <c r="BB103" i="6"/>
  <c r="BJ103" i="6"/>
  <c r="BJ105" i="6" s="1"/>
  <c r="BB110" i="6" s="1"/>
  <c r="BI103" i="6"/>
  <c r="BG103" i="6"/>
  <c r="BG105" i="6" s="1"/>
  <c r="BB109" i="6" s="1"/>
  <c r="BF103" i="6"/>
  <c r="BD103" i="6"/>
  <c r="BK7" i="6"/>
  <c r="AX103" i="6"/>
  <c r="AU103" i="6"/>
  <c r="AR103" i="6"/>
  <c r="AY103" i="6"/>
  <c r="AW103" i="6"/>
  <c r="AW105" i="6" s="1"/>
  <c r="AR109" i="6" s="1"/>
  <c r="AV103" i="6"/>
  <c r="AT103" i="6"/>
  <c r="AS103" i="6"/>
  <c r="BA7" i="6"/>
  <c r="AN103" i="6"/>
  <c r="AK103" i="6"/>
  <c r="AH103" i="6"/>
  <c r="AQ101" i="6"/>
  <c r="AQ100" i="6"/>
  <c r="AQ94" i="6"/>
  <c r="AQ93" i="6"/>
  <c r="AQ92" i="6"/>
  <c r="AQ91" i="6"/>
  <c r="AQ90" i="6"/>
  <c r="AQ86" i="6"/>
  <c r="AQ85" i="6"/>
  <c r="AQ84" i="6"/>
  <c r="AQ83" i="6"/>
  <c r="AQ82" i="6"/>
  <c r="AQ81" i="6"/>
  <c r="AQ80" i="6"/>
  <c r="AQ79" i="6"/>
  <c r="AQ78" i="6"/>
  <c r="AQ77" i="6"/>
  <c r="AQ76" i="6"/>
  <c r="AQ75" i="6"/>
  <c r="AQ74" i="6"/>
  <c r="AQ73" i="6"/>
  <c r="AQ72" i="6"/>
  <c r="AQ70" i="6"/>
  <c r="AQ69" i="6"/>
  <c r="AQ67" i="6"/>
  <c r="AQ66" i="6"/>
  <c r="AQ65" i="6"/>
  <c r="AQ64" i="6"/>
  <c r="AQ63" i="6"/>
  <c r="AQ62" i="6"/>
  <c r="AQ61" i="6"/>
  <c r="AQ60" i="6"/>
  <c r="AQ59" i="6"/>
  <c r="AQ58" i="6"/>
  <c r="AQ57" i="6"/>
  <c r="AQ56" i="6"/>
  <c r="AQ55" i="6"/>
  <c r="AQ54" i="6"/>
  <c r="AQ53" i="6"/>
  <c r="AQ52" i="6"/>
  <c r="AQ51" i="6"/>
  <c r="AQ50" i="6"/>
  <c r="AQ49" i="6"/>
  <c r="AQ48" i="6"/>
  <c r="AQ47" i="6"/>
  <c r="AQ46" i="6"/>
  <c r="AQ45" i="6"/>
  <c r="AQ44" i="6"/>
  <c r="AQ43" i="6"/>
  <c r="AQ42" i="6"/>
  <c r="AQ33" i="6"/>
  <c r="AQ32" i="6"/>
  <c r="AQ31" i="6"/>
  <c r="AQ30" i="6"/>
  <c r="AQ29" i="6"/>
  <c r="AQ28" i="6"/>
  <c r="AQ27" i="6"/>
  <c r="AQ26" i="6"/>
  <c r="AQ25" i="6"/>
  <c r="AQ22" i="6"/>
  <c r="AQ21" i="6"/>
  <c r="AQ20" i="6"/>
  <c r="AQ19" i="6"/>
  <c r="AQ18" i="6"/>
  <c r="AQ17" i="6"/>
  <c r="AQ16" i="6"/>
  <c r="AQ15" i="6"/>
  <c r="AQ14" i="6"/>
  <c r="AQ11" i="6"/>
  <c r="AQ10" i="6"/>
  <c r="AQ9" i="6"/>
  <c r="AQ8" i="6"/>
  <c r="AQ7" i="6"/>
  <c r="BK93" i="9"/>
  <c r="BK92" i="9"/>
  <c r="LC92" i="9" s="1"/>
  <c r="LD92" i="9" s="1"/>
  <c r="BK91" i="9"/>
  <c r="BK90" i="9"/>
  <c r="LC90" i="9" s="1"/>
  <c r="LD90" i="9" s="1"/>
  <c r="BK89" i="9"/>
  <c r="LC89" i="9" s="1"/>
  <c r="LD89" i="9" s="1"/>
  <c r="BK88" i="9"/>
  <c r="LC88" i="9" s="1"/>
  <c r="LD88" i="9" s="1"/>
  <c r="BK87" i="9"/>
  <c r="BK82" i="9"/>
  <c r="LC82" i="9" s="1"/>
  <c r="LD82" i="9" s="1"/>
  <c r="BK81" i="9"/>
  <c r="BK80" i="9"/>
  <c r="BK79" i="9"/>
  <c r="BK78" i="9"/>
  <c r="BK77" i="9"/>
  <c r="BK76" i="9"/>
  <c r="BK75" i="9"/>
  <c r="BK74" i="9"/>
  <c r="BK73" i="9"/>
  <c r="BK72" i="9"/>
  <c r="BK71" i="9"/>
  <c r="BK69" i="9"/>
  <c r="BK67" i="9"/>
  <c r="BK66" i="9"/>
  <c r="BK65" i="9"/>
  <c r="BK64" i="9"/>
  <c r="BK63" i="9"/>
  <c r="BK62" i="9"/>
  <c r="BK61" i="9"/>
  <c r="BK60" i="9"/>
  <c r="BK59" i="9"/>
  <c r="BK58" i="9"/>
  <c r="BK57" i="9"/>
  <c r="BK56" i="9"/>
  <c r="BK55" i="9"/>
  <c r="BK54" i="9"/>
  <c r="BK53" i="9"/>
  <c r="BK52" i="9"/>
  <c r="BK51" i="9"/>
  <c r="BK50" i="9"/>
  <c r="BK49" i="9"/>
  <c r="BK48" i="9"/>
  <c r="BK47" i="9"/>
  <c r="BK46" i="9"/>
  <c r="BK45" i="9"/>
  <c r="BK44" i="9"/>
  <c r="BK43" i="9"/>
  <c r="BK42" i="9"/>
  <c r="BK41" i="9"/>
  <c r="BK40" i="9"/>
  <c r="BK39" i="9"/>
  <c r="BK36" i="9"/>
  <c r="BK34" i="9"/>
  <c r="BK33" i="9"/>
  <c r="BK32" i="9"/>
  <c r="BK31" i="9"/>
  <c r="BK26" i="9"/>
  <c r="BK25" i="9"/>
  <c r="BK24" i="9"/>
  <c r="BK23" i="9"/>
  <c r="BK20" i="9"/>
  <c r="BK19" i="9"/>
  <c r="BK18" i="9"/>
  <c r="BK17" i="9"/>
  <c r="BK16" i="9"/>
  <c r="BK15" i="9"/>
  <c r="BK14" i="9"/>
  <c r="BK13" i="9"/>
  <c r="BK12" i="9"/>
  <c r="BK11" i="9"/>
  <c r="BK10" i="9"/>
  <c r="BK9" i="9"/>
  <c r="BK8" i="9"/>
  <c r="BK7" i="9"/>
  <c r="AQ98" i="9"/>
  <c r="AQ97" i="9"/>
  <c r="AQ96" i="9"/>
  <c r="AQ93" i="9"/>
  <c r="AQ92" i="9"/>
  <c r="AQ91" i="9"/>
  <c r="AQ90" i="9"/>
  <c r="AQ89" i="9"/>
  <c r="AQ82" i="9"/>
  <c r="AQ81" i="9"/>
  <c r="AQ80" i="9"/>
  <c r="AQ79" i="9"/>
  <c r="AQ78" i="9"/>
  <c r="AQ77" i="9"/>
  <c r="AQ76" i="9"/>
  <c r="AQ67" i="9"/>
  <c r="AQ66" i="9"/>
  <c r="AQ65" i="9"/>
  <c r="AQ64" i="9"/>
  <c r="AQ63" i="9"/>
  <c r="AQ62" i="9"/>
  <c r="AQ61" i="9"/>
  <c r="AQ60" i="9"/>
  <c r="AQ59" i="9"/>
  <c r="AQ58" i="9"/>
  <c r="AQ57" i="9"/>
  <c r="AQ56" i="9"/>
  <c r="AQ55" i="9"/>
  <c r="AQ54" i="9"/>
  <c r="AQ53" i="9"/>
  <c r="AQ52" i="9"/>
  <c r="AQ51" i="9"/>
  <c r="AQ50" i="9"/>
  <c r="AQ49" i="9"/>
  <c r="AQ48" i="9"/>
  <c r="AQ47" i="9"/>
  <c r="AQ45" i="9"/>
  <c r="AQ44" i="9"/>
  <c r="AQ43" i="9"/>
  <c r="AQ42" i="9"/>
  <c r="AQ41" i="9"/>
  <c r="AQ40" i="9"/>
  <c r="AQ39" i="9"/>
  <c r="AQ36" i="9"/>
  <c r="AQ34" i="9"/>
  <c r="AQ33" i="9"/>
  <c r="AQ32" i="9"/>
  <c r="AQ26" i="9"/>
  <c r="AQ25" i="9"/>
  <c r="AQ24" i="9"/>
  <c r="AQ23" i="9"/>
  <c r="AQ20" i="9"/>
  <c r="AQ19" i="9"/>
  <c r="AQ18" i="9"/>
  <c r="AQ17" i="9"/>
  <c r="AQ16" i="9"/>
  <c r="AQ15" i="9"/>
  <c r="AQ14" i="9"/>
  <c r="AQ13" i="9"/>
  <c r="AQ12" i="9"/>
  <c r="AQ11" i="9"/>
  <c r="AQ10" i="9"/>
  <c r="AQ9" i="9"/>
  <c r="AQ8" i="9"/>
  <c r="AQ7" i="9"/>
  <c r="BA98" i="9"/>
  <c r="BA93" i="9"/>
  <c r="BA92" i="9"/>
  <c r="BA91" i="9"/>
  <c r="BA90" i="9"/>
  <c r="BA89" i="9"/>
  <c r="BA88" i="9"/>
  <c r="BA82" i="9"/>
  <c r="BA81" i="9"/>
  <c r="BA80" i="9"/>
  <c r="BA79" i="9"/>
  <c r="BA78" i="9"/>
  <c r="BA77" i="9"/>
  <c r="BA76" i="9"/>
  <c r="BA67" i="9"/>
  <c r="BA66" i="9"/>
  <c r="BA65" i="9"/>
  <c r="BA64" i="9"/>
  <c r="BA63" i="9"/>
  <c r="BA62" i="9"/>
  <c r="BA61" i="9"/>
  <c r="BA60" i="9"/>
  <c r="BA59" i="9"/>
  <c r="BA58" i="9"/>
  <c r="BA57" i="9"/>
  <c r="BA56" i="9"/>
  <c r="BA55" i="9"/>
  <c r="BA54" i="9"/>
  <c r="BA53" i="9"/>
  <c r="BA52" i="9"/>
  <c r="BA51" i="9"/>
  <c r="BA50" i="9"/>
  <c r="BA49" i="9"/>
  <c r="BA48" i="9"/>
  <c r="BA47" i="9"/>
  <c r="BA45" i="9"/>
  <c r="BA44" i="9"/>
  <c r="BA43" i="9"/>
  <c r="BA42" i="9"/>
  <c r="BA41" i="9"/>
  <c r="BA40" i="9"/>
  <c r="BA39" i="9"/>
  <c r="BA36" i="9"/>
  <c r="BA26" i="9"/>
  <c r="BA25" i="9"/>
  <c r="BA24" i="9"/>
  <c r="BA23" i="9"/>
  <c r="BA20" i="9"/>
  <c r="BA19" i="9"/>
  <c r="BA18" i="9"/>
  <c r="BA17" i="9"/>
  <c r="BA16" i="9"/>
  <c r="BA15" i="9"/>
  <c r="BA14" i="9"/>
  <c r="BA13" i="9"/>
  <c r="BA12" i="9"/>
  <c r="BA11" i="9"/>
  <c r="BA10" i="9"/>
  <c r="BA9" i="9"/>
  <c r="BA8" i="9"/>
  <c r="BA7" i="9"/>
  <c r="Q89" i="4"/>
  <c r="N89" i="4"/>
  <c r="BH102" i="1"/>
  <c r="BB102" i="1"/>
  <c r="BK100" i="1"/>
  <c r="BK99" i="1"/>
  <c r="BK98" i="1"/>
  <c r="BK97" i="1"/>
  <c r="BK83" i="1"/>
  <c r="BK82" i="1"/>
  <c r="BK81" i="1"/>
  <c r="BK80" i="1"/>
  <c r="BK79" i="1"/>
  <c r="BK78" i="1"/>
  <c r="BK77" i="1"/>
  <c r="BK76" i="1"/>
  <c r="BK75" i="1"/>
  <c r="BK68" i="1"/>
  <c r="BK67" i="1"/>
  <c r="BK66" i="1"/>
  <c r="BK65" i="1"/>
  <c r="BK64" i="1"/>
  <c r="BK63" i="1"/>
  <c r="BK62" i="1"/>
  <c r="BK61" i="1"/>
  <c r="BK60" i="1"/>
  <c r="BK59" i="1"/>
  <c r="BK58" i="1"/>
  <c r="BK57" i="1"/>
  <c r="BK56" i="1"/>
  <c r="BK55" i="1"/>
  <c r="BK54" i="1"/>
  <c r="BK53" i="1"/>
  <c r="BK52" i="1"/>
  <c r="BK51" i="1"/>
  <c r="BK50" i="1"/>
  <c r="BK49" i="1"/>
  <c r="BK48" i="1"/>
  <c r="BK45" i="1"/>
  <c r="BK36" i="1"/>
  <c r="BK34" i="1"/>
  <c r="BK32" i="1"/>
  <c r="BK31" i="1"/>
  <c r="BK29" i="1"/>
  <c r="BK28" i="1"/>
  <c r="BK26" i="1"/>
  <c r="BK25" i="1"/>
  <c r="BK24" i="1"/>
  <c r="BK23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D102" i="1"/>
  <c r="BC102" i="1"/>
  <c r="AX102" i="1"/>
  <c r="AR102" i="1"/>
  <c r="BA100" i="1"/>
  <c r="BA99" i="1"/>
  <c r="BA98" i="1"/>
  <c r="BA97" i="1"/>
  <c r="BA94" i="1"/>
  <c r="BA92" i="1"/>
  <c r="BA91" i="1"/>
  <c r="BA90" i="1"/>
  <c r="BA89" i="1"/>
  <c r="BA88" i="1"/>
  <c r="BA83" i="1"/>
  <c r="BA82" i="1"/>
  <c r="BA81" i="1"/>
  <c r="BA80" i="1"/>
  <c r="BA79" i="1"/>
  <c r="BA78" i="1"/>
  <c r="BA77" i="1"/>
  <c r="BA76" i="1"/>
  <c r="BA75" i="1"/>
  <c r="BA74" i="1"/>
  <c r="BA73" i="1"/>
  <c r="LD73" i="1" s="1"/>
  <c r="LE73" i="1" s="1"/>
  <c r="BA70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5" i="1"/>
  <c r="BA44" i="1"/>
  <c r="BA36" i="1"/>
  <c r="BA34" i="1"/>
  <c r="BA32" i="1"/>
  <c r="BA31" i="1"/>
  <c r="BA29" i="1"/>
  <c r="BA28" i="1"/>
  <c r="BA26" i="1"/>
  <c r="BA25" i="1"/>
  <c r="BA24" i="1"/>
  <c r="BA23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AZ102" i="1"/>
  <c r="AZ104" i="1" s="1"/>
  <c r="AY102" i="1"/>
  <c r="AT102" i="1"/>
  <c r="AS102" i="1"/>
  <c r="AN102" i="1"/>
  <c r="AH102" i="1"/>
  <c r="AQ100" i="1"/>
  <c r="AQ99" i="1"/>
  <c r="AQ94" i="1"/>
  <c r="AQ92" i="1"/>
  <c r="AQ91" i="1"/>
  <c r="AQ90" i="1"/>
  <c r="AQ89" i="1"/>
  <c r="AQ83" i="1"/>
  <c r="AQ82" i="1"/>
  <c r="AQ81" i="1"/>
  <c r="AQ80" i="1"/>
  <c r="AQ79" i="1"/>
  <c r="AQ78" i="1"/>
  <c r="AQ77" i="1"/>
  <c r="AQ70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4" i="1"/>
  <c r="AQ53" i="1"/>
  <c r="AQ52" i="1"/>
  <c r="AQ51" i="1"/>
  <c r="AQ50" i="1"/>
  <c r="AQ48" i="1"/>
  <c r="AQ45" i="1"/>
  <c r="AQ44" i="1"/>
  <c r="AQ43" i="1"/>
  <c r="LD43" i="1" s="1"/>
  <c r="LE43" i="1" s="1"/>
  <c r="AQ36" i="1"/>
  <c r="LD36" i="1" s="1"/>
  <c r="LE36" i="1" s="1"/>
  <c r="AQ34" i="1"/>
  <c r="AQ32" i="1"/>
  <c r="AQ31" i="1"/>
  <c r="AQ29" i="1"/>
  <c r="AQ28" i="1"/>
  <c r="AQ26" i="1"/>
  <c r="AQ25" i="1"/>
  <c r="AQ24" i="1"/>
  <c r="AQ23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GL113" i="1" l="1"/>
  <c r="GB108" i="1"/>
  <c r="GB112" i="1" s="1"/>
  <c r="C57" i="5"/>
  <c r="D57" i="5" s="1"/>
  <c r="C58" i="5"/>
  <c r="F58" i="5"/>
  <c r="GL110" i="1"/>
  <c r="B58" i="5"/>
  <c r="BL113" i="1"/>
  <c r="BL110" i="1"/>
  <c r="E22" i="5"/>
  <c r="D22" i="5"/>
  <c r="E20" i="13"/>
  <c r="D20" i="13"/>
  <c r="BV113" i="1"/>
  <c r="GI103" i="9"/>
  <c r="GI105" i="9" s="1"/>
  <c r="GF103" i="9"/>
  <c r="GF105" i="9" s="1"/>
  <c r="FP102" i="1"/>
  <c r="FP104" i="1" s="1"/>
  <c r="FM102" i="1"/>
  <c r="FM104" i="1" s="1"/>
  <c r="FH106" i="1"/>
  <c r="C55" i="5" s="1"/>
  <c r="AQ49" i="1"/>
  <c r="AQ55" i="1"/>
  <c r="AQ98" i="1"/>
  <c r="AL48" i="1"/>
  <c r="AL46" i="1"/>
  <c r="AR106" i="6"/>
  <c r="AL91" i="1"/>
  <c r="AL92" i="1"/>
  <c r="AM103" i="6"/>
  <c r="AM105" i="6" s="1"/>
  <c r="AH109" i="6" s="1"/>
  <c r="AL103" i="6"/>
  <c r="BA103" i="6"/>
  <c r="AP103" i="6"/>
  <c r="AP105" i="6" s="1"/>
  <c r="AH110" i="6" s="1"/>
  <c r="AL103" i="9"/>
  <c r="AL105" i="9" s="1"/>
  <c r="AM103" i="9"/>
  <c r="AM105" i="9" s="1"/>
  <c r="AO103" i="9"/>
  <c r="AO105" i="9" s="1"/>
  <c r="AP103" i="9"/>
  <c r="AP105" i="9" s="1"/>
  <c r="AH111" i="9" s="1"/>
  <c r="BK103" i="9"/>
  <c r="AJ103" i="9"/>
  <c r="AH103" i="9"/>
  <c r="AK103" i="9"/>
  <c r="V94" i="4"/>
  <c r="E21" i="5"/>
  <c r="D21" i="5"/>
  <c r="BL108" i="1"/>
  <c r="BL112" i="1" s="1"/>
  <c r="BK103" i="6"/>
  <c r="AJ103" i="6"/>
  <c r="AI103" i="6"/>
  <c r="AI46" i="9"/>
  <c r="AI103" i="9" s="1"/>
  <c r="BD105" i="6"/>
  <c r="BB107" i="6" s="1"/>
  <c r="BB111" i="6" s="1"/>
  <c r="BK105" i="6"/>
  <c r="AT105" i="6"/>
  <c r="AO103" i="6"/>
  <c r="AQ103" i="6"/>
  <c r="AQ46" i="9"/>
  <c r="BA46" i="9"/>
  <c r="P91" i="4"/>
  <c r="P94" i="4" s="1"/>
  <c r="BD104" i="1"/>
  <c r="BK30" i="1"/>
  <c r="BK33" i="1"/>
  <c r="BK46" i="1"/>
  <c r="BK47" i="1"/>
  <c r="BE102" i="1"/>
  <c r="AT104" i="1"/>
  <c r="BA30" i="1"/>
  <c r="BA33" i="1"/>
  <c r="BA46" i="1"/>
  <c r="BA47" i="1"/>
  <c r="BA93" i="1"/>
  <c r="AU102" i="1"/>
  <c r="AQ30" i="1"/>
  <c r="AQ33" i="1"/>
  <c r="AQ46" i="1"/>
  <c r="AQ47" i="1"/>
  <c r="AQ93" i="1"/>
  <c r="AK102" i="1"/>
  <c r="E58" i="5" l="1"/>
  <c r="D58" i="5"/>
  <c r="FH109" i="1"/>
  <c r="F55" i="5" s="1"/>
  <c r="FH107" i="1"/>
  <c r="AJ105" i="9"/>
  <c r="AQ105" i="9"/>
  <c r="BK102" i="1"/>
  <c r="AQ103" i="9"/>
  <c r="GG103" i="9"/>
  <c r="GJ103" i="9"/>
  <c r="GJ105" i="9" s="1"/>
  <c r="GB111" i="9" s="1"/>
  <c r="FZ102" i="1"/>
  <c r="FZ104" i="1" s="1"/>
  <c r="FW102" i="1"/>
  <c r="FW104" i="1" s="1"/>
  <c r="FR109" i="1" s="1"/>
  <c r="F56" i="5" s="1"/>
  <c r="FT102" i="1"/>
  <c r="FH113" i="1"/>
  <c r="FQ104" i="1"/>
  <c r="FF102" i="1"/>
  <c r="FF104" i="1" s="1"/>
  <c r="BA103" i="9"/>
  <c r="AI105" i="9"/>
  <c r="AH107" i="9" s="1"/>
  <c r="AH106" i="6"/>
  <c r="AQ105" i="6"/>
  <c r="AJ105" i="6"/>
  <c r="AH107" i="6" s="1"/>
  <c r="AH110" i="9"/>
  <c r="AH112" i="9"/>
  <c r="AM102" i="1"/>
  <c r="AM104" i="1" s="1"/>
  <c r="AH109" i="1" s="1"/>
  <c r="F7" i="5" s="1"/>
  <c r="AL102" i="1"/>
  <c r="AQ102" i="1"/>
  <c r="BF102" i="1"/>
  <c r="AW102" i="1"/>
  <c r="BA104" i="1" s="1"/>
  <c r="AV102" i="1"/>
  <c r="AR106" i="1" s="1"/>
  <c r="C8" i="5" s="1"/>
  <c r="BA102" i="1"/>
  <c r="BG104" i="1"/>
  <c r="BB109" i="1" s="1"/>
  <c r="F9" i="5" s="1"/>
  <c r="AW104" i="1"/>
  <c r="AR109" i="1" s="1"/>
  <c r="F8" i="5" s="1"/>
  <c r="AF9" i="6"/>
  <c r="AF10" i="6"/>
  <c r="AF11" i="6"/>
  <c r="AF15" i="6"/>
  <c r="AF16" i="6"/>
  <c r="AF17" i="6"/>
  <c r="AF18" i="6"/>
  <c r="AF19" i="6"/>
  <c r="AF20" i="6"/>
  <c r="AF21" i="6"/>
  <c r="AF22" i="6"/>
  <c r="AF25" i="6"/>
  <c r="AF26" i="6"/>
  <c r="AF27" i="6"/>
  <c r="AF28" i="6"/>
  <c r="AF29" i="6"/>
  <c r="AF30" i="6"/>
  <c r="AF31" i="6"/>
  <c r="AF32" i="6"/>
  <c r="AF33" i="6"/>
  <c r="AF34" i="6"/>
  <c r="AF36" i="6"/>
  <c r="AF41" i="6"/>
  <c r="EK41" i="6" s="1"/>
  <c r="AF42" i="6"/>
  <c r="EK42" i="6" s="1"/>
  <c r="AF43" i="6"/>
  <c r="EK43" i="6" s="1"/>
  <c r="AF44" i="6"/>
  <c r="EK44" i="6" s="1"/>
  <c r="AF45" i="6"/>
  <c r="EK45" i="6" s="1"/>
  <c r="AF46" i="6"/>
  <c r="EK46" i="6" s="1"/>
  <c r="AF47" i="6"/>
  <c r="EK47" i="6" s="1"/>
  <c r="AF48" i="6"/>
  <c r="EK48" i="6" s="1"/>
  <c r="AF49" i="6"/>
  <c r="EK49" i="6" s="1"/>
  <c r="AF50" i="6"/>
  <c r="EK50" i="6" s="1"/>
  <c r="AF51" i="6"/>
  <c r="EK51" i="6" s="1"/>
  <c r="AF52" i="6"/>
  <c r="AF53" i="6"/>
  <c r="EK53" i="6" s="1"/>
  <c r="AF54" i="6"/>
  <c r="EK54" i="6" s="1"/>
  <c r="AF55" i="6"/>
  <c r="EK55" i="6" s="1"/>
  <c r="AF56" i="6"/>
  <c r="EK56" i="6" s="1"/>
  <c r="AF57" i="6"/>
  <c r="EK57" i="6" s="1"/>
  <c r="AF58" i="6"/>
  <c r="EK58" i="6" s="1"/>
  <c r="AF59" i="6"/>
  <c r="EK59" i="6" s="1"/>
  <c r="AF60" i="6"/>
  <c r="EK60" i="6" s="1"/>
  <c r="AF61" i="6"/>
  <c r="EK61" i="6" s="1"/>
  <c r="AF62" i="6"/>
  <c r="EK62" i="6" s="1"/>
  <c r="AF63" i="6"/>
  <c r="EK63" i="6" s="1"/>
  <c r="AF64" i="6"/>
  <c r="EK64" i="6" s="1"/>
  <c r="AF65" i="6"/>
  <c r="EK65" i="6" s="1"/>
  <c r="AF66" i="6"/>
  <c r="EK66" i="6" s="1"/>
  <c r="AF67" i="6"/>
  <c r="EK67" i="6" s="1"/>
  <c r="EK69" i="6"/>
  <c r="EK70" i="6"/>
  <c r="AF72" i="6"/>
  <c r="EK72" i="6" s="1"/>
  <c r="AF73" i="6"/>
  <c r="EK73" i="6" s="1"/>
  <c r="AF74" i="6"/>
  <c r="EK74" i="6" s="1"/>
  <c r="AF75" i="6"/>
  <c r="EK75" i="6" s="1"/>
  <c r="AF76" i="6"/>
  <c r="EK76" i="6" s="1"/>
  <c r="AF77" i="6"/>
  <c r="EK77" i="6" s="1"/>
  <c r="AF78" i="6"/>
  <c r="EK78" i="6" s="1"/>
  <c r="AF79" i="6"/>
  <c r="EK79" i="6" s="1"/>
  <c r="AF80" i="6"/>
  <c r="EK80" i="6" s="1"/>
  <c r="AF81" i="6"/>
  <c r="EK81" i="6" s="1"/>
  <c r="AF82" i="6"/>
  <c r="EK82" i="6" s="1"/>
  <c r="AF83" i="6"/>
  <c r="EK83" i="6" s="1"/>
  <c r="AF84" i="6"/>
  <c r="EK84" i="6" s="1"/>
  <c r="AF85" i="6"/>
  <c r="EK85" i="6" s="1"/>
  <c r="AF86" i="6"/>
  <c r="EK86" i="6" s="1"/>
  <c r="AF88" i="6"/>
  <c r="EK88" i="6" s="1"/>
  <c r="AF89" i="6"/>
  <c r="EK89" i="6" s="1"/>
  <c r="AF90" i="6"/>
  <c r="EK90" i="6" s="1"/>
  <c r="AF91" i="6"/>
  <c r="EK91" i="6" s="1"/>
  <c r="AF92" i="6"/>
  <c r="EK92" i="6" s="1"/>
  <c r="AF93" i="6"/>
  <c r="EK93" i="6" s="1"/>
  <c r="AF94" i="6"/>
  <c r="EK94" i="6" s="1"/>
  <c r="AF99" i="6"/>
  <c r="EK99" i="6" s="1"/>
  <c r="AF100" i="6"/>
  <c r="EK100" i="6" s="1"/>
  <c r="AF101" i="6"/>
  <c r="EK101" i="6" s="1"/>
  <c r="AF8" i="6"/>
  <c r="AE9" i="6"/>
  <c r="AE10" i="6"/>
  <c r="AE11" i="6"/>
  <c r="AE13" i="6"/>
  <c r="AE14" i="6"/>
  <c r="AE15" i="6"/>
  <c r="AE16" i="6"/>
  <c r="AE17" i="6"/>
  <c r="AE18" i="6"/>
  <c r="AE19" i="6"/>
  <c r="AE20" i="6"/>
  <c r="AE21" i="6"/>
  <c r="AE22" i="6"/>
  <c r="AE25" i="6"/>
  <c r="AE26" i="6"/>
  <c r="AE27" i="6"/>
  <c r="AE28" i="6"/>
  <c r="AE29" i="6"/>
  <c r="AE30" i="6"/>
  <c r="AE31" i="6"/>
  <c r="AE32" i="6"/>
  <c r="AE33" i="6"/>
  <c r="AE34" i="6"/>
  <c r="AE36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9" i="6"/>
  <c r="AE70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8" i="6"/>
  <c r="AE89" i="6"/>
  <c r="AE90" i="6"/>
  <c r="AE91" i="6"/>
  <c r="AE92" i="6"/>
  <c r="AE93" i="6"/>
  <c r="AE94" i="6"/>
  <c r="AE99" i="6"/>
  <c r="AE100" i="6"/>
  <c r="AE101" i="6"/>
  <c r="AE8" i="6"/>
  <c r="AC9" i="6"/>
  <c r="AC10" i="6"/>
  <c r="AC11" i="6"/>
  <c r="AC14" i="6"/>
  <c r="AC15" i="6"/>
  <c r="AC16" i="6"/>
  <c r="AC17" i="6"/>
  <c r="AC18" i="6"/>
  <c r="AC19" i="6"/>
  <c r="AC20" i="6"/>
  <c r="AC21" i="6"/>
  <c r="AC22" i="6"/>
  <c r="AC25" i="6"/>
  <c r="AC26" i="6"/>
  <c r="AC27" i="6"/>
  <c r="AC28" i="6"/>
  <c r="AC29" i="6"/>
  <c r="AC30" i="6"/>
  <c r="AC31" i="6"/>
  <c r="AC32" i="6"/>
  <c r="AC33" i="6"/>
  <c r="AC34" i="6"/>
  <c r="AC36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8" i="6"/>
  <c r="AC89" i="6"/>
  <c r="AC90" i="6"/>
  <c r="AC91" i="6"/>
  <c r="AC92" i="6"/>
  <c r="AC93" i="6"/>
  <c r="AC94" i="6"/>
  <c r="AC99" i="6"/>
  <c r="AC100" i="6"/>
  <c r="AC101" i="6"/>
  <c r="AC8" i="6"/>
  <c r="AB9" i="6"/>
  <c r="AB10" i="6"/>
  <c r="AB11" i="6"/>
  <c r="AB13" i="6"/>
  <c r="AB14" i="6"/>
  <c r="AB15" i="6"/>
  <c r="AB16" i="6"/>
  <c r="AB17" i="6"/>
  <c r="AB18" i="6"/>
  <c r="AB19" i="6"/>
  <c r="AB20" i="6"/>
  <c r="AB21" i="6"/>
  <c r="AB22" i="6"/>
  <c r="AB25" i="6"/>
  <c r="AB26" i="6"/>
  <c r="AB27" i="6"/>
  <c r="AB28" i="6"/>
  <c r="AB29" i="6"/>
  <c r="AB30" i="6"/>
  <c r="AB31" i="6"/>
  <c r="AB32" i="6"/>
  <c r="AB33" i="6"/>
  <c r="AB34" i="6"/>
  <c r="AB36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9" i="6"/>
  <c r="AB70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8" i="6"/>
  <c r="AB89" i="6"/>
  <c r="AB90" i="6"/>
  <c r="AB91" i="6"/>
  <c r="AB92" i="6"/>
  <c r="AB93" i="6"/>
  <c r="AB94" i="6"/>
  <c r="AB99" i="6"/>
  <c r="AB100" i="6"/>
  <c r="AB101" i="6"/>
  <c r="AB8" i="6"/>
  <c r="Z9" i="6"/>
  <c r="Z10" i="6"/>
  <c r="Z11" i="6"/>
  <c r="Z15" i="6"/>
  <c r="Z16" i="6"/>
  <c r="Z17" i="6"/>
  <c r="Z18" i="6"/>
  <c r="Z19" i="6"/>
  <c r="Z20" i="6"/>
  <c r="Z21" i="6"/>
  <c r="Z22" i="6"/>
  <c r="Z25" i="6"/>
  <c r="Z26" i="6"/>
  <c r="Z27" i="6"/>
  <c r="Z28" i="6"/>
  <c r="Z29" i="6"/>
  <c r="Z30" i="6"/>
  <c r="Z31" i="6"/>
  <c r="Z32" i="6"/>
  <c r="Z33" i="6"/>
  <c r="Z34" i="6"/>
  <c r="Z36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8" i="6"/>
  <c r="Z89" i="6"/>
  <c r="Z90" i="6"/>
  <c r="Z91" i="6"/>
  <c r="Z92" i="6"/>
  <c r="Z93" i="6"/>
  <c r="Z94" i="6"/>
  <c r="Z99" i="6"/>
  <c r="Z100" i="6"/>
  <c r="Z101" i="6"/>
  <c r="Z8" i="6"/>
  <c r="Y9" i="6"/>
  <c r="Y10" i="6"/>
  <c r="Y11" i="6"/>
  <c r="Y13" i="6"/>
  <c r="Y14" i="6"/>
  <c r="Y15" i="6"/>
  <c r="Y16" i="6"/>
  <c r="Y17" i="6"/>
  <c r="Y18" i="6"/>
  <c r="Y19" i="6"/>
  <c r="Y20" i="6"/>
  <c r="Y21" i="6"/>
  <c r="Y22" i="6"/>
  <c r="Y25" i="6"/>
  <c r="Y26" i="6"/>
  <c r="Y27" i="6"/>
  <c r="Y28" i="6"/>
  <c r="Y29" i="6"/>
  <c r="Y30" i="6"/>
  <c r="Y31" i="6"/>
  <c r="Y32" i="6"/>
  <c r="Y33" i="6"/>
  <c r="Y34" i="6"/>
  <c r="Y36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9" i="6"/>
  <c r="Y70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8" i="6"/>
  <c r="Y89" i="6"/>
  <c r="Y90" i="6"/>
  <c r="Y91" i="6"/>
  <c r="Y92" i="6"/>
  <c r="Y93" i="6"/>
  <c r="Y94" i="6"/>
  <c r="Y99" i="6"/>
  <c r="Y100" i="6"/>
  <c r="Y101" i="6"/>
  <c r="Y8" i="6"/>
  <c r="AD103" i="6"/>
  <c r="X103" i="6"/>
  <c r="EL101" i="6"/>
  <c r="EL100" i="6"/>
  <c r="EL99" i="6"/>
  <c r="AG94" i="6"/>
  <c r="EL94" i="6" s="1"/>
  <c r="AG93" i="6"/>
  <c r="EL93" i="6" s="1"/>
  <c r="AG92" i="6"/>
  <c r="EL92" i="6" s="1"/>
  <c r="AG91" i="6"/>
  <c r="EL91" i="6" s="1"/>
  <c r="EL90" i="6"/>
  <c r="EL89" i="6"/>
  <c r="EL88" i="6"/>
  <c r="AG86" i="6"/>
  <c r="EL86" i="6" s="1"/>
  <c r="AG85" i="6"/>
  <c r="EL85" i="6" s="1"/>
  <c r="AG84" i="6"/>
  <c r="EL84" i="6" s="1"/>
  <c r="AG83" i="6"/>
  <c r="EL83" i="6" s="1"/>
  <c r="AG82" i="6"/>
  <c r="EL82" i="6" s="1"/>
  <c r="AG81" i="6"/>
  <c r="EL81" i="6" s="1"/>
  <c r="AG80" i="6"/>
  <c r="EL80" i="6" s="1"/>
  <c r="AG79" i="6"/>
  <c r="EL79" i="6" s="1"/>
  <c r="AG78" i="6"/>
  <c r="EL78" i="6" s="1"/>
  <c r="AG77" i="6"/>
  <c r="EL77" i="6" s="1"/>
  <c r="AG76" i="6"/>
  <c r="EL76" i="6" s="1"/>
  <c r="AG75" i="6"/>
  <c r="EL75" i="6" s="1"/>
  <c r="AG74" i="6"/>
  <c r="EL74" i="6" s="1"/>
  <c r="AG73" i="6"/>
  <c r="EL73" i="6" s="1"/>
  <c r="AG72" i="6"/>
  <c r="EL72" i="6" s="1"/>
  <c r="EL70" i="6"/>
  <c r="EL69" i="6"/>
  <c r="AG67" i="6"/>
  <c r="EL67" i="6" s="1"/>
  <c r="AG66" i="6"/>
  <c r="EL66" i="6" s="1"/>
  <c r="AG65" i="6"/>
  <c r="EL65" i="6" s="1"/>
  <c r="AG64" i="6"/>
  <c r="EL64" i="6" s="1"/>
  <c r="AG63" i="6"/>
  <c r="EL63" i="6" s="1"/>
  <c r="AG62" i="6"/>
  <c r="EL62" i="6" s="1"/>
  <c r="AG61" i="6"/>
  <c r="EL61" i="6" s="1"/>
  <c r="AG60" i="6"/>
  <c r="EL60" i="6" s="1"/>
  <c r="AG59" i="6"/>
  <c r="EL59" i="6" s="1"/>
  <c r="AG58" i="6"/>
  <c r="EL58" i="6" s="1"/>
  <c r="AG57" i="6"/>
  <c r="EL57" i="6" s="1"/>
  <c r="AG56" i="6"/>
  <c r="EL56" i="6" s="1"/>
  <c r="AG55" i="6"/>
  <c r="EL55" i="6" s="1"/>
  <c r="AG54" i="6"/>
  <c r="EL54" i="6" s="1"/>
  <c r="AG53" i="6"/>
  <c r="EL53" i="6" s="1"/>
  <c r="AG52" i="6"/>
  <c r="AG51" i="6"/>
  <c r="EL51" i="6" s="1"/>
  <c r="AG50" i="6"/>
  <c r="EL50" i="6" s="1"/>
  <c r="AG49" i="6"/>
  <c r="EL49" i="6" s="1"/>
  <c r="AG48" i="6"/>
  <c r="EL48" i="6" s="1"/>
  <c r="AG47" i="6"/>
  <c r="EL47" i="6" s="1"/>
  <c r="AG46" i="6"/>
  <c r="EL46" i="6" s="1"/>
  <c r="AG45" i="6"/>
  <c r="EL45" i="6" s="1"/>
  <c r="AG44" i="6"/>
  <c r="EL44" i="6" s="1"/>
  <c r="AG43" i="6"/>
  <c r="EL43" i="6" s="1"/>
  <c r="AG42" i="6"/>
  <c r="EL42" i="6" s="1"/>
  <c r="AG41" i="6"/>
  <c r="EL41" i="6" s="1"/>
  <c r="AG33" i="6"/>
  <c r="EL33" i="6" s="1"/>
  <c r="AG32" i="6"/>
  <c r="EL32" i="6" s="1"/>
  <c r="AG31" i="6"/>
  <c r="EL31" i="6" s="1"/>
  <c r="AG30" i="6"/>
  <c r="EL30" i="6" s="1"/>
  <c r="AG29" i="6"/>
  <c r="EL29" i="6" s="1"/>
  <c r="AG28" i="6"/>
  <c r="EL28" i="6" s="1"/>
  <c r="AG27" i="6"/>
  <c r="EL27" i="6" s="1"/>
  <c r="AG26" i="6"/>
  <c r="EL26" i="6" s="1"/>
  <c r="AG25" i="6"/>
  <c r="EL25" i="6" s="1"/>
  <c r="AG22" i="6"/>
  <c r="EL22" i="6" s="1"/>
  <c r="AG21" i="6"/>
  <c r="EL21" i="6" s="1"/>
  <c r="AG20" i="6"/>
  <c r="EL20" i="6" s="1"/>
  <c r="AG19" i="6"/>
  <c r="EL19" i="6" s="1"/>
  <c r="AG18" i="6"/>
  <c r="EL18" i="6" s="1"/>
  <c r="AG17" i="6"/>
  <c r="EL17" i="6" s="1"/>
  <c r="AG16" i="6"/>
  <c r="EL16" i="6" s="1"/>
  <c r="AG15" i="6"/>
  <c r="EL15" i="6" s="1"/>
  <c r="EL14" i="6"/>
  <c r="EL13" i="6"/>
  <c r="AG11" i="6"/>
  <c r="EL11" i="6" s="1"/>
  <c r="AG10" i="6"/>
  <c r="EL10" i="6" s="1"/>
  <c r="AG9" i="6"/>
  <c r="EL9" i="6" s="1"/>
  <c r="AG8" i="6"/>
  <c r="AG7" i="6"/>
  <c r="AA103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6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9" i="9"/>
  <c r="AF72" i="9"/>
  <c r="AF73" i="9"/>
  <c r="AF74" i="9"/>
  <c r="AF75" i="9"/>
  <c r="AF76" i="9"/>
  <c r="AF77" i="9"/>
  <c r="AF78" i="9"/>
  <c r="AF79" i="9"/>
  <c r="AF80" i="9"/>
  <c r="AF81" i="9"/>
  <c r="AF82" i="9"/>
  <c r="AF84" i="9"/>
  <c r="AF85" i="9"/>
  <c r="AF86" i="9"/>
  <c r="AF87" i="9"/>
  <c r="AF88" i="9"/>
  <c r="AF89" i="9"/>
  <c r="AF90" i="9"/>
  <c r="AF91" i="9"/>
  <c r="AF92" i="9"/>
  <c r="AF93" i="9"/>
  <c r="AF96" i="9"/>
  <c r="AF97" i="9"/>
  <c r="AF98" i="9"/>
  <c r="AF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6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9" i="9"/>
  <c r="AE72" i="9"/>
  <c r="AE73" i="9"/>
  <c r="AE74" i="9"/>
  <c r="AE75" i="9"/>
  <c r="AE76" i="9"/>
  <c r="AE77" i="9"/>
  <c r="AE78" i="9"/>
  <c r="AE79" i="9"/>
  <c r="AE80" i="9"/>
  <c r="AE81" i="9"/>
  <c r="AE82" i="9"/>
  <c r="AE84" i="9"/>
  <c r="AE85" i="9"/>
  <c r="AE86" i="9"/>
  <c r="AE87" i="9"/>
  <c r="AE88" i="9"/>
  <c r="AE89" i="9"/>
  <c r="AE90" i="9"/>
  <c r="AE91" i="9"/>
  <c r="AE92" i="9"/>
  <c r="AE93" i="9"/>
  <c r="AE96" i="9"/>
  <c r="AE97" i="9"/>
  <c r="AE98" i="9"/>
  <c r="AE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6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72" i="9"/>
  <c r="AC73" i="9"/>
  <c r="AC74" i="9"/>
  <c r="AC75" i="9"/>
  <c r="AC76" i="9"/>
  <c r="AC77" i="9"/>
  <c r="AC78" i="9"/>
  <c r="AC79" i="9"/>
  <c r="AC80" i="9"/>
  <c r="AC81" i="9"/>
  <c r="AC82" i="9"/>
  <c r="AC84" i="9"/>
  <c r="AC85" i="9"/>
  <c r="AC86" i="9"/>
  <c r="AC87" i="9"/>
  <c r="AC88" i="9"/>
  <c r="AC89" i="9"/>
  <c r="AC90" i="9"/>
  <c r="AC91" i="9"/>
  <c r="AC92" i="9"/>
  <c r="AC93" i="9"/>
  <c r="AC96" i="9"/>
  <c r="AC97" i="9"/>
  <c r="AC98" i="9"/>
  <c r="AC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6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4" i="9"/>
  <c r="AB85" i="9"/>
  <c r="AB86" i="9"/>
  <c r="AB87" i="9"/>
  <c r="AB88" i="9"/>
  <c r="AB89" i="9"/>
  <c r="AB90" i="9"/>
  <c r="AB91" i="9"/>
  <c r="AB92" i="9"/>
  <c r="AB93" i="9"/>
  <c r="AB96" i="9"/>
  <c r="AB97" i="9"/>
  <c r="AB98" i="9"/>
  <c r="AB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3" i="9"/>
  <c r="Z24" i="9"/>
  <c r="Z25" i="9"/>
  <c r="Z26" i="9"/>
  <c r="Z27" i="9"/>
  <c r="Z28" i="9"/>
  <c r="Z29" i="9"/>
  <c r="Z30" i="9"/>
  <c r="Z31" i="9"/>
  <c r="Z32" i="9"/>
  <c r="Z33" i="9"/>
  <c r="Z34" i="9"/>
  <c r="Z36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9" i="9"/>
  <c r="Z71" i="9"/>
  <c r="Z72" i="9"/>
  <c r="Z73" i="9"/>
  <c r="Z74" i="9"/>
  <c r="Z75" i="9"/>
  <c r="Z76" i="9"/>
  <c r="Z77" i="9"/>
  <c r="Z78" i="9"/>
  <c r="Z79" i="9"/>
  <c r="Z80" i="9"/>
  <c r="Z81" i="9"/>
  <c r="Z82" i="9"/>
  <c r="Z84" i="9"/>
  <c r="Z85" i="9"/>
  <c r="Z86" i="9"/>
  <c r="Z87" i="9"/>
  <c r="Z88" i="9"/>
  <c r="Z89" i="9"/>
  <c r="Z90" i="9"/>
  <c r="Z91" i="9"/>
  <c r="Z92" i="9"/>
  <c r="Z93" i="9"/>
  <c r="Z96" i="9"/>
  <c r="Z97" i="9"/>
  <c r="Z98" i="9"/>
  <c r="Z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3" i="9"/>
  <c r="Y24" i="9"/>
  <c r="Y25" i="9"/>
  <c r="Y26" i="9"/>
  <c r="Y27" i="9"/>
  <c r="Y28" i="9"/>
  <c r="Y29" i="9"/>
  <c r="Y30" i="9"/>
  <c r="Y31" i="9"/>
  <c r="Y32" i="9"/>
  <c r="Y33" i="9"/>
  <c r="Y34" i="9"/>
  <c r="Y36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9" i="9"/>
  <c r="Y71" i="9"/>
  <c r="Y72" i="9"/>
  <c r="Y73" i="9"/>
  <c r="Y74" i="9"/>
  <c r="Y75" i="9"/>
  <c r="Y76" i="9"/>
  <c r="Y77" i="9"/>
  <c r="Y78" i="9"/>
  <c r="Y79" i="9"/>
  <c r="Y80" i="9"/>
  <c r="Y81" i="9"/>
  <c r="Y82" i="9"/>
  <c r="Y84" i="9"/>
  <c r="Y85" i="9"/>
  <c r="Y86" i="9"/>
  <c r="Y87" i="9"/>
  <c r="Y88" i="9"/>
  <c r="Y89" i="9"/>
  <c r="Y90" i="9"/>
  <c r="Y91" i="9"/>
  <c r="Y92" i="9"/>
  <c r="Y93" i="9"/>
  <c r="Y96" i="9"/>
  <c r="Y97" i="9"/>
  <c r="Y98" i="9"/>
  <c r="Y7" i="9"/>
  <c r="AG98" i="9"/>
  <c r="AG97" i="9"/>
  <c r="AG96" i="9"/>
  <c r="AG93" i="9"/>
  <c r="AG92" i="9"/>
  <c r="AG91" i="9"/>
  <c r="AG90" i="9"/>
  <c r="AG89" i="9"/>
  <c r="AG88" i="9"/>
  <c r="AG87" i="9"/>
  <c r="AG86" i="9"/>
  <c r="AG85" i="9"/>
  <c r="AG84" i="9"/>
  <c r="AG82" i="9"/>
  <c r="AG81" i="9"/>
  <c r="AG80" i="9"/>
  <c r="AG79" i="9"/>
  <c r="AG78" i="9"/>
  <c r="AG77" i="9"/>
  <c r="AG76" i="9"/>
  <c r="AG75" i="9"/>
  <c r="AG74" i="9"/>
  <c r="AG73" i="9"/>
  <c r="AG72" i="9"/>
  <c r="AG67" i="9"/>
  <c r="AG66" i="9"/>
  <c r="AG65" i="9"/>
  <c r="AG64" i="9"/>
  <c r="AG63" i="9"/>
  <c r="AG62" i="9"/>
  <c r="AG61" i="9"/>
  <c r="AG60" i="9"/>
  <c r="AG59" i="9"/>
  <c r="AG58" i="9"/>
  <c r="AG57" i="9"/>
  <c r="AG56" i="9"/>
  <c r="AG55" i="9"/>
  <c r="AG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6" i="9"/>
  <c r="AG34" i="9"/>
  <c r="AG33" i="9"/>
  <c r="AG32" i="9"/>
  <c r="AG31" i="9"/>
  <c r="AG30" i="9"/>
  <c r="AG29" i="9"/>
  <c r="AG28" i="9"/>
  <c r="AG26" i="9"/>
  <c r="AG25" i="9"/>
  <c r="AG24" i="9"/>
  <c r="AG23" i="9"/>
  <c r="AG20" i="9"/>
  <c r="AG19" i="9"/>
  <c r="AG18" i="9"/>
  <c r="AG17" i="9"/>
  <c r="AG16" i="9"/>
  <c r="AG15" i="9"/>
  <c r="AG14" i="9"/>
  <c r="AG13" i="9"/>
  <c r="AG12" i="9"/>
  <c r="AG11" i="9"/>
  <c r="AG10" i="9"/>
  <c r="AG9" i="9"/>
  <c r="AG8" i="9"/>
  <c r="AG7" i="9"/>
  <c r="Z98" i="1"/>
  <c r="AC48" i="1"/>
  <c r="AB100" i="1"/>
  <c r="AE100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3" i="1"/>
  <c r="AF24" i="1"/>
  <c r="AF25" i="1"/>
  <c r="AF26" i="1"/>
  <c r="AF28" i="1"/>
  <c r="AF29" i="1"/>
  <c r="AF30" i="1"/>
  <c r="AF31" i="1"/>
  <c r="AF32" i="1"/>
  <c r="AF33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70" i="1"/>
  <c r="AF76" i="1"/>
  <c r="AF77" i="1"/>
  <c r="AF78" i="1"/>
  <c r="AF79" i="1"/>
  <c r="AF80" i="1"/>
  <c r="AF81" i="1"/>
  <c r="AF82" i="1"/>
  <c r="AF83" i="1"/>
  <c r="AF84" i="1"/>
  <c r="AF85" i="1"/>
  <c r="AF87" i="1"/>
  <c r="AF88" i="1"/>
  <c r="AF89" i="1"/>
  <c r="AF90" i="1"/>
  <c r="AF91" i="1"/>
  <c r="AF92" i="1"/>
  <c r="AF93" i="1"/>
  <c r="AF94" i="1"/>
  <c r="AF96" i="1"/>
  <c r="AF97" i="1"/>
  <c r="AF98" i="1"/>
  <c r="AF99" i="1"/>
  <c r="AF100" i="1"/>
  <c r="AF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3" i="1"/>
  <c r="AE24" i="1"/>
  <c r="AE25" i="1"/>
  <c r="AE26" i="1"/>
  <c r="AE28" i="1"/>
  <c r="AE29" i="1"/>
  <c r="AE30" i="1"/>
  <c r="AE31" i="1"/>
  <c r="AE32" i="1"/>
  <c r="AE33" i="1"/>
  <c r="AE36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70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7" i="1"/>
  <c r="AE88" i="1"/>
  <c r="AE89" i="1"/>
  <c r="AE90" i="1"/>
  <c r="AE91" i="1"/>
  <c r="AE92" i="1"/>
  <c r="AE93" i="1"/>
  <c r="AE94" i="1"/>
  <c r="AE96" i="1"/>
  <c r="AE97" i="1"/>
  <c r="AE98" i="1"/>
  <c r="AE99" i="1"/>
  <c r="AE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3" i="1"/>
  <c r="AC24" i="1"/>
  <c r="AC25" i="1"/>
  <c r="AC26" i="1"/>
  <c r="AC28" i="1"/>
  <c r="AC29" i="1"/>
  <c r="AC30" i="1"/>
  <c r="AC31" i="1"/>
  <c r="AC32" i="1"/>
  <c r="AC33" i="1"/>
  <c r="AC44" i="1"/>
  <c r="AC45" i="1"/>
  <c r="AC46" i="1"/>
  <c r="AC47" i="1"/>
  <c r="AC49" i="1"/>
  <c r="AC50" i="1"/>
  <c r="AC51" i="1"/>
  <c r="AC52" i="1"/>
  <c r="AC53" i="1"/>
  <c r="AC54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70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7" i="1"/>
  <c r="AC88" i="1"/>
  <c r="AC89" i="1"/>
  <c r="AC90" i="1"/>
  <c r="AC91" i="1"/>
  <c r="AC92" i="1"/>
  <c r="AC93" i="1"/>
  <c r="AC94" i="1"/>
  <c r="AC96" i="1"/>
  <c r="AC97" i="1"/>
  <c r="AC98" i="1"/>
  <c r="AC99" i="1"/>
  <c r="AC100" i="1"/>
  <c r="AC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3" i="1"/>
  <c r="AB24" i="1"/>
  <c r="AB25" i="1"/>
  <c r="AB26" i="1"/>
  <c r="AB28" i="1"/>
  <c r="AB29" i="1"/>
  <c r="AB30" i="1"/>
  <c r="AB31" i="1"/>
  <c r="AB32" i="1"/>
  <c r="AB33" i="1"/>
  <c r="AB36" i="1"/>
  <c r="AB38" i="1"/>
  <c r="AB41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70" i="1"/>
  <c r="AB71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7" i="1"/>
  <c r="AB88" i="1"/>
  <c r="AB89" i="1"/>
  <c r="AB90" i="1"/>
  <c r="AB91" i="1"/>
  <c r="AB92" i="1"/>
  <c r="AB93" i="1"/>
  <c r="AB94" i="1"/>
  <c r="AB96" i="1"/>
  <c r="AB97" i="1"/>
  <c r="AB98" i="1"/>
  <c r="AB99" i="1"/>
  <c r="AB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3" i="1"/>
  <c r="Z24" i="1"/>
  <c r="Z25" i="1"/>
  <c r="Z26" i="1"/>
  <c r="Z28" i="1"/>
  <c r="Z29" i="1"/>
  <c r="Z30" i="1"/>
  <c r="Z31" i="1"/>
  <c r="Z32" i="1"/>
  <c r="Z3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70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7" i="1"/>
  <c r="Z88" i="1"/>
  <c r="Z89" i="1"/>
  <c r="Z90" i="1"/>
  <c r="Z91" i="1"/>
  <c r="Z92" i="1"/>
  <c r="Z93" i="1"/>
  <c r="Z94" i="1"/>
  <c r="Z96" i="1"/>
  <c r="Z97" i="1"/>
  <c r="Z99" i="1"/>
  <c r="Z100" i="1"/>
  <c r="Z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3" i="1"/>
  <c r="Y24" i="1"/>
  <c r="Y25" i="1"/>
  <c r="Y26" i="1"/>
  <c r="Y28" i="1"/>
  <c r="Y29" i="1"/>
  <c r="Y30" i="1"/>
  <c r="Y31" i="1"/>
  <c r="Y32" i="1"/>
  <c r="Y33" i="1"/>
  <c r="Y36" i="1"/>
  <c r="Y38" i="1"/>
  <c r="Y41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70" i="1"/>
  <c r="Y71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7" i="1"/>
  <c r="Y88" i="1"/>
  <c r="Y89" i="1"/>
  <c r="Y90" i="1"/>
  <c r="Y91" i="1"/>
  <c r="Y92" i="1"/>
  <c r="Y93" i="1"/>
  <c r="Y94" i="1"/>
  <c r="Y96" i="1"/>
  <c r="Y97" i="1"/>
  <c r="Y98" i="1"/>
  <c r="Y99" i="1"/>
  <c r="Y100" i="1"/>
  <c r="Y7" i="1"/>
  <c r="J71" i="4"/>
  <c r="G71" i="4"/>
  <c r="K89" i="4"/>
  <c r="AD102" i="1"/>
  <c r="AG100" i="1"/>
  <c r="AG99" i="1"/>
  <c r="AG98" i="1"/>
  <c r="AG97" i="1"/>
  <c r="AG96" i="1"/>
  <c r="LD96" i="1" s="1"/>
  <c r="LE96" i="1" s="1"/>
  <c r="AG68" i="1"/>
  <c r="LD68" i="1" s="1"/>
  <c r="LE68" i="1" s="1"/>
  <c r="AG67" i="1"/>
  <c r="LD67" i="1" s="1"/>
  <c r="LE67" i="1" s="1"/>
  <c r="AG66" i="1"/>
  <c r="LD66" i="1" s="1"/>
  <c r="LE66" i="1" s="1"/>
  <c r="AG65" i="1"/>
  <c r="LD65" i="1" s="1"/>
  <c r="LE65" i="1" s="1"/>
  <c r="AG64" i="1"/>
  <c r="LD64" i="1" s="1"/>
  <c r="LE64" i="1" s="1"/>
  <c r="AG63" i="1"/>
  <c r="LD63" i="1" s="1"/>
  <c r="LE63" i="1" s="1"/>
  <c r="AG62" i="1"/>
  <c r="LD62" i="1" s="1"/>
  <c r="LE62" i="1" s="1"/>
  <c r="AG61" i="1"/>
  <c r="LD61" i="1" s="1"/>
  <c r="LE61" i="1" s="1"/>
  <c r="AG60" i="1"/>
  <c r="LD60" i="1" s="1"/>
  <c r="LE60" i="1" s="1"/>
  <c r="AG59" i="1"/>
  <c r="LD59" i="1" s="1"/>
  <c r="LE59" i="1" s="1"/>
  <c r="AG58" i="1"/>
  <c r="LD58" i="1" s="1"/>
  <c r="LE58" i="1" s="1"/>
  <c r="AG57" i="1"/>
  <c r="LD57" i="1" s="1"/>
  <c r="LE57" i="1" s="1"/>
  <c r="AG54" i="1"/>
  <c r="AG53" i="1"/>
  <c r="LD53" i="1" s="1"/>
  <c r="LE53" i="1" s="1"/>
  <c r="AG52" i="1"/>
  <c r="LD52" i="1" s="1"/>
  <c r="LE52" i="1" s="1"/>
  <c r="AG51" i="1"/>
  <c r="LD51" i="1" s="1"/>
  <c r="LE51" i="1" s="1"/>
  <c r="AG50" i="1"/>
  <c r="LD50" i="1" s="1"/>
  <c r="LE50" i="1" s="1"/>
  <c r="AG49" i="1"/>
  <c r="X102" i="1"/>
  <c r="AG47" i="1"/>
  <c r="LD47" i="1" s="1"/>
  <c r="LE47" i="1" s="1"/>
  <c r="AG45" i="1"/>
  <c r="LD45" i="1" s="1"/>
  <c r="LE45" i="1" s="1"/>
  <c r="AG44" i="1"/>
  <c r="AG34" i="1"/>
  <c r="LD34" i="1" s="1"/>
  <c r="LE34" i="1" s="1"/>
  <c r="AG33" i="1"/>
  <c r="LD33" i="1" s="1"/>
  <c r="LE33" i="1" s="1"/>
  <c r="AG32" i="1"/>
  <c r="LD32" i="1" s="1"/>
  <c r="LE32" i="1" s="1"/>
  <c r="AG31" i="1"/>
  <c r="AG30" i="1"/>
  <c r="AG29" i="1"/>
  <c r="LD29" i="1" s="1"/>
  <c r="LE29" i="1" s="1"/>
  <c r="AG28" i="1"/>
  <c r="LD28" i="1" s="1"/>
  <c r="LE28" i="1" s="1"/>
  <c r="AG26" i="1"/>
  <c r="LD26" i="1" s="1"/>
  <c r="LE26" i="1" s="1"/>
  <c r="AG25" i="1"/>
  <c r="LD25" i="1" s="1"/>
  <c r="LE25" i="1" s="1"/>
  <c r="AG24" i="1"/>
  <c r="LD24" i="1" s="1"/>
  <c r="LE24" i="1" s="1"/>
  <c r="AG23" i="1"/>
  <c r="LD23" i="1" s="1"/>
  <c r="LE23" i="1" s="1"/>
  <c r="AG20" i="1"/>
  <c r="LD20" i="1" s="1"/>
  <c r="LE20" i="1" s="1"/>
  <c r="AG19" i="1"/>
  <c r="LD19" i="1" s="1"/>
  <c r="LE19" i="1" s="1"/>
  <c r="AG18" i="1"/>
  <c r="LD18" i="1" s="1"/>
  <c r="LE18" i="1" s="1"/>
  <c r="AG17" i="1"/>
  <c r="LD17" i="1" s="1"/>
  <c r="LE17" i="1" s="1"/>
  <c r="AG16" i="1"/>
  <c r="AG15" i="1"/>
  <c r="AG14" i="1"/>
  <c r="AG13" i="1"/>
  <c r="AG12" i="1"/>
  <c r="AG11" i="1"/>
  <c r="AG10" i="1"/>
  <c r="AG9" i="1"/>
  <c r="AG8" i="1"/>
  <c r="AG7" i="1"/>
  <c r="LD8" i="1" l="1"/>
  <c r="LE8" i="1" s="1"/>
  <c r="LD10" i="1"/>
  <c r="LE10" i="1" s="1"/>
  <c r="LD12" i="1"/>
  <c r="LE12" i="1" s="1"/>
  <c r="LD14" i="1"/>
  <c r="LE14" i="1" s="1"/>
  <c r="LD16" i="1"/>
  <c r="LE16" i="1" s="1"/>
  <c r="LD9" i="1"/>
  <c r="LE9" i="1" s="1"/>
  <c r="LD11" i="1"/>
  <c r="LE11" i="1" s="1"/>
  <c r="LD13" i="1"/>
  <c r="LE13" i="1" s="1"/>
  <c r="LD15" i="1"/>
  <c r="LE15" i="1" s="1"/>
  <c r="FH110" i="1"/>
  <c r="B55" i="5"/>
  <c r="GG105" i="9"/>
  <c r="GB110" i="9" s="1"/>
  <c r="F61" i="13" s="1"/>
  <c r="AC103" i="6"/>
  <c r="AC105" i="6" s="1"/>
  <c r="EL8" i="6"/>
  <c r="AG103" i="6"/>
  <c r="GC103" i="9"/>
  <c r="GC105" i="9" s="1"/>
  <c r="GB107" i="9" s="1"/>
  <c r="C61" i="13" s="1"/>
  <c r="GK105" i="9"/>
  <c r="GA104" i="1"/>
  <c r="FT104" i="1"/>
  <c r="FR107" i="1" s="1"/>
  <c r="FH108" i="1"/>
  <c r="FH112" i="1" s="1"/>
  <c r="FC102" i="1"/>
  <c r="FC104" i="1" s="1"/>
  <c r="EX109" i="1" s="1"/>
  <c r="F54" i="5" s="1"/>
  <c r="F61" i="5" s="1"/>
  <c r="FB103" i="9"/>
  <c r="FB105" i="9" s="1"/>
  <c r="EZ103" i="9"/>
  <c r="AF103" i="6"/>
  <c r="AF105" i="6" s="1"/>
  <c r="X110" i="6" s="1"/>
  <c r="EK8" i="6"/>
  <c r="BC8" i="6"/>
  <c r="AA102" i="1"/>
  <c r="EZ102" i="1"/>
  <c r="EZ104" i="1" s="1"/>
  <c r="Y103" i="6"/>
  <c r="BC40" i="6"/>
  <c r="EK34" i="6"/>
  <c r="BC34" i="6"/>
  <c r="EK32" i="6"/>
  <c r="BC32" i="6"/>
  <c r="BC30" i="6"/>
  <c r="EK30" i="6"/>
  <c r="EK28" i="6"/>
  <c r="BC28" i="6"/>
  <c r="EK26" i="6"/>
  <c r="BC26" i="6"/>
  <c r="EK22" i="6"/>
  <c r="BC22" i="6"/>
  <c r="EK20" i="6"/>
  <c r="BC20" i="6"/>
  <c r="EK18" i="6"/>
  <c r="BC18" i="6"/>
  <c r="EK16" i="6"/>
  <c r="BC16" i="6"/>
  <c r="EK14" i="6"/>
  <c r="BC14" i="6"/>
  <c r="EK11" i="6"/>
  <c r="BC11" i="6"/>
  <c r="EK9" i="6"/>
  <c r="BC9" i="6"/>
  <c r="EK36" i="6"/>
  <c r="BC36" i="6"/>
  <c r="EK33" i="6"/>
  <c r="BC33" i="6"/>
  <c r="EK31" i="6"/>
  <c r="BC31" i="6"/>
  <c r="EK29" i="6"/>
  <c r="BC29" i="6"/>
  <c r="EK27" i="6"/>
  <c r="BC27" i="6"/>
  <c r="EK25" i="6"/>
  <c r="BC25" i="6"/>
  <c r="EK21" i="6"/>
  <c r="BC21" i="6"/>
  <c r="EK19" i="6"/>
  <c r="BC19" i="6"/>
  <c r="EK17" i="6"/>
  <c r="BC17" i="6"/>
  <c r="EK15" i="6"/>
  <c r="BC15" i="6"/>
  <c r="EK13" i="6"/>
  <c r="EK10" i="6"/>
  <c r="BC10" i="6"/>
  <c r="EL52" i="6"/>
  <c r="EL103" i="6" s="1"/>
  <c r="EL105" i="6" s="1"/>
  <c r="ED110" i="6" s="1"/>
  <c r="EI105" i="6"/>
  <c r="ED109" i="6" s="1"/>
  <c r="F45" i="14" s="1"/>
  <c r="EF103" i="6"/>
  <c r="EK52" i="6"/>
  <c r="EH103" i="6"/>
  <c r="EE103" i="6"/>
  <c r="FF103" i="9"/>
  <c r="FF105" i="9" s="1"/>
  <c r="EX111" i="9" s="1"/>
  <c r="EV102" i="1"/>
  <c r="ES104" i="1"/>
  <c r="EN109" i="1" s="1"/>
  <c r="F38" i="5" s="1"/>
  <c r="EU102" i="1"/>
  <c r="ER102" i="1"/>
  <c r="EO102" i="1"/>
  <c r="Y102" i="1"/>
  <c r="AE103" i="6"/>
  <c r="Z103" i="6"/>
  <c r="Z105" i="6" s="1"/>
  <c r="Z103" i="9"/>
  <c r="Z105" i="9" s="1"/>
  <c r="X112" i="9" s="1"/>
  <c r="AB103" i="9"/>
  <c r="AB105" i="9" s="1"/>
  <c r="AC103" i="9"/>
  <c r="AC105" i="9" s="1"/>
  <c r="X110" i="9" s="1"/>
  <c r="AE103" i="9"/>
  <c r="AE105" i="9" s="1"/>
  <c r="AF103" i="9"/>
  <c r="AF105" i="9" s="1"/>
  <c r="X111" i="9" s="1"/>
  <c r="Y103" i="9"/>
  <c r="Y105" i="9" s="1"/>
  <c r="AG103" i="9"/>
  <c r="AR107" i="1"/>
  <c r="B8" i="5" s="1"/>
  <c r="S91" i="4"/>
  <c r="S94" i="4" s="1"/>
  <c r="AH108" i="9"/>
  <c r="AA103" i="6"/>
  <c r="AB55" i="1"/>
  <c r="AC55" i="1"/>
  <c r="M91" i="4"/>
  <c r="M94" i="4" s="1"/>
  <c r="AG46" i="1"/>
  <c r="AG48" i="1"/>
  <c r="AG55" i="1"/>
  <c r="AG56" i="1"/>
  <c r="FR113" i="1" l="1"/>
  <c r="FR110" i="1"/>
  <c r="B56" i="5"/>
  <c r="E55" i="5"/>
  <c r="D55" i="5"/>
  <c r="AR110" i="1"/>
  <c r="AH109" i="9"/>
  <c r="AH116" i="9" s="1"/>
  <c r="E7" i="13"/>
  <c r="AR113" i="1"/>
  <c r="EN106" i="1"/>
  <c r="C38" i="5" s="1"/>
  <c r="AH111" i="6"/>
  <c r="E7" i="14"/>
  <c r="AH108" i="6"/>
  <c r="AH115" i="6" s="1"/>
  <c r="E40" i="5"/>
  <c r="GB108" i="9"/>
  <c r="B61" i="13" s="1"/>
  <c r="E39" i="5"/>
  <c r="D39" i="5"/>
  <c r="E38" i="14"/>
  <c r="EX107" i="1"/>
  <c r="AG105" i="9"/>
  <c r="FG104" i="1"/>
  <c r="EY103" i="9"/>
  <c r="EY105" i="9" s="1"/>
  <c r="FE103" i="9"/>
  <c r="FE105" i="9" s="1"/>
  <c r="FC103" i="9"/>
  <c r="FC105" i="9" s="1"/>
  <c r="EX110" i="9" s="1"/>
  <c r="BC103" i="6"/>
  <c r="BB106" i="6" s="1"/>
  <c r="EV104" i="1"/>
  <c r="EW104" i="1"/>
  <c r="BJ102" i="1"/>
  <c r="EK103" i="6"/>
  <c r="ED106" i="6" s="1"/>
  <c r="C45" i="14" s="1"/>
  <c r="EF105" i="6"/>
  <c r="ED107" i="6" s="1"/>
  <c r="EM105" i="6"/>
  <c r="EZ105" i="9"/>
  <c r="EP104" i="1"/>
  <c r="BI102" i="1"/>
  <c r="BB106" i="1" s="1"/>
  <c r="C9" i="5" s="1"/>
  <c r="X107" i="9"/>
  <c r="X108" i="9"/>
  <c r="AR108" i="1"/>
  <c r="AR112" i="1" s="1"/>
  <c r="AB103" i="6"/>
  <c r="X106" i="6" s="1"/>
  <c r="AG102" i="1"/>
  <c r="K9" i="6"/>
  <c r="K10" i="6"/>
  <c r="K11" i="6"/>
  <c r="K13" i="6"/>
  <c r="K14" i="6"/>
  <c r="K15" i="6"/>
  <c r="K16" i="6"/>
  <c r="K17" i="6"/>
  <c r="K18" i="6"/>
  <c r="K19" i="6"/>
  <c r="K20" i="6"/>
  <c r="K21" i="6"/>
  <c r="K22" i="6"/>
  <c r="K25" i="6"/>
  <c r="K26" i="6"/>
  <c r="K27" i="6"/>
  <c r="K28" i="6"/>
  <c r="K29" i="6"/>
  <c r="K30" i="6"/>
  <c r="K31" i="6"/>
  <c r="K32" i="6"/>
  <c r="K33" i="6"/>
  <c r="K34" i="6"/>
  <c r="K36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9" i="6"/>
  <c r="K70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8" i="6"/>
  <c r="K89" i="6"/>
  <c r="K90" i="6"/>
  <c r="K91" i="6"/>
  <c r="K92" i="6"/>
  <c r="K93" i="6"/>
  <c r="K94" i="6"/>
  <c r="K99" i="6"/>
  <c r="K100" i="6"/>
  <c r="K101" i="6"/>
  <c r="K8" i="6"/>
  <c r="L9" i="6"/>
  <c r="L10" i="6"/>
  <c r="L11" i="6"/>
  <c r="L13" i="6"/>
  <c r="L14" i="6"/>
  <c r="L15" i="6"/>
  <c r="L16" i="6"/>
  <c r="L17" i="6"/>
  <c r="L18" i="6"/>
  <c r="L19" i="6"/>
  <c r="L20" i="6"/>
  <c r="L21" i="6"/>
  <c r="L22" i="6"/>
  <c r="L25" i="6"/>
  <c r="L26" i="6"/>
  <c r="L27" i="6"/>
  <c r="L28" i="6"/>
  <c r="L29" i="6"/>
  <c r="L30" i="6"/>
  <c r="L31" i="6"/>
  <c r="L32" i="6"/>
  <c r="L33" i="6"/>
  <c r="L34" i="6"/>
  <c r="L36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8" i="6"/>
  <c r="L89" i="6"/>
  <c r="L90" i="6"/>
  <c r="L91" i="6"/>
  <c r="L92" i="6"/>
  <c r="L93" i="6"/>
  <c r="L94" i="6"/>
  <c r="L99" i="6"/>
  <c r="L100" i="6"/>
  <c r="L101" i="6"/>
  <c r="L8" i="6"/>
  <c r="I9" i="6"/>
  <c r="I10" i="6"/>
  <c r="I11" i="6"/>
  <c r="I13" i="6"/>
  <c r="I14" i="6"/>
  <c r="I15" i="6"/>
  <c r="I16" i="6"/>
  <c r="I17" i="6"/>
  <c r="I18" i="6"/>
  <c r="I19" i="6"/>
  <c r="I20" i="6"/>
  <c r="I21" i="6"/>
  <c r="I22" i="6"/>
  <c r="I25" i="6"/>
  <c r="I26" i="6"/>
  <c r="I27" i="6"/>
  <c r="I28" i="6"/>
  <c r="I29" i="6"/>
  <c r="I30" i="6"/>
  <c r="I31" i="6"/>
  <c r="I32" i="6"/>
  <c r="I33" i="6"/>
  <c r="I34" i="6"/>
  <c r="I36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8" i="6"/>
  <c r="I89" i="6"/>
  <c r="I90" i="6"/>
  <c r="I91" i="6"/>
  <c r="I92" i="6"/>
  <c r="I93" i="6"/>
  <c r="I94" i="6"/>
  <c r="I99" i="6"/>
  <c r="I100" i="6"/>
  <c r="I101" i="6"/>
  <c r="I8" i="6"/>
  <c r="H9" i="6"/>
  <c r="H10" i="6"/>
  <c r="H11" i="6"/>
  <c r="H13" i="6"/>
  <c r="H14" i="6"/>
  <c r="H15" i="6"/>
  <c r="H16" i="6"/>
  <c r="H17" i="6"/>
  <c r="H18" i="6"/>
  <c r="H19" i="6"/>
  <c r="H20" i="6"/>
  <c r="H21" i="6"/>
  <c r="H22" i="6"/>
  <c r="H25" i="6"/>
  <c r="H26" i="6"/>
  <c r="H27" i="6"/>
  <c r="H28" i="6"/>
  <c r="H29" i="6"/>
  <c r="H30" i="6"/>
  <c r="H31" i="6"/>
  <c r="H32" i="6"/>
  <c r="H33" i="6"/>
  <c r="H34" i="6"/>
  <c r="H36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9" i="6"/>
  <c r="H70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8" i="6"/>
  <c r="H89" i="6"/>
  <c r="H90" i="6"/>
  <c r="H91" i="6"/>
  <c r="H92" i="6"/>
  <c r="H93" i="6"/>
  <c r="H94" i="6"/>
  <c r="H99" i="6"/>
  <c r="H100" i="6"/>
  <c r="H101" i="6"/>
  <c r="H8" i="6"/>
  <c r="F9" i="6"/>
  <c r="F10" i="6"/>
  <c r="F11" i="6"/>
  <c r="F13" i="6"/>
  <c r="F14" i="6"/>
  <c r="F15" i="6"/>
  <c r="F16" i="6"/>
  <c r="F17" i="6"/>
  <c r="F18" i="6"/>
  <c r="F19" i="6"/>
  <c r="F20" i="6"/>
  <c r="F21" i="6"/>
  <c r="F22" i="6"/>
  <c r="F25" i="6"/>
  <c r="F26" i="6"/>
  <c r="F27" i="6"/>
  <c r="F28" i="6"/>
  <c r="F29" i="6"/>
  <c r="F30" i="6"/>
  <c r="F31" i="6"/>
  <c r="F32" i="6"/>
  <c r="F33" i="6"/>
  <c r="F34" i="6"/>
  <c r="F36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9" i="6"/>
  <c r="F70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8" i="6"/>
  <c r="F89" i="6"/>
  <c r="F90" i="6"/>
  <c r="F91" i="6"/>
  <c r="F92" i="6"/>
  <c r="F93" i="6"/>
  <c r="F94" i="6"/>
  <c r="F99" i="6"/>
  <c r="F100" i="6"/>
  <c r="F101" i="6"/>
  <c r="F8" i="6"/>
  <c r="E9" i="6"/>
  <c r="E10" i="6"/>
  <c r="E11" i="6"/>
  <c r="E13" i="6"/>
  <c r="E14" i="6"/>
  <c r="E15" i="6"/>
  <c r="E16" i="6"/>
  <c r="E17" i="6"/>
  <c r="E18" i="6"/>
  <c r="E19" i="6"/>
  <c r="E20" i="6"/>
  <c r="E21" i="6"/>
  <c r="E22" i="6"/>
  <c r="E25" i="6"/>
  <c r="E26" i="6"/>
  <c r="E27" i="6"/>
  <c r="E28" i="6"/>
  <c r="E29" i="6"/>
  <c r="E30" i="6"/>
  <c r="E31" i="6"/>
  <c r="E32" i="6"/>
  <c r="E33" i="6"/>
  <c r="E34" i="6"/>
  <c r="E36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9" i="6"/>
  <c r="E70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8" i="6"/>
  <c r="E89" i="6"/>
  <c r="E90" i="6"/>
  <c r="E91" i="6"/>
  <c r="E92" i="6"/>
  <c r="E93" i="6"/>
  <c r="E94" i="6"/>
  <c r="E99" i="6"/>
  <c r="E100" i="6"/>
  <c r="E101" i="6"/>
  <c r="E8" i="6"/>
  <c r="J103" i="6"/>
  <c r="D103" i="6"/>
  <c r="M101" i="6"/>
  <c r="M94" i="6"/>
  <c r="M93" i="6"/>
  <c r="M92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34" i="6"/>
  <c r="M33" i="6"/>
  <c r="M32" i="6"/>
  <c r="M31" i="6"/>
  <c r="M30" i="6"/>
  <c r="M29" i="6"/>
  <c r="M28" i="6"/>
  <c r="M27" i="6"/>
  <c r="M26" i="6"/>
  <c r="M25" i="6"/>
  <c r="M22" i="6"/>
  <c r="M21" i="6"/>
  <c r="M20" i="6"/>
  <c r="M19" i="6"/>
  <c r="M18" i="6"/>
  <c r="M17" i="6"/>
  <c r="M16" i="6"/>
  <c r="M15" i="6"/>
  <c r="M14" i="6"/>
  <c r="M13" i="6"/>
  <c r="M11" i="6"/>
  <c r="M10" i="6"/>
  <c r="M9" i="6"/>
  <c r="M8" i="6"/>
  <c r="M7" i="6"/>
  <c r="LW112" i="6"/>
  <c r="P83" i="6"/>
  <c r="P84" i="6"/>
  <c r="P85" i="6"/>
  <c r="S83" i="6"/>
  <c r="S84" i="6"/>
  <c r="S85" i="6"/>
  <c r="U83" i="6"/>
  <c r="U84" i="6"/>
  <c r="U85" i="6"/>
  <c r="V83" i="6"/>
  <c r="V84" i="6"/>
  <c r="V85" i="6"/>
  <c r="V86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72" i="6"/>
  <c r="W73" i="6"/>
  <c r="W74" i="6"/>
  <c r="W75" i="6"/>
  <c r="W76" i="6"/>
  <c r="W77" i="6"/>
  <c r="W78" i="6"/>
  <c r="W79" i="6"/>
  <c r="W80" i="6"/>
  <c r="W81" i="6"/>
  <c r="W82" i="6"/>
  <c r="W83" i="6"/>
  <c r="W99" i="6"/>
  <c r="W100" i="6"/>
  <c r="W101" i="6"/>
  <c r="S82" i="9"/>
  <c r="S84" i="9"/>
  <c r="S85" i="9"/>
  <c r="S86" i="9"/>
  <c r="S87" i="9"/>
  <c r="S88" i="9"/>
  <c r="S89" i="9"/>
  <c r="P82" i="9"/>
  <c r="P84" i="9"/>
  <c r="P85" i="9"/>
  <c r="P86" i="9"/>
  <c r="P87" i="9"/>
  <c r="L82" i="9"/>
  <c r="L84" i="9"/>
  <c r="L85" i="9"/>
  <c r="L86" i="9"/>
  <c r="L87" i="9"/>
  <c r="M82" i="9"/>
  <c r="V82" i="9"/>
  <c r="V84" i="9"/>
  <c r="V85" i="9"/>
  <c r="V86" i="9"/>
  <c r="V87" i="9"/>
  <c r="V88" i="9"/>
  <c r="V89" i="9"/>
  <c r="V90" i="9"/>
  <c r="V91" i="9"/>
  <c r="V92" i="9"/>
  <c r="V93" i="9"/>
  <c r="V96" i="9"/>
  <c r="V97" i="9"/>
  <c r="V98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3" i="9"/>
  <c r="V24" i="9"/>
  <c r="V25" i="9"/>
  <c r="V26" i="9"/>
  <c r="V27" i="9"/>
  <c r="V28" i="9"/>
  <c r="V29" i="9"/>
  <c r="V30" i="9"/>
  <c r="V31" i="9"/>
  <c r="V32" i="9"/>
  <c r="V33" i="9"/>
  <c r="V34" i="9"/>
  <c r="V36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9" i="9"/>
  <c r="V73" i="9"/>
  <c r="V74" i="9"/>
  <c r="V75" i="9"/>
  <c r="V76" i="9"/>
  <c r="V77" i="9"/>
  <c r="V78" i="9"/>
  <c r="V79" i="9"/>
  <c r="V80" i="9"/>
  <c r="V81" i="9"/>
  <c r="V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3" i="9"/>
  <c r="U24" i="9"/>
  <c r="U25" i="9"/>
  <c r="U26" i="9"/>
  <c r="U27" i="9"/>
  <c r="U28" i="9"/>
  <c r="U29" i="9"/>
  <c r="U30" i="9"/>
  <c r="U31" i="9"/>
  <c r="U32" i="9"/>
  <c r="U33" i="9"/>
  <c r="U34" i="9"/>
  <c r="U36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9" i="9"/>
  <c r="U73" i="9"/>
  <c r="U74" i="9"/>
  <c r="U75" i="9"/>
  <c r="U76" i="9"/>
  <c r="U77" i="9"/>
  <c r="U78" i="9"/>
  <c r="U79" i="9"/>
  <c r="U80" i="9"/>
  <c r="U81" i="9"/>
  <c r="U82" i="9"/>
  <c r="U84" i="9"/>
  <c r="U85" i="9"/>
  <c r="U86" i="9"/>
  <c r="U87" i="9"/>
  <c r="U88" i="9"/>
  <c r="U89" i="9"/>
  <c r="U90" i="9"/>
  <c r="U91" i="9"/>
  <c r="U92" i="9"/>
  <c r="U93" i="9"/>
  <c r="U96" i="9"/>
  <c r="U97" i="9"/>
  <c r="U98" i="9"/>
  <c r="U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3" i="9"/>
  <c r="S24" i="9"/>
  <c r="S25" i="9"/>
  <c r="S26" i="9"/>
  <c r="S27" i="9"/>
  <c r="S28" i="9"/>
  <c r="S29" i="9"/>
  <c r="S30" i="9"/>
  <c r="S31" i="9"/>
  <c r="S32" i="9"/>
  <c r="S33" i="9"/>
  <c r="S34" i="9"/>
  <c r="S36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9" i="9"/>
  <c r="S72" i="9"/>
  <c r="S73" i="9"/>
  <c r="S74" i="9"/>
  <c r="S75" i="9"/>
  <c r="S76" i="9"/>
  <c r="S77" i="9"/>
  <c r="S78" i="9"/>
  <c r="S79" i="9"/>
  <c r="S80" i="9"/>
  <c r="S81" i="9"/>
  <c r="S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3" i="9"/>
  <c r="R24" i="9"/>
  <c r="R25" i="9"/>
  <c r="R26" i="9"/>
  <c r="R27" i="9"/>
  <c r="R28" i="9"/>
  <c r="R29" i="9"/>
  <c r="R30" i="9"/>
  <c r="R31" i="9"/>
  <c r="R32" i="9"/>
  <c r="R33" i="9"/>
  <c r="R34" i="9"/>
  <c r="R36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9" i="9"/>
  <c r="R73" i="9"/>
  <c r="R74" i="9"/>
  <c r="R75" i="9"/>
  <c r="R76" i="9"/>
  <c r="R77" i="9"/>
  <c r="R78" i="9"/>
  <c r="R79" i="9"/>
  <c r="R80" i="9"/>
  <c r="R81" i="9"/>
  <c r="R82" i="9"/>
  <c r="R84" i="9"/>
  <c r="R85" i="9"/>
  <c r="R86" i="9"/>
  <c r="R87" i="9"/>
  <c r="R88" i="9"/>
  <c r="R89" i="9"/>
  <c r="R90" i="9"/>
  <c r="R91" i="9"/>
  <c r="R92" i="9"/>
  <c r="R93" i="9"/>
  <c r="R96" i="9"/>
  <c r="R97" i="9"/>
  <c r="R98" i="9"/>
  <c r="R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3" i="9"/>
  <c r="P24" i="9"/>
  <c r="P25" i="9"/>
  <c r="P26" i="9"/>
  <c r="P27" i="9"/>
  <c r="P28" i="9"/>
  <c r="P29" i="9"/>
  <c r="P30" i="9"/>
  <c r="P31" i="9"/>
  <c r="P32" i="9"/>
  <c r="P33" i="9"/>
  <c r="P34" i="9"/>
  <c r="P36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9" i="9"/>
  <c r="P72" i="9"/>
  <c r="P73" i="9"/>
  <c r="P74" i="9"/>
  <c r="P75" i="9"/>
  <c r="P76" i="9"/>
  <c r="P77" i="9"/>
  <c r="P78" i="9"/>
  <c r="P79" i="9"/>
  <c r="P80" i="9"/>
  <c r="P81" i="9"/>
  <c r="P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3" i="9"/>
  <c r="O24" i="9"/>
  <c r="O25" i="9"/>
  <c r="O26" i="9"/>
  <c r="O27" i="9"/>
  <c r="O28" i="9"/>
  <c r="O29" i="9"/>
  <c r="O30" i="9"/>
  <c r="O31" i="9"/>
  <c r="O32" i="9"/>
  <c r="O33" i="9"/>
  <c r="O34" i="9"/>
  <c r="O36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9" i="9"/>
  <c r="O73" i="9"/>
  <c r="O74" i="9"/>
  <c r="O75" i="9"/>
  <c r="O76" i="9"/>
  <c r="O77" i="9"/>
  <c r="O78" i="9"/>
  <c r="O79" i="9"/>
  <c r="O80" i="9"/>
  <c r="O81" i="9"/>
  <c r="O82" i="9"/>
  <c r="O84" i="9"/>
  <c r="O85" i="9"/>
  <c r="O86" i="9"/>
  <c r="O87" i="9"/>
  <c r="O88" i="9"/>
  <c r="O89" i="9"/>
  <c r="O90" i="9"/>
  <c r="O91" i="9"/>
  <c r="O92" i="9"/>
  <c r="O93" i="9"/>
  <c r="O96" i="9"/>
  <c r="O97" i="9"/>
  <c r="O98" i="9"/>
  <c r="O7" i="9"/>
  <c r="W80" i="9"/>
  <c r="W79" i="9"/>
  <c r="W78" i="9"/>
  <c r="W77" i="9"/>
  <c r="W76" i="9"/>
  <c r="W75" i="9"/>
  <c r="W74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6" i="9"/>
  <c r="W34" i="9"/>
  <c r="W33" i="9"/>
  <c r="W32" i="9"/>
  <c r="LC32" i="9" s="1"/>
  <c r="LD32" i="9" s="1"/>
  <c r="W31" i="9"/>
  <c r="LC31" i="9" s="1"/>
  <c r="LD31" i="9" s="1"/>
  <c r="W30" i="9"/>
  <c r="LC30" i="9" s="1"/>
  <c r="LD30" i="9" s="1"/>
  <c r="W29" i="9"/>
  <c r="LC29" i="9" s="1"/>
  <c r="LD29" i="9" s="1"/>
  <c r="W28" i="9"/>
  <c r="LC28" i="9" s="1"/>
  <c r="LD28" i="9" s="1"/>
  <c r="W26" i="9"/>
  <c r="W25" i="9"/>
  <c r="W24" i="9"/>
  <c r="W23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E7" i="9"/>
  <c r="U7" i="1"/>
  <c r="V7" i="1"/>
  <c r="W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3" i="1"/>
  <c r="V23" i="1"/>
  <c r="U24" i="1"/>
  <c r="V24" i="1"/>
  <c r="U25" i="1"/>
  <c r="V25" i="1"/>
  <c r="U26" i="1"/>
  <c r="V26" i="1"/>
  <c r="U28" i="1"/>
  <c r="V28" i="1"/>
  <c r="U29" i="1"/>
  <c r="V29" i="1"/>
  <c r="U30" i="1"/>
  <c r="V30" i="1"/>
  <c r="U31" i="1"/>
  <c r="V31" i="1"/>
  <c r="U32" i="1"/>
  <c r="V32" i="1"/>
  <c r="U33" i="1"/>
  <c r="V33" i="1"/>
  <c r="U43" i="1"/>
  <c r="U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70" i="1"/>
  <c r="V70" i="1"/>
  <c r="W70" i="1"/>
  <c r="LD70" i="1" s="1"/>
  <c r="LE70" i="1" s="1"/>
  <c r="U71" i="1"/>
  <c r="U73" i="1"/>
  <c r="U74" i="1"/>
  <c r="U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U85" i="1"/>
  <c r="V85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6" i="1"/>
  <c r="U97" i="1"/>
  <c r="U98" i="1"/>
  <c r="U99" i="1"/>
  <c r="V99" i="1"/>
  <c r="V100" i="1"/>
  <c r="W100" i="1"/>
  <c r="LD100" i="1" s="1"/>
  <c r="LE100" i="1" s="1"/>
  <c r="T102" i="1"/>
  <c r="O100" i="1"/>
  <c r="J102" i="1"/>
  <c r="F100" i="1"/>
  <c r="I100" i="1"/>
  <c r="L100" i="1"/>
  <c r="P100" i="1"/>
  <c r="S100" i="1"/>
  <c r="W55" i="1"/>
  <c r="W44" i="1"/>
  <c r="W31" i="1"/>
  <c r="W56" i="1"/>
  <c r="LD56" i="1" s="1"/>
  <c r="LE56" i="1" s="1"/>
  <c r="W46" i="1"/>
  <c r="W30" i="1"/>
  <c r="LD30" i="1" s="1"/>
  <c r="LE30" i="1" s="1"/>
  <c r="G3" i="4"/>
  <c r="J4" i="4"/>
  <c r="J5" i="4"/>
  <c r="J6" i="4"/>
  <c r="J7" i="4"/>
  <c r="J8" i="4"/>
  <c r="J9" i="4"/>
  <c r="J10" i="4"/>
  <c r="J11" i="4"/>
  <c r="J12" i="4"/>
  <c r="J13" i="4"/>
  <c r="J16" i="4"/>
  <c r="J17" i="4"/>
  <c r="J18" i="4"/>
  <c r="J19" i="4"/>
  <c r="J20" i="4"/>
  <c r="J21" i="4"/>
  <c r="J22" i="4"/>
  <c r="J23" i="4"/>
  <c r="J24" i="4"/>
  <c r="J25" i="4"/>
  <c r="J26" i="4"/>
  <c r="J27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8" i="4"/>
  <c r="J59" i="4"/>
  <c r="J61" i="4"/>
  <c r="J62" i="4"/>
  <c r="J63" i="4"/>
  <c r="J64" i="4"/>
  <c r="J65" i="4"/>
  <c r="J66" i="4"/>
  <c r="J67" i="4"/>
  <c r="J69" i="4"/>
  <c r="J70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3" i="4"/>
  <c r="I3" i="4"/>
  <c r="O3" i="4" s="1"/>
  <c r="F3" i="4"/>
  <c r="L3" i="4" s="1"/>
  <c r="I4" i="4"/>
  <c r="O4" i="4" s="1"/>
  <c r="I5" i="4"/>
  <c r="O5" i="4" s="1"/>
  <c r="I6" i="4"/>
  <c r="O6" i="4" s="1"/>
  <c r="I7" i="4"/>
  <c r="O7" i="4" s="1"/>
  <c r="I8" i="4"/>
  <c r="O8" i="4" s="1"/>
  <c r="I9" i="4"/>
  <c r="O9" i="4" s="1"/>
  <c r="I10" i="4"/>
  <c r="O10" i="4" s="1"/>
  <c r="I11" i="4"/>
  <c r="O11" i="4" s="1"/>
  <c r="I12" i="4"/>
  <c r="O12" i="4" s="1"/>
  <c r="I13" i="4"/>
  <c r="O13" i="4" s="1"/>
  <c r="I15" i="4"/>
  <c r="O15" i="4" s="1"/>
  <c r="I16" i="4"/>
  <c r="O16" i="4" s="1"/>
  <c r="I17" i="4"/>
  <c r="O17" i="4" s="1"/>
  <c r="I18" i="4"/>
  <c r="O18" i="4" s="1"/>
  <c r="I19" i="4"/>
  <c r="O19" i="4" s="1"/>
  <c r="I20" i="4"/>
  <c r="O20" i="4" s="1"/>
  <c r="I21" i="4"/>
  <c r="O21" i="4" s="1"/>
  <c r="I22" i="4"/>
  <c r="O22" i="4" s="1"/>
  <c r="I23" i="4"/>
  <c r="O23" i="4" s="1"/>
  <c r="I24" i="4"/>
  <c r="O24" i="4" s="1"/>
  <c r="I25" i="4"/>
  <c r="O25" i="4" s="1"/>
  <c r="I26" i="4"/>
  <c r="O26" i="4" s="1"/>
  <c r="I27" i="4"/>
  <c r="O27" i="4" s="1"/>
  <c r="I28" i="4"/>
  <c r="O28" i="4" s="1"/>
  <c r="I29" i="4"/>
  <c r="O29" i="4" s="1"/>
  <c r="I30" i="4"/>
  <c r="O30" i="4" s="1"/>
  <c r="I31" i="4"/>
  <c r="O31" i="4" s="1"/>
  <c r="I32" i="4"/>
  <c r="O32" i="4" s="1"/>
  <c r="I33" i="4"/>
  <c r="O33" i="4" s="1"/>
  <c r="I34" i="4"/>
  <c r="O34" i="4" s="1"/>
  <c r="I35" i="4"/>
  <c r="O35" i="4" s="1"/>
  <c r="I36" i="4"/>
  <c r="O36" i="4" s="1"/>
  <c r="I37" i="4"/>
  <c r="O37" i="4" s="1"/>
  <c r="I38" i="4"/>
  <c r="O38" i="4" s="1"/>
  <c r="I39" i="4"/>
  <c r="O39" i="4" s="1"/>
  <c r="I40" i="4"/>
  <c r="O40" i="4" s="1"/>
  <c r="I41" i="4"/>
  <c r="O41" i="4" s="1"/>
  <c r="I42" i="4"/>
  <c r="O42" i="4" s="1"/>
  <c r="I43" i="4"/>
  <c r="O43" i="4" s="1"/>
  <c r="I44" i="4"/>
  <c r="O44" i="4" s="1"/>
  <c r="I45" i="4"/>
  <c r="O45" i="4" s="1"/>
  <c r="I46" i="4"/>
  <c r="O46" i="4" s="1"/>
  <c r="I47" i="4"/>
  <c r="O47" i="4" s="1"/>
  <c r="I48" i="4"/>
  <c r="O48" i="4" s="1"/>
  <c r="I49" i="4"/>
  <c r="O49" i="4" s="1"/>
  <c r="I50" i="4"/>
  <c r="O50" i="4" s="1"/>
  <c r="I51" i="4"/>
  <c r="O51" i="4" s="1"/>
  <c r="I52" i="4"/>
  <c r="O52" i="4" s="1"/>
  <c r="I53" i="4"/>
  <c r="O53" i="4" s="1"/>
  <c r="I54" i="4"/>
  <c r="O54" i="4" s="1"/>
  <c r="I55" i="4"/>
  <c r="O55" i="4" s="1"/>
  <c r="I56" i="4"/>
  <c r="O56" i="4" s="1"/>
  <c r="I58" i="4"/>
  <c r="O58" i="4" s="1"/>
  <c r="I59" i="4"/>
  <c r="O59" i="4" s="1"/>
  <c r="I61" i="4"/>
  <c r="O61" i="4" s="1"/>
  <c r="I62" i="4"/>
  <c r="O62" i="4" s="1"/>
  <c r="I63" i="4"/>
  <c r="O63" i="4" s="1"/>
  <c r="I64" i="4"/>
  <c r="O64" i="4" s="1"/>
  <c r="I65" i="4"/>
  <c r="O65" i="4" s="1"/>
  <c r="I66" i="4"/>
  <c r="O66" i="4" s="1"/>
  <c r="I67" i="4"/>
  <c r="O67" i="4" s="1"/>
  <c r="I69" i="4"/>
  <c r="O69" i="4" s="1"/>
  <c r="I70" i="4"/>
  <c r="O70" i="4" s="1"/>
  <c r="I72" i="4"/>
  <c r="O72" i="4" s="1"/>
  <c r="I73" i="4"/>
  <c r="O73" i="4" s="1"/>
  <c r="I74" i="4"/>
  <c r="O74" i="4" s="1"/>
  <c r="I75" i="4"/>
  <c r="O75" i="4" s="1"/>
  <c r="I76" i="4"/>
  <c r="O76" i="4" s="1"/>
  <c r="I77" i="4"/>
  <c r="O77" i="4" s="1"/>
  <c r="I78" i="4"/>
  <c r="O78" i="4" s="1"/>
  <c r="I79" i="4"/>
  <c r="O79" i="4" s="1"/>
  <c r="I80" i="4"/>
  <c r="O80" i="4" s="1"/>
  <c r="I81" i="4"/>
  <c r="O81" i="4" s="1"/>
  <c r="I82" i="4"/>
  <c r="O82" i="4" s="1"/>
  <c r="I83" i="4"/>
  <c r="O83" i="4" s="1"/>
  <c r="I84" i="4"/>
  <c r="O84" i="4" s="1"/>
  <c r="I85" i="4"/>
  <c r="O85" i="4" s="1"/>
  <c r="I86" i="4"/>
  <c r="O86" i="4" s="1"/>
  <c r="I87" i="4"/>
  <c r="O87" i="4" s="1"/>
  <c r="F48" i="13" l="1"/>
  <c r="F58" i="13"/>
  <c r="F65" i="13" s="1"/>
  <c r="E61" i="13"/>
  <c r="D61" i="13"/>
  <c r="G38" i="5"/>
  <c r="EN107" i="1"/>
  <c r="EX113" i="1"/>
  <c r="B54" i="5"/>
  <c r="EX110" i="1"/>
  <c r="E56" i="5"/>
  <c r="FF82" i="6"/>
  <c r="EZ82" i="6"/>
  <c r="FF84" i="6"/>
  <c r="EZ84" i="6"/>
  <c r="FF86" i="6"/>
  <c r="EZ86" i="6"/>
  <c r="FF93" i="6"/>
  <c r="EZ93" i="6"/>
  <c r="FF101" i="6"/>
  <c r="EZ101" i="6"/>
  <c r="FE101" i="6"/>
  <c r="EY101" i="6"/>
  <c r="FE99" i="6"/>
  <c r="EY99" i="6"/>
  <c r="FE93" i="6"/>
  <c r="EY93" i="6"/>
  <c r="FE91" i="6"/>
  <c r="EY91" i="6"/>
  <c r="FE89" i="6"/>
  <c r="EY89" i="6"/>
  <c r="FE86" i="6"/>
  <c r="EY86" i="6"/>
  <c r="FE84" i="6"/>
  <c r="EY84" i="6"/>
  <c r="FE82" i="6"/>
  <c r="EY82" i="6"/>
  <c r="FF81" i="6"/>
  <c r="EZ81" i="6"/>
  <c r="FF83" i="6"/>
  <c r="EZ83" i="6"/>
  <c r="FF85" i="6"/>
  <c r="EZ85" i="6"/>
  <c r="FF92" i="6"/>
  <c r="EZ92" i="6"/>
  <c r="FF94" i="6"/>
  <c r="EZ94" i="6"/>
  <c r="FE8" i="6"/>
  <c r="EY8" i="6"/>
  <c r="FE100" i="6"/>
  <c r="EY100" i="6"/>
  <c r="FE94" i="6"/>
  <c r="EY94" i="6"/>
  <c r="FE92" i="6"/>
  <c r="EY92" i="6"/>
  <c r="FE90" i="6"/>
  <c r="EY90" i="6"/>
  <c r="FE88" i="6"/>
  <c r="EY88" i="6"/>
  <c r="FE85" i="6"/>
  <c r="EY85" i="6"/>
  <c r="FE83" i="6"/>
  <c r="EY83" i="6"/>
  <c r="FF9" i="6"/>
  <c r="EZ9" i="6"/>
  <c r="FF11" i="6"/>
  <c r="EZ11" i="6"/>
  <c r="FF14" i="6"/>
  <c r="EZ14" i="6"/>
  <c r="FF16" i="6"/>
  <c r="EZ16" i="6"/>
  <c r="FF18" i="6"/>
  <c r="EZ18" i="6"/>
  <c r="FF20" i="6"/>
  <c r="EZ20" i="6"/>
  <c r="FF22" i="6"/>
  <c r="EZ22" i="6"/>
  <c r="FF26" i="6"/>
  <c r="EZ26" i="6"/>
  <c r="FF28" i="6"/>
  <c r="EZ28" i="6"/>
  <c r="FF30" i="6"/>
  <c r="EZ30" i="6"/>
  <c r="FF32" i="6"/>
  <c r="EZ32" i="6"/>
  <c r="DR34" i="6"/>
  <c r="FF34" i="6"/>
  <c r="EZ34" i="6"/>
  <c r="FF44" i="6"/>
  <c r="EZ44" i="6"/>
  <c r="FF46" i="6"/>
  <c r="EZ46" i="6"/>
  <c r="FF48" i="6"/>
  <c r="EZ48" i="6"/>
  <c r="FF50" i="6"/>
  <c r="EZ50" i="6"/>
  <c r="FF52" i="6"/>
  <c r="EZ52" i="6"/>
  <c r="FF54" i="6"/>
  <c r="EZ54" i="6"/>
  <c r="FF56" i="6"/>
  <c r="EZ56" i="6"/>
  <c r="FF58" i="6"/>
  <c r="EZ58" i="6"/>
  <c r="FF60" i="6"/>
  <c r="EZ60" i="6"/>
  <c r="FF62" i="6"/>
  <c r="EZ62" i="6"/>
  <c r="FF64" i="6"/>
  <c r="EZ64" i="6"/>
  <c r="FF66" i="6"/>
  <c r="EZ66" i="6"/>
  <c r="FF72" i="6"/>
  <c r="EZ72" i="6"/>
  <c r="FF74" i="6"/>
  <c r="EZ74" i="6"/>
  <c r="FF76" i="6"/>
  <c r="EZ76" i="6"/>
  <c r="FF78" i="6"/>
  <c r="EZ78" i="6"/>
  <c r="FF80" i="6"/>
  <c r="EZ80" i="6"/>
  <c r="FE80" i="6"/>
  <c r="EY80" i="6"/>
  <c r="FE78" i="6"/>
  <c r="EY78" i="6"/>
  <c r="FE76" i="6"/>
  <c r="EY76" i="6"/>
  <c r="FE74" i="6"/>
  <c r="EY74" i="6"/>
  <c r="FE72" i="6"/>
  <c r="EY72" i="6"/>
  <c r="FE66" i="6"/>
  <c r="EY66" i="6"/>
  <c r="FE64" i="6"/>
  <c r="EY64" i="6"/>
  <c r="FE62" i="6"/>
  <c r="EY62" i="6"/>
  <c r="FE60" i="6"/>
  <c r="EY60" i="6"/>
  <c r="FE58" i="6"/>
  <c r="EY58" i="6"/>
  <c r="FE56" i="6"/>
  <c r="EY56" i="6"/>
  <c r="FE54" i="6"/>
  <c r="EY54" i="6"/>
  <c r="FE52" i="6"/>
  <c r="EY52" i="6"/>
  <c r="FE50" i="6"/>
  <c r="EY50" i="6"/>
  <c r="FE48" i="6"/>
  <c r="EY48" i="6"/>
  <c r="FE46" i="6"/>
  <c r="EY46" i="6"/>
  <c r="FE44" i="6"/>
  <c r="EY44" i="6"/>
  <c r="FE34" i="6"/>
  <c r="EY34" i="6"/>
  <c r="FE32" i="6"/>
  <c r="EY32" i="6"/>
  <c r="FE30" i="6"/>
  <c r="EY30" i="6"/>
  <c r="FE28" i="6"/>
  <c r="EY28" i="6"/>
  <c r="FE26" i="6"/>
  <c r="EY26" i="6"/>
  <c r="FE22" i="6"/>
  <c r="EY22" i="6"/>
  <c r="FE20" i="6"/>
  <c r="EY20" i="6"/>
  <c r="FE18" i="6"/>
  <c r="EY18" i="6"/>
  <c r="FE16" i="6"/>
  <c r="EY16" i="6"/>
  <c r="FE14" i="6"/>
  <c r="EY14" i="6"/>
  <c r="FE11" i="6"/>
  <c r="EY11" i="6"/>
  <c r="FE9" i="6"/>
  <c r="EY9" i="6"/>
  <c r="FF8" i="6"/>
  <c r="EZ8" i="6"/>
  <c r="FF10" i="6"/>
  <c r="EZ10" i="6"/>
  <c r="DR13" i="6"/>
  <c r="FF13" i="6"/>
  <c r="EZ13" i="6"/>
  <c r="FF15" i="6"/>
  <c r="EZ15" i="6"/>
  <c r="FF17" i="6"/>
  <c r="EZ17" i="6"/>
  <c r="FF19" i="6"/>
  <c r="EZ19" i="6"/>
  <c r="FF21" i="6"/>
  <c r="EZ21" i="6"/>
  <c r="FF25" i="6"/>
  <c r="EZ25" i="6"/>
  <c r="FF27" i="6"/>
  <c r="EZ27" i="6"/>
  <c r="FF29" i="6"/>
  <c r="EZ29" i="6"/>
  <c r="FF31" i="6"/>
  <c r="EZ31" i="6"/>
  <c r="FF33" i="6"/>
  <c r="EZ33" i="6"/>
  <c r="FF43" i="6"/>
  <c r="EZ43" i="6"/>
  <c r="FF45" i="6"/>
  <c r="EZ45" i="6"/>
  <c r="FF47" i="6"/>
  <c r="EZ47" i="6"/>
  <c r="FF49" i="6"/>
  <c r="EZ49" i="6"/>
  <c r="EZ51" i="6"/>
  <c r="FF51" i="6"/>
  <c r="EZ53" i="6"/>
  <c r="FF53" i="6"/>
  <c r="EZ55" i="6"/>
  <c r="FF55" i="6"/>
  <c r="EZ57" i="6"/>
  <c r="FF57" i="6"/>
  <c r="EZ59" i="6"/>
  <c r="FF59" i="6"/>
  <c r="EZ61" i="6"/>
  <c r="FF61" i="6"/>
  <c r="EZ63" i="6"/>
  <c r="FF63" i="6"/>
  <c r="EZ65" i="6"/>
  <c r="FF65" i="6"/>
  <c r="EZ67" i="6"/>
  <c r="FF67" i="6"/>
  <c r="FF73" i="6"/>
  <c r="EZ73" i="6"/>
  <c r="FF75" i="6"/>
  <c r="EZ75" i="6"/>
  <c r="FF77" i="6"/>
  <c r="EZ77" i="6"/>
  <c r="FF79" i="6"/>
  <c r="EZ79" i="6"/>
  <c r="F103" i="6"/>
  <c r="F105" i="6" s="1"/>
  <c r="FE81" i="6"/>
  <c r="EY81" i="6"/>
  <c r="FE79" i="6"/>
  <c r="EY79" i="6"/>
  <c r="EY77" i="6"/>
  <c r="FE77" i="6"/>
  <c r="EY75" i="6"/>
  <c r="FE75" i="6"/>
  <c r="EY73" i="6"/>
  <c r="FE73" i="6"/>
  <c r="FE67" i="6"/>
  <c r="EY67" i="6"/>
  <c r="FE65" i="6"/>
  <c r="EY65" i="6"/>
  <c r="FE63" i="6"/>
  <c r="EY63" i="6"/>
  <c r="FE61" i="6"/>
  <c r="EY61" i="6"/>
  <c r="FE59" i="6"/>
  <c r="EY59" i="6"/>
  <c r="FE57" i="6"/>
  <c r="EY57" i="6"/>
  <c r="FE55" i="6"/>
  <c r="EY55" i="6"/>
  <c r="FE53" i="6"/>
  <c r="EY53" i="6"/>
  <c r="FE51" i="6"/>
  <c r="EY51" i="6"/>
  <c r="FE49" i="6"/>
  <c r="EY49" i="6"/>
  <c r="FE47" i="6"/>
  <c r="EY47" i="6"/>
  <c r="FE45" i="6"/>
  <c r="EY45" i="6"/>
  <c r="FE43" i="6"/>
  <c r="EY43" i="6"/>
  <c r="FE36" i="6"/>
  <c r="EY36" i="6"/>
  <c r="FE33" i="6"/>
  <c r="EY33" i="6"/>
  <c r="FE31" i="6"/>
  <c r="EY31" i="6"/>
  <c r="FE29" i="6"/>
  <c r="EY29" i="6"/>
  <c r="FE27" i="6"/>
  <c r="EY27" i="6"/>
  <c r="FE25" i="6"/>
  <c r="EY25" i="6"/>
  <c r="FE21" i="6"/>
  <c r="EY21" i="6"/>
  <c r="FE19" i="6"/>
  <c r="EY19" i="6"/>
  <c r="FE17" i="6"/>
  <c r="EY17" i="6"/>
  <c r="FE15" i="6"/>
  <c r="EY15" i="6"/>
  <c r="DQ13" i="6"/>
  <c r="FE13" i="6"/>
  <c r="EY13" i="6"/>
  <c r="FE10" i="6"/>
  <c r="EY10" i="6"/>
  <c r="FE42" i="6"/>
  <c r="FE103" i="6" s="1"/>
  <c r="EY42" i="6"/>
  <c r="EY103" i="6" s="1"/>
  <c r="ED111" i="6"/>
  <c r="AZ99" i="6"/>
  <c r="BB108" i="6"/>
  <c r="BB115" i="6" s="1"/>
  <c r="BJ104" i="1"/>
  <c r="G9" i="5" s="1"/>
  <c r="BK104" i="1"/>
  <c r="H103" i="6"/>
  <c r="I103" i="6"/>
  <c r="I105" i="6" s="1"/>
  <c r="E103" i="6"/>
  <c r="D109" i="6"/>
  <c r="AA4" i="4"/>
  <c r="AM4" i="4" s="1"/>
  <c r="BB4" i="4" s="1"/>
  <c r="BW4" i="4" s="1"/>
  <c r="CR4" i="4" s="1"/>
  <c r="U4" i="4"/>
  <c r="AG4" i="4" s="1"/>
  <c r="U87" i="4"/>
  <c r="AG87" i="4" s="1"/>
  <c r="AA87" i="4"/>
  <c r="AM87" i="4" s="1"/>
  <c r="BB87" i="4" s="1"/>
  <c r="BW87" i="4" s="1"/>
  <c r="CR87" i="4" s="1"/>
  <c r="U85" i="4"/>
  <c r="AG85" i="4" s="1"/>
  <c r="AA85" i="4"/>
  <c r="AM85" i="4" s="1"/>
  <c r="BB85" i="4" s="1"/>
  <c r="BW85" i="4" s="1"/>
  <c r="CR85" i="4" s="1"/>
  <c r="U83" i="4"/>
  <c r="AG83" i="4" s="1"/>
  <c r="AA83" i="4"/>
  <c r="AM83" i="4" s="1"/>
  <c r="BB83" i="4" s="1"/>
  <c r="BW83" i="4" s="1"/>
  <c r="CR83" i="4" s="1"/>
  <c r="U81" i="4"/>
  <c r="AG81" i="4" s="1"/>
  <c r="AA81" i="4"/>
  <c r="AM81" i="4" s="1"/>
  <c r="BB81" i="4" s="1"/>
  <c r="BW81" i="4" s="1"/>
  <c r="CR81" i="4" s="1"/>
  <c r="U79" i="4"/>
  <c r="AG79" i="4" s="1"/>
  <c r="AA79" i="4"/>
  <c r="AM79" i="4" s="1"/>
  <c r="BB79" i="4" s="1"/>
  <c r="BW79" i="4" s="1"/>
  <c r="CR79" i="4" s="1"/>
  <c r="U77" i="4"/>
  <c r="AG77" i="4" s="1"/>
  <c r="AA77" i="4"/>
  <c r="AM77" i="4" s="1"/>
  <c r="BB77" i="4" s="1"/>
  <c r="BW77" i="4" s="1"/>
  <c r="CR77" i="4" s="1"/>
  <c r="U75" i="4"/>
  <c r="AG75" i="4" s="1"/>
  <c r="AA75" i="4"/>
  <c r="AM75" i="4" s="1"/>
  <c r="BB75" i="4" s="1"/>
  <c r="BW75" i="4" s="1"/>
  <c r="CR75" i="4" s="1"/>
  <c r="U73" i="4"/>
  <c r="AG73" i="4" s="1"/>
  <c r="AA73" i="4"/>
  <c r="AM73" i="4" s="1"/>
  <c r="BB73" i="4" s="1"/>
  <c r="BW73" i="4" s="1"/>
  <c r="CR73" i="4" s="1"/>
  <c r="U70" i="4"/>
  <c r="AG70" i="4" s="1"/>
  <c r="AA70" i="4"/>
  <c r="AM70" i="4" s="1"/>
  <c r="BB70" i="4" s="1"/>
  <c r="BW70" i="4" s="1"/>
  <c r="CR70" i="4" s="1"/>
  <c r="U67" i="4"/>
  <c r="AG67" i="4" s="1"/>
  <c r="AA67" i="4"/>
  <c r="AM67" i="4" s="1"/>
  <c r="BB67" i="4" s="1"/>
  <c r="BW67" i="4" s="1"/>
  <c r="CR67" i="4" s="1"/>
  <c r="U65" i="4"/>
  <c r="AG65" i="4" s="1"/>
  <c r="AA65" i="4"/>
  <c r="AM65" i="4" s="1"/>
  <c r="BB65" i="4" s="1"/>
  <c r="BW65" i="4" s="1"/>
  <c r="CR65" i="4" s="1"/>
  <c r="U63" i="4"/>
  <c r="AG63" i="4" s="1"/>
  <c r="AA63" i="4"/>
  <c r="AM63" i="4" s="1"/>
  <c r="BB63" i="4" s="1"/>
  <c r="BW63" i="4" s="1"/>
  <c r="CR63" i="4" s="1"/>
  <c r="U61" i="4"/>
  <c r="AG61" i="4" s="1"/>
  <c r="AA61" i="4"/>
  <c r="AM61" i="4" s="1"/>
  <c r="BB61" i="4" s="1"/>
  <c r="BW61" i="4" s="1"/>
  <c r="CR61" i="4" s="1"/>
  <c r="U58" i="4"/>
  <c r="AG58" i="4" s="1"/>
  <c r="AA58" i="4"/>
  <c r="AM58" i="4" s="1"/>
  <c r="BB58" i="4" s="1"/>
  <c r="BW58" i="4" s="1"/>
  <c r="CR58" i="4" s="1"/>
  <c r="U55" i="4"/>
  <c r="AG55" i="4" s="1"/>
  <c r="AA55" i="4"/>
  <c r="AM55" i="4" s="1"/>
  <c r="BB55" i="4" s="1"/>
  <c r="BW55" i="4" s="1"/>
  <c r="CR55" i="4" s="1"/>
  <c r="U53" i="4"/>
  <c r="AG53" i="4" s="1"/>
  <c r="AA53" i="4"/>
  <c r="AM53" i="4" s="1"/>
  <c r="BB53" i="4" s="1"/>
  <c r="BW53" i="4" s="1"/>
  <c r="CR53" i="4" s="1"/>
  <c r="U51" i="4"/>
  <c r="AG51" i="4" s="1"/>
  <c r="AA51" i="4"/>
  <c r="AM51" i="4" s="1"/>
  <c r="BB51" i="4" s="1"/>
  <c r="BW51" i="4" s="1"/>
  <c r="CR51" i="4" s="1"/>
  <c r="U49" i="4"/>
  <c r="AG49" i="4" s="1"/>
  <c r="AA49" i="4"/>
  <c r="AM49" i="4" s="1"/>
  <c r="BB49" i="4" s="1"/>
  <c r="BW49" i="4" s="1"/>
  <c r="CR49" i="4" s="1"/>
  <c r="U47" i="4"/>
  <c r="AG47" i="4" s="1"/>
  <c r="AA47" i="4"/>
  <c r="AM47" i="4" s="1"/>
  <c r="BB47" i="4" s="1"/>
  <c r="BW47" i="4" s="1"/>
  <c r="CR47" i="4" s="1"/>
  <c r="U45" i="4"/>
  <c r="AG45" i="4" s="1"/>
  <c r="AA45" i="4"/>
  <c r="AM45" i="4" s="1"/>
  <c r="BB45" i="4" s="1"/>
  <c r="BW45" i="4" s="1"/>
  <c r="CR45" i="4" s="1"/>
  <c r="U43" i="4"/>
  <c r="AG43" i="4" s="1"/>
  <c r="AA43" i="4"/>
  <c r="AM43" i="4" s="1"/>
  <c r="BB43" i="4" s="1"/>
  <c r="BW43" i="4" s="1"/>
  <c r="CR43" i="4" s="1"/>
  <c r="U41" i="4"/>
  <c r="AG41" i="4" s="1"/>
  <c r="AA41" i="4"/>
  <c r="AM41" i="4" s="1"/>
  <c r="BB41" i="4" s="1"/>
  <c r="BW41" i="4" s="1"/>
  <c r="CR41" i="4" s="1"/>
  <c r="U39" i="4"/>
  <c r="AG39" i="4" s="1"/>
  <c r="AA39" i="4"/>
  <c r="AM39" i="4" s="1"/>
  <c r="BB39" i="4" s="1"/>
  <c r="BW39" i="4" s="1"/>
  <c r="CR39" i="4" s="1"/>
  <c r="U37" i="4"/>
  <c r="AG37" i="4" s="1"/>
  <c r="AA37" i="4"/>
  <c r="AM37" i="4" s="1"/>
  <c r="BB37" i="4" s="1"/>
  <c r="BW37" i="4" s="1"/>
  <c r="CR37" i="4" s="1"/>
  <c r="U35" i="4"/>
  <c r="AG35" i="4" s="1"/>
  <c r="AA35" i="4"/>
  <c r="AM35" i="4" s="1"/>
  <c r="BB35" i="4" s="1"/>
  <c r="BW35" i="4" s="1"/>
  <c r="CR35" i="4" s="1"/>
  <c r="U33" i="4"/>
  <c r="AG33" i="4" s="1"/>
  <c r="AA33" i="4"/>
  <c r="AM33" i="4" s="1"/>
  <c r="BB33" i="4" s="1"/>
  <c r="BW33" i="4" s="1"/>
  <c r="CR33" i="4" s="1"/>
  <c r="U31" i="4"/>
  <c r="AG31" i="4" s="1"/>
  <c r="AA31" i="4"/>
  <c r="AM31" i="4" s="1"/>
  <c r="BB31" i="4" s="1"/>
  <c r="BW31" i="4" s="1"/>
  <c r="CR31" i="4" s="1"/>
  <c r="U29" i="4"/>
  <c r="AG29" i="4" s="1"/>
  <c r="AA29" i="4"/>
  <c r="AM29" i="4" s="1"/>
  <c r="BB29" i="4" s="1"/>
  <c r="BW29" i="4" s="1"/>
  <c r="CR29" i="4" s="1"/>
  <c r="U27" i="4"/>
  <c r="AG27" i="4" s="1"/>
  <c r="AA27" i="4"/>
  <c r="AM27" i="4" s="1"/>
  <c r="BB27" i="4" s="1"/>
  <c r="BW27" i="4" s="1"/>
  <c r="CR27" i="4" s="1"/>
  <c r="U25" i="4"/>
  <c r="AG25" i="4" s="1"/>
  <c r="AA25" i="4"/>
  <c r="AM25" i="4" s="1"/>
  <c r="BB25" i="4" s="1"/>
  <c r="BW25" i="4" s="1"/>
  <c r="CR25" i="4" s="1"/>
  <c r="U23" i="4"/>
  <c r="AG23" i="4" s="1"/>
  <c r="AA23" i="4"/>
  <c r="AM23" i="4" s="1"/>
  <c r="BB23" i="4" s="1"/>
  <c r="BW23" i="4" s="1"/>
  <c r="CR23" i="4" s="1"/>
  <c r="U21" i="4"/>
  <c r="AG21" i="4" s="1"/>
  <c r="AA21" i="4"/>
  <c r="AM21" i="4" s="1"/>
  <c r="BB21" i="4" s="1"/>
  <c r="BW21" i="4" s="1"/>
  <c r="CR21" i="4" s="1"/>
  <c r="U19" i="4"/>
  <c r="AG19" i="4" s="1"/>
  <c r="AA19" i="4"/>
  <c r="AM19" i="4" s="1"/>
  <c r="BB19" i="4" s="1"/>
  <c r="BW19" i="4" s="1"/>
  <c r="CR19" i="4" s="1"/>
  <c r="U17" i="4"/>
  <c r="AG17" i="4" s="1"/>
  <c r="AA17" i="4"/>
  <c r="AM17" i="4" s="1"/>
  <c r="BB17" i="4" s="1"/>
  <c r="BW17" i="4" s="1"/>
  <c r="CR17" i="4" s="1"/>
  <c r="U15" i="4"/>
  <c r="AG15" i="4" s="1"/>
  <c r="AA15" i="4"/>
  <c r="AM15" i="4" s="1"/>
  <c r="BB15" i="4" s="1"/>
  <c r="BW15" i="4" s="1"/>
  <c r="CR15" i="4" s="1"/>
  <c r="U12" i="4"/>
  <c r="AG12" i="4" s="1"/>
  <c r="AA12" i="4"/>
  <c r="AM12" i="4" s="1"/>
  <c r="BB12" i="4" s="1"/>
  <c r="BW12" i="4" s="1"/>
  <c r="CR12" i="4" s="1"/>
  <c r="U10" i="4"/>
  <c r="AG10" i="4" s="1"/>
  <c r="AA10" i="4"/>
  <c r="AM10" i="4" s="1"/>
  <c r="BB10" i="4" s="1"/>
  <c r="BW10" i="4" s="1"/>
  <c r="CR10" i="4" s="1"/>
  <c r="U8" i="4"/>
  <c r="AG8" i="4" s="1"/>
  <c r="AA8" i="4"/>
  <c r="AM8" i="4" s="1"/>
  <c r="BB8" i="4" s="1"/>
  <c r="BW8" i="4" s="1"/>
  <c r="CR8" i="4" s="1"/>
  <c r="AA6" i="4"/>
  <c r="AM6" i="4" s="1"/>
  <c r="BB6" i="4" s="1"/>
  <c r="BW6" i="4" s="1"/>
  <c r="CR6" i="4" s="1"/>
  <c r="U6" i="4"/>
  <c r="AG6" i="4" s="1"/>
  <c r="U3" i="4"/>
  <c r="AA3" i="4"/>
  <c r="U86" i="4"/>
  <c r="AG86" i="4" s="1"/>
  <c r="AA86" i="4"/>
  <c r="AM86" i="4" s="1"/>
  <c r="BB86" i="4" s="1"/>
  <c r="BW86" i="4" s="1"/>
  <c r="CR86" i="4" s="1"/>
  <c r="U84" i="4"/>
  <c r="AG84" i="4" s="1"/>
  <c r="AA84" i="4"/>
  <c r="AM84" i="4" s="1"/>
  <c r="BB84" i="4" s="1"/>
  <c r="BW84" i="4" s="1"/>
  <c r="CR84" i="4" s="1"/>
  <c r="U82" i="4"/>
  <c r="AG82" i="4" s="1"/>
  <c r="AA82" i="4"/>
  <c r="AM82" i="4" s="1"/>
  <c r="BB82" i="4" s="1"/>
  <c r="BW82" i="4" s="1"/>
  <c r="CR82" i="4" s="1"/>
  <c r="U80" i="4"/>
  <c r="AG80" i="4" s="1"/>
  <c r="AA80" i="4"/>
  <c r="AM80" i="4" s="1"/>
  <c r="BB80" i="4" s="1"/>
  <c r="BW80" i="4" s="1"/>
  <c r="CR80" i="4" s="1"/>
  <c r="U78" i="4"/>
  <c r="AG78" i="4" s="1"/>
  <c r="AA78" i="4"/>
  <c r="AM78" i="4" s="1"/>
  <c r="BB78" i="4" s="1"/>
  <c r="BW78" i="4" s="1"/>
  <c r="CR78" i="4" s="1"/>
  <c r="U76" i="4"/>
  <c r="AG76" i="4" s="1"/>
  <c r="AA76" i="4"/>
  <c r="AM76" i="4" s="1"/>
  <c r="BB76" i="4" s="1"/>
  <c r="BW76" i="4" s="1"/>
  <c r="CR76" i="4" s="1"/>
  <c r="U74" i="4"/>
  <c r="AG74" i="4" s="1"/>
  <c r="AA74" i="4"/>
  <c r="AM74" i="4" s="1"/>
  <c r="BB74" i="4" s="1"/>
  <c r="BW74" i="4" s="1"/>
  <c r="CR74" i="4" s="1"/>
  <c r="U72" i="4"/>
  <c r="AG72" i="4" s="1"/>
  <c r="AA72" i="4"/>
  <c r="AM72" i="4" s="1"/>
  <c r="BB72" i="4" s="1"/>
  <c r="BW72" i="4" s="1"/>
  <c r="CR72" i="4" s="1"/>
  <c r="U69" i="4"/>
  <c r="AG69" i="4" s="1"/>
  <c r="AA69" i="4"/>
  <c r="AM69" i="4" s="1"/>
  <c r="BB69" i="4" s="1"/>
  <c r="BW69" i="4" s="1"/>
  <c r="CR69" i="4" s="1"/>
  <c r="U66" i="4"/>
  <c r="AG66" i="4" s="1"/>
  <c r="AA66" i="4"/>
  <c r="AM66" i="4" s="1"/>
  <c r="BB66" i="4" s="1"/>
  <c r="BW66" i="4" s="1"/>
  <c r="CR66" i="4" s="1"/>
  <c r="U64" i="4"/>
  <c r="AG64" i="4" s="1"/>
  <c r="AA64" i="4"/>
  <c r="AM64" i="4" s="1"/>
  <c r="BB64" i="4" s="1"/>
  <c r="BW64" i="4" s="1"/>
  <c r="CR64" i="4" s="1"/>
  <c r="U62" i="4"/>
  <c r="AG62" i="4" s="1"/>
  <c r="AA62" i="4"/>
  <c r="AM62" i="4" s="1"/>
  <c r="BB62" i="4" s="1"/>
  <c r="BW62" i="4" s="1"/>
  <c r="CR62" i="4" s="1"/>
  <c r="U59" i="4"/>
  <c r="AG59" i="4" s="1"/>
  <c r="AA59" i="4"/>
  <c r="AM59" i="4" s="1"/>
  <c r="BB59" i="4" s="1"/>
  <c r="BW59" i="4" s="1"/>
  <c r="CR59" i="4" s="1"/>
  <c r="U56" i="4"/>
  <c r="AG56" i="4" s="1"/>
  <c r="AA56" i="4"/>
  <c r="AM56" i="4" s="1"/>
  <c r="BB56" i="4" s="1"/>
  <c r="BW56" i="4" s="1"/>
  <c r="CR56" i="4" s="1"/>
  <c r="U54" i="4"/>
  <c r="AG54" i="4" s="1"/>
  <c r="AA54" i="4"/>
  <c r="AM54" i="4" s="1"/>
  <c r="BB54" i="4" s="1"/>
  <c r="BW54" i="4" s="1"/>
  <c r="CR54" i="4" s="1"/>
  <c r="U52" i="4"/>
  <c r="AG52" i="4" s="1"/>
  <c r="AA52" i="4"/>
  <c r="AM52" i="4" s="1"/>
  <c r="BB52" i="4" s="1"/>
  <c r="BW52" i="4" s="1"/>
  <c r="CR52" i="4" s="1"/>
  <c r="U50" i="4"/>
  <c r="AG50" i="4" s="1"/>
  <c r="AA50" i="4"/>
  <c r="AM50" i="4" s="1"/>
  <c r="BB50" i="4" s="1"/>
  <c r="BW50" i="4" s="1"/>
  <c r="CR50" i="4" s="1"/>
  <c r="U48" i="4"/>
  <c r="AG48" i="4" s="1"/>
  <c r="AA48" i="4"/>
  <c r="AM48" i="4" s="1"/>
  <c r="BB48" i="4" s="1"/>
  <c r="BW48" i="4" s="1"/>
  <c r="CR48" i="4" s="1"/>
  <c r="U46" i="4"/>
  <c r="AG46" i="4" s="1"/>
  <c r="AA46" i="4"/>
  <c r="AM46" i="4" s="1"/>
  <c r="BB46" i="4" s="1"/>
  <c r="BW46" i="4" s="1"/>
  <c r="CR46" i="4" s="1"/>
  <c r="U44" i="4"/>
  <c r="AG44" i="4" s="1"/>
  <c r="AA44" i="4"/>
  <c r="AM44" i="4" s="1"/>
  <c r="BB44" i="4" s="1"/>
  <c r="BW44" i="4" s="1"/>
  <c r="CR44" i="4" s="1"/>
  <c r="U42" i="4"/>
  <c r="AG42" i="4" s="1"/>
  <c r="AA42" i="4"/>
  <c r="AM42" i="4" s="1"/>
  <c r="BB42" i="4" s="1"/>
  <c r="BW42" i="4" s="1"/>
  <c r="CR42" i="4" s="1"/>
  <c r="U40" i="4"/>
  <c r="AG40" i="4" s="1"/>
  <c r="AA40" i="4"/>
  <c r="AM40" i="4" s="1"/>
  <c r="BB40" i="4" s="1"/>
  <c r="BW40" i="4" s="1"/>
  <c r="CR40" i="4" s="1"/>
  <c r="U38" i="4"/>
  <c r="AG38" i="4" s="1"/>
  <c r="AA38" i="4"/>
  <c r="AM38" i="4" s="1"/>
  <c r="BB38" i="4" s="1"/>
  <c r="BW38" i="4" s="1"/>
  <c r="CR38" i="4" s="1"/>
  <c r="U36" i="4"/>
  <c r="AG36" i="4" s="1"/>
  <c r="AA36" i="4"/>
  <c r="AM36" i="4" s="1"/>
  <c r="BB36" i="4" s="1"/>
  <c r="BW36" i="4" s="1"/>
  <c r="CR36" i="4" s="1"/>
  <c r="U34" i="4"/>
  <c r="AG34" i="4" s="1"/>
  <c r="AA34" i="4"/>
  <c r="AM34" i="4" s="1"/>
  <c r="BB34" i="4" s="1"/>
  <c r="BW34" i="4" s="1"/>
  <c r="CR34" i="4" s="1"/>
  <c r="U32" i="4"/>
  <c r="AG32" i="4" s="1"/>
  <c r="AA32" i="4"/>
  <c r="AM32" i="4" s="1"/>
  <c r="BB32" i="4" s="1"/>
  <c r="BW32" i="4" s="1"/>
  <c r="CR32" i="4" s="1"/>
  <c r="U30" i="4"/>
  <c r="AG30" i="4" s="1"/>
  <c r="AA30" i="4"/>
  <c r="AM30" i="4" s="1"/>
  <c r="BB30" i="4" s="1"/>
  <c r="BW30" i="4" s="1"/>
  <c r="CR30" i="4" s="1"/>
  <c r="U28" i="4"/>
  <c r="AG28" i="4" s="1"/>
  <c r="AA28" i="4"/>
  <c r="AM28" i="4" s="1"/>
  <c r="U26" i="4"/>
  <c r="AG26" i="4" s="1"/>
  <c r="AA26" i="4"/>
  <c r="AM26" i="4" s="1"/>
  <c r="BB26" i="4" s="1"/>
  <c r="BW26" i="4" s="1"/>
  <c r="CR26" i="4" s="1"/>
  <c r="U24" i="4"/>
  <c r="AG24" i="4" s="1"/>
  <c r="AA24" i="4"/>
  <c r="AM24" i="4" s="1"/>
  <c r="BB24" i="4" s="1"/>
  <c r="BW24" i="4" s="1"/>
  <c r="CR24" i="4" s="1"/>
  <c r="U22" i="4"/>
  <c r="AG22" i="4" s="1"/>
  <c r="AA22" i="4"/>
  <c r="AM22" i="4" s="1"/>
  <c r="BB22" i="4" s="1"/>
  <c r="BW22" i="4" s="1"/>
  <c r="CR22" i="4" s="1"/>
  <c r="U20" i="4"/>
  <c r="AG20" i="4" s="1"/>
  <c r="AA20" i="4"/>
  <c r="AM20" i="4" s="1"/>
  <c r="BB20" i="4" s="1"/>
  <c r="BW20" i="4" s="1"/>
  <c r="CR20" i="4" s="1"/>
  <c r="U18" i="4"/>
  <c r="AG18" i="4" s="1"/>
  <c r="AA18" i="4"/>
  <c r="AM18" i="4" s="1"/>
  <c r="BB18" i="4" s="1"/>
  <c r="BW18" i="4" s="1"/>
  <c r="CR18" i="4" s="1"/>
  <c r="U16" i="4"/>
  <c r="AG16" i="4" s="1"/>
  <c r="AA16" i="4"/>
  <c r="AM16" i="4" s="1"/>
  <c r="BB16" i="4" s="1"/>
  <c r="BW16" i="4" s="1"/>
  <c r="CR16" i="4" s="1"/>
  <c r="U13" i="4"/>
  <c r="AG13" i="4" s="1"/>
  <c r="AA13" i="4"/>
  <c r="AM13" i="4" s="1"/>
  <c r="BB13" i="4" s="1"/>
  <c r="BW13" i="4" s="1"/>
  <c r="CR13" i="4" s="1"/>
  <c r="U11" i="4"/>
  <c r="AG11" i="4" s="1"/>
  <c r="AA11" i="4"/>
  <c r="AM11" i="4" s="1"/>
  <c r="BB11" i="4" s="1"/>
  <c r="BW11" i="4" s="1"/>
  <c r="CR11" i="4" s="1"/>
  <c r="U9" i="4"/>
  <c r="AG9" i="4" s="1"/>
  <c r="AA9" i="4"/>
  <c r="AM9" i="4" s="1"/>
  <c r="BB9" i="4" s="1"/>
  <c r="BW9" i="4" s="1"/>
  <c r="CR9" i="4" s="1"/>
  <c r="U7" i="4"/>
  <c r="AG7" i="4" s="1"/>
  <c r="AA7" i="4"/>
  <c r="AM7" i="4" s="1"/>
  <c r="BB7" i="4" s="1"/>
  <c r="BW7" i="4" s="1"/>
  <c r="CR7" i="4" s="1"/>
  <c r="U5" i="4"/>
  <c r="AG5" i="4" s="1"/>
  <c r="AA5" i="4"/>
  <c r="AM5" i="4" s="1"/>
  <c r="BB5" i="4" s="1"/>
  <c r="BW5" i="4" s="1"/>
  <c r="CR5" i="4" s="1"/>
  <c r="R3" i="4"/>
  <c r="GB109" i="9"/>
  <c r="GB116" i="9" s="1"/>
  <c r="FV102" i="1"/>
  <c r="FS102" i="1"/>
  <c r="FY102" i="1"/>
  <c r="FG105" i="9"/>
  <c r="N102" i="1"/>
  <c r="W48" i="1"/>
  <c r="LD48" i="1" s="1"/>
  <c r="LE48" i="1" s="1"/>
  <c r="EX107" i="9"/>
  <c r="DQ8" i="6"/>
  <c r="K103" i="6"/>
  <c r="AZ101" i="6"/>
  <c r="AZ93" i="6"/>
  <c r="AZ91" i="6"/>
  <c r="AZ86" i="6"/>
  <c r="AZ82" i="6"/>
  <c r="AZ80" i="6"/>
  <c r="AZ78" i="6"/>
  <c r="AZ76" i="6"/>
  <c r="AZ74" i="6"/>
  <c r="AZ72" i="6"/>
  <c r="AZ66" i="6"/>
  <c r="AZ64" i="6"/>
  <c r="AZ62" i="6"/>
  <c r="AZ60" i="6"/>
  <c r="AZ58" i="6"/>
  <c r="AZ56" i="6"/>
  <c r="AZ54" i="6"/>
  <c r="DR8" i="6"/>
  <c r="DR10" i="6"/>
  <c r="DR15" i="6"/>
  <c r="DR17" i="6"/>
  <c r="DR19" i="6"/>
  <c r="DR21" i="6"/>
  <c r="DR25" i="6"/>
  <c r="DR27" i="6"/>
  <c r="DR29" i="6"/>
  <c r="DR31" i="6"/>
  <c r="DR33" i="6"/>
  <c r="DR43" i="6"/>
  <c r="DR45" i="6"/>
  <c r="DR47" i="6"/>
  <c r="DR49" i="6"/>
  <c r="DR51" i="6"/>
  <c r="DR53" i="6"/>
  <c r="DR55" i="6"/>
  <c r="DR57" i="6"/>
  <c r="DR59" i="6"/>
  <c r="DR61" i="6"/>
  <c r="DR63" i="6"/>
  <c r="DR65" i="6"/>
  <c r="DR67" i="6"/>
  <c r="DR70" i="6"/>
  <c r="DR73" i="6"/>
  <c r="DR75" i="6"/>
  <c r="DR77" i="6"/>
  <c r="DR79" i="6"/>
  <c r="DR81" i="6"/>
  <c r="DR83" i="6"/>
  <c r="DR85" i="6"/>
  <c r="DR88" i="6"/>
  <c r="BN88" i="6"/>
  <c r="DR90" i="6"/>
  <c r="BN90" i="6"/>
  <c r="DR92" i="6"/>
  <c r="BN92" i="6"/>
  <c r="DR94" i="6"/>
  <c r="BN94" i="6"/>
  <c r="DR100" i="6"/>
  <c r="BN100" i="6"/>
  <c r="DQ100" i="6"/>
  <c r="DQ94" i="6"/>
  <c r="DQ92" i="6"/>
  <c r="DQ90" i="6"/>
  <c r="DQ88" i="6"/>
  <c r="DQ85" i="6"/>
  <c r="DQ83" i="6"/>
  <c r="DQ81" i="6"/>
  <c r="DQ79" i="6"/>
  <c r="DQ77" i="6"/>
  <c r="DQ75" i="6"/>
  <c r="DQ73" i="6"/>
  <c r="DQ70" i="6"/>
  <c r="DQ67" i="6"/>
  <c r="DQ65" i="6"/>
  <c r="DQ63" i="6"/>
  <c r="DQ61" i="6"/>
  <c r="DQ59" i="6"/>
  <c r="DQ57" i="6"/>
  <c r="DQ55" i="6"/>
  <c r="DQ53" i="6"/>
  <c r="DQ51" i="6"/>
  <c r="DQ49" i="6"/>
  <c r="DQ47" i="6"/>
  <c r="DQ45" i="6"/>
  <c r="DQ43" i="6"/>
  <c r="DQ36" i="6"/>
  <c r="DQ33" i="6"/>
  <c r="DQ31" i="6"/>
  <c r="DQ29" i="6"/>
  <c r="DQ27" i="6"/>
  <c r="DQ25" i="6"/>
  <c r="DQ21" i="6"/>
  <c r="DQ19" i="6"/>
  <c r="DQ17" i="6"/>
  <c r="DQ15" i="6"/>
  <c r="DQ10" i="6"/>
  <c r="AZ100" i="6"/>
  <c r="AZ94" i="6"/>
  <c r="AZ92" i="6"/>
  <c r="AZ90" i="6"/>
  <c r="AZ85" i="6"/>
  <c r="AZ83" i="6"/>
  <c r="AZ81" i="6"/>
  <c r="AZ79" i="6"/>
  <c r="AZ77" i="6"/>
  <c r="AZ75" i="6"/>
  <c r="AZ73" i="6"/>
  <c r="AZ67" i="6"/>
  <c r="AZ65" i="6"/>
  <c r="AZ63" i="6"/>
  <c r="AZ61" i="6"/>
  <c r="AZ59" i="6"/>
  <c r="AZ57" i="6"/>
  <c r="AZ55" i="6"/>
  <c r="AZ53" i="6"/>
  <c r="DR9" i="6"/>
  <c r="DR11" i="6"/>
  <c r="DR14" i="6"/>
  <c r="DR16" i="6"/>
  <c r="DR18" i="6"/>
  <c r="DR20" i="6"/>
  <c r="DR22" i="6"/>
  <c r="DR26" i="6"/>
  <c r="DR28" i="6"/>
  <c r="DR30" i="6"/>
  <c r="DR32" i="6"/>
  <c r="DR42" i="6"/>
  <c r="DR44" i="6"/>
  <c r="DR46" i="6"/>
  <c r="DR48" i="6"/>
  <c r="DR50" i="6"/>
  <c r="DR54" i="6"/>
  <c r="DR56" i="6"/>
  <c r="DR58" i="6"/>
  <c r="DR60" i="6"/>
  <c r="DR62" i="6"/>
  <c r="DR64" i="6"/>
  <c r="DR66" i="6"/>
  <c r="DR69" i="6"/>
  <c r="DR72" i="6"/>
  <c r="DR74" i="6"/>
  <c r="DR76" i="6"/>
  <c r="DR78" i="6"/>
  <c r="DR80" i="6"/>
  <c r="DR82" i="6"/>
  <c r="DR84" i="6"/>
  <c r="DR86" i="6"/>
  <c r="DR89" i="6"/>
  <c r="BN89" i="6"/>
  <c r="DR91" i="6"/>
  <c r="BN91" i="6"/>
  <c r="DR93" i="6"/>
  <c r="BN93" i="6"/>
  <c r="DR101" i="6"/>
  <c r="BN101" i="6"/>
  <c r="DQ101" i="6"/>
  <c r="DQ99" i="6"/>
  <c r="DQ93" i="6"/>
  <c r="DQ91" i="6"/>
  <c r="DQ89" i="6"/>
  <c r="DQ86" i="6"/>
  <c r="DQ84" i="6"/>
  <c r="DQ82" i="6"/>
  <c r="DQ80" i="6"/>
  <c r="DQ78" i="6"/>
  <c r="DQ76" i="6"/>
  <c r="DQ74" i="6"/>
  <c r="DQ72" i="6"/>
  <c r="DQ66" i="6"/>
  <c r="DQ64" i="6"/>
  <c r="DQ62" i="6"/>
  <c r="DQ60" i="6"/>
  <c r="DQ58" i="6"/>
  <c r="DQ56" i="6"/>
  <c r="DQ54" i="6"/>
  <c r="DQ50" i="6"/>
  <c r="DQ48" i="6"/>
  <c r="DQ46" i="6"/>
  <c r="DQ44" i="6"/>
  <c r="DQ42" i="6"/>
  <c r="DQ34" i="6"/>
  <c r="DQ32" i="6"/>
  <c r="DQ30" i="6"/>
  <c r="DQ28" i="6"/>
  <c r="DQ26" i="6"/>
  <c r="DQ22" i="6"/>
  <c r="DQ20" i="6"/>
  <c r="DQ18" i="6"/>
  <c r="DQ16" i="6"/>
  <c r="DQ14" i="6"/>
  <c r="DQ11" i="6"/>
  <c r="DQ9" i="6"/>
  <c r="DR52" i="6"/>
  <c r="DQ52" i="6"/>
  <c r="ED108" i="6"/>
  <c r="ED115" i="6" s="1"/>
  <c r="EK103" i="9"/>
  <c r="EK105" i="9" s="1"/>
  <c r="EH103" i="9"/>
  <c r="EH105" i="9" s="1"/>
  <c r="EE103" i="9"/>
  <c r="EE105" i="9" s="1"/>
  <c r="EX108" i="9"/>
  <c r="B58" i="13" s="1"/>
  <c r="EX112" i="9"/>
  <c r="EL103" i="9"/>
  <c r="EL105" i="9" s="1"/>
  <c r="ED111" i="9" s="1"/>
  <c r="EI103" i="9"/>
  <c r="EI105" i="9" s="1"/>
  <c r="ED110" i="9" s="1"/>
  <c r="F27" i="13" s="1"/>
  <c r="EF103" i="9"/>
  <c r="EL102" i="1"/>
  <c r="EL104" i="1" s="1"/>
  <c r="G37" i="5" s="1"/>
  <c r="EI102" i="1"/>
  <c r="EI104" i="1" s="1"/>
  <c r="ED109" i="1" s="1"/>
  <c r="F37" i="5" s="1"/>
  <c r="EF102" i="1"/>
  <c r="EK102" i="1"/>
  <c r="EH102" i="1"/>
  <c r="EE102" i="1"/>
  <c r="V102" i="1"/>
  <c r="V104" i="1" s="1"/>
  <c r="U102" i="1"/>
  <c r="AZ84" i="6"/>
  <c r="L103" i="6"/>
  <c r="L105" i="6" s="1"/>
  <c r="D110" i="6" s="1"/>
  <c r="X109" i="9"/>
  <c r="X116" i="9" s="1"/>
  <c r="W103" i="9"/>
  <c r="O103" i="9"/>
  <c r="O105" i="9" s="1"/>
  <c r="R103" i="9"/>
  <c r="R105" i="9" s="1"/>
  <c r="U103" i="9"/>
  <c r="V103" i="9"/>
  <c r="V105" i="9" s="1"/>
  <c r="N111" i="9" s="1"/>
  <c r="U105" i="9"/>
  <c r="O90" i="4"/>
  <c r="P95" i="4" s="1"/>
  <c r="P96" i="4" s="1"/>
  <c r="AG105" i="6"/>
  <c r="X109" i="6"/>
  <c r="X107" i="6"/>
  <c r="M103" i="6"/>
  <c r="H89" i="4"/>
  <c r="E89" i="4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3" i="1"/>
  <c r="S24" i="1"/>
  <c r="S25" i="1"/>
  <c r="S26" i="1"/>
  <c r="S28" i="1"/>
  <c r="S29" i="1"/>
  <c r="S30" i="1"/>
  <c r="S31" i="1"/>
  <c r="S32" i="1"/>
  <c r="S33" i="1"/>
  <c r="S3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70" i="1"/>
  <c r="S75" i="1"/>
  <c r="S76" i="1"/>
  <c r="S77" i="1"/>
  <c r="S78" i="1"/>
  <c r="S79" i="1"/>
  <c r="S80" i="1"/>
  <c r="S81" i="1"/>
  <c r="S82" i="1"/>
  <c r="S83" i="1"/>
  <c r="S84" i="1"/>
  <c r="S85" i="1"/>
  <c r="S87" i="1"/>
  <c r="S88" i="1"/>
  <c r="S89" i="1"/>
  <c r="S90" i="1"/>
  <c r="S91" i="1"/>
  <c r="S92" i="1"/>
  <c r="S93" i="1"/>
  <c r="S94" i="1"/>
  <c r="S99" i="1"/>
  <c r="S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3" i="1"/>
  <c r="R24" i="1"/>
  <c r="R25" i="1"/>
  <c r="R26" i="1"/>
  <c r="R28" i="1"/>
  <c r="R29" i="1"/>
  <c r="R30" i="1"/>
  <c r="R31" i="1"/>
  <c r="R32" i="1"/>
  <c r="R33" i="1"/>
  <c r="R34" i="1"/>
  <c r="R38" i="1"/>
  <c r="R41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70" i="1"/>
  <c r="R71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7" i="1"/>
  <c r="R88" i="1"/>
  <c r="R89" i="1"/>
  <c r="R90" i="1"/>
  <c r="R91" i="1"/>
  <c r="R92" i="1"/>
  <c r="R93" i="1"/>
  <c r="R94" i="1"/>
  <c r="R96" i="1"/>
  <c r="R97" i="1"/>
  <c r="R98" i="1"/>
  <c r="R99" i="1"/>
  <c r="R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3" i="1"/>
  <c r="P24" i="1"/>
  <c r="P25" i="1"/>
  <c r="P26" i="1"/>
  <c r="P28" i="1"/>
  <c r="P29" i="1"/>
  <c r="P30" i="1"/>
  <c r="P31" i="1"/>
  <c r="P32" i="1"/>
  <c r="P33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70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7" i="1"/>
  <c r="P88" i="1"/>
  <c r="P89" i="1"/>
  <c r="P90" i="1"/>
  <c r="P91" i="1"/>
  <c r="P92" i="1"/>
  <c r="P93" i="1"/>
  <c r="P94" i="1"/>
  <c r="P96" i="1"/>
  <c r="P97" i="1"/>
  <c r="P98" i="1"/>
  <c r="P99" i="1"/>
  <c r="P7" i="1"/>
  <c r="O96" i="1"/>
  <c r="O97" i="1"/>
  <c r="O98" i="1"/>
  <c r="O99" i="1"/>
  <c r="O7" i="1"/>
  <c r="G44" i="5" l="1"/>
  <c r="W102" i="1"/>
  <c r="E54" i="5"/>
  <c r="E61" i="5" s="1"/>
  <c r="E64" i="5" s="1"/>
  <c r="B61" i="5"/>
  <c r="EN110" i="1"/>
  <c r="B38" i="5"/>
  <c r="E38" i="5" s="1"/>
  <c r="E58" i="13"/>
  <c r="E65" i="13" s="1"/>
  <c r="E68" i="13" s="1"/>
  <c r="B65" i="13"/>
  <c r="C48" i="13"/>
  <c r="C58" i="13"/>
  <c r="D58" i="13" s="1"/>
  <c r="EZ103" i="6"/>
  <c r="FF103" i="6"/>
  <c r="FF105" i="6" s="1"/>
  <c r="EX110" i="6" s="1"/>
  <c r="FB103" i="6"/>
  <c r="EX106" i="6" s="1"/>
  <c r="D37" i="14"/>
  <c r="D45" i="14" s="1"/>
  <c r="E49" i="14" s="1"/>
  <c r="E37" i="14"/>
  <c r="E45" i="14" s="1"/>
  <c r="E48" i="14" s="1"/>
  <c r="B45" i="14"/>
  <c r="BB107" i="1"/>
  <c r="B9" i="5" s="1"/>
  <c r="D107" i="6"/>
  <c r="X111" i="6"/>
  <c r="CU89" i="4"/>
  <c r="BB28" i="4"/>
  <c r="BW28" i="4" s="1"/>
  <c r="CR28" i="4" s="1"/>
  <c r="AM3" i="4"/>
  <c r="BB3" i="4" s="1"/>
  <c r="AA90" i="4"/>
  <c r="AB95" i="4" s="1"/>
  <c r="AB96" i="4" s="1"/>
  <c r="AV6" i="4"/>
  <c r="BQ6" i="4" s="1"/>
  <c r="CL6" i="4" s="1"/>
  <c r="AS6" i="4"/>
  <c r="AV4" i="4"/>
  <c r="BQ4" i="4" s="1"/>
  <c r="CL4" i="4" s="1"/>
  <c r="AS4" i="4"/>
  <c r="AV5" i="4"/>
  <c r="BQ5" i="4" s="1"/>
  <c r="CL5" i="4" s="1"/>
  <c r="AS5" i="4"/>
  <c r="AV7" i="4"/>
  <c r="BQ7" i="4" s="1"/>
  <c r="CL7" i="4" s="1"/>
  <c r="AS7" i="4"/>
  <c r="AV9" i="4"/>
  <c r="BQ9" i="4" s="1"/>
  <c r="CL9" i="4" s="1"/>
  <c r="AS9" i="4"/>
  <c r="AV11" i="4"/>
  <c r="BQ11" i="4" s="1"/>
  <c r="CL11" i="4" s="1"/>
  <c r="AS11" i="4"/>
  <c r="AV13" i="4"/>
  <c r="BQ13" i="4" s="1"/>
  <c r="CL13" i="4" s="1"/>
  <c r="AS13" i="4"/>
  <c r="AV16" i="4"/>
  <c r="BQ16" i="4" s="1"/>
  <c r="CL16" i="4" s="1"/>
  <c r="AS16" i="4"/>
  <c r="AV18" i="4"/>
  <c r="BQ18" i="4" s="1"/>
  <c r="CL18" i="4" s="1"/>
  <c r="AS18" i="4"/>
  <c r="AV20" i="4"/>
  <c r="BQ20" i="4" s="1"/>
  <c r="CL20" i="4" s="1"/>
  <c r="AS20" i="4"/>
  <c r="AV22" i="4"/>
  <c r="BQ22" i="4" s="1"/>
  <c r="CL22" i="4" s="1"/>
  <c r="AS22" i="4"/>
  <c r="AV24" i="4"/>
  <c r="BQ24" i="4" s="1"/>
  <c r="CL24" i="4" s="1"/>
  <c r="AS24" i="4"/>
  <c r="AV26" i="4"/>
  <c r="BQ26" i="4" s="1"/>
  <c r="CL26" i="4" s="1"/>
  <c r="AS26" i="4"/>
  <c r="AV28" i="4"/>
  <c r="BQ28" i="4" s="1"/>
  <c r="CL28" i="4" s="1"/>
  <c r="AS28" i="4"/>
  <c r="AV30" i="4"/>
  <c r="BQ30" i="4" s="1"/>
  <c r="CL30" i="4" s="1"/>
  <c r="AS30" i="4"/>
  <c r="AV32" i="4"/>
  <c r="BQ32" i="4" s="1"/>
  <c r="CL32" i="4" s="1"/>
  <c r="AS32" i="4"/>
  <c r="AV34" i="4"/>
  <c r="BQ34" i="4" s="1"/>
  <c r="CL34" i="4" s="1"/>
  <c r="AS34" i="4"/>
  <c r="AV36" i="4"/>
  <c r="BQ36" i="4" s="1"/>
  <c r="CL36" i="4" s="1"/>
  <c r="AS36" i="4"/>
  <c r="AV38" i="4"/>
  <c r="BQ38" i="4" s="1"/>
  <c r="CL38" i="4" s="1"/>
  <c r="AS38" i="4"/>
  <c r="AV40" i="4"/>
  <c r="BQ40" i="4" s="1"/>
  <c r="CL40" i="4" s="1"/>
  <c r="AS40" i="4"/>
  <c r="AV42" i="4"/>
  <c r="BQ42" i="4" s="1"/>
  <c r="CL42" i="4" s="1"/>
  <c r="AS42" i="4"/>
  <c r="AV44" i="4"/>
  <c r="BQ44" i="4" s="1"/>
  <c r="CL44" i="4" s="1"/>
  <c r="AS44" i="4"/>
  <c r="AV46" i="4"/>
  <c r="BQ46" i="4" s="1"/>
  <c r="CL46" i="4" s="1"/>
  <c r="AS46" i="4"/>
  <c r="AV48" i="4"/>
  <c r="BQ48" i="4" s="1"/>
  <c r="CL48" i="4" s="1"/>
  <c r="AS48" i="4"/>
  <c r="AV50" i="4"/>
  <c r="BQ50" i="4" s="1"/>
  <c r="CL50" i="4" s="1"/>
  <c r="AS50" i="4"/>
  <c r="AV52" i="4"/>
  <c r="BQ52" i="4" s="1"/>
  <c r="CL52" i="4" s="1"/>
  <c r="AS52" i="4"/>
  <c r="AV54" i="4"/>
  <c r="BQ54" i="4" s="1"/>
  <c r="CL54" i="4" s="1"/>
  <c r="AS54" i="4"/>
  <c r="AV56" i="4"/>
  <c r="BQ56" i="4" s="1"/>
  <c r="CL56" i="4" s="1"/>
  <c r="AS56" i="4"/>
  <c r="AV59" i="4"/>
  <c r="BQ59" i="4" s="1"/>
  <c r="CL59" i="4" s="1"/>
  <c r="AS59" i="4"/>
  <c r="AV62" i="4"/>
  <c r="BQ62" i="4" s="1"/>
  <c r="CL62" i="4" s="1"/>
  <c r="AS62" i="4"/>
  <c r="AV64" i="4"/>
  <c r="BQ64" i="4" s="1"/>
  <c r="CL64" i="4" s="1"/>
  <c r="AS64" i="4"/>
  <c r="AV66" i="4"/>
  <c r="BQ66" i="4" s="1"/>
  <c r="CL66" i="4" s="1"/>
  <c r="AS66" i="4"/>
  <c r="AV69" i="4"/>
  <c r="BQ69" i="4" s="1"/>
  <c r="CL69" i="4" s="1"/>
  <c r="AS69" i="4"/>
  <c r="AV72" i="4"/>
  <c r="BQ72" i="4" s="1"/>
  <c r="CL72" i="4" s="1"/>
  <c r="AS72" i="4"/>
  <c r="AV74" i="4"/>
  <c r="BQ74" i="4" s="1"/>
  <c r="CL74" i="4" s="1"/>
  <c r="AS74" i="4"/>
  <c r="AV76" i="4"/>
  <c r="BQ76" i="4" s="1"/>
  <c r="CL76" i="4" s="1"/>
  <c r="AS76" i="4"/>
  <c r="AV78" i="4"/>
  <c r="BQ78" i="4" s="1"/>
  <c r="CL78" i="4" s="1"/>
  <c r="AS78" i="4"/>
  <c r="AV80" i="4"/>
  <c r="BQ80" i="4" s="1"/>
  <c r="CL80" i="4" s="1"/>
  <c r="AS80" i="4"/>
  <c r="AV82" i="4"/>
  <c r="BQ82" i="4" s="1"/>
  <c r="CL82" i="4" s="1"/>
  <c r="AS82" i="4"/>
  <c r="AV84" i="4"/>
  <c r="BQ84" i="4" s="1"/>
  <c r="CL84" i="4" s="1"/>
  <c r="AS84" i="4"/>
  <c r="AV86" i="4"/>
  <c r="BQ86" i="4" s="1"/>
  <c r="CL86" i="4" s="1"/>
  <c r="AS86" i="4"/>
  <c r="U90" i="4"/>
  <c r="V95" i="4" s="1"/>
  <c r="V96" i="4" s="1"/>
  <c r="AG3" i="4"/>
  <c r="AV8" i="4"/>
  <c r="BQ8" i="4" s="1"/>
  <c r="CL8" i="4" s="1"/>
  <c r="AS8" i="4"/>
  <c r="AV10" i="4"/>
  <c r="BQ10" i="4" s="1"/>
  <c r="CL10" i="4" s="1"/>
  <c r="AS10" i="4"/>
  <c r="AV12" i="4"/>
  <c r="BQ12" i="4" s="1"/>
  <c r="CL12" i="4" s="1"/>
  <c r="AS12" i="4"/>
  <c r="AV15" i="4"/>
  <c r="BQ15" i="4" s="1"/>
  <c r="CL15" i="4" s="1"/>
  <c r="AS15" i="4"/>
  <c r="AV17" i="4"/>
  <c r="BQ17" i="4" s="1"/>
  <c r="CL17" i="4" s="1"/>
  <c r="AS17" i="4"/>
  <c r="AV19" i="4"/>
  <c r="BQ19" i="4" s="1"/>
  <c r="CL19" i="4" s="1"/>
  <c r="AS19" i="4"/>
  <c r="AV21" i="4"/>
  <c r="BQ21" i="4" s="1"/>
  <c r="CL21" i="4" s="1"/>
  <c r="AS21" i="4"/>
  <c r="AV23" i="4"/>
  <c r="BQ23" i="4" s="1"/>
  <c r="CL23" i="4" s="1"/>
  <c r="AS23" i="4"/>
  <c r="AV25" i="4"/>
  <c r="BQ25" i="4" s="1"/>
  <c r="CL25" i="4" s="1"/>
  <c r="AS25" i="4"/>
  <c r="AV27" i="4"/>
  <c r="BQ27" i="4" s="1"/>
  <c r="CL27" i="4" s="1"/>
  <c r="AS27" i="4"/>
  <c r="AV29" i="4"/>
  <c r="BQ29" i="4" s="1"/>
  <c r="CL29" i="4" s="1"/>
  <c r="AS29" i="4"/>
  <c r="AV31" i="4"/>
  <c r="BQ31" i="4" s="1"/>
  <c r="CL31" i="4" s="1"/>
  <c r="AS31" i="4"/>
  <c r="AV33" i="4"/>
  <c r="BQ33" i="4" s="1"/>
  <c r="CL33" i="4" s="1"/>
  <c r="AS33" i="4"/>
  <c r="AV35" i="4"/>
  <c r="BQ35" i="4" s="1"/>
  <c r="CL35" i="4" s="1"/>
  <c r="AS35" i="4"/>
  <c r="AV37" i="4"/>
  <c r="BQ37" i="4" s="1"/>
  <c r="CL37" i="4" s="1"/>
  <c r="AS37" i="4"/>
  <c r="AV39" i="4"/>
  <c r="BQ39" i="4" s="1"/>
  <c r="CL39" i="4" s="1"/>
  <c r="AS39" i="4"/>
  <c r="AV41" i="4"/>
  <c r="BQ41" i="4" s="1"/>
  <c r="CL41" i="4" s="1"/>
  <c r="AS41" i="4"/>
  <c r="AV43" i="4"/>
  <c r="BQ43" i="4" s="1"/>
  <c r="CL43" i="4" s="1"/>
  <c r="AS43" i="4"/>
  <c r="AV45" i="4"/>
  <c r="BQ45" i="4" s="1"/>
  <c r="CL45" i="4" s="1"/>
  <c r="AS45" i="4"/>
  <c r="AV47" i="4"/>
  <c r="BQ47" i="4" s="1"/>
  <c r="CL47" i="4" s="1"/>
  <c r="AS47" i="4"/>
  <c r="AV49" i="4"/>
  <c r="BQ49" i="4" s="1"/>
  <c r="CL49" i="4" s="1"/>
  <c r="AS49" i="4"/>
  <c r="AV51" i="4"/>
  <c r="BQ51" i="4" s="1"/>
  <c r="CL51" i="4" s="1"/>
  <c r="AS51" i="4"/>
  <c r="AV53" i="4"/>
  <c r="BQ53" i="4" s="1"/>
  <c r="CL53" i="4" s="1"/>
  <c r="AS53" i="4"/>
  <c r="AV55" i="4"/>
  <c r="BQ55" i="4" s="1"/>
  <c r="CL55" i="4" s="1"/>
  <c r="AS55" i="4"/>
  <c r="AS58" i="4"/>
  <c r="AV58" i="4"/>
  <c r="BQ58" i="4" s="1"/>
  <c r="CL58" i="4" s="1"/>
  <c r="AV61" i="4"/>
  <c r="BQ61" i="4" s="1"/>
  <c r="CL61" i="4" s="1"/>
  <c r="AS61" i="4"/>
  <c r="AV63" i="4"/>
  <c r="BQ63" i="4" s="1"/>
  <c r="CL63" i="4" s="1"/>
  <c r="AS63" i="4"/>
  <c r="AV65" i="4"/>
  <c r="BQ65" i="4" s="1"/>
  <c r="CL65" i="4" s="1"/>
  <c r="AS65" i="4"/>
  <c r="AV67" i="4"/>
  <c r="BQ67" i="4" s="1"/>
  <c r="CL67" i="4" s="1"/>
  <c r="AS67" i="4"/>
  <c r="AV70" i="4"/>
  <c r="BQ70" i="4" s="1"/>
  <c r="CL70" i="4" s="1"/>
  <c r="AS70" i="4"/>
  <c r="AV73" i="4"/>
  <c r="BQ73" i="4" s="1"/>
  <c r="CL73" i="4" s="1"/>
  <c r="AS73" i="4"/>
  <c r="AV75" i="4"/>
  <c r="BQ75" i="4" s="1"/>
  <c r="CL75" i="4" s="1"/>
  <c r="AS75" i="4"/>
  <c r="AV77" i="4"/>
  <c r="BQ77" i="4" s="1"/>
  <c r="CL77" i="4" s="1"/>
  <c r="AS77" i="4"/>
  <c r="AV79" i="4"/>
  <c r="BQ79" i="4" s="1"/>
  <c r="CL79" i="4" s="1"/>
  <c r="AS79" i="4"/>
  <c r="AV81" i="4"/>
  <c r="BQ81" i="4" s="1"/>
  <c r="CL81" i="4" s="1"/>
  <c r="AS81" i="4"/>
  <c r="AV83" i="4"/>
  <c r="BQ83" i="4" s="1"/>
  <c r="CL83" i="4" s="1"/>
  <c r="AS83" i="4"/>
  <c r="AV85" i="4"/>
  <c r="BQ85" i="4" s="1"/>
  <c r="CL85" i="4" s="1"/>
  <c r="AS85" i="4"/>
  <c r="AV87" i="4"/>
  <c r="BQ87" i="4" s="1"/>
  <c r="CL87" i="4" s="1"/>
  <c r="AS87" i="4"/>
  <c r="AD3" i="4"/>
  <c r="AP3" i="4" s="1"/>
  <c r="X3" i="4"/>
  <c r="EN113" i="1"/>
  <c r="EN108" i="1"/>
  <c r="EN112" i="1" s="1"/>
  <c r="IK103" i="6"/>
  <c r="IJ106" i="6" s="1"/>
  <c r="E45" i="13"/>
  <c r="D45" i="13"/>
  <c r="EX109" i="9"/>
  <c r="EX116" i="9" s="1"/>
  <c r="FR106" i="1"/>
  <c r="CC103" i="6"/>
  <c r="EM105" i="9"/>
  <c r="DQ103" i="6"/>
  <c r="CA103" i="6"/>
  <c r="CA105" i="6" s="1"/>
  <c r="BV109" i="6" s="1"/>
  <c r="DL103" i="6"/>
  <c r="DL105" i="6" s="1"/>
  <c r="ED106" i="1"/>
  <c r="C37" i="5" s="1"/>
  <c r="BN103" i="6"/>
  <c r="BU105" i="6" s="1"/>
  <c r="CD103" i="6"/>
  <c r="CD105" i="6" s="1"/>
  <c r="BV110" i="6" s="1"/>
  <c r="DK103" i="6"/>
  <c r="DR103" i="6"/>
  <c r="DR105" i="6" s="1"/>
  <c r="DJ110" i="6" s="1"/>
  <c r="BM103" i="6"/>
  <c r="BL106" i="6" s="1"/>
  <c r="EF105" i="9"/>
  <c r="ED107" i="9"/>
  <c r="C27" i="13" s="1"/>
  <c r="EM104" i="1"/>
  <c r="EF104" i="1"/>
  <c r="M105" i="6"/>
  <c r="D106" i="6"/>
  <c r="BZ103" i="6"/>
  <c r="N107" i="9"/>
  <c r="BG105" i="9"/>
  <c r="BB110" i="9" s="1"/>
  <c r="BC105" i="9"/>
  <c r="BJ105" i="9"/>
  <c r="BB111" i="9" s="1"/>
  <c r="BF105" i="9"/>
  <c r="BI105" i="9"/>
  <c r="D11" i="12"/>
  <c r="D26" i="12" s="1"/>
  <c r="D44" i="12" s="1"/>
  <c r="D59" i="12" s="1"/>
  <c r="D79" i="12" s="1"/>
  <c r="X108" i="6"/>
  <c r="X115" i="6" s="1"/>
  <c r="P102" i="1"/>
  <c r="S102" i="1"/>
  <c r="R102" i="1"/>
  <c r="Q102" i="1"/>
  <c r="O102" i="1"/>
  <c r="E10" i="14"/>
  <c r="D10" i="14"/>
  <c r="E9" i="14"/>
  <c r="D9" i="14"/>
  <c r="D7" i="14"/>
  <c r="E6" i="14"/>
  <c r="D6" i="14"/>
  <c r="E10" i="13"/>
  <c r="D10" i="13"/>
  <c r="D7" i="13"/>
  <c r="E6" i="13"/>
  <c r="D6" i="13"/>
  <c r="G11" i="13"/>
  <c r="G28" i="13" s="1"/>
  <c r="G49" i="13" s="1"/>
  <c r="G66" i="13" s="1"/>
  <c r="G83" i="13" s="1"/>
  <c r="E8" i="5"/>
  <c r="D8" i="5"/>
  <c r="D40" i="5" l="1"/>
  <c r="C56" i="5"/>
  <c r="D56" i="5" s="1"/>
  <c r="FC105" i="6"/>
  <c r="LX104" i="6"/>
  <c r="FG105" i="6"/>
  <c r="EZ105" i="6"/>
  <c r="E50" i="14"/>
  <c r="F44" i="5"/>
  <c r="DJ106" i="6"/>
  <c r="DJ107" i="6"/>
  <c r="BB110" i="1"/>
  <c r="BB113" i="1"/>
  <c r="BB108" i="1"/>
  <c r="BB112" i="1" s="1"/>
  <c r="BN105" i="6"/>
  <c r="BL107" i="6" s="1"/>
  <c r="BL111" i="6" s="1"/>
  <c r="D111" i="6"/>
  <c r="E4" i="14"/>
  <c r="BN58" i="4"/>
  <c r="CI58" i="4" s="1"/>
  <c r="BK58" i="4"/>
  <c r="CF58" i="4" s="1"/>
  <c r="BN87" i="4"/>
  <c r="CI87" i="4" s="1"/>
  <c r="BK87" i="4"/>
  <c r="CF87" i="4" s="1"/>
  <c r="BN85" i="4"/>
  <c r="CI85" i="4" s="1"/>
  <c r="BK85" i="4"/>
  <c r="CF85" i="4" s="1"/>
  <c r="BN83" i="4"/>
  <c r="CI83" i="4" s="1"/>
  <c r="BK83" i="4"/>
  <c r="CF83" i="4" s="1"/>
  <c r="BN81" i="4"/>
  <c r="CI81" i="4" s="1"/>
  <c r="BK81" i="4"/>
  <c r="CF81" i="4" s="1"/>
  <c r="BN79" i="4"/>
  <c r="CI79" i="4" s="1"/>
  <c r="BK79" i="4"/>
  <c r="CF79" i="4" s="1"/>
  <c r="BN77" i="4"/>
  <c r="CI77" i="4" s="1"/>
  <c r="BK77" i="4"/>
  <c r="CF77" i="4" s="1"/>
  <c r="BN75" i="4"/>
  <c r="CI75" i="4" s="1"/>
  <c r="BK75" i="4"/>
  <c r="CF75" i="4" s="1"/>
  <c r="BN73" i="4"/>
  <c r="CI73" i="4" s="1"/>
  <c r="BK73" i="4"/>
  <c r="CF73" i="4" s="1"/>
  <c r="BN70" i="4"/>
  <c r="CI70" i="4" s="1"/>
  <c r="BK70" i="4"/>
  <c r="CF70" i="4" s="1"/>
  <c r="BN67" i="4"/>
  <c r="CI67" i="4" s="1"/>
  <c r="BK67" i="4"/>
  <c r="CF67" i="4" s="1"/>
  <c r="BN65" i="4"/>
  <c r="CI65" i="4" s="1"/>
  <c r="BK65" i="4"/>
  <c r="CF65" i="4" s="1"/>
  <c r="BN63" i="4"/>
  <c r="CI63" i="4" s="1"/>
  <c r="BK63" i="4"/>
  <c r="CF63" i="4" s="1"/>
  <c r="BN61" i="4"/>
  <c r="CI61" i="4" s="1"/>
  <c r="BK61" i="4"/>
  <c r="CF61" i="4" s="1"/>
  <c r="BN55" i="4"/>
  <c r="CI55" i="4" s="1"/>
  <c r="BK55" i="4"/>
  <c r="CF55" i="4" s="1"/>
  <c r="BN53" i="4"/>
  <c r="CI53" i="4" s="1"/>
  <c r="BK53" i="4"/>
  <c r="CF53" i="4" s="1"/>
  <c r="BN51" i="4"/>
  <c r="CI51" i="4" s="1"/>
  <c r="BK51" i="4"/>
  <c r="CF51" i="4" s="1"/>
  <c r="BN49" i="4"/>
  <c r="CI49" i="4" s="1"/>
  <c r="BK49" i="4"/>
  <c r="CF49" i="4" s="1"/>
  <c r="BN47" i="4"/>
  <c r="CI47" i="4" s="1"/>
  <c r="BK47" i="4"/>
  <c r="CF47" i="4" s="1"/>
  <c r="BN45" i="4"/>
  <c r="CI45" i="4" s="1"/>
  <c r="BK45" i="4"/>
  <c r="CF45" i="4" s="1"/>
  <c r="BN43" i="4"/>
  <c r="CI43" i="4" s="1"/>
  <c r="BK43" i="4"/>
  <c r="CF43" i="4" s="1"/>
  <c r="BN41" i="4"/>
  <c r="CI41" i="4" s="1"/>
  <c r="BK41" i="4"/>
  <c r="CF41" i="4" s="1"/>
  <c r="BN39" i="4"/>
  <c r="CI39" i="4" s="1"/>
  <c r="BK39" i="4"/>
  <c r="CF39" i="4" s="1"/>
  <c r="BN37" i="4"/>
  <c r="CI37" i="4" s="1"/>
  <c r="BK37" i="4"/>
  <c r="CF37" i="4" s="1"/>
  <c r="BN35" i="4"/>
  <c r="CI35" i="4" s="1"/>
  <c r="BK35" i="4"/>
  <c r="CF35" i="4" s="1"/>
  <c r="BN33" i="4"/>
  <c r="CI33" i="4" s="1"/>
  <c r="BK33" i="4"/>
  <c r="CF33" i="4" s="1"/>
  <c r="BN31" i="4"/>
  <c r="CI31" i="4" s="1"/>
  <c r="BK31" i="4"/>
  <c r="CF31" i="4" s="1"/>
  <c r="BN29" i="4"/>
  <c r="CI29" i="4" s="1"/>
  <c r="BK29" i="4"/>
  <c r="CF29" i="4" s="1"/>
  <c r="BN27" i="4"/>
  <c r="CI27" i="4" s="1"/>
  <c r="BK27" i="4"/>
  <c r="CF27" i="4" s="1"/>
  <c r="BN25" i="4"/>
  <c r="CI25" i="4" s="1"/>
  <c r="BK25" i="4"/>
  <c r="CF25" i="4" s="1"/>
  <c r="BN23" i="4"/>
  <c r="CI23" i="4" s="1"/>
  <c r="BK23" i="4"/>
  <c r="CF23" i="4" s="1"/>
  <c r="BN21" i="4"/>
  <c r="CI21" i="4" s="1"/>
  <c r="BK21" i="4"/>
  <c r="CF21" i="4" s="1"/>
  <c r="BN19" i="4"/>
  <c r="CI19" i="4" s="1"/>
  <c r="BK19" i="4"/>
  <c r="CF19" i="4" s="1"/>
  <c r="BN17" i="4"/>
  <c r="CI17" i="4" s="1"/>
  <c r="BK17" i="4"/>
  <c r="CF17" i="4" s="1"/>
  <c r="BN15" i="4"/>
  <c r="CI15" i="4" s="1"/>
  <c r="BK15" i="4"/>
  <c r="CF15" i="4" s="1"/>
  <c r="BN12" i="4"/>
  <c r="CI12" i="4" s="1"/>
  <c r="BK12" i="4"/>
  <c r="CF12" i="4" s="1"/>
  <c r="BN10" i="4"/>
  <c r="CI10" i="4" s="1"/>
  <c r="BK10" i="4"/>
  <c r="CF10" i="4" s="1"/>
  <c r="BN8" i="4"/>
  <c r="CI8" i="4" s="1"/>
  <c r="BK8" i="4"/>
  <c r="CF8" i="4" s="1"/>
  <c r="AV3" i="4"/>
  <c r="AS3" i="4"/>
  <c r="AG90" i="4"/>
  <c r="AH95" i="4" s="1"/>
  <c r="AH96" i="4" s="1"/>
  <c r="BN86" i="4"/>
  <c r="CI86" i="4" s="1"/>
  <c r="BK86" i="4"/>
  <c r="CF86" i="4" s="1"/>
  <c r="BN84" i="4"/>
  <c r="CI84" i="4" s="1"/>
  <c r="BK84" i="4"/>
  <c r="CF84" i="4" s="1"/>
  <c r="BN82" i="4"/>
  <c r="CI82" i="4" s="1"/>
  <c r="BK82" i="4"/>
  <c r="CF82" i="4" s="1"/>
  <c r="BN80" i="4"/>
  <c r="CI80" i="4" s="1"/>
  <c r="BK80" i="4"/>
  <c r="CF80" i="4" s="1"/>
  <c r="BN78" i="4"/>
  <c r="CI78" i="4" s="1"/>
  <c r="BK78" i="4"/>
  <c r="CF78" i="4" s="1"/>
  <c r="BN76" i="4"/>
  <c r="CI76" i="4" s="1"/>
  <c r="BK76" i="4"/>
  <c r="CF76" i="4" s="1"/>
  <c r="BN74" i="4"/>
  <c r="CI74" i="4" s="1"/>
  <c r="BK74" i="4"/>
  <c r="CF74" i="4" s="1"/>
  <c r="BN72" i="4"/>
  <c r="CI72" i="4" s="1"/>
  <c r="BK72" i="4"/>
  <c r="CF72" i="4" s="1"/>
  <c r="BN69" i="4"/>
  <c r="CI69" i="4" s="1"/>
  <c r="BK69" i="4"/>
  <c r="CF69" i="4" s="1"/>
  <c r="BN66" i="4"/>
  <c r="CI66" i="4" s="1"/>
  <c r="BK66" i="4"/>
  <c r="CF66" i="4" s="1"/>
  <c r="BN64" i="4"/>
  <c r="CI64" i="4" s="1"/>
  <c r="BK64" i="4"/>
  <c r="CF64" i="4" s="1"/>
  <c r="BN62" i="4"/>
  <c r="CI62" i="4" s="1"/>
  <c r="BK62" i="4"/>
  <c r="CF62" i="4" s="1"/>
  <c r="BN59" i="4"/>
  <c r="CI59" i="4" s="1"/>
  <c r="BK59" i="4"/>
  <c r="CF59" i="4" s="1"/>
  <c r="BN56" i="4"/>
  <c r="CI56" i="4" s="1"/>
  <c r="BK56" i="4"/>
  <c r="CF56" i="4" s="1"/>
  <c r="BN54" i="4"/>
  <c r="CI54" i="4" s="1"/>
  <c r="BK54" i="4"/>
  <c r="CF54" i="4" s="1"/>
  <c r="BN52" i="4"/>
  <c r="CI52" i="4" s="1"/>
  <c r="BK52" i="4"/>
  <c r="CF52" i="4" s="1"/>
  <c r="BN50" i="4"/>
  <c r="CI50" i="4" s="1"/>
  <c r="BK50" i="4"/>
  <c r="CF50" i="4" s="1"/>
  <c r="BN48" i="4"/>
  <c r="CI48" i="4" s="1"/>
  <c r="BK48" i="4"/>
  <c r="CF48" i="4" s="1"/>
  <c r="BN46" i="4"/>
  <c r="CI46" i="4" s="1"/>
  <c r="BK46" i="4"/>
  <c r="CF46" i="4" s="1"/>
  <c r="BN44" i="4"/>
  <c r="CI44" i="4" s="1"/>
  <c r="BK44" i="4"/>
  <c r="CF44" i="4" s="1"/>
  <c r="BN42" i="4"/>
  <c r="CI42" i="4" s="1"/>
  <c r="BK42" i="4"/>
  <c r="CF42" i="4" s="1"/>
  <c r="BN40" i="4"/>
  <c r="CI40" i="4" s="1"/>
  <c r="BK40" i="4"/>
  <c r="CF40" i="4" s="1"/>
  <c r="BN38" i="4"/>
  <c r="CI38" i="4" s="1"/>
  <c r="BK38" i="4"/>
  <c r="CF38" i="4" s="1"/>
  <c r="BN36" i="4"/>
  <c r="CI36" i="4" s="1"/>
  <c r="BK36" i="4"/>
  <c r="CF36" i="4" s="1"/>
  <c r="BN34" i="4"/>
  <c r="CI34" i="4" s="1"/>
  <c r="BK34" i="4"/>
  <c r="CF34" i="4" s="1"/>
  <c r="BN32" i="4"/>
  <c r="CI32" i="4" s="1"/>
  <c r="BK32" i="4"/>
  <c r="CF32" i="4" s="1"/>
  <c r="BN30" i="4"/>
  <c r="CI30" i="4" s="1"/>
  <c r="BK30" i="4"/>
  <c r="CF30" i="4" s="1"/>
  <c r="BN28" i="4"/>
  <c r="CI28" i="4" s="1"/>
  <c r="BK28" i="4"/>
  <c r="CF28" i="4" s="1"/>
  <c r="BN26" i="4"/>
  <c r="CI26" i="4" s="1"/>
  <c r="BK26" i="4"/>
  <c r="CF26" i="4" s="1"/>
  <c r="BN24" i="4"/>
  <c r="CI24" i="4" s="1"/>
  <c r="BK24" i="4"/>
  <c r="CF24" i="4" s="1"/>
  <c r="BN22" i="4"/>
  <c r="CI22" i="4" s="1"/>
  <c r="BK22" i="4"/>
  <c r="CF22" i="4" s="1"/>
  <c r="BN20" i="4"/>
  <c r="CI20" i="4" s="1"/>
  <c r="BK20" i="4"/>
  <c r="CF20" i="4" s="1"/>
  <c r="BN18" i="4"/>
  <c r="CI18" i="4" s="1"/>
  <c r="BK18" i="4"/>
  <c r="CF18" i="4" s="1"/>
  <c r="BN16" i="4"/>
  <c r="CI16" i="4" s="1"/>
  <c r="BK16" i="4"/>
  <c r="CF16" i="4" s="1"/>
  <c r="BN13" i="4"/>
  <c r="CI13" i="4" s="1"/>
  <c r="BK13" i="4"/>
  <c r="CF13" i="4" s="1"/>
  <c r="BN11" i="4"/>
  <c r="CI11" i="4" s="1"/>
  <c r="BK11" i="4"/>
  <c r="CF11" i="4" s="1"/>
  <c r="BN9" i="4"/>
  <c r="CI9" i="4" s="1"/>
  <c r="BK9" i="4"/>
  <c r="CF9" i="4" s="1"/>
  <c r="BN7" i="4"/>
  <c r="CI7" i="4" s="1"/>
  <c r="BK7" i="4"/>
  <c r="CF7" i="4" s="1"/>
  <c r="BN5" i="4"/>
  <c r="CI5" i="4" s="1"/>
  <c r="BK5" i="4"/>
  <c r="CF5" i="4" s="1"/>
  <c r="BN4" i="4"/>
  <c r="CI4" i="4" s="1"/>
  <c r="BK4" i="4"/>
  <c r="CF4" i="4" s="1"/>
  <c r="BN6" i="4"/>
  <c r="CI6" i="4" s="1"/>
  <c r="BK6" i="4"/>
  <c r="CF6" i="4" s="1"/>
  <c r="BW3" i="4"/>
  <c r="BB90" i="4"/>
  <c r="BC95" i="4" s="1"/>
  <c r="BC96" i="4" s="1"/>
  <c r="AM90" i="4"/>
  <c r="AN95" i="4" s="1"/>
  <c r="AN96" i="4" s="1"/>
  <c r="AJ3" i="4"/>
  <c r="BH3" i="4"/>
  <c r="BE3" i="4"/>
  <c r="D59" i="14"/>
  <c r="IJ108" i="6"/>
  <c r="IJ115" i="6" s="1"/>
  <c r="FR108" i="1"/>
  <c r="FR112" i="1" s="1"/>
  <c r="B48" i="13"/>
  <c r="D42" i="13"/>
  <c r="D48" i="13" s="1"/>
  <c r="E52" i="13" s="1"/>
  <c r="E42" i="13"/>
  <c r="E48" i="13" s="1"/>
  <c r="E51" i="13" s="1"/>
  <c r="N106" i="1"/>
  <c r="C5" i="5" s="1"/>
  <c r="DS105" i="6"/>
  <c r="ED107" i="1"/>
  <c r="ED108" i="9"/>
  <c r="ED112" i="9"/>
  <c r="D108" i="6"/>
  <c r="D115" i="6" s="1"/>
  <c r="W104" i="1"/>
  <c r="BB107" i="9"/>
  <c r="BD105" i="9"/>
  <c r="BK105" i="9"/>
  <c r="P104" i="1"/>
  <c r="M31" i="1"/>
  <c r="LD31" i="1" s="1"/>
  <c r="LE31" i="1" s="1"/>
  <c r="M54" i="1"/>
  <c r="LD54" i="1" s="1"/>
  <c r="LE54" i="1" s="1"/>
  <c r="M49" i="1"/>
  <c r="LD49" i="1" s="1"/>
  <c r="LE49" i="1" s="1"/>
  <c r="M55" i="1"/>
  <c r="LD55" i="1" s="1"/>
  <c r="LE55" i="1" s="1"/>
  <c r="M46" i="1"/>
  <c r="LD46" i="1" s="1"/>
  <c r="LE46" i="1" s="1"/>
  <c r="M44" i="1"/>
  <c r="LD44" i="1" s="1"/>
  <c r="LE44" i="1" s="1"/>
  <c r="F4" i="4"/>
  <c r="L4" i="4" s="1"/>
  <c r="F5" i="4"/>
  <c r="L5" i="4" s="1"/>
  <c r="R5" i="4" s="1"/>
  <c r="F6" i="4"/>
  <c r="L6" i="4" s="1"/>
  <c r="R6" i="4" s="1"/>
  <c r="F7" i="4"/>
  <c r="L7" i="4" s="1"/>
  <c r="R7" i="4" s="1"/>
  <c r="F8" i="4"/>
  <c r="L8" i="4" s="1"/>
  <c r="R8" i="4" s="1"/>
  <c r="F9" i="4"/>
  <c r="L9" i="4" s="1"/>
  <c r="R9" i="4" s="1"/>
  <c r="F10" i="4"/>
  <c r="L10" i="4" s="1"/>
  <c r="R10" i="4" s="1"/>
  <c r="F11" i="4"/>
  <c r="L11" i="4" s="1"/>
  <c r="R11" i="4" s="1"/>
  <c r="F12" i="4"/>
  <c r="L12" i="4" s="1"/>
  <c r="R12" i="4" s="1"/>
  <c r="F13" i="4"/>
  <c r="L13" i="4" s="1"/>
  <c r="R13" i="4" s="1"/>
  <c r="F15" i="4"/>
  <c r="L15" i="4" s="1"/>
  <c r="R15" i="4" s="1"/>
  <c r="F16" i="4"/>
  <c r="L16" i="4" s="1"/>
  <c r="R16" i="4" s="1"/>
  <c r="F17" i="4"/>
  <c r="L17" i="4" s="1"/>
  <c r="R17" i="4" s="1"/>
  <c r="F18" i="4"/>
  <c r="L18" i="4" s="1"/>
  <c r="R18" i="4" s="1"/>
  <c r="F19" i="4"/>
  <c r="L19" i="4" s="1"/>
  <c r="R19" i="4" s="1"/>
  <c r="F20" i="4"/>
  <c r="L20" i="4" s="1"/>
  <c r="R20" i="4" s="1"/>
  <c r="F21" i="4"/>
  <c r="L21" i="4" s="1"/>
  <c r="R21" i="4" s="1"/>
  <c r="F22" i="4"/>
  <c r="L22" i="4" s="1"/>
  <c r="R22" i="4" s="1"/>
  <c r="F23" i="4"/>
  <c r="L23" i="4" s="1"/>
  <c r="R23" i="4" s="1"/>
  <c r="F24" i="4"/>
  <c r="L24" i="4" s="1"/>
  <c r="R24" i="4" s="1"/>
  <c r="F25" i="4"/>
  <c r="L25" i="4" s="1"/>
  <c r="R25" i="4" s="1"/>
  <c r="F26" i="4"/>
  <c r="L26" i="4" s="1"/>
  <c r="R26" i="4" s="1"/>
  <c r="F27" i="4"/>
  <c r="L27" i="4" s="1"/>
  <c r="R27" i="4" s="1"/>
  <c r="F28" i="4"/>
  <c r="F29" i="4"/>
  <c r="L29" i="4" s="1"/>
  <c r="R29" i="4" s="1"/>
  <c r="F30" i="4"/>
  <c r="L30" i="4" s="1"/>
  <c r="R30" i="4" s="1"/>
  <c r="F31" i="4"/>
  <c r="L31" i="4" s="1"/>
  <c r="R31" i="4" s="1"/>
  <c r="F32" i="4"/>
  <c r="L32" i="4" s="1"/>
  <c r="R32" i="4" s="1"/>
  <c r="F33" i="4"/>
  <c r="L33" i="4" s="1"/>
  <c r="R33" i="4" s="1"/>
  <c r="F34" i="4"/>
  <c r="L34" i="4" s="1"/>
  <c r="R34" i="4" s="1"/>
  <c r="F35" i="4"/>
  <c r="L35" i="4" s="1"/>
  <c r="R35" i="4" s="1"/>
  <c r="F36" i="4"/>
  <c r="L36" i="4" s="1"/>
  <c r="R36" i="4" s="1"/>
  <c r="F37" i="4"/>
  <c r="L37" i="4" s="1"/>
  <c r="R37" i="4" s="1"/>
  <c r="F38" i="4"/>
  <c r="L38" i="4" s="1"/>
  <c r="R38" i="4" s="1"/>
  <c r="F39" i="4"/>
  <c r="L39" i="4" s="1"/>
  <c r="R39" i="4" s="1"/>
  <c r="F40" i="4"/>
  <c r="L40" i="4" s="1"/>
  <c r="R40" i="4" s="1"/>
  <c r="F41" i="4"/>
  <c r="L41" i="4" s="1"/>
  <c r="R41" i="4" s="1"/>
  <c r="F42" i="4"/>
  <c r="L42" i="4" s="1"/>
  <c r="R42" i="4" s="1"/>
  <c r="F43" i="4"/>
  <c r="L43" i="4" s="1"/>
  <c r="R43" i="4" s="1"/>
  <c r="F44" i="4"/>
  <c r="L44" i="4" s="1"/>
  <c r="R44" i="4" s="1"/>
  <c r="F45" i="4"/>
  <c r="L45" i="4" s="1"/>
  <c r="R45" i="4" s="1"/>
  <c r="F46" i="4"/>
  <c r="L46" i="4" s="1"/>
  <c r="R46" i="4" s="1"/>
  <c r="F47" i="4"/>
  <c r="L47" i="4" s="1"/>
  <c r="R47" i="4" s="1"/>
  <c r="F48" i="4"/>
  <c r="L48" i="4" s="1"/>
  <c r="R48" i="4" s="1"/>
  <c r="F49" i="4"/>
  <c r="L49" i="4" s="1"/>
  <c r="R49" i="4" s="1"/>
  <c r="F50" i="4"/>
  <c r="L50" i="4" s="1"/>
  <c r="R50" i="4" s="1"/>
  <c r="F51" i="4"/>
  <c r="L51" i="4" s="1"/>
  <c r="R51" i="4" s="1"/>
  <c r="F52" i="4"/>
  <c r="L52" i="4" s="1"/>
  <c r="R52" i="4" s="1"/>
  <c r="F53" i="4"/>
  <c r="L53" i="4" s="1"/>
  <c r="R53" i="4" s="1"/>
  <c r="F54" i="4"/>
  <c r="L54" i="4" s="1"/>
  <c r="R54" i="4" s="1"/>
  <c r="F55" i="4"/>
  <c r="L55" i="4" s="1"/>
  <c r="R55" i="4" s="1"/>
  <c r="F56" i="4"/>
  <c r="L56" i="4" s="1"/>
  <c r="R56" i="4" s="1"/>
  <c r="F58" i="4"/>
  <c r="L58" i="4" s="1"/>
  <c r="R58" i="4" s="1"/>
  <c r="F59" i="4"/>
  <c r="L59" i="4" s="1"/>
  <c r="R59" i="4" s="1"/>
  <c r="F61" i="4"/>
  <c r="L61" i="4" s="1"/>
  <c r="R61" i="4" s="1"/>
  <c r="F62" i="4"/>
  <c r="L62" i="4" s="1"/>
  <c r="R62" i="4" s="1"/>
  <c r="F63" i="4"/>
  <c r="L63" i="4" s="1"/>
  <c r="R63" i="4" s="1"/>
  <c r="F64" i="4"/>
  <c r="L64" i="4" s="1"/>
  <c r="R64" i="4" s="1"/>
  <c r="F65" i="4"/>
  <c r="L65" i="4" s="1"/>
  <c r="R65" i="4" s="1"/>
  <c r="F66" i="4"/>
  <c r="L66" i="4" s="1"/>
  <c r="R66" i="4" s="1"/>
  <c r="F67" i="4"/>
  <c r="L67" i="4" s="1"/>
  <c r="R67" i="4" s="1"/>
  <c r="F69" i="4"/>
  <c r="L69" i="4" s="1"/>
  <c r="R69" i="4" s="1"/>
  <c r="F70" i="4"/>
  <c r="L70" i="4" s="1"/>
  <c r="R70" i="4" s="1"/>
  <c r="F72" i="4"/>
  <c r="L72" i="4" s="1"/>
  <c r="R72" i="4" s="1"/>
  <c r="F73" i="4"/>
  <c r="L73" i="4" s="1"/>
  <c r="R73" i="4" s="1"/>
  <c r="F74" i="4"/>
  <c r="L74" i="4" s="1"/>
  <c r="R74" i="4" s="1"/>
  <c r="F75" i="4"/>
  <c r="L75" i="4" s="1"/>
  <c r="R75" i="4" s="1"/>
  <c r="F76" i="4"/>
  <c r="L76" i="4" s="1"/>
  <c r="R76" i="4" s="1"/>
  <c r="F77" i="4"/>
  <c r="L77" i="4" s="1"/>
  <c r="R77" i="4" s="1"/>
  <c r="F78" i="4"/>
  <c r="L78" i="4" s="1"/>
  <c r="R78" i="4" s="1"/>
  <c r="F79" i="4"/>
  <c r="L79" i="4" s="1"/>
  <c r="R79" i="4" s="1"/>
  <c r="F80" i="4"/>
  <c r="L80" i="4" s="1"/>
  <c r="R80" i="4" s="1"/>
  <c r="F81" i="4"/>
  <c r="L81" i="4" s="1"/>
  <c r="R81" i="4" s="1"/>
  <c r="F82" i="4"/>
  <c r="L82" i="4" s="1"/>
  <c r="R82" i="4" s="1"/>
  <c r="F83" i="4"/>
  <c r="L83" i="4" s="1"/>
  <c r="R83" i="4" s="1"/>
  <c r="F84" i="4"/>
  <c r="L84" i="4" s="1"/>
  <c r="R84" i="4" s="1"/>
  <c r="F85" i="4"/>
  <c r="L85" i="4" s="1"/>
  <c r="R85" i="4" s="1"/>
  <c r="F86" i="4"/>
  <c r="L86" i="4" s="1"/>
  <c r="R86" i="4" s="1"/>
  <c r="F87" i="4"/>
  <c r="L87" i="4" s="1"/>
  <c r="R87" i="4" s="1"/>
  <c r="G4" i="4"/>
  <c r="G5" i="4"/>
  <c r="G6" i="4"/>
  <c r="G7" i="4"/>
  <c r="G8" i="4"/>
  <c r="G9" i="4"/>
  <c r="G10" i="4"/>
  <c r="G11" i="4"/>
  <c r="G12" i="4"/>
  <c r="G13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J91" i="4" s="1"/>
  <c r="J94" i="4" s="1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8" i="4"/>
  <c r="G59" i="4"/>
  <c r="G61" i="4"/>
  <c r="G62" i="4"/>
  <c r="G63" i="4"/>
  <c r="G64" i="4"/>
  <c r="G65" i="4"/>
  <c r="G66" i="4"/>
  <c r="G67" i="4"/>
  <c r="G69" i="4"/>
  <c r="G70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3" i="1"/>
  <c r="L24" i="1"/>
  <c r="L25" i="1"/>
  <c r="L26" i="1"/>
  <c r="L28" i="1"/>
  <c r="L29" i="1"/>
  <c r="L30" i="1"/>
  <c r="L31" i="1"/>
  <c r="L32" i="1"/>
  <c r="L33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70" i="1"/>
  <c r="L74" i="1"/>
  <c r="L75" i="1"/>
  <c r="L76" i="1"/>
  <c r="L77" i="1"/>
  <c r="L78" i="1"/>
  <c r="L79" i="1"/>
  <c r="L80" i="1"/>
  <c r="L81" i="1"/>
  <c r="L82" i="1"/>
  <c r="L83" i="1"/>
  <c r="L84" i="1"/>
  <c r="L85" i="1"/>
  <c r="L87" i="1"/>
  <c r="L88" i="1"/>
  <c r="L89" i="1"/>
  <c r="L90" i="1"/>
  <c r="L91" i="1"/>
  <c r="L92" i="1"/>
  <c r="L93" i="1"/>
  <c r="L94" i="1"/>
  <c r="L96" i="1"/>
  <c r="L97" i="1"/>
  <c r="L98" i="1"/>
  <c r="L99" i="1"/>
  <c r="L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3" i="1"/>
  <c r="K24" i="1"/>
  <c r="K25" i="1"/>
  <c r="K26" i="1"/>
  <c r="K28" i="1"/>
  <c r="K29" i="1"/>
  <c r="K30" i="1"/>
  <c r="K31" i="1"/>
  <c r="K32" i="1"/>
  <c r="K33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70" i="1"/>
  <c r="K71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7" i="1"/>
  <c r="K88" i="1"/>
  <c r="K89" i="1"/>
  <c r="K90" i="1"/>
  <c r="K91" i="1"/>
  <c r="K92" i="1"/>
  <c r="K93" i="1"/>
  <c r="K94" i="1"/>
  <c r="K96" i="1"/>
  <c r="K97" i="1"/>
  <c r="K98" i="1"/>
  <c r="K99" i="1"/>
  <c r="K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3" i="1"/>
  <c r="I24" i="1"/>
  <c r="I25" i="1"/>
  <c r="I26" i="1"/>
  <c r="I28" i="1"/>
  <c r="I29" i="1"/>
  <c r="I30" i="1"/>
  <c r="I31" i="1"/>
  <c r="I32" i="1"/>
  <c r="I33" i="1"/>
  <c r="I34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7" i="1"/>
  <c r="I88" i="1"/>
  <c r="I89" i="1"/>
  <c r="I90" i="1"/>
  <c r="I91" i="1"/>
  <c r="I92" i="1"/>
  <c r="I93" i="1"/>
  <c r="I94" i="1"/>
  <c r="I96" i="1"/>
  <c r="I97" i="1"/>
  <c r="I98" i="1"/>
  <c r="I99" i="1"/>
  <c r="I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3" i="1"/>
  <c r="H24" i="1"/>
  <c r="H25" i="1"/>
  <c r="H26" i="1"/>
  <c r="H28" i="1"/>
  <c r="H29" i="1"/>
  <c r="H30" i="1"/>
  <c r="H31" i="1"/>
  <c r="H32" i="1"/>
  <c r="H33" i="1"/>
  <c r="H34" i="1"/>
  <c r="H36" i="1"/>
  <c r="H38" i="1"/>
  <c r="H41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70" i="1"/>
  <c r="H7" i="1"/>
  <c r="F99" i="1"/>
  <c r="F84" i="1"/>
  <c r="F85" i="1"/>
  <c r="F87" i="1"/>
  <c r="F88" i="1"/>
  <c r="F89" i="1"/>
  <c r="F90" i="1"/>
  <c r="F91" i="1"/>
  <c r="F92" i="1"/>
  <c r="F93" i="1"/>
  <c r="F94" i="1"/>
  <c r="F96" i="1"/>
  <c r="F97" i="1"/>
  <c r="F98" i="1"/>
  <c r="E84" i="1"/>
  <c r="E85" i="1"/>
  <c r="E87" i="1"/>
  <c r="E88" i="1"/>
  <c r="E89" i="1"/>
  <c r="E90" i="1"/>
  <c r="E91" i="1"/>
  <c r="E92" i="1"/>
  <c r="E93" i="1"/>
  <c r="E94" i="1"/>
  <c r="E96" i="1"/>
  <c r="E97" i="1"/>
  <c r="E98" i="1"/>
  <c r="E99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3" i="1"/>
  <c r="F24" i="1"/>
  <c r="F25" i="1"/>
  <c r="F26" i="1"/>
  <c r="F28" i="1"/>
  <c r="F29" i="1"/>
  <c r="F30" i="1"/>
  <c r="F31" i="1"/>
  <c r="F32" i="1"/>
  <c r="F33" i="1"/>
  <c r="F34" i="1"/>
  <c r="F36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70" i="1"/>
  <c r="F73" i="1"/>
  <c r="F74" i="1"/>
  <c r="F75" i="1"/>
  <c r="F76" i="1"/>
  <c r="F77" i="1"/>
  <c r="F78" i="1"/>
  <c r="F79" i="1"/>
  <c r="F80" i="1"/>
  <c r="F81" i="1"/>
  <c r="F82" i="1"/>
  <c r="F83" i="1"/>
  <c r="F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3" i="1"/>
  <c r="E24" i="1"/>
  <c r="E25" i="1"/>
  <c r="E26" i="1"/>
  <c r="E28" i="1"/>
  <c r="E29" i="1"/>
  <c r="E30" i="1"/>
  <c r="E31" i="1"/>
  <c r="E32" i="1"/>
  <c r="E33" i="1"/>
  <c r="E34" i="1"/>
  <c r="E36" i="1"/>
  <c r="E38" i="1"/>
  <c r="E41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70" i="1"/>
  <c r="E71" i="1"/>
  <c r="E73" i="1"/>
  <c r="E74" i="1"/>
  <c r="E75" i="1"/>
  <c r="E76" i="1"/>
  <c r="E77" i="1"/>
  <c r="E78" i="1"/>
  <c r="E79" i="1"/>
  <c r="E80" i="1"/>
  <c r="E81" i="1"/>
  <c r="E82" i="1"/>
  <c r="E83" i="1"/>
  <c r="E7" i="1"/>
  <c r="G102" i="1"/>
  <c r="D102" i="1"/>
  <c r="M99" i="1"/>
  <c r="LD99" i="1" s="1"/>
  <c r="LE99" i="1" s="1"/>
  <c r="M98" i="1"/>
  <c r="LD98" i="1" s="1"/>
  <c r="LE98" i="1" s="1"/>
  <c r="M97" i="1"/>
  <c r="LD97" i="1" s="1"/>
  <c r="LE97" i="1" s="1"/>
  <c r="M94" i="1"/>
  <c r="LD94" i="1" s="1"/>
  <c r="LE94" i="1" s="1"/>
  <c r="M93" i="1"/>
  <c r="LD93" i="1" s="1"/>
  <c r="LE93" i="1" s="1"/>
  <c r="M92" i="1"/>
  <c r="LD92" i="1" s="1"/>
  <c r="LE92" i="1" s="1"/>
  <c r="M91" i="1"/>
  <c r="LD91" i="1" s="1"/>
  <c r="LE91" i="1" s="1"/>
  <c r="M90" i="1"/>
  <c r="LD90" i="1" s="1"/>
  <c r="LE90" i="1" s="1"/>
  <c r="M89" i="1"/>
  <c r="LD89" i="1" s="1"/>
  <c r="LE89" i="1" s="1"/>
  <c r="M88" i="1"/>
  <c r="LD88" i="1" s="1"/>
  <c r="LE88" i="1" s="1"/>
  <c r="M87" i="1"/>
  <c r="LD87" i="1" s="1"/>
  <c r="LE87" i="1" s="1"/>
  <c r="M83" i="1"/>
  <c r="LD83" i="1" s="1"/>
  <c r="LE83" i="1" s="1"/>
  <c r="M82" i="1"/>
  <c r="LD82" i="1" s="1"/>
  <c r="LE82" i="1" s="1"/>
  <c r="M81" i="1"/>
  <c r="LD81" i="1" s="1"/>
  <c r="LE81" i="1" s="1"/>
  <c r="M80" i="1"/>
  <c r="LD80" i="1" s="1"/>
  <c r="LE80" i="1" s="1"/>
  <c r="M79" i="1"/>
  <c r="LD79" i="1" s="1"/>
  <c r="LE79" i="1" s="1"/>
  <c r="M78" i="1"/>
  <c r="LD78" i="1" s="1"/>
  <c r="LE78" i="1" s="1"/>
  <c r="M77" i="1"/>
  <c r="LD77" i="1" s="1"/>
  <c r="LE77" i="1" s="1"/>
  <c r="M76" i="1"/>
  <c r="LD76" i="1" s="1"/>
  <c r="LE76" i="1" s="1"/>
  <c r="M75" i="1"/>
  <c r="LD75" i="1" s="1"/>
  <c r="LE75" i="1" s="1"/>
  <c r="M74" i="1"/>
  <c r="LD74" i="1" s="1"/>
  <c r="LE74" i="1" s="1"/>
  <c r="M7" i="1"/>
  <c r="LD7" i="1" s="1"/>
  <c r="B37" i="5" l="1"/>
  <c r="ED113" i="1"/>
  <c r="ED110" i="1"/>
  <c r="EX109" i="6"/>
  <c r="DJ111" i="6"/>
  <c r="E24" i="14"/>
  <c r="DJ108" i="6"/>
  <c r="DJ115" i="6" s="1"/>
  <c r="D4" i="14"/>
  <c r="E19" i="14"/>
  <c r="BL108" i="6"/>
  <c r="BL115" i="6" s="1"/>
  <c r="E9" i="5"/>
  <c r="D9" i="5"/>
  <c r="G91" i="4"/>
  <c r="G94" i="4" s="1"/>
  <c r="CR3" i="4"/>
  <c r="CR90" i="4" s="1"/>
  <c r="CS95" i="4" s="1"/>
  <c r="CS96" i="4" s="1"/>
  <c r="BW90" i="4"/>
  <c r="BX95" i="4" s="1"/>
  <c r="BX96" i="4" s="1"/>
  <c r="BN3" i="4"/>
  <c r="BK3" i="4"/>
  <c r="AS90" i="4"/>
  <c r="AT95" i="4" s="1"/>
  <c r="AT96" i="4" s="1"/>
  <c r="CU91" i="4"/>
  <c r="BQ3" i="4"/>
  <c r="AV90" i="4"/>
  <c r="AW95" i="4" s="1"/>
  <c r="AW96" i="4" s="1"/>
  <c r="AD86" i="4"/>
  <c r="AP86" i="4" s="1"/>
  <c r="X86" i="4"/>
  <c r="AJ86" i="4" s="1"/>
  <c r="AY86" i="4" s="1"/>
  <c r="BT86" i="4" s="1"/>
  <c r="CO86" i="4" s="1"/>
  <c r="AD84" i="4"/>
  <c r="AP84" i="4" s="1"/>
  <c r="X84" i="4"/>
  <c r="AJ84" i="4" s="1"/>
  <c r="AY84" i="4" s="1"/>
  <c r="BT84" i="4" s="1"/>
  <c r="CO84" i="4" s="1"/>
  <c r="AD82" i="4"/>
  <c r="AP82" i="4" s="1"/>
  <c r="X82" i="4"/>
  <c r="AJ82" i="4" s="1"/>
  <c r="AY82" i="4" s="1"/>
  <c r="BT82" i="4" s="1"/>
  <c r="CO82" i="4" s="1"/>
  <c r="AD80" i="4"/>
  <c r="AP80" i="4" s="1"/>
  <c r="X80" i="4"/>
  <c r="AJ80" i="4" s="1"/>
  <c r="AY80" i="4" s="1"/>
  <c r="BT80" i="4" s="1"/>
  <c r="CO80" i="4" s="1"/>
  <c r="AD78" i="4"/>
  <c r="AP78" i="4" s="1"/>
  <c r="X78" i="4"/>
  <c r="AJ78" i="4" s="1"/>
  <c r="AY78" i="4" s="1"/>
  <c r="BT78" i="4" s="1"/>
  <c r="CO78" i="4" s="1"/>
  <c r="AD76" i="4"/>
  <c r="AP76" i="4" s="1"/>
  <c r="X76" i="4"/>
  <c r="AJ76" i="4" s="1"/>
  <c r="AY76" i="4" s="1"/>
  <c r="BT76" i="4" s="1"/>
  <c r="CO76" i="4" s="1"/>
  <c r="AD74" i="4"/>
  <c r="AP74" i="4" s="1"/>
  <c r="X74" i="4"/>
  <c r="AJ74" i="4" s="1"/>
  <c r="AY74" i="4" s="1"/>
  <c r="BT74" i="4" s="1"/>
  <c r="CO74" i="4" s="1"/>
  <c r="AD72" i="4"/>
  <c r="AP72" i="4" s="1"/>
  <c r="X72" i="4"/>
  <c r="AJ72" i="4" s="1"/>
  <c r="AY72" i="4" s="1"/>
  <c r="BT72" i="4" s="1"/>
  <c r="CO72" i="4" s="1"/>
  <c r="AD69" i="4"/>
  <c r="AP69" i="4" s="1"/>
  <c r="X69" i="4"/>
  <c r="AJ69" i="4" s="1"/>
  <c r="AY69" i="4" s="1"/>
  <c r="BT69" i="4" s="1"/>
  <c r="CO69" i="4" s="1"/>
  <c r="AD66" i="4"/>
  <c r="AP66" i="4" s="1"/>
  <c r="X66" i="4"/>
  <c r="AJ66" i="4" s="1"/>
  <c r="AY66" i="4" s="1"/>
  <c r="BT66" i="4" s="1"/>
  <c r="CO66" i="4" s="1"/>
  <c r="AD64" i="4"/>
  <c r="AP64" i="4" s="1"/>
  <c r="X64" i="4"/>
  <c r="AJ64" i="4" s="1"/>
  <c r="AY64" i="4" s="1"/>
  <c r="BT64" i="4" s="1"/>
  <c r="CO64" i="4" s="1"/>
  <c r="AD62" i="4"/>
  <c r="AP62" i="4" s="1"/>
  <c r="X62" i="4"/>
  <c r="AJ62" i="4" s="1"/>
  <c r="AY62" i="4" s="1"/>
  <c r="BT62" i="4" s="1"/>
  <c r="CO62" i="4" s="1"/>
  <c r="AD59" i="4"/>
  <c r="AP59" i="4" s="1"/>
  <c r="X59" i="4"/>
  <c r="AJ59" i="4" s="1"/>
  <c r="AY59" i="4" s="1"/>
  <c r="BT59" i="4" s="1"/>
  <c r="CO59" i="4" s="1"/>
  <c r="AD56" i="4"/>
  <c r="AP56" i="4" s="1"/>
  <c r="X56" i="4"/>
  <c r="AJ56" i="4" s="1"/>
  <c r="AY56" i="4" s="1"/>
  <c r="BT56" i="4" s="1"/>
  <c r="CO56" i="4" s="1"/>
  <c r="AD54" i="4"/>
  <c r="AP54" i="4" s="1"/>
  <c r="X54" i="4"/>
  <c r="AJ54" i="4" s="1"/>
  <c r="AY54" i="4" s="1"/>
  <c r="BT54" i="4" s="1"/>
  <c r="CO54" i="4" s="1"/>
  <c r="AD52" i="4"/>
  <c r="AP52" i="4" s="1"/>
  <c r="X52" i="4"/>
  <c r="AJ52" i="4" s="1"/>
  <c r="AY52" i="4" s="1"/>
  <c r="BT52" i="4" s="1"/>
  <c r="CO52" i="4" s="1"/>
  <c r="AD50" i="4"/>
  <c r="AP50" i="4" s="1"/>
  <c r="X50" i="4"/>
  <c r="AJ50" i="4" s="1"/>
  <c r="AY50" i="4" s="1"/>
  <c r="BT50" i="4" s="1"/>
  <c r="CO50" i="4" s="1"/>
  <c r="AD48" i="4"/>
  <c r="AP48" i="4" s="1"/>
  <c r="X48" i="4"/>
  <c r="AJ48" i="4" s="1"/>
  <c r="AY48" i="4" s="1"/>
  <c r="BT48" i="4" s="1"/>
  <c r="CO48" i="4" s="1"/>
  <c r="AD46" i="4"/>
  <c r="AP46" i="4" s="1"/>
  <c r="X46" i="4"/>
  <c r="AJ46" i="4" s="1"/>
  <c r="AY46" i="4" s="1"/>
  <c r="BT46" i="4" s="1"/>
  <c r="CO46" i="4" s="1"/>
  <c r="AD44" i="4"/>
  <c r="AP44" i="4" s="1"/>
  <c r="X44" i="4"/>
  <c r="AJ44" i="4" s="1"/>
  <c r="AY44" i="4" s="1"/>
  <c r="BT44" i="4" s="1"/>
  <c r="CO44" i="4" s="1"/>
  <c r="AD42" i="4"/>
  <c r="AP42" i="4" s="1"/>
  <c r="X42" i="4"/>
  <c r="AJ42" i="4" s="1"/>
  <c r="AY42" i="4" s="1"/>
  <c r="BT42" i="4" s="1"/>
  <c r="CO42" i="4" s="1"/>
  <c r="AD40" i="4"/>
  <c r="AP40" i="4" s="1"/>
  <c r="X40" i="4"/>
  <c r="AJ40" i="4" s="1"/>
  <c r="AY40" i="4" s="1"/>
  <c r="BT40" i="4" s="1"/>
  <c r="CO40" i="4" s="1"/>
  <c r="AD38" i="4"/>
  <c r="AP38" i="4" s="1"/>
  <c r="X38" i="4"/>
  <c r="AJ38" i="4" s="1"/>
  <c r="AY38" i="4" s="1"/>
  <c r="BT38" i="4" s="1"/>
  <c r="CO38" i="4" s="1"/>
  <c r="AD36" i="4"/>
  <c r="AP36" i="4" s="1"/>
  <c r="X36" i="4"/>
  <c r="AJ36" i="4" s="1"/>
  <c r="AY36" i="4" s="1"/>
  <c r="BT36" i="4" s="1"/>
  <c r="CO36" i="4" s="1"/>
  <c r="AD34" i="4"/>
  <c r="AP34" i="4" s="1"/>
  <c r="X34" i="4"/>
  <c r="AJ34" i="4" s="1"/>
  <c r="AY34" i="4" s="1"/>
  <c r="BT34" i="4" s="1"/>
  <c r="CO34" i="4" s="1"/>
  <c r="AD32" i="4"/>
  <c r="AP32" i="4" s="1"/>
  <c r="X32" i="4"/>
  <c r="AJ32" i="4" s="1"/>
  <c r="AY32" i="4" s="1"/>
  <c r="BT32" i="4" s="1"/>
  <c r="CO32" i="4" s="1"/>
  <c r="AD30" i="4"/>
  <c r="AP30" i="4" s="1"/>
  <c r="X30" i="4"/>
  <c r="AJ30" i="4" s="1"/>
  <c r="AY30" i="4" s="1"/>
  <c r="BT30" i="4" s="1"/>
  <c r="CO30" i="4" s="1"/>
  <c r="I90" i="4"/>
  <c r="L28" i="4"/>
  <c r="R28" i="4" s="1"/>
  <c r="AD26" i="4"/>
  <c r="AP26" i="4" s="1"/>
  <c r="X26" i="4"/>
  <c r="AJ26" i="4" s="1"/>
  <c r="AY26" i="4" s="1"/>
  <c r="BT26" i="4" s="1"/>
  <c r="CO26" i="4" s="1"/>
  <c r="AD24" i="4"/>
  <c r="AP24" i="4" s="1"/>
  <c r="X24" i="4"/>
  <c r="AJ24" i="4" s="1"/>
  <c r="AY24" i="4" s="1"/>
  <c r="BT24" i="4" s="1"/>
  <c r="CO24" i="4" s="1"/>
  <c r="AD22" i="4"/>
  <c r="AP22" i="4" s="1"/>
  <c r="X22" i="4"/>
  <c r="AJ22" i="4" s="1"/>
  <c r="AY22" i="4" s="1"/>
  <c r="BT22" i="4" s="1"/>
  <c r="CO22" i="4" s="1"/>
  <c r="AD20" i="4"/>
  <c r="AP20" i="4" s="1"/>
  <c r="X20" i="4"/>
  <c r="AJ20" i="4" s="1"/>
  <c r="AY20" i="4" s="1"/>
  <c r="BT20" i="4" s="1"/>
  <c r="CO20" i="4" s="1"/>
  <c r="AD18" i="4"/>
  <c r="AP18" i="4" s="1"/>
  <c r="X18" i="4"/>
  <c r="AJ18" i="4" s="1"/>
  <c r="AY18" i="4" s="1"/>
  <c r="BT18" i="4" s="1"/>
  <c r="CO18" i="4" s="1"/>
  <c r="AD16" i="4"/>
  <c r="AP16" i="4" s="1"/>
  <c r="X16" i="4"/>
  <c r="AJ16" i="4" s="1"/>
  <c r="AY16" i="4" s="1"/>
  <c r="BT16" i="4" s="1"/>
  <c r="CO16" i="4" s="1"/>
  <c r="AD13" i="4"/>
  <c r="AP13" i="4" s="1"/>
  <c r="X13" i="4"/>
  <c r="AJ13" i="4" s="1"/>
  <c r="AY13" i="4" s="1"/>
  <c r="BT13" i="4" s="1"/>
  <c r="CO13" i="4" s="1"/>
  <c r="AD11" i="4"/>
  <c r="AP11" i="4" s="1"/>
  <c r="X11" i="4"/>
  <c r="AJ11" i="4" s="1"/>
  <c r="AY11" i="4" s="1"/>
  <c r="BT11" i="4" s="1"/>
  <c r="CO11" i="4" s="1"/>
  <c r="AD9" i="4"/>
  <c r="AP9" i="4" s="1"/>
  <c r="X9" i="4"/>
  <c r="AJ9" i="4" s="1"/>
  <c r="AY9" i="4" s="1"/>
  <c r="BT9" i="4" s="1"/>
  <c r="CO9" i="4" s="1"/>
  <c r="AD7" i="4"/>
  <c r="AP7" i="4" s="1"/>
  <c r="X7" i="4"/>
  <c r="AJ7" i="4" s="1"/>
  <c r="AY7" i="4" s="1"/>
  <c r="BT7" i="4" s="1"/>
  <c r="CO7" i="4" s="1"/>
  <c r="AD5" i="4"/>
  <c r="AP5" i="4" s="1"/>
  <c r="X5" i="4"/>
  <c r="AJ5" i="4" s="1"/>
  <c r="AY5" i="4" s="1"/>
  <c r="BT5" i="4" s="1"/>
  <c r="CO5" i="4" s="1"/>
  <c r="BZ3" i="4"/>
  <c r="AD87" i="4"/>
  <c r="AP87" i="4" s="1"/>
  <c r="X87" i="4"/>
  <c r="AJ87" i="4" s="1"/>
  <c r="AY87" i="4" s="1"/>
  <c r="BT87" i="4" s="1"/>
  <c r="CO87" i="4" s="1"/>
  <c r="AD85" i="4"/>
  <c r="AP85" i="4" s="1"/>
  <c r="X85" i="4"/>
  <c r="AJ85" i="4" s="1"/>
  <c r="AY85" i="4" s="1"/>
  <c r="BT85" i="4" s="1"/>
  <c r="CO85" i="4" s="1"/>
  <c r="AD83" i="4"/>
  <c r="AP83" i="4" s="1"/>
  <c r="X83" i="4"/>
  <c r="AJ83" i="4" s="1"/>
  <c r="AY83" i="4" s="1"/>
  <c r="BT83" i="4" s="1"/>
  <c r="CO83" i="4" s="1"/>
  <c r="AD81" i="4"/>
  <c r="AP81" i="4" s="1"/>
  <c r="X81" i="4"/>
  <c r="AJ81" i="4" s="1"/>
  <c r="AY81" i="4" s="1"/>
  <c r="BT81" i="4" s="1"/>
  <c r="CO81" i="4" s="1"/>
  <c r="AD79" i="4"/>
  <c r="AP79" i="4" s="1"/>
  <c r="X79" i="4"/>
  <c r="AJ79" i="4" s="1"/>
  <c r="AY79" i="4" s="1"/>
  <c r="BT79" i="4" s="1"/>
  <c r="CO79" i="4" s="1"/>
  <c r="AD77" i="4"/>
  <c r="AP77" i="4" s="1"/>
  <c r="X77" i="4"/>
  <c r="AJ77" i="4" s="1"/>
  <c r="AY77" i="4" s="1"/>
  <c r="BT77" i="4" s="1"/>
  <c r="CO77" i="4" s="1"/>
  <c r="AD75" i="4"/>
  <c r="AP75" i="4" s="1"/>
  <c r="X75" i="4"/>
  <c r="AJ75" i="4" s="1"/>
  <c r="AY75" i="4" s="1"/>
  <c r="BT75" i="4" s="1"/>
  <c r="CO75" i="4" s="1"/>
  <c r="AD73" i="4"/>
  <c r="AP73" i="4" s="1"/>
  <c r="X73" i="4"/>
  <c r="AJ73" i="4" s="1"/>
  <c r="AY73" i="4" s="1"/>
  <c r="BT73" i="4" s="1"/>
  <c r="CO73" i="4" s="1"/>
  <c r="AD70" i="4"/>
  <c r="AP70" i="4" s="1"/>
  <c r="X70" i="4"/>
  <c r="AJ70" i="4" s="1"/>
  <c r="AY70" i="4" s="1"/>
  <c r="BT70" i="4" s="1"/>
  <c r="CO70" i="4" s="1"/>
  <c r="AD67" i="4"/>
  <c r="AP67" i="4" s="1"/>
  <c r="X67" i="4"/>
  <c r="AJ67" i="4" s="1"/>
  <c r="AY67" i="4" s="1"/>
  <c r="BT67" i="4" s="1"/>
  <c r="CO67" i="4" s="1"/>
  <c r="AD65" i="4"/>
  <c r="AP65" i="4" s="1"/>
  <c r="X65" i="4"/>
  <c r="AJ65" i="4" s="1"/>
  <c r="AY65" i="4" s="1"/>
  <c r="BT65" i="4" s="1"/>
  <c r="CO65" i="4" s="1"/>
  <c r="AD63" i="4"/>
  <c r="AP63" i="4" s="1"/>
  <c r="X63" i="4"/>
  <c r="AJ63" i="4" s="1"/>
  <c r="AY63" i="4" s="1"/>
  <c r="BT63" i="4" s="1"/>
  <c r="CO63" i="4" s="1"/>
  <c r="AD61" i="4"/>
  <c r="AP61" i="4" s="1"/>
  <c r="X61" i="4"/>
  <c r="AJ61" i="4" s="1"/>
  <c r="AY61" i="4" s="1"/>
  <c r="BT61" i="4" s="1"/>
  <c r="CO61" i="4" s="1"/>
  <c r="AD58" i="4"/>
  <c r="AP58" i="4" s="1"/>
  <c r="X58" i="4"/>
  <c r="AJ58" i="4" s="1"/>
  <c r="AY58" i="4" s="1"/>
  <c r="BT58" i="4" s="1"/>
  <c r="CO58" i="4" s="1"/>
  <c r="AD55" i="4"/>
  <c r="AP55" i="4" s="1"/>
  <c r="X55" i="4"/>
  <c r="AJ55" i="4" s="1"/>
  <c r="AY55" i="4" s="1"/>
  <c r="BT55" i="4" s="1"/>
  <c r="CO55" i="4" s="1"/>
  <c r="AD53" i="4"/>
  <c r="AP53" i="4" s="1"/>
  <c r="X53" i="4"/>
  <c r="AJ53" i="4" s="1"/>
  <c r="AY53" i="4" s="1"/>
  <c r="BT53" i="4" s="1"/>
  <c r="CO53" i="4" s="1"/>
  <c r="AD51" i="4"/>
  <c r="AP51" i="4" s="1"/>
  <c r="X51" i="4"/>
  <c r="AJ51" i="4" s="1"/>
  <c r="AY51" i="4" s="1"/>
  <c r="BT51" i="4" s="1"/>
  <c r="CO51" i="4" s="1"/>
  <c r="AD49" i="4"/>
  <c r="AP49" i="4" s="1"/>
  <c r="X49" i="4"/>
  <c r="AJ49" i="4" s="1"/>
  <c r="AY49" i="4" s="1"/>
  <c r="BT49" i="4" s="1"/>
  <c r="CO49" i="4" s="1"/>
  <c r="AD47" i="4"/>
  <c r="AP47" i="4" s="1"/>
  <c r="X47" i="4"/>
  <c r="AJ47" i="4" s="1"/>
  <c r="AY47" i="4" s="1"/>
  <c r="BT47" i="4" s="1"/>
  <c r="CO47" i="4" s="1"/>
  <c r="AD45" i="4"/>
  <c r="AP45" i="4" s="1"/>
  <c r="X45" i="4"/>
  <c r="AJ45" i="4" s="1"/>
  <c r="AY45" i="4" s="1"/>
  <c r="BT45" i="4" s="1"/>
  <c r="CO45" i="4" s="1"/>
  <c r="AD43" i="4"/>
  <c r="AP43" i="4" s="1"/>
  <c r="X43" i="4"/>
  <c r="AJ43" i="4" s="1"/>
  <c r="AY43" i="4" s="1"/>
  <c r="BT43" i="4" s="1"/>
  <c r="CO43" i="4" s="1"/>
  <c r="AD41" i="4"/>
  <c r="AP41" i="4" s="1"/>
  <c r="X41" i="4"/>
  <c r="AJ41" i="4" s="1"/>
  <c r="AY41" i="4" s="1"/>
  <c r="BT41" i="4" s="1"/>
  <c r="CO41" i="4" s="1"/>
  <c r="AD39" i="4"/>
  <c r="AP39" i="4" s="1"/>
  <c r="X39" i="4"/>
  <c r="AJ39" i="4" s="1"/>
  <c r="AY39" i="4" s="1"/>
  <c r="BT39" i="4" s="1"/>
  <c r="CO39" i="4" s="1"/>
  <c r="AD37" i="4"/>
  <c r="AP37" i="4" s="1"/>
  <c r="X37" i="4"/>
  <c r="AJ37" i="4" s="1"/>
  <c r="AY37" i="4" s="1"/>
  <c r="BT37" i="4" s="1"/>
  <c r="CO37" i="4" s="1"/>
  <c r="AD35" i="4"/>
  <c r="AP35" i="4" s="1"/>
  <c r="X35" i="4"/>
  <c r="AJ35" i="4" s="1"/>
  <c r="AY35" i="4" s="1"/>
  <c r="BT35" i="4" s="1"/>
  <c r="CO35" i="4" s="1"/>
  <c r="AD33" i="4"/>
  <c r="AP33" i="4" s="1"/>
  <c r="X33" i="4"/>
  <c r="AJ33" i="4" s="1"/>
  <c r="AY33" i="4" s="1"/>
  <c r="BT33" i="4" s="1"/>
  <c r="CO33" i="4" s="1"/>
  <c r="AD31" i="4"/>
  <c r="AP31" i="4" s="1"/>
  <c r="X31" i="4"/>
  <c r="AJ31" i="4" s="1"/>
  <c r="AY31" i="4" s="1"/>
  <c r="BT31" i="4" s="1"/>
  <c r="CO31" i="4" s="1"/>
  <c r="AD29" i="4"/>
  <c r="AP29" i="4" s="1"/>
  <c r="X29" i="4"/>
  <c r="AJ29" i="4" s="1"/>
  <c r="AY29" i="4" s="1"/>
  <c r="BT29" i="4" s="1"/>
  <c r="CO29" i="4" s="1"/>
  <c r="AD27" i="4"/>
  <c r="AP27" i="4" s="1"/>
  <c r="X27" i="4"/>
  <c r="AJ27" i="4" s="1"/>
  <c r="AY27" i="4" s="1"/>
  <c r="BT27" i="4" s="1"/>
  <c r="CO27" i="4" s="1"/>
  <c r="AD25" i="4"/>
  <c r="AP25" i="4" s="1"/>
  <c r="X25" i="4"/>
  <c r="AJ25" i="4" s="1"/>
  <c r="AY25" i="4" s="1"/>
  <c r="BT25" i="4" s="1"/>
  <c r="CO25" i="4" s="1"/>
  <c r="AD23" i="4"/>
  <c r="AP23" i="4" s="1"/>
  <c r="X23" i="4"/>
  <c r="AJ23" i="4" s="1"/>
  <c r="AY23" i="4" s="1"/>
  <c r="BT23" i="4" s="1"/>
  <c r="CO23" i="4" s="1"/>
  <c r="AD21" i="4"/>
  <c r="AP21" i="4" s="1"/>
  <c r="X21" i="4"/>
  <c r="AJ21" i="4" s="1"/>
  <c r="AY21" i="4" s="1"/>
  <c r="BT21" i="4" s="1"/>
  <c r="CO21" i="4" s="1"/>
  <c r="AD19" i="4"/>
  <c r="AP19" i="4" s="1"/>
  <c r="X19" i="4"/>
  <c r="AJ19" i="4" s="1"/>
  <c r="AY19" i="4" s="1"/>
  <c r="BT19" i="4" s="1"/>
  <c r="CO19" i="4" s="1"/>
  <c r="AD17" i="4"/>
  <c r="AP17" i="4" s="1"/>
  <c r="X17" i="4"/>
  <c r="AJ17" i="4" s="1"/>
  <c r="AY17" i="4" s="1"/>
  <c r="BT17" i="4" s="1"/>
  <c r="CO17" i="4" s="1"/>
  <c r="AD15" i="4"/>
  <c r="AP15" i="4" s="1"/>
  <c r="X15" i="4"/>
  <c r="AJ15" i="4" s="1"/>
  <c r="AY15" i="4" s="1"/>
  <c r="BT15" i="4" s="1"/>
  <c r="CO15" i="4" s="1"/>
  <c r="AD12" i="4"/>
  <c r="AP12" i="4" s="1"/>
  <c r="X12" i="4"/>
  <c r="AJ12" i="4" s="1"/>
  <c r="AY12" i="4" s="1"/>
  <c r="BT12" i="4" s="1"/>
  <c r="CO12" i="4" s="1"/>
  <c r="AD10" i="4"/>
  <c r="X10" i="4"/>
  <c r="AJ10" i="4" s="1"/>
  <c r="AY10" i="4" s="1"/>
  <c r="BT10" i="4" s="1"/>
  <c r="CO10" i="4" s="1"/>
  <c r="AD8" i="4"/>
  <c r="AP8" i="4" s="1"/>
  <c r="X8" i="4"/>
  <c r="AJ8" i="4" s="1"/>
  <c r="AY8" i="4" s="1"/>
  <c r="BT8" i="4" s="1"/>
  <c r="CO8" i="4" s="1"/>
  <c r="AD6" i="4"/>
  <c r="AP6" i="4" s="1"/>
  <c r="X6" i="4"/>
  <c r="AJ6" i="4" s="1"/>
  <c r="AY6" i="4" s="1"/>
  <c r="BT6" i="4" s="1"/>
  <c r="CO6" i="4" s="1"/>
  <c r="R4" i="4"/>
  <c r="L90" i="4"/>
  <c r="M95" i="4" s="1"/>
  <c r="M96" i="4" s="1"/>
  <c r="CC3" i="4"/>
  <c r="AY3" i="4"/>
  <c r="ED109" i="9"/>
  <c r="ED116" i="9" s="1"/>
  <c r="D60" i="13"/>
  <c r="D65" i="13" s="1"/>
  <c r="E69" i="13" s="1"/>
  <c r="C65" i="13"/>
  <c r="E53" i="13"/>
  <c r="LD104" i="1"/>
  <c r="ED108" i="1"/>
  <c r="ED112" i="1" s="1"/>
  <c r="DU102" i="1"/>
  <c r="EA102" i="1"/>
  <c r="DX102" i="1"/>
  <c r="EB102" i="1"/>
  <c r="EB104" i="1" s="1"/>
  <c r="DV102" i="1"/>
  <c r="DY102" i="1"/>
  <c r="DY104" i="1" s="1"/>
  <c r="DT109" i="1" s="1"/>
  <c r="F27" i="5" s="1"/>
  <c r="LE7" i="1"/>
  <c r="I102" i="1"/>
  <c r="I104" i="1" s="1"/>
  <c r="D109" i="1" s="1"/>
  <c r="F4" i="5" s="1"/>
  <c r="L102" i="1"/>
  <c r="L104" i="1" s="1"/>
  <c r="G4" i="5" s="1"/>
  <c r="AI102" i="1"/>
  <c r="E102" i="1"/>
  <c r="BB112" i="9"/>
  <c r="BB108" i="9"/>
  <c r="F102" i="1"/>
  <c r="F104" i="1" s="1"/>
  <c r="H102" i="1"/>
  <c r="K102" i="1"/>
  <c r="S104" i="1"/>
  <c r="N109" i="1" s="1"/>
  <c r="F5" i="5" s="1"/>
  <c r="J95" i="4"/>
  <c r="J96" i="4" s="1"/>
  <c r="M102" i="1"/>
  <c r="F90" i="4"/>
  <c r="G27" i="5" l="1"/>
  <c r="G28" i="5" s="1"/>
  <c r="E37" i="5"/>
  <c r="E44" i="5" s="1"/>
  <c r="E47" i="5" s="1"/>
  <c r="D37" i="5"/>
  <c r="B44" i="5"/>
  <c r="EX107" i="6"/>
  <c r="EX108" i="6" s="1"/>
  <c r="F28" i="5"/>
  <c r="D24" i="14"/>
  <c r="BB109" i="9"/>
  <c r="BB116" i="9" s="1"/>
  <c r="D19" i="14"/>
  <c r="CF3" i="4"/>
  <c r="CF90" i="4" s="1"/>
  <c r="CG95" i="4" s="1"/>
  <c r="CG96" i="4" s="1"/>
  <c r="BK90" i="4"/>
  <c r="BL95" i="4" s="1"/>
  <c r="BL96" i="4" s="1"/>
  <c r="CL3" i="4"/>
  <c r="CL90" i="4" s="1"/>
  <c r="CM95" i="4" s="1"/>
  <c r="CM96" i="4" s="1"/>
  <c r="BQ90" i="4"/>
  <c r="BR95" i="4" s="1"/>
  <c r="BR96" i="4" s="1"/>
  <c r="CI3" i="4"/>
  <c r="CI90" i="4" s="1"/>
  <c r="CJ95" i="4" s="1"/>
  <c r="CJ96" i="4" s="1"/>
  <c r="BN90" i="4"/>
  <c r="BO95" i="4" s="1"/>
  <c r="BO96" i="4" s="1"/>
  <c r="AD28" i="4"/>
  <c r="AP28" i="4" s="1"/>
  <c r="X28" i="4"/>
  <c r="AJ28" i="4" s="1"/>
  <c r="AY28" i="4" s="1"/>
  <c r="BT28" i="4" s="1"/>
  <c r="CO28" i="4" s="1"/>
  <c r="BT3" i="4"/>
  <c r="AD4" i="4"/>
  <c r="AP4" i="4" s="1"/>
  <c r="X4" i="4"/>
  <c r="R90" i="4"/>
  <c r="S95" i="4" s="1"/>
  <c r="S96" i="4" s="1"/>
  <c r="BH6" i="4"/>
  <c r="CC6" i="4" s="1"/>
  <c r="BE6" i="4"/>
  <c r="BZ6" i="4" s="1"/>
  <c r="BH8" i="4"/>
  <c r="CC8" i="4" s="1"/>
  <c r="BE8" i="4"/>
  <c r="BZ8" i="4" s="1"/>
  <c r="AD90" i="4"/>
  <c r="AP10" i="4"/>
  <c r="BH12" i="4"/>
  <c r="CC12" i="4" s="1"/>
  <c r="BE12" i="4"/>
  <c r="BZ12" i="4" s="1"/>
  <c r="BH15" i="4"/>
  <c r="CC15" i="4" s="1"/>
  <c r="BE15" i="4"/>
  <c r="BZ15" i="4" s="1"/>
  <c r="BH17" i="4"/>
  <c r="CC17" i="4" s="1"/>
  <c r="BE17" i="4"/>
  <c r="BZ17" i="4" s="1"/>
  <c r="BH19" i="4"/>
  <c r="CC19" i="4" s="1"/>
  <c r="BE19" i="4"/>
  <c r="BZ19" i="4" s="1"/>
  <c r="BH21" i="4"/>
  <c r="CC21" i="4" s="1"/>
  <c r="BE21" i="4"/>
  <c r="BZ21" i="4" s="1"/>
  <c r="BH23" i="4"/>
  <c r="CC23" i="4" s="1"/>
  <c r="BE23" i="4"/>
  <c r="BZ23" i="4" s="1"/>
  <c r="BH25" i="4"/>
  <c r="CC25" i="4" s="1"/>
  <c r="BE25" i="4"/>
  <c r="BZ25" i="4" s="1"/>
  <c r="BH27" i="4"/>
  <c r="CC27" i="4" s="1"/>
  <c r="BE27" i="4"/>
  <c r="BZ27" i="4" s="1"/>
  <c r="BH29" i="4"/>
  <c r="CC29" i="4" s="1"/>
  <c r="BE29" i="4"/>
  <c r="BZ29" i="4" s="1"/>
  <c r="BH31" i="4"/>
  <c r="CC31" i="4" s="1"/>
  <c r="BE31" i="4"/>
  <c r="BZ31" i="4" s="1"/>
  <c r="BH33" i="4"/>
  <c r="CC33" i="4" s="1"/>
  <c r="BE33" i="4"/>
  <c r="BZ33" i="4" s="1"/>
  <c r="BH35" i="4"/>
  <c r="CC35" i="4" s="1"/>
  <c r="BE35" i="4"/>
  <c r="BZ35" i="4" s="1"/>
  <c r="BH37" i="4"/>
  <c r="CC37" i="4" s="1"/>
  <c r="BE37" i="4"/>
  <c r="BZ37" i="4" s="1"/>
  <c r="BH39" i="4"/>
  <c r="CC39" i="4" s="1"/>
  <c r="BE39" i="4"/>
  <c r="BZ39" i="4" s="1"/>
  <c r="BH41" i="4"/>
  <c r="CC41" i="4" s="1"/>
  <c r="BE41" i="4"/>
  <c r="BZ41" i="4" s="1"/>
  <c r="BH43" i="4"/>
  <c r="CC43" i="4" s="1"/>
  <c r="BE43" i="4"/>
  <c r="BZ43" i="4" s="1"/>
  <c r="BH45" i="4"/>
  <c r="CC45" i="4" s="1"/>
  <c r="BE45" i="4"/>
  <c r="BZ45" i="4" s="1"/>
  <c r="BH47" i="4"/>
  <c r="CC47" i="4" s="1"/>
  <c r="BE47" i="4"/>
  <c r="BZ47" i="4" s="1"/>
  <c r="BH49" i="4"/>
  <c r="CC49" i="4" s="1"/>
  <c r="BE49" i="4"/>
  <c r="BZ49" i="4" s="1"/>
  <c r="BH51" i="4"/>
  <c r="CC51" i="4" s="1"/>
  <c r="BE51" i="4"/>
  <c r="BZ51" i="4" s="1"/>
  <c r="BH53" i="4"/>
  <c r="CC53" i="4" s="1"/>
  <c r="BE53" i="4"/>
  <c r="BZ53" i="4" s="1"/>
  <c r="BH55" i="4"/>
  <c r="CC55" i="4" s="1"/>
  <c r="BE55" i="4"/>
  <c r="BZ55" i="4" s="1"/>
  <c r="BH58" i="4"/>
  <c r="CC58" i="4" s="1"/>
  <c r="BE58" i="4"/>
  <c r="BZ58" i="4" s="1"/>
  <c r="BH61" i="4"/>
  <c r="CC61" i="4" s="1"/>
  <c r="BE61" i="4"/>
  <c r="BZ61" i="4" s="1"/>
  <c r="BH63" i="4"/>
  <c r="CC63" i="4" s="1"/>
  <c r="BE63" i="4"/>
  <c r="BZ63" i="4" s="1"/>
  <c r="BH65" i="4"/>
  <c r="CC65" i="4" s="1"/>
  <c r="BE65" i="4"/>
  <c r="BZ65" i="4" s="1"/>
  <c r="BH67" i="4"/>
  <c r="CC67" i="4" s="1"/>
  <c r="BE67" i="4"/>
  <c r="BZ67" i="4" s="1"/>
  <c r="BH70" i="4"/>
  <c r="CC70" i="4" s="1"/>
  <c r="BE70" i="4"/>
  <c r="BZ70" i="4" s="1"/>
  <c r="BH73" i="4"/>
  <c r="CC73" i="4" s="1"/>
  <c r="BE73" i="4"/>
  <c r="BZ73" i="4" s="1"/>
  <c r="BH75" i="4"/>
  <c r="CC75" i="4" s="1"/>
  <c r="BE75" i="4"/>
  <c r="BZ75" i="4" s="1"/>
  <c r="BH77" i="4"/>
  <c r="CC77" i="4" s="1"/>
  <c r="BE77" i="4"/>
  <c r="BZ77" i="4" s="1"/>
  <c r="BH79" i="4"/>
  <c r="CC79" i="4" s="1"/>
  <c r="BE79" i="4"/>
  <c r="BZ79" i="4" s="1"/>
  <c r="BH81" i="4"/>
  <c r="CC81" i="4" s="1"/>
  <c r="BE81" i="4"/>
  <c r="BZ81" i="4" s="1"/>
  <c r="BH83" i="4"/>
  <c r="CC83" i="4" s="1"/>
  <c r="BE83" i="4"/>
  <c r="BZ83" i="4" s="1"/>
  <c r="BH85" i="4"/>
  <c r="CC85" i="4" s="1"/>
  <c r="BE85" i="4"/>
  <c r="BZ85" i="4" s="1"/>
  <c r="BH87" i="4"/>
  <c r="CC87" i="4" s="1"/>
  <c r="BE87" i="4"/>
  <c r="BZ87" i="4" s="1"/>
  <c r="BH5" i="4"/>
  <c r="CC5" i="4" s="1"/>
  <c r="BE5" i="4"/>
  <c r="BZ5" i="4" s="1"/>
  <c r="BH7" i="4"/>
  <c r="CC7" i="4" s="1"/>
  <c r="BE7" i="4"/>
  <c r="BZ7" i="4" s="1"/>
  <c r="BH9" i="4"/>
  <c r="CC9" i="4" s="1"/>
  <c r="BE9" i="4"/>
  <c r="BZ9" i="4" s="1"/>
  <c r="BH11" i="4"/>
  <c r="CC11" i="4" s="1"/>
  <c r="BE11" i="4"/>
  <c r="BZ11" i="4" s="1"/>
  <c r="BH13" i="4"/>
  <c r="CC13" i="4" s="1"/>
  <c r="BE13" i="4"/>
  <c r="BZ13" i="4" s="1"/>
  <c r="BH16" i="4"/>
  <c r="CC16" i="4" s="1"/>
  <c r="BE16" i="4"/>
  <c r="BZ16" i="4" s="1"/>
  <c r="BH18" i="4"/>
  <c r="CC18" i="4" s="1"/>
  <c r="BE18" i="4"/>
  <c r="BZ18" i="4" s="1"/>
  <c r="BH20" i="4"/>
  <c r="CC20" i="4" s="1"/>
  <c r="BE20" i="4"/>
  <c r="BZ20" i="4" s="1"/>
  <c r="BH22" i="4"/>
  <c r="CC22" i="4" s="1"/>
  <c r="BE22" i="4"/>
  <c r="BZ22" i="4" s="1"/>
  <c r="BH24" i="4"/>
  <c r="CC24" i="4" s="1"/>
  <c r="BE24" i="4"/>
  <c r="BZ24" i="4" s="1"/>
  <c r="BH26" i="4"/>
  <c r="CC26" i="4" s="1"/>
  <c r="BE26" i="4"/>
  <c r="BZ26" i="4" s="1"/>
  <c r="BH30" i="4"/>
  <c r="CC30" i="4" s="1"/>
  <c r="BE30" i="4"/>
  <c r="BZ30" i="4" s="1"/>
  <c r="BH32" i="4"/>
  <c r="CC32" i="4" s="1"/>
  <c r="BE32" i="4"/>
  <c r="BZ32" i="4" s="1"/>
  <c r="BH34" i="4"/>
  <c r="CC34" i="4" s="1"/>
  <c r="BE34" i="4"/>
  <c r="BZ34" i="4" s="1"/>
  <c r="BH36" i="4"/>
  <c r="CC36" i="4" s="1"/>
  <c r="BE36" i="4"/>
  <c r="BZ36" i="4" s="1"/>
  <c r="BH38" i="4"/>
  <c r="CC38" i="4" s="1"/>
  <c r="BE38" i="4"/>
  <c r="BZ38" i="4" s="1"/>
  <c r="BH40" i="4"/>
  <c r="CC40" i="4" s="1"/>
  <c r="BE40" i="4"/>
  <c r="BZ40" i="4" s="1"/>
  <c r="BH42" i="4"/>
  <c r="CC42" i="4" s="1"/>
  <c r="BE42" i="4"/>
  <c r="BZ42" i="4" s="1"/>
  <c r="BH44" i="4"/>
  <c r="CC44" i="4" s="1"/>
  <c r="BE44" i="4"/>
  <c r="BZ44" i="4" s="1"/>
  <c r="BH46" i="4"/>
  <c r="CC46" i="4" s="1"/>
  <c r="BE46" i="4"/>
  <c r="BZ46" i="4" s="1"/>
  <c r="BH48" i="4"/>
  <c r="CC48" i="4" s="1"/>
  <c r="BE48" i="4"/>
  <c r="BZ48" i="4" s="1"/>
  <c r="BH50" i="4"/>
  <c r="CC50" i="4" s="1"/>
  <c r="BE50" i="4"/>
  <c r="BZ50" i="4" s="1"/>
  <c r="BH52" i="4"/>
  <c r="CC52" i="4" s="1"/>
  <c r="BE52" i="4"/>
  <c r="BZ52" i="4" s="1"/>
  <c r="BH54" i="4"/>
  <c r="CC54" i="4" s="1"/>
  <c r="BE54" i="4"/>
  <c r="BZ54" i="4" s="1"/>
  <c r="BH56" i="4"/>
  <c r="CC56" i="4" s="1"/>
  <c r="BE56" i="4"/>
  <c r="BZ56" i="4" s="1"/>
  <c r="BH59" i="4"/>
  <c r="CC59" i="4" s="1"/>
  <c r="BE59" i="4"/>
  <c r="BZ59" i="4" s="1"/>
  <c r="BH62" i="4"/>
  <c r="CC62" i="4" s="1"/>
  <c r="BE62" i="4"/>
  <c r="BZ62" i="4" s="1"/>
  <c r="BH64" i="4"/>
  <c r="CC64" i="4" s="1"/>
  <c r="BE64" i="4"/>
  <c r="BZ64" i="4" s="1"/>
  <c r="BH66" i="4"/>
  <c r="CC66" i="4" s="1"/>
  <c r="BE66" i="4"/>
  <c r="BZ66" i="4" s="1"/>
  <c r="BH69" i="4"/>
  <c r="CC69" i="4" s="1"/>
  <c r="BE69" i="4"/>
  <c r="BZ69" i="4" s="1"/>
  <c r="BH72" i="4"/>
  <c r="CC72" i="4" s="1"/>
  <c r="BE72" i="4"/>
  <c r="BZ72" i="4" s="1"/>
  <c r="BH74" i="4"/>
  <c r="CC74" i="4" s="1"/>
  <c r="BE74" i="4"/>
  <c r="BZ74" i="4" s="1"/>
  <c r="BH76" i="4"/>
  <c r="CC76" i="4" s="1"/>
  <c r="BE76" i="4"/>
  <c r="BZ76" i="4" s="1"/>
  <c r="BH78" i="4"/>
  <c r="CC78" i="4" s="1"/>
  <c r="BE78" i="4"/>
  <c r="BZ78" i="4" s="1"/>
  <c r="BH80" i="4"/>
  <c r="CC80" i="4" s="1"/>
  <c r="BE80" i="4"/>
  <c r="BZ80" i="4" s="1"/>
  <c r="BH82" i="4"/>
  <c r="CC82" i="4" s="1"/>
  <c r="BE82" i="4"/>
  <c r="BZ82" i="4" s="1"/>
  <c r="BH84" i="4"/>
  <c r="CC84" i="4" s="1"/>
  <c r="BE84" i="4"/>
  <c r="BZ84" i="4" s="1"/>
  <c r="BH86" i="4"/>
  <c r="CC86" i="4" s="1"/>
  <c r="BE86" i="4"/>
  <c r="BZ86" i="4" s="1"/>
  <c r="E27" i="13"/>
  <c r="E30" i="13" s="1"/>
  <c r="D27" i="13"/>
  <c r="E31" i="13" s="1"/>
  <c r="B27" i="13"/>
  <c r="E70" i="13"/>
  <c r="AJ102" i="1"/>
  <c r="AJ104" i="1" s="1"/>
  <c r="DV104" i="1"/>
  <c r="DT107" i="1" s="1"/>
  <c r="B27" i="5" s="1"/>
  <c r="EC104" i="1"/>
  <c r="DT106" i="1"/>
  <c r="C27" i="5" s="1"/>
  <c r="AO102" i="1"/>
  <c r="AH106" i="1" s="1"/>
  <c r="C7" i="5" s="1"/>
  <c r="D107" i="1"/>
  <c r="B4" i="5" s="1"/>
  <c r="AP102" i="1"/>
  <c r="AP104" i="1" s="1"/>
  <c r="M104" i="1"/>
  <c r="LE104" i="1"/>
  <c r="LE106" i="1" s="1"/>
  <c r="D106" i="1"/>
  <c r="C4" i="5" s="1"/>
  <c r="AE102" i="1"/>
  <c r="AB102" i="1"/>
  <c r="Z102" i="1"/>
  <c r="AC102" i="1"/>
  <c r="AC104" i="1" s="1"/>
  <c r="X109" i="1" s="1"/>
  <c r="F6" i="5" s="1"/>
  <c r="AF102" i="1"/>
  <c r="AF104" i="1" s="1"/>
  <c r="C11" i="12"/>
  <c r="C14" i="12" s="1"/>
  <c r="G95" i="4"/>
  <c r="N107" i="1"/>
  <c r="B5" i="5" s="1"/>
  <c r="G7" i="5" l="1"/>
  <c r="G11" i="5" s="1"/>
  <c r="G29" i="5" s="1"/>
  <c r="G45" i="5" s="1"/>
  <c r="G62" i="5" s="1"/>
  <c r="G81" i="5" s="1"/>
  <c r="EX111" i="6"/>
  <c r="EX115" i="6"/>
  <c r="C28" i="5"/>
  <c r="DT110" i="1"/>
  <c r="E9" i="13"/>
  <c r="D9" i="13"/>
  <c r="F11" i="5"/>
  <c r="F29" i="5" s="1"/>
  <c r="F45" i="5" s="1"/>
  <c r="F62" i="5" s="1"/>
  <c r="F81" i="5" s="1"/>
  <c r="C26" i="12"/>
  <c r="LC109" i="1"/>
  <c r="D110" i="1"/>
  <c r="E4" i="5"/>
  <c r="D113" i="1"/>
  <c r="N110" i="1"/>
  <c r="N113" i="1"/>
  <c r="LC111" i="1"/>
  <c r="BH10" i="4"/>
  <c r="CC10" i="4" s="1"/>
  <c r="BE10" i="4"/>
  <c r="BZ10" i="4" s="1"/>
  <c r="AP90" i="4"/>
  <c r="AQ95" i="4" s="1"/>
  <c r="AQ96" i="4" s="1"/>
  <c r="AJ4" i="4"/>
  <c r="X90" i="4"/>
  <c r="Y95" i="4" s="1"/>
  <c r="Y96" i="4" s="1"/>
  <c r="AE95" i="4"/>
  <c r="AE96" i="4" s="1"/>
  <c r="BH4" i="4"/>
  <c r="BE4" i="4"/>
  <c r="CO3" i="4"/>
  <c r="BH28" i="4"/>
  <c r="CC28" i="4" s="1"/>
  <c r="BE28" i="4"/>
  <c r="BZ28" i="4" s="1"/>
  <c r="E32" i="13"/>
  <c r="AH107" i="1"/>
  <c r="EY102" i="1"/>
  <c r="FE102" i="1"/>
  <c r="FB102" i="1"/>
  <c r="D26" i="5"/>
  <c r="E26" i="5"/>
  <c r="B28" i="5"/>
  <c r="DT113" i="1"/>
  <c r="DT108" i="1"/>
  <c r="DT112" i="1" s="1"/>
  <c r="D108" i="1"/>
  <c r="D112" i="1" s="1"/>
  <c r="AQ104" i="1"/>
  <c r="G96" i="4"/>
  <c r="X106" i="1"/>
  <c r="C6" i="5" s="1"/>
  <c r="Z104" i="1"/>
  <c r="X107" i="1" s="1"/>
  <c r="B6" i="5" s="1"/>
  <c r="AG104" i="1"/>
  <c r="N108" i="1"/>
  <c r="N112" i="1" s="1"/>
  <c r="D4" i="5"/>
  <c r="C44" i="12" l="1"/>
  <c r="C59" i="12" s="1"/>
  <c r="B7" i="5"/>
  <c r="E7" i="5" s="1"/>
  <c r="D27" i="5"/>
  <c r="E27" i="5"/>
  <c r="E28" i="5" s="1"/>
  <c r="E31" i="5" s="1"/>
  <c r="D28" i="5"/>
  <c r="E32" i="5" s="1"/>
  <c r="X113" i="1"/>
  <c r="E6" i="5"/>
  <c r="X110" i="1"/>
  <c r="D6" i="5"/>
  <c r="C11" i="5"/>
  <c r="C29" i="5" s="1"/>
  <c r="AH113" i="1"/>
  <c r="AH110" i="1"/>
  <c r="CC4" i="4"/>
  <c r="CC90" i="4" s="1"/>
  <c r="CD95" i="4" s="1"/>
  <c r="CD96" i="4" s="1"/>
  <c r="BH90" i="4"/>
  <c r="BZ4" i="4"/>
  <c r="BZ90" i="4" s="1"/>
  <c r="CA95" i="4" s="1"/>
  <c r="CA96" i="4" s="1"/>
  <c r="BE90" i="4"/>
  <c r="BF95" i="4" s="1"/>
  <c r="BF96" i="4" s="1"/>
  <c r="AY4" i="4"/>
  <c r="AJ90" i="4"/>
  <c r="AH108" i="1"/>
  <c r="AH112" i="1" s="1"/>
  <c r="LC107" i="1"/>
  <c r="LE107" i="1" s="1"/>
  <c r="EX106" i="1"/>
  <c r="C54" i="5" s="1"/>
  <c r="X108" i="1"/>
  <c r="E5" i="5"/>
  <c r="D5" i="5"/>
  <c r="B11" i="5"/>
  <c r="B29" i="5" s="1"/>
  <c r="B45" i="5" s="1"/>
  <c r="B62" i="5" s="1"/>
  <c r="B81" i="5" s="1"/>
  <c r="P86" i="6"/>
  <c r="S86" i="6"/>
  <c r="U86" i="6"/>
  <c r="O86" i="6"/>
  <c r="R86" i="6"/>
  <c r="O83" i="6"/>
  <c r="R83" i="6"/>
  <c r="E86" i="9"/>
  <c r="H86" i="9"/>
  <c r="K86" i="9"/>
  <c r="E82" i="9"/>
  <c r="H82" i="9"/>
  <c r="K82" i="9"/>
  <c r="E84" i="9"/>
  <c r="H84" i="9"/>
  <c r="K84" i="9"/>
  <c r="E11" i="5" l="1"/>
  <c r="E13" i="5" s="1"/>
  <c r="C61" i="5"/>
  <c r="D54" i="5"/>
  <c r="D61" i="5" s="1"/>
  <c r="E65" i="5" s="1"/>
  <c r="E66" i="5" s="1"/>
  <c r="D7" i="5"/>
  <c r="E33" i="5"/>
  <c r="D11" i="5"/>
  <c r="E14" i="5" s="1"/>
  <c r="BT4" i="4"/>
  <c r="AY90" i="4"/>
  <c r="AZ95" i="4" s="1"/>
  <c r="AZ96" i="4" s="1"/>
  <c r="AK95" i="4"/>
  <c r="LC110" i="1"/>
  <c r="EX108" i="1"/>
  <c r="EX112" i="1" s="1"/>
  <c r="LH107" i="1"/>
  <c r="LC106" i="1"/>
  <c r="LH108" i="1" s="1"/>
  <c r="X112" i="1"/>
  <c r="E15" i="5" l="1"/>
  <c r="E29" i="5"/>
  <c r="E45" i="5" s="1"/>
  <c r="E62" i="5" s="1"/>
  <c r="E81" i="5" s="1"/>
  <c r="D29" i="5"/>
  <c r="AK96" i="4"/>
  <c r="CO4" i="4"/>
  <c r="CO90" i="4" s="1"/>
  <c r="CP95" i="4" s="1"/>
  <c r="CP96" i="4" s="1"/>
  <c r="BT90" i="4"/>
  <c r="LC108" i="1"/>
  <c r="LC112" i="1" s="1"/>
  <c r="LL108" i="1"/>
  <c r="D38" i="5"/>
  <c r="D44" i="5" s="1"/>
  <c r="C44" i="5"/>
  <c r="C45" i="5" s="1"/>
  <c r="C62" i="5" s="1"/>
  <c r="C81" i="5" s="1"/>
  <c r="LH109" i="1"/>
  <c r="LH110" i="1" s="1"/>
  <c r="N103" i="6"/>
  <c r="V8" i="6"/>
  <c r="V9" i="6"/>
  <c r="V10" i="6"/>
  <c r="V11" i="6"/>
  <c r="V15" i="6"/>
  <c r="V16" i="6"/>
  <c r="V17" i="6"/>
  <c r="V18" i="6"/>
  <c r="V19" i="6"/>
  <c r="V20" i="6"/>
  <c r="V21" i="6"/>
  <c r="V22" i="6"/>
  <c r="V25" i="6"/>
  <c r="V26" i="6"/>
  <c r="V27" i="6"/>
  <c r="V28" i="6"/>
  <c r="V29" i="6"/>
  <c r="V30" i="6"/>
  <c r="V31" i="6"/>
  <c r="V32" i="6"/>
  <c r="V33" i="6"/>
  <c r="V34" i="6"/>
  <c r="V36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9" i="6"/>
  <c r="V70" i="6"/>
  <c r="V72" i="6"/>
  <c r="V73" i="6"/>
  <c r="V74" i="6"/>
  <c r="V75" i="6"/>
  <c r="V76" i="6"/>
  <c r="V77" i="6"/>
  <c r="V78" i="6"/>
  <c r="V79" i="6"/>
  <c r="V80" i="6"/>
  <c r="V81" i="6"/>
  <c r="V82" i="6"/>
  <c r="V88" i="6"/>
  <c r="V89" i="6"/>
  <c r="V90" i="6"/>
  <c r="V91" i="6"/>
  <c r="V92" i="6"/>
  <c r="V93" i="6"/>
  <c r="V94" i="6"/>
  <c r="V99" i="6"/>
  <c r="V100" i="6"/>
  <c r="V101" i="6"/>
  <c r="U8" i="6"/>
  <c r="U9" i="6"/>
  <c r="U10" i="6"/>
  <c r="U11" i="6"/>
  <c r="U15" i="6"/>
  <c r="U16" i="6"/>
  <c r="U17" i="6"/>
  <c r="U18" i="6"/>
  <c r="U19" i="6"/>
  <c r="U20" i="6"/>
  <c r="U21" i="6"/>
  <c r="U22" i="6"/>
  <c r="U25" i="6"/>
  <c r="U26" i="6"/>
  <c r="U27" i="6"/>
  <c r="U28" i="6"/>
  <c r="U29" i="6"/>
  <c r="U30" i="6"/>
  <c r="U31" i="6"/>
  <c r="U32" i="6"/>
  <c r="U33" i="6"/>
  <c r="U34" i="6"/>
  <c r="U36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72" i="6"/>
  <c r="U73" i="6"/>
  <c r="U74" i="6"/>
  <c r="U75" i="6"/>
  <c r="U76" i="6"/>
  <c r="U77" i="6"/>
  <c r="U78" i="6"/>
  <c r="U79" i="6"/>
  <c r="U80" i="6"/>
  <c r="U81" i="6"/>
  <c r="U82" i="6"/>
  <c r="U88" i="6"/>
  <c r="U89" i="6"/>
  <c r="U90" i="6"/>
  <c r="U91" i="6"/>
  <c r="U92" i="6"/>
  <c r="U93" i="6"/>
  <c r="U94" i="6"/>
  <c r="U99" i="6"/>
  <c r="U100" i="6"/>
  <c r="U101" i="6"/>
  <c r="S8" i="6"/>
  <c r="S9" i="6"/>
  <c r="S10" i="6"/>
  <c r="S11" i="6"/>
  <c r="S15" i="6"/>
  <c r="S16" i="6"/>
  <c r="S17" i="6"/>
  <c r="S18" i="6"/>
  <c r="S19" i="6"/>
  <c r="S20" i="6"/>
  <c r="S21" i="6"/>
  <c r="S22" i="6"/>
  <c r="S25" i="6"/>
  <c r="S26" i="6"/>
  <c r="S27" i="6"/>
  <c r="S28" i="6"/>
  <c r="S29" i="6"/>
  <c r="S30" i="6"/>
  <c r="S31" i="6"/>
  <c r="S32" i="6"/>
  <c r="S33" i="6"/>
  <c r="S34" i="6"/>
  <c r="S36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73" i="6"/>
  <c r="S74" i="6"/>
  <c r="S75" i="6"/>
  <c r="S76" i="6"/>
  <c r="S77" i="6"/>
  <c r="S78" i="6"/>
  <c r="S79" i="6"/>
  <c r="S80" i="6"/>
  <c r="S81" i="6"/>
  <c r="S82" i="6"/>
  <c r="S88" i="6"/>
  <c r="S89" i="6"/>
  <c r="S90" i="6"/>
  <c r="S91" i="6"/>
  <c r="S92" i="6"/>
  <c r="S93" i="6"/>
  <c r="S94" i="6"/>
  <c r="S99" i="6"/>
  <c r="S100" i="6"/>
  <c r="S101" i="6"/>
  <c r="R8" i="6"/>
  <c r="R9" i="6"/>
  <c r="R10" i="6"/>
  <c r="R11" i="6"/>
  <c r="R13" i="6"/>
  <c r="R14" i="6"/>
  <c r="R15" i="6"/>
  <c r="R16" i="6"/>
  <c r="R17" i="6"/>
  <c r="R18" i="6"/>
  <c r="R19" i="6"/>
  <c r="R20" i="6"/>
  <c r="R21" i="6"/>
  <c r="R22" i="6"/>
  <c r="R25" i="6"/>
  <c r="R26" i="6"/>
  <c r="R27" i="6"/>
  <c r="R28" i="6"/>
  <c r="R29" i="6"/>
  <c r="R30" i="6"/>
  <c r="R31" i="6"/>
  <c r="R32" i="6"/>
  <c r="R33" i="6"/>
  <c r="R34" i="6"/>
  <c r="R36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9" i="6"/>
  <c r="R70" i="6"/>
  <c r="R72" i="6"/>
  <c r="R73" i="6"/>
  <c r="R74" i="6"/>
  <c r="R75" i="6"/>
  <c r="R76" i="6"/>
  <c r="R77" i="6"/>
  <c r="R78" i="6"/>
  <c r="R79" i="6"/>
  <c r="R80" i="6"/>
  <c r="R81" i="6"/>
  <c r="R82" i="6"/>
  <c r="R84" i="6"/>
  <c r="R85" i="6"/>
  <c r="R88" i="6"/>
  <c r="R89" i="6"/>
  <c r="R90" i="6"/>
  <c r="R91" i="6"/>
  <c r="R92" i="6"/>
  <c r="R93" i="6"/>
  <c r="R94" i="6"/>
  <c r="R99" i="6"/>
  <c r="R100" i="6"/>
  <c r="R101" i="6"/>
  <c r="P8" i="6"/>
  <c r="P9" i="6"/>
  <c r="P10" i="6"/>
  <c r="P11" i="6"/>
  <c r="P17" i="6"/>
  <c r="P18" i="6"/>
  <c r="P19" i="6"/>
  <c r="P20" i="6"/>
  <c r="P21" i="6"/>
  <c r="P22" i="6"/>
  <c r="P25" i="6"/>
  <c r="P26" i="6"/>
  <c r="P27" i="6"/>
  <c r="P28" i="6"/>
  <c r="P29" i="6"/>
  <c r="P30" i="6"/>
  <c r="P31" i="6"/>
  <c r="P32" i="6"/>
  <c r="P33" i="6"/>
  <c r="P34" i="6"/>
  <c r="P36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70" i="6"/>
  <c r="P72" i="6"/>
  <c r="P73" i="6"/>
  <c r="P74" i="6"/>
  <c r="P75" i="6"/>
  <c r="P76" i="6"/>
  <c r="P77" i="6"/>
  <c r="P78" i="6"/>
  <c r="P79" i="6"/>
  <c r="P80" i="6"/>
  <c r="P81" i="6"/>
  <c r="P82" i="6"/>
  <c r="P88" i="6"/>
  <c r="P89" i="6"/>
  <c r="P90" i="6"/>
  <c r="P91" i="6"/>
  <c r="P92" i="6"/>
  <c r="P93" i="6"/>
  <c r="P94" i="6"/>
  <c r="P99" i="6"/>
  <c r="P100" i="6"/>
  <c r="P101" i="6"/>
  <c r="O8" i="6"/>
  <c r="O9" i="6"/>
  <c r="O10" i="6"/>
  <c r="O11" i="6"/>
  <c r="O13" i="6"/>
  <c r="O14" i="6"/>
  <c r="O15" i="6"/>
  <c r="O16" i="6"/>
  <c r="O17" i="6"/>
  <c r="O18" i="6"/>
  <c r="O19" i="6"/>
  <c r="O20" i="6"/>
  <c r="O21" i="6"/>
  <c r="O22" i="6"/>
  <c r="O25" i="6"/>
  <c r="O26" i="6"/>
  <c r="O27" i="6"/>
  <c r="O28" i="6"/>
  <c r="O29" i="6"/>
  <c r="O30" i="6"/>
  <c r="O31" i="6"/>
  <c r="O32" i="6"/>
  <c r="O33" i="6"/>
  <c r="O34" i="6"/>
  <c r="O36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9" i="6"/>
  <c r="O70" i="6"/>
  <c r="O72" i="6"/>
  <c r="O73" i="6"/>
  <c r="O74" i="6"/>
  <c r="O75" i="6"/>
  <c r="O76" i="6"/>
  <c r="O77" i="6"/>
  <c r="O78" i="6"/>
  <c r="O79" i="6"/>
  <c r="O80" i="6"/>
  <c r="O81" i="6"/>
  <c r="O82" i="6"/>
  <c r="O84" i="6"/>
  <c r="O85" i="6"/>
  <c r="O88" i="6"/>
  <c r="O89" i="6"/>
  <c r="O90" i="6"/>
  <c r="O91" i="6"/>
  <c r="O92" i="6"/>
  <c r="O93" i="6"/>
  <c r="O94" i="6"/>
  <c r="O99" i="6"/>
  <c r="O100" i="6"/>
  <c r="O101" i="6"/>
  <c r="T103" i="6"/>
  <c r="W52" i="6"/>
  <c r="W51" i="6"/>
  <c r="W50" i="6"/>
  <c r="W49" i="6"/>
  <c r="W48" i="6"/>
  <c r="W47" i="6"/>
  <c r="W46" i="6"/>
  <c r="W45" i="6"/>
  <c r="W44" i="6"/>
  <c r="W43" i="6"/>
  <c r="W42" i="6"/>
  <c r="W41" i="6"/>
  <c r="W33" i="6"/>
  <c r="W32" i="6"/>
  <c r="W31" i="6"/>
  <c r="W30" i="6"/>
  <c r="W29" i="6"/>
  <c r="W28" i="6"/>
  <c r="W27" i="6"/>
  <c r="W26" i="6"/>
  <c r="W25" i="6"/>
  <c r="W22" i="6"/>
  <c r="W21" i="6"/>
  <c r="W20" i="6"/>
  <c r="W19" i="6"/>
  <c r="W18" i="6"/>
  <c r="W17" i="6"/>
  <c r="W16" i="6"/>
  <c r="Q103" i="6"/>
  <c r="W11" i="6"/>
  <c r="W10" i="6"/>
  <c r="W9" i="6"/>
  <c r="W8" i="6"/>
  <c r="W7" i="6"/>
  <c r="AZ41" i="6" l="1"/>
  <c r="BU95" i="4"/>
  <c r="CU90" i="4"/>
  <c r="E48" i="5"/>
  <c r="E49" i="5" s="1"/>
  <c r="D45" i="5"/>
  <c r="D62" i="5" s="1"/>
  <c r="AZ9" i="6"/>
  <c r="AZ11" i="6"/>
  <c r="AZ15" i="6"/>
  <c r="AZ17" i="6"/>
  <c r="AZ19" i="6"/>
  <c r="AZ21" i="6"/>
  <c r="AZ25" i="6"/>
  <c r="AZ27" i="6"/>
  <c r="AZ29" i="6"/>
  <c r="AZ31" i="6"/>
  <c r="AZ33" i="6"/>
  <c r="AZ43" i="6"/>
  <c r="AZ45" i="6"/>
  <c r="AZ47" i="6"/>
  <c r="AZ49" i="6"/>
  <c r="AZ51" i="6"/>
  <c r="LX8" i="6"/>
  <c r="AZ8" i="6"/>
  <c r="AZ10" i="6"/>
  <c r="AZ14" i="6"/>
  <c r="AZ16" i="6"/>
  <c r="AZ18" i="6"/>
  <c r="AZ20" i="6"/>
  <c r="AZ22" i="6"/>
  <c r="AZ26" i="6"/>
  <c r="AZ28" i="6"/>
  <c r="AZ32" i="6"/>
  <c r="AZ42" i="6"/>
  <c r="AZ44" i="6"/>
  <c r="AZ46" i="6"/>
  <c r="AZ48" i="6"/>
  <c r="AZ50" i="6"/>
  <c r="AZ52" i="6"/>
  <c r="AZ30" i="6"/>
  <c r="W103" i="6"/>
  <c r="O103" i="6"/>
  <c r="U103" i="6"/>
  <c r="P103" i="6"/>
  <c r="P105" i="6" s="1"/>
  <c r="V103" i="6"/>
  <c r="V105" i="6" s="1"/>
  <c r="R103" i="6"/>
  <c r="S103" i="6"/>
  <c r="N110" i="6" l="1"/>
  <c r="G11" i="14"/>
  <c r="D81" i="5"/>
  <c r="BU96" i="4"/>
  <c r="EA103" i="6"/>
  <c r="EB103" i="6"/>
  <c r="BX103" i="6"/>
  <c r="BX105" i="6" s="1"/>
  <c r="BV107" i="6" s="1"/>
  <c r="DX103" i="6"/>
  <c r="DY103" i="6"/>
  <c r="DY105" i="6" s="1"/>
  <c r="AZ103" i="6"/>
  <c r="LW103" i="6"/>
  <c r="LX103" i="6"/>
  <c r="LX105" i="6" s="1"/>
  <c r="N106" i="6"/>
  <c r="W105" i="6"/>
  <c r="S105" i="6"/>
  <c r="N109" i="6" s="1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3" i="9"/>
  <c r="L24" i="9"/>
  <c r="L25" i="9"/>
  <c r="L26" i="9"/>
  <c r="L27" i="9"/>
  <c r="L28" i="9"/>
  <c r="L29" i="9"/>
  <c r="L30" i="9"/>
  <c r="L31" i="9"/>
  <c r="L32" i="9"/>
  <c r="L33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9" i="9"/>
  <c r="L71" i="9"/>
  <c r="L72" i="9"/>
  <c r="L73" i="9"/>
  <c r="L74" i="9"/>
  <c r="L75" i="9"/>
  <c r="L76" i="9"/>
  <c r="L77" i="9"/>
  <c r="L78" i="9"/>
  <c r="L79" i="9"/>
  <c r="L80" i="9"/>
  <c r="L81" i="9"/>
  <c r="L88" i="9"/>
  <c r="L89" i="9"/>
  <c r="L90" i="9"/>
  <c r="L91" i="9"/>
  <c r="L92" i="9"/>
  <c r="L93" i="9"/>
  <c r="L96" i="9"/>
  <c r="L97" i="9"/>
  <c r="L98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3" i="9"/>
  <c r="K24" i="9"/>
  <c r="K25" i="9"/>
  <c r="K26" i="9"/>
  <c r="K27" i="9"/>
  <c r="K28" i="9"/>
  <c r="K29" i="9"/>
  <c r="K30" i="9"/>
  <c r="K31" i="9"/>
  <c r="K32" i="9"/>
  <c r="K33" i="9"/>
  <c r="K34" i="9"/>
  <c r="K36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9" i="9"/>
  <c r="K71" i="9"/>
  <c r="K72" i="9"/>
  <c r="K73" i="9"/>
  <c r="K74" i="9"/>
  <c r="K75" i="9"/>
  <c r="K76" i="9"/>
  <c r="K77" i="9"/>
  <c r="K78" i="9"/>
  <c r="K79" i="9"/>
  <c r="K80" i="9"/>
  <c r="K81" i="9"/>
  <c r="K85" i="9"/>
  <c r="K87" i="9"/>
  <c r="K88" i="9"/>
  <c r="K89" i="9"/>
  <c r="K90" i="9"/>
  <c r="K91" i="9"/>
  <c r="K92" i="9"/>
  <c r="K93" i="9"/>
  <c r="K96" i="9"/>
  <c r="K97" i="9"/>
  <c r="K98" i="9"/>
  <c r="K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3" i="9"/>
  <c r="I24" i="9"/>
  <c r="I25" i="9"/>
  <c r="I26" i="9"/>
  <c r="I27" i="9"/>
  <c r="I28" i="9"/>
  <c r="I29" i="9"/>
  <c r="I30" i="9"/>
  <c r="I31" i="9"/>
  <c r="I32" i="9"/>
  <c r="I33" i="9"/>
  <c r="I34" i="9"/>
  <c r="I36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9" i="9"/>
  <c r="I71" i="9"/>
  <c r="I72" i="9"/>
  <c r="I73" i="9"/>
  <c r="I74" i="9"/>
  <c r="I75" i="9"/>
  <c r="I76" i="9"/>
  <c r="I77" i="9"/>
  <c r="I78" i="9"/>
  <c r="I79" i="9"/>
  <c r="I80" i="9"/>
  <c r="I92" i="9"/>
  <c r="I93" i="9"/>
  <c r="I96" i="9"/>
  <c r="I97" i="9"/>
  <c r="I98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3" i="9"/>
  <c r="H24" i="9"/>
  <c r="H25" i="9"/>
  <c r="H26" i="9"/>
  <c r="H27" i="9"/>
  <c r="H28" i="9"/>
  <c r="H29" i="9"/>
  <c r="H30" i="9"/>
  <c r="H31" i="9"/>
  <c r="H32" i="9"/>
  <c r="H33" i="9"/>
  <c r="H34" i="9"/>
  <c r="H36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9" i="9"/>
  <c r="H71" i="9"/>
  <c r="H72" i="9"/>
  <c r="H73" i="9"/>
  <c r="H74" i="9"/>
  <c r="H75" i="9"/>
  <c r="H76" i="9"/>
  <c r="H77" i="9"/>
  <c r="H78" i="9"/>
  <c r="H79" i="9"/>
  <c r="H80" i="9"/>
  <c r="H81" i="9"/>
  <c r="H85" i="9"/>
  <c r="H87" i="9"/>
  <c r="H88" i="9"/>
  <c r="H89" i="9"/>
  <c r="H90" i="9"/>
  <c r="H91" i="9"/>
  <c r="H92" i="9"/>
  <c r="H93" i="9"/>
  <c r="H96" i="9"/>
  <c r="H97" i="9"/>
  <c r="H98" i="9"/>
  <c r="I7" i="9"/>
  <c r="H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3" i="9"/>
  <c r="F24" i="9"/>
  <c r="F25" i="9"/>
  <c r="F26" i="9"/>
  <c r="F27" i="9"/>
  <c r="F28" i="9"/>
  <c r="F29" i="9"/>
  <c r="F30" i="9"/>
  <c r="F31" i="9"/>
  <c r="F32" i="9"/>
  <c r="F33" i="9"/>
  <c r="F34" i="9"/>
  <c r="F36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9" i="9"/>
  <c r="F71" i="9"/>
  <c r="F72" i="9"/>
  <c r="F73" i="9"/>
  <c r="F74" i="9"/>
  <c r="F75" i="9"/>
  <c r="F76" i="9"/>
  <c r="F77" i="9"/>
  <c r="F78" i="9"/>
  <c r="F79" i="9"/>
  <c r="F80" i="9"/>
  <c r="F90" i="9"/>
  <c r="F91" i="9"/>
  <c r="F92" i="9"/>
  <c r="F93" i="9"/>
  <c r="F96" i="9"/>
  <c r="F97" i="9"/>
  <c r="F98" i="9"/>
  <c r="F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3" i="9"/>
  <c r="E24" i="9"/>
  <c r="E25" i="9"/>
  <c r="E26" i="9"/>
  <c r="E27" i="9"/>
  <c r="E28" i="9"/>
  <c r="E29" i="9"/>
  <c r="E30" i="9"/>
  <c r="E31" i="9"/>
  <c r="E32" i="9"/>
  <c r="E33" i="9"/>
  <c r="E34" i="9"/>
  <c r="E36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9" i="9"/>
  <c r="E71" i="9"/>
  <c r="E72" i="9"/>
  <c r="E73" i="9"/>
  <c r="E74" i="9"/>
  <c r="E75" i="9"/>
  <c r="E76" i="9"/>
  <c r="E77" i="9"/>
  <c r="E78" i="9"/>
  <c r="E79" i="9"/>
  <c r="E80" i="9"/>
  <c r="E81" i="9"/>
  <c r="E85" i="9"/>
  <c r="E87" i="9"/>
  <c r="E88" i="9"/>
  <c r="E89" i="9"/>
  <c r="E90" i="9"/>
  <c r="E91" i="9"/>
  <c r="E92" i="9"/>
  <c r="E93" i="9"/>
  <c r="E96" i="9"/>
  <c r="E97" i="9"/>
  <c r="E98" i="9"/>
  <c r="M93" i="9"/>
  <c r="M92" i="9"/>
  <c r="M91" i="9"/>
  <c r="M90" i="9"/>
  <c r="M89" i="9"/>
  <c r="M88" i="9"/>
  <c r="M81" i="9"/>
  <c r="M80" i="9"/>
  <c r="M79" i="9"/>
  <c r="M78" i="9"/>
  <c r="M77" i="9"/>
  <c r="M76" i="9"/>
  <c r="M75" i="9"/>
  <c r="M74" i="9"/>
  <c r="M73" i="9"/>
  <c r="M72" i="9"/>
  <c r="M67" i="9"/>
  <c r="M66" i="9"/>
  <c r="M65" i="9"/>
  <c r="LC65" i="9" s="1"/>
  <c r="LD65" i="9" s="1"/>
  <c r="M64" i="9"/>
  <c r="LC64" i="9" s="1"/>
  <c r="LD64" i="9" s="1"/>
  <c r="M63" i="9"/>
  <c r="LC63" i="9" s="1"/>
  <c r="LD63" i="9" s="1"/>
  <c r="M62" i="9"/>
  <c r="LC62" i="9" s="1"/>
  <c r="LD62" i="9" s="1"/>
  <c r="M61" i="9"/>
  <c r="LC61" i="9" s="1"/>
  <c r="LD61" i="9" s="1"/>
  <c r="M60" i="9"/>
  <c r="LC60" i="9" s="1"/>
  <c r="LD60" i="9" s="1"/>
  <c r="M59" i="9"/>
  <c r="LC59" i="9" s="1"/>
  <c r="LD59" i="9" s="1"/>
  <c r="M58" i="9"/>
  <c r="LC58" i="9" s="1"/>
  <c r="LD58" i="9" s="1"/>
  <c r="M57" i="9"/>
  <c r="LC57" i="9" s="1"/>
  <c r="LD57" i="9" s="1"/>
  <c r="M56" i="9"/>
  <c r="LC56" i="9" s="1"/>
  <c r="LD56" i="9" s="1"/>
  <c r="M55" i="9"/>
  <c r="LC55" i="9" s="1"/>
  <c r="LD55" i="9" s="1"/>
  <c r="M54" i="9"/>
  <c r="LC54" i="9" s="1"/>
  <c r="LD54" i="9" s="1"/>
  <c r="M53" i="9"/>
  <c r="LC53" i="9" s="1"/>
  <c r="LD53" i="9" s="1"/>
  <c r="M52" i="9"/>
  <c r="LC52" i="9" s="1"/>
  <c r="LD52" i="9" s="1"/>
  <c r="M51" i="9"/>
  <c r="LC51" i="9" s="1"/>
  <c r="LD51" i="9" s="1"/>
  <c r="M50" i="9"/>
  <c r="LC50" i="9" s="1"/>
  <c r="LD50" i="9" s="1"/>
  <c r="M49" i="9"/>
  <c r="LC49" i="9" s="1"/>
  <c r="LD49" i="9" s="1"/>
  <c r="M48" i="9"/>
  <c r="LC48" i="9" s="1"/>
  <c r="LD48" i="9" s="1"/>
  <c r="M47" i="9"/>
  <c r="LC47" i="9" s="1"/>
  <c r="LD47" i="9" s="1"/>
  <c r="M46" i="9"/>
  <c r="LC46" i="9" s="1"/>
  <c r="LD46" i="9" s="1"/>
  <c r="M45" i="9"/>
  <c r="LC45" i="9" s="1"/>
  <c r="LD45" i="9" s="1"/>
  <c r="M44" i="9"/>
  <c r="LC44" i="9" s="1"/>
  <c r="LD44" i="9" s="1"/>
  <c r="M43" i="9"/>
  <c r="LC43" i="9" s="1"/>
  <c r="LD43" i="9" s="1"/>
  <c r="M42" i="9"/>
  <c r="LC42" i="9" s="1"/>
  <c r="LD42" i="9" s="1"/>
  <c r="M41" i="9"/>
  <c r="LC41" i="9" s="1"/>
  <c r="LD41" i="9" s="1"/>
  <c r="M40" i="9"/>
  <c r="LC40" i="9" s="1"/>
  <c r="LD40" i="9" s="1"/>
  <c r="M39" i="9"/>
  <c r="LC39" i="9" s="1"/>
  <c r="LD39" i="9" s="1"/>
  <c r="M36" i="9"/>
  <c r="LC36" i="9" s="1"/>
  <c r="LD36" i="9" s="1"/>
  <c r="M34" i="9"/>
  <c r="LC34" i="9" s="1"/>
  <c r="LD34" i="9" s="1"/>
  <c r="M33" i="9"/>
  <c r="LC33" i="9" s="1"/>
  <c r="LD33" i="9" s="1"/>
  <c r="M26" i="9"/>
  <c r="LC26" i="9" s="1"/>
  <c r="LD26" i="9" s="1"/>
  <c r="M25" i="9"/>
  <c r="LC25" i="9" s="1"/>
  <c r="LD25" i="9" s="1"/>
  <c r="M24" i="9"/>
  <c r="LC24" i="9" s="1"/>
  <c r="LD24" i="9" s="1"/>
  <c r="M23" i="9"/>
  <c r="LC23" i="9" s="1"/>
  <c r="LD23" i="9" s="1"/>
  <c r="M20" i="9"/>
  <c r="LC20" i="9" s="1"/>
  <c r="LD20" i="9" s="1"/>
  <c r="M19" i="9"/>
  <c r="LC19" i="9" s="1"/>
  <c r="LD19" i="9" s="1"/>
  <c r="M18" i="9"/>
  <c r="LC18" i="9" s="1"/>
  <c r="LD18" i="9" s="1"/>
  <c r="M17" i="9"/>
  <c r="LC17" i="9" s="1"/>
  <c r="LD17" i="9" s="1"/>
  <c r="M16" i="9"/>
  <c r="LC16" i="9" s="1"/>
  <c r="LD16" i="9" s="1"/>
  <c r="M15" i="9"/>
  <c r="LC15" i="9" s="1"/>
  <c r="LD15" i="9" s="1"/>
  <c r="M14" i="9"/>
  <c r="LC14" i="9" s="1"/>
  <c r="LD14" i="9" s="1"/>
  <c r="M13" i="9"/>
  <c r="LC13" i="9" s="1"/>
  <c r="LD13" i="9" s="1"/>
  <c r="M12" i="9"/>
  <c r="LC12" i="9" s="1"/>
  <c r="LD12" i="9" s="1"/>
  <c r="M11" i="9"/>
  <c r="LC11" i="9" s="1"/>
  <c r="LD11" i="9" s="1"/>
  <c r="M10" i="9"/>
  <c r="LC10" i="9" s="1"/>
  <c r="LD10" i="9" s="1"/>
  <c r="M9" i="9"/>
  <c r="LC9" i="9" s="1"/>
  <c r="LD9" i="9" s="1"/>
  <c r="M8" i="9"/>
  <c r="LC8" i="9" s="1"/>
  <c r="LD8" i="9" s="1"/>
  <c r="M7" i="9"/>
  <c r="LC7" i="9" s="1"/>
  <c r="LD7" i="9" s="1"/>
  <c r="DT125" i="6" l="1"/>
  <c r="G26" i="14"/>
  <c r="G27" i="14" s="1"/>
  <c r="G46" i="14" s="1"/>
  <c r="G65" i="14" s="1"/>
  <c r="G83" i="14" s="1"/>
  <c r="BV111" i="6"/>
  <c r="DT106" i="6"/>
  <c r="S93" i="9"/>
  <c r="F103" i="9"/>
  <c r="M105" i="9" s="1"/>
  <c r="I103" i="9"/>
  <c r="I105" i="9" s="1"/>
  <c r="D110" i="9" s="1"/>
  <c r="IX103" i="6"/>
  <c r="IU103" i="6"/>
  <c r="JA103" i="6"/>
  <c r="BW103" i="6"/>
  <c r="BV106" i="6" s="1"/>
  <c r="CE105" i="6"/>
  <c r="EC105" i="6"/>
  <c r="AZ105" i="6"/>
  <c r="AR107" i="6" s="1"/>
  <c r="BA105" i="6"/>
  <c r="H103" i="9"/>
  <c r="H105" i="9" s="1"/>
  <c r="K103" i="9"/>
  <c r="K105" i="9" s="1"/>
  <c r="M103" i="9"/>
  <c r="LC103" i="9" s="1"/>
  <c r="L103" i="9"/>
  <c r="L105" i="9" s="1"/>
  <c r="E103" i="9"/>
  <c r="E105" i="9" s="1"/>
  <c r="S90" i="9"/>
  <c r="S92" i="9"/>
  <c r="P98" i="9"/>
  <c r="S91" i="9"/>
  <c r="F11" i="14"/>
  <c r="C11" i="14"/>
  <c r="N107" i="6"/>
  <c r="D25" i="14" l="1"/>
  <c r="LW109" i="6"/>
  <c r="F26" i="14"/>
  <c r="F27" i="14" s="1"/>
  <c r="F46" i="14" s="1"/>
  <c r="F65" i="14" s="1"/>
  <c r="F83" i="14" s="1"/>
  <c r="BV108" i="6"/>
  <c r="BV115" i="6" s="1"/>
  <c r="C26" i="14"/>
  <c r="C27" i="14" s="1"/>
  <c r="C46" i="14" s="1"/>
  <c r="E20" i="14"/>
  <c r="D20" i="14"/>
  <c r="B26" i="14"/>
  <c r="AR111" i="6"/>
  <c r="N111" i="6"/>
  <c r="D5" i="14"/>
  <c r="F105" i="9"/>
  <c r="D112" i="9" s="1"/>
  <c r="IT106" i="6"/>
  <c r="LD103" i="9"/>
  <c r="LD105" i="9" s="1"/>
  <c r="DT108" i="6"/>
  <c r="DT115" i="6" s="1"/>
  <c r="AR110" i="6"/>
  <c r="LW110" i="6" s="1"/>
  <c r="LW107" i="6"/>
  <c r="S103" i="9"/>
  <c r="S105" i="9" s="1"/>
  <c r="N110" i="9" s="1"/>
  <c r="P103" i="9"/>
  <c r="D107" i="9"/>
  <c r="AS105" i="9"/>
  <c r="AY105" i="9"/>
  <c r="AV105" i="9"/>
  <c r="AW105" i="9"/>
  <c r="AR110" i="9" s="1"/>
  <c r="AZ105" i="9"/>
  <c r="AR111" i="9" s="1"/>
  <c r="E5" i="14"/>
  <c r="D111" i="9"/>
  <c r="D108" i="9"/>
  <c r="N108" i="6"/>
  <c r="W105" i="9" l="1"/>
  <c r="D26" i="14"/>
  <c r="E30" i="14" s="1"/>
  <c r="E25" i="14"/>
  <c r="E26" i="14" s="1"/>
  <c r="E29" i="14" s="1"/>
  <c r="B11" i="14"/>
  <c r="B27" i="14" s="1"/>
  <c r="B46" i="14" s="1"/>
  <c r="E8" i="14"/>
  <c r="E11" i="14" s="1"/>
  <c r="D8" i="14"/>
  <c r="D11" i="14" s="1"/>
  <c r="F11" i="13"/>
  <c r="F28" i="13" s="1"/>
  <c r="F49" i="13" s="1"/>
  <c r="F66" i="13" s="1"/>
  <c r="F83" i="13" s="1"/>
  <c r="P105" i="9"/>
  <c r="N112" i="9" s="1"/>
  <c r="LX106" i="6"/>
  <c r="LJ113" i="1"/>
  <c r="IT108" i="6"/>
  <c r="IT115" i="6" s="1"/>
  <c r="LW106" i="6"/>
  <c r="LJ114" i="1" s="1"/>
  <c r="AR108" i="6"/>
  <c r="AR115" i="6" s="1"/>
  <c r="LW111" i="6"/>
  <c r="LC110" i="9"/>
  <c r="AT105" i="9"/>
  <c r="AR112" i="9" s="1"/>
  <c r="BA105" i="9"/>
  <c r="N108" i="9"/>
  <c r="AR107" i="9"/>
  <c r="N115" i="6"/>
  <c r="D4" i="13"/>
  <c r="E4" i="13"/>
  <c r="D109" i="9"/>
  <c r="D116" i="9" s="1"/>
  <c r="B65" i="14" l="1"/>
  <c r="B83" i="14" s="1"/>
  <c r="E31" i="14"/>
  <c r="LC107" i="9"/>
  <c r="LH114" i="1" s="1"/>
  <c r="LL114" i="1" s="1"/>
  <c r="LL120" i="1" s="1"/>
  <c r="C11" i="13"/>
  <c r="C28" i="13" s="1"/>
  <c r="C49" i="13" s="1"/>
  <c r="C66" i="13" s="1"/>
  <c r="C83" i="13" s="1"/>
  <c r="E14" i="14"/>
  <c r="D27" i="14"/>
  <c r="D46" i="14" s="1"/>
  <c r="E13" i="14"/>
  <c r="E27" i="14"/>
  <c r="E46" i="14" s="1"/>
  <c r="E65" i="14" s="1"/>
  <c r="E83" i="14" s="1"/>
  <c r="LJ115" i="1"/>
  <c r="LJ116" i="1" s="1"/>
  <c r="LW108" i="6"/>
  <c r="LW115" i="6" s="1"/>
  <c r="D60" i="14"/>
  <c r="D64" i="14" s="1"/>
  <c r="E68" i="14" s="1"/>
  <c r="C64" i="14"/>
  <c r="C65" i="14" s="1"/>
  <c r="C83" i="14" s="1"/>
  <c r="N109" i="9"/>
  <c r="N116" i="9" s="1"/>
  <c r="AR108" i="9"/>
  <c r="E15" i="14" l="1"/>
  <c r="LC108" i="9"/>
  <c r="LD106" i="9" s="1"/>
  <c r="LI120" i="1"/>
  <c r="E69" i="14"/>
  <c r="D65" i="14"/>
  <c r="D83" i="14" s="1"/>
  <c r="AR109" i="9"/>
  <c r="AR116" i="9" s="1"/>
  <c r="D5" i="13"/>
  <c r="E5" i="13"/>
  <c r="B11" i="13"/>
  <c r="B28" i="13" s="1"/>
  <c r="B49" i="13" s="1"/>
  <c r="B66" i="13" s="1"/>
  <c r="B83" i="13" s="1"/>
  <c r="LH113" i="1" l="1"/>
  <c r="LL113" i="1" s="1"/>
  <c r="E8" i="13"/>
  <c r="E11" i="13" s="1"/>
  <c r="D8" i="13"/>
  <c r="D11" i="13" s="1"/>
  <c r="LC111" i="9"/>
  <c r="LH115" i="1" l="1"/>
  <c r="LH116" i="1" s="1"/>
  <c r="E14" i="13"/>
  <c r="D28" i="13"/>
  <c r="D49" i="13" s="1"/>
  <c r="D66" i="13" s="1"/>
  <c r="D83" i="13" s="1"/>
  <c r="E13" i="13"/>
  <c r="E15" i="13" s="1"/>
  <c r="E28" i="13"/>
  <c r="E49" i="13" s="1"/>
  <c r="E66" i="13" s="1"/>
  <c r="E83" i="13" s="1"/>
  <c r="LI119" i="1"/>
  <c r="LC112" i="9"/>
  <c r="LI121" i="1" l="1"/>
  <c r="LI122" i="1" s="1"/>
  <c r="LL115" i="1"/>
  <c r="LL116" i="1" s="1"/>
  <c r="LC109" i="9"/>
  <c r="LC116" i="9" s="1"/>
  <c r="D104" i="16"/>
  <c r="D105" i="16" s="1"/>
  <c r="D106" i="16" s="1"/>
  <c r="D107" i="16" s="1"/>
  <c r="CU93" i="4"/>
  <c r="BI94" i="4"/>
  <c r="BI95" i="4"/>
  <c r="CU95" i="4" s="1"/>
  <c r="CU94" i="4" l="1"/>
  <c r="LJ107" i="1" s="1"/>
  <c r="LL107" i="1" s="1"/>
  <c r="LL119" i="1" s="1"/>
  <c r="LL121" i="1" s="1"/>
  <c r="LL122" i="1" s="1"/>
  <c r="BI96" i="4"/>
  <c r="CU96" i="4" s="1"/>
  <c r="GB113" i="1"/>
  <c r="LC113" i="1" s="1"/>
  <c r="LJ109" i="1" l="1"/>
  <c r="LL109" i="1" s="1"/>
  <c r="LL110" i="1" s="1"/>
</calcChain>
</file>

<file path=xl/comments1.xml><?xml version="1.0" encoding="utf-8"?>
<comments xmlns="http://schemas.openxmlformats.org/spreadsheetml/2006/main">
  <authors>
    <author>Author</author>
  </authors>
  <commentList>
    <comment ref="DL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DV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EF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EP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EZ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FJ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FT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GD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GN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GX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HH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HR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IB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IL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IV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JF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JP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JZ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KJ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  <comment ref="KT1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plus salon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P98" authorId="0">
      <text/>
    </comment>
    <comment ref="M1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cleo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BL117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GM1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SUDAH DPT PRODUK 950K</t>
        </r>
      </text>
    </comment>
    <comment ref="JY117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KOMANG TRI TUNAI
SISA TRF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-495000 AMBIL SI UNTUNG</t>
        </r>
      </text>
    </comment>
  </commentList>
</comments>
</file>

<file path=xl/sharedStrings.xml><?xml version="1.0" encoding="utf-8"?>
<sst xmlns="http://schemas.openxmlformats.org/spreadsheetml/2006/main" count="3164" uniqueCount="496">
  <si>
    <t>NAMA PRODUK</t>
  </si>
  <si>
    <t>HARGA</t>
  </si>
  <si>
    <t>POWDER</t>
  </si>
  <si>
    <t>ANTI SEBUM</t>
  </si>
  <si>
    <t>IVORY</t>
  </si>
  <si>
    <t>NATURAL</t>
  </si>
  <si>
    <t>SALEP ACNE</t>
  </si>
  <si>
    <t>DSS</t>
  </si>
  <si>
    <t>Cusion</t>
  </si>
  <si>
    <t>LIGHT</t>
  </si>
  <si>
    <t>MEDIUM</t>
  </si>
  <si>
    <t>Eyes Cream</t>
  </si>
  <si>
    <t>shower scrub</t>
  </si>
  <si>
    <t>felling spray</t>
  </si>
  <si>
    <t>body serum</t>
  </si>
  <si>
    <t>Pil Acne</t>
  </si>
  <si>
    <t>LIP SUGAR SCRUB</t>
  </si>
  <si>
    <t>Underarm</t>
  </si>
  <si>
    <t>SERUM</t>
  </si>
  <si>
    <t>LIFTING</t>
  </si>
  <si>
    <t>ACNE SERUM</t>
  </si>
  <si>
    <t>GLUTA DRINK SAMPLE</t>
  </si>
  <si>
    <t>PAKET BODY</t>
  </si>
  <si>
    <t>SABUN WAJAH</t>
  </si>
  <si>
    <t>DAY CREAM</t>
  </si>
  <si>
    <t>N. WHITENING</t>
  </si>
  <si>
    <t>BRIGHT LV 2</t>
  </si>
  <si>
    <t>BRIGHT LV 3</t>
  </si>
  <si>
    <t>BRIGHT LV 4</t>
  </si>
  <si>
    <t>N. ULTIMATE</t>
  </si>
  <si>
    <t>N. ACNE</t>
  </si>
  <si>
    <t>N.LUMINOUS</t>
  </si>
  <si>
    <t>RED JELLY</t>
  </si>
  <si>
    <t>GOLD RADIANCE</t>
  </si>
  <si>
    <t>JJ GLOW</t>
  </si>
  <si>
    <t>TAS</t>
  </si>
  <si>
    <t>TOTAL POKOK</t>
  </si>
  <si>
    <t>TOTAL PENJUALAN</t>
  </si>
  <si>
    <t>KEUNTUNGAN</t>
  </si>
  <si>
    <t>PERSENTASE</t>
  </si>
  <si>
    <t>AMPUL</t>
  </si>
  <si>
    <t>FACIAL WASH FG</t>
  </si>
  <si>
    <t>TONER FG</t>
  </si>
  <si>
    <t>DAY CREAM FG</t>
  </si>
  <si>
    <t>NIGHT ACNE FG</t>
  </si>
  <si>
    <t>DAY LOTION FG</t>
  </si>
  <si>
    <t>JUMLAH</t>
  </si>
  <si>
    <t>NIGHT FG</t>
  </si>
  <si>
    <t>TONER</t>
  </si>
  <si>
    <t>GLAM MATTE</t>
  </si>
  <si>
    <t>FACIAL TREATMENT</t>
  </si>
  <si>
    <t>pokok</t>
  </si>
  <si>
    <t>TOTAL</t>
  </si>
  <si>
    <t>JML</t>
  </si>
  <si>
    <t>FACIAL INTENSIF ACNE</t>
  </si>
  <si>
    <t xml:space="preserve">FACIAL ACNE BIO LIGHT THERAPY </t>
  </si>
  <si>
    <t>FACIAL BIO INFLAMED THERAPY</t>
  </si>
  <si>
    <t>INJEKSI ACNE (4 titik)</t>
  </si>
  <si>
    <t xml:space="preserve"> FACIAL OXY ACNE</t>
  </si>
  <si>
    <t>FACIAL MESSO WHITE  C</t>
  </si>
  <si>
    <t>FACIAL OXY WHITE</t>
  </si>
  <si>
    <t>FACIAL DIAMOND MICRODERMA</t>
  </si>
  <si>
    <t>FACIAL MICRO OXY GLOW</t>
  </si>
  <si>
    <t>FACIAL DETOK</t>
  </si>
  <si>
    <t xml:space="preserve">FACIAL FAIR GLOW </t>
  </si>
  <si>
    <t>FACIAL FAIR GLOW (TANPA SERUM)</t>
  </si>
  <si>
    <t>FACIAL FAIR BIO PIGMENTED LIGHT THERAPY</t>
  </si>
  <si>
    <t>FACIAL FAIR OXY INJEKSION</t>
  </si>
  <si>
    <t xml:space="preserve">FACIAL FAIR MICRO DERMA </t>
  </si>
  <si>
    <t>INJEKSI FLEK</t>
  </si>
  <si>
    <t>FACIAL ULTIMATE MESSOTHERAPY</t>
  </si>
  <si>
    <t xml:space="preserve">BODY SLIMING </t>
  </si>
  <si>
    <t xml:space="preserve">PEELING BODY </t>
  </si>
  <si>
    <t xml:space="preserve">BODY MASSAGE </t>
  </si>
  <si>
    <t xml:space="preserve">BODY SCRUB </t>
  </si>
  <si>
    <t xml:space="preserve">FACIAL MESO LIFTING </t>
  </si>
  <si>
    <t>FACIAL RF</t>
  </si>
  <si>
    <t xml:space="preserve">PLUS MASKER PREMIUM </t>
  </si>
  <si>
    <t>MTS BOPENG</t>
  </si>
  <si>
    <t>N. WHITENING STP 2</t>
  </si>
  <si>
    <t>FLEK HIJAU</t>
  </si>
  <si>
    <t>POKOK</t>
  </si>
  <si>
    <t>day lotion ms glow</t>
  </si>
  <si>
    <t>body lotion</t>
  </si>
  <si>
    <t>INFUS WHITENING</t>
  </si>
  <si>
    <t>night white fg</t>
  </si>
  <si>
    <t>RETOUCH BULMAT</t>
  </si>
  <si>
    <t>EYELASH BIASA</t>
  </si>
  <si>
    <t>EYELASH PREMIUM</t>
  </si>
  <si>
    <t>mTS BOPENG SUPER</t>
  </si>
  <si>
    <t>REMOVE BULMAT</t>
  </si>
  <si>
    <t>WAXING SENSITIF</t>
  </si>
  <si>
    <t>NAIL GEL TANGAN</t>
  </si>
  <si>
    <t>NAIL GEL KAKI</t>
  </si>
  <si>
    <t>BB GLOW</t>
  </si>
  <si>
    <t>SERUM NORMALIZING</t>
  </si>
  <si>
    <t>INJEK FLEK</t>
  </si>
  <si>
    <t>BIO LIGHT</t>
  </si>
  <si>
    <t>IPL ACNE</t>
  </si>
  <si>
    <t>BIO INFLAMED</t>
  </si>
  <si>
    <t>PEELING LEHER</t>
  </si>
  <si>
    <t>MASKER PEEL OF MASK</t>
  </si>
  <si>
    <t>PEELING SERUM</t>
  </si>
  <si>
    <t>MICRO DERMA</t>
  </si>
  <si>
    <t>LASER TREATMEN</t>
  </si>
  <si>
    <t>WUB BODY CREAM</t>
  </si>
  <si>
    <t>SERUM EGF</t>
  </si>
  <si>
    <t>SERUM VIT C</t>
  </si>
  <si>
    <t>PEELING SPRAY</t>
  </si>
  <si>
    <t>FACIAL MESSO PURIFYING ACNE</t>
  </si>
  <si>
    <t>LASER HAIR REMOVAL</t>
  </si>
  <si>
    <t>REMOVE NAIL GEL</t>
  </si>
  <si>
    <t>TONER SUPER</t>
  </si>
  <si>
    <t>CREAM MLM SUPER</t>
  </si>
  <si>
    <t>OXYGEN</t>
  </si>
  <si>
    <t>PUMKIN PEEL</t>
  </si>
  <si>
    <t>SHOOTING CREAM</t>
  </si>
  <si>
    <t>PUMKIN CARBON E-LIGHT PEEL</t>
  </si>
  <si>
    <t>ARMPIT COMBO E-LIGHT</t>
  </si>
  <si>
    <t>IPL FREEKLES</t>
  </si>
  <si>
    <t>DARK SPOT REMOVAL (2SPOT)</t>
  </si>
  <si>
    <t>INFUS WHITENING PREMIUM</t>
  </si>
  <si>
    <t>OBAT PEELING</t>
  </si>
  <si>
    <t>CLEANSING</t>
  </si>
  <si>
    <t>BALM JUICE YUZU</t>
  </si>
  <si>
    <t>BALM JUICE CACTUS &amp; GRAPE</t>
  </si>
  <si>
    <t>BALM JUICE WATERMELON</t>
  </si>
  <si>
    <t>OXY STEAM CELL</t>
  </si>
  <si>
    <t>SERUM GOLD</t>
  </si>
  <si>
    <t>JUICE WATERMELON</t>
  </si>
  <si>
    <t>JUICE YUZU</t>
  </si>
  <si>
    <t>JUICE CACTUS &amp; GRAPE SEED</t>
  </si>
  <si>
    <t>MS G F MEN BRIGHT CREAM</t>
  </si>
  <si>
    <t>MS F MEN POWER SERUM</t>
  </si>
  <si>
    <t>MS F MEN SUNSCREEN SPRAY</t>
  </si>
  <si>
    <t>TREATMENT EYE BAG</t>
  </si>
  <si>
    <t>MS G F MEN FACIAL WASH</t>
  </si>
  <si>
    <t>NET</t>
  </si>
  <si>
    <t>DEXIGEN</t>
  </si>
  <si>
    <t>HS 250 ML</t>
  </si>
  <si>
    <t>FACIAL ACNE CLEAR</t>
  </si>
  <si>
    <t>PORE</t>
  </si>
  <si>
    <t>HS GEL</t>
  </si>
  <si>
    <t>HS 100ML</t>
  </si>
  <si>
    <t>PEELING LEHER/ BEKAS LUKA</t>
  </si>
  <si>
    <t>MS BLACK</t>
  </si>
  <si>
    <t>TRF SALON</t>
  </si>
  <si>
    <t>TUNAI</t>
  </si>
  <si>
    <t>TRF</t>
  </si>
  <si>
    <t xml:space="preserve">TOTAL </t>
  </si>
  <si>
    <t>ITEM</t>
  </si>
  <si>
    <t>HARGA JUAL</t>
  </si>
  <si>
    <t>HARGA POKOK</t>
  </si>
  <si>
    <t>GLASKIN</t>
  </si>
  <si>
    <t>TTL PEN</t>
  </si>
  <si>
    <t>TTL PENJ</t>
  </si>
  <si>
    <t>TOTAL TRF</t>
  </si>
  <si>
    <t>TOTAL TUNAI</t>
  </si>
  <si>
    <t>TTL POKK</t>
  </si>
  <si>
    <t>TTL POKOK</t>
  </si>
  <si>
    <t>BON</t>
  </si>
  <si>
    <t>TOTAL PENJUALAN STLH DISC</t>
  </si>
  <si>
    <t>WHOLE</t>
  </si>
  <si>
    <t>TONER GLOWING</t>
  </si>
  <si>
    <t>CLAY MASK</t>
  </si>
  <si>
    <t>GLUTA DRINK new</t>
  </si>
  <si>
    <t>TANGGAL</t>
  </si>
  <si>
    <t>EKA</t>
  </si>
  <si>
    <t>LUHDE</t>
  </si>
  <si>
    <t>RATIH</t>
  </si>
  <si>
    <t>TRISSA</t>
  </si>
  <si>
    <t>DEWI</t>
  </si>
  <si>
    <t>total item terjual</t>
  </si>
  <si>
    <t>ACNE SERUM NEW</t>
  </si>
  <si>
    <t>Underarm NEW</t>
  </si>
  <si>
    <t>SCARLET BODY LOTION</t>
  </si>
  <si>
    <t>MANI PEDI</t>
  </si>
  <si>
    <t>TONER ACNE CLEAR</t>
  </si>
  <si>
    <t>TOTAL BON</t>
  </si>
  <si>
    <t>OBAT JERAWAT SUPER</t>
  </si>
  <si>
    <t>NIGHT WHITE FG</t>
  </si>
  <si>
    <t>DAY LOTION MS GLOW</t>
  </si>
  <si>
    <t>DEEP TREATMEN ESSENCE</t>
  </si>
  <si>
    <t>TOTAL DISCONT</t>
  </si>
  <si>
    <t>TONER ACNE  CLEAR</t>
  </si>
  <si>
    <t>PORE AWAY SPOOT SERUM</t>
  </si>
  <si>
    <t xml:space="preserve">DEEP TREATMEN ESSENCE </t>
  </si>
  <si>
    <t>ONGKIR TRF</t>
  </si>
  <si>
    <t>ONGKIR KURIR</t>
  </si>
  <si>
    <t>GLASKIN DRINK</t>
  </si>
  <si>
    <t>EYE CREAM</t>
  </si>
  <si>
    <t>LIP GLAM MATTE</t>
  </si>
  <si>
    <t>SERUM GOLD BARU</t>
  </si>
  <si>
    <t>DEEP ESSENCE BARU</t>
  </si>
  <si>
    <t>DEEP ESSENCE</t>
  </si>
  <si>
    <t>DEEP TREATMEN ESSENCE NEW</t>
  </si>
  <si>
    <t xml:space="preserve">DEEP TREATMEN ESSENCE NEW </t>
  </si>
  <si>
    <t>SERUM GOLD NEW</t>
  </si>
  <si>
    <t>FACIAL GLOW PEELING</t>
  </si>
  <si>
    <t>TOTAL STORE TEGES</t>
  </si>
  <si>
    <t>PENJUALAN</t>
  </si>
  <si>
    <t>%</t>
  </si>
  <si>
    <t>MS GLOW</t>
  </si>
  <si>
    <t>TRISSABEAUTYCARE</t>
  </si>
  <si>
    <t>DISCOUNT</t>
  </si>
  <si>
    <t>FACIAL BIO RADIANCE LIGHT</t>
  </si>
  <si>
    <t>MS GLOW TEGES</t>
  </si>
  <si>
    <t>UNTUNG</t>
  </si>
  <si>
    <t xml:space="preserve">TUNAI </t>
  </si>
  <si>
    <t>BIAYA</t>
  </si>
  <si>
    <t>SISA TUNAI</t>
  </si>
  <si>
    <t>SALON TEGES</t>
  </si>
  <si>
    <t>MS GLOW RITEL MAS</t>
  </si>
  <si>
    <t>MS GLOW WHOLE MAS</t>
  </si>
  <si>
    <t>TOTAL HARGA</t>
  </si>
  <si>
    <t>ANTI IRITASI</t>
  </si>
  <si>
    <t>SISA POKOK</t>
  </si>
  <si>
    <t>JML TREATMENT</t>
  </si>
  <si>
    <t>TOTAL DISCOUNT</t>
  </si>
  <si>
    <t>LUMIN0US SERUM</t>
  </si>
  <si>
    <t>WIDYA</t>
  </si>
  <si>
    <t>AYU</t>
  </si>
  <si>
    <t>LUH DE</t>
  </si>
  <si>
    <t>TIRTA</t>
  </si>
  <si>
    <t>NOTE</t>
  </si>
  <si>
    <t>PAK ANTON</t>
  </si>
  <si>
    <t>BLEACING</t>
  </si>
  <si>
    <t>SCARLET</t>
  </si>
  <si>
    <t>MODAL AWAL</t>
  </si>
  <si>
    <t>SISA</t>
  </si>
  <si>
    <t>JENIS</t>
  </si>
  <si>
    <t>COCOKAN</t>
  </si>
  <si>
    <t>TOTAL ITEM</t>
  </si>
  <si>
    <t>SALON</t>
  </si>
  <si>
    <t>luh de</t>
  </si>
  <si>
    <t>GRAND TOTAL</t>
  </si>
  <si>
    <t>GRAN TOTAL</t>
  </si>
  <si>
    <t>DLL</t>
  </si>
  <si>
    <t>DAY CREAM CANTIK</t>
  </si>
  <si>
    <t>NIGHT CREAM CANTIK</t>
  </si>
  <si>
    <t>TONER CANTIK</t>
  </si>
  <si>
    <t>LIP GLAM MATTE BARU</t>
  </si>
  <si>
    <t>FACE PEEL SCRUB</t>
  </si>
  <si>
    <t>LIFTING SERUM NEW</t>
  </si>
  <si>
    <t>LIFTING NEW</t>
  </si>
  <si>
    <t>TOTAL PENJUALAN PLUS SALON</t>
  </si>
  <si>
    <t xml:space="preserve">FACIAL HOLLYWOOD CAREBON </t>
  </si>
  <si>
    <t>FACIAL ACNE  PEEL</t>
  </si>
  <si>
    <t>UNDERARM</t>
  </si>
  <si>
    <t>LIP GLAM MATTE NEW</t>
  </si>
  <si>
    <t>AIR FRESHENER</t>
  </si>
  <si>
    <t>PEELING SERUM NEW</t>
  </si>
  <si>
    <t>GLASKIN NEW</t>
  </si>
  <si>
    <t>GLASKIN DRINK NEW</t>
  </si>
  <si>
    <t>MS BLACK NEW</t>
  </si>
  <si>
    <t>GLAM MATTE NEW</t>
  </si>
  <si>
    <t>SALEP ACNE 30K</t>
  </si>
  <si>
    <t>CUSION</t>
  </si>
  <si>
    <t>FACIAL INTENSIF ACNE ( SERUM)</t>
  </si>
  <si>
    <t>FACIAL DERMA WHITE (SERUM)</t>
  </si>
  <si>
    <t xml:space="preserve">FACIAL DERMA WHITE </t>
  </si>
  <si>
    <t>SALEP ACNE CREAM</t>
  </si>
  <si>
    <t xml:space="preserve"> </t>
  </si>
  <si>
    <t>FACIAL MESSO BRIGHTENING</t>
  </si>
  <si>
    <t>BODY SERUM</t>
  </si>
  <si>
    <t>BODY LOTION</t>
  </si>
  <si>
    <t>GAJI TRISSA / KREDIT BRI</t>
  </si>
  <si>
    <t>PROMOSI</t>
  </si>
  <si>
    <t>COK</t>
  </si>
  <si>
    <t>BODY SERUM NEW</t>
  </si>
  <si>
    <t>BODY LOTION BARU</t>
  </si>
  <si>
    <t>MEMBER</t>
  </si>
  <si>
    <t>body serum NEW</t>
  </si>
  <si>
    <t>body lotion NEW</t>
  </si>
  <si>
    <t>WATERMELON JUICE</t>
  </si>
  <si>
    <t>YUZU JUICE</t>
  </si>
  <si>
    <t>CACTUS &amp; GRAPE JUICE</t>
  </si>
  <si>
    <t>TIWI</t>
  </si>
  <si>
    <t>22/08/2020</t>
  </si>
  <si>
    <t>dewi</t>
  </si>
  <si>
    <t xml:space="preserve">                     </t>
  </si>
  <si>
    <t>25/08/2020</t>
  </si>
  <si>
    <t>FACIAL E-LIGHT PEEL ACNE</t>
  </si>
  <si>
    <t>MS F MEN MASKULIN</t>
  </si>
  <si>
    <t>PELIMPAHAN WIDYA</t>
  </si>
  <si>
    <t>RITEL</t>
  </si>
  <si>
    <t>WHOLESALE</t>
  </si>
  <si>
    <t>TOTAL STORE MAS</t>
  </si>
  <si>
    <t>GRAND TOTAL MS GLOW</t>
  </si>
  <si>
    <t>GRAND TOTAL KESELURUHAN</t>
  </si>
  <si>
    <t>KREDIT NIANG</t>
  </si>
  <si>
    <t>BLIGUNG PINJAM</t>
  </si>
  <si>
    <t>TRISSA PINJAM</t>
  </si>
  <si>
    <t>PINJAM U KUE GUNG DHIRA</t>
  </si>
  <si>
    <t>RETAIL</t>
  </si>
  <si>
    <t>TOKO UTARA</t>
  </si>
  <si>
    <t>BON limpahan</t>
  </si>
  <si>
    <t>bon limpahan</t>
  </si>
  <si>
    <t>mTS BOPENG SUPER PAKET</t>
  </si>
  <si>
    <t>DONE</t>
  </si>
  <si>
    <t>CLAY MASK CHARCOAL</t>
  </si>
  <si>
    <t>CLAY MASK GREEN TEA</t>
  </si>
  <si>
    <t>BON BARU</t>
  </si>
  <si>
    <t>FAKTUR 20568</t>
  </si>
  <si>
    <t>CATATAN :</t>
  </si>
  <si>
    <t>CLAY MASK GREENTEA</t>
  </si>
  <si>
    <t>ADA INPUT FAKTUR 20568  TGL 25/08</t>
  </si>
  <si>
    <t>ADA INPUT FAKTUR 18110  TGL 25/08</t>
  </si>
  <si>
    <t>TEAPOT</t>
  </si>
  <si>
    <t>TRF (212.000)</t>
  </si>
  <si>
    <t>CATATAN</t>
  </si>
  <si>
    <t>ADA EDIT FAKTUR T GOWING MENJADI T ACNE</t>
  </si>
  <si>
    <t xml:space="preserve">DEWA </t>
  </si>
  <si>
    <t>TGL</t>
  </si>
  <si>
    <t>NO 18111</t>
  </si>
  <si>
    <t>24/08/2020</t>
  </si>
  <si>
    <t>NO 18100</t>
  </si>
  <si>
    <t>NO 18105</t>
  </si>
  <si>
    <t>ADA INPUT FAKTUR TGL</t>
  </si>
  <si>
    <t>COK HENDRA</t>
  </si>
  <si>
    <t>JML FAKTUR WIDYA</t>
  </si>
  <si>
    <t>JML FAKTUR SAYU</t>
  </si>
  <si>
    <t>ADA 1 ESSENCE MANUAL</t>
  </si>
  <si>
    <t>MBOK SARI BAYAR</t>
  </si>
  <si>
    <t>CAT</t>
  </si>
  <si>
    <t>DEWA</t>
  </si>
  <si>
    <t>TEGES</t>
  </si>
  <si>
    <t>MAS RITEL</t>
  </si>
  <si>
    <t>MAS W</t>
  </si>
  <si>
    <t>SISA UNTUNG</t>
  </si>
  <si>
    <t>SISA UNTUNG DI POTONG UANG KELUARGA &amp; DLL</t>
  </si>
  <si>
    <t>PENGEMBALIAN UANG INSENTIF KE UNTUNG</t>
  </si>
  <si>
    <t>SETOR 03/09</t>
  </si>
  <si>
    <t>POKOK 25/8</t>
  </si>
  <si>
    <t>PUTU AYU WINDIANI</t>
  </si>
  <si>
    <t>MAS</t>
  </si>
  <si>
    <t>MADE DIANA YUSA (TRF bri)</t>
  </si>
  <si>
    <t>KACA</t>
  </si>
  <si>
    <t>NO FAKTUR</t>
  </si>
  <si>
    <t>KET</t>
  </si>
  <si>
    <t>PRODUK</t>
  </si>
  <si>
    <t>CHARCOAL</t>
  </si>
  <si>
    <t>PINJAM SAYU</t>
  </si>
  <si>
    <t>TUKAR NATURAL</t>
  </si>
  <si>
    <t>BALIKIN PINJAM</t>
  </si>
  <si>
    <t>trf</t>
  </si>
  <si>
    <t>glamate free</t>
  </si>
  <si>
    <t>glam mate</t>
  </si>
  <si>
    <t>done</t>
  </si>
  <si>
    <t>sal lotion</t>
  </si>
  <si>
    <t>YUZU</t>
  </si>
  <si>
    <t>KAKTUS</t>
  </si>
  <si>
    <t>WATERMELON</t>
  </si>
  <si>
    <t>TUKAR 500 LUMINUS</t>
  </si>
  <si>
    <t>JERO KOMING</t>
  </si>
  <si>
    <t>NAIL GEL + PERMATA</t>
  </si>
  <si>
    <t xml:space="preserve">RATIH </t>
  </si>
  <si>
    <t xml:space="preserve">KURANG FAKTUR </t>
  </si>
  <si>
    <t>POUCH MS  KOSMETIK</t>
  </si>
  <si>
    <t>MASKULIN MINI</t>
  </si>
  <si>
    <t>DOK DIAH</t>
  </si>
  <si>
    <t>ANTON TRF</t>
  </si>
  <si>
    <t>`</t>
  </si>
  <si>
    <t>UANG BPJS</t>
  </si>
  <si>
    <t>Sliming capsul</t>
  </si>
  <si>
    <t>lusiana</t>
  </si>
  <si>
    <t>10/09/2020</t>
  </si>
  <si>
    <t>UNDERARM NEW</t>
  </si>
  <si>
    <t>RATIH KUMALA</t>
  </si>
  <si>
    <t>CEK TRF BCA</t>
  </si>
  <si>
    <t>FAKTUR 20730</t>
  </si>
  <si>
    <t>BLACK DOLL LASER TREATMEN</t>
  </si>
  <si>
    <t>LIPMATE LAMA</t>
  </si>
  <si>
    <t>09/09</t>
  </si>
  <si>
    <t>BON FAKTUR WIDYA</t>
  </si>
  <si>
    <t>NO</t>
  </si>
  <si>
    <t>BON FAKTUR DLL</t>
  </si>
  <si>
    <t>PUTU AYU WINDIANI / ANTON</t>
  </si>
  <si>
    <t>DAYCREAM</t>
  </si>
  <si>
    <t>TONER ACNE</t>
  </si>
  <si>
    <t>SABUN</t>
  </si>
  <si>
    <t>INPUT FAKTUR 29/7 (17990)</t>
  </si>
  <si>
    <t>BODI TREATMEN OIL</t>
  </si>
  <si>
    <t>SLIMING KAPSUL</t>
  </si>
  <si>
    <t>TANGGAL INPUT</t>
  </si>
  <si>
    <t>0315</t>
  </si>
  <si>
    <t>SAYU</t>
  </si>
  <si>
    <t>0313</t>
  </si>
  <si>
    <t>0225</t>
  </si>
  <si>
    <t>0322</t>
  </si>
  <si>
    <t>0291</t>
  </si>
  <si>
    <t>0328</t>
  </si>
  <si>
    <t>0280</t>
  </si>
  <si>
    <t>0325</t>
  </si>
  <si>
    <t>SO</t>
  </si>
  <si>
    <t>SAYU SO</t>
  </si>
  <si>
    <t>0283</t>
  </si>
  <si>
    <t>0326</t>
  </si>
  <si>
    <t>0327</t>
  </si>
  <si>
    <t>0287</t>
  </si>
  <si>
    <t>0290</t>
  </si>
  <si>
    <t>0301</t>
  </si>
  <si>
    <t>0302</t>
  </si>
  <si>
    <t>0309</t>
  </si>
  <si>
    <t>0306</t>
  </si>
  <si>
    <t>0305</t>
  </si>
  <si>
    <t>WIDYA DP BULAN LALU</t>
  </si>
  <si>
    <t>PEMBAYARAN MBOK SARI</t>
  </si>
  <si>
    <t>EDC 10/09</t>
  </si>
  <si>
    <t>10/09</t>
  </si>
  <si>
    <t>ayu</t>
  </si>
  <si>
    <t>dok diah</t>
  </si>
  <si>
    <t>2 underarm ke wholesale</t>
  </si>
  <si>
    <t>0330</t>
  </si>
  <si>
    <t>0311</t>
  </si>
  <si>
    <t>0314</t>
  </si>
  <si>
    <t>0312</t>
  </si>
  <si>
    <t>ANTON</t>
  </si>
  <si>
    <t>NOTED</t>
  </si>
  <si>
    <t>RISMA</t>
  </si>
  <si>
    <t>RISMA TUNAI</t>
  </si>
  <si>
    <t>FAKTUR 20790 BELUM</t>
  </si>
  <si>
    <t>1 NATURAL POWDER TRISSA</t>
  </si>
  <si>
    <t xml:space="preserve">CEK </t>
  </si>
  <si>
    <t>DEWA AYU KARTIKA</t>
  </si>
  <si>
    <t>BCA</t>
  </si>
  <si>
    <t>BODY LOTION NEW</t>
  </si>
  <si>
    <t>0319</t>
  </si>
  <si>
    <t>0317</t>
  </si>
  <si>
    <t>0318</t>
  </si>
  <si>
    <t>0320</t>
  </si>
  <si>
    <t>0321</t>
  </si>
  <si>
    <t>18260</t>
  </si>
  <si>
    <t>18267</t>
  </si>
  <si>
    <t>KOMANG TRI</t>
  </si>
  <si>
    <t>18273</t>
  </si>
  <si>
    <t>WIDYA SIDOARJO</t>
  </si>
  <si>
    <t>18270</t>
  </si>
  <si>
    <t>TGL INPUT</t>
  </si>
  <si>
    <t>TGL FAKTUR</t>
  </si>
  <si>
    <t>0323</t>
  </si>
  <si>
    <t>0324</t>
  </si>
  <si>
    <t>INPUT 15/09</t>
  </si>
  <si>
    <t>PANDE  MADE BUNIANI</t>
  </si>
  <si>
    <t>FAKTUR 20832</t>
  </si>
  <si>
    <t>FAKTUR</t>
  </si>
  <si>
    <t>INPUT FAKTUR BULAN SEBELUM</t>
  </si>
  <si>
    <t>0250</t>
  </si>
  <si>
    <t>TONER GLOW</t>
  </si>
  <si>
    <t>18029</t>
  </si>
  <si>
    <t>N ACNE</t>
  </si>
  <si>
    <t>N ULTIMATE</t>
  </si>
  <si>
    <t>SLIMMING CAPSULE</t>
  </si>
  <si>
    <t>SLIMMING OIL</t>
  </si>
  <si>
    <t>SLIMMING KAPSUL</t>
  </si>
  <si>
    <t>PORE AWAY SPOT</t>
  </si>
  <si>
    <t>DEWIK</t>
  </si>
  <si>
    <t>BAN</t>
  </si>
  <si>
    <t>ONGKIR</t>
  </si>
  <si>
    <t>BUNGA</t>
  </si>
  <si>
    <t>BELANJA</t>
  </si>
  <si>
    <t>MASKULIN FOR MEN</t>
  </si>
  <si>
    <t>BENSIN</t>
  </si>
  <si>
    <t>TRF DAN BON</t>
  </si>
  <si>
    <t>KOAMNG TRI BAYAR TUNAI</t>
  </si>
  <si>
    <t>FAKTUR 20890</t>
  </si>
  <si>
    <t>NAMA</t>
  </si>
  <si>
    <t>BANK</t>
  </si>
  <si>
    <t>BRI</t>
  </si>
  <si>
    <t>BNI</t>
  </si>
  <si>
    <t>MANDIRI</t>
  </si>
  <si>
    <t>DOKTER</t>
  </si>
  <si>
    <t>MTS PAKET</t>
  </si>
  <si>
    <t>INJEK ACNE</t>
  </si>
  <si>
    <t>F ACNE PEEL</t>
  </si>
  <si>
    <t>F BIO RADIANCE</t>
  </si>
  <si>
    <t>BLACKDOLL</t>
  </si>
  <si>
    <t>F DERMA WHITE</t>
  </si>
  <si>
    <t>BLEACHING</t>
  </si>
  <si>
    <t>INGFUS WHITE</t>
  </si>
  <si>
    <t>E LIGHT PEEL</t>
  </si>
  <si>
    <t>EYELASH</t>
  </si>
  <si>
    <t>PUMPKIN E LIGHT</t>
  </si>
  <si>
    <t>F HOLLIWOOD</t>
  </si>
  <si>
    <t>INFUS PREMIUM</t>
  </si>
  <si>
    <t>F INTENSIFE ACNE</t>
  </si>
  <si>
    <t>F GLOW PEELING</t>
  </si>
  <si>
    <t>F A BIO LIGHT</t>
  </si>
  <si>
    <t>SERVICE EYELASH</t>
  </si>
  <si>
    <t>NAIL GELL</t>
  </si>
  <si>
    <t>F MESSO BRIGHT</t>
  </si>
  <si>
    <t>PAKET INFUS PREMIUM</t>
  </si>
  <si>
    <t>DARK SPOT REMOVE</t>
  </si>
  <si>
    <t>F E LIGHT GLOW</t>
  </si>
  <si>
    <t>WAXING KETIAK</t>
  </si>
  <si>
    <t>INFUS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</si>
</sst>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&quot;Rp&quot;* #,##0_-;\-&quot;Rp&quot;* #,##0_-;_-&quot;Rp&quot;* &quot;-&quot;_-;_-@_-"/>
    <numFmt numFmtId="41" formatCode="_-* #,##0_-;\-* #,##0_-;_-* &quot;-&quot;_-;_-@_-"/>
    <numFmt numFmtId="164" formatCode="0000\-00\-000000\-00\-0"/>
    <numFmt numFmtId="165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5A2C8"/>
        <bgColor indexed="64"/>
      </patternFill>
    </fill>
    <fill>
      <patternFill patternType="solid">
        <fgColor rgb="FFFFCC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744">
    <xf numFmtId="0" fontId="0" fillId="0" borderId="0" xfId="0"/>
    <xf numFmtId="3" fontId="0" fillId="2" borderId="1" xfId="0" applyNumberFormat="1" applyFill="1" applyBorder="1" applyAlignment="1">
      <alignment horizontal="center" vertical="center" wrapText="1"/>
    </xf>
    <xf numFmtId="3" fontId="0" fillId="2" borderId="3" xfId="0" quotePrefix="1" applyNumberFormat="1" applyFill="1" applyBorder="1" applyAlignment="1">
      <alignment horizontal="center" vertical="center" wrapText="1"/>
    </xf>
    <xf numFmtId="3" fontId="0" fillId="3" borderId="1" xfId="0" applyNumberFormat="1" applyFill="1" applyBorder="1"/>
    <xf numFmtId="3" fontId="0" fillId="2" borderId="3" xfId="0" applyNumberFormat="1" applyFill="1" applyBorder="1"/>
    <xf numFmtId="3" fontId="0" fillId="2" borderId="1" xfId="0" applyNumberFormat="1" applyFill="1" applyBorder="1"/>
    <xf numFmtId="3" fontId="0" fillId="6" borderId="1" xfId="0" applyNumberFormat="1" applyFill="1" applyBorder="1"/>
    <xf numFmtId="3" fontId="0" fillId="8" borderId="1" xfId="0" applyNumberFormat="1" applyFill="1" applyBorder="1"/>
    <xf numFmtId="3" fontId="0" fillId="0" borderId="0" xfId="0" applyNumberFormat="1"/>
    <xf numFmtId="3" fontId="0" fillId="0" borderId="3" xfId="0" applyNumberFormat="1" applyBorder="1"/>
    <xf numFmtId="3" fontId="0" fillId="7" borderId="3" xfId="0" applyNumberFormat="1" applyFill="1" applyBorder="1"/>
    <xf numFmtId="3" fontId="0" fillId="7" borderId="0" xfId="0" applyNumberFormat="1" applyFill="1"/>
    <xf numFmtId="3" fontId="0" fillId="2" borderId="6" xfId="0" applyNumberFormat="1" applyFill="1" applyBorder="1"/>
    <xf numFmtId="3" fontId="0" fillId="5" borderId="0" xfId="0" applyNumberFormat="1" applyFill="1"/>
    <xf numFmtId="3" fontId="0" fillId="2" borderId="0" xfId="0" applyNumberFormat="1" applyFill="1"/>
    <xf numFmtId="3" fontId="0" fillId="0" borderId="0" xfId="0" applyNumberFormat="1" applyFill="1"/>
    <xf numFmtId="3" fontId="5" fillId="0" borderId="3" xfId="0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2" borderId="3" xfId="0" applyNumberFormat="1" applyFill="1" applyBorder="1" applyAlignment="1">
      <alignment horizontal="center" vertical="center"/>
    </xf>
    <xf numFmtId="3" fontId="5" fillId="0" borderId="0" xfId="0" applyNumberFormat="1" applyFont="1" applyAlignment="1">
      <alignment vertical="center"/>
    </xf>
    <xf numFmtId="3" fontId="2" fillId="10" borderId="3" xfId="0" applyNumberFormat="1" applyFont="1" applyFill="1" applyBorder="1" applyAlignment="1">
      <alignment horizontal="center" vertical="center"/>
    </xf>
    <xf numFmtId="3" fontId="2" fillId="10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9" fontId="0" fillId="0" borderId="0" xfId="0" applyNumberFormat="1" applyFill="1"/>
    <xf numFmtId="3" fontId="0" fillId="0" borderId="3" xfId="0" applyNumberFormat="1" applyFill="1" applyBorder="1"/>
    <xf numFmtId="3" fontId="0" fillId="0" borderId="3" xfId="0" applyNumberForma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 vertical="center"/>
    </xf>
    <xf numFmtId="3" fontId="0" fillId="0" borderId="0" xfId="0" applyNumberFormat="1" applyFill="1" applyAlignment="1">
      <alignment horizontal="center"/>
    </xf>
    <xf numFmtId="3" fontId="3" fillId="0" borderId="0" xfId="0" applyNumberFormat="1" applyFont="1" applyFill="1"/>
    <xf numFmtId="3" fontId="0" fillId="0" borderId="0" xfId="0" applyNumberFormat="1" applyFill="1" applyAlignment="1"/>
    <xf numFmtId="3" fontId="4" fillId="0" borderId="0" xfId="0" applyNumberFormat="1" applyFont="1" applyFill="1"/>
    <xf numFmtId="3" fontId="0" fillId="0" borderId="0" xfId="0" applyNumberFormat="1" applyFill="1" applyAlignment="1">
      <alignment horizontal="center" vertical="center"/>
    </xf>
    <xf numFmtId="3" fontId="7" fillId="10" borderId="3" xfId="0" applyNumberFormat="1" applyFont="1" applyFill="1" applyBorder="1" applyAlignment="1">
      <alignment horizontal="center" vertical="center"/>
    </xf>
    <xf numFmtId="3" fontId="0" fillId="9" borderId="3" xfId="0" applyNumberFormat="1" applyFill="1" applyBorder="1"/>
    <xf numFmtId="3" fontId="0" fillId="9" borderId="0" xfId="0" applyNumberFormat="1" applyFill="1"/>
    <xf numFmtId="3" fontId="0" fillId="0" borderId="3" xfId="0" applyNumberFormat="1" applyFill="1" applyBorder="1" applyAlignment="1">
      <alignment horizontal="center"/>
    </xf>
    <xf numFmtId="3" fontId="0" fillId="0" borderId="0" xfId="0" applyNumberFormat="1" applyFill="1" applyBorder="1"/>
    <xf numFmtId="3" fontId="2" fillId="0" borderId="0" xfId="0" applyNumberFormat="1" applyFont="1" applyFill="1" applyAlignment="1">
      <alignment horizontal="center" vertical="center"/>
    </xf>
    <xf numFmtId="3" fontId="0" fillId="5" borderId="3" xfId="0" applyNumberFormat="1" applyFill="1" applyBorder="1"/>
    <xf numFmtId="3" fontId="0" fillId="0" borderId="0" xfId="0" applyNumberFormat="1" applyFill="1" applyAlignment="1">
      <alignment horizontal="right"/>
    </xf>
    <xf numFmtId="41" fontId="0" fillId="0" borderId="0" xfId="2" applyFont="1" applyFill="1"/>
    <xf numFmtId="0" fontId="0" fillId="0" borderId="0" xfId="0" applyFill="1"/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3" borderId="3" xfId="0" applyNumberFormat="1" applyFill="1" applyBorder="1"/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0" xfId="0" applyNumberFormat="1" applyFill="1" applyAlignment="1">
      <alignment horizontal="left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6" fillId="10" borderId="3" xfId="0" applyNumberFormat="1" applyFont="1" applyFill="1" applyBorder="1" applyAlignment="1">
      <alignment horizontal="center" vertic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3" borderId="0" xfId="0" applyNumberFormat="1" applyFill="1"/>
    <xf numFmtId="3" fontId="2" fillId="0" borderId="0" xfId="0" applyNumberFormat="1" applyFont="1" applyFill="1" applyBorder="1" applyAlignment="1">
      <alignment horizontal="center" vertical="center"/>
    </xf>
    <xf numFmtId="3" fontId="2" fillId="0" borderId="3" xfId="0" applyNumberFormat="1" applyFont="1" applyFill="1" applyBorder="1" applyAlignment="1">
      <alignment horizontal="center" vertical="center"/>
    </xf>
    <xf numFmtId="3" fontId="0" fillId="0" borderId="3" xfId="0" applyNumberFormat="1" applyFill="1" applyBorder="1" applyAlignment="1">
      <alignment horizontal="center"/>
    </xf>
    <xf numFmtId="3" fontId="0" fillId="7" borderId="8" xfId="0" applyNumberFormat="1" applyFill="1" applyBorder="1"/>
    <xf numFmtId="3" fontId="0" fillId="0" borderId="0" xfId="0" applyNumberFormat="1" applyFont="1" applyFill="1"/>
    <xf numFmtId="9" fontId="2" fillId="0" borderId="0" xfId="0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2" borderId="7" xfId="0" applyNumberFormat="1" applyFill="1" applyBorder="1"/>
    <xf numFmtId="3" fontId="2" fillId="2" borderId="2" xfId="0" applyNumberFormat="1" applyFont="1" applyFill="1" applyBorder="1" applyAlignment="1">
      <alignment horizontal="center" vertical="center"/>
    </xf>
    <xf numFmtId="3" fontId="2" fillId="5" borderId="2" xfId="0" applyNumberFormat="1" applyFont="1" applyFill="1" applyBorder="1" applyAlignment="1">
      <alignment horizontal="center"/>
    </xf>
    <xf numFmtId="9" fontId="2" fillId="0" borderId="2" xfId="0" applyNumberFormat="1" applyFont="1" applyFill="1" applyBorder="1" applyAlignment="1">
      <alignment horizontal="center"/>
    </xf>
    <xf numFmtId="3" fontId="0" fillId="2" borderId="2" xfId="0" applyNumberFormat="1" applyFill="1" applyBorder="1"/>
    <xf numFmtId="3" fontId="0" fillId="2" borderId="8" xfId="0" applyNumberFormat="1" applyFill="1" applyBorder="1"/>
    <xf numFmtId="3" fontId="0" fillId="13" borderId="3" xfId="0" applyNumberFormat="1" applyFill="1" applyBorder="1"/>
    <xf numFmtId="3" fontId="0" fillId="13" borderId="8" xfId="0" applyNumberFormat="1" applyFill="1" applyBorder="1"/>
    <xf numFmtId="3" fontId="0" fillId="2" borderId="3" xfId="0" applyNumberFormat="1" applyFill="1" applyBorder="1" applyAlignment="1"/>
    <xf numFmtId="3" fontId="0" fillId="12" borderId="2" xfId="0" applyNumberFormat="1" applyFill="1" applyBorder="1"/>
    <xf numFmtId="3" fontId="0" fillId="12" borderId="3" xfId="0" applyNumberFormat="1" applyFill="1" applyBorder="1" applyAlignment="1"/>
    <xf numFmtId="3" fontId="0" fillId="12" borderId="0" xfId="0" applyNumberFormat="1" applyFill="1"/>
    <xf numFmtId="3" fontId="0" fillId="14" borderId="3" xfId="0" applyNumberFormat="1" applyFill="1" applyBorder="1"/>
    <xf numFmtId="3" fontId="0" fillId="14" borderId="8" xfId="0" applyNumberFormat="1" applyFill="1" applyBorder="1"/>
    <xf numFmtId="3" fontId="0" fillId="0" borderId="0" xfId="0" applyNumberFormat="1" applyBorder="1"/>
    <xf numFmtId="3" fontId="0" fillId="15" borderId="0" xfId="0" applyNumberFormat="1" applyFill="1" applyBorder="1"/>
    <xf numFmtId="3" fontId="0" fillId="15" borderId="3" xfId="0" applyNumberFormat="1" applyFill="1" applyBorder="1"/>
    <xf numFmtId="3" fontId="0" fillId="2" borderId="0" xfId="0" applyNumberFormat="1" applyFill="1" applyBorder="1"/>
    <xf numFmtId="3" fontId="0" fillId="9" borderId="8" xfId="0" applyNumberFormat="1" applyFill="1" applyBorder="1"/>
    <xf numFmtId="3" fontId="0" fillId="6" borderId="3" xfId="0" quotePrefix="1" applyNumberFormat="1" applyFill="1" applyBorder="1" applyAlignment="1">
      <alignment horizontal="center" vertical="center" wrapText="1"/>
    </xf>
    <xf numFmtId="3" fontId="0" fillId="6" borderId="3" xfId="0" applyNumberFormat="1" applyFill="1" applyBorder="1"/>
    <xf numFmtId="3" fontId="2" fillId="2" borderId="1" xfId="0" applyNumberFormat="1" applyFont="1" applyFill="1" applyBorder="1" applyAlignment="1">
      <alignment horizontal="left"/>
    </xf>
    <xf numFmtId="3" fontId="0" fillId="2" borderId="6" xfId="0" applyNumberFormat="1" applyFill="1" applyBorder="1" applyAlignment="1">
      <alignment horizontal="left"/>
    </xf>
    <xf numFmtId="3" fontId="0" fillId="12" borderId="6" xfId="0" applyNumberFormat="1" applyFill="1" applyBorder="1" applyAlignment="1">
      <alignment horizontal="left"/>
    </xf>
    <xf numFmtId="3" fontId="0" fillId="16" borderId="1" xfId="0" applyNumberFormat="1" applyFill="1" applyBorder="1"/>
    <xf numFmtId="3" fontId="0" fillId="16" borderId="6" xfId="0" applyNumberFormat="1" applyFill="1" applyBorder="1"/>
    <xf numFmtId="3" fontId="0" fillId="16" borderId="2" xfId="0" applyNumberFormat="1" applyFill="1" applyBorder="1"/>
    <xf numFmtId="3" fontId="0" fillId="16" borderId="3" xfId="0" applyNumberFormat="1" applyFill="1" applyBorder="1"/>
    <xf numFmtId="3" fontId="0" fillId="16" borderId="0" xfId="0" applyNumberFormat="1" applyFill="1"/>
    <xf numFmtId="3" fontId="0" fillId="2" borderId="1" xfId="0" applyNumberFormat="1" applyFill="1" applyBorder="1" applyAlignment="1"/>
    <xf numFmtId="3" fontId="0" fillId="0" borderId="0" xfId="0" applyNumberFormat="1" applyFill="1" applyAlignment="1">
      <alignment vertical="center"/>
    </xf>
    <xf numFmtId="3" fontId="0" fillId="0" borderId="11" xfId="0" applyNumberFormat="1" applyFill="1" applyBorder="1"/>
    <xf numFmtId="41" fontId="0" fillId="0" borderId="3" xfId="2" applyFont="1" applyFill="1" applyBorder="1"/>
    <xf numFmtId="3" fontId="0" fillId="11" borderId="3" xfId="0" applyNumberFormat="1" applyFill="1" applyBorder="1"/>
    <xf numFmtId="3" fontId="2" fillId="5" borderId="1" xfId="0" applyNumberFormat="1" applyFont="1" applyFill="1" applyBorder="1" applyAlignment="1">
      <alignment horizontal="left"/>
    </xf>
    <xf numFmtId="3" fontId="2" fillId="5" borderId="6" xfId="0" applyNumberFormat="1" applyFont="1" applyFill="1" applyBorder="1" applyAlignment="1">
      <alignment horizontal="left"/>
    </xf>
    <xf numFmtId="3" fontId="0" fillId="0" borderId="8" xfId="0" applyNumberFormat="1" applyFill="1" applyBorder="1"/>
    <xf numFmtId="3" fontId="0" fillId="0" borderId="1" xfId="0" applyNumberFormat="1" applyFill="1" applyBorder="1"/>
    <xf numFmtId="3" fontId="0" fillId="0" borderId="13" xfId="0" applyNumberFormat="1" applyFill="1" applyBorder="1"/>
    <xf numFmtId="3" fontId="2" fillId="2" borderId="10" xfId="0" applyNumberFormat="1" applyFont="1" applyFill="1" applyBorder="1" applyAlignment="1">
      <alignment horizontal="left"/>
    </xf>
    <xf numFmtId="3" fontId="0" fillId="2" borderId="9" xfId="0" applyNumberFormat="1" applyFill="1" applyBorder="1" applyAlignment="1">
      <alignment horizontal="left"/>
    </xf>
    <xf numFmtId="3" fontId="0" fillId="9" borderId="14" xfId="0" applyNumberFormat="1" applyFill="1" applyBorder="1"/>
    <xf numFmtId="3" fontId="0" fillId="9" borderId="16" xfId="0" applyNumberFormat="1" applyFill="1" applyBorder="1"/>
    <xf numFmtId="3" fontId="0" fillId="2" borderId="10" xfId="0" applyNumberFormat="1" applyFill="1" applyBorder="1" applyAlignment="1"/>
    <xf numFmtId="3" fontId="0" fillId="12" borderId="1" xfId="0" applyNumberFormat="1" applyFill="1" applyBorder="1" applyAlignment="1"/>
    <xf numFmtId="0" fontId="0" fillId="0" borderId="0" xfId="0" applyBorder="1"/>
    <xf numFmtId="0" fontId="0" fillId="0" borderId="0" xfId="0" applyFill="1" applyBorder="1"/>
    <xf numFmtId="3" fontId="0" fillId="2" borderId="3" xfId="0" applyNumberFormat="1" applyFill="1" applyBorder="1" applyAlignment="1">
      <alignment horizontal="center" vertical="center" wrapText="1"/>
    </xf>
    <xf numFmtId="3" fontId="0" fillId="11" borderId="1" xfId="0" applyNumberFormat="1" applyFill="1" applyBorder="1"/>
    <xf numFmtId="3" fontId="0" fillId="15" borderId="8" xfId="0" applyNumberFormat="1" applyFill="1" applyBorder="1"/>
    <xf numFmtId="3" fontId="0" fillId="0" borderId="8" xfId="0" applyNumberFormat="1" applyBorder="1"/>
    <xf numFmtId="3" fontId="0" fillId="3" borderId="8" xfId="0" applyNumberFormat="1" applyFill="1" applyBorder="1"/>
    <xf numFmtId="3" fontId="0" fillId="0" borderId="3" xfId="0" applyNumberFormat="1" applyFill="1" applyBorder="1" applyAlignment="1"/>
    <xf numFmtId="3" fontId="0" fillId="20" borderId="3" xfId="0" applyNumberFormat="1" applyFill="1" applyBorder="1"/>
    <xf numFmtId="3" fontId="0" fillId="21" borderId="3" xfId="0" applyNumberFormat="1" applyFill="1" applyBorder="1"/>
    <xf numFmtId="3" fontId="3" fillId="19" borderId="3" xfId="0" applyNumberFormat="1" applyFont="1" applyFill="1" applyBorder="1"/>
    <xf numFmtId="3" fontId="3" fillId="19" borderId="0" xfId="0" applyNumberFormat="1" applyFont="1" applyFill="1"/>
    <xf numFmtId="3" fontId="0" fillId="17" borderId="3" xfId="0" applyNumberFormat="1" applyFill="1" applyBorder="1"/>
    <xf numFmtId="3" fontId="3" fillId="8" borderId="3" xfId="0" applyNumberFormat="1" applyFont="1" applyFill="1" applyBorder="1"/>
    <xf numFmtId="3" fontId="0" fillId="3" borderId="0" xfId="0" applyNumberFormat="1" applyFill="1" applyBorder="1"/>
    <xf numFmtId="3" fontId="0" fillId="0" borderId="3" xfId="0" applyNumberFormat="1" applyBorder="1" applyAlignment="1"/>
    <xf numFmtId="3" fontId="0" fillId="13" borderId="3" xfId="0" applyNumberFormat="1" applyFill="1" applyBorder="1" applyAlignment="1">
      <alignment horizontal="center"/>
    </xf>
    <xf numFmtId="3" fontId="0" fillId="21" borderId="3" xfId="0" applyNumberForma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2" fillId="5" borderId="1" xfId="0" applyNumberFormat="1" applyFont="1" applyFill="1" applyBorder="1" applyAlignment="1">
      <alignment horizontal="left"/>
    </xf>
    <xf numFmtId="3" fontId="2" fillId="5" borderId="6" xfId="0" applyNumberFormat="1" applyFont="1" applyFill="1" applyBorder="1" applyAlignment="1">
      <alignment horizontal="left"/>
    </xf>
    <xf numFmtId="3" fontId="0" fillId="0" borderId="3" xfId="0" applyNumberFormat="1" applyFill="1" applyBorder="1" applyAlignment="1">
      <alignment horizontal="center"/>
    </xf>
    <xf numFmtId="3" fontId="2" fillId="18" borderId="1" xfId="0" applyNumberFormat="1" applyFont="1" applyFill="1" applyBorder="1" applyAlignment="1">
      <alignment horizontal="left"/>
    </xf>
    <xf numFmtId="3" fontId="0" fillId="18" borderId="6" xfId="0" applyNumberFormat="1" applyFill="1" applyBorder="1" applyAlignment="1">
      <alignment horizontal="left"/>
    </xf>
    <xf numFmtId="3" fontId="0" fillId="18" borderId="2" xfId="0" applyNumberFormat="1" applyFill="1" applyBorder="1"/>
    <xf numFmtId="3" fontId="0" fillId="18" borderId="0" xfId="0" applyNumberFormat="1" applyFill="1"/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ont="1" applyFill="1"/>
    <xf numFmtId="3" fontId="0" fillId="0" borderId="7" xfId="0" applyNumberFormat="1" applyFont="1" applyFill="1" applyBorder="1"/>
    <xf numFmtId="3" fontId="0" fillId="0" borderId="0" xfId="0" applyNumberFormat="1" applyFont="1" applyFill="1" applyAlignment="1">
      <alignment horizontal="center"/>
    </xf>
    <xf numFmtId="9" fontId="0" fillId="0" borderId="0" xfId="0" applyNumberFormat="1" applyFont="1" applyFill="1" applyAlignment="1">
      <alignment horizontal="center"/>
    </xf>
    <xf numFmtId="3" fontId="0" fillId="11" borderId="3" xfId="0" applyNumberFormat="1" applyFont="1" applyFill="1" applyBorder="1" applyAlignment="1">
      <alignment horizontal="center"/>
    </xf>
    <xf numFmtId="9" fontId="0" fillId="11" borderId="1" xfId="0" applyNumberFormat="1" applyFill="1" applyBorder="1" applyAlignment="1">
      <alignment horizontal="center"/>
    </xf>
    <xf numFmtId="3" fontId="0" fillId="5" borderId="3" xfId="0" applyNumberFormat="1" applyFill="1" applyBorder="1" applyAlignment="1">
      <alignment horizontal="center"/>
    </xf>
    <xf numFmtId="3" fontId="0" fillId="12" borderId="3" xfId="0" applyNumberFormat="1" applyFill="1" applyBorder="1" applyAlignment="1">
      <alignment horizontal="center"/>
    </xf>
    <xf numFmtId="3" fontId="11" fillId="0" borderId="3" xfId="0" applyNumberFormat="1" applyFont="1" applyBorder="1" applyAlignment="1">
      <alignment horizontal="center" vertical="center"/>
    </xf>
    <xf numFmtId="3" fontId="11" fillId="0" borderId="0" xfId="0" applyNumberFormat="1" applyFont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/>
    </xf>
    <xf numFmtId="3" fontId="0" fillId="0" borderId="2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0" borderId="0" xfId="0" applyNumberFormat="1" applyFont="1"/>
    <xf numFmtId="3" fontId="11" fillId="5" borderId="5" xfId="0" applyNumberFormat="1" applyFont="1" applyFill="1" applyBorder="1" applyAlignment="1">
      <alignment horizontal="center" vertical="center"/>
    </xf>
    <xf numFmtId="3" fontId="11" fillId="5" borderId="8" xfId="0" applyNumberFormat="1" applyFont="1" applyFill="1" applyBorder="1" applyAlignment="1">
      <alignment horizontal="center" vertical="center"/>
    </xf>
    <xf numFmtId="3" fontId="5" fillId="5" borderId="3" xfId="0" applyNumberFormat="1" applyFont="1" applyFill="1" applyBorder="1" applyAlignment="1">
      <alignment vertical="center"/>
    </xf>
    <xf numFmtId="3" fontId="5" fillId="5" borderId="3" xfId="0" applyNumberFormat="1" applyFont="1" applyFill="1" applyBorder="1" applyAlignment="1">
      <alignment horizontal="center" vertical="center"/>
    </xf>
    <xf numFmtId="3" fontId="0" fillId="5" borderId="0" xfId="0" applyNumberFormat="1" applyFill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2" fillId="12" borderId="2" xfId="1" applyNumberFormat="1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left"/>
    </xf>
    <xf numFmtId="3" fontId="2" fillId="0" borderId="6" xfId="0" applyNumberFormat="1" applyFont="1" applyFill="1" applyBorder="1" applyAlignment="1">
      <alignment horizontal="left"/>
    </xf>
    <xf numFmtId="3" fontId="2" fillId="0" borderId="2" xfId="0" applyNumberFormat="1" applyFont="1" applyFill="1" applyBorder="1" applyAlignment="1">
      <alignment horizontal="center"/>
    </xf>
    <xf numFmtId="3" fontId="0" fillId="23" borderId="1" xfId="0" applyNumberFormat="1" applyFill="1" applyBorder="1"/>
    <xf numFmtId="3" fontId="0" fillId="24" borderId="1" xfId="0" applyNumberFormat="1" applyFill="1" applyBorder="1"/>
    <xf numFmtId="9" fontId="0" fillId="0" borderId="0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3" xfId="0" applyNumberFormat="1" applyFill="1" applyBorder="1" applyAlignment="1">
      <alignment horizontal="center"/>
    </xf>
    <xf numFmtId="3" fontId="0" fillId="0" borderId="3" xfId="0" applyNumberFormat="1" applyFon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5" borderId="6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9" fontId="0" fillId="0" borderId="0" xfId="0" applyNumberFormat="1" applyFill="1" applyAlignment="1">
      <alignment horizontal="center"/>
    </xf>
    <xf numFmtId="3" fontId="0" fillId="6" borderId="3" xfId="0" applyNumberFormat="1" applyFill="1" applyBorder="1" applyAlignment="1" applyProtection="1">
      <alignment horizontal="center"/>
    </xf>
    <xf numFmtId="3" fontId="0" fillId="0" borderId="3" xfId="0" applyNumberFormat="1" applyFill="1" applyBorder="1" applyAlignment="1" applyProtection="1">
      <alignment horizontal="center"/>
    </xf>
    <xf numFmtId="3" fontId="0" fillId="0" borderId="3" xfId="0" applyNumberFormat="1" applyFill="1" applyBorder="1" applyAlignment="1" applyProtection="1">
      <alignment horizontal="center"/>
      <protection locked="0"/>
    </xf>
    <xf numFmtId="3" fontId="0" fillId="18" borderId="1" xfId="0" applyNumberFormat="1" applyFill="1" applyBorder="1" applyAlignment="1"/>
    <xf numFmtId="3" fontId="0" fillId="18" borderId="2" xfId="0" applyNumberFormat="1" applyFill="1" applyBorder="1" applyAlignment="1"/>
    <xf numFmtId="3" fontId="0" fillId="18" borderId="6" xfId="0" applyNumberFormat="1" applyFill="1" applyBorder="1" applyAlignment="1"/>
    <xf numFmtId="3" fontId="0" fillId="0" borderId="1" xfId="0" applyNumberFormat="1" applyFill="1" applyBorder="1" applyAlignment="1"/>
    <xf numFmtId="3" fontId="0" fillId="0" borderId="2" xfId="0" applyNumberFormat="1" applyFill="1" applyBorder="1" applyAlignment="1"/>
    <xf numFmtId="3" fontId="0" fillId="0" borderId="6" xfId="0" applyNumberFormat="1" applyFill="1" applyBorder="1" applyAlignment="1"/>
    <xf numFmtId="3" fontId="0" fillId="12" borderId="2" xfId="0" applyNumberFormat="1" applyFill="1" applyBorder="1" applyAlignment="1"/>
    <xf numFmtId="3" fontId="0" fillId="12" borderId="6" xfId="0" applyNumberFormat="1" applyFill="1" applyBorder="1" applyAlignment="1"/>
    <xf numFmtId="9" fontId="0" fillId="0" borderId="1" xfId="0" applyNumberFormat="1" applyFill="1" applyBorder="1" applyAlignment="1"/>
    <xf numFmtId="9" fontId="0" fillId="0" borderId="2" xfId="0" applyNumberFormat="1" applyFill="1" applyBorder="1" applyAlignment="1"/>
    <xf numFmtId="9" fontId="0" fillId="0" borderId="6" xfId="0" applyNumberFormat="1" applyFill="1" applyBorder="1" applyAlignment="1"/>
    <xf numFmtId="3" fontId="2" fillId="3" borderId="2" xfId="0" applyNumberFormat="1" applyFont="1" applyFill="1" applyBorder="1" applyAlignment="1">
      <alignment horizontal="center" vertical="center"/>
    </xf>
    <xf numFmtId="3" fontId="0" fillId="3" borderId="1" xfId="0" applyNumberFormat="1" applyFill="1" applyBorder="1" applyAlignment="1"/>
    <xf numFmtId="3" fontId="0" fillId="3" borderId="2" xfId="0" applyNumberFormat="1" applyFill="1" applyBorder="1" applyAlignment="1"/>
    <xf numFmtId="3" fontId="0" fillId="3" borderId="6" xfId="0" applyNumberFormat="1" applyFill="1" applyBorder="1" applyAlignment="1"/>
    <xf numFmtId="3" fontId="2" fillId="9" borderId="1" xfId="0" applyNumberFormat="1" applyFont="1" applyFill="1" applyBorder="1" applyAlignment="1">
      <alignment horizontal="left"/>
    </xf>
    <xf numFmtId="3" fontId="2" fillId="9" borderId="6" xfId="0" applyNumberFormat="1" applyFont="1" applyFill="1" applyBorder="1" applyAlignment="1">
      <alignment horizontal="left"/>
    </xf>
    <xf numFmtId="3" fontId="2" fillId="9" borderId="2" xfId="0" applyNumberFormat="1" applyFont="1" applyFill="1" applyBorder="1" applyAlignment="1">
      <alignment horizontal="center"/>
    </xf>
    <xf numFmtId="3" fontId="0" fillId="9" borderId="1" xfId="0" applyNumberFormat="1" applyFill="1" applyBorder="1" applyAlignment="1"/>
    <xf numFmtId="3" fontId="0" fillId="9" borderId="2" xfId="0" applyNumberFormat="1" applyFill="1" applyBorder="1" applyAlignment="1"/>
    <xf numFmtId="3" fontId="0" fillId="9" borderId="6" xfId="0" applyNumberFormat="1" applyFill="1" applyBorder="1" applyAlignment="1"/>
    <xf numFmtId="3" fontId="0" fillId="12" borderId="3" xfId="0" applyNumberFormat="1" applyFill="1" applyBorder="1"/>
    <xf numFmtId="3" fontId="0" fillId="5" borderId="2" xfId="0" applyNumberFormat="1" applyFill="1" applyBorder="1"/>
    <xf numFmtId="3" fontId="2" fillId="8" borderId="3" xfId="0" applyNumberFormat="1" applyFont="1" applyFill="1" applyBorder="1" applyAlignment="1">
      <alignment horizontal="center"/>
    </xf>
    <xf numFmtId="3" fontId="0" fillId="8" borderId="3" xfId="0" applyNumberFormat="1" applyFill="1" applyBorder="1"/>
    <xf numFmtId="3" fontId="5" fillId="0" borderId="3" xfId="0" applyNumberFormat="1" applyFont="1" applyFill="1" applyBorder="1" applyAlignment="1">
      <alignment vertical="center"/>
    </xf>
    <xf numFmtId="9" fontId="0" fillId="0" borderId="0" xfId="0" applyNumberFormat="1" applyFill="1" applyBorder="1" applyAlignment="1"/>
    <xf numFmtId="3" fontId="0" fillId="0" borderId="0" xfId="0" applyNumberFormat="1" applyFont="1" applyFill="1" applyBorder="1"/>
    <xf numFmtId="3" fontId="0" fillId="2" borderId="2" xfId="0" applyNumberFormat="1" applyFill="1" applyBorder="1" applyAlignment="1"/>
    <xf numFmtId="3" fontId="0" fillId="2" borderId="6" xfId="0" applyNumberFormat="1" applyFill="1" applyBorder="1" applyAlignment="1"/>
    <xf numFmtId="3" fontId="0" fillId="5" borderId="1" xfId="0" applyNumberFormat="1" applyFill="1" applyBorder="1" applyAlignment="1"/>
    <xf numFmtId="3" fontId="0" fillId="5" borderId="2" xfId="0" applyNumberFormat="1" applyFill="1" applyBorder="1" applyAlignment="1"/>
    <xf numFmtId="3" fontId="0" fillId="5" borderId="6" xfId="0" applyNumberFormat="1" applyFill="1" applyBorder="1" applyAlignment="1"/>
    <xf numFmtId="3" fontId="2" fillId="2" borderId="18" xfId="0" applyNumberFormat="1" applyFont="1" applyFill="1" applyBorder="1" applyAlignment="1">
      <alignment horizontal="left"/>
    </xf>
    <xf numFmtId="3" fontId="0" fillId="2" borderId="11" xfId="0" applyNumberFormat="1" applyFill="1" applyBorder="1" applyAlignment="1">
      <alignment horizontal="left"/>
    </xf>
    <xf numFmtId="3" fontId="0" fillId="2" borderId="13" xfId="0" applyNumberFormat="1" applyFill="1" applyBorder="1" applyAlignment="1"/>
    <xf numFmtId="3" fontId="0" fillId="2" borderId="7" xfId="0" applyNumberFormat="1" applyFill="1" applyBorder="1" applyAlignment="1"/>
    <xf numFmtId="3" fontId="0" fillId="2" borderId="9" xfId="0" applyNumberFormat="1" applyFill="1" applyBorder="1" applyAlignment="1"/>
    <xf numFmtId="3" fontId="2" fillId="12" borderId="14" xfId="0" applyNumberFormat="1" applyFont="1" applyFill="1" applyBorder="1" applyAlignment="1">
      <alignment horizontal="left"/>
    </xf>
    <xf numFmtId="3" fontId="0" fillId="12" borderId="15" xfId="0" applyNumberFormat="1" applyFill="1" applyBorder="1" applyAlignment="1">
      <alignment horizontal="left"/>
    </xf>
    <xf numFmtId="3" fontId="0" fillId="12" borderId="16" xfId="0" applyNumberFormat="1" applyFill="1" applyBorder="1"/>
    <xf numFmtId="3" fontId="0" fillId="12" borderId="17" xfId="0" applyNumberFormat="1" applyFill="1" applyBorder="1" applyAlignment="1"/>
    <xf numFmtId="3" fontId="0" fillId="2" borderId="6" xfId="0" quotePrefix="1" applyNumberFormat="1" applyFill="1" applyBorder="1" applyAlignment="1">
      <alignment horizontal="center" vertical="center" wrapText="1"/>
    </xf>
    <xf numFmtId="3" fontId="0" fillId="4" borderId="3" xfId="0" applyNumberFormat="1" applyFill="1" applyBorder="1"/>
    <xf numFmtId="3" fontId="0" fillId="19" borderId="3" xfId="0" applyNumberFormat="1" applyFill="1" applyBorder="1"/>
    <xf numFmtId="3" fontId="0" fillId="9" borderId="19" xfId="0" applyNumberFormat="1" applyFill="1" applyBorder="1"/>
    <xf numFmtId="3" fontId="0" fillId="0" borderId="1" xfId="0" applyNumberFormat="1" applyFill="1" applyBorder="1" applyAlignment="1">
      <alignment horizontal="right"/>
    </xf>
    <xf numFmtId="3" fontId="0" fillId="5" borderId="1" xfId="0" applyNumberFormat="1" applyFill="1" applyBorder="1" applyAlignment="1">
      <alignment horizontal="right"/>
    </xf>
    <xf numFmtId="3" fontId="0" fillId="24" borderId="3" xfId="0" applyNumberFormat="1" applyFill="1" applyBorder="1"/>
    <xf numFmtId="3" fontId="3" fillId="25" borderId="3" xfId="0" applyNumberFormat="1" applyFont="1" applyFill="1" applyBorder="1"/>
    <xf numFmtId="3" fontId="0" fillId="9" borderId="3" xfId="0" applyNumberFormat="1" applyFill="1" applyBorder="1" applyAlignment="1"/>
    <xf numFmtId="3" fontId="0" fillId="26" borderId="3" xfId="0" applyNumberFormat="1" applyFill="1" applyBorder="1"/>
    <xf numFmtId="3" fontId="0" fillId="22" borderId="3" xfId="0" applyNumberFormat="1" applyFill="1" applyBorder="1"/>
    <xf numFmtId="3" fontId="0" fillId="11" borderId="3" xfId="0" applyNumberFormat="1" applyFill="1" applyBorder="1" applyAlignment="1"/>
    <xf numFmtId="3" fontId="0" fillId="11" borderId="1" xfId="0" applyNumberFormat="1" applyFill="1" applyBorder="1" applyAlignment="1"/>
    <xf numFmtId="3" fontId="0" fillId="11" borderId="2" xfId="0" applyNumberFormat="1" applyFill="1" applyBorder="1" applyAlignment="1"/>
    <xf numFmtId="3" fontId="0" fillId="11" borderId="6" xfId="0" applyNumberFormat="1" applyFill="1" applyBorder="1" applyAlignment="1"/>
    <xf numFmtId="3" fontId="0" fillId="11" borderId="0" xfId="0" applyNumberFormat="1" applyFill="1"/>
    <xf numFmtId="3" fontId="0" fillId="14" borderId="3" xfId="0" applyNumberFormat="1" applyFill="1" applyBorder="1" applyAlignment="1"/>
    <xf numFmtId="3" fontId="0" fillId="14" borderId="1" xfId="0" applyNumberFormat="1" applyFill="1" applyBorder="1" applyAlignment="1"/>
    <xf numFmtId="3" fontId="0" fillId="14" borderId="2" xfId="0" applyNumberFormat="1" applyFill="1" applyBorder="1" applyAlignment="1"/>
    <xf numFmtId="3" fontId="0" fillId="14" borderId="6" xfId="0" applyNumberFormat="1" applyFill="1" applyBorder="1" applyAlignment="1"/>
    <xf numFmtId="3" fontId="0" fillId="14" borderId="0" xfId="0" applyNumberFormat="1" applyFill="1"/>
    <xf numFmtId="3" fontId="0" fillId="5" borderId="3" xfId="0" applyNumberFormat="1" applyFill="1" applyBorder="1" applyAlignment="1"/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9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14" fontId="0" fillId="0" borderId="0" xfId="0" applyNumberFormat="1"/>
    <xf numFmtId="3" fontId="5" fillId="0" borderId="3" xfId="0" applyNumberFormat="1" applyFont="1" applyBorder="1" applyAlignment="1">
      <alignment vertical="center"/>
    </xf>
    <xf numFmtId="3" fontId="2" fillId="0" borderId="0" xfId="0" applyNumberFormat="1" applyFont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3" xfId="0" applyNumberFormat="1" applyFont="1" applyBorder="1"/>
    <xf numFmtId="3" fontId="0" fillId="0" borderId="0" xfId="0" applyNumberFormat="1" applyFill="1" applyBorder="1" applyAlignment="1"/>
    <xf numFmtId="3" fontId="0" fillId="0" borderId="7" xfId="0" applyNumberFormat="1" applyFill="1" applyBorder="1" applyAlignment="1"/>
    <xf numFmtId="14" fontId="0" fillId="0" borderId="0" xfId="0" applyNumberFormat="1" applyFill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left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9" fontId="0" fillId="0" borderId="3" xfId="0" applyNumberFormat="1" applyFill="1" applyBorder="1" applyAlignment="1">
      <alignment horizontal="center"/>
    </xf>
    <xf numFmtId="3" fontId="0" fillId="0" borderId="0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9" fontId="0" fillId="0" borderId="3" xfId="0" applyNumberFormat="1" applyBorder="1"/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3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11" borderId="3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21" xfId="0" applyNumberFormat="1" applyBorder="1" applyAlignment="1">
      <alignment horizontal="center"/>
    </xf>
    <xf numFmtId="9" fontId="0" fillId="0" borderId="0" xfId="0" applyNumberFormat="1" applyFill="1" applyAlignment="1">
      <alignment horizontal="left"/>
    </xf>
    <xf numFmtId="3" fontId="0" fillId="11" borderId="0" xfId="0" applyNumberFormat="1" applyFill="1" applyAlignment="1">
      <alignment horizontal="center"/>
    </xf>
    <xf numFmtId="14" fontId="0" fillId="11" borderId="3" xfId="0" applyNumberFormat="1" applyFill="1" applyBorder="1" applyAlignment="1">
      <alignment horizontal="center"/>
    </xf>
    <xf numFmtId="3" fontId="0" fillId="11" borderId="3" xfId="0" applyNumberFormat="1" applyFill="1" applyBorder="1" applyAlignment="1" applyProtection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3" borderId="20" xfId="0" applyNumberFormat="1" applyFill="1" applyBorder="1" applyAlignment="1"/>
    <xf numFmtId="3" fontId="0" fillId="0" borderId="0" xfId="0" applyNumberFormat="1" applyBorder="1" applyAlignment="1">
      <alignment horizontal="center"/>
    </xf>
    <xf numFmtId="3" fontId="3" fillId="8" borderId="0" xfId="0" applyNumberFormat="1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0" fillId="14" borderId="3" xfId="0" applyNumberFormat="1" applyFill="1" applyBorder="1" applyAlignment="1">
      <alignment horizontal="center"/>
    </xf>
    <xf numFmtId="10" fontId="0" fillId="0" borderId="3" xfId="0" applyNumberFormat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12" borderId="0" xfId="0" applyNumberFormat="1" applyFont="1" applyFill="1" applyAlignment="1">
      <alignment horizontal="center"/>
    </xf>
    <xf numFmtId="0" fontId="0" fillId="0" borderId="3" xfId="0" applyFill="1" applyBorder="1"/>
    <xf numFmtId="14" fontId="0" fillId="6" borderId="3" xfId="0" applyNumberFormat="1" applyFill="1" applyBorder="1" applyAlignment="1">
      <alignment horizontal="center"/>
    </xf>
    <xf numFmtId="3" fontId="0" fillId="6" borderId="3" xfId="0" applyNumberFormat="1" applyFill="1" applyBorder="1" applyAlignment="1">
      <alignment horizontal="center"/>
    </xf>
    <xf numFmtId="3" fontId="0" fillId="0" borderId="0" xfId="0" applyNumberFormat="1" applyFill="1" applyAlignment="1">
      <alignment horizontal="center" wrapText="1"/>
    </xf>
    <xf numFmtId="1" fontId="0" fillId="0" borderId="0" xfId="0" applyNumberFormat="1" applyFill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7" xfId="0" applyNumberFormat="1" applyFill="1" applyBorder="1"/>
    <xf numFmtId="3" fontId="0" fillId="0" borderId="3" xfId="0" applyNumberFormat="1" applyFont="1" applyFill="1" applyBorder="1" applyAlignment="1">
      <alignment horizontal="left"/>
    </xf>
    <xf numFmtId="3" fontId="0" fillId="0" borderId="0" xfId="0" applyNumberFormat="1" applyFont="1" applyFill="1" applyAlignment="1">
      <alignment horizontal="left"/>
    </xf>
    <xf numFmtId="3" fontId="0" fillId="0" borderId="3" xfId="0" applyNumberFormat="1" applyFont="1" applyFill="1" applyBorder="1" applyAlignment="1">
      <alignment horizontal="left" wrapText="1"/>
    </xf>
    <xf numFmtId="3" fontId="0" fillId="8" borderId="0" xfId="0" applyNumberFormat="1" applyFont="1" applyFill="1" applyAlignment="1">
      <alignment horizontal="left"/>
    </xf>
    <xf numFmtId="3" fontId="0" fillId="0" borderId="7" xfId="0" applyNumberFormat="1" applyFont="1" applyFill="1" applyBorder="1" applyAlignment="1">
      <alignment horizontal="left"/>
    </xf>
    <xf numFmtId="3" fontId="0" fillId="0" borderId="0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left"/>
    </xf>
    <xf numFmtId="3" fontId="0" fillId="5" borderId="2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right"/>
    </xf>
    <xf numFmtId="3" fontId="0" fillId="3" borderId="3" xfId="0" applyNumberFormat="1" applyFill="1" applyBorder="1" applyAlignment="1">
      <alignment horizontal="center"/>
    </xf>
    <xf numFmtId="3" fontId="12" fillId="0" borderId="0" xfId="0" applyNumberFormat="1" applyFont="1" applyFill="1" applyAlignment="1">
      <alignment horizontal="center"/>
    </xf>
    <xf numFmtId="14" fontId="12" fillId="0" borderId="0" xfId="0" applyNumberFormat="1" applyFont="1" applyFill="1" applyAlignment="1">
      <alignment horizontal="center"/>
    </xf>
    <xf numFmtId="3" fontId="12" fillId="0" borderId="0" xfId="0" applyNumberFormat="1" applyFont="1" applyFill="1" applyAlignment="1">
      <alignment horizontal="left"/>
    </xf>
    <xf numFmtId="3" fontId="12" fillId="0" borderId="0" xfId="0" applyNumberFormat="1" applyFont="1" applyFill="1" applyBorder="1" applyAlignment="1">
      <alignment horizontal="center"/>
    </xf>
    <xf numFmtId="14" fontId="0" fillId="11" borderId="3" xfId="0" applyNumberFormat="1" applyFill="1" applyBorder="1" applyAlignment="1">
      <alignment horizontal="center" vertical="center"/>
    </xf>
    <xf numFmtId="3" fontId="0" fillId="11" borderId="3" xfId="0" applyNumberFormat="1" applyFill="1" applyBorder="1" applyAlignment="1">
      <alignment horizontal="center" vertical="center"/>
    </xf>
    <xf numFmtId="3" fontId="0" fillId="11" borderId="3" xfId="0" applyNumberFormat="1" applyFill="1" applyBorder="1" applyAlignment="1" applyProtection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3" fontId="0" fillId="0" borderId="0" xfId="0" applyNumberFormat="1" applyFill="1" applyAlignment="1">
      <alignment horizontal="left" vertical="center"/>
    </xf>
    <xf numFmtId="3" fontId="2" fillId="3" borderId="3" xfId="0" applyNumberFormat="1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41" fontId="0" fillId="0" borderId="3" xfId="2" applyFont="1" applyFill="1" applyBorder="1" applyProtection="1">
      <protection locked="0"/>
    </xf>
    <xf numFmtId="41" fontId="0" fillId="3" borderId="3" xfId="2" applyFont="1" applyFill="1" applyBorder="1"/>
    <xf numFmtId="41" fontId="0" fillId="3" borderId="3" xfId="2" applyFont="1" applyFill="1" applyBorder="1" applyProtection="1">
      <protection locked="0"/>
    </xf>
    <xf numFmtId="3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2" fillId="0" borderId="1" xfId="0" applyNumberFormat="1" applyFont="1" applyFill="1" applyBorder="1" applyAlignment="1">
      <alignment horizontal="right" vertical="center"/>
    </xf>
    <xf numFmtId="3" fontId="0" fillId="27" borderId="3" xfId="0" applyNumberFormat="1" applyFill="1" applyBorder="1"/>
    <xf numFmtId="3" fontId="0" fillId="0" borderId="3" xfId="0" applyNumberFormat="1" applyFill="1" applyBorder="1" applyAlignment="1">
      <alignment horizontal="center"/>
    </xf>
    <xf numFmtId="3" fontId="0" fillId="8" borderId="0" xfId="0" applyNumberFormat="1" applyFill="1" applyAlignment="1">
      <alignment horizontal="center"/>
    </xf>
    <xf numFmtId="3" fontId="0" fillId="13" borderId="1" xfId="0" applyNumberFormat="1" applyFill="1" applyBorder="1"/>
    <xf numFmtId="3" fontId="13" fillId="0" borderId="0" xfId="0" applyNumberFormat="1" applyFont="1" applyFill="1"/>
    <xf numFmtId="3" fontId="13" fillId="0" borderId="0" xfId="0" applyNumberFormat="1" applyFont="1" applyFill="1" applyAlignment="1">
      <alignment horizontal="center"/>
    </xf>
    <xf numFmtId="3" fontId="13" fillId="0" borderId="0" xfId="0" applyNumberFormat="1" applyFont="1" applyFill="1" applyAlignment="1">
      <alignment horizontal="left"/>
    </xf>
    <xf numFmtId="3" fontId="0" fillId="11" borderId="0" xfId="0" applyNumberFormat="1" applyFill="1" applyBorder="1"/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 vertical="center"/>
    </xf>
    <xf numFmtId="14" fontId="2" fillId="2" borderId="6" xfId="0" applyNumberFormat="1" applyFont="1" applyFill="1" applyBorder="1" applyAlignment="1">
      <alignment horizontal="center" vertical="center"/>
    </xf>
    <xf numFmtId="14" fontId="0" fillId="0" borderId="0" xfId="0" applyNumberFormat="1" applyFill="1" applyBorder="1"/>
    <xf numFmtId="14" fontId="0" fillId="0" borderId="0" xfId="0" applyNumberFormat="1" applyBorder="1"/>
    <xf numFmtId="3" fontId="0" fillId="10" borderId="3" xfId="0" applyNumberFormat="1" applyFill="1" applyBorder="1"/>
    <xf numFmtId="14" fontId="8" fillId="2" borderId="1" xfId="0" applyNumberFormat="1" applyFont="1" applyFill="1" applyBorder="1" applyAlignment="1">
      <alignment horizontal="center" vertical="center"/>
    </xf>
    <xf numFmtId="14" fontId="8" fillId="2" borderId="6" xfId="0" applyNumberFormat="1" applyFont="1" applyFill="1" applyBorder="1" applyAlignment="1">
      <alignment horizontal="center" vertical="center"/>
    </xf>
    <xf numFmtId="14" fontId="8" fillId="0" borderId="0" xfId="0" quotePrefix="1" applyNumberFormat="1" applyFont="1" applyFill="1" applyBorder="1" applyAlignment="1">
      <alignment horizontal="center"/>
    </xf>
    <xf numFmtId="14" fontId="8" fillId="0" borderId="0" xfId="0" applyNumberFormat="1" applyFont="1" applyFill="1"/>
    <xf numFmtId="14" fontId="8" fillId="0" borderId="0" xfId="0" applyNumberFormat="1" applyFont="1" applyFill="1" applyAlignment="1">
      <alignment horizontal="left"/>
    </xf>
    <xf numFmtId="14" fontId="8" fillId="0" borderId="0" xfId="0" applyNumberFormat="1" applyFont="1" applyFill="1" applyAlignment="1">
      <alignment horizontal="center"/>
    </xf>
    <xf numFmtId="14" fontId="8" fillId="0" borderId="0" xfId="0" applyNumberFormat="1" applyFont="1"/>
    <xf numFmtId="3" fontId="2" fillId="2" borderId="1" xfId="0" applyNumberFormat="1" applyFont="1" applyFill="1" applyBorder="1" applyAlignment="1">
      <alignment horizontal="center" vertical="center" wrapText="1"/>
    </xf>
    <xf numFmtId="3" fontId="2" fillId="0" borderId="2" xfId="0" applyNumberFormat="1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Alignment="1">
      <alignment vertical="center"/>
    </xf>
    <xf numFmtId="3" fontId="12" fillId="0" borderId="0" xfId="0" applyNumberFormat="1" applyFont="1" applyBorder="1"/>
    <xf numFmtId="3" fontId="12" fillId="0" borderId="0" xfId="0" applyNumberFormat="1" applyFont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28" borderId="3" xfId="0" applyNumberFormat="1" applyFill="1" applyBorder="1" applyAlignment="1"/>
    <xf numFmtId="3" fontId="0" fillId="17" borderId="1" xfId="0" applyNumberFormat="1" applyFill="1" applyBorder="1"/>
    <xf numFmtId="0" fontId="15" fillId="0" borderId="0" xfId="0" applyFont="1"/>
    <xf numFmtId="164" fontId="15" fillId="0" borderId="0" xfId="0" applyNumberFormat="1" applyFont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2" borderId="3" xfId="0" applyNumberFormat="1" applyFont="1" applyFill="1" applyBorder="1"/>
    <xf numFmtId="3" fontId="5" fillId="0" borderId="0" xfId="0" applyNumberFormat="1" applyFont="1" applyFill="1" applyAlignment="1">
      <alignment vertic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2" fillId="11" borderId="3" xfId="0" applyNumberFormat="1" applyFont="1" applyFill="1" applyBorder="1"/>
    <xf numFmtId="3" fontId="0" fillId="0" borderId="0" xfId="0" quotePrefix="1" applyNumberFormat="1" applyFill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14" fontId="0" fillId="0" borderId="0" xfId="0" applyNumberFormat="1" applyFill="1" applyAlignment="1">
      <alignment horizontal="left"/>
    </xf>
    <xf numFmtId="3" fontId="0" fillId="0" borderId="3" xfId="0" applyNumberFormat="1" applyFill="1" applyBorder="1" applyAlignment="1">
      <alignment horizontal="center"/>
    </xf>
    <xf numFmtId="41" fontId="3" fillId="0" borderId="0" xfId="2" applyFont="1" applyFill="1"/>
    <xf numFmtId="3" fontId="0" fillId="0" borderId="3" xfId="0" applyNumberFormat="1" applyFill="1" applyBorder="1" applyAlignment="1">
      <alignment horizontal="center"/>
    </xf>
    <xf numFmtId="3" fontId="2" fillId="0" borderId="3" xfId="0" applyNumberFormat="1" applyFont="1" applyFill="1" applyBorder="1"/>
    <xf numFmtId="3" fontId="0" fillId="0" borderId="3" xfId="2" applyNumberFormat="1" applyFont="1" applyFill="1" applyBorder="1" applyAlignment="1">
      <alignment horizontal="right"/>
    </xf>
    <xf numFmtId="3" fontId="0" fillId="3" borderId="3" xfId="2" applyNumberFormat="1" applyFont="1" applyFill="1" applyBorder="1" applyAlignment="1">
      <alignment horizontal="right"/>
    </xf>
    <xf numFmtId="3" fontId="3" fillId="3" borderId="3" xfId="2" applyNumberFormat="1" applyFont="1" applyFill="1" applyBorder="1" applyAlignment="1">
      <alignment horizontal="right"/>
    </xf>
    <xf numFmtId="3" fontId="0" fillId="0" borderId="3" xfId="0" applyNumberFormat="1" applyFill="1" applyBorder="1" applyAlignment="1">
      <alignment vertical="center"/>
    </xf>
    <xf numFmtId="3" fontId="0" fillId="11" borderId="3" xfId="0" applyNumberFormat="1" applyFont="1" applyFill="1" applyBorder="1" applyAlignment="1">
      <alignment horizontal="center" vertical="center"/>
    </xf>
    <xf numFmtId="9" fontId="0" fillId="11" borderId="3" xfId="0" applyNumberFormat="1" applyFill="1" applyBorder="1" applyAlignment="1">
      <alignment horizontal="center"/>
    </xf>
    <xf numFmtId="3" fontId="0" fillId="0" borderId="3" xfId="0" applyNumberFormat="1" applyFont="1" applyFill="1" applyBorder="1" applyAlignment="1">
      <alignment horizontal="center" vertical="center" wrapText="1"/>
    </xf>
    <xf numFmtId="3" fontId="0" fillId="0" borderId="0" xfId="0" applyNumberFormat="1" applyFill="1" applyAlignment="1">
      <alignment horizontal="center"/>
    </xf>
    <xf numFmtId="3" fontId="0" fillId="0" borderId="3" xfId="0" applyNumberFormat="1" applyBorder="1" applyAlignment="1">
      <alignment horizontal="left"/>
    </xf>
    <xf numFmtId="14" fontId="0" fillId="0" borderId="3" xfId="0" quotePrefix="1" applyNumberFormat="1" applyBorder="1" applyAlignment="1">
      <alignment horizontal="center"/>
    </xf>
    <xf numFmtId="3" fontId="0" fillId="0" borderId="5" xfId="0" applyNumberFormat="1" applyBorder="1" applyAlignment="1">
      <alignment horizontal="left"/>
    </xf>
    <xf numFmtId="3" fontId="0" fillId="9" borderId="3" xfId="0" applyNumberFormat="1" applyFill="1" applyBorder="1" applyAlignment="1">
      <alignment horizontal="center"/>
    </xf>
    <xf numFmtId="3" fontId="0" fillId="29" borderId="3" xfId="0" applyNumberFormat="1" applyFill="1" applyBorder="1" applyAlignment="1">
      <alignment horizontal="center"/>
    </xf>
    <xf numFmtId="3" fontId="0" fillId="13" borderId="3" xfId="0" applyNumberFormat="1" applyFill="1" applyBorder="1" applyAlignment="1">
      <alignment horizontal="left"/>
    </xf>
    <xf numFmtId="3" fontId="0" fillId="11" borderId="3" xfId="0" applyNumberFormat="1" applyFill="1" applyBorder="1" applyAlignment="1">
      <alignment horizontal="left"/>
    </xf>
    <xf numFmtId="3" fontId="0" fillId="27" borderId="3" xfId="0" applyNumberFormat="1" applyFill="1" applyBorder="1" applyAlignment="1">
      <alignment horizontal="center"/>
    </xf>
    <xf numFmtId="14" fontId="0" fillId="0" borderId="3" xfId="0" quotePrefix="1" applyNumberFormat="1" applyFill="1" applyBorder="1" applyAlignment="1">
      <alignment horizontal="center"/>
    </xf>
    <xf numFmtId="14" fontId="0" fillId="0" borderId="5" xfId="0" quotePrefix="1" applyNumberFormat="1" applyFill="1" applyBorder="1" applyAlignment="1">
      <alignment horizontal="center"/>
    </xf>
    <xf numFmtId="3" fontId="0" fillId="0" borderId="5" xfId="0" applyNumberFormat="1" applyFill="1" applyBorder="1" applyAlignment="1"/>
    <xf numFmtId="3" fontId="0" fillId="0" borderId="5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left"/>
    </xf>
    <xf numFmtId="165" fontId="0" fillId="0" borderId="0" xfId="0" applyNumberFormat="1" applyFill="1" applyBorder="1"/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left"/>
    </xf>
    <xf numFmtId="3" fontId="0" fillId="0" borderId="3" xfId="0" applyNumberFormat="1" applyFill="1" applyBorder="1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4" fontId="0" fillId="0" borderId="0" xfId="0" quotePrefix="1" applyNumberFormat="1" applyFill="1" applyBorder="1" applyAlignment="1">
      <alignment horizontal="center"/>
    </xf>
    <xf numFmtId="3" fontId="0" fillId="0" borderId="0" xfId="0" quotePrefix="1" applyNumberFormat="1" applyFill="1" applyBorder="1" applyAlignment="1">
      <alignment horizontal="left"/>
    </xf>
    <xf numFmtId="3" fontId="0" fillId="0" borderId="3" xfId="0" applyNumberFormat="1" applyFill="1" applyBorder="1" applyAlignment="1">
      <alignment horizontal="center"/>
    </xf>
    <xf numFmtId="3" fontId="0" fillId="6" borderId="0" xfId="0" applyNumberFormat="1" applyFill="1" applyAlignment="1">
      <alignment horizontal="center"/>
    </xf>
    <xf numFmtId="14" fontId="0" fillId="0" borderId="0" xfId="0" quotePrefix="1" applyNumberFormat="1" applyFill="1" applyAlignment="1">
      <alignment horizontal="center"/>
    </xf>
    <xf numFmtId="14" fontId="13" fillId="0" borderId="0" xfId="0" applyNumberFormat="1" applyFont="1" applyFill="1" applyAlignment="1">
      <alignment horizontal="center"/>
    </xf>
    <xf numFmtId="14" fontId="0" fillId="0" borderId="3" xfId="0" applyNumberFormat="1" applyFill="1" applyBorder="1"/>
    <xf numFmtId="14" fontId="0" fillId="15" borderId="3" xfId="0" applyNumberFormat="1" applyFill="1" applyBorder="1"/>
    <xf numFmtId="14" fontId="0" fillId="15" borderId="1" xfId="0" applyNumberFormat="1" applyFill="1" applyBorder="1"/>
    <xf numFmtId="3" fontId="0" fillId="0" borderId="0" xfId="0" applyNumberFormat="1" applyFill="1" applyBorder="1" applyAlignment="1">
      <alignment horizontal="left"/>
    </xf>
    <xf numFmtId="3" fontId="3" fillId="11" borderId="0" xfId="0" applyNumberFormat="1" applyFont="1" applyFill="1" applyAlignment="1">
      <alignment horizontal="center"/>
    </xf>
    <xf numFmtId="3" fontId="0" fillId="11" borderId="0" xfId="0" applyNumberFormat="1" applyFill="1" applyBorder="1" applyAlignment="1">
      <alignment horizontal="center"/>
    </xf>
    <xf numFmtId="3" fontId="0" fillId="6" borderId="0" xfId="0" applyNumberFormat="1" applyFill="1" applyBorder="1"/>
    <xf numFmtId="3" fontId="0" fillId="3" borderId="0" xfId="0" quotePrefix="1" applyNumberFormat="1" applyFill="1" applyBorder="1"/>
    <xf numFmtId="14" fontId="0" fillId="0" borderId="0" xfId="0" applyNumberFormat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3" fontId="0" fillId="12" borderId="3" xfId="0" applyNumberFormat="1" applyFont="1" applyFill="1" applyBorder="1"/>
    <xf numFmtId="3" fontId="0" fillId="12" borderId="3" xfId="0" applyNumberFormat="1" applyFont="1" applyFill="1" applyBorder="1" applyAlignment="1">
      <alignment horizontal="center"/>
    </xf>
    <xf numFmtId="14" fontId="0" fillId="0" borderId="0" xfId="0" quotePrefix="1" applyNumberFormat="1" applyFill="1" applyBorder="1"/>
    <xf numFmtId="1" fontId="0" fillId="0" borderId="0" xfId="0" applyNumberFormat="1" applyFill="1"/>
    <xf numFmtId="3" fontId="0" fillId="0" borderId="7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3" fontId="0" fillId="20" borderId="3" xfId="0" applyNumberFormat="1" applyFill="1" applyBorder="1" applyAlignment="1">
      <alignment horizontal="center"/>
    </xf>
    <xf numFmtId="3" fontId="0" fillId="2" borderId="6" xfId="0" applyNumberFormat="1" applyFill="1" applyBorder="1" applyAlignment="1">
      <alignment horizontal="center"/>
    </xf>
    <xf numFmtId="3" fontId="0" fillId="11" borderId="6" xfId="0" applyNumberFormat="1" applyFill="1" applyBorder="1" applyAlignment="1">
      <alignment horizontal="center"/>
    </xf>
    <xf numFmtId="3" fontId="0" fillId="14" borderId="6" xfId="0" applyNumberFormat="1" applyFill="1" applyBorder="1" applyAlignment="1">
      <alignment horizontal="center"/>
    </xf>
    <xf numFmtId="3" fontId="0" fillId="7" borderId="8" xfId="0" applyNumberFormat="1" applyFill="1" applyBorder="1" applyAlignment="1">
      <alignment horizontal="center"/>
    </xf>
    <xf numFmtId="3" fontId="0" fillId="7" borderId="3" xfId="0" applyNumberForma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3" xfId="0" applyNumberFormat="1" applyFill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quotePrefix="1" applyNumberFormat="1" applyFill="1" applyBorder="1"/>
    <xf numFmtId="3" fontId="0" fillId="11" borderId="0" xfId="0" applyNumberFormat="1" applyFill="1" applyAlignment="1">
      <alignment horizontal="center" vertical="center"/>
    </xf>
    <xf numFmtId="3" fontId="0" fillId="0" borderId="3" xfId="0" applyNumberFormat="1" applyFill="1" applyBorder="1" applyAlignment="1">
      <alignment horizontal="center"/>
    </xf>
    <xf numFmtId="3" fontId="0" fillId="6" borderId="0" xfId="0" applyNumberFormat="1" applyFill="1" applyBorder="1" applyAlignment="1">
      <alignment horizontal="center"/>
    </xf>
    <xf numFmtId="3" fontId="0" fillId="30" borderId="3" xfId="0" applyNumberFormat="1" applyFill="1" applyBorder="1"/>
    <xf numFmtId="3" fontId="0" fillId="8" borderId="0" xfId="0" applyNumberFormat="1" applyFill="1"/>
    <xf numFmtId="3" fontId="0" fillId="0" borderId="0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3" fillId="19" borderId="3" xfId="0" applyNumberFormat="1" applyFont="1" applyFill="1" applyBorder="1" applyAlignment="1">
      <alignment horizontal="center"/>
    </xf>
    <xf numFmtId="3" fontId="2" fillId="31" borderId="1" xfId="0" applyNumberFormat="1" applyFont="1" applyFill="1" applyBorder="1" applyAlignment="1">
      <alignment horizontal="left"/>
    </xf>
    <xf numFmtId="3" fontId="2" fillId="31" borderId="6" xfId="0" applyNumberFormat="1" applyFont="1" applyFill="1" applyBorder="1" applyAlignment="1">
      <alignment horizontal="left"/>
    </xf>
    <xf numFmtId="3" fontId="2" fillId="31" borderId="2" xfId="0" applyNumberFormat="1" applyFont="1" applyFill="1" applyBorder="1" applyAlignment="1">
      <alignment horizontal="center"/>
    </xf>
    <xf numFmtId="3" fontId="0" fillId="31" borderId="1" xfId="0" applyNumberFormat="1" applyFill="1" applyBorder="1" applyAlignment="1">
      <alignment horizontal="right"/>
    </xf>
    <xf numFmtId="3" fontId="0" fillId="31" borderId="2" xfId="0" applyNumberFormat="1" applyFill="1" applyBorder="1" applyAlignment="1"/>
    <xf numFmtId="3" fontId="0" fillId="31" borderId="6" xfId="0" applyNumberFormat="1" applyFill="1" applyBorder="1" applyAlignment="1"/>
    <xf numFmtId="0" fontId="0" fillId="31" borderId="3" xfId="0" applyFill="1" applyBorder="1"/>
    <xf numFmtId="3" fontId="2" fillId="31" borderId="3" xfId="0" applyNumberFormat="1" applyFont="1" applyFill="1" applyBorder="1"/>
    <xf numFmtId="3" fontId="2" fillId="11" borderId="2" xfId="1" applyNumberFormat="1" applyFont="1" applyFill="1" applyBorder="1" applyAlignment="1">
      <alignment horizontal="center" vertical="center"/>
    </xf>
    <xf numFmtId="3" fontId="0" fillId="11" borderId="1" xfId="0" applyNumberFormat="1" applyFill="1" applyBorder="1" applyAlignment="1">
      <alignment horizontal="right"/>
    </xf>
    <xf numFmtId="0" fontId="0" fillId="11" borderId="3" xfId="0" applyFill="1" applyBorder="1"/>
    <xf numFmtId="3" fontId="2" fillId="21" borderId="1" xfId="0" applyNumberFormat="1" applyFont="1" applyFill="1" applyBorder="1" applyAlignment="1">
      <alignment horizontal="left"/>
    </xf>
    <xf numFmtId="3" fontId="2" fillId="21" borderId="6" xfId="0" applyNumberFormat="1" applyFont="1" applyFill="1" applyBorder="1" applyAlignment="1">
      <alignment horizontal="left"/>
    </xf>
    <xf numFmtId="3" fontId="2" fillId="21" borderId="2" xfId="0" applyNumberFormat="1" applyFont="1" applyFill="1" applyBorder="1" applyAlignment="1">
      <alignment horizontal="center"/>
    </xf>
    <xf numFmtId="3" fontId="0" fillId="21" borderId="1" xfId="0" applyNumberFormat="1" applyFill="1" applyBorder="1" applyAlignment="1">
      <alignment horizontal="right"/>
    </xf>
    <xf numFmtId="3" fontId="0" fillId="21" borderId="2" xfId="0" applyNumberFormat="1" applyFill="1" applyBorder="1" applyAlignment="1"/>
    <xf numFmtId="3" fontId="0" fillId="21" borderId="6" xfId="0" applyNumberFormat="1" applyFill="1" applyBorder="1" applyAlignment="1"/>
    <xf numFmtId="0" fontId="0" fillId="21" borderId="3" xfId="0" applyFill="1" applyBorder="1"/>
    <xf numFmtId="3" fontId="2" fillId="21" borderId="3" xfId="0" applyNumberFormat="1" applyFont="1" applyFill="1" applyBorder="1"/>
    <xf numFmtId="14" fontId="0" fillId="20" borderId="3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3" fillId="20" borderId="0" xfId="0" applyNumberFormat="1" applyFont="1" applyFill="1"/>
    <xf numFmtId="3" fontId="0" fillId="2" borderId="0" xfId="0" applyNumberFormat="1" applyFill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2" fillId="0" borderId="0" xfId="0" applyNumberFormat="1" applyFont="1" applyFill="1" applyBorder="1"/>
    <xf numFmtId="3" fontId="0" fillId="0" borderId="0" xfId="0" applyNumberFormat="1" applyFill="1" applyBorder="1" applyAlignment="1">
      <alignment horizontal="left"/>
    </xf>
    <xf numFmtId="3" fontId="0" fillId="0" borderId="3" xfId="0" applyNumberFormat="1" applyFill="1" applyBorder="1" applyAlignment="1">
      <alignment horizontal="center"/>
    </xf>
    <xf numFmtId="3" fontId="0" fillId="8" borderId="0" xfId="0" applyNumberFormat="1" applyFill="1" applyBorder="1"/>
    <xf numFmtId="14" fontId="0" fillId="15" borderId="3" xfId="0" applyNumberFormat="1" applyFill="1" applyBorder="1" applyAlignment="1">
      <alignment horizontal="center"/>
    </xf>
    <xf numFmtId="3" fontId="0" fillId="15" borderId="3" xfId="0" applyNumberFormat="1" applyFill="1" applyBorder="1" applyAlignment="1">
      <alignment horizontal="center"/>
    </xf>
    <xf numFmtId="14" fontId="0" fillId="15" borderId="3" xfId="0" quotePrefix="1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3" xfId="0" quotePrefix="1" applyNumberFormat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3" xfId="0" quotePrefix="1" applyNumberFormat="1" applyFill="1" applyBorder="1" applyAlignment="1">
      <alignment horizontal="center"/>
    </xf>
    <xf numFmtId="14" fontId="12" fillId="15" borderId="3" xfId="0" quotePrefix="1" applyNumberFormat="1" applyFon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10" borderId="3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3" borderId="0" xfId="0" applyNumberFormat="1" applyFill="1" applyBorder="1" applyAlignment="1">
      <alignment horizontal="center"/>
    </xf>
    <xf numFmtId="3" fontId="0" fillId="8" borderId="0" xfId="0" applyNumberFormat="1" applyFont="1" applyFill="1" applyAlignment="1">
      <alignment horizontal="center"/>
    </xf>
    <xf numFmtId="3" fontId="0" fillId="0" borderId="3" xfId="0" applyNumberFormat="1" applyFill="1" applyBorder="1" applyAlignment="1">
      <alignment horizontal="center"/>
    </xf>
    <xf numFmtId="1" fontId="0" fillId="11" borderId="3" xfId="0" quotePrefix="1" applyNumberFormat="1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1" fontId="0" fillId="11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0" fillId="31" borderId="1" xfId="0" applyNumberFormat="1" applyFill="1" applyBorder="1"/>
    <xf numFmtId="3" fontId="0" fillId="11" borderId="0" xfId="0" applyNumberFormat="1" applyFont="1" applyFill="1" applyAlignment="1">
      <alignment horizontal="center"/>
    </xf>
    <xf numFmtId="3" fontId="0" fillId="0" borderId="3" xfId="0" applyNumberForma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3" fontId="0" fillId="0" borderId="3" xfId="0" applyNumberFormat="1" applyFont="1" applyFill="1" applyBorder="1" applyAlignment="1">
      <alignment horizontal="center" wrapText="1"/>
    </xf>
    <xf numFmtId="3" fontId="0" fillId="11" borderId="3" xfId="0" applyNumberFormat="1" applyFont="1" applyFill="1" applyBorder="1" applyAlignment="1">
      <alignment horizontal="center" vertical="center"/>
    </xf>
    <xf numFmtId="3" fontId="0" fillId="11" borderId="3" xfId="0" applyNumberFormat="1" applyFont="1" applyFill="1" applyBorder="1" applyAlignment="1">
      <alignment horizontal="center"/>
    </xf>
    <xf numFmtId="9" fontId="0" fillId="11" borderId="3" xfId="0" applyNumberFormat="1" applyFill="1" applyBorder="1" applyAlignment="1">
      <alignment horizontal="center"/>
    </xf>
    <xf numFmtId="3" fontId="0" fillId="12" borderId="1" xfId="0" applyNumberFormat="1" applyFill="1" applyBorder="1" applyAlignment="1">
      <alignment horizontal="center"/>
    </xf>
    <xf numFmtId="3" fontId="0" fillId="12" borderId="6" xfId="0" applyNumberFormat="1" applyFill="1" applyBorder="1" applyAlignment="1">
      <alignment horizontal="center"/>
    </xf>
    <xf numFmtId="3" fontId="0" fillId="0" borderId="1" xfId="0" applyNumberFormat="1" applyFill="1" applyBorder="1" applyAlignment="1">
      <alignment horizontal="center" vertical="center"/>
    </xf>
    <xf numFmtId="3" fontId="0" fillId="0" borderId="6" xfId="0" applyNumberFormat="1" applyFill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horizontal="left"/>
    </xf>
    <xf numFmtId="3" fontId="0" fillId="0" borderId="6" xfId="0" applyNumberFormat="1" applyFill="1" applyBorder="1" applyAlignment="1">
      <alignment horizontal="left"/>
    </xf>
    <xf numFmtId="3" fontId="0" fillId="0" borderId="1" xfId="0" applyNumberFormat="1" applyFill="1" applyBorder="1" applyAlignment="1">
      <alignment horizontal="center"/>
    </xf>
    <xf numFmtId="3" fontId="0" fillId="0" borderId="6" xfId="0" applyNumberForma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3" fontId="0" fillId="0" borderId="6" xfId="0" applyNumberFormat="1" applyFont="1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9" fontId="0" fillId="0" borderId="6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14" fontId="8" fillId="12" borderId="1" xfId="0" quotePrefix="1" applyNumberFormat="1" applyFont="1" applyFill="1" applyBorder="1" applyAlignment="1">
      <alignment horizontal="center"/>
    </xf>
    <xf numFmtId="14" fontId="8" fillId="12" borderId="2" xfId="0" quotePrefix="1" applyNumberFormat="1" applyFont="1" applyFill="1" applyBorder="1" applyAlignment="1">
      <alignment horizontal="center"/>
    </xf>
    <xf numFmtId="14" fontId="8" fillId="12" borderId="6" xfId="0" quotePrefix="1" applyNumberFormat="1" applyFont="1" applyFill="1" applyBorder="1" applyAlignment="1">
      <alignment horizontal="center"/>
    </xf>
    <xf numFmtId="3" fontId="0" fillId="7" borderId="1" xfId="0" applyNumberFormat="1" applyFill="1" applyBorder="1" applyAlignment="1">
      <alignment horizontal="center"/>
    </xf>
    <xf numFmtId="3" fontId="0" fillId="7" borderId="2" xfId="0" applyNumberFormat="1" applyFill="1" applyBorder="1" applyAlignment="1">
      <alignment horizontal="center"/>
    </xf>
    <xf numFmtId="3" fontId="0" fillId="7" borderId="6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 vertical="center"/>
    </xf>
    <xf numFmtId="3" fontId="2" fillId="3" borderId="6" xfId="0" applyNumberFormat="1" applyFont="1" applyFill="1" applyBorder="1" applyAlignment="1">
      <alignment horizontal="left" vertical="center"/>
    </xf>
    <xf numFmtId="3" fontId="2" fillId="12" borderId="2" xfId="1" applyNumberFormat="1" applyFont="1" applyFill="1" applyBorder="1" applyAlignment="1">
      <alignment horizontal="left" vertical="center"/>
    </xf>
    <xf numFmtId="3" fontId="2" fillId="12" borderId="6" xfId="1" applyNumberFormat="1" applyFont="1" applyFill="1" applyBorder="1" applyAlignment="1">
      <alignment horizontal="left" vertical="center"/>
    </xf>
    <xf numFmtId="3" fontId="2" fillId="0" borderId="1" xfId="0" applyNumberFormat="1" applyFont="1" applyFill="1" applyBorder="1" applyAlignment="1">
      <alignment horizontal="left"/>
    </xf>
    <xf numFmtId="3" fontId="2" fillId="0" borderId="6" xfId="0" applyNumberFormat="1" applyFont="1" applyFill="1" applyBorder="1" applyAlignment="1">
      <alignment horizontal="left"/>
    </xf>
    <xf numFmtId="9" fontId="2" fillId="0" borderId="1" xfId="0" applyNumberFormat="1" applyFont="1" applyFill="1" applyBorder="1" applyAlignment="1">
      <alignment horizontal="left"/>
    </xf>
    <xf numFmtId="9" fontId="2" fillId="0" borderId="6" xfId="0" applyNumberFormat="1" applyFont="1" applyFill="1" applyBorder="1" applyAlignment="1">
      <alignment horizontal="left"/>
    </xf>
    <xf numFmtId="3" fontId="0" fillId="0" borderId="0" xfId="0" applyNumberFormat="1" applyFont="1" applyFill="1" applyBorder="1" applyAlignment="1">
      <alignment horizontal="center"/>
    </xf>
    <xf numFmtId="3" fontId="0" fillId="3" borderId="1" xfId="0" applyNumberFormat="1" applyFont="1" applyFill="1" applyBorder="1" applyAlignment="1">
      <alignment horizontal="center"/>
    </xf>
    <xf numFmtId="3" fontId="0" fillId="3" borderId="6" xfId="0" applyNumberFormat="1" applyFont="1" applyFill="1" applyBorder="1" applyAlignment="1">
      <alignment horizontal="center"/>
    </xf>
    <xf numFmtId="3" fontId="0" fillId="12" borderId="1" xfId="0" applyNumberFormat="1" applyFont="1" applyFill="1" applyBorder="1" applyAlignment="1">
      <alignment horizontal="center"/>
    </xf>
    <xf numFmtId="3" fontId="0" fillId="12" borderId="6" xfId="0" applyNumberFormat="1" applyFont="1" applyFill="1" applyBorder="1" applyAlignment="1">
      <alignment horizontal="center"/>
    </xf>
    <xf numFmtId="3" fontId="0" fillId="16" borderId="1" xfId="0" applyNumberFormat="1" applyFont="1" applyFill="1" applyBorder="1" applyAlignment="1">
      <alignment horizontal="center"/>
    </xf>
    <xf numFmtId="3" fontId="0" fillId="16" borderId="6" xfId="0" applyNumberFormat="1" applyFont="1" applyFill="1" applyBorder="1" applyAlignment="1">
      <alignment horizontal="center"/>
    </xf>
    <xf numFmtId="9" fontId="0" fillId="0" borderId="1" xfId="0" applyNumberFormat="1" applyFont="1" applyFill="1" applyBorder="1" applyAlignment="1">
      <alignment horizontal="center"/>
    </xf>
    <xf numFmtId="9" fontId="0" fillId="0" borderId="6" xfId="0" applyNumberFormat="1" applyFont="1" applyFill="1" applyBorder="1" applyAlignment="1">
      <alignment horizontal="center"/>
    </xf>
    <xf numFmtId="3" fontId="14" fillId="0" borderId="2" xfId="0" applyNumberFormat="1" applyFont="1" applyFill="1" applyBorder="1" applyAlignment="1">
      <alignment horizontal="left" vertical="center"/>
    </xf>
    <xf numFmtId="3" fontId="14" fillId="0" borderId="6" xfId="0" applyNumberFormat="1" applyFont="1" applyFill="1" applyBorder="1" applyAlignment="1">
      <alignment horizontal="left" vertical="center"/>
    </xf>
    <xf numFmtId="14" fontId="11" fillId="10" borderId="1" xfId="0" quotePrefix="1" applyNumberFormat="1" applyFont="1" applyFill="1" applyBorder="1" applyAlignment="1">
      <alignment horizontal="center" vertical="center"/>
    </xf>
    <xf numFmtId="14" fontId="11" fillId="10" borderId="2" xfId="0" quotePrefix="1" applyNumberFormat="1" applyFont="1" applyFill="1" applyBorder="1" applyAlignment="1">
      <alignment horizontal="center" vertical="center"/>
    </xf>
    <xf numFmtId="14" fontId="11" fillId="10" borderId="6" xfId="0" quotePrefix="1" applyNumberFormat="1" applyFont="1" applyFill="1" applyBorder="1" applyAlignment="1">
      <alignment horizontal="center" vertical="center"/>
    </xf>
    <xf numFmtId="3" fontId="0" fillId="0" borderId="2" xfId="0" applyNumberFormat="1" applyFill="1" applyBorder="1" applyAlignment="1">
      <alignment horizontal="center"/>
    </xf>
    <xf numFmtId="3" fontId="5" fillId="2" borderId="1" xfId="0" applyNumberFormat="1" applyFont="1" applyFill="1" applyBorder="1" applyAlignment="1">
      <alignment horizontal="center" vertical="center"/>
    </xf>
    <xf numFmtId="3" fontId="5" fillId="2" borderId="2" xfId="0" applyNumberFormat="1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5" fillId="10" borderId="1" xfId="0" applyNumberFormat="1" applyFont="1" applyFill="1" applyBorder="1" applyAlignment="1">
      <alignment horizontal="center" vertical="center"/>
    </xf>
    <xf numFmtId="3" fontId="5" fillId="10" borderId="2" xfId="0" applyNumberFormat="1" applyFont="1" applyFill="1" applyBorder="1" applyAlignment="1">
      <alignment horizontal="center" vertical="center"/>
    </xf>
    <xf numFmtId="3" fontId="5" fillId="10" borderId="6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/>
    </xf>
    <xf numFmtId="3" fontId="5" fillId="0" borderId="2" xfId="0" applyNumberFormat="1" applyFont="1" applyFill="1" applyBorder="1" applyAlignment="1">
      <alignment horizontal="center" vertical="center"/>
    </xf>
    <xf numFmtId="3" fontId="5" fillId="0" borderId="6" xfId="0" applyNumberFormat="1" applyFont="1" applyFill="1" applyBorder="1" applyAlignment="1">
      <alignment horizontal="center" vertical="center"/>
    </xf>
    <xf numFmtId="3" fontId="11" fillId="0" borderId="5" xfId="0" applyNumberFormat="1" applyFont="1" applyFill="1" applyBorder="1" applyAlignment="1">
      <alignment horizontal="center" vertical="center"/>
    </xf>
    <xf numFmtId="3" fontId="11" fillId="0" borderId="8" xfId="0" applyNumberFormat="1" applyFont="1" applyFill="1" applyBorder="1" applyAlignment="1">
      <alignment horizontal="center" vertical="center"/>
    </xf>
    <xf numFmtId="3" fontId="11" fillId="5" borderId="5" xfId="0" applyNumberFormat="1" applyFont="1" applyFill="1" applyBorder="1" applyAlignment="1">
      <alignment horizontal="center" vertical="center"/>
    </xf>
    <xf numFmtId="3" fontId="11" fillId="5" borderId="8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/>
    </xf>
    <xf numFmtId="3" fontId="5" fillId="0" borderId="2" xfId="0" applyNumberFormat="1" applyFont="1" applyFill="1" applyBorder="1" applyAlignment="1">
      <alignment horizontal="center"/>
    </xf>
    <xf numFmtId="3" fontId="5" fillId="0" borderId="6" xfId="0" applyNumberFormat="1" applyFont="1" applyFill="1" applyBorder="1" applyAlignment="1">
      <alignment horizontal="center"/>
    </xf>
    <xf numFmtId="3" fontId="0" fillId="17" borderId="1" xfId="0" applyNumberForma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3" fontId="0" fillId="17" borderId="6" xfId="0" applyNumberFormat="1" applyFill="1" applyBorder="1" applyAlignment="1">
      <alignment horizontal="center"/>
    </xf>
    <xf numFmtId="14" fontId="0" fillId="12" borderId="1" xfId="0" quotePrefix="1" applyNumberFormat="1" applyFill="1" applyBorder="1" applyAlignment="1">
      <alignment horizontal="center"/>
    </xf>
    <xf numFmtId="14" fontId="0" fillId="12" borderId="2" xfId="0" quotePrefix="1" applyNumberFormat="1" applyFill="1" applyBorder="1" applyAlignment="1">
      <alignment horizontal="center"/>
    </xf>
    <xf numFmtId="9" fontId="0" fillId="0" borderId="2" xfId="0" applyNumberFormat="1" applyFill="1" applyBorder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5" borderId="2" xfId="0" applyNumberForma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left" vertical="center"/>
    </xf>
    <xf numFmtId="3" fontId="2" fillId="2" borderId="6" xfId="0" applyNumberFormat="1" applyFont="1" applyFill="1" applyBorder="1" applyAlignment="1">
      <alignment horizontal="left" vertical="center"/>
    </xf>
    <xf numFmtId="3" fontId="2" fillId="11" borderId="2" xfId="1" applyNumberFormat="1" applyFont="1" applyFill="1" applyBorder="1" applyAlignment="1">
      <alignment horizontal="left" vertical="center"/>
    </xf>
    <xf numFmtId="3" fontId="2" fillId="11" borderId="6" xfId="1" applyNumberFormat="1" applyFont="1" applyFill="1" applyBorder="1" applyAlignment="1">
      <alignment horizontal="left" vertical="center"/>
    </xf>
    <xf numFmtId="14" fontId="0" fillId="0" borderId="1" xfId="0" quotePrefix="1" applyNumberFormat="1" applyBorder="1" applyAlignment="1">
      <alignment horizontal="center"/>
    </xf>
    <xf numFmtId="14" fontId="0" fillId="0" borderId="2" xfId="0" quotePrefix="1" applyNumberFormat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/>
    </xf>
    <xf numFmtId="3" fontId="3" fillId="19" borderId="3" xfId="0" applyNumberFormat="1" applyFont="1" applyFill="1" applyBorder="1" applyAlignment="1">
      <alignment horizontal="center"/>
    </xf>
    <xf numFmtId="14" fontId="0" fillId="11" borderId="1" xfId="0" quotePrefix="1" applyNumberFormat="1" applyFill="1" applyBorder="1" applyAlignment="1">
      <alignment horizontal="center"/>
    </xf>
    <xf numFmtId="14" fontId="0" fillId="11" borderId="2" xfId="0" quotePrefix="1" applyNumberFormat="1" applyFill="1" applyBorder="1" applyAlignment="1">
      <alignment horizontal="center"/>
    </xf>
    <xf numFmtId="14" fontId="0" fillId="11" borderId="6" xfId="0" quotePrefix="1" applyNumberFormat="1" applyFill="1" applyBorder="1" applyAlignment="1">
      <alignment horizontal="center"/>
    </xf>
    <xf numFmtId="41" fontId="0" fillId="0" borderId="1" xfId="2" applyFont="1" applyFill="1" applyBorder="1" applyAlignment="1">
      <alignment horizontal="center"/>
    </xf>
    <xf numFmtId="41" fontId="0" fillId="0" borderId="6" xfId="2" applyFont="1" applyFill="1" applyBorder="1" applyAlignment="1">
      <alignment horizontal="center"/>
    </xf>
    <xf numFmtId="3" fontId="0" fillId="0" borderId="2" xfId="0" applyNumberFormat="1" applyFill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3" fontId="0" fillId="0" borderId="13" xfId="0" applyNumberForma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3" fontId="0" fillId="0" borderId="1" xfId="2" applyNumberFormat="1" applyFont="1" applyFill="1" applyBorder="1" applyAlignment="1">
      <alignment horizontal="center"/>
    </xf>
    <xf numFmtId="3" fontId="0" fillId="0" borderId="6" xfId="2" applyNumberFormat="1" applyFont="1" applyFill="1" applyBorder="1" applyAlignment="1">
      <alignment horizontal="center"/>
    </xf>
    <xf numFmtId="41" fontId="0" fillId="0" borderId="3" xfId="2" applyFont="1" applyFill="1" applyBorder="1" applyAlignment="1" applyProtection="1">
      <alignment horizontal="center"/>
      <protection locked="0"/>
    </xf>
    <xf numFmtId="41" fontId="0" fillId="0" borderId="0" xfId="2" applyFont="1" applyFill="1" applyAlignment="1">
      <alignment horizontal="center"/>
    </xf>
    <xf numFmtId="3" fontId="3" fillId="0" borderId="3" xfId="2" applyNumberFormat="1" applyFont="1" applyFill="1" applyBorder="1" applyAlignment="1">
      <alignment horizontal="right"/>
    </xf>
    <xf numFmtId="41" fontId="3" fillId="0" borderId="3" xfId="2" applyFont="1" applyFill="1" applyBorder="1"/>
    <xf numFmtId="41" fontId="3" fillId="0" borderId="3" xfId="2" applyFont="1" applyFill="1" applyBorder="1" applyProtection="1">
      <protection locked="0"/>
    </xf>
    <xf numFmtId="3" fontId="0" fillId="0" borderId="3" xfId="0" applyNumberFormat="1" applyFill="1" applyBorder="1" applyAlignment="1">
      <alignment horizontal="right"/>
    </xf>
    <xf numFmtId="0" fontId="0" fillId="0" borderId="3" xfId="0" applyFill="1" applyBorder="1" applyProtection="1">
      <protection locked="0"/>
    </xf>
    <xf numFmtId="0" fontId="0" fillId="0" borderId="0" xfId="0" applyFill="1" applyProtection="1">
      <protection locked="0"/>
    </xf>
    <xf numFmtId="3" fontId="0" fillId="0" borderId="0" xfId="0" applyNumberFormat="1" applyFill="1" applyProtection="1">
      <protection locked="0"/>
    </xf>
    <xf numFmtId="3" fontId="3" fillId="13" borderId="1" xfId="2" applyNumberFormat="1" applyFont="1" applyFill="1" applyBorder="1" applyAlignment="1">
      <alignment horizontal="center"/>
    </xf>
    <xf numFmtId="3" fontId="3" fillId="13" borderId="6" xfId="2" applyNumberFormat="1" applyFont="1" applyFill="1" applyBorder="1" applyAlignment="1">
      <alignment horizontal="center"/>
    </xf>
    <xf numFmtId="3" fontId="3" fillId="13" borderId="3" xfId="2" applyNumberFormat="1" applyFont="1" applyFill="1" applyBorder="1" applyAlignment="1">
      <alignment horizontal="right"/>
    </xf>
    <xf numFmtId="3" fontId="3" fillId="13" borderId="3" xfId="0" applyNumberFormat="1" applyFont="1" applyFill="1" applyBorder="1" applyAlignment="1">
      <alignment horizontal="right"/>
    </xf>
    <xf numFmtId="3" fontId="3" fillId="13" borderId="0" xfId="0" applyNumberFormat="1" applyFont="1" applyFill="1" applyAlignment="1">
      <alignment horizontal="right"/>
    </xf>
    <xf numFmtId="3" fontId="0" fillId="12" borderId="4" xfId="2" applyNumberFormat="1" applyFont="1" applyFill="1" applyBorder="1" applyAlignment="1">
      <alignment horizontal="center"/>
    </xf>
    <xf numFmtId="3" fontId="0" fillId="12" borderId="12" xfId="2" applyNumberFormat="1" applyFont="1" applyFill="1" applyBorder="1" applyAlignment="1">
      <alignment horizontal="center"/>
    </xf>
    <xf numFmtId="3" fontId="0" fillId="12" borderId="3" xfId="2" applyNumberFormat="1" applyFont="1" applyFill="1" applyBorder="1" applyAlignment="1">
      <alignment horizontal="right"/>
    </xf>
    <xf numFmtId="3" fontId="3" fillId="12" borderId="3" xfId="2" applyNumberFormat="1" applyFont="1" applyFill="1" applyBorder="1" applyAlignment="1">
      <alignment horizontal="right"/>
    </xf>
    <xf numFmtId="3" fontId="0" fillId="12" borderId="3" xfId="0" applyNumberFormat="1" applyFill="1" applyBorder="1" applyAlignment="1">
      <alignment horizontal="right"/>
    </xf>
    <xf numFmtId="3" fontId="0" fillId="12" borderId="0" xfId="0" applyNumberFormat="1" applyFill="1" applyAlignment="1">
      <alignment horizontal="right"/>
    </xf>
    <xf numFmtId="3" fontId="0" fillId="4" borderId="1" xfId="2" applyNumberFormat="1" applyFont="1" applyFill="1" applyBorder="1" applyAlignment="1">
      <alignment horizontal="center"/>
    </xf>
    <xf numFmtId="3" fontId="0" fillId="4" borderId="6" xfId="2" applyNumberFormat="1" applyFont="1" applyFill="1" applyBorder="1" applyAlignment="1">
      <alignment horizontal="center"/>
    </xf>
    <xf numFmtId="3" fontId="0" fillId="4" borderId="3" xfId="2" applyNumberFormat="1" applyFont="1" applyFill="1" applyBorder="1" applyAlignment="1">
      <alignment horizontal="right"/>
    </xf>
    <xf numFmtId="3" fontId="3" fillId="4" borderId="3" xfId="2" applyNumberFormat="1" applyFont="1" applyFill="1" applyBorder="1" applyAlignment="1">
      <alignment horizontal="right"/>
    </xf>
    <xf numFmtId="3" fontId="0" fillId="4" borderId="3" xfId="0" applyNumberFormat="1" applyFill="1" applyBorder="1" applyAlignment="1">
      <alignment horizontal="right"/>
    </xf>
    <xf numFmtId="3" fontId="0" fillId="4" borderId="0" xfId="0" applyNumberFormat="1" applyFill="1" applyAlignment="1">
      <alignment horizontal="right"/>
    </xf>
    <xf numFmtId="3" fontId="0" fillId="31" borderId="1" xfId="2" applyNumberFormat="1" applyFont="1" applyFill="1" applyBorder="1" applyAlignment="1">
      <alignment horizontal="center"/>
    </xf>
    <xf numFmtId="3" fontId="0" fillId="31" borderId="6" xfId="2" applyNumberFormat="1" applyFont="1" applyFill="1" applyBorder="1" applyAlignment="1">
      <alignment horizontal="center"/>
    </xf>
    <xf numFmtId="3" fontId="0" fillId="31" borderId="3" xfId="2" applyNumberFormat="1" applyFont="1" applyFill="1" applyBorder="1" applyAlignment="1">
      <alignment horizontal="right"/>
    </xf>
    <xf numFmtId="3" fontId="3" fillId="31" borderId="3" xfId="2" applyNumberFormat="1" applyFont="1" applyFill="1" applyBorder="1" applyAlignment="1">
      <alignment horizontal="right"/>
    </xf>
    <xf numFmtId="3" fontId="0" fillId="31" borderId="3" xfId="0" applyNumberFormat="1" applyFill="1" applyBorder="1" applyAlignment="1">
      <alignment horizontal="right"/>
    </xf>
    <xf numFmtId="3" fontId="0" fillId="31" borderId="0" xfId="0" applyNumberFormat="1" applyFill="1" applyAlignment="1">
      <alignment horizontal="right"/>
    </xf>
    <xf numFmtId="3" fontId="0" fillId="0" borderId="2" xfId="2" applyNumberFormat="1" applyFont="1" applyFill="1" applyBorder="1" applyAlignment="1">
      <alignment horizontal="center"/>
    </xf>
    <xf numFmtId="14" fontId="0" fillId="0" borderId="3" xfId="2" applyNumberFormat="1" applyFont="1" applyFill="1" applyBorder="1" applyAlignment="1">
      <alignment horizontal="center"/>
    </xf>
    <xf numFmtId="14" fontId="0" fillId="0" borderId="3" xfId="2" quotePrefix="1" applyNumberFormat="1" applyFont="1" applyFill="1" applyBorder="1" applyAlignment="1">
      <alignment horizontal="center"/>
    </xf>
    <xf numFmtId="14" fontId="3" fillId="0" borderId="3" xfId="2" quotePrefix="1" applyNumberFormat="1" applyFont="1" applyFill="1" applyBorder="1" applyAlignment="1">
      <alignment horizontal="center"/>
    </xf>
    <xf numFmtId="14" fontId="0" fillId="0" borderId="0" xfId="0" applyNumberFormat="1" applyFill="1"/>
    <xf numFmtId="14" fontId="0" fillId="3" borderId="3" xfId="2" applyNumberFormat="1" applyFont="1" applyFill="1" applyBorder="1" applyAlignment="1">
      <alignment horizontal="center"/>
    </xf>
    <xf numFmtId="14" fontId="0" fillId="3" borderId="3" xfId="2" quotePrefix="1" applyNumberFormat="1" applyFont="1" applyFill="1" applyBorder="1" applyAlignment="1">
      <alignment horizontal="center"/>
    </xf>
    <xf numFmtId="41" fontId="0" fillId="3" borderId="0" xfId="2" applyFont="1" applyFill="1"/>
    <xf numFmtId="3" fontId="0" fillId="3" borderId="3" xfId="2" applyNumberFormat="1" applyFont="1" applyFill="1" applyBorder="1" applyAlignment="1">
      <alignment horizontal="center"/>
    </xf>
    <xf numFmtId="3" fontId="0" fillId="0" borderId="3" xfId="2" applyNumberFormat="1" applyFont="1" applyFill="1" applyBorder="1" applyAlignment="1">
      <alignment horizontal="center"/>
    </xf>
    <xf numFmtId="3" fontId="3" fillId="0" borderId="3" xfId="2" applyNumberFormat="1" applyFont="1" applyFill="1" applyBorder="1" applyAlignment="1">
      <alignment horizontal="center"/>
    </xf>
  </cellXfs>
  <cellStyles count="3">
    <cellStyle name="Comma [0]" xfId="2" builtinId="6"/>
    <cellStyle name="Currency [0]" xfId="1" builtinId="7"/>
    <cellStyle name="Normal" xfId="0" builtinId="0"/>
  </cellStyles>
  <dxfs count="0"/>
  <tableStyles count="0" defaultTableStyle="TableStyleMedium2" defaultPivotStyle="PivotStyleLight16"/>
  <colors>
    <mruColors>
      <color rgb="FFFFCCFF"/>
      <color rgb="FFC5A2C8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483041</xdr:colOff>
      <xdr:row>113</xdr:row>
      <xdr:rowOff>45535</xdr:rowOff>
    </xdr:from>
    <xdr:ext cx="1800361" cy="405432"/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/>
      </xdr:nvSpPr>
      <xdr:spPr>
        <a:xfrm>
          <a:off x="104019791" y="17424330"/>
          <a:ext cx="1800361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0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20</xdr:col>
      <xdr:colOff>483041</xdr:colOff>
      <xdr:row>113</xdr:row>
      <xdr:rowOff>45535</xdr:rowOff>
    </xdr:from>
    <xdr:ext cx="1800361" cy="405432"/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/>
      </xdr:nvSpPr>
      <xdr:spPr>
        <a:xfrm>
          <a:off x="8362814" y="17614830"/>
          <a:ext cx="1800361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0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MF360"/>
  <sheetViews>
    <sheetView topLeftCell="A3" zoomScale="110" zoomScaleNormal="110" workbookViewId="0">
      <pane xSplit="2" ySplit="3" topLeftCell="KG95" activePane="bottomRight" state="frozen"/>
      <selection activeCell="A3" sqref="A3"/>
      <selection pane="topRight" activeCell="C3" sqref="C3"/>
      <selection pane="bottomLeft" activeCell="A6" sqref="A6"/>
      <selection pane="bottomRight" activeCell="KJ104" sqref="KJ104"/>
    </sheetView>
  </sheetViews>
  <sheetFormatPr defaultColWidth="9.140625" defaultRowHeight="15" x14ac:dyDescent="0.25"/>
  <cols>
    <col min="1" max="1" width="25.85546875" style="14" customWidth="1"/>
    <col min="2" max="2" width="9.5703125" style="8" customWidth="1"/>
    <col min="3" max="3" width="9" style="8" customWidth="1"/>
    <col min="4" max="4" width="13" style="11" customWidth="1"/>
    <col min="5" max="5" width="9.140625" style="8"/>
    <col min="6" max="6" width="10.140625" style="11" bestFit="1" customWidth="1"/>
    <col min="7" max="7" width="9.85546875" style="8" bestFit="1" customWidth="1"/>
    <col min="8" max="8" width="9.140625" style="11"/>
    <col min="9" max="9" width="9.140625" style="8"/>
    <col min="10" max="10" width="10.140625" style="15" bestFit="1" customWidth="1"/>
    <col min="11" max="11" width="10" style="15" customWidth="1"/>
    <col min="12" max="12" width="10.140625" style="11" bestFit="1" customWidth="1"/>
    <col min="13" max="13" width="10.140625" style="8" customWidth="1"/>
    <col min="14" max="14" width="13" style="11" customWidth="1"/>
    <col min="15" max="15" width="9.140625" style="8"/>
    <col min="16" max="16" width="10.140625" style="11" bestFit="1" customWidth="1"/>
    <col min="17" max="17" width="9.85546875" style="8" bestFit="1" customWidth="1"/>
    <col min="18" max="18" width="9.140625" style="11"/>
    <col min="19" max="19" width="9.140625" style="8"/>
    <col min="20" max="20" width="10.140625" style="15" bestFit="1" customWidth="1"/>
    <col min="21" max="21" width="10" style="15" customWidth="1"/>
    <col min="22" max="22" width="10.140625" style="11" bestFit="1" customWidth="1"/>
    <col min="23" max="23" width="11.28515625" style="8" customWidth="1"/>
    <col min="24" max="24" width="13" style="11" customWidth="1"/>
    <col min="25" max="25" width="9.140625" style="8"/>
    <col min="26" max="26" width="10.140625" style="11" bestFit="1" customWidth="1"/>
    <col min="27" max="27" width="7.85546875" style="8" customWidth="1"/>
    <col min="28" max="28" width="9.140625" style="11"/>
    <col min="29" max="29" width="9.140625" style="8"/>
    <col min="30" max="30" width="8.140625" style="15" customWidth="1"/>
    <col min="31" max="31" width="10" style="15" customWidth="1"/>
    <col min="32" max="32" width="10.140625" style="11" bestFit="1" customWidth="1"/>
    <col min="33" max="33" width="9.7109375" style="8" customWidth="1"/>
    <col min="34" max="34" width="13" style="11" customWidth="1"/>
    <col min="35" max="35" width="9.140625" style="8"/>
    <col min="36" max="36" width="10.140625" style="11" bestFit="1" customWidth="1"/>
    <col min="37" max="37" width="7.85546875" style="8" customWidth="1"/>
    <col min="38" max="38" width="9.140625" style="11"/>
    <col min="39" max="39" width="9.140625" style="8"/>
    <col min="40" max="40" width="8.140625" style="15" customWidth="1"/>
    <col min="41" max="41" width="10" style="15" customWidth="1"/>
    <col min="42" max="42" width="10.140625" style="11" bestFit="1" customWidth="1"/>
    <col min="43" max="43" width="9.7109375" style="8" customWidth="1"/>
    <col min="44" max="44" width="13" style="11" customWidth="1"/>
    <col min="45" max="45" width="9.140625" style="8"/>
    <col min="46" max="46" width="10.140625" style="11" bestFit="1" customWidth="1"/>
    <col min="47" max="47" width="7.85546875" style="8" customWidth="1"/>
    <col min="48" max="48" width="9.140625" style="11"/>
    <col min="49" max="49" width="9.140625" style="8"/>
    <col min="50" max="50" width="8.140625" style="15" customWidth="1"/>
    <col min="51" max="51" width="10" style="15" customWidth="1"/>
    <col min="52" max="52" width="10.140625" style="11" bestFit="1" customWidth="1"/>
    <col min="53" max="53" width="9.7109375" style="8" customWidth="1"/>
    <col min="54" max="54" width="13" style="11" customWidth="1"/>
    <col min="55" max="55" width="9.140625" style="8"/>
    <col min="56" max="56" width="10.140625" style="11" bestFit="1" customWidth="1"/>
    <col min="57" max="57" width="7.85546875" style="8" customWidth="1"/>
    <col min="58" max="58" width="9.140625" style="11"/>
    <col min="59" max="59" width="9.140625" style="8"/>
    <col min="60" max="60" width="8.140625" style="15" customWidth="1"/>
    <col min="61" max="61" width="10" style="15" customWidth="1"/>
    <col min="62" max="62" width="10.140625" style="11" bestFit="1" customWidth="1"/>
    <col min="63" max="63" width="9.7109375" style="8" customWidth="1"/>
    <col min="64" max="64" width="13" style="11" customWidth="1"/>
    <col min="65" max="65" width="9.140625" style="8"/>
    <col min="66" max="66" width="10.140625" style="11" bestFit="1" customWidth="1"/>
    <col min="67" max="67" width="7.85546875" style="8" customWidth="1"/>
    <col min="68" max="68" width="9.140625" style="11"/>
    <col min="69" max="69" width="9.140625" style="8"/>
    <col min="70" max="70" width="8.140625" style="15" customWidth="1"/>
    <col min="71" max="71" width="10" style="15" customWidth="1"/>
    <col min="72" max="72" width="10.140625" style="11" bestFit="1" customWidth="1"/>
    <col min="73" max="73" width="9.7109375" style="8" customWidth="1"/>
    <col min="74" max="74" width="13" style="11" customWidth="1"/>
    <col min="75" max="75" width="9.140625" style="8"/>
    <col min="76" max="76" width="10.140625" style="11" bestFit="1" customWidth="1"/>
    <col min="77" max="77" width="9.42578125" style="8" customWidth="1"/>
    <col min="78" max="78" width="9.140625" style="11"/>
    <col min="79" max="79" width="9.140625" style="8"/>
    <col min="80" max="80" width="8.140625" style="15" customWidth="1"/>
    <col min="81" max="81" width="10" style="15" customWidth="1"/>
    <col min="82" max="82" width="10.140625" style="11" bestFit="1" customWidth="1"/>
    <col min="83" max="83" width="9.7109375" style="8" customWidth="1"/>
    <col min="84" max="84" width="13" style="11" customWidth="1"/>
    <col min="85" max="85" width="9.140625" style="8"/>
    <col min="86" max="86" width="10.140625" style="11" bestFit="1" customWidth="1"/>
    <col min="87" max="87" width="9.140625" style="8" customWidth="1"/>
    <col min="88" max="88" width="9.140625" style="11"/>
    <col min="89" max="89" width="9.140625" style="8"/>
    <col min="90" max="90" width="8.140625" style="15" customWidth="1"/>
    <col min="91" max="91" width="10" style="15" customWidth="1"/>
    <col min="92" max="92" width="10.140625" style="11" bestFit="1" customWidth="1"/>
    <col min="93" max="93" width="12.42578125" style="8" customWidth="1"/>
    <col min="94" max="94" width="13" style="11" customWidth="1"/>
    <col min="95" max="95" width="9.140625" style="8"/>
    <col min="96" max="96" width="10.140625" style="11" bestFit="1" customWidth="1"/>
    <col min="97" max="97" width="7.85546875" style="8" customWidth="1"/>
    <col min="98" max="98" width="9.140625" style="11"/>
    <col min="99" max="99" width="9.140625" style="8"/>
    <col min="100" max="100" width="8.140625" style="15" customWidth="1"/>
    <col min="101" max="101" width="10" style="15" customWidth="1"/>
    <col min="102" max="102" width="10.140625" style="11" bestFit="1" customWidth="1"/>
    <col min="103" max="103" width="9.7109375" style="8" customWidth="1"/>
    <col min="104" max="104" width="13" style="11" customWidth="1"/>
    <col min="105" max="105" width="9.140625" style="8"/>
    <col min="106" max="106" width="10.140625" style="11" bestFit="1" customWidth="1"/>
    <col min="107" max="107" width="7.85546875" style="8" customWidth="1"/>
    <col min="108" max="108" width="9.140625" style="11"/>
    <col min="109" max="109" width="9.140625" style="8"/>
    <col min="110" max="110" width="8.140625" style="15" customWidth="1"/>
    <col min="111" max="111" width="10" style="15" customWidth="1"/>
    <col min="112" max="112" width="10.140625" style="11" bestFit="1" customWidth="1"/>
    <col min="113" max="113" width="9.7109375" style="8" customWidth="1"/>
    <col min="114" max="114" width="13" style="11" customWidth="1"/>
    <col min="115" max="115" width="9.140625" style="8"/>
    <col min="116" max="116" width="10.140625" style="11" bestFit="1" customWidth="1"/>
    <col min="117" max="117" width="7.85546875" style="8" customWidth="1"/>
    <col min="118" max="118" width="9.140625" style="11"/>
    <col min="119" max="119" width="9.140625" style="8"/>
    <col min="120" max="120" width="8.140625" style="15" customWidth="1"/>
    <col min="121" max="121" width="10" style="15" customWidth="1"/>
    <col min="122" max="122" width="10.140625" style="11" bestFit="1" customWidth="1"/>
    <col min="123" max="123" width="9.7109375" style="8" customWidth="1"/>
    <col min="124" max="124" width="13" style="11" customWidth="1"/>
    <col min="125" max="125" width="9.140625" style="8"/>
    <col min="126" max="126" width="10.140625" style="11" bestFit="1" customWidth="1"/>
    <col min="127" max="127" width="7.85546875" style="8" customWidth="1"/>
    <col min="128" max="128" width="9.140625" style="11"/>
    <col min="129" max="129" width="9.140625" style="8"/>
    <col min="130" max="130" width="8.140625" style="15" customWidth="1"/>
    <col min="131" max="131" width="10" style="15" customWidth="1"/>
    <col min="132" max="132" width="10.140625" style="11" bestFit="1" customWidth="1"/>
    <col min="133" max="133" width="9.7109375" style="8" customWidth="1"/>
    <col min="134" max="134" width="13" style="11" customWidth="1"/>
    <col min="135" max="135" width="9.140625" style="8"/>
    <col min="136" max="136" width="10.140625" style="11" bestFit="1" customWidth="1"/>
    <col min="137" max="137" width="7.85546875" style="8" customWidth="1"/>
    <col min="138" max="138" width="9.140625" style="11"/>
    <col min="139" max="139" width="9.140625" style="8"/>
    <col min="140" max="140" width="8.140625" style="15" customWidth="1"/>
    <col min="141" max="141" width="10" style="15" customWidth="1"/>
    <col min="142" max="142" width="10.140625" style="11" bestFit="1" customWidth="1"/>
    <col min="143" max="143" width="9.7109375" style="8" customWidth="1"/>
    <col min="144" max="144" width="13" style="11" customWidth="1"/>
    <col min="145" max="145" width="9.140625" style="8"/>
    <col min="146" max="146" width="10.140625" style="11" bestFit="1" customWidth="1"/>
    <col min="147" max="147" width="7.85546875" style="8" customWidth="1"/>
    <col min="148" max="148" width="9.140625" style="11"/>
    <col min="149" max="149" width="9.140625" style="8"/>
    <col min="150" max="150" width="8.140625" style="15" customWidth="1"/>
    <col min="151" max="151" width="10" style="15" customWidth="1"/>
    <col min="152" max="152" width="10.140625" style="11" bestFit="1" customWidth="1"/>
    <col min="153" max="153" width="9.7109375" style="8" customWidth="1"/>
    <col min="154" max="154" width="13" style="11" customWidth="1"/>
    <col min="155" max="155" width="9.140625" style="8"/>
    <col min="156" max="156" width="10.140625" style="11" bestFit="1" customWidth="1"/>
    <col min="157" max="157" width="7.85546875" style="8" customWidth="1"/>
    <col min="158" max="158" width="9.140625" style="11"/>
    <col min="159" max="159" width="9.140625" style="8"/>
    <col min="160" max="160" width="8.140625" style="15" customWidth="1"/>
    <col min="161" max="161" width="10" style="15" customWidth="1"/>
    <col min="162" max="162" width="10.140625" style="11" bestFit="1" customWidth="1"/>
    <col min="163" max="163" width="9.7109375" style="8" customWidth="1"/>
    <col min="164" max="164" width="13" style="11" customWidth="1"/>
    <col min="165" max="165" width="9.140625" style="8"/>
    <col min="166" max="166" width="10.140625" style="11" bestFit="1" customWidth="1"/>
    <col min="167" max="167" width="7.85546875" style="8" customWidth="1"/>
    <col min="168" max="168" width="9.140625" style="11"/>
    <col min="169" max="169" width="9.140625" style="8"/>
    <col min="170" max="170" width="8.140625" style="15" customWidth="1"/>
    <col min="171" max="171" width="10" style="15" customWidth="1"/>
    <col min="172" max="172" width="10.140625" style="11" bestFit="1" customWidth="1"/>
    <col min="173" max="173" width="9.7109375" style="8" customWidth="1"/>
    <col min="174" max="174" width="13" style="11" customWidth="1"/>
    <col min="175" max="175" width="9.140625" style="8"/>
    <col min="176" max="176" width="10.140625" style="11" bestFit="1" customWidth="1"/>
    <col min="177" max="177" width="7.85546875" style="8" customWidth="1"/>
    <col min="178" max="178" width="9.140625" style="11"/>
    <col min="179" max="179" width="9.140625" style="8"/>
    <col min="180" max="180" width="8.140625" style="15" customWidth="1"/>
    <col min="181" max="181" width="10" style="15" customWidth="1"/>
    <col min="182" max="182" width="10.140625" style="11" bestFit="1" customWidth="1"/>
    <col min="183" max="183" width="9.7109375" style="8" customWidth="1"/>
    <col min="184" max="184" width="13" style="11" customWidth="1"/>
    <col min="185" max="185" width="9.140625" style="8"/>
    <col min="186" max="186" width="10.140625" style="11" bestFit="1" customWidth="1"/>
    <col min="187" max="187" width="7.85546875" style="8" customWidth="1"/>
    <col min="188" max="188" width="9.140625" style="11"/>
    <col min="189" max="189" width="9.140625" style="8"/>
    <col min="190" max="190" width="8.140625" style="15" customWidth="1"/>
    <col min="191" max="191" width="10" style="15" customWidth="1"/>
    <col min="192" max="192" width="10.140625" style="11" bestFit="1" customWidth="1"/>
    <col min="193" max="193" width="9.7109375" style="8" customWidth="1"/>
    <col min="194" max="194" width="13" style="11" customWidth="1"/>
    <col min="195" max="195" width="9.140625" style="8"/>
    <col min="196" max="196" width="10.140625" style="11" bestFit="1" customWidth="1"/>
    <col min="197" max="197" width="7.85546875" style="8" customWidth="1"/>
    <col min="198" max="198" width="9.140625" style="11"/>
    <col min="199" max="199" width="9.140625" style="8"/>
    <col min="200" max="200" width="8.140625" style="15" customWidth="1"/>
    <col min="201" max="201" width="10" style="15" customWidth="1"/>
    <col min="202" max="202" width="10.140625" style="11" bestFit="1" customWidth="1"/>
    <col min="203" max="203" width="9.7109375" style="8" customWidth="1"/>
    <col min="204" max="204" width="13" style="11" customWidth="1"/>
    <col min="205" max="205" width="9.140625" style="8"/>
    <col min="206" max="206" width="10.140625" style="11" bestFit="1" customWidth="1"/>
    <col min="207" max="207" width="7.85546875" style="8" customWidth="1"/>
    <col min="208" max="208" width="9.140625" style="11"/>
    <col min="209" max="209" width="9.140625" style="8"/>
    <col min="210" max="210" width="8.140625" style="15" customWidth="1"/>
    <col min="211" max="211" width="10" style="15" customWidth="1"/>
    <col min="212" max="212" width="10.140625" style="11" bestFit="1" customWidth="1"/>
    <col min="213" max="213" width="9.7109375" style="8" customWidth="1"/>
    <col min="214" max="214" width="13" style="11" customWidth="1"/>
    <col min="215" max="215" width="9.140625" style="8"/>
    <col min="216" max="216" width="10.140625" style="11" bestFit="1" customWidth="1"/>
    <col min="217" max="217" width="7.85546875" style="8" customWidth="1"/>
    <col min="218" max="218" width="9.140625" style="11"/>
    <col min="219" max="219" width="9.140625" style="8"/>
    <col min="220" max="220" width="8.140625" style="15" customWidth="1"/>
    <col min="221" max="221" width="10" style="15" customWidth="1"/>
    <col min="222" max="222" width="10.140625" style="11" bestFit="1" customWidth="1"/>
    <col min="223" max="223" width="9.7109375" style="8" customWidth="1"/>
    <col min="224" max="224" width="13" style="11" customWidth="1"/>
    <col min="225" max="225" width="9.140625" style="8"/>
    <col min="226" max="226" width="10.140625" style="11" bestFit="1" customWidth="1"/>
    <col min="227" max="227" width="7.85546875" style="8" customWidth="1"/>
    <col min="228" max="228" width="9.140625" style="11"/>
    <col min="229" max="229" width="9.140625" style="8"/>
    <col min="230" max="230" width="8.140625" style="15" customWidth="1"/>
    <col min="231" max="231" width="10" style="15" customWidth="1"/>
    <col min="232" max="232" width="10.140625" style="11" bestFit="1" customWidth="1"/>
    <col min="233" max="233" width="9.7109375" style="8" customWidth="1"/>
    <col min="234" max="234" width="13" style="11" customWidth="1"/>
    <col min="235" max="235" width="9.140625" style="8"/>
    <col min="236" max="236" width="10.140625" style="11" bestFit="1" customWidth="1"/>
    <col min="237" max="237" width="7.85546875" style="8" customWidth="1"/>
    <col min="238" max="238" width="9.140625" style="11"/>
    <col min="239" max="239" width="9.140625" style="8"/>
    <col min="240" max="240" width="8.140625" style="15" customWidth="1"/>
    <col min="241" max="241" width="10" style="15" customWidth="1"/>
    <col min="242" max="242" width="10.140625" style="11" bestFit="1" customWidth="1"/>
    <col min="243" max="243" width="9.7109375" style="8" customWidth="1"/>
    <col min="244" max="244" width="13" style="11" customWidth="1"/>
    <col min="245" max="245" width="9.140625" style="8"/>
    <col min="246" max="246" width="10.140625" style="11" bestFit="1" customWidth="1"/>
    <col min="247" max="247" width="7.85546875" style="8" customWidth="1"/>
    <col min="248" max="248" width="9.140625" style="11"/>
    <col min="249" max="249" width="9.140625" style="8"/>
    <col min="250" max="250" width="8.140625" style="15" customWidth="1"/>
    <col min="251" max="251" width="10" style="15" customWidth="1"/>
    <col min="252" max="252" width="10.140625" style="11" bestFit="1" customWidth="1"/>
    <col min="253" max="253" width="9.7109375" style="8" customWidth="1"/>
    <col min="254" max="254" width="13" style="11" customWidth="1"/>
    <col min="255" max="255" width="9.140625" style="8"/>
    <col min="256" max="256" width="10.140625" style="11" bestFit="1" customWidth="1"/>
    <col min="257" max="257" width="7.85546875" style="8" customWidth="1"/>
    <col min="258" max="258" width="9.140625" style="11"/>
    <col min="259" max="259" width="9.140625" style="8"/>
    <col min="260" max="260" width="8.140625" style="15" customWidth="1"/>
    <col min="261" max="261" width="10" style="15" customWidth="1"/>
    <col min="262" max="262" width="10.140625" style="11" bestFit="1" customWidth="1"/>
    <col min="263" max="263" width="9.7109375" style="8" customWidth="1"/>
    <col min="264" max="264" width="13" style="11" customWidth="1"/>
    <col min="265" max="265" width="9.140625" style="8"/>
    <col min="266" max="266" width="10.140625" style="11" bestFit="1" customWidth="1"/>
    <col min="267" max="267" width="7.85546875" style="8" customWidth="1"/>
    <col min="268" max="268" width="9.140625" style="11"/>
    <col min="269" max="269" width="9.140625" style="8"/>
    <col min="270" max="270" width="8.140625" style="15" customWidth="1"/>
    <col min="271" max="271" width="10" style="15" customWidth="1"/>
    <col min="272" max="272" width="10.140625" style="11" bestFit="1" customWidth="1"/>
    <col min="273" max="273" width="9.7109375" style="8" customWidth="1"/>
    <col min="274" max="274" width="13" style="11" customWidth="1"/>
    <col min="275" max="275" width="9.140625" style="8"/>
    <col min="276" max="276" width="10.140625" style="11" bestFit="1" customWidth="1"/>
    <col min="277" max="277" width="7.85546875" style="8" customWidth="1"/>
    <col min="278" max="278" width="9.140625" style="11"/>
    <col min="279" max="279" width="9.140625" style="8"/>
    <col min="280" max="280" width="8.140625" style="15" customWidth="1"/>
    <col min="281" max="281" width="10" style="15" customWidth="1"/>
    <col min="282" max="282" width="10.140625" style="11" bestFit="1" customWidth="1"/>
    <col min="283" max="283" width="9.7109375" style="8" customWidth="1"/>
    <col min="284" max="284" width="13" style="11" customWidth="1"/>
    <col min="285" max="285" width="9.140625" style="8"/>
    <col min="286" max="286" width="10.140625" style="11" bestFit="1" customWidth="1"/>
    <col min="287" max="287" width="7.85546875" style="8" customWidth="1"/>
    <col min="288" max="288" width="9.140625" style="11"/>
    <col min="289" max="289" width="9.140625" style="8"/>
    <col min="290" max="290" width="8.140625" style="15" customWidth="1"/>
    <col min="291" max="291" width="10" style="15" customWidth="1"/>
    <col min="292" max="292" width="10.140625" style="11" bestFit="1" customWidth="1"/>
    <col min="293" max="293" width="9.7109375" style="8" customWidth="1"/>
    <col min="294" max="294" width="13" style="11" customWidth="1"/>
    <col min="295" max="295" width="9.140625" style="8"/>
    <col min="296" max="296" width="10.140625" style="11" bestFit="1" customWidth="1"/>
    <col min="297" max="297" width="7.85546875" style="8" customWidth="1"/>
    <col min="298" max="298" width="9.140625" style="11"/>
    <col min="299" max="299" width="9.140625" style="8"/>
    <col min="300" max="300" width="8.140625" style="15" customWidth="1"/>
    <col min="301" max="301" width="10" style="15" customWidth="1"/>
    <col min="302" max="302" width="12.85546875" style="11" bestFit="1" customWidth="1"/>
    <col min="303" max="303" width="9.7109375" style="8" customWidth="1"/>
    <col min="304" max="304" width="13" style="11" customWidth="1"/>
    <col min="305" max="305" width="9.140625" style="8"/>
    <col min="306" max="306" width="10.140625" style="11" bestFit="1" customWidth="1"/>
    <col min="307" max="307" width="7.85546875" style="8" customWidth="1"/>
    <col min="308" max="308" width="9.140625" style="11"/>
    <col min="309" max="309" width="9.140625" style="8"/>
    <col min="310" max="310" width="8.140625" style="15" customWidth="1"/>
    <col min="311" max="311" width="10" style="15" customWidth="1"/>
    <col min="312" max="312" width="10.140625" style="11" bestFit="1" customWidth="1"/>
    <col min="313" max="313" width="9.7109375" style="8" customWidth="1"/>
    <col min="314" max="314" width="2.140625" style="15" customWidth="1"/>
    <col min="315" max="315" width="2.5703125" style="81" customWidth="1"/>
    <col min="316" max="316" width="11" style="336" customWidth="1"/>
    <col min="317" max="317" width="16.140625" style="160" customWidth="1"/>
    <col min="318" max="323" width="9.140625" style="81"/>
    <col min="324" max="324" width="15.5703125" style="81" customWidth="1"/>
    <col min="325" max="344" width="9.140625" style="81"/>
    <col min="345" max="16384" width="9.140625" style="8"/>
  </cols>
  <sheetData>
    <row r="1" spans="1:344" s="15" customFormat="1" ht="15" hidden="1" customHeight="1" x14ac:dyDescent="0.25">
      <c r="A1" s="14"/>
      <c r="D1" s="37"/>
      <c r="E1" s="37"/>
      <c r="F1" s="37"/>
      <c r="G1" s="37"/>
      <c r="H1" s="37"/>
      <c r="I1" s="37"/>
      <c r="J1" s="37"/>
      <c r="K1" s="37"/>
      <c r="L1" s="37"/>
      <c r="M1" s="117"/>
      <c r="N1" s="37"/>
      <c r="O1" s="37"/>
      <c r="P1" s="37"/>
      <c r="Q1" s="37"/>
      <c r="R1" s="37"/>
      <c r="S1" s="37"/>
      <c r="T1" s="37"/>
      <c r="U1" s="37"/>
      <c r="V1" s="37"/>
      <c r="W1" s="117"/>
      <c r="X1" s="37"/>
      <c r="Y1" s="37"/>
      <c r="Z1" s="37"/>
      <c r="AA1" s="37"/>
      <c r="AB1" s="37"/>
      <c r="AC1" s="37"/>
      <c r="AD1" s="37"/>
      <c r="AE1" s="37"/>
      <c r="AF1" s="37"/>
      <c r="AG1" s="117"/>
      <c r="AH1" s="37"/>
      <c r="AI1" s="37"/>
      <c r="AJ1" s="37"/>
      <c r="AK1" s="37"/>
      <c r="AL1" s="37"/>
      <c r="AM1" s="37"/>
      <c r="AN1" s="37"/>
      <c r="AO1" s="37"/>
      <c r="AP1" s="37"/>
      <c r="AQ1" s="117"/>
      <c r="AR1" s="37"/>
      <c r="AS1" s="37"/>
      <c r="AT1" s="37"/>
      <c r="AU1" s="37"/>
      <c r="AV1" s="37"/>
      <c r="AW1" s="37"/>
      <c r="AX1" s="37"/>
      <c r="AY1" s="37"/>
      <c r="AZ1" s="37"/>
      <c r="BA1" s="117"/>
      <c r="BB1" s="37"/>
      <c r="BC1" s="37"/>
      <c r="BD1" s="37"/>
      <c r="BE1" s="37"/>
      <c r="BF1" s="37"/>
      <c r="BG1" s="37"/>
      <c r="BH1" s="37"/>
      <c r="BI1" s="37"/>
      <c r="BJ1" s="37"/>
      <c r="BK1" s="117"/>
      <c r="BL1" s="37"/>
      <c r="BM1" s="37"/>
      <c r="BN1" s="37"/>
      <c r="BO1" s="37"/>
      <c r="BP1" s="37"/>
      <c r="BQ1" s="37"/>
      <c r="BR1" s="37"/>
      <c r="BS1" s="37"/>
      <c r="BT1" s="37"/>
      <c r="BU1" s="117"/>
      <c r="BV1" s="37"/>
      <c r="BW1" s="37"/>
      <c r="BX1" s="37"/>
      <c r="BY1" s="37"/>
      <c r="BZ1" s="37"/>
      <c r="CA1" s="37"/>
      <c r="CB1" s="37"/>
      <c r="CC1" s="37"/>
      <c r="CD1" s="37"/>
      <c r="CE1" s="117"/>
      <c r="CF1" s="37"/>
      <c r="CG1" s="37"/>
      <c r="CH1" s="37"/>
      <c r="CI1" s="37"/>
      <c r="CJ1" s="37"/>
      <c r="CK1" s="37"/>
      <c r="CL1" s="37"/>
      <c r="CM1" s="37"/>
      <c r="CN1" s="37"/>
      <c r="CO1" s="117"/>
      <c r="CP1" s="37"/>
      <c r="CQ1" s="37"/>
      <c r="CR1" s="37"/>
      <c r="CS1" s="37"/>
      <c r="CT1" s="37"/>
      <c r="CU1" s="37"/>
      <c r="CV1" s="37"/>
      <c r="CW1" s="37"/>
      <c r="CX1" s="37"/>
      <c r="CY1" s="117"/>
      <c r="CZ1" s="37"/>
      <c r="DA1" s="37"/>
      <c r="DB1" s="37"/>
      <c r="DC1" s="37"/>
      <c r="DD1" s="37"/>
      <c r="DE1" s="37"/>
      <c r="DF1" s="37"/>
      <c r="DG1" s="37"/>
      <c r="DH1" s="37"/>
      <c r="DI1" s="117"/>
      <c r="DJ1" s="37"/>
      <c r="DK1" s="37"/>
      <c r="DL1" s="37"/>
      <c r="DM1" s="37"/>
      <c r="DN1" s="37"/>
      <c r="DO1" s="37"/>
      <c r="DP1" s="37"/>
      <c r="DQ1" s="37"/>
      <c r="DR1" s="37"/>
      <c r="DS1" s="117"/>
      <c r="DT1" s="37"/>
      <c r="DU1" s="37"/>
      <c r="DV1" s="37"/>
      <c r="DW1" s="37"/>
      <c r="DX1" s="37"/>
      <c r="DY1" s="37"/>
      <c r="DZ1" s="37"/>
      <c r="EA1" s="37"/>
      <c r="EB1" s="37"/>
      <c r="EC1" s="117"/>
      <c r="ED1" s="37"/>
      <c r="EE1" s="37"/>
      <c r="EF1" s="37"/>
      <c r="EG1" s="37"/>
      <c r="EH1" s="37"/>
      <c r="EI1" s="37"/>
      <c r="EJ1" s="37"/>
      <c r="EK1" s="37"/>
      <c r="EL1" s="37"/>
      <c r="EM1" s="117"/>
      <c r="EN1" s="37"/>
      <c r="EO1" s="37"/>
      <c r="EP1" s="37"/>
      <c r="EQ1" s="37"/>
      <c r="ER1" s="37"/>
      <c r="ES1" s="37"/>
      <c r="ET1" s="37"/>
      <c r="EU1" s="37"/>
      <c r="EV1" s="37"/>
      <c r="EW1" s="117"/>
      <c r="EX1" s="37"/>
      <c r="EY1" s="37"/>
      <c r="EZ1" s="37"/>
      <c r="FA1" s="37"/>
      <c r="FB1" s="37"/>
      <c r="FC1" s="37"/>
      <c r="FD1" s="37"/>
      <c r="FE1" s="37"/>
      <c r="FF1" s="37"/>
      <c r="FG1" s="117"/>
      <c r="FH1" s="37"/>
      <c r="FI1" s="37"/>
      <c r="FJ1" s="37"/>
      <c r="FK1" s="37"/>
      <c r="FL1" s="37"/>
      <c r="FM1" s="37"/>
      <c r="FN1" s="37"/>
      <c r="FO1" s="37"/>
      <c r="FP1" s="37"/>
      <c r="FQ1" s="117"/>
      <c r="FR1" s="37"/>
      <c r="FS1" s="37"/>
      <c r="FT1" s="37"/>
      <c r="FU1" s="37"/>
      <c r="FV1" s="37"/>
      <c r="FW1" s="37"/>
      <c r="FX1" s="37"/>
      <c r="FY1" s="37"/>
      <c r="FZ1" s="37"/>
      <c r="GA1" s="117"/>
      <c r="GB1" s="37"/>
      <c r="GC1" s="37"/>
      <c r="GD1" s="37"/>
      <c r="GE1" s="37"/>
      <c r="GF1" s="37"/>
      <c r="GG1" s="37"/>
      <c r="GH1" s="37"/>
      <c r="GI1" s="37"/>
      <c r="GJ1" s="37"/>
      <c r="GK1" s="117"/>
      <c r="GL1" s="37"/>
      <c r="GM1" s="37"/>
      <c r="GN1" s="37"/>
      <c r="GO1" s="37"/>
      <c r="GP1" s="37"/>
      <c r="GQ1" s="37"/>
      <c r="GR1" s="37"/>
      <c r="GS1" s="37"/>
      <c r="GT1" s="37"/>
      <c r="GU1" s="117"/>
      <c r="GV1" s="37"/>
      <c r="GW1" s="37"/>
      <c r="GX1" s="37"/>
      <c r="GY1" s="37"/>
      <c r="GZ1" s="37"/>
      <c r="HA1" s="37"/>
      <c r="HB1" s="37"/>
      <c r="HC1" s="37"/>
      <c r="HD1" s="37"/>
      <c r="HE1" s="117"/>
      <c r="HF1" s="37"/>
      <c r="HG1" s="37"/>
      <c r="HH1" s="37"/>
      <c r="HI1" s="37"/>
      <c r="HJ1" s="37"/>
      <c r="HK1" s="37"/>
      <c r="HL1" s="37"/>
      <c r="HM1" s="37"/>
      <c r="HN1" s="37"/>
      <c r="HO1" s="117"/>
      <c r="HP1" s="37"/>
      <c r="HQ1" s="37"/>
      <c r="HR1" s="37"/>
      <c r="HS1" s="37"/>
      <c r="HT1" s="37"/>
      <c r="HU1" s="37"/>
      <c r="HV1" s="37"/>
      <c r="HW1" s="37"/>
      <c r="HX1" s="37"/>
      <c r="HY1" s="117"/>
      <c r="HZ1" s="37"/>
      <c r="IA1" s="37"/>
      <c r="IB1" s="37"/>
      <c r="IC1" s="37"/>
      <c r="ID1" s="37"/>
      <c r="IE1" s="37"/>
      <c r="IF1" s="37"/>
      <c r="IG1" s="37"/>
      <c r="IH1" s="37"/>
      <c r="II1" s="117"/>
      <c r="IJ1" s="37"/>
      <c r="IK1" s="37"/>
      <c r="IL1" s="37"/>
      <c r="IM1" s="37"/>
      <c r="IN1" s="37"/>
      <c r="IO1" s="37"/>
      <c r="IP1" s="37"/>
      <c r="IQ1" s="37"/>
      <c r="IR1" s="37"/>
      <c r="IS1" s="117"/>
      <c r="IT1" s="37"/>
      <c r="IU1" s="37"/>
      <c r="IV1" s="37"/>
      <c r="IW1" s="37"/>
      <c r="IX1" s="37"/>
      <c r="IY1" s="37"/>
      <c r="IZ1" s="37"/>
      <c r="JA1" s="37"/>
      <c r="JB1" s="37"/>
      <c r="JC1" s="117"/>
      <c r="JD1" s="37"/>
      <c r="JE1" s="37"/>
      <c r="JF1" s="37"/>
      <c r="JG1" s="37"/>
      <c r="JH1" s="37"/>
      <c r="JI1" s="37"/>
      <c r="JJ1" s="37"/>
      <c r="JK1" s="37"/>
      <c r="JL1" s="37"/>
      <c r="JM1" s="117"/>
      <c r="JN1" s="37"/>
      <c r="JO1" s="37"/>
      <c r="JP1" s="37"/>
      <c r="JQ1" s="37"/>
      <c r="JR1" s="37"/>
      <c r="JS1" s="37"/>
      <c r="JT1" s="37"/>
      <c r="JU1" s="37"/>
      <c r="JV1" s="37"/>
      <c r="JW1" s="117"/>
      <c r="JX1" s="37"/>
      <c r="JY1" s="37"/>
      <c r="JZ1" s="37"/>
      <c r="KA1" s="37"/>
      <c r="KB1" s="37"/>
      <c r="KC1" s="37"/>
      <c r="KD1" s="37"/>
      <c r="KE1" s="37"/>
      <c r="KF1" s="37"/>
      <c r="KG1" s="117"/>
      <c r="KH1" s="37"/>
      <c r="KI1" s="37"/>
      <c r="KJ1" s="37"/>
      <c r="KK1" s="37"/>
      <c r="KL1" s="37"/>
      <c r="KM1" s="37"/>
      <c r="KN1" s="37"/>
      <c r="KO1" s="37"/>
      <c r="KP1" s="37"/>
      <c r="KQ1" s="117"/>
      <c r="KR1" s="37"/>
      <c r="KS1" s="37"/>
      <c r="KT1" s="37"/>
      <c r="KU1" s="37"/>
      <c r="KV1" s="37"/>
      <c r="KW1" s="37"/>
      <c r="KX1" s="37"/>
      <c r="KY1" s="37"/>
      <c r="KZ1" s="37"/>
      <c r="LA1" s="117"/>
      <c r="LB1" s="37"/>
      <c r="LC1" s="81"/>
      <c r="LD1" s="336"/>
      <c r="LE1" s="160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/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</row>
    <row r="2" spans="1:344" s="15" customFormat="1" ht="15" hidden="1" customHeight="1" x14ac:dyDescent="0.25">
      <c r="A2" s="14"/>
      <c r="D2" s="37"/>
      <c r="E2" s="37"/>
      <c r="F2" s="37"/>
      <c r="G2" s="37"/>
      <c r="H2" s="37"/>
      <c r="I2" s="37"/>
      <c r="J2" s="37"/>
      <c r="K2" s="37"/>
      <c r="L2" s="37"/>
      <c r="M2" s="117"/>
      <c r="N2" s="37"/>
      <c r="O2" s="37"/>
      <c r="P2" s="37"/>
      <c r="Q2" s="37"/>
      <c r="R2" s="37"/>
      <c r="S2" s="37"/>
      <c r="T2" s="37"/>
      <c r="U2" s="37"/>
      <c r="V2" s="37"/>
      <c r="W2" s="117"/>
      <c r="X2" s="37"/>
      <c r="Y2" s="37"/>
      <c r="Z2" s="37"/>
      <c r="AA2" s="37"/>
      <c r="AB2" s="37"/>
      <c r="AC2" s="37"/>
      <c r="AD2" s="37"/>
      <c r="AE2" s="37"/>
      <c r="AF2" s="37"/>
      <c r="AG2" s="117"/>
      <c r="AH2" s="37"/>
      <c r="AI2" s="37"/>
      <c r="AJ2" s="37"/>
      <c r="AK2" s="37"/>
      <c r="AL2" s="37"/>
      <c r="AM2" s="37"/>
      <c r="AN2" s="37"/>
      <c r="AO2" s="37"/>
      <c r="AP2" s="37"/>
      <c r="AQ2" s="117"/>
      <c r="AR2" s="37"/>
      <c r="AS2" s="37"/>
      <c r="AT2" s="37"/>
      <c r="AU2" s="37"/>
      <c r="AV2" s="37"/>
      <c r="AW2" s="37"/>
      <c r="AX2" s="37"/>
      <c r="AY2" s="37"/>
      <c r="AZ2" s="37"/>
      <c r="BA2" s="117"/>
      <c r="BB2" s="37"/>
      <c r="BC2" s="37"/>
      <c r="BD2" s="37"/>
      <c r="BE2" s="37"/>
      <c r="BF2" s="37"/>
      <c r="BG2" s="37"/>
      <c r="BH2" s="37"/>
      <c r="BI2" s="37"/>
      <c r="BJ2" s="37"/>
      <c r="BK2" s="117"/>
      <c r="BL2" s="37"/>
      <c r="BM2" s="37"/>
      <c r="BN2" s="37"/>
      <c r="BO2" s="37"/>
      <c r="BP2" s="37"/>
      <c r="BQ2" s="37"/>
      <c r="BR2" s="37"/>
      <c r="BS2" s="37"/>
      <c r="BT2" s="37"/>
      <c r="BU2" s="117"/>
      <c r="BV2" s="37"/>
      <c r="BW2" s="37"/>
      <c r="BX2" s="37"/>
      <c r="BY2" s="37"/>
      <c r="BZ2" s="37"/>
      <c r="CA2" s="37"/>
      <c r="CB2" s="37"/>
      <c r="CC2" s="37"/>
      <c r="CD2" s="37"/>
      <c r="CE2" s="117"/>
      <c r="CF2" s="37"/>
      <c r="CG2" s="37"/>
      <c r="CH2" s="37"/>
      <c r="CI2" s="37"/>
      <c r="CJ2" s="37"/>
      <c r="CK2" s="37"/>
      <c r="CL2" s="37"/>
      <c r="CM2" s="37"/>
      <c r="CN2" s="37"/>
      <c r="CO2" s="117"/>
      <c r="CP2" s="37"/>
      <c r="CQ2" s="37"/>
      <c r="CR2" s="37"/>
      <c r="CS2" s="37"/>
      <c r="CT2" s="37"/>
      <c r="CU2" s="37"/>
      <c r="CV2" s="37"/>
      <c r="CW2" s="37"/>
      <c r="CX2" s="37"/>
      <c r="CY2" s="117"/>
      <c r="CZ2" s="37"/>
      <c r="DA2" s="37"/>
      <c r="DB2" s="37"/>
      <c r="DC2" s="37"/>
      <c r="DD2" s="37"/>
      <c r="DE2" s="37"/>
      <c r="DF2" s="37"/>
      <c r="DG2" s="37"/>
      <c r="DH2" s="37"/>
      <c r="DI2" s="117"/>
      <c r="DJ2" s="37"/>
      <c r="DK2" s="37"/>
      <c r="DL2" s="37"/>
      <c r="DM2" s="37"/>
      <c r="DN2" s="37"/>
      <c r="DO2" s="37"/>
      <c r="DP2" s="37"/>
      <c r="DQ2" s="37"/>
      <c r="DR2" s="37"/>
      <c r="DS2" s="117"/>
      <c r="DT2" s="37"/>
      <c r="DU2" s="37"/>
      <c r="DV2" s="37"/>
      <c r="DW2" s="37"/>
      <c r="DX2" s="37"/>
      <c r="DY2" s="37"/>
      <c r="DZ2" s="37"/>
      <c r="EA2" s="37"/>
      <c r="EB2" s="37"/>
      <c r="EC2" s="117"/>
      <c r="ED2" s="37"/>
      <c r="EE2" s="37"/>
      <c r="EF2" s="37"/>
      <c r="EG2" s="37"/>
      <c r="EH2" s="37"/>
      <c r="EI2" s="37"/>
      <c r="EJ2" s="37"/>
      <c r="EK2" s="37"/>
      <c r="EL2" s="37"/>
      <c r="EM2" s="117"/>
      <c r="EN2" s="37"/>
      <c r="EO2" s="37"/>
      <c r="EP2" s="37"/>
      <c r="EQ2" s="37"/>
      <c r="ER2" s="37"/>
      <c r="ES2" s="37"/>
      <c r="ET2" s="37"/>
      <c r="EU2" s="37"/>
      <c r="EV2" s="37"/>
      <c r="EW2" s="117"/>
      <c r="EX2" s="37"/>
      <c r="EY2" s="37"/>
      <c r="EZ2" s="37"/>
      <c r="FA2" s="37"/>
      <c r="FB2" s="37"/>
      <c r="FC2" s="37"/>
      <c r="FD2" s="37"/>
      <c r="FE2" s="37"/>
      <c r="FF2" s="37"/>
      <c r="FG2" s="117"/>
      <c r="FH2" s="37"/>
      <c r="FI2" s="37"/>
      <c r="FJ2" s="37"/>
      <c r="FK2" s="37"/>
      <c r="FL2" s="37"/>
      <c r="FM2" s="37"/>
      <c r="FN2" s="37"/>
      <c r="FO2" s="37"/>
      <c r="FP2" s="37"/>
      <c r="FQ2" s="117"/>
      <c r="FR2" s="37"/>
      <c r="FS2" s="37"/>
      <c r="FT2" s="37"/>
      <c r="FU2" s="37"/>
      <c r="FV2" s="37"/>
      <c r="FW2" s="37"/>
      <c r="FX2" s="37"/>
      <c r="FY2" s="37"/>
      <c r="FZ2" s="37"/>
      <c r="GA2" s="117"/>
      <c r="GB2" s="37"/>
      <c r="GC2" s="37"/>
      <c r="GD2" s="37"/>
      <c r="GE2" s="37"/>
      <c r="GF2" s="37"/>
      <c r="GG2" s="37"/>
      <c r="GH2" s="37"/>
      <c r="GI2" s="37"/>
      <c r="GJ2" s="37"/>
      <c r="GK2" s="117"/>
      <c r="GL2" s="37"/>
      <c r="GM2" s="37"/>
      <c r="GN2" s="37"/>
      <c r="GO2" s="37"/>
      <c r="GP2" s="37"/>
      <c r="GQ2" s="37"/>
      <c r="GR2" s="37"/>
      <c r="GS2" s="37"/>
      <c r="GT2" s="37"/>
      <c r="GU2" s="117"/>
      <c r="GV2" s="37"/>
      <c r="GW2" s="37"/>
      <c r="GX2" s="37"/>
      <c r="GY2" s="37"/>
      <c r="GZ2" s="37"/>
      <c r="HA2" s="37"/>
      <c r="HB2" s="37"/>
      <c r="HC2" s="37"/>
      <c r="HD2" s="37"/>
      <c r="HE2" s="117"/>
      <c r="HF2" s="37"/>
      <c r="HG2" s="37"/>
      <c r="HH2" s="37"/>
      <c r="HI2" s="37"/>
      <c r="HJ2" s="37"/>
      <c r="HK2" s="37"/>
      <c r="HL2" s="37"/>
      <c r="HM2" s="37"/>
      <c r="HN2" s="37"/>
      <c r="HO2" s="117"/>
      <c r="HP2" s="37"/>
      <c r="HQ2" s="37"/>
      <c r="HR2" s="37"/>
      <c r="HS2" s="37"/>
      <c r="HT2" s="37"/>
      <c r="HU2" s="37"/>
      <c r="HV2" s="37"/>
      <c r="HW2" s="37"/>
      <c r="HX2" s="37"/>
      <c r="HY2" s="117"/>
      <c r="HZ2" s="37"/>
      <c r="IA2" s="37"/>
      <c r="IB2" s="37"/>
      <c r="IC2" s="37"/>
      <c r="ID2" s="37"/>
      <c r="IE2" s="37"/>
      <c r="IF2" s="37"/>
      <c r="IG2" s="37"/>
      <c r="IH2" s="37"/>
      <c r="II2" s="117"/>
      <c r="IJ2" s="37"/>
      <c r="IK2" s="37"/>
      <c r="IL2" s="37"/>
      <c r="IM2" s="37"/>
      <c r="IN2" s="37"/>
      <c r="IO2" s="37"/>
      <c r="IP2" s="37"/>
      <c r="IQ2" s="37"/>
      <c r="IR2" s="37"/>
      <c r="IS2" s="117"/>
      <c r="IT2" s="37"/>
      <c r="IU2" s="37"/>
      <c r="IV2" s="37"/>
      <c r="IW2" s="37"/>
      <c r="IX2" s="37"/>
      <c r="IY2" s="37"/>
      <c r="IZ2" s="37"/>
      <c r="JA2" s="37"/>
      <c r="JB2" s="37"/>
      <c r="JC2" s="117"/>
      <c r="JD2" s="37"/>
      <c r="JE2" s="37"/>
      <c r="JF2" s="37"/>
      <c r="JG2" s="37"/>
      <c r="JH2" s="37"/>
      <c r="JI2" s="37"/>
      <c r="JJ2" s="37"/>
      <c r="JK2" s="37"/>
      <c r="JL2" s="37"/>
      <c r="JM2" s="117"/>
      <c r="JN2" s="37"/>
      <c r="JO2" s="37"/>
      <c r="JP2" s="37"/>
      <c r="JQ2" s="37"/>
      <c r="JR2" s="37"/>
      <c r="JS2" s="37"/>
      <c r="JT2" s="37"/>
      <c r="JU2" s="37"/>
      <c r="JV2" s="37"/>
      <c r="JW2" s="117"/>
      <c r="JX2" s="37"/>
      <c r="JY2" s="37"/>
      <c r="JZ2" s="37"/>
      <c r="KA2" s="37"/>
      <c r="KB2" s="37"/>
      <c r="KC2" s="37"/>
      <c r="KD2" s="37"/>
      <c r="KE2" s="37"/>
      <c r="KF2" s="37"/>
      <c r="KG2" s="117"/>
      <c r="KH2" s="37"/>
      <c r="KI2" s="37"/>
      <c r="KJ2" s="37"/>
      <c r="KK2" s="37"/>
      <c r="KL2" s="37"/>
      <c r="KM2" s="37"/>
      <c r="KN2" s="37"/>
      <c r="KO2" s="37"/>
      <c r="KP2" s="37"/>
      <c r="KQ2" s="117"/>
      <c r="KR2" s="37"/>
      <c r="KS2" s="37"/>
      <c r="KT2" s="37"/>
      <c r="KU2" s="37"/>
      <c r="KV2" s="37"/>
      <c r="KW2" s="37"/>
      <c r="KX2" s="37"/>
      <c r="KY2" s="37"/>
      <c r="KZ2" s="37"/>
      <c r="LA2" s="117"/>
      <c r="LB2" s="37"/>
      <c r="LC2" s="81"/>
      <c r="LD2" s="336"/>
      <c r="LE2" s="160"/>
      <c r="LF2" s="81"/>
      <c r="LG2" s="81"/>
      <c r="LH2" s="81"/>
      <c r="LI2" s="81"/>
      <c r="LJ2" s="81"/>
      <c r="LK2" s="81"/>
      <c r="LL2" s="81"/>
      <c r="LM2" s="81"/>
      <c r="LN2" s="81"/>
      <c r="LO2" s="81"/>
      <c r="LP2" s="81"/>
      <c r="LQ2" s="81"/>
      <c r="LR2" s="81"/>
      <c r="LS2" s="81"/>
      <c r="LT2" s="81"/>
      <c r="LU2" s="81"/>
      <c r="LV2" s="81"/>
      <c r="LW2" s="81"/>
      <c r="LX2" s="81"/>
      <c r="LY2" s="81"/>
      <c r="LZ2" s="81"/>
      <c r="MA2" s="81"/>
      <c r="MB2" s="81"/>
      <c r="MC2" s="81"/>
      <c r="MD2" s="81"/>
      <c r="ME2" s="81"/>
      <c r="MF2" s="81"/>
    </row>
    <row r="3" spans="1:344" s="398" customFormat="1" ht="18.75" x14ac:dyDescent="0.3">
      <c r="A3" s="392" t="s">
        <v>0</v>
      </c>
      <c r="B3" s="393"/>
      <c r="C3" s="393"/>
      <c r="D3" s="620">
        <v>44069</v>
      </c>
      <c r="E3" s="621"/>
      <c r="F3" s="621"/>
      <c r="G3" s="621"/>
      <c r="H3" s="621"/>
      <c r="I3" s="621"/>
      <c r="J3" s="621"/>
      <c r="K3" s="621"/>
      <c r="L3" s="621"/>
      <c r="M3" s="622"/>
      <c r="N3" s="620">
        <v>44070</v>
      </c>
      <c r="O3" s="621"/>
      <c r="P3" s="621"/>
      <c r="Q3" s="621"/>
      <c r="R3" s="621"/>
      <c r="S3" s="621"/>
      <c r="T3" s="621"/>
      <c r="U3" s="621"/>
      <c r="V3" s="621"/>
      <c r="W3" s="622"/>
      <c r="X3" s="620">
        <v>44071</v>
      </c>
      <c r="Y3" s="621"/>
      <c r="Z3" s="621"/>
      <c r="AA3" s="621"/>
      <c r="AB3" s="621"/>
      <c r="AC3" s="621"/>
      <c r="AD3" s="621"/>
      <c r="AE3" s="621"/>
      <c r="AF3" s="621"/>
      <c r="AG3" s="622"/>
      <c r="AH3" s="620">
        <v>44072</v>
      </c>
      <c r="AI3" s="621"/>
      <c r="AJ3" s="621"/>
      <c r="AK3" s="621"/>
      <c r="AL3" s="621"/>
      <c r="AM3" s="621"/>
      <c r="AN3" s="621"/>
      <c r="AO3" s="621"/>
      <c r="AP3" s="621"/>
      <c r="AQ3" s="622"/>
      <c r="AR3" s="620">
        <v>44073</v>
      </c>
      <c r="AS3" s="621"/>
      <c r="AT3" s="621"/>
      <c r="AU3" s="621"/>
      <c r="AV3" s="621"/>
      <c r="AW3" s="621"/>
      <c r="AX3" s="621"/>
      <c r="AY3" s="621"/>
      <c r="AZ3" s="621"/>
      <c r="BA3" s="622"/>
      <c r="BB3" s="620">
        <v>44074</v>
      </c>
      <c r="BC3" s="621"/>
      <c r="BD3" s="621"/>
      <c r="BE3" s="621"/>
      <c r="BF3" s="621"/>
      <c r="BG3" s="621"/>
      <c r="BH3" s="621"/>
      <c r="BI3" s="621"/>
      <c r="BJ3" s="621"/>
      <c r="BK3" s="622"/>
      <c r="BL3" s="620">
        <v>44075</v>
      </c>
      <c r="BM3" s="621"/>
      <c r="BN3" s="621"/>
      <c r="BO3" s="621"/>
      <c r="BP3" s="621"/>
      <c r="BQ3" s="621"/>
      <c r="BR3" s="621"/>
      <c r="BS3" s="621"/>
      <c r="BT3" s="621"/>
      <c r="BU3" s="622"/>
      <c r="BV3" s="620">
        <v>44076</v>
      </c>
      <c r="BW3" s="621"/>
      <c r="BX3" s="621"/>
      <c r="BY3" s="621"/>
      <c r="BZ3" s="621"/>
      <c r="CA3" s="621"/>
      <c r="CB3" s="621"/>
      <c r="CC3" s="621"/>
      <c r="CD3" s="621"/>
      <c r="CE3" s="622"/>
      <c r="CF3" s="620">
        <v>44077</v>
      </c>
      <c r="CG3" s="621"/>
      <c r="CH3" s="621"/>
      <c r="CI3" s="621"/>
      <c r="CJ3" s="621"/>
      <c r="CK3" s="621"/>
      <c r="CL3" s="621"/>
      <c r="CM3" s="621"/>
      <c r="CN3" s="621"/>
      <c r="CO3" s="622"/>
      <c r="CP3" s="620">
        <v>44078</v>
      </c>
      <c r="CQ3" s="621"/>
      <c r="CR3" s="621"/>
      <c r="CS3" s="621"/>
      <c r="CT3" s="621"/>
      <c r="CU3" s="621"/>
      <c r="CV3" s="621"/>
      <c r="CW3" s="621"/>
      <c r="CX3" s="621"/>
      <c r="CY3" s="622"/>
      <c r="CZ3" s="620">
        <v>44079</v>
      </c>
      <c r="DA3" s="621"/>
      <c r="DB3" s="621"/>
      <c r="DC3" s="621"/>
      <c r="DD3" s="621"/>
      <c r="DE3" s="621"/>
      <c r="DF3" s="621"/>
      <c r="DG3" s="621"/>
      <c r="DH3" s="621"/>
      <c r="DI3" s="622"/>
      <c r="DJ3" s="620">
        <v>44080</v>
      </c>
      <c r="DK3" s="621"/>
      <c r="DL3" s="621"/>
      <c r="DM3" s="621"/>
      <c r="DN3" s="621"/>
      <c r="DO3" s="621"/>
      <c r="DP3" s="621"/>
      <c r="DQ3" s="621"/>
      <c r="DR3" s="621"/>
      <c r="DS3" s="622"/>
      <c r="DT3" s="620">
        <v>44081</v>
      </c>
      <c r="DU3" s="621"/>
      <c r="DV3" s="621"/>
      <c r="DW3" s="621"/>
      <c r="DX3" s="621"/>
      <c r="DY3" s="621"/>
      <c r="DZ3" s="621"/>
      <c r="EA3" s="621"/>
      <c r="EB3" s="621"/>
      <c r="EC3" s="622"/>
      <c r="ED3" s="620">
        <v>44082</v>
      </c>
      <c r="EE3" s="621"/>
      <c r="EF3" s="621"/>
      <c r="EG3" s="621"/>
      <c r="EH3" s="621"/>
      <c r="EI3" s="621"/>
      <c r="EJ3" s="621"/>
      <c r="EK3" s="621"/>
      <c r="EL3" s="621"/>
      <c r="EM3" s="622"/>
      <c r="EN3" s="620">
        <v>44083</v>
      </c>
      <c r="EO3" s="621"/>
      <c r="EP3" s="621"/>
      <c r="EQ3" s="621"/>
      <c r="ER3" s="621"/>
      <c r="ES3" s="621"/>
      <c r="ET3" s="621"/>
      <c r="EU3" s="621"/>
      <c r="EV3" s="621"/>
      <c r="EW3" s="622"/>
      <c r="EX3" s="620">
        <v>44084</v>
      </c>
      <c r="EY3" s="621"/>
      <c r="EZ3" s="621"/>
      <c r="FA3" s="621"/>
      <c r="FB3" s="621"/>
      <c r="FC3" s="621"/>
      <c r="FD3" s="621"/>
      <c r="FE3" s="621"/>
      <c r="FF3" s="621"/>
      <c r="FG3" s="622"/>
      <c r="FH3" s="620">
        <v>44085</v>
      </c>
      <c r="FI3" s="621"/>
      <c r="FJ3" s="621"/>
      <c r="FK3" s="621"/>
      <c r="FL3" s="621"/>
      <c r="FM3" s="621"/>
      <c r="FN3" s="621"/>
      <c r="FO3" s="621"/>
      <c r="FP3" s="621"/>
      <c r="FQ3" s="622"/>
      <c r="FR3" s="620">
        <v>44086</v>
      </c>
      <c r="FS3" s="621"/>
      <c r="FT3" s="621"/>
      <c r="FU3" s="621"/>
      <c r="FV3" s="621"/>
      <c r="FW3" s="621"/>
      <c r="FX3" s="621"/>
      <c r="FY3" s="621"/>
      <c r="FZ3" s="621"/>
      <c r="GA3" s="622"/>
      <c r="GB3" s="620">
        <v>44087</v>
      </c>
      <c r="GC3" s="621"/>
      <c r="GD3" s="621"/>
      <c r="GE3" s="621"/>
      <c r="GF3" s="621"/>
      <c r="GG3" s="621"/>
      <c r="GH3" s="621"/>
      <c r="GI3" s="621"/>
      <c r="GJ3" s="621"/>
      <c r="GK3" s="622"/>
      <c r="GL3" s="620">
        <v>44088</v>
      </c>
      <c r="GM3" s="621"/>
      <c r="GN3" s="621"/>
      <c r="GO3" s="621"/>
      <c r="GP3" s="621"/>
      <c r="GQ3" s="621"/>
      <c r="GR3" s="621"/>
      <c r="GS3" s="621"/>
      <c r="GT3" s="621"/>
      <c r="GU3" s="622"/>
      <c r="GV3" s="620">
        <v>44089</v>
      </c>
      <c r="GW3" s="621"/>
      <c r="GX3" s="621"/>
      <c r="GY3" s="621"/>
      <c r="GZ3" s="621"/>
      <c r="HA3" s="621"/>
      <c r="HB3" s="621"/>
      <c r="HC3" s="621"/>
      <c r="HD3" s="621"/>
      <c r="HE3" s="622"/>
      <c r="HF3" s="620">
        <v>44090</v>
      </c>
      <c r="HG3" s="621"/>
      <c r="HH3" s="621"/>
      <c r="HI3" s="621"/>
      <c r="HJ3" s="621"/>
      <c r="HK3" s="621"/>
      <c r="HL3" s="621"/>
      <c r="HM3" s="621"/>
      <c r="HN3" s="621"/>
      <c r="HO3" s="622"/>
      <c r="HP3" s="620">
        <v>44091</v>
      </c>
      <c r="HQ3" s="621"/>
      <c r="HR3" s="621"/>
      <c r="HS3" s="621"/>
      <c r="HT3" s="621"/>
      <c r="HU3" s="621"/>
      <c r="HV3" s="621"/>
      <c r="HW3" s="621"/>
      <c r="HX3" s="621"/>
      <c r="HY3" s="622"/>
      <c r="HZ3" s="620">
        <v>44092</v>
      </c>
      <c r="IA3" s="621"/>
      <c r="IB3" s="621"/>
      <c r="IC3" s="621"/>
      <c r="ID3" s="621"/>
      <c r="IE3" s="621"/>
      <c r="IF3" s="621"/>
      <c r="IG3" s="621"/>
      <c r="IH3" s="621"/>
      <c r="II3" s="622"/>
      <c r="IJ3" s="620">
        <v>44093</v>
      </c>
      <c r="IK3" s="621"/>
      <c r="IL3" s="621"/>
      <c r="IM3" s="621"/>
      <c r="IN3" s="621"/>
      <c r="IO3" s="621"/>
      <c r="IP3" s="621"/>
      <c r="IQ3" s="621"/>
      <c r="IR3" s="621"/>
      <c r="IS3" s="622"/>
      <c r="IT3" s="620">
        <v>44094</v>
      </c>
      <c r="IU3" s="621"/>
      <c r="IV3" s="621"/>
      <c r="IW3" s="621"/>
      <c r="IX3" s="621"/>
      <c r="IY3" s="621"/>
      <c r="IZ3" s="621"/>
      <c r="JA3" s="621"/>
      <c r="JB3" s="621"/>
      <c r="JC3" s="622"/>
      <c r="JD3" s="620">
        <v>44095</v>
      </c>
      <c r="JE3" s="621"/>
      <c r="JF3" s="621"/>
      <c r="JG3" s="621"/>
      <c r="JH3" s="621"/>
      <c r="JI3" s="621"/>
      <c r="JJ3" s="621"/>
      <c r="JK3" s="621"/>
      <c r="JL3" s="621"/>
      <c r="JM3" s="622"/>
      <c r="JN3" s="620">
        <v>44096</v>
      </c>
      <c r="JO3" s="621"/>
      <c r="JP3" s="621"/>
      <c r="JQ3" s="621"/>
      <c r="JR3" s="621"/>
      <c r="JS3" s="621"/>
      <c r="JT3" s="621"/>
      <c r="JU3" s="621"/>
      <c r="JV3" s="621"/>
      <c r="JW3" s="622"/>
      <c r="JX3" s="620">
        <v>44097</v>
      </c>
      <c r="JY3" s="621"/>
      <c r="JZ3" s="621"/>
      <c r="KA3" s="621"/>
      <c r="KB3" s="621"/>
      <c r="KC3" s="621"/>
      <c r="KD3" s="621"/>
      <c r="KE3" s="621"/>
      <c r="KF3" s="621"/>
      <c r="KG3" s="622"/>
      <c r="KH3" s="620">
        <v>44098</v>
      </c>
      <c r="KI3" s="621"/>
      <c r="KJ3" s="621"/>
      <c r="KK3" s="621"/>
      <c r="KL3" s="621"/>
      <c r="KM3" s="621"/>
      <c r="KN3" s="621"/>
      <c r="KO3" s="621"/>
      <c r="KP3" s="621"/>
      <c r="KQ3" s="622"/>
      <c r="KR3" s="620">
        <v>44099</v>
      </c>
      <c r="KS3" s="621"/>
      <c r="KT3" s="621"/>
      <c r="KU3" s="621"/>
      <c r="KV3" s="621"/>
      <c r="KW3" s="621"/>
      <c r="KX3" s="621"/>
      <c r="KY3" s="621"/>
      <c r="KZ3" s="621"/>
      <c r="LA3" s="622"/>
      <c r="LB3" s="394"/>
      <c r="LC3" s="395"/>
      <c r="LD3" s="396"/>
      <c r="LE3" s="397"/>
      <c r="LF3" s="395"/>
      <c r="LG3" s="395"/>
      <c r="LH3" s="395"/>
      <c r="LI3" s="395"/>
      <c r="LJ3" s="395"/>
      <c r="LK3" s="395"/>
      <c r="LL3" s="395"/>
      <c r="LM3" s="395"/>
      <c r="LN3" s="395"/>
      <c r="LO3" s="395"/>
      <c r="LP3" s="395"/>
      <c r="LQ3" s="395"/>
      <c r="LR3" s="395"/>
      <c r="LS3" s="395"/>
      <c r="LT3" s="395"/>
      <c r="LU3" s="395"/>
      <c r="LV3" s="395"/>
      <c r="LW3" s="395"/>
      <c r="LX3" s="395"/>
      <c r="LY3" s="395"/>
      <c r="LZ3" s="395"/>
      <c r="MA3" s="395"/>
      <c r="MB3" s="395"/>
      <c r="MC3" s="395"/>
      <c r="MD3" s="395"/>
      <c r="ME3" s="395"/>
      <c r="MF3" s="395"/>
    </row>
    <row r="4" spans="1:344" ht="30" x14ac:dyDescent="0.25">
      <c r="A4" s="1"/>
      <c r="B4" s="2" t="s">
        <v>152</v>
      </c>
      <c r="C4" s="2" t="s">
        <v>151</v>
      </c>
      <c r="D4" s="623" t="s">
        <v>147</v>
      </c>
      <c r="E4" s="624"/>
      <c r="F4" s="625"/>
      <c r="G4" s="623" t="s">
        <v>148</v>
      </c>
      <c r="H4" s="624"/>
      <c r="I4" s="625"/>
      <c r="J4" s="623" t="s">
        <v>160</v>
      </c>
      <c r="K4" s="624"/>
      <c r="L4" s="625"/>
      <c r="M4" s="10" t="s">
        <v>149</v>
      </c>
      <c r="N4" s="623" t="s">
        <v>147</v>
      </c>
      <c r="O4" s="624"/>
      <c r="P4" s="625"/>
      <c r="Q4" s="623" t="s">
        <v>148</v>
      </c>
      <c r="R4" s="624"/>
      <c r="S4" s="625"/>
      <c r="T4" s="623" t="s">
        <v>160</v>
      </c>
      <c r="U4" s="624"/>
      <c r="V4" s="625"/>
      <c r="W4" s="10" t="s">
        <v>149</v>
      </c>
      <c r="X4" s="623" t="s">
        <v>147</v>
      </c>
      <c r="Y4" s="624"/>
      <c r="Z4" s="625"/>
      <c r="AA4" s="623" t="s">
        <v>148</v>
      </c>
      <c r="AB4" s="624"/>
      <c r="AC4" s="625"/>
      <c r="AD4" s="623" t="s">
        <v>160</v>
      </c>
      <c r="AE4" s="624"/>
      <c r="AF4" s="625"/>
      <c r="AG4" s="10" t="s">
        <v>149</v>
      </c>
      <c r="AH4" s="623" t="s">
        <v>147</v>
      </c>
      <c r="AI4" s="624"/>
      <c r="AJ4" s="625"/>
      <c r="AK4" s="623" t="s">
        <v>148</v>
      </c>
      <c r="AL4" s="624"/>
      <c r="AM4" s="625"/>
      <c r="AN4" s="623" t="s">
        <v>160</v>
      </c>
      <c r="AO4" s="624"/>
      <c r="AP4" s="625"/>
      <c r="AQ4" s="10" t="s">
        <v>149</v>
      </c>
      <c r="AR4" s="623" t="s">
        <v>147</v>
      </c>
      <c r="AS4" s="624"/>
      <c r="AT4" s="625"/>
      <c r="AU4" s="623" t="s">
        <v>148</v>
      </c>
      <c r="AV4" s="624"/>
      <c r="AW4" s="625"/>
      <c r="AX4" s="623" t="s">
        <v>160</v>
      </c>
      <c r="AY4" s="624"/>
      <c r="AZ4" s="625"/>
      <c r="BA4" s="10" t="s">
        <v>149</v>
      </c>
      <c r="BB4" s="623" t="s">
        <v>147</v>
      </c>
      <c r="BC4" s="624"/>
      <c r="BD4" s="625"/>
      <c r="BE4" s="623" t="s">
        <v>148</v>
      </c>
      <c r="BF4" s="624"/>
      <c r="BG4" s="625"/>
      <c r="BH4" s="623" t="s">
        <v>160</v>
      </c>
      <c r="BI4" s="624"/>
      <c r="BJ4" s="625"/>
      <c r="BK4" s="10" t="s">
        <v>149</v>
      </c>
      <c r="BL4" s="623" t="s">
        <v>147</v>
      </c>
      <c r="BM4" s="624"/>
      <c r="BN4" s="625"/>
      <c r="BO4" s="623" t="s">
        <v>148</v>
      </c>
      <c r="BP4" s="624"/>
      <c r="BQ4" s="625"/>
      <c r="BR4" s="623" t="s">
        <v>160</v>
      </c>
      <c r="BS4" s="624"/>
      <c r="BT4" s="625"/>
      <c r="BU4" s="10" t="s">
        <v>149</v>
      </c>
      <c r="BV4" s="623" t="s">
        <v>147</v>
      </c>
      <c r="BW4" s="624"/>
      <c r="BX4" s="625"/>
      <c r="BY4" s="623" t="s">
        <v>148</v>
      </c>
      <c r="BZ4" s="624"/>
      <c r="CA4" s="625"/>
      <c r="CB4" s="623" t="s">
        <v>160</v>
      </c>
      <c r="CC4" s="624"/>
      <c r="CD4" s="625"/>
      <c r="CE4" s="10" t="s">
        <v>149</v>
      </c>
      <c r="CF4" s="623" t="s">
        <v>147</v>
      </c>
      <c r="CG4" s="624"/>
      <c r="CH4" s="625"/>
      <c r="CI4" s="623" t="s">
        <v>148</v>
      </c>
      <c r="CJ4" s="624"/>
      <c r="CK4" s="625"/>
      <c r="CL4" s="623" t="s">
        <v>160</v>
      </c>
      <c r="CM4" s="624"/>
      <c r="CN4" s="625"/>
      <c r="CO4" s="10" t="s">
        <v>149</v>
      </c>
      <c r="CP4" s="623" t="s">
        <v>147</v>
      </c>
      <c r="CQ4" s="624"/>
      <c r="CR4" s="625"/>
      <c r="CS4" s="623" t="s">
        <v>148</v>
      </c>
      <c r="CT4" s="624"/>
      <c r="CU4" s="625"/>
      <c r="CV4" s="623" t="s">
        <v>160</v>
      </c>
      <c r="CW4" s="624"/>
      <c r="CX4" s="625"/>
      <c r="CY4" s="10" t="s">
        <v>149</v>
      </c>
      <c r="CZ4" s="623" t="s">
        <v>147</v>
      </c>
      <c r="DA4" s="624"/>
      <c r="DB4" s="625"/>
      <c r="DC4" s="623" t="s">
        <v>148</v>
      </c>
      <c r="DD4" s="624"/>
      <c r="DE4" s="625"/>
      <c r="DF4" s="623" t="s">
        <v>160</v>
      </c>
      <c r="DG4" s="624"/>
      <c r="DH4" s="625"/>
      <c r="DI4" s="10" t="s">
        <v>149</v>
      </c>
      <c r="DJ4" s="623" t="s">
        <v>147</v>
      </c>
      <c r="DK4" s="624"/>
      <c r="DL4" s="625"/>
      <c r="DM4" s="623" t="s">
        <v>148</v>
      </c>
      <c r="DN4" s="624"/>
      <c r="DO4" s="625"/>
      <c r="DP4" s="623" t="s">
        <v>160</v>
      </c>
      <c r="DQ4" s="624"/>
      <c r="DR4" s="625"/>
      <c r="DS4" s="10" t="s">
        <v>149</v>
      </c>
      <c r="DT4" s="623" t="s">
        <v>147</v>
      </c>
      <c r="DU4" s="624"/>
      <c r="DV4" s="625"/>
      <c r="DW4" s="623" t="s">
        <v>148</v>
      </c>
      <c r="DX4" s="624"/>
      <c r="DY4" s="625"/>
      <c r="DZ4" s="623" t="s">
        <v>160</v>
      </c>
      <c r="EA4" s="624"/>
      <c r="EB4" s="625"/>
      <c r="EC4" s="10" t="s">
        <v>149</v>
      </c>
      <c r="ED4" s="623" t="s">
        <v>147</v>
      </c>
      <c r="EE4" s="624"/>
      <c r="EF4" s="625"/>
      <c r="EG4" s="623" t="s">
        <v>148</v>
      </c>
      <c r="EH4" s="624"/>
      <c r="EI4" s="625"/>
      <c r="EJ4" s="623" t="s">
        <v>160</v>
      </c>
      <c r="EK4" s="624"/>
      <c r="EL4" s="625"/>
      <c r="EM4" s="10" t="s">
        <v>149</v>
      </c>
      <c r="EN4" s="623" t="s">
        <v>147</v>
      </c>
      <c r="EO4" s="624"/>
      <c r="EP4" s="625"/>
      <c r="EQ4" s="623" t="s">
        <v>148</v>
      </c>
      <c r="ER4" s="624"/>
      <c r="ES4" s="625"/>
      <c r="ET4" s="623" t="s">
        <v>160</v>
      </c>
      <c r="EU4" s="624"/>
      <c r="EV4" s="625"/>
      <c r="EW4" s="10" t="s">
        <v>149</v>
      </c>
      <c r="EX4" s="623" t="s">
        <v>147</v>
      </c>
      <c r="EY4" s="624"/>
      <c r="EZ4" s="625"/>
      <c r="FA4" s="623" t="s">
        <v>148</v>
      </c>
      <c r="FB4" s="624"/>
      <c r="FC4" s="625"/>
      <c r="FD4" s="623" t="s">
        <v>160</v>
      </c>
      <c r="FE4" s="624"/>
      <c r="FF4" s="625"/>
      <c r="FG4" s="10" t="s">
        <v>149</v>
      </c>
      <c r="FH4" s="623" t="s">
        <v>147</v>
      </c>
      <c r="FI4" s="624"/>
      <c r="FJ4" s="625"/>
      <c r="FK4" s="623" t="s">
        <v>148</v>
      </c>
      <c r="FL4" s="624"/>
      <c r="FM4" s="625"/>
      <c r="FN4" s="623" t="s">
        <v>160</v>
      </c>
      <c r="FO4" s="624"/>
      <c r="FP4" s="625"/>
      <c r="FQ4" s="10" t="s">
        <v>149</v>
      </c>
      <c r="FR4" s="623" t="s">
        <v>147</v>
      </c>
      <c r="FS4" s="624"/>
      <c r="FT4" s="625"/>
      <c r="FU4" s="623" t="s">
        <v>148</v>
      </c>
      <c r="FV4" s="624"/>
      <c r="FW4" s="625"/>
      <c r="FX4" s="623" t="s">
        <v>160</v>
      </c>
      <c r="FY4" s="624"/>
      <c r="FZ4" s="625"/>
      <c r="GA4" s="10" t="s">
        <v>149</v>
      </c>
      <c r="GB4" s="623" t="s">
        <v>147</v>
      </c>
      <c r="GC4" s="624"/>
      <c r="GD4" s="625"/>
      <c r="GE4" s="623" t="s">
        <v>148</v>
      </c>
      <c r="GF4" s="624"/>
      <c r="GG4" s="625"/>
      <c r="GH4" s="623" t="s">
        <v>160</v>
      </c>
      <c r="GI4" s="624"/>
      <c r="GJ4" s="625"/>
      <c r="GK4" s="10" t="s">
        <v>149</v>
      </c>
      <c r="GL4" s="623" t="s">
        <v>147</v>
      </c>
      <c r="GM4" s="624"/>
      <c r="GN4" s="625"/>
      <c r="GO4" s="623" t="s">
        <v>148</v>
      </c>
      <c r="GP4" s="624"/>
      <c r="GQ4" s="625"/>
      <c r="GR4" s="623" t="s">
        <v>160</v>
      </c>
      <c r="GS4" s="624"/>
      <c r="GT4" s="625"/>
      <c r="GU4" s="10" t="s">
        <v>149</v>
      </c>
      <c r="GV4" s="623" t="s">
        <v>147</v>
      </c>
      <c r="GW4" s="624"/>
      <c r="GX4" s="625"/>
      <c r="GY4" s="623" t="s">
        <v>148</v>
      </c>
      <c r="GZ4" s="624"/>
      <c r="HA4" s="625"/>
      <c r="HB4" s="623" t="s">
        <v>160</v>
      </c>
      <c r="HC4" s="624"/>
      <c r="HD4" s="625"/>
      <c r="HE4" s="10" t="s">
        <v>149</v>
      </c>
      <c r="HF4" s="623" t="s">
        <v>147</v>
      </c>
      <c r="HG4" s="624"/>
      <c r="HH4" s="625"/>
      <c r="HI4" s="623" t="s">
        <v>148</v>
      </c>
      <c r="HJ4" s="624"/>
      <c r="HK4" s="625"/>
      <c r="HL4" s="623" t="s">
        <v>160</v>
      </c>
      <c r="HM4" s="624"/>
      <c r="HN4" s="625"/>
      <c r="HO4" s="10" t="s">
        <v>149</v>
      </c>
      <c r="HP4" s="623" t="s">
        <v>147</v>
      </c>
      <c r="HQ4" s="624"/>
      <c r="HR4" s="625"/>
      <c r="HS4" s="623" t="s">
        <v>148</v>
      </c>
      <c r="HT4" s="624"/>
      <c r="HU4" s="625"/>
      <c r="HV4" s="623" t="s">
        <v>160</v>
      </c>
      <c r="HW4" s="624"/>
      <c r="HX4" s="625"/>
      <c r="HY4" s="10" t="s">
        <v>149</v>
      </c>
      <c r="HZ4" s="623" t="s">
        <v>147</v>
      </c>
      <c r="IA4" s="624"/>
      <c r="IB4" s="625"/>
      <c r="IC4" s="623" t="s">
        <v>148</v>
      </c>
      <c r="ID4" s="624"/>
      <c r="IE4" s="625"/>
      <c r="IF4" s="623" t="s">
        <v>160</v>
      </c>
      <c r="IG4" s="624"/>
      <c r="IH4" s="625"/>
      <c r="II4" s="10" t="s">
        <v>149</v>
      </c>
      <c r="IJ4" s="623" t="s">
        <v>147</v>
      </c>
      <c r="IK4" s="624"/>
      <c r="IL4" s="625"/>
      <c r="IM4" s="623" t="s">
        <v>148</v>
      </c>
      <c r="IN4" s="624"/>
      <c r="IO4" s="625"/>
      <c r="IP4" s="623" t="s">
        <v>160</v>
      </c>
      <c r="IQ4" s="624"/>
      <c r="IR4" s="625"/>
      <c r="IS4" s="10" t="s">
        <v>149</v>
      </c>
      <c r="IT4" s="623" t="s">
        <v>147</v>
      </c>
      <c r="IU4" s="624"/>
      <c r="IV4" s="625"/>
      <c r="IW4" s="623" t="s">
        <v>148</v>
      </c>
      <c r="IX4" s="624"/>
      <c r="IY4" s="625"/>
      <c r="IZ4" s="623" t="s">
        <v>160</v>
      </c>
      <c r="JA4" s="624"/>
      <c r="JB4" s="625"/>
      <c r="JC4" s="10" t="s">
        <v>149</v>
      </c>
      <c r="JD4" s="623" t="s">
        <v>147</v>
      </c>
      <c r="JE4" s="624"/>
      <c r="JF4" s="625"/>
      <c r="JG4" s="623" t="s">
        <v>148</v>
      </c>
      <c r="JH4" s="624"/>
      <c r="JI4" s="625"/>
      <c r="JJ4" s="623" t="s">
        <v>160</v>
      </c>
      <c r="JK4" s="624"/>
      <c r="JL4" s="625"/>
      <c r="JM4" s="10" t="s">
        <v>149</v>
      </c>
      <c r="JN4" s="623" t="s">
        <v>147</v>
      </c>
      <c r="JO4" s="624"/>
      <c r="JP4" s="625"/>
      <c r="JQ4" s="623" t="s">
        <v>148</v>
      </c>
      <c r="JR4" s="624"/>
      <c r="JS4" s="625"/>
      <c r="JT4" s="623" t="s">
        <v>160</v>
      </c>
      <c r="JU4" s="624"/>
      <c r="JV4" s="625"/>
      <c r="JW4" s="10" t="s">
        <v>149</v>
      </c>
      <c r="JX4" s="623" t="s">
        <v>147</v>
      </c>
      <c r="JY4" s="624"/>
      <c r="JZ4" s="625"/>
      <c r="KA4" s="623" t="s">
        <v>148</v>
      </c>
      <c r="KB4" s="624"/>
      <c r="KC4" s="625"/>
      <c r="KD4" s="623" t="s">
        <v>160</v>
      </c>
      <c r="KE4" s="624"/>
      <c r="KF4" s="625"/>
      <c r="KG4" s="10" t="s">
        <v>149</v>
      </c>
      <c r="KH4" s="623" t="s">
        <v>147</v>
      </c>
      <c r="KI4" s="624"/>
      <c r="KJ4" s="625"/>
      <c r="KK4" s="623" t="s">
        <v>148</v>
      </c>
      <c r="KL4" s="624"/>
      <c r="KM4" s="625"/>
      <c r="KN4" s="623" t="s">
        <v>160</v>
      </c>
      <c r="KO4" s="624"/>
      <c r="KP4" s="625"/>
      <c r="KQ4" s="10" t="s">
        <v>149</v>
      </c>
      <c r="KR4" s="623" t="s">
        <v>147</v>
      </c>
      <c r="KS4" s="624"/>
      <c r="KT4" s="625"/>
      <c r="KU4" s="623" t="s">
        <v>148</v>
      </c>
      <c r="KV4" s="624"/>
      <c r="KW4" s="625"/>
      <c r="KX4" s="623" t="s">
        <v>160</v>
      </c>
      <c r="KY4" s="624"/>
      <c r="KZ4" s="625"/>
      <c r="LA4" s="10" t="s">
        <v>149</v>
      </c>
      <c r="LB4" s="37"/>
      <c r="LD4" s="337" t="s">
        <v>232</v>
      </c>
      <c r="LE4" s="189" t="s">
        <v>1</v>
      </c>
    </row>
    <row r="5" spans="1:344" x14ac:dyDescent="0.25">
      <c r="A5" s="1"/>
      <c r="B5" s="105"/>
      <c r="C5" s="105"/>
      <c r="D5" s="106" t="s">
        <v>46</v>
      </c>
      <c r="E5" s="106" t="s">
        <v>158</v>
      </c>
      <c r="F5" s="106" t="s">
        <v>155</v>
      </c>
      <c r="G5" s="106" t="s">
        <v>46</v>
      </c>
      <c r="H5" s="106" t="s">
        <v>159</v>
      </c>
      <c r="I5" s="106" t="s">
        <v>155</v>
      </c>
      <c r="J5" s="106" t="s">
        <v>46</v>
      </c>
      <c r="K5" s="106" t="s">
        <v>159</v>
      </c>
      <c r="L5" s="106" t="s">
        <v>154</v>
      </c>
      <c r="M5" s="106" t="s">
        <v>150</v>
      </c>
      <c r="N5" s="106" t="s">
        <v>46</v>
      </c>
      <c r="O5" s="106" t="s">
        <v>158</v>
      </c>
      <c r="P5" s="106" t="s">
        <v>155</v>
      </c>
      <c r="Q5" s="106" t="s">
        <v>46</v>
      </c>
      <c r="R5" s="106" t="s">
        <v>159</v>
      </c>
      <c r="S5" s="106" t="s">
        <v>155</v>
      </c>
      <c r="T5" s="106" t="s">
        <v>46</v>
      </c>
      <c r="U5" s="106" t="s">
        <v>159</v>
      </c>
      <c r="V5" s="106" t="s">
        <v>154</v>
      </c>
      <c r="W5" s="106" t="s">
        <v>150</v>
      </c>
      <c r="X5" s="106" t="s">
        <v>46</v>
      </c>
      <c r="Y5" s="106" t="s">
        <v>158</v>
      </c>
      <c r="Z5" s="106" t="s">
        <v>155</v>
      </c>
      <c r="AA5" s="106" t="s">
        <v>46</v>
      </c>
      <c r="AB5" s="106" t="s">
        <v>159</v>
      </c>
      <c r="AC5" s="106" t="s">
        <v>155</v>
      </c>
      <c r="AD5" s="106" t="s">
        <v>46</v>
      </c>
      <c r="AE5" s="106" t="s">
        <v>159</v>
      </c>
      <c r="AF5" s="106" t="s">
        <v>154</v>
      </c>
      <c r="AG5" s="106" t="s">
        <v>150</v>
      </c>
      <c r="AH5" s="106" t="s">
        <v>46</v>
      </c>
      <c r="AI5" s="106" t="s">
        <v>158</v>
      </c>
      <c r="AJ5" s="106" t="s">
        <v>155</v>
      </c>
      <c r="AK5" s="106" t="s">
        <v>46</v>
      </c>
      <c r="AL5" s="106" t="s">
        <v>159</v>
      </c>
      <c r="AM5" s="106" t="s">
        <v>155</v>
      </c>
      <c r="AN5" s="106" t="s">
        <v>46</v>
      </c>
      <c r="AO5" s="106" t="s">
        <v>159</v>
      </c>
      <c r="AP5" s="106" t="s">
        <v>154</v>
      </c>
      <c r="AQ5" s="106" t="s">
        <v>150</v>
      </c>
      <c r="AR5" s="106" t="s">
        <v>46</v>
      </c>
      <c r="AS5" s="106" t="s">
        <v>158</v>
      </c>
      <c r="AT5" s="106" t="s">
        <v>155</v>
      </c>
      <c r="AU5" s="106" t="s">
        <v>46</v>
      </c>
      <c r="AV5" s="106" t="s">
        <v>159</v>
      </c>
      <c r="AW5" s="106" t="s">
        <v>155</v>
      </c>
      <c r="AX5" s="106" t="s">
        <v>46</v>
      </c>
      <c r="AY5" s="106" t="s">
        <v>159</v>
      </c>
      <c r="AZ5" s="106" t="s">
        <v>154</v>
      </c>
      <c r="BA5" s="106" t="s">
        <v>150</v>
      </c>
      <c r="BB5" s="106" t="s">
        <v>46</v>
      </c>
      <c r="BC5" s="106" t="s">
        <v>158</v>
      </c>
      <c r="BD5" s="106" t="s">
        <v>155</v>
      </c>
      <c r="BE5" s="106" t="s">
        <v>46</v>
      </c>
      <c r="BF5" s="106" t="s">
        <v>159</v>
      </c>
      <c r="BG5" s="106" t="s">
        <v>155</v>
      </c>
      <c r="BH5" s="106" t="s">
        <v>46</v>
      </c>
      <c r="BI5" s="106" t="s">
        <v>159</v>
      </c>
      <c r="BJ5" s="106" t="s">
        <v>154</v>
      </c>
      <c r="BK5" s="106" t="s">
        <v>150</v>
      </c>
      <c r="BL5" s="106" t="s">
        <v>46</v>
      </c>
      <c r="BM5" s="106" t="s">
        <v>158</v>
      </c>
      <c r="BN5" s="106" t="s">
        <v>155</v>
      </c>
      <c r="BO5" s="106" t="s">
        <v>46</v>
      </c>
      <c r="BP5" s="106" t="s">
        <v>159</v>
      </c>
      <c r="BQ5" s="106" t="s">
        <v>155</v>
      </c>
      <c r="BR5" s="106" t="s">
        <v>46</v>
      </c>
      <c r="BS5" s="106" t="s">
        <v>159</v>
      </c>
      <c r="BT5" s="106" t="s">
        <v>154</v>
      </c>
      <c r="BU5" s="106" t="s">
        <v>150</v>
      </c>
      <c r="BV5" s="106" t="s">
        <v>46</v>
      </c>
      <c r="BW5" s="106" t="s">
        <v>158</v>
      </c>
      <c r="BX5" s="106" t="s">
        <v>155</v>
      </c>
      <c r="BY5" s="106" t="s">
        <v>46</v>
      </c>
      <c r="BZ5" s="106" t="s">
        <v>159</v>
      </c>
      <c r="CA5" s="106" t="s">
        <v>155</v>
      </c>
      <c r="CB5" s="106" t="s">
        <v>46</v>
      </c>
      <c r="CC5" s="106" t="s">
        <v>159</v>
      </c>
      <c r="CD5" s="106" t="s">
        <v>154</v>
      </c>
      <c r="CE5" s="106" t="s">
        <v>150</v>
      </c>
      <c r="CF5" s="106" t="s">
        <v>46</v>
      </c>
      <c r="CG5" s="106" t="s">
        <v>158</v>
      </c>
      <c r="CH5" s="106" t="s">
        <v>155</v>
      </c>
      <c r="CI5" s="106" t="s">
        <v>46</v>
      </c>
      <c r="CJ5" s="106" t="s">
        <v>159</v>
      </c>
      <c r="CK5" s="106" t="s">
        <v>155</v>
      </c>
      <c r="CL5" s="106" t="s">
        <v>46</v>
      </c>
      <c r="CM5" s="106" t="s">
        <v>159</v>
      </c>
      <c r="CN5" s="106" t="s">
        <v>154</v>
      </c>
      <c r="CO5" s="106" t="s">
        <v>150</v>
      </c>
      <c r="CP5" s="106" t="s">
        <v>46</v>
      </c>
      <c r="CQ5" s="106" t="s">
        <v>158</v>
      </c>
      <c r="CR5" s="106" t="s">
        <v>155</v>
      </c>
      <c r="CS5" s="106" t="s">
        <v>46</v>
      </c>
      <c r="CT5" s="106" t="s">
        <v>159</v>
      </c>
      <c r="CU5" s="106" t="s">
        <v>155</v>
      </c>
      <c r="CV5" s="106" t="s">
        <v>46</v>
      </c>
      <c r="CW5" s="106" t="s">
        <v>159</v>
      </c>
      <c r="CX5" s="106" t="s">
        <v>154</v>
      </c>
      <c r="CY5" s="106" t="s">
        <v>150</v>
      </c>
      <c r="CZ5" s="106" t="s">
        <v>46</v>
      </c>
      <c r="DA5" s="106" t="s">
        <v>158</v>
      </c>
      <c r="DB5" s="106" t="s">
        <v>155</v>
      </c>
      <c r="DC5" s="106" t="s">
        <v>46</v>
      </c>
      <c r="DD5" s="106" t="s">
        <v>159</v>
      </c>
      <c r="DE5" s="106" t="s">
        <v>155</v>
      </c>
      <c r="DF5" s="106" t="s">
        <v>46</v>
      </c>
      <c r="DG5" s="106" t="s">
        <v>159</v>
      </c>
      <c r="DH5" s="106" t="s">
        <v>154</v>
      </c>
      <c r="DI5" s="106" t="s">
        <v>150</v>
      </c>
      <c r="DJ5" s="106" t="s">
        <v>46</v>
      </c>
      <c r="DK5" s="106" t="s">
        <v>158</v>
      </c>
      <c r="DL5" s="106" t="s">
        <v>155</v>
      </c>
      <c r="DM5" s="106" t="s">
        <v>46</v>
      </c>
      <c r="DN5" s="106" t="s">
        <v>159</v>
      </c>
      <c r="DO5" s="106" t="s">
        <v>155</v>
      </c>
      <c r="DP5" s="106" t="s">
        <v>46</v>
      </c>
      <c r="DQ5" s="106" t="s">
        <v>159</v>
      </c>
      <c r="DR5" s="106" t="s">
        <v>154</v>
      </c>
      <c r="DS5" s="106" t="s">
        <v>150</v>
      </c>
      <c r="DT5" s="106" t="s">
        <v>46</v>
      </c>
      <c r="DU5" s="106" t="s">
        <v>158</v>
      </c>
      <c r="DV5" s="106" t="s">
        <v>155</v>
      </c>
      <c r="DW5" s="106" t="s">
        <v>46</v>
      </c>
      <c r="DX5" s="106" t="s">
        <v>159</v>
      </c>
      <c r="DY5" s="106" t="s">
        <v>155</v>
      </c>
      <c r="DZ5" s="106" t="s">
        <v>46</v>
      </c>
      <c r="EA5" s="106" t="s">
        <v>159</v>
      </c>
      <c r="EB5" s="106" t="s">
        <v>154</v>
      </c>
      <c r="EC5" s="106" t="s">
        <v>150</v>
      </c>
      <c r="ED5" s="106" t="s">
        <v>46</v>
      </c>
      <c r="EE5" s="106" t="s">
        <v>158</v>
      </c>
      <c r="EF5" s="106" t="s">
        <v>155</v>
      </c>
      <c r="EG5" s="106" t="s">
        <v>46</v>
      </c>
      <c r="EH5" s="106" t="s">
        <v>159</v>
      </c>
      <c r="EI5" s="106" t="s">
        <v>155</v>
      </c>
      <c r="EJ5" s="106" t="s">
        <v>46</v>
      </c>
      <c r="EK5" s="106" t="s">
        <v>159</v>
      </c>
      <c r="EL5" s="106" t="s">
        <v>154</v>
      </c>
      <c r="EM5" s="106" t="s">
        <v>150</v>
      </c>
      <c r="EN5" s="106" t="s">
        <v>46</v>
      </c>
      <c r="EO5" s="106" t="s">
        <v>158</v>
      </c>
      <c r="EP5" s="106" t="s">
        <v>155</v>
      </c>
      <c r="EQ5" s="106" t="s">
        <v>46</v>
      </c>
      <c r="ER5" s="106" t="s">
        <v>159</v>
      </c>
      <c r="ES5" s="106" t="s">
        <v>155</v>
      </c>
      <c r="ET5" s="106" t="s">
        <v>46</v>
      </c>
      <c r="EU5" s="106" t="s">
        <v>159</v>
      </c>
      <c r="EV5" s="106" t="s">
        <v>154</v>
      </c>
      <c r="EW5" s="106" t="s">
        <v>150</v>
      </c>
      <c r="EX5" s="106" t="s">
        <v>46</v>
      </c>
      <c r="EY5" s="106" t="s">
        <v>158</v>
      </c>
      <c r="EZ5" s="106" t="s">
        <v>155</v>
      </c>
      <c r="FA5" s="106" t="s">
        <v>46</v>
      </c>
      <c r="FB5" s="106" t="s">
        <v>159</v>
      </c>
      <c r="FC5" s="106" t="s">
        <v>155</v>
      </c>
      <c r="FD5" s="106" t="s">
        <v>46</v>
      </c>
      <c r="FE5" s="106" t="s">
        <v>159</v>
      </c>
      <c r="FF5" s="106" t="s">
        <v>154</v>
      </c>
      <c r="FG5" s="106" t="s">
        <v>150</v>
      </c>
      <c r="FH5" s="106" t="s">
        <v>46</v>
      </c>
      <c r="FI5" s="106" t="s">
        <v>158</v>
      </c>
      <c r="FJ5" s="106" t="s">
        <v>155</v>
      </c>
      <c r="FK5" s="106" t="s">
        <v>46</v>
      </c>
      <c r="FL5" s="106" t="s">
        <v>159</v>
      </c>
      <c r="FM5" s="106" t="s">
        <v>155</v>
      </c>
      <c r="FN5" s="106" t="s">
        <v>46</v>
      </c>
      <c r="FO5" s="106" t="s">
        <v>159</v>
      </c>
      <c r="FP5" s="106" t="s">
        <v>154</v>
      </c>
      <c r="FQ5" s="106" t="s">
        <v>150</v>
      </c>
      <c r="FR5" s="106" t="s">
        <v>46</v>
      </c>
      <c r="FS5" s="106" t="s">
        <v>158</v>
      </c>
      <c r="FT5" s="106" t="s">
        <v>155</v>
      </c>
      <c r="FU5" s="106" t="s">
        <v>46</v>
      </c>
      <c r="FV5" s="106" t="s">
        <v>159</v>
      </c>
      <c r="FW5" s="106" t="s">
        <v>155</v>
      </c>
      <c r="FX5" s="106" t="s">
        <v>46</v>
      </c>
      <c r="FY5" s="106" t="s">
        <v>159</v>
      </c>
      <c r="FZ5" s="106" t="s">
        <v>154</v>
      </c>
      <c r="GA5" s="106" t="s">
        <v>150</v>
      </c>
      <c r="GB5" s="106" t="s">
        <v>46</v>
      </c>
      <c r="GC5" s="106" t="s">
        <v>158</v>
      </c>
      <c r="GD5" s="106" t="s">
        <v>155</v>
      </c>
      <c r="GE5" s="106" t="s">
        <v>46</v>
      </c>
      <c r="GF5" s="106" t="s">
        <v>159</v>
      </c>
      <c r="GG5" s="106" t="s">
        <v>155</v>
      </c>
      <c r="GH5" s="106" t="s">
        <v>46</v>
      </c>
      <c r="GI5" s="106" t="s">
        <v>159</v>
      </c>
      <c r="GJ5" s="106" t="s">
        <v>154</v>
      </c>
      <c r="GK5" s="106" t="s">
        <v>150</v>
      </c>
      <c r="GL5" s="106" t="s">
        <v>46</v>
      </c>
      <c r="GM5" s="106" t="s">
        <v>158</v>
      </c>
      <c r="GN5" s="106" t="s">
        <v>155</v>
      </c>
      <c r="GO5" s="106" t="s">
        <v>46</v>
      </c>
      <c r="GP5" s="106" t="s">
        <v>159</v>
      </c>
      <c r="GQ5" s="106" t="s">
        <v>155</v>
      </c>
      <c r="GR5" s="106" t="s">
        <v>46</v>
      </c>
      <c r="GS5" s="106" t="s">
        <v>159</v>
      </c>
      <c r="GT5" s="106" t="s">
        <v>154</v>
      </c>
      <c r="GU5" s="106" t="s">
        <v>150</v>
      </c>
      <c r="GV5" s="106" t="s">
        <v>46</v>
      </c>
      <c r="GW5" s="106" t="s">
        <v>158</v>
      </c>
      <c r="GX5" s="106" t="s">
        <v>155</v>
      </c>
      <c r="GY5" s="106" t="s">
        <v>46</v>
      </c>
      <c r="GZ5" s="106" t="s">
        <v>159</v>
      </c>
      <c r="HA5" s="106" t="s">
        <v>155</v>
      </c>
      <c r="HB5" s="106" t="s">
        <v>46</v>
      </c>
      <c r="HC5" s="106" t="s">
        <v>159</v>
      </c>
      <c r="HD5" s="106" t="s">
        <v>154</v>
      </c>
      <c r="HE5" s="106" t="s">
        <v>150</v>
      </c>
      <c r="HF5" s="106" t="s">
        <v>46</v>
      </c>
      <c r="HG5" s="106" t="s">
        <v>158</v>
      </c>
      <c r="HH5" s="106" t="s">
        <v>155</v>
      </c>
      <c r="HI5" s="106" t="s">
        <v>46</v>
      </c>
      <c r="HJ5" s="106" t="s">
        <v>159</v>
      </c>
      <c r="HK5" s="106" t="s">
        <v>155</v>
      </c>
      <c r="HL5" s="106" t="s">
        <v>46</v>
      </c>
      <c r="HM5" s="106" t="s">
        <v>159</v>
      </c>
      <c r="HN5" s="106" t="s">
        <v>154</v>
      </c>
      <c r="HO5" s="106" t="s">
        <v>150</v>
      </c>
      <c r="HP5" s="106" t="s">
        <v>46</v>
      </c>
      <c r="HQ5" s="106" t="s">
        <v>158</v>
      </c>
      <c r="HR5" s="106" t="s">
        <v>155</v>
      </c>
      <c r="HS5" s="106" t="s">
        <v>46</v>
      </c>
      <c r="HT5" s="106" t="s">
        <v>159</v>
      </c>
      <c r="HU5" s="106" t="s">
        <v>155</v>
      </c>
      <c r="HV5" s="106" t="s">
        <v>46</v>
      </c>
      <c r="HW5" s="106" t="s">
        <v>159</v>
      </c>
      <c r="HX5" s="106" t="s">
        <v>154</v>
      </c>
      <c r="HY5" s="106" t="s">
        <v>150</v>
      </c>
      <c r="HZ5" s="106" t="s">
        <v>46</v>
      </c>
      <c r="IA5" s="106" t="s">
        <v>158</v>
      </c>
      <c r="IB5" s="106" t="s">
        <v>155</v>
      </c>
      <c r="IC5" s="106" t="s">
        <v>46</v>
      </c>
      <c r="ID5" s="106" t="s">
        <v>159</v>
      </c>
      <c r="IE5" s="106" t="s">
        <v>155</v>
      </c>
      <c r="IF5" s="106" t="s">
        <v>46</v>
      </c>
      <c r="IG5" s="106" t="s">
        <v>159</v>
      </c>
      <c r="IH5" s="106" t="s">
        <v>154</v>
      </c>
      <c r="II5" s="106" t="s">
        <v>150</v>
      </c>
      <c r="IJ5" s="106" t="s">
        <v>46</v>
      </c>
      <c r="IK5" s="106" t="s">
        <v>158</v>
      </c>
      <c r="IL5" s="106" t="s">
        <v>155</v>
      </c>
      <c r="IM5" s="106" t="s">
        <v>46</v>
      </c>
      <c r="IN5" s="106" t="s">
        <v>159</v>
      </c>
      <c r="IO5" s="106" t="s">
        <v>155</v>
      </c>
      <c r="IP5" s="106" t="s">
        <v>46</v>
      </c>
      <c r="IQ5" s="106" t="s">
        <v>159</v>
      </c>
      <c r="IR5" s="106" t="s">
        <v>154</v>
      </c>
      <c r="IS5" s="106" t="s">
        <v>150</v>
      </c>
      <c r="IT5" s="106" t="s">
        <v>46</v>
      </c>
      <c r="IU5" s="106" t="s">
        <v>158</v>
      </c>
      <c r="IV5" s="106" t="s">
        <v>155</v>
      </c>
      <c r="IW5" s="106" t="s">
        <v>46</v>
      </c>
      <c r="IX5" s="106" t="s">
        <v>159</v>
      </c>
      <c r="IY5" s="106" t="s">
        <v>155</v>
      </c>
      <c r="IZ5" s="106" t="s">
        <v>46</v>
      </c>
      <c r="JA5" s="106" t="s">
        <v>159</v>
      </c>
      <c r="JB5" s="106" t="s">
        <v>154</v>
      </c>
      <c r="JC5" s="106" t="s">
        <v>150</v>
      </c>
      <c r="JD5" s="106" t="s">
        <v>46</v>
      </c>
      <c r="JE5" s="106" t="s">
        <v>158</v>
      </c>
      <c r="JF5" s="106" t="s">
        <v>155</v>
      </c>
      <c r="JG5" s="106" t="s">
        <v>46</v>
      </c>
      <c r="JH5" s="106" t="s">
        <v>159</v>
      </c>
      <c r="JI5" s="106" t="s">
        <v>155</v>
      </c>
      <c r="JJ5" s="106" t="s">
        <v>46</v>
      </c>
      <c r="JK5" s="106" t="s">
        <v>159</v>
      </c>
      <c r="JL5" s="106" t="s">
        <v>154</v>
      </c>
      <c r="JM5" s="106" t="s">
        <v>150</v>
      </c>
      <c r="JN5" s="106" t="s">
        <v>46</v>
      </c>
      <c r="JO5" s="106" t="s">
        <v>158</v>
      </c>
      <c r="JP5" s="106" t="s">
        <v>155</v>
      </c>
      <c r="JQ5" s="106" t="s">
        <v>46</v>
      </c>
      <c r="JR5" s="106" t="s">
        <v>159</v>
      </c>
      <c r="JS5" s="106" t="s">
        <v>155</v>
      </c>
      <c r="JT5" s="106" t="s">
        <v>46</v>
      </c>
      <c r="JU5" s="106" t="s">
        <v>159</v>
      </c>
      <c r="JV5" s="106" t="s">
        <v>154</v>
      </c>
      <c r="JW5" s="106" t="s">
        <v>150</v>
      </c>
      <c r="JX5" s="106" t="s">
        <v>46</v>
      </c>
      <c r="JY5" s="106" t="s">
        <v>158</v>
      </c>
      <c r="JZ5" s="106" t="s">
        <v>155</v>
      </c>
      <c r="KA5" s="106" t="s">
        <v>46</v>
      </c>
      <c r="KB5" s="106" t="s">
        <v>159</v>
      </c>
      <c r="KC5" s="106" t="s">
        <v>155</v>
      </c>
      <c r="KD5" s="106" t="s">
        <v>46</v>
      </c>
      <c r="KE5" s="106" t="s">
        <v>159</v>
      </c>
      <c r="KF5" s="106" t="s">
        <v>154</v>
      </c>
      <c r="KG5" s="106" t="s">
        <v>150</v>
      </c>
      <c r="KH5" s="106" t="s">
        <v>46</v>
      </c>
      <c r="KI5" s="106" t="s">
        <v>158</v>
      </c>
      <c r="KJ5" s="106" t="s">
        <v>155</v>
      </c>
      <c r="KK5" s="106" t="s">
        <v>46</v>
      </c>
      <c r="KL5" s="106" t="s">
        <v>159</v>
      </c>
      <c r="KM5" s="106" t="s">
        <v>155</v>
      </c>
      <c r="KN5" s="106" t="s">
        <v>46</v>
      </c>
      <c r="KO5" s="106" t="s">
        <v>159</v>
      </c>
      <c r="KP5" s="106" t="s">
        <v>154</v>
      </c>
      <c r="KQ5" s="106" t="s">
        <v>150</v>
      </c>
      <c r="KR5" s="106" t="s">
        <v>46</v>
      </c>
      <c r="KS5" s="106" t="s">
        <v>158</v>
      </c>
      <c r="KT5" s="106" t="s">
        <v>155</v>
      </c>
      <c r="KU5" s="106" t="s">
        <v>46</v>
      </c>
      <c r="KV5" s="106" t="s">
        <v>159</v>
      </c>
      <c r="KW5" s="106" t="s">
        <v>155</v>
      </c>
      <c r="KX5" s="106" t="s">
        <v>46</v>
      </c>
      <c r="KY5" s="106" t="s">
        <v>159</v>
      </c>
      <c r="KZ5" s="106" t="s">
        <v>154</v>
      </c>
      <c r="LA5" s="106" t="s">
        <v>150</v>
      </c>
      <c r="LB5" s="37"/>
      <c r="LD5" s="335"/>
      <c r="LE5" s="189"/>
    </row>
    <row r="6" spans="1:344" x14ac:dyDescent="0.25">
      <c r="A6" s="6" t="s">
        <v>2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  <c r="EF6" s="106"/>
      <c r="EG6" s="106"/>
      <c r="EH6" s="106"/>
      <c r="EI6" s="106"/>
      <c r="EJ6" s="106"/>
      <c r="EK6" s="106"/>
      <c r="EL6" s="106"/>
      <c r="EM6" s="106"/>
      <c r="EN6" s="106"/>
      <c r="EO6" s="106"/>
      <c r="EP6" s="106"/>
      <c r="EQ6" s="106"/>
      <c r="ER6" s="106"/>
      <c r="ES6" s="106"/>
      <c r="ET6" s="106"/>
      <c r="EU6" s="106"/>
      <c r="EV6" s="106"/>
      <c r="EW6" s="106"/>
      <c r="EX6" s="106"/>
      <c r="EY6" s="106"/>
      <c r="EZ6" s="106"/>
      <c r="FA6" s="106"/>
      <c r="FB6" s="106"/>
      <c r="FC6" s="106"/>
      <c r="FD6" s="106"/>
      <c r="FE6" s="106"/>
      <c r="FF6" s="106"/>
      <c r="FG6" s="106"/>
      <c r="FH6" s="106"/>
      <c r="FI6" s="106"/>
      <c r="FJ6" s="106"/>
      <c r="FK6" s="106"/>
      <c r="FL6" s="106"/>
      <c r="FM6" s="106"/>
      <c r="FN6" s="106"/>
      <c r="FO6" s="106"/>
      <c r="FP6" s="106"/>
      <c r="FQ6" s="106"/>
      <c r="FR6" s="106"/>
      <c r="FS6" s="106"/>
      <c r="FT6" s="106"/>
      <c r="FU6" s="106"/>
      <c r="FV6" s="106"/>
      <c r="FW6" s="106"/>
      <c r="FX6" s="106"/>
      <c r="FY6" s="106"/>
      <c r="FZ6" s="106"/>
      <c r="GA6" s="106"/>
      <c r="GB6" s="106"/>
      <c r="GC6" s="106"/>
      <c r="GD6" s="106"/>
      <c r="GE6" s="106"/>
      <c r="GF6" s="106"/>
      <c r="GG6" s="106"/>
      <c r="GH6" s="106"/>
      <c r="GI6" s="106"/>
      <c r="GJ6" s="106"/>
      <c r="GK6" s="106"/>
      <c r="GL6" s="106"/>
      <c r="GM6" s="106"/>
      <c r="GN6" s="106"/>
      <c r="GO6" s="106"/>
      <c r="GP6" s="106"/>
      <c r="GQ6" s="106"/>
      <c r="GR6" s="106"/>
      <c r="GS6" s="106"/>
      <c r="GT6" s="106"/>
      <c r="GU6" s="106"/>
      <c r="GV6" s="106"/>
      <c r="GW6" s="106"/>
      <c r="GX6" s="106"/>
      <c r="GY6" s="106"/>
      <c r="GZ6" s="106"/>
      <c r="HA6" s="106"/>
      <c r="HB6" s="106"/>
      <c r="HC6" s="106"/>
      <c r="HD6" s="106"/>
      <c r="HE6" s="106"/>
      <c r="HF6" s="106"/>
      <c r="HG6" s="106"/>
      <c r="HH6" s="106"/>
      <c r="HI6" s="106"/>
      <c r="HJ6" s="106"/>
      <c r="HK6" s="106"/>
      <c r="HL6" s="106"/>
      <c r="HM6" s="106"/>
      <c r="HN6" s="106"/>
      <c r="HO6" s="106"/>
      <c r="HP6" s="106"/>
      <c r="HQ6" s="106"/>
      <c r="HR6" s="106"/>
      <c r="HS6" s="106"/>
      <c r="HT6" s="106"/>
      <c r="HU6" s="106"/>
      <c r="HV6" s="106"/>
      <c r="HW6" s="106"/>
      <c r="HX6" s="106"/>
      <c r="HY6" s="106"/>
      <c r="HZ6" s="106"/>
      <c r="IA6" s="106"/>
      <c r="IB6" s="106"/>
      <c r="IC6" s="106"/>
      <c r="ID6" s="106"/>
      <c r="IE6" s="106"/>
      <c r="IF6" s="106"/>
      <c r="IG6" s="106"/>
      <c r="IH6" s="106"/>
      <c r="II6" s="106"/>
      <c r="IJ6" s="106"/>
      <c r="IK6" s="106"/>
      <c r="IL6" s="106"/>
      <c r="IM6" s="106"/>
      <c r="IN6" s="106"/>
      <c r="IO6" s="106"/>
      <c r="IP6" s="106"/>
      <c r="IQ6" s="106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106"/>
      <c r="JC6" s="106"/>
      <c r="JD6" s="106"/>
      <c r="JE6" s="106"/>
      <c r="JF6" s="106"/>
      <c r="JG6" s="106"/>
      <c r="JH6" s="106"/>
      <c r="JI6" s="106"/>
      <c r="JJ6" s="106"/>
      <c r="JK6" s="106"/>
      <c r="JL6" s="106"/>
      <c r="JM6" s="106"/>
      <c r="JN6" s="106"/>
      <c r="JO6" s="106"/>
      <c r="JP6" s="106"/>
      <c r="JQ6" s="106"/>
      <c r="JR6" s="106"/>
      <c r="JS6" s="106"/>
      <c r="JT6" s="106"/>
      <c r="JU6" s="106"/>
      <c r="JV6" s="106"/>
      <c r="JW6" s="106"/>
      <c r="JX6" s="106"/>
      <c r="JY6" s="106"/>
      <c r="JZ6" s="106"/>
      <c r="KA6" s="106"/>
      <c r="KB6" s="106"/>
      <c r="KC6" s="106"/>
      <c r="KD6" s="106"/>
      <c r="KE6" s="106"/>
      <c r="KF6" s="106"/>
      <c r="KG6" s="106"/>
      <c r="KH6" s="106"/>
      <c r="KI6" s="106"/>
      <c r="KJ6" s="106"/>
      <c r="KK6" s="106"/>
      <c r="KL6" s="106"/>
      <c r="KM6" s="106"/>
      <c r="KN6" s="106"/>
      <c r="KO6" s="106"/>
      <c r="KP6" s="106"/>
      <c r="KQ6" s="106"/>
      <c r="KR6" s="106"/>
      <c r="KS6" s="106"/>
      <c r="KT6" s="106"/>
      <c r="KU6" s="106"/>
      <c r="KV6" s="106"/>
      <c r="KW6" s="106"/>
      <c r="KX6" s="106"/>
      <c r="KY6" s="106"/>
      <c r="KZ6" s="106"/>
      <c r="LA6" s="106"/>
      <c r="LB6" s="37"/>
      <c r="LD6" s="335"/>
      <c r="LE6" s="189"/>
    </row>
    <row r="7" spans="1:344" x14ac:dyDescent="0.25">
      <c r="A7" s="372" t="s">
        <v>3</v>
      </c>
      <c r="B7" s="4">
        <v>60000</v>
      </c>
      <c r="C7" s="4">
        <v>98000</v>
      </c>
      <c r="D7" s="4">
        <v>1</v>
      </c>
      <c r="E7" s="92">
        <f>D7*B7</f>
        <v>60000</v>
      </c>
      <c r="F7" s="10">
        <f>D7*C7</f>
        <v>98000</v>
      </c>
      <c r="G7" s="4"/>
      <c r="H7" s="92">
        <f>G7*B7</f>
        <v>0</v>
      </c>
      <c r="I7" s="10">
        <f>G7*C7</f>
        <v>0</v>
      </c>
      <c r="J7" s="4"/>
      <c r="K7" s="92">
        <f>J7*B7</f>
        <v>0</v>
      </c>
      <c r="L7" s="10">
        <f>J7*C7</f>
        <v>0</v>
      </c>
      <c r="M7" s="119">
        <f>D7+G7+J7</f>
        <v>1</v>
      </c>
      <c r="N7" s="4"/>
      <c r="O7" s="92">
        <f>N7*B7</f>
        <v>0</v>
      </c>
      <c r="P7" s="10">
        <f>N7*C7</f>
        <v>0</v>
      </c>
      <c r="Q7" s="4"/>
      <c r="R7" s="92">
        <f>Q7*B7</f>
        <v>0</v>
      </c>
      <c r="S7" s="10">
        <f>Q7*C7</f>
        <v>0</v>
      </c>
      <c r="T7" s="4"/>
      <c r="U7" s="92">
        <f>T7*B7</f>
        <v>0</v>
      </c>
      <c r="V7" s="10">
        <f>T7*C7</f>
        <v>0</v>
      </c>
      <c r="W7" s="119">
        <f>N7+Q7+T7</f>
        <v>0</v>
      </c>
      <c r="X7" s="4"/>
      <c r="Y7" s="92">
        <f>X7*B7</f>
        <v>0</v>
      </c>
      <c r="Z7" s="10">
        <f>X7*C7</f>
        <v>0</v>
      </c>
      <c r="AA7" s="4"/>
      <c r="AB7" s="92">
        <f>AA7*B7</f>
        <v>0</v>
      </c>
      <c r="AC7" s="10">
        <f>AA7*C7</f>
        <v>0</v>
      </c>
      <c r="AD7" s="4"/>
      <c r="AE7" s="92">
        <f>AD7*C7</f>
        <v>0</v>
      </c>
      <c r="AF7" s="10">
        <f>AD7*C7</f>
        <v>0</v>
      </c>
      <c r="AG7" s="119">
        <f>X7+AA7+AD7</f>
        <v>0</v>
      </c>
      <c r="AH7" s="4"/>
      <c r="AI7" s="92">
        <f>AH7*B7</f>
        <v>0</v>
      </c>
      <c r="AJ7" s="10">
        <f>AH7*C7</f>
        <v>0</v>
      </c>
      <c r="AK7" s="4"/>
      <c r="AL7" s="92">
        <f>AK7*B7</f>
        <v>0</v>
      </c>
      <c r="AM7" s="10">
        <f>AK7*C7</f>
        <v>0</v>
      </c>
      <c r="AN7" s="4"/>
      <c r="AO7" s="92">
        <f>AN7*B7</f>
        <v>0</v>
      </c>
      <c r="AP7" s="10">
        <f>AN7*C7</f>
        <v>0</v>
      </c>
      <c r="AQ7" s="119">
        <f>AH7+AK7+AN7</f>
        <v>0</v>
      </c>
      <c r="AR7" s="4"/>
      <c r="AS7" s="92">
        <f>AR7*B7</f>
        <v>0</v>
      </c>
      <c r="AT7" s="10">
        <f>AR7*C7</f>
        <v>0</v>
      </c>
      <c r="AU7" s="4"/>
      <c r="AV7" s="92">
        <f>AU7*B7</f>
        <v>0</v>
      </c>
      <c r="AW7" s="10">
        <f>AU7*C7</f>
        <v>0</v>
      </c>
      <c r="AX7" s="4"/>
      <c r="AY7" s="92">
        <f>AX7*B7</f>
        <v>0</v>
      </c>
      <c r="AZ7" s="10">
        <f>AX7*C7</f>
        <v>0</v>
      </c>
      <c r="BA7" s="119">
        <f>AR7+AU7+AX7</f>
        <v>0</v>
      </c>
      <c r="BB7" s="4"/>
      <c r="BC7" s="92">
        <f>BB7*B7</f>
        <v>0</v>
      </c>
      <c r="BD7" s="10">
        <f>BB7*C7</f>
        <v>0</v>
      </c>
      <c r="BE7" s="4"/>
      <c r="BF7" s="92">
        <f>BE7*B7</f>
        <v>0</v>
      </c>
      <c r="BG7" s="10">
        <f>BE7*C7</f>
        <v>0</v>
      </c>
      <c r="BH7" s="4"/>
      <c r="BI7" s="92">
        <f>BH7*B7</f>
        <v>0</v>
      </c>
      <c r="BJ7" s="10">
        <f>BH7*C7</f>
        <v>0</v>
      </c>
      <c r="BK7" s="119">
        <f>BB7+BE7+BH7</f>
        <v>0</v>
      </c>
      <c r="BL7" s="4"/>
      <c r="BM7" s="92">
        <f>BL7*B7</f>
        <v>0</v>
      </c>
      <c r="BN7" s="10">
        <f>BL7*C7</f>
        <v>0</v>
      </c>
      <c r="BO7" s="4"/>
      <c r="BP7" s="92">
        <f>BO7*B7</f>
        <v>0</v>
      </c>
      <c r="BQ7" s="10">
        <f>BO7*C7</f>
        <v>0</v>
      </c>
      <c r="BR7" s="4"/>
      <c r="BS7" s="92">
        <f>BR7*B7</f>
        <v>0</v>
      </c>
      <c r="BT7" s="10">
        <f>BR7*C7</f>
        <v>0</v>
      </c>
      <c r="BU7" s="119">
        <f>BL7+BO7+BR7</f>
        <v>0</v>
      </c>
      <c r="BV7" s="4"/>
      <c r="BW7" s="92">
        <f>BV7*B7</f>
        <v>0</v>
      </c>
      <c r="BX7" s="10">
        <f>BV7*C7</f>
        <v>0</v>
      </c>
      <c r="BY7" s="4"/>
      <c r="BZ7" s="92">
        <f>BY7*B7</f>
        <v>0</v>
      </c>
      <c r="CA7" s="10">
        <f>BY7*C7</f>
        <v>0</v>
      </c>
      <c r="CB7" s="4"/>
      <c r="CC7" s="92">
        <f>CB7*B7</f>
        <v>0</v>
      </c>
      <c r="CD7" s="10">
        <f>CB7*B7</f>
        <v>0</v>
      </c>
      <c r="CE7" s="119">
        <f>BV7+BY7+CB7</f>
        <v>0</v>
      </c>
      <c r="CF7" s="4"/>
      <c r="CG7" s="92">
        <f>CF7*B7</f>
        <v>0</v>
      </c>
      <c r="CH7" s="10">
        <f>CF7*C7</f>
        <v>0</v>
      </c>
      <c r="CI7" s="4">
        <f>1</f>
        <v>1</v>
      </c>
      <c r="CJ7" s="92">
        <f>CI7*B7</f>
        <v>60000</v>
      </c>
      <c r="CK7" s="10">
        <f>CI7*C7</f>
        <v>98000</v>
      </c>
      <c r="CL7" s="4"/>
      <c r="CM7" s="92">
        <f>CL7*B7</f>
        <v>0</v>
      </c>
      <c r="CN7" s="10">
        <f>CL7*C7</f>
        <v>0</v>
      </c>
      <c r="CO7" s="119">
        <f>CF7+CI7+CL7</f>
        <v>1</v>
      </c>
      <c r="CP7" s="4"/>
      <c r="CQ7" s="92">
        <f>CP7*B7</f>
        <v>0</v>
      </c>
      <c r="CR7" s="10">
        <f>CP7*C7</f>
        <v>0</v>
      </c>
      <c r="CS7" s="4"/>
      <c r="CT7" s="92">
        <f>CS7*B7</f>
        <v>0</v>
      </c>
      <c r="CU7" s="10">
        <f>CS7*C7</f>
        <v>0</v>
      </c>
      <c r="CV7" s="4"/>
      <c r="CW7" s="92">
        <f>CV7*B7</f>
        <v>0</v>
      </c>
      <c r="CX7" s="10">
        <f>CV7*C7</f>
        <v>0</v>
      </c>
      <c r="CY7" s="119">
        <f>CP7+CS7+CV7</f>
        <v>0</v>
      </c>
      <c r="CZ7" s="4"/>
      <c r="DA7" s="92">
        <f>CZ7*B7</f>
        <v>0</v>
      </c>
      <c r="DB7" s="10">
        <f>CZ7*C7</f>
        <v>0</v>
      </c>
      <c r="DC7" s="4"/>
      <c r="DD7" s="92">
        <f>DC7*B7</f>
        <v>0</v>
      </c>
      <c r="DE7" s="10">
        <f>DC7*C7</f>
        <v>0</v>
      </c>
      <c r="DF7" s="4"/>
      <c r="DG7" s="92">
        <f>DF7*B7</f>
        <v>0</v>
      </c>
      <c r="DH7" s="10">
        <f>DF7*C7</f>
        <v>0</v>
      </c>
      <c r="DI7" s="119">
        <f>CZ7+DC7+DF7</f>
        <v>0</v>
      </c>
      <c r="DJ7" s="4"/>
      <c r="DK7" s="92">
        <f>DJ7*B7</f>
        <v>0</v>
      </c>
      <c r="DL7" s="10">
        <f>DJ7*C7</f>
        <v>0</v>
      </c>
      <c r="DM7" s="4"/>
      <c r="DN7" s="92">
        <f>DM7*B7</f>
        <v>0</v>
      </c>
      <c r="DO7" s="10">
        <f>DM7*C7</f>
        <v>0</v>
      </c>
      <c r="DP7" s="4"/>
      <c r="DQ7" s="92">
        <f>DP7*B7</f>
        <v>0</v>
      </c>
      <c r="DR7" s="10">
        <f>DP7*C7</f>
        <v>0</v>
      </c>
      <c r="DS7" s="119">
        <f>DJ7+DM7+DP7</f>
        <v>0</v>
      </c>
      <c r="DT7" s="4"/>
      <c r="DU7" s="92">
        <f>DT7*B7</f>
        <v>0</v>
      </c>
      <c r="DV7" s="10">
        <f>DT7*C7</f>
        <v>0</v>
      </c>
      <c r="DW7" s="4"/>
      <c r="DX7" s="92">
        <f>DW7*B7</f>
        <v>0</v>
      </c>
      <c r="DY7" s="10">
        <f>DW7*C7</f>
        <v>0</v>
      </c>
      <c r="DZ7" s="4"/>
      <c r="EA7" s="92">
        <f>DZ7*B7</f>
        <v>0</v>
      </c>
      <c r="EB7" s="10">
        <f>DZ7*C7</f>
        <v>0</v>
      </c>
      <c r="EC7" s="119">
        <f>DT7+DW7+DZ7</f>
        <v>0</v>
      </c>
      <c r="ED7" s="4"/>
      <c r="EE7" s="92">
        <f>ED7*B7</f>
        <v>0</v>
      </c>
      <c r="EF7" s="10">
        <f>ED7*C7</f>
        <v>0</v>
      </c>
      <c r="EG7" s="4"/>
      <c r="EH7" s="92">
        <f>EG7*B7</f>
        <v>0</v>
      </c>
      <c r="EI7" s="10">
        <f>EG7*C7</f>
        <v>0</v>
      </c>
      <c r="EJ7" s="4"/>
      <c r="EK7" s="92">
        <f>EJ7*B7</f>
        <v>0</v>
      </c>
      <c r="EL7" s="10">
        <f>EJ7*C7</f>
        <v>0</v>
      </c>
      <c r="EM7" s="119">
        <f>ED7+EG7+EJ7</f>
        <v>0</v>
      </c>
      <c r="EN7" s="4"/>
      <c r="EO7" s="92">
        <f>EN7*B7</f>
        <v>0</v>
      </c>
      <c r="EP7" s="10">
        <f>EN7*C7</f>
        <v>0</v>
      </c>
      <c r="EQ7" s="4"/>
      <c r="ER7" s="92">
        <f>EQ7*B7</f>
        <v>0</v>
      </c>
      <c r="ES7" s="10">
        <f>EQ7*C7</f>
        <v>0</v>
      </c>
      <c r="ET7" s="4"/>
      <c r="EU7" s="92">
        <f>ET7*B7</f>
        <v>0</v>
      </c>
      <c r="EV7" s="10">
        <f>ET7*C7</f>
        <v>0</v>
      </c>
      <c r="EW7" s="119">
        <f>EN7+EQ7+ET7</f>
        <v>0</v>
      </c>
      <c r="EX7" s="4"/>
      <c r="EY7" s="92">
        <f>EX7*B7</f>
        <v>0</v>
      </c>
      <c r="EZ7" s="10">
        <f>EX7*C7</f>
        <v>0</v>
      </c>
      <c r="FA7" s="4"/>
      <c r="FB7" s="92">
        <f>FA7*B7</f>
        <v>0</v>
      </c>
      <c r="FC7" s="10">
        <f>FA7*C7</f>
        <v>0</v>
      </c>
      <c r="FD7" s="4"/>
      <c r="FE7" s="92">
        <f>FD7*B7</f>
        <v>0</v>
      </c>
      <c r="FF7" s="10">
        <f>FD7*C7</f>
        <v>0</v>
      </c>
      <c r="FG7" s="119">
        <f>EX7+FA7+FD7</f>
        <v>0</v>
      </c>
      <c r="FH7" s="4"/>
      <c r="FI7" s="92">
        <f>FH7*B7</f>
        <v>0</v>
      </c>
      <c r="FJ7" s="10">
        <f>FH7*C7</f>
        <v>0</v>
      </c>
      <c r="FK7" s="4"/>
      <c r="FL7" s="92">
        <f>FK7*B7</f>
        <v>0</v>
      </c>
      <c r="FM7" s="10">
        <f>FK7*C7</f>
        <v>0</v>
      </c>
      <c r="FN7" s="4"/>
      <c r="FO7" s="92">
        <f>FN7*B7</f>
        <v>0</v>
      </c>
      <c r="FP7" s="10">
        <f>FN7*C7</f>
        <v>0</v>
      </c>
      <c r="FQ7" s="119">
        <f>FH7+FK7+FN7</f>
        <v>0</v>
      </c>
      <c r="FR7" s="4"/>
      <c r="FS7" s="92">
        <f>FR7*B7</f>
        <v>0</v>
      </c>
      <c r="FT7" s="10">
        <f>FR7*C7</f>
        <v>0</v>
      </c>
      <c r="FU7" s="4"/>
      <c r="FV7" s="92">
        <f>FU7*B7</f>
        <v>0</v>
      </c>
      <c r="FW7" s="10">
        <f>FU7*C7</f>
        <v>0</v>
      </c>
      <c r="FX7" s="4"/>
      <c r="FY7" s="92">
        <f>FX7*B7</f>
        <v>0</v>
      </c>
      <c r="FZ7" s="10">
        <f>FX7*C7</f>
        <v>0</v>
      </c>
      <c r="GA7" s="119">
        <f>FR7+FU7+FX7</f>
        <v>0</v>
      </c>
      <c r="GB7" s="4"/>
      <c r="GC7" s="92">
        <f>GB7*B7</f>
        <v>0</v>
      </c>
      <c r="GD7" s="10">
        <f>GB7*C7</f>
        <v>0</v>
      </c>
      <c r="GE7" s="4"/>
      <c r="GF7" s="92">
        <f>GE7*B7</f>
        <v>0</v>
      </c>
      <c r="GG7" s="10">
        <f>GE7*C7</f>
        <v>0</v>
      </c>
      <c r="GH7" s="4"/>
      <c r="GI7" s="92">
        <f>GH7*B7</f>
        <v>0</v>
      </c>
      <c r="GJ7" s="10">
        <f>GH7*C7</f>
        <v>0</v>
      </c>
      <c r="GK7" s="119">
        <f>GB7+GE7+GH7</f>
        <v>0</v>
      </c>
      <c r="GL7" s="4"/>
      <c r="GM7" s="92">
        <f>GL7*B7</f>
        <v>0</v>
      </c>
      <c r="GN7" s="10">
        <f>GL7*C7</f>
        <v>0</v>
      </c>
      <c r="GO7" s="4"/>
      <c r="GP7" s="92">
        <f>GO7*B7</f>
        <v>0</v>
      </c>
      <c r="GQ7" s="10">
        <f>GO7*C7</f>
        <v>0</v>
      </c>
      <c r="GR7" s="4"/>
      <c r="GS7" s="92">
        <f>GR7*B7</f>
        <v>0</v>
      </c>
      <c r="GT7" s="10">
        <f>GR7*C7</f>
        <v>0</v>
      </c>
      <c r="GU7" s="119">
        <f>GL7+GO7+GR7</f>
        <v>0</v>
      </c>
      <c r="GV7" s="4"/>
      <c r="GW7" s="92">
        <f>GV7*B7</f>
        <v>0</v>
      </c>
      <c r="GX7" s="10">
        <f>GV7*C7</f>
        <v>0</v>
      </c>
      <c r="GY7" s="4"/>
      <c r="GZ7" s="92">
        <f>GY7*B7</f>
        <v>0</v>
      </c>
      <c r="HA7" s="10">
        <f>GY7*C7</f>
        <v>0</v>
      </c>
      <c r="HB7" s="4"/>
      <c r="HC7" s="92">
        <f>HB7*B7</f>
        <v>0</v>
      </c>
      <c r="HD7" s="10">
        <f>HB7*C7</f>
        <v>0</v>
      </c>
      <c r="HE7" s="119">
        <f>GV7+GY7+HB7</f>
        <v>0</v>
      </c>
      <c r="HF7" s="4"/>
      <c r="HG7" s="92">
        <f>HF7*B7</f>
        <v>0</v>
      </c>
      <c r="HH7" s="10">
        <f>HF7*C7</f>
        <v>0</v>
      </c>
      <c r="HI7" s="4"/>
      <c r="HJ7" s="92">
        <f>HI7*B7</f>
        <v>0</v>
      </c>
      <c r="HK7" s="10">
        <f>HI7*C7</f>
        <v>0</v>
      </c>
      <c r="HL7" s="4"/>
      <c r="HM7" s="92">
        <f>HL7*B7</f>
        <v>0</v>
      </c>
      <c r="HN7" s="10">
        <f>HL7*C7</f>
        <v>0</v>
      </c>
      <c r="HO7" s="119">
        <f>HF7+HI7+HL7</f>
        <v>0</v>
      </c>
      <c r="HP7" s="4">
        <v>0</v>
      </c>
      <c r="HQ7" s="92">
        <f>HP7*B7</f>
        <v>0</v>
      </c>
      <c r="HR7" s="10">
        <f>HP7*C7</f>
        <v>0</v>
      </c>
      <c r="HS7" s="4"/>
      <c r="HT7" s="92">
        <f>HS7*B7</f>
        <v>0</v>
      </c>
      <c r="HU7" s="10">
        <f>HS7*C7</f>
        <v>0</v>
      </c>
      <c r="HV7" s="4"/>
      <c r="HW7" s="92">
        <f>HV7*B7</f>
        <v>0</v>
      </c>
      <c r="HX7" s="10">
        <f>HV7*C7</f>
        <v>0</v>
      </c>
      <c r="HY7" s="119">
        <f>HP7+HS7+HV7</f>
        <v>0</v>
      </c>
      <c r="HZ7" s="4"/>
      <c r="IA7" s="92">
        <f>HZ7*B7</f>
        <v>0</v>
      </c>
      <c r="IB7" s="10">
        <f>HZ7*C7</f>
        <v>0</v>
      </c>
      <c r="IC7" s="4"/>
      <c r="ID7" s="92">
        <f>IC7*B7</f>
        <v>0</v>
      </c>
      <c r="IE7" s="10">
        <f>IC7*C7</f>
        <v>0</v>
      </c>
      <c r="IF7" s="4"/>
      <c r="IG7" s="92">
        <f>IF7*B7</f>
        <v>0</v>
      </c>
      <c r="IH7" s="10">
        <f>IF7*C7</f>
        <v>0</v>
      </c>
      <c r="II7" s="119">
        <f>HZ7+IC7+IF7</f>
        <v>0</v>
      </c>
      <c r="IJ7" s="4"/>
      <c r="IK7" s="92">
        <f>IJ7*B7</f>
        <v>0</v>
      </c>
      <c r="IL7" s="10">
        <f>IJ7*C7</f>
        <v>0</v>
      </c>
      <c r="IM7" s="4"/>
      <c r="IN7" s="92">
        <f>IM7*B7</f>
        <v>0</v>
      </c>
      <c r="IO7" s="10">
        <f>IM7*C7</f>
        <v>0</v>
      </c>
      <c r="IP7" s="4"/>
      <c r="IQ7" s="92">
        <f>IP7*B7</f>
        <v>0</v>
      </c>
      <c r="IR7" s="10">
        <f>IP7*C7</f>
        <v>0</v>
      </c>
      <c r="IS7" s="119">
        <f>IJ7+IM7+IP7</f>
        <v>0</v>
      </c>
      <c r="IT7" s="4"/>
      <c r="IU7" s="92">
        <f>IT7*B7</f>
        <v>0</v>
      </c>
      <c r="IV7" s="10">
        <f>IT7*C7</f>
        <v>0</v>
      </c>
      <c r="IW7" s="4"/>
      <c r="IX7" s="92">
        <f>IW7*B7</f>
        <v>0</v>
      </c>
      <c r="IY7" s="10">
        <f>IW7*C7</f>
        <v>0</v>
      </c>
      <c r="IZ7" s="4"/>
      <c r="JA7" s="92">
        <f>IZ7*B7</f>
        <v>0</v>
      </c>
      <c r="JB7" s="10">
        <f>IZ7*C7</f>
        <v>0</v>
      </c>
      <c r="JC7" s="119">
        <f>IT7+IW7+IZ7</f>
        <v>0</v>
      </c>
      <c r="JD7" s="4"/>
      <c r="JE7" s="92">
        <f>JD7*B7</f>
        <v>0</v>
      </c>
      <c r="JF7" s="10">
        <f>JD7*C7</f>
        <v>0</v>
      </c>
      <c r="JG7" s="4"/>
      <c r="JH7" s="92">
        <f>JG7*B7</f>
        <v>0</v>
      </c>
      <c r="JI7" s="10">
        <f>JG7*C7</f>
        <v>0</v>
      </c>
      <c r="JJ7" s="4"/>
      <c r="JK7" s="92">
        <f>JJ7*B7</f>
        <v>0</v>
      </c>
      <c r="JL7" s="10">
        <f>JJ7*C7</f>
        <v>0</v>
      </c>
      <c r="JM7" s="119">
        <f>JD7+JG7+JJ7</f>
        <v>0</v>
      </c>
      <c r="JN7" s="4"/>
      <c r="JO7" s="92">
        <f>JN7*B7</f>
        <v>0</v>
      </c>
      <c r="JP7" s="10">
        <f>JN7*C7</f>
        <v>0</v>
      </c>
      <c r="JQ7" s="4"/>
      <c r="JR7" s="92">
        <f>JQ7*B7</f>
        <v>0</v>
      </c>
      <c r="JS7" s="10">
        <f>JQ7*C7</f>
        <v>0</v>
      </c>
      <c r="JT7" s="4"/>
      <c r="JU7" s="92">
        <f>JT7*C7</f>
        <v>0</v>
      </c>
      <c r="JV7" s="10">
        <f>JT7*C7</f>
        <v>0</v>
      </c>
      <c r="JW7" s="119">
        <f>JN7+JQ7+JT7</f>
        <v>0</v>
      </c>
      <c r="JX7" s="4"/>
      <c r="JY7" s="92">
        <f>JX7*B7</f>
        <v>0</v>
      </c>
      <c r="JZ7" s="10">
        <f>JX7*C7</f>
        <v>0</v>
      </c>
      <c r="KA7" s="4"/>
      <c r="KB7" s="92">
        <f>KA7*B7</f>
        <v>0</v>
      </c>
      <c r="KC7" s="10">
        <f>KA7*C7</f>
        <v>0</v>
      </c>
      <c r="KD7" s="4"/>
      <c r="KE7" s="92">
        <f>KD7*B7</f>
        <v>0</v>
      </c>
      <c r="KF7" s="10">
        <f>KD7*C7</f>
        <v>0</v>
      </c>
      <c r="KG7" s="119">
        <f>JX7+KA7+KD7</f>
        <v>0</v>
      </c>
      <c r="KH7" s="4"/>
      <c r="KI7" s="92">
        <f>KH7*B7</f>
        <v>0</v>
      </c>
      <c r="KJ7" s="10">
        <f>KH7*C7</f>
        <v>0</v>
      </c>
      <c r="KK7" s="4"/>
      <c r="KL7" s="92">
        <f>KK7*B7</f>
        <v>0</v>
      </c>
      <c r="KM7" s="10">
        <f>KK7*C7</f>
        <v>0</v>
      </c>
      <c r="KN7" s="4"/>
      <c r="KO7" s="92">
        <f>KN7*B7</f>
        <v>0</v>
      </c>
      <c r="KP7" s="10">
        <f>KN7*C7</f>
        <v>0</v>
      </c>
      <c r="KQ7" s="119">
        <f>KH7+KK7+KN7</f>
        <v>0</v>
      </c>
      <c r="KR7" s="4"/>
      <c r="KS7" s="92">
        <f>KR7*B7</f>
        <v>0</v>
      </c>
      <c r="KT7" s="10">
        <f>KR7*C7</f>
        <v>0</v>
      </c>
      <c r="KU7" s="4"/>
      <c r="KV7" s="92">
        <f>KU7*B7</f>
        <v>0</v>
      </c>
      <c r="KW7" s="10">
        <f>KU7*C7</f>
        <v>0</v>
      </c>
      <c r="KX7" s="4"/>
      <c r="KY7" s="92">
        <f>KX7*B7</f>
        <v>0</v>
      </c>
      <c r="KZ7" s="10">
        <f>KX7*C7</f>
        <v>0</v>
      </c>
      <c r="LA7" s="119">
        <f>KR7+KU7+KX7</f>
        <v>0</v>
      </c>
      <c r="LB7" s="37"/>
      <c r="LD7" s="335">
        <f>M7+W7+AG7+AQ7+BA7+BK7+BU7+CE7+CO7+CY7+DI7+DS7+EM7+EC7+EW7+FQ7+FG7+GA7+GU7+GK7+HE7+HO7+HY7+II7+IS7+JC7+JM7+JW7+KG7+KQ7+LA7</f>
        <v>2</v>
      </c>
      <c r="LE7" s="189">
        <f t="shared" ref="LE7:LE75" si="0">LD7*C7</f>
        <v>196000</v>
      </c>
    </row>
    <row r="8" spans="1:344" x14ac:dyDescent="0.25">
      <c r="A8" s="372" t="s">
        <v>4</v>
      </c>
      <c r="B8" s="4">
        <v>60000</v>
      </c>
      <c r="C8" s="4">
        <v>98000</v>
      </c>
      <c r="D8" s="4"/>
      <c r="E8" s="92">
        <f t="shared" ref="E8:E81" si="1">D8*B8</f>
        <v>0</v>
      </c>
      <c r="F8" s="10">
        <f t="shared" ref="F8:F81" si="2">D8*C8</f>
        <v>0</v>
      </c>
      <c r="G8" s="4"/>
      <c r="H8" s="92">
        <f t="shared" ref="H8:H81" si="3">G8*B8</f>
        <v>0</v>
      </c>
      <c r="I8" s="10">
        <f t="shared" ref="I8:I81" si="4">G8*C8</f>
        <v>0</v>
      </c>
      <c r="J8" s="4"/>
      <c r="K8" s="92">
        <f t="shared" ref="K8:K81" si="5">J8*B8</f>
        <v>0</v>
      </c>
      <c r="L8" s="10">
        <f t="shared" ref="L8:L81" si="6">J8*C8</f>
        <v>0</v>
      </c>
      <c r="M8" s="119">
        <f t="shared" ref="M8:M73" si="7">D8+G8+J8</f>
        <v>0</v>
      </c>
      <c r="N8" s="4"/>
      <c r="O8" s="92">
        <f t="shared" ref="O8:O76" si="8">N8*B8</f>
        <v>0</v>
      </c>
      <c r="P8" s="10">
        <f t="shared" ref="P8:P81" si="9">N8*C8</f>
        <v>0</v>
      </c>
      <c r="Q8" s="4"/>
      <c r="R8" s="92">
        <f t="shared" ref="R8:R81" si="10">Q8*B8</f>
        <v>0</v>
      </c>
      <c r="S8" s="10">
        <f t="shared" ref="S8:S81" si="11">Q8*C8</f>
        <v>0</v>
      </c>
      <c r="T8" s="4"/>
      <c r="U8" s="92">
        <f t="shared" ref="U8:U81" si="12">T8*B8</f>
        <v>0</v>
      </c>
      <c r="V8" s="10">
        <f t="shared" ref="V8:V81" si="13">T8*C8</f>
        <v>0</v>
      </c>
      <c r="W8" s="119">
        <f t="shared" ref="W8:W68" si="14">N8+Q8+T8</f>
        <v>0</v>
      </c>
      <c r="X8" s="4"/>
      <c r="Y8" s="92">
        <f t="shared" ref="Y8:Y81" si="15">X8*B8</f>
        <v>0</v>
      </c>
      <c r="Z8" s="10">
        <f t="shared" ref="Z8:Z81" si="16">X8*C8</f>
        <v>0</v>
      </c>
      <c r="AA8" s="4"/>
      <c r="AB8" s="92">
        <f t="shared" ref="AB8:AB81" si="17">AA8*B8</f>
        <v>0</v>
      </c>
      <c r="AC8" s="10">
        <f t="shared" ref="AC8:AC81" si="18">AA8*C8</f>
        <v>0</v>
      </c>
      <c r="AD8" s="4"/>
      <c r="AE8" s="92">
        <f t="shared" ref="AE8:AE81" si="19">AD8*C8</f>
        <v>0</v>
      </c>
      <c r="AF8" s="10">
        <f t="shared" ref="AF8:AF81" si="20">AD8*C8</f>
        <v>0</v>
      </c>
      <c r="AG8" s="119">
        <f t="shared" ref="AG8:AG81" si="21">X8+AA8+AD8</f>
        <v>0</v>
      </c>
      <c r="AH8" s="4"/>
      <c r="AI8" s="92">
        <f t="shared" ref="AI8:AI76" si="22">AH8*B8</f>
        <v>0</v>
      </c>
      <c r="AJ8" s="10">
        <f t="shared" ref="AJ8:AJ76" si="23">AH8*C8</f>
        <v>0</v>
      </c>
      <c r="AK8" s="4"/>
      <c r="AL8" s="92">
        <f t="shared" ref="AL8:AL81" si="24">AK8*B8</f>
        <v>0</v>
      </c>
      <c r="AM8" s="10">
        <f t="shared" ref="AM8:AM81" si="25">AK8*C8</f>
        <v>0</v>
      </c>
      <c r="AN8" s="4"/>
      <c r="AO8" s="92">
        <f t="shared" ref="AO8:AO76" si="26">AN8*B8</f>
        <v>0</v>
      </c>
      <c r="AP8" s="10">
        <f t="shared" ref="AP8:AP76" si="27">AN8*C8</f>
        <v>0</v>
      </c>
      <c r="AQ8" s="119">
        <f t="shared" ref="AQ8:AQ81" si="28">AH8+AK8+AN8</f>
        <v>0</v>
      </c>
      <c r="AR8" s="4"/>
      <c r="AS8" s="92">
        <f t="shared" ref="AS8:AS81" si="29">AR8*B8</f>
        <v>0</v>
      </c>
      <c r="AT8" s="10">
        <f t="shared" ref="AT8:AT81" si="30">AR8*C8</f>
        <v>0</v>
      </c>
      <c r="AU8" s="4"/>
      <c r="AV8" s="92">
        <f t="shared" ref="AV8:AV81" si="31">AU8*B8</f>
        <v>0</v>
      </c>
      <c r="AW8" s="10">
        <f t="shared" ref="AW8:AW81" si="32">AU8*C8</f>
        <v>0</v>
      </c>
      <c r="AX8" s="4"/>
      <c r="AY8" s="92">
        <f t="shared" ref="AY8:AY81" si="33">AX8*B8</f>
        <v>0</v>
      </c>
      <c r="AZ8" s="10">
        <f t="shared" ref="AZ8:AZ81" si="34">AX8*C8</f>
        <v>0</v>
      </c>
      <c r="BA8" s="119">
        <f t="shared" ref="BA8:BA81" si="35">AR8+AU8+AX8</f>
        <v>0</v>
      </c>
      <c r="BB8" s="4"/>
      <c r="BC8" s="92">
        <f t="shared" ref="BC8:BC81" si="36">BB8*B8</f>
        <v>0</v>
      </c>
      <c r="BD8" s="10">
        <f t="shared" ref="BD8:BD81" si="37">BB8*C8</f>
        <v>0</v>
      </c>
      <c r="BE8" s="4"/>
      <c r="BF8" s="92">
        <f t="shared" ref="BF8:BF81" si="38">BE8*B8</f>
        <v>0</v>
      </c>
      <c r="BG8" s="10">
        <f t="shared" ref="BG8:BG81" si="39">BE8*C8</f>
        <v>0</v>
      </c>
      <c r="BH8" s="4"/>
      <c r="BI8" s="92">
        <f t="shared" ref="BI8:BI76" si="40">BH8*B8</f>
        <v>0</v>
      </c>
      <c r="BJ8" s="10">
        <f t="shared" ref="BJ8:BJ76" si="41">BH8*C8</f>
        <v>0</v>
      </c>
      <c r="BK8" s="119">
        <f t="shared" ref="BK8:BK81" si="42">BB8+BE8+BH8</f>
        <v>0</v>
      </c>
      <c r="BL8" s="4"/>
      <c r="BM8" s="92">
        <f t="shared" ref="BM8:BM81" si="43">BL8*B8</f>
        <v>0</v>
      </c>
      <c r="BN8" s="10">
        <f t="shared" ref="BN8:BN81" si="44">BL8*C8</f>
        <v>0</v>
      </c>
      <c r="BO8" s="4"/>
      <c r="BP8" s="92">
        <f t="shared" ref="BP8:BP81" si="45">BO8*B8</f>
        <v>0</v>
      </c>
      <c r="BQ8" s="10">
        <f t="shared" ref="BQ8:BQ81" si="46">BO8*C8</f>
        <v>0</v>
      </c>
      <c r="BR8" s="4"/>
      <c r="BS8" s="92">
        <f t="shared" ref="BS8:BS81" si="47">BR8*B8</f>
        <v>0</v>
      </c>
      <c r="BT8" s="10">
        <f t="shared" ref="BT8:BT81" si="48">BR8*C8</f>
        <v>0</v>
      </c>
      <c r="BU8" s="119">
        <f t="shared" ref="BU8:BU81" si="49">BL8+BO8+BR8</f>
        <v>0</v>
      </c>
      <c r="BV8" s="4"/>
      <c r="BW8" s="92">
        <f t="shared" ref="BW8:BW81" si="50">BV8*B8</f>
        <v>0</v>
      </c>
      <c r="BX8" s="10">
        <f t="shared" ref="BX8:BX81" si="51">BV8*C8</f>
        <v>0</v>
      </c>
      <c r="BY8" s="4"/>
      <c r="BZ8" s="92">
        <f t="shared" ref="BZ8:BZ81" si="52">BY8*B8</f>
        <v>0</v>
      </c>
      <c r="CA8" s="10">
        <f t="shared" ref="CA8:CA81" si="53">BY8*C8</f>
        <v>0</v>
      </c>
      <c r="CB8" s="4"/>
      <c r="CC8" s="92">
        <f t="shared" ref="CC8:CC81" si="54">CB8*B8</f>
        <v>0</v>
      </c>
      <c r="CD8" s="10">
        <f t="shared" ref="CD8:CD81" si="55">CB8*B8</f>
        <v>0</v>
      </c>
      <c r="CE8" s="119">
        <f t="shared" ref="CE8:CE81" si="56">BV8+BY8+CB8</f>
        <v>0</v>
      </c>
      <c r="CF8" s="4"/>
      <c r="CG8" s="92">
        <f t="shared" ref="CG8:CG81" si="57">CF8*B8</f>
        <v>0</v>
      </c>
      <c r="CH8" s="10">
        <f t="shared" ref="CH8:CH81" si="58">CF8*C8</f>
        <v>0</v>
      </c>
      <c r="CI8" s="4"/>
      <c r="CJ8" s="92">
        <f t="shared" ref="CJ8:CJ81" si="59">CI8*B8</f>
        <v>0</v>
      </c>
      <c r="CK8" s="10">
        <f t="shared" ref="CK8:CK81" si="60">CI8*C8</f>
        <v>0</v>
      </c>
      <c r="CL8" s="4"/>
      <c r="CM8" s="92">
        <f t="shared" ref="CM8:CM81" si="61">CL8*B8</f>
        <v>0</v>
      </c>
      <c r="CN8" s="10">
        <f t="shared" ref="CN8:CN81" si="62">CL8*C8</f>
        <v>0</v>
      </c>
      <c r="CO8" s="119">
        <f t="shared" ref="CO8:CO81" si="63">CF8+CI8+CL8</f>
        <v>0</v>
      </c>
      <c r="CP8" s="4"/>
      <c r="CQ8" s="92">
        <f t="shared" ref="CQ8:CQ81" si="64">CP8*B8</f>
        <v>0</v>
      </c>
      <c r="CR8" s="10">
        <f t="shared" ref="CR8:CR81" si="65">CP8*C8</f>
        <v>0</v>
      </c>
      <c r="CS8" s="4"/>
      <c r="CT8" s="92">
        <f t="shared" ref="CT8:CT81" si="66">CS8*B8</f>
        <v>0</v>
      </c>
      <c r="CU8" s="10">
        <f t="shared" ref="CU8:CU81" si="67">CS8*C8</f>
        <v>0</v>
      </c>
      <c r="CV8" s="4"/>
      <c r="CW8" s="92">
        <f t="shared" ref="CW8:CW81" si="68">CV8*B8</f>
        <v>0</v>
      </c>
      <c r="CX8" s="10">
        <f t="shared" ref="CX8:CX81" si="69">CV8*C8</f>
        <v>0</v>
      </c>
      <c r="CY8" s="119">
        <f t="shared" ref="CY8:CY81" si="70">CP8+CS8+CV8</f>
        <v>0</v>
      </c>
      <c r="CZ8" s="4"/>
      <c r="DA8" s="92">
        <f t="shared" ref="DA8:DA81" si="71">CZ8*B8</f>
        <v>0</v>
      </c>
      <c r="DB8" s="10">
        <f t="shared" ref="DB8:DB81" si="72">CZ8*C8</f>
        <v>0</v>
      </c>
      <c r="DC8" s="4"/>
      <c r="DD8" s="92">
        <f t="shared" ref="DD8:DD81" si="73">DC8*B8</f>
        <v>0</v>
      </c>
      <c r="DE8" s="10">
        <f t="shared" ref="DE8:DE81" si="74">DC8*C8</f>
        <v>0</v>
      </c>
      <c r="DF8" s="4"/>
      <c r="DG8" s="92">
        <f t="shared" ref="DG8:DG81" si="75">DF8*B8</f>
        <v>0</v>
      </c>
      <c r="DH8" s="10">
        <f t="shared" ref="DH8:DH81" si="76">DF8*C8</f>
        <v>0</v>
      </c>
      <c r="DI8" s="119">
        <f t="shared" ref="DI8:DI81" si="77">CZ8+DC8+DF8</f>
        <v>0</v>
      </c>
      <c r="DJ8" s="4"/>
      <c r="DK8" s="92">
        <f t="shared" ref="DK8:DK81" si="78">DJ8*B8</f>
        <v>0</v>
      </c>
      <c r="DL8" s="10">
        <f t="shared" ref="DL8:DL81" si="79">DJ8*C8</f>
        <v>0</v>
      </c>
      <c r="DM8" s="4"/>
      <c r="DN8" s="92">
        <f t="shared" ref="DN8:DN81" si="80">DM8*B8</f>
        <v>0</v>
      </c>
      <c r="DO8" s="10">
        <f t="shared" ref="DO8:DO81" si="81">DM8*C8</f>
        <v>0</v>
      </c>
      <c r="DP8" s="4"/>
      <c r="DQ8" s="92">
        <f t="shared" ref="DQ8:DQ81" si="82">DP8*B8</f>
        <v>0</v>
      </c>
      <c r="DR8" s="10">
        <f t="shared" ref="DR8:DR81" si="83">DP8*C8</f>
        <v>0</v>
      </c>
      <c r="DS8" s="119">
        <f t="shared" ref="DS8:DS81" si="84">DJ8+DM8+DP8</f>
        <v>0</v>
      </c>
      <c r="DT8" s="4"/>
      <c r="DU8" s="92">
        <f t="shared" ref="DU8:DU81" si="85">DT8*B8</f>
        <v>0</v>
      </c>
      <c r="DV8" s="10">
        <f t="shared" ref="DV8:DV81" si="86">DT8*C8</f>
        <v>0</v>
      </c>
      <c r="DW8" s="4"/>
      <c r="DX8" s="92">
        <f t="shared" ref="DX8:DX81" si="87">DW8*B8</f>
        <v>0</v>
      </c>
      <c r="DY8" s="10">
        <f t="shared" ref="DY8:DY81" si="88">DW8*C8</f>
        <v>0</v>
      </c>
      <c r="DZ8" s="4"/>
      <c r="EA8" s="92">
        <f t="shared" ref="EA8:EA81" si="89">DZ8*B8</f>
        <v>0</v>
      </c>
      <c r="EB8" s="10">
        <f t="shared" ref="EB8:EB81" si="90">DZ8*C8</f>
        <v>0</v>
      </c>
      <c r="EC8" s="119">
        <f t="shared" ref="EC8:EC76" si="91">DT8+DW8+DZ8</f>
        <v>0</v>
      </c>
      <c r="ED8" s="4"/>
      <c r="EE8" s="92">
        <f t="shared" ref="EE8:EE81" si="92">ED8*B8</f>
        <v>0</v>
      </c>
      <c r="EF8" s="10">
        <f t="shared" ref="EF8:EF81" si="93">ED8*C8</f>
        <v>0</v>
      </c>
      <c r="EG8" s="4"/>
      <c r="EH8" s="92">
        <f t="shared" ref="EH8:EH81" si="94">EG8*B8</f>
        <v>0</v>
      </c>
      <c r="EI8" s="10">
        <f t="shared" ref="EI8:EI81" si="95">EG8*C8</f>
        <v>0</v>
      </c>
      <c r="EJ8" s="4"/>
      <c r="EK8" s="92">
        <f t="shared" ref="EK8:EK81" si="96">EJ8*B8</f>
        <v>0</v>
      </c>
      <c r="EL8" s="10">
        <f t="shared" ref="EL8:EL81" si="97">EJ8*C8</f>
        <v>0</v>
      </c>
      <c r="EM8" s="119">
        <f t="shared" ref="EM8:EM81" si="98">ED8+EG8+EJ8</f>
        <v>0</v>
      </c>
      <c r="EN8" s="4"/>
      <c r="EO8" s="92">
        <f t="shared" ref="EO8:EO81" si="99">EN8*B8</f>
        <v>0</v>
      </c>
      <c r="EP8" s="10">
        <f t="shared" ref="EP8:EP75" si="100">EN8*C8</f>
        <v>0</v>
      </c>
      <c r="EQ8" s="4"/>
      <c r="ER8" s="92">
        <f t="shared" ref="ER8:ER81" si="101">EQ8*B8</f>
        <v>0</v>
      </c>
      <c r="ES8" s="10">
        <f t="shared" ref="ES8:ES81" si="102">EQ8*C8</f>
        <v>0</v>
      </c>
      <c r="ET8" s="4"/>
      <c r="EU8" s="92">
        <f t="shared" ref="EU8:EU81" si="103">ET8*B8</f>
        <v>0</v>
      </c>
      <c r="EV8" s="10">
        <f t="shared" ref="EV8:EV81" si="104">ET8*C8</f>
        <v>0</v>
      </c>
      <c r="EW8" s="119">
        <f t="shared" ref="EW8:EW75" si="105">EN8+EQ8+ET8</f>
        <v>0</v>
      </c>
      <c r="EX8" s="4"/>
      <c r="EY8" s="92">
        <f t="shared" ref="EY8:EY77" si="106">EX8*B8</f>
        <v>0</v>
      </c>
      <c r="EZ8" s="10">
        <f t="shared" ref="EZ8:EZ77" si="107">EX8*C8</f>
        <v>0</v>
      </c>
      <c r="FA8" s="4"/>
      <c r="FB8" s="92">
        <f t="shared" ref="FB8:FB77" si="108">FA8*B8</f>
        <v>0</v>
      </c>
      <c r="FC8" s="10">
        <f t="shared" ref="FC8:FC77" si="109">FA8*C8</f>
        <v>0</v>
      </c>
      <c r="FD8" s="4"/>
      <c r="FE8" s="92">
        <f t="shared" ref="FE8:FE77" si="110">FD8*B8</f>
        <v>0</v>
      </c>
      <c r="FF8" s="10">
        <f t="shared" ref="FF8:FF77" si="111">FD8*C8</f>
        <v>0</v>
      </c>
      <c r="FG8" s="119">
        <f t="shared" ref="FG8:FG81" si="112">EX8+FA8+FD8</f>
        <v>0</v>
      </c>
      <c r="FH8" s="4"/>
      <c r="FI8" s="92">
        <f t="shared" ref="FI8:FI77" si="113">FH8*B8</f>
        <v>0</v>
      </c>
      <c r="FJ8" s="10">
        <f t="shared" ref="FJ8:FJ77" si="114">FH8*C8</f>
        <v>0</v>
      </c>
      <c r="FK8" s="4"/>
      <c r="FL8" s="92">
        <f t="shared" ref="FL8:FL77" si="115">FK8*B8</f>
        <v>0</v>
      </c>
      <c r="FM8" s="10">
        <f t="shared" ref="FM8:FM77" si="116">FK8*C8</f>
        <v>0</v>
      </c>
      <c r="FN8" s="4"/>
      <c r="FO8" s="92">
        <f t="shared" ref="FO8:FO77" si="117">FN8*B8</f>
        <v>0</v>
      </c>
      <c r="FP8" s="10">
        <f t="shared" ref="FP8:FP77" si="118">FN8*C8</f>
        <v>0</v>
      </c>
      <c r="FQ8" s="119">
        <f t="shared" ref="FQ8:FQ35" si="119">FH8+FK8+FN8</f>
        <v>0</v>
      </c>
      <c r="FR8" s="4"/>
      <c r="FS8" s="92">
        <f t="shared" ref="FS8:FS77" si="120">FR8*B8</f>
        <v>0</v>
      </c>
      <c r="FT8" s="10">
        <f t="shared" ref="FT8:FT77" si="121">FR8*C8</f>
        <v>0</v>
      </c>
      <c r="FU8" s="4"/>
      <c r="FV8" s="92">
        <f t="shared" ref="FV8:FV77" si="122">FU8*B8</f>
        <v>0</v>
      </c>
      <c r="FW8" s="10">
        <f t="shared" ref="FW8:FW77" si="123">FU8*C8</f>
        <v>0</v>
      </c>
      <c r="FX8" s="4"/>
      <c r="FY8" s="92">
        <f t="shared" ref="FY8:FY77" si="124">FX8*B8</f>
        <v>0</v>
      </c>
      <c r="FZ8" s="10">
        <f t="shared" ref="FZ8:FZ77" si="125">FX8*C8</f>
        <v>0</v>
      </c>
      <c r="GA8" s="119">
        <f t="shared" ref="GA8:GA35" si="126">FR8+FU8+FX8</f>
        <v>0</v>
      </c>
      <c r="GB8" s="4"/>
      <c r="GC8" s="92">
        <f t="shared" ref="GC8:GC77" si="127">GB8*B8</f>
        <v>0</v>
      </c>
      <c r="GD8" s="10">
        <f t="shared" ref="GD8:GD77" si="128">GB8*C8</f>
        <v>0</v>
      </c>
      <c r="GE8" s="4"/>
      <c r="GF8" s="92">
        <f t="shared" ref="GF8:GF77" si="129">GE8*B8</f>
        <v>0</v>
      </c>
      <c r="GG8" s="10">
        <f t="shared" ref="GG8:GG77" si="130">GE8*C8</f>
        <v>0</v>
      </c>
      <c r="GH8" s="4"/>
      <c r="GI8" s="92">
        <f t="shared" ref="GI8:GI77" si="131">GH8*B8</f>
        <v>0</v>
      </c>
      <c r="GJ8" s="10">
        <f t="shared" ref="GJ8:GJ77" si="132">GH8*C8</f>
        <v>0</v>
      </c>
      <c r="GK8" s="119">
        <f t="shared" ref="GK8:GK35" si="133">GB8+GE8+GH8</f>
        <v>0</v>
      </c>
      <c r="GL8" s="4"/>
      <c r="GM8" s="92">
        <f t="shared" ref="GM8:GM77" si="134">GL8*B8</f>
        <v>0</v>
      </c>
      <c r="GN8" s="10">
        <f t="shared" ref="GN8:GN77" si="135">GL8*C8</f>
        <v>0</v>
      </c>
      <c r="GO8" s="4"/>
      <c r="GP8" s="92">
        <f t="shared" ref="GP8:GP77" si="136">GO8*B8</f>
        <v>0</v>
      </c>
      <c r="GQ8" s="10">
        <f t="shared" ref="GQ8:GQ77" si="137">GO8*C8</f>
        <v>0</v>
      </c>
      <c r="GR8" s="4"/>
      <c r="GS8" s="92">
        <f t="shared" ref="GS8:GS77" si="138">GR8*B8</f>
        <v>0</v>
      </c>
      <c r="GT8" s="10">
        <f t="shared" ref="GT8:GT77" si="139">GR8*C8</f>
        <v>0</v>
      </c>
      <c r="GU8" s="119">
        <f t="shared" ref="GU8:GU73" si="140">GL8+GO8+GR8</f>
        <v>0</v>
      </c>
      <c r="GV8" s="4"/>
      <c r="GW8" s="92">
        <f t="shared" ref="GW8:GW77" si="141">GV8*B8</f>
        <v>0</v>
      </c>
      <c r="GX8" s="10">
        <f t="shared" ref="GX8:GX77" si="142">GV8*C8</f>
        <v>0</v>
      </c>
      <c r="GY8" s="4"/>
      <c r="GZ8" s="92">
        <f t="shared" ref="GZ8:GZ77" si="143">GY8*B8</f>
        <v>0</v>
      </c>
      <c r="HA8" s="10">
        <f t="shared" ref="HA8:HA77" si="144">GY8*C8</f>
        <v>0</v>
      </c>
      <c r="HB8" s="4"/>
      <c r="HC8" s="92">
        <f t="shared" ref="HC8:HC77" si="145">HB8*B8</f>
        <v>0</v>
      </c>
      <c r="HD8" s="10">
        <f t="shared" ref="HD8:HD77" si="146">HB8*C8</f>
        <v>0</v>
      </c>
      <c r="HE8" s="119">
        <f t="shared" ref="HE8:HE35" si="147">GV8+GY8+HB8</f>
        <v>0</v>
      </c>
      <c r="HF8" s="4"/>
      <c r="HG8" s="92">
        <f t="shared" ref="HG8:HG77" si="148">HF8*B8</f>
        <v>0</v>
      </c>
      <c r="HH8" s="10">
        <f t="shared" ref="HH8:HH77" si="149">HF8*C8</f>
        <v>0</v>
      </c>
      <c r="HI8" s="4"/>
      <c r="HJ8" s="92">
        <f t="shared" ref="HJ8:HJ77" si="150">HI8*B8</f>
        <v>0</v>
      </c>
      <c r="HK8" s="10">
        <f t="shared" ref="HK8:HK77" si="151">HI8*C8</f>
        <v>0</v>
      </c>
      <c r="HL8" s="4"/>
      <c r="HM8" s="92">
        <f t="shared" ref="HM8:HM77" si="152">HL8*B8</f>
        <v>0</v>
      </c>
      <c r="HN8" s="10">
        <f t="shared" ref="HN8:HN77" si="153">HL8*C8</f>
        <v>0</v>
      </c>
      <c r="HO8" s="119">
        <f t="shared" ref="HO8:HO35" si="154">HF8+HI8+HL8</f>
        <v>0</v>
      </c>
      <c r="HP8" s="4"/>
      <c r="HQ8" s="92">
        <f t="shared" ref="HQ8:HQ77" si="155">HP8*B8</f>
        <v>0</v>
      </c>
      <c r="HR8" s="10">
        <f t="shared" ref="HR8:HR77" si="156">HP8*C8</f>
        <v>0</v>
      </c>
      <c r="HS8" s="4"/>
      <c r="HT8" s="92">
        <f t="shared" ref="HT8:HT77" si="157">HS8*B8</f>
        <v>0</v>
      </c>
      <c r="HU8" s="10">
        <f t="shared" ref="HU8:HU77" si="158">HS8*C8</f>
        <v>0</v>
      </c>
      <c r="HV8" s="4"/>
      <c r="HW8" s="92">
        <f t="shared" ref="HW8:HW77" si="159">HV8*B8</f>
        <v>0</v>
      </c>
      <c r="HX8" s="10">
        <f t="shared" ref="HX8:HX77" si="160">HV8*C8</f>
        <v>0</v>
      </c>
      <c r="HY8" s="119">
        <f t="shared" ref="HY8:HY35" si="161">HP8+HS8+HV8</f>
        <v>0</v>
      </c>
      <c r="HZ8" s="4"/>
      <c r="IA8" s="92">
        <f t="shared" ref="IA8:IA77" si="162">HZ8*B8</f>
        <v>0</v>
      </c>
      <c r="IB8" s="10">
        <f t="shared" ref="IB8:IB77" si="163">HZ8*C8</f>
        <v>0</v>
      </c>
      <c r="IC8" s="4"/>
      <c r="ID8" s="92">
        <f t="shared" ref="ID8:ID77" si="164">IC8*B8</f>
        <v>0</v>
      </c>
      <c r="IE8" s="10">
        <f t="shared" ref="IE8:IE77" si="165">IC8*C8</f>
        <v>0</v>
      </c>
      <c r="IF8" s="4"/>
      <c r="IG8" s="92">
        <f t="shared" ref="IG8:IG77" si="166">IF8*B8</f>
        <v>0</v>
      </c>
      <c r="IH8" s="10">
        <f t="shared" ref="IH8:IH77" si="167">IF8*C8</f>
        <v>0</v>
      </c>
      <c r="II8" s="119">
        <f t="shared" ref="II8:II35" si="168">HZ8+IC8+IF8</f>
        <v>0</v>
      </c>
      <c r="IJ8" s="4"/>
      <c r="IK8" s="92">
        <f t="shared" ref="IK8:IK77" si="169">IJ8*B8</f>
        <v>0</v>
      </c>
      <c r="IL8" s="10">
        <f t="shared" ref="IL8:IL77" si="170">IJ8*C8</f>
        <v>0</v>
      </c>
      <c r="IM8" s="4"/>
      <c r="IN8" s="92">
        <f t="shared" ref="IN8:IN77" si="171">IM8*B8</f>
        <v>0</v>
      </c>
      <c r="IO8" s="10">
        <f t="shared" ref="IO8:IO77" si="172">IM8*C8</f>
        <v>0</v>
      </c>
      <c r="IP8" s="4"/>
      <c r="IQ8" s="92">
        <f t="shared" ref="IQ8:IQ77" si="173">IP8*B8</f>
        <v>0</v>
      </c>
      <c r="IR8" s="10">
        <f t="shared" ref="IR8:IR77" si="174">IP8*C8</f>
        <v>0</v>
      </c>
      <c r="IS8" s="119">
        <f t="shared" ref="IS8:IS35" si="175">IJ8+IM8+IP8</f>
        <v>0</v>
      </c>
      <c r="IT8" s="4"/>
      <c r="IU8" s="92">
        <f t="shared" ref="IU8:IU77" si="176">IT8*B8</f>
        <v>0</v>
      </c>
      <c r="IV8" s="10">
        <f t="shared" ref="IV8:IV77" si="177">IT8*C8</f>
        <v>0</v>
      </c>
      <c r="IW8" s="4"/>
      <c r="IX8" s="92">
        <f t="shared" ref="IX8:IX77" si="178">IW8*B8</f>
        <v>0</v>
      </c>
      <c r="IY8" s="10">
        <f t="shared" ref="IY8:IY77" si="179">IW8*C8</f>
        <v>0</v>
      </c>
      <c r="IZ8" s="4"/>
      <c r="JA8" s="92">
        <f t="shared" ref="JA8:JA77" si="180">IZ8*B8</f>
        <v>0</v>
      </c>
      <c r="JB8" s="10">
        <f t="shared" ref="JB8:JB77" si="181">IZ8*C8</f>
        <v>0</v>
      </c>
      <c r="JC8" s="119">
        <f t="shared" ref="JC8:JC35" si="182">IT8+IW8+IZ8</f>
        <v>0</v>
      </c>
      <c r="JD8" s="4"/>
      <c r="JE8" s="92">
        <f t="shared" ref="JE8:JE77" si="183">JD8*B8</f>
        <v>0</v>
      </c>
      <c r="JF8" s="10">
        <f t="shared" ref="JF8:JF71" si="184">JD8*C8</f>
        <v>0</v>
      </c>
      <c r="JG8" s="4"/>
      <c r="JH8" s="92">
        <f t="shared" ref="JH8:JH77" si="185">JG8*B8</f>
        <v>0</v>
      </c>
      <c r="JI8" s="10">
        <f t="shared" ref="JI8:JI71" si="186">JG8*C8</f>
        <v>0</v>
      </c>
      <c r="JJ8" s="4"/>
      <c r="JK8" s="92">
        <f t="shared" ref="JK8:JK77" si="187">JJ8*B8</f>
        <v>0</v>
      </c>
      <c r="JL8" s="10">
        <f t="shared" ref="JL8:JL77" si="188">JJ8*C8</f>
        <v>0</v>
      </c>
      <c r="JM8" s="119">
        <f t="shared" ref="JM8:JM71" si="189">JD8+JG8+JJ8</f>
        <v>0</v>
      </c>
      <c r="JN8" s="4"/>
      <c r="JO8" s="92">
        <f t="shared" ref="JO8:JO77" si="190">JN8*B8</f>
        <v>0</v>
      </c>
      <c r="JP8" s="10">
        <f t="shared" ref="JP8:JP77" si="191">JN8*C8</f>
        <v>0</v>
      </c>
      <c r="JQ8" s="4"/>
      <c r="JR8" s="92">
        <f t="shared" ref="JR8:JR77" si="192">JQ8*B8</f>
        <v>0</v>
      </c>
      <c r="JS8" s="10">
        <f t="shared" ref="JS8:JS77" si="193">JQ8*C8</f>
        <v>0</v>
      </c>
      <c r="JT8" s="4"/>
      <c r="JU8" s="92">
        <f t="shared" ref="JU8:JU77" si="194">JT8*C8</f>
        <v>0</v>
      </c>
      <c r="JV8" s="10">
        <f t="shared" ref="JV8:JV77" si="195">JT8*C8</f>
        <v>0</v>
      </c>
      <c r="JW8" s="119">
        <f t="shared" ref="JW8:JW35" si="196">JN8+JQ8+JT8</f>
        <v>0</v>
      </c>
      <c r="JX8" s="4"/>
      <c r="JY8" s="92">
        <f t="shared" ref="JY8:JY77" si="197">JX8*B8</f>
        <v>0</v>
      </c>
      <c r="JZ8" s="10">
        <f t="shared" ref="JZ8:JZ77" si="198">JX8*C8</f>
        <v>0</v>
      </c>
      <c r="KA8" s="4"/>
      <c r="KB8" s="92">
        <f t="shared" ref="KB8:KB77" si="199">KA8*B8</f>
        <v>0</v>
      </c>
      <c r="KC8" s="10">
        <f t="shared" ref="KC8:KC77" si="200">KA8*C8</f>
        <v>0</v>
      </c>
      <c r="KD8" s="4"/>
      <c r="KE8" s="92">
        <f t="shared" ref="KE8:KE77" si="201">KD8*B8</f>
        <v>0</v>
      </c>
      <c r="KF8" s="10">
        <f t="shared" ref="KF8:KF77" si="202">KD8*C8</f>
        <v>0</v>
      </c>
      <c r="KG8" s="119">
        <f t="shared" ref="KG8:KG35" si="203">JX8+KA8+KD8</f>
        <v>0</v>
      </c>
      <c r="KH8" s="4"/>
      <c r="KI8" s="92">
        <f t="shared" ref="KI8:KI77" si="204">KH8*B8</f>
        <v>0</v>
      </c>
      <c r="KJ8" s="10">
        <f t="shared" ref="KJ8:KJ77" si="205">KH8*C8</f>
        <v>0</v>
      </c>
      <c r="KK8" s="4"/>
      <c r="KL8" s="92">
        <f t="shared" ref="KL8:KL77" si="206">KK8*B8</f>
        <v>0</v>
      </c>
      <c r="KM8" s="10">
        <f t="shared" ref="KM8:KM77" si="207">KK8*C8</f>
        <v>0</v>
      </c>
      <c r="KN8" s="4"/>
      <c r="KO8" s="92">
        <f t="shared" ref="KO8:KO77" si="208">KN8*B8</f>
        <v>0</v>
      </c>
      <c r="KP8" s="10">
        <f t="shared" ref="KP8:KP77" si="209">KN8*C8</f>
        <v>0</v>
      </c>
      <c r="KQ8" s="119">
        <f t="shared" ref="KQ8:KQ35" si="210">KH8+KK8+KN8</f>
        <v>0</v>
      </c>
      <c r="KR8" s="4"/>
      <c r="KS8" s="92">
        <f t="shared" ref="KS8:KS77" si="211">KR8*B8</f>
        <v>0</v>
      </c>
      <c r="KT8" s="10">
        <f t="shared" ref="KT8:KT77" si="212">KR8*C8</f>
        <v>0</v>
      </c>
      <c r="KU8" s="4"/>
      <c r="KV8" s="92">
        <f t="shared" ref="KV8:KV77" si="213">KU8*B8</f>
        <v>0</v>
      </c>
      <c r="KW8" s="10">
        <f t="shared" ref="KW8:KW77" si="214">KU8*C8</f>
        <v>0</v>
      </c>
      <c r="KX8" s="4"/>
      <c r="KY8" s="92">
        <f t="shared" ref="KY8:KY77" si="215">KX8*B8</f>
        <v>0</v>
      </c>
      <c r="KZ8" s="10">
        <f t="shared" ref="KZ8:KZ77" si="216">KX8*C8</f>
        <v>0</v>
      </c>
      <c r="LA8" s="119">
        <f t="shared" ref="LA8:LA35" si="217">KR8+KU8+KX8</f>
        <v>0</v>
      </c>
      <c r="LB8" s="37"/>
      <c r="LD8" s="335">
        <f t="shared" ref="LD8:LD73" si="218">M8+W8+AG8+AQ8+BA8+BK8+BU8+CE8+CO8+CY8+DI8+DS8+EM8+EC8+EW8+FQ8+FG8+GA8+GU8+GK8+HE8+HO8+HY8+II8+IS8+JC8+JM8+JW8+KG8+KQ8+LA8</f>
        <v>0</v>
      </c>
      <c r="LE8" s="189">
        <f t="shared" si="0"/>
        <v>0</v>
      </c>
    </row>
    <row r="9" spans="1:344" x14ac:dyDescent="0.25">
      <c r="A9" s="372" t="s">
        <v>5</v>
      </c>
      <c r="B9" s="4">
        <v>60000</v>
      </c>
      <c r="C9" s="4">
        <v>98000</v>
      </c>
      <c r="D9" s="4"/>
      <c r="E9" s="92">
        <f t="shared" si="1"/>
        <v>0</v>
      </c>
      <c r="F9" s="10">
        <f t="shared" si="2"/>
        <v>0</v>
      </c>
      <c r="G9" s="4"/>
      <c r="H9" s="92">
        <f t="shared" si="3"/>
        <v>0</v>
      </c>
      <c r="I9" s="10">
        <f t="shared" si="4"/>
        <v>0</v>
      </c>
      <c r="J9" s="4"/>
      <c r="K9" s="92">
        <f t="shared" si="5"/>
        <v>0</v>
      </c>
      <c r="L9" s="10">
        <f t="shared" si="6"/>
        <v>0</v>
      </c>
      <c r="M9" s="119">
        <f t="shared" si="7"/>
        <v>0</v>
      </c>
      <c r="N9" s="4"/>
      <c r="O9" s="92">
        <f t="shared" si="8"/>
        <v>0</v>
      </c>
      <c r="P9" s="10">
        <f t="shared" si="9"/>
        <v>0</v>
      </c>
      <c r="Q9" s="4"/>
      <c r="R9" s="92">
        <f t="shared" si="10"/>
        <v>0</v>
      </c>
      <c r="S9" s="10">
        <f t="shared" si="11"/>
        <v>0</v>
      </c>
      <c r="T9" s="4"/>
      <c r="U9" s="92">
        <f t="shared" si="12"/>
        <v>0</v>
      </c>
      <c r="V9" s="10">
        <f t="shared" si="13"/>
        <v>0</v>
      </c>
      <c r="W9" s="119">
        <f t="shared" si="14"/>
        <v>0</v>
      </c>
      <c r="X9" s="4"/>
      <c r="Y9" s="92">
        <f t="shared" si="15"/>
        <v>0</v>
      </c>
      <c r="Z9" s="10">
        <f t="shared" si="16"/>
        <v>0</v>
      </c>
      <c r="AA9" s="4"/>
      <c r="AB9" s="92">
        <f t="shared" si="17"/>
        <v>0</v>
      </c>
      <c r="AC9" s="10">
        <f t="shared" si="18"/>
        <v>0</v>
      </c>
      <c r="AD9" s="4"/>
      <c r="AE9" s="92">
        <f t="shared" si="19"/>
        <v>0</v>
      </c>
      <c r="AF9" s="10">
        <f t="shared" si="20"/>
        <v>0</v>
      </c>
      <c r="AG9" s="119">
        <f t="shared" si="21"/>
        <v>0</v>
      </c>
      <c r="AH9" s="4"/>
      <c r="AI9" s="92">
        <f t="shared" si="22"/>
        <v>0</v>
      </c>
      <c r="AJ9" s="10">
        <f t="shared" si="23"/>
        <v>0</v>
      </c>
      <c r="AK9" s="4"/>
      <c r="AL9" s="92">
        <f t="shared" si="24"/>
        <v>0</v>
      </c>
      <c r="AM9" s="10">
        <f t="shared" si="25"/>
        <v>0</v>
      </c>
      <c r="AN9" s="4"/>
      <c r="AO9" s="92">
        <f t="shared" si="26"/>
        <v>0</v>
      </c>
      <c r="AP9" s="10">
        <f t="shared" si="27"/>
        <v>0</v>
      </c>
      <c r="AQ9" s="119">
        <f t="shared" si="28"/>
        <v>0</v>
      </c>
      <c r="AR9" s="4"/>
      <c r="AS9" s="92">
        <f t="shared" si="29"/>
        <v>0</v>
      </c>
      <c r="AT9" s="10">
        <f t="shared" si="30"/>
        <v>0</v>
      </c>
      <c r="AU9" s="4"/>
      <c r="AV9" s="92">
        <f t="shared" si="31"/>
        <v>0</v>
      </c>
      <c r="AW9" s="10">
        <f t="shared" si="32"/>
        <v>0</v>
      </c>
      <c r="AX9" s="4"/>
      <c r="AY9" s="92">
        <f t="shared" si="33"/>
        <v>0</v>
      </c>
      <c r="AZ9" s="10">
        <f t="shared" si="34"/>
        <v>0</v>
      </c>
      <c r="BA9" s="119">
        <f t="shared" si="35"/>
        <v>0</v>
      </c>
      <c r="BB9" s="4"/>
      <c r="BC9" s="92">
        <f t="shared" si="36"/>
        <v>0</v>
      </c>
      <c r="BD9" s="10">
        <f t="shared" si="37"/>
        <v>0</v>
      </c>
      <c r="BE9" s="4"/>
      <c r="BF9" s="92">
        <f t="shared" si="38"/>
        <v>0</v>
      </c>
      <c r="BG9" s="10">
        <f t="shared" si="39"/>
        <v>0</v>
      </c>
      <c r="BH9" s="4"/>
      <c r="BI9" s="92">
        <f t="shared" si="40"/>
        <v>0</v>
      </c>
      <c r="BJ9" s="10">
        <f t="shared" si="41"/>
        <v>0</v>
      </c>
      <c r="BK9" s="119">
        <f t="shared" si="42"/>
        <v>0</v>
      </c>
      <c r="BL9" s="4"/>
      <c r="BM9" s="92">
        <f t="shared" si="43"/>
        <v>0</v>
      </c>
      <c r="BN9" s="10">
        <f t="shared" si="44"/>
        <v>0</v>
      </c>
      <c r="BO9" s="4"/>
      <c r="BP9" s="92">
        <f t="shared" si="45"/>
        <v>0</v>
      </c>
      <c r="BQ9" s="10">
        <f t="shared" si="46"/>
        <v>0</v>
      </c>
      <c r="BR9" s="4"/>
      <c r="BS9" s="92">
        <f t="shared" si="47"/>
        <v>0</v>
      </c>
      <c r="BT9" s="10">
        <f t="shared" si="48"/>
        <v>0</v>
      </c>
      <c r="BU9" s="119">
        <f t="shared" si="49"/>
        <v>0</v>
      </c>
      <c r="BV9" s="4"/>
      <c r="BW9" s="92">
        <f t="shared" si="50"/>
        <v>0</v>
      </c>
      <c r="BX9" s="10">
        <f t="shared" si="51"/>
        <v>0</v>
      </c>
      <c r="BY9" s="4"/>
      <c r="BZ9" s="92">
        <f t="shared" si="52"/>
        <v>0</v>
      </c>
      <c r="CA9" s="10">
        <f t="shared" si="53"/>
        <v>0</v>
      </c>
      <c r="CB9" s="4"/>
      <c r="CC9" s="92">
        <f t="shared" si="54"/>
        <v>0</v>
      </c>
      <c r="CD9" s="10">
        <f t="shared" si="55"/>
        <v>0</v>
      </c>
      <c r="CE9" s="119">
        <f t="shared" si="56"/>
        <v>0</v>
      </c>
      <c r="CF9" s="4"/>
      <c r="CG9" s="92">
        <f t="shared" si="57"/>
        <v>0</v>
      </c>
      <c r="CH9" s="10">
        <f t="shared" si="58"/>
        <v>0</v>
      </c>
      <c r="CI9" s="4"/>
      <c r="CJ9" s="92">
        <f t="shared" si="59"/>
        <v>0</v>
      </c>
      <c r="CK9" s="10">
        <f t="shared" si="60"/>
        <v>0</v>
      </c>
      <c r="CL9" s="4"/>
      <c r="CM9" s="92">
        <f t="shared" si="61"/>
        <v>0</v>
      </c>
      <c r="CN9" s="10">
        <f t="shared" si="62"/>
        <v>0</v>
      </c>
      <c r="CO9" s="119">
        <f t="shared" si="63"/>
        <v>0</v>
      </c>
      <c r="CP9" s="4"/>
      <c r="CQ9" s="92">
        <f t="shared" si="64"/>
        <v>0</v>
      </c>
      <c r="CR9" s="10">
        <f t="shared" si="65"/>
        <v>0</v>
      </c>
      <c r="CS9" s="4"/>
      <c r="CT9" s="92">
        <f t="shared" si="66"/>
        <v>0</v>
      </c>
      <c r="CU9" s="10">
        <f t="shared" si="67"/>
        <v>0</v>
      </c>
      <c r="CV9" s="4"/>
      <c r="CW9" s="92">
        <f t="shared" si="68"/>
        <v>0</v>
      </c>
      <c r="CX9" s="10">
        <f t="shared" si="69"/>
        <v>0</v>
      </c>
      <c r="CY9" s="119">
        <f t="shared" si="70"/>
        <v>0</v>
      </c>
      <c r="CZ9" s="4"/>
      <c r="DA9" s="92">
        <f t="shared" si="71"/>
        <v>0</v>
      </c>
      <c r="DB9" s="10">
        <f t="shared" si="72"/>
        <v>0</v>
      </c>
      <c r="DC9" s="4"/>
      <c r="DD9" s="92">
        <f t="shared" si="73"/>
        <v>0</v>
      </c>
      <c r="DE9" s="10">
        <f t="shared" si="74"/>
        <v>0</v>
      </c>
      <c r="DF9" s="4"/>
      <c r="DG9" s="92">
        <f t="shared" si="75"/>
        <v>0</v>
      </c>
      <c r="DH9" s="10">
        <f t="shared" si="76"/>
        <v>0</v>
      </c>
      <c r="DI9" s="119">
        <f t="shared" si="77"/>
        <v>0</v>
      </c>
      <c r="DJ9" s="4"/>
      <c r="DK9" s="92">
        <f t="shared" si="78"/>
        <v>0</v>
      </c>
      <c r="DL9" s="10">
        <f t="shared" si="79"/>
        <v>0</v>
      </c>
      <c r="DM9" s="4"/>
      <c r="DN9" s="92">
        <f t="shared" si="80"/>
        <v>0</v>
      </c>
      <c r="DO9" s="10">
        <f t="shared" si="81"/>
        <v>0</v>
      </c>
      <c r="DP9" s="4"/>
      <c r="DQ9" s="92">
        <f t="shared" si="82"/>
        <v>0</v>
      </c>
      <c r="DR9" s="10">
        <f t="shared" si="83"/>
        <v>0</v>
      </c>
      <c r="DS9" s="119">
        <f t="shared" si="84"/>
        <v>0</v>
      </c>
      <c r="DT9" s="4"/>
      <c r="DU9" s="92">
        <f t="shared" si="85"/>
        <v>0</v>
      </c>
      <c r="DV9" s="10">
        <f t="shared" si="86"/>
        <v>0</v>
      </c>
      <c r="DW9" s="4"/>
      <c r="DX9" s="92">
        <f t="shared" si="87"/>
        <v>0</v>
      </c>
      <c r="DY9" s="10">
        <f t="shared" si="88"/>
        <v>0</v>
      </c>
      <c r="DZ9" s="4"/>
      <c r="EA9" s="92">
        <f t="shared" si="89"/>
        <v>0</v>
      </c>
      <c r="EB9" s="10">
        <f t="shared" si="90"/>
        <v>0</v>
      </c>
      <c r="EC9" s="119">
        <f t="shared" si="91"/>
        <v>0</v>
      </c>
      <c r="ED9" s="4"/>
      <c r="EE9" s="92">
        <f t="shared" si="92"/>
        <v>0</v>
      </c>
      <c r="EF9" s="10">
        <f t="shared" si="93"/>
        <v>0</v>
      </c>
      <c r="EG9" s="4"/>
      <c r="EH9" s="92">
        <f t="shared" si="94"/>
        <v>0</v>
      </c>
      <c r="EI9" s="10">
        <f t="shared" si="95"/>
        <v>0</v>
      </c>
      <c r="EJ9" s="4"/>
      <c r="EK9" s="92">
        <f t="shared" si="96"/>
        <v>0</v>
      </c>
      <c r="EL9" s="10">
        <f t="shared" si="97"/>
        <v>0</v>
      </c>
      <c r="EM9" s="119">
        <f t="shared" si="98"/>
        <v>0</v>
      </c>
      <c r="EN9" s="4"/>
      <c r="EO9" s="92">
        <f t="shared" si="99"/>
        <v>0</v>
      </c>
      <c r="EP9" s="10">
        <f t="shared" si="100"/>
        <v>0</v>
      </c>
      <c r="EQ9" s="4"/>
      <c r="ER9" s="92">
        <f t="shared" si="101"/>
        <v>0</v>
      </c>
      <c r="ES9" s="10">
        <f t="shared" si="102"/>
        <v>0</v>
      </c>
      <c r="ET9" s="4"/>
      <c r="EU9" s="92">
        <f t="shared" si="103"/>
        <v>0</v>
      </c>
      <c r="EV9" s="10">
        <f t="shared" si="104"/>
        <v>0</v>
      </c>
      <c r="EW9" s="119">
        <f t="shared" si="105"/>
        <v>0</v>
      </c>
      <c r="EX9" s="4"/>
      <c r="EY9" s="92">
        <f t="shared" si="106"/>
        <v>0</v>
      </c>
      <c r="EZ9" s="10">
        <f t="shared" si="107"/>
        <v>0</v>
      </c>
      <c r="FA9" s="4"/>
      <c r="FB9" s="92">
        <f t="shared" si="108"/>
        <v>0</v>
      </c>
      <c r="FC9" s="10">
        <f t="shared" si="109"/>
        <v>0</v>
      </c>
      <c r="FD9" s="4"/>
      <c r="FE9" s="92">
        <f t="shared" si="110"/>
        <v>0</v>
      </c>
      <c r="FF9" s="10">
        <f t="shared" si="111"/>
        <v>0</v>
      </c>
      <c r="FG9" s="119">
        <f t="shared" si="112"/>
        <v>0</v>
      </c>
      <c r="FH9" s="4">
        <v>2</v>
      </c>
      <c r="FI9" s="92">
        <f t="shared" si="113"/>
        <v>120000</v>
      </c>
      <c r="FJ9" s="10">
        <f t="shared" si="114"/>
        <v>196000</v>
      </c>
      <c r="FK9" s="4"/>
      <c r="FL9" s="92">
        <f t="shared" si="115"/>
        <v>0</v>
      </c>
      <c r="FM9" s="10">
        <f t="shared" si="116"/>
        <v>0</v>
      </c>
      <c r="FN9" s="4"/>
      <c r="FO9" s="92">
        <f t="shared" si="117"/>
        <v>0</v>
      </c>
      <c r="FP9" s="10">
        <f t="shared" si="118"/>
        <v>0</v>
      </c>
      <c r="FQ9" s="119">
        <f t="shared" si="119"/>
        <v>2</v>
      </c>
      <c r="FR9" s="4">
        <v>1</v>
      </c>
      <c r="FS9" s="92">
        <f t="shared" si="120"/>
        <v>60000</v>
      </c>
      <c r="FT9" s="10">
        <f t="shared" si="121"/>
        <v>98000</v>
      </c>
      <c r="FU9" s="4"/>
      <c r="FV9" s="92">
        <f t="shared" si="122"/>
        <v>0</v>
      </c>
      <c r="FW9" s="10">
        <f t="shared" si="123"/>
        <v>0</v>
      </c>
      <c r="FX9" s="4"/>
      <c r="FY9" s="92">
        <f t="shared" si="124"/>
        <v>0</v>
      </c>
      <c r="FZ9" s="10">
        <f t="shared" si="125"/>
        <v>0</v>
      </c>
      <c r="GA9" s="119">
        <f t="shared" si="126"/>
        <v>1</v>
      </c>
      <c r="GB9" s="4"/>
      <c r="GC9" s="92">
        <f t="shared" si="127"/>
        <v>0</v>
      </c>
      <c r="GD9" s="10">
        <f t="shared" si="128"/>
        <v>0</v>
      </c>
      <c r="GE9" s="4"/>
      <c r="GF9" s="92">
        <f t="shared" si="129"/>
        <v>0</v>
      </c>
      <c r="GG9" s="10">
        <f t="shared" si="130"/>
        <v>0</v>
      </c>
      <c r="GH9" s="4"/>
      <c r="GI9" s="92">
        <f t="shared" si="131"/>
        <v>0</v>
      </c>
      <c r="GJ9" s="10">
        <f t="shared" si="132"/>
        <v>0</v>
      </c>
      <c r="GK9" s="119">
        <f t="shared" si="133"/>
        <v>0</v>
      </c>
      <c r="GL9" s="4"/>
      <c r="GM9" s="92">
        <f t="shared" si="134"/>
        <v>0</v>
      </c>
      <c r="GN9" s="10">
        <f t="shared" si="135"/>
        <v>0</v>
      </c>
      <c r="GO9" s="4"/>
      <c r="GP9" s="92">
        <f t="shared" si="136"/>
        <v>0</v>
      </c>
      <c r="GQ9" s="10">
        <f t="shared" si="137"/>
        <v>0</v>
      </c>
      <c r="GR9" s="4"/>
      <c r="GS9" s="92">
        <f t="shared" si="138"/>
        <v>0</v>
      </c>
      <c r="GT9" s="10">
        <f t="shared" si="139"/>
        <v>0</v>
      </c>
      <c r="GU9" s="119">
        <f t="shared" si="140"/>
        <v>0</v>
      </c>
      <c r="GV9" s="4"/>
      <c r="GW9" s="92">
        <f t="shared" si="141"/>
        <v>0</v>
      </c>
      <c r="GX9" s="10">
        <f t="shared" si="142"/>
        <v>0</v>
      </c>
      <c r="GY9" s="4"/>
      <c r="GZ9" s="92">
        <f t="shared" si="143"/>
        <v>0</v>
      </c>
      <c r="HA9" s="10">
        <f t="shared" si="144"/>
        <v>0</v>
      </c>
      <c r="HB9" s="4"/>
      <c r="HC9" s="92">
        <f t="shared" si="145"/>
        <v>0</v>
      </c>
      <c r="HD9" s="10">
        <f t="shared" si="146"/>
        <v>0</v>
      </c>
      <c r="HE9" s="119">
        <f t="shared" si="147"/>
        <v>0</v>
      </c>
      <c r="HF9" s="4"/>
      <c r="HG9" s="92">
        <f t="shared" si="148"/>
        <v>0</v>
      </c>
      <c r="HH9" s="10">
        <f t="shared" si="149"/>
        <v>0</v>
      </c>
      <c r="HI9" s="4"/>
      <c r="HJ9" s="92">
        <f t="shared" si="150"/>
        <v>0</v>
      </c>
      <c r="HK9" s="10">
        <f t="shared" si="151"/>
        <v>0</v>
      </c>
      <c r="HL9" s="4"/>
      <c r="HM9" s="92">
        <f t="shared" si="152"/>
        <v>0</v>
      </c>
      <c r="HN9" s="10">
        <f t="shared" si="153"/>
        <v>0</v>
      </c>
      <c r="HO9" s="119">
        <f t="shared" si="154"/>
        <v>0</v>
      </c>
      <c r="HP9" s="4">
        <v>0</v>
      </c>
      <c r="HQ9" s="92">
        <f t="shared" si="155"/>
        <v>0</v>
      </c>
      <c r="HR9" s="10">
        <f t="shared" si="156"/>
        <v>0</v>
      </c>
      <c r="HS9" s="4">
        <f>1</f>
        <v>1</v>
      </c>
      <c r="HT9" s="92">
        <f t="shared" si="157"/>
        <v>60000</v>
      </c>
      <c r="HU9" s="10">
        <f t="shared" si="158"/>
        <v>98000</v>
      </c>
      <c r="HV9" s="4"/>
      <c r="HW9" s="92">
        <f t="shared" si="159"/>
        <v>0</v>
      </c>
      <c r="HX9" s="10">
        <f t="shared" si="160"/>
        <v>0</v>
      </c>
      <c r="HY9" s="119">
        <f t="shared" si="161"/>
        <v>1</v>
      </c>
      <c r="HZ9" s="4"/>
      <c r="IA9" s="92">
        <f t="shared" si="162"/>
        <v>0</v>
      </c>
      <c r="IB9" s="10">
        <f t="shared" si="163"/>
        <v>0</v>
      </c>
      <c r="IC9" s="4"/>
      <c r="ID9" s="92">
        <f t="shared" si="164"/>
        <v>0</v>
      </c>
      <c r="IE9" s="10">
        <f t="shared" si="165"/>
        <v>0</v>
      </c>
      <c r="IF9" s="4"/>
      <c r="IG9" s="92">
        <f t="shared" si="166"/>
        <v>0</v>
      </c>
      <c r="IH9" s="10">
        <f t="shared" si="167"/>
        <v>0</v>
      </c>
      <c r="II9" s="119">
        <f t="shared" si="168"/>
        <v>0</v>
      </c>
      <c r="IJ9" s="4">
        <v>1</v>
      </c>
      <c r="IK9" s="92">
        <f t="shared" si="169"/>
        <v>60000</v>
      </c>
      <c r="IL9" s="10">
        <f t="shared" si="170"/>
        <v>98000</v>
      </c>
      <c r="IM9" s="4"/>
      <c r="IN9" s="92">
        <f t="shared" si="171"/>
        <v>0</v>
      </c>
      <c r="IO9" s="10">
        <f t="shared" si="172"/>
        <v>0</v>
      </c>
      <c r="IP9" s="4"/>
      <c r="IQ9" s="92">
        <f t="shared" si="173"/>
        <v>0</v>
      </c>
      <c r="IR9" s="10">
        <f t="shared" si="174"/>
        <v>0</v>
      </c>
      <c r="IS9" s="119">
        <f t="shared" si="175"/>
        <v>1</v>
      </c>
      <c r="IT9" s="4"/>
      <c r="IU9" s="92">
        <f t="shared" si="176"/>
        <v>0</v>
      </c>
      <c r="IV9" s="10">
        <f t="shared" si="177"/>
        <v>0</v>
      </c>
      <c r="IW9" s="4"/>
      <c r="IX9" s="92">
        <f t="shared" si="178"/>
        <v>0</v>
      </c>
      <c r="IY9" s="10">
        <f t="shared" si="179"/>
        <v>0</v>
      </c>
      <c r="IZ9" s="4"/>
      <c r="JA9" s="92">
        <f t="shared" si="180"/>
        <v>0</v>
      </c>
      <c r="JB9" s="10">
        <f t="shared" si="181"/>
        <v>0</v>
      </c>
      <c r="JC9" s="119">
        <f t="shared" si="182"/>
        <v>0</v>
      </c>
      <c r="JD9" s="4"/>
      <c r="JE9" s="92">
        <f t="shared" si="183"/>
        <v>0</v>
      </c>
      <c r="JF9" s="10">
        <f t="shared" si="184"/>
        <v>0</v>
      </c>
      <c r="JG9" s="4"/>
      <c r="JH9" s="92">
        <f t="shared" si="185"/>
        <v>0</v>
      </c>
      <c r="JI9" s="10">
        <f t="shared" si="186"/>
        <v>0</v>
      </c>
      <c r="JJ9" s="4"/>
      <c r="JK9" s="92">
        <f t="shared" si="187"/>
        <v>0</v>
      </c>
      <c r="JL9" s="10">
        <f t="shared" si="188"/>
        <v>0</v>
      </c>
      <c r="JM9" s="119">
        <f t="shared" si="189"/>
        <v>0</v>
      </c>
      <c r="JN9" s="4">
        <v>1</v>
      </c>
      <c r="JO9" s="92">
        <f t="shared" si="190"/>
        <v>60000</v>
      </c>
      <c r="JP9" s="10">
        <f t="shared" si="191"/>
        <v>98000</v>
      </c>
      <c r="JQ9" s="4"/>
      <c r="JR9" s="92">
        <f t="shared" si="192"/>
        <v>0</v>
      </c>
      <c r="JS9" s="10">
        <f t="shared" si="193"/>
        <v>0</v>
      </c>
      <c r="JT9" s="4"/>
      <c r="JU9" s="92">
        <f t="shared" si="194"/>
        <v>0</v>
      </c>
      <c r="JV9" s="10">
        <f t="shared" si="195"/>
        <v>0</v>
      </c>
      <c r="JW9" s="119">
        <f t="shared" si="196"/>
        <v>1</v>
      </c>
      <c r="JX9" s="4"/>
      <c r="JY9" s="92">
        <f t="shared" si="197"/>
        <v>0</v>
      </c>
      <c r="JZ9" s="10">
        <f t="shared" si="198"/>
        <v>0</v>
      </c>
      <c r="KA9" s="4"/>
      <c r="KB9" s="92">
        <f t="shared" si="199"/>
        <v>0</v>
      </c>
      <c r="KC9" s="10">
        <f t="shared" si="200"/>
        <v>0</v>
      </c>
      <c r="KD9" s="4"/>
      <c r="KE9" s="92">
        <f t="shared" si="201"/>
        <v>0</v>
      </c>
      <c r="KF9" s="10">
        <f t="shared" si="202"/>
        <v>0</v>
      </c>
      <c r="KG9" s="119">
        <f t="shared" si="203"/>
        <v>0</v>
      </c>
      <c r="KH9" s="4"/>
      <c r="KI9" s="92">
        <f t="shared" si="204"/>
        <v>0</v>
      </c>
      <c r="KJ9" s="10">
        <f t="shared" si="205"/>
        <v>0</v>
      </c>
      <c r="KK9" s="4"/>
      <c r="KL9" s="92">
        <f t="shared" si="206"/>
        <v>0</v>
      </c>
      <c r="KM9" s="10">
        <f t="shared" si="207"/>
        <v>0</v>
      </c>
      <c r="KN9" s="4"/>
      <c r="KO9" s="92">
        <f t="shared" si="208"/>
        <v>0</v>
      </c>
      <c r="KP9" s="10">
        <f t="shared" si="209"/>
        <v>0</v>
      </c>
      <c r="KQ9" s="119">
        <f t="shared" si="210"/>
        <v>0</v>
      </c>
      <c r="KR9" s="4"/>
      <c r="KS9" s="92">
        <f t="shared" si="211"/>
        <v>0</v>
      </c>
      <c r="KT9" s="10">
        <f t="shared" si="212"/>
        <v>0</v>
      </c>
      <c r="KU9" s="4"/>
      <c r="KV9" s="92">
        <f t="shared" si="213"/>
        <v>0</v>
      </c>
      <c r="KW9" s="10">
        <f t="shared" si="214"/>
        <v>0</v>
      </c>
      <c r="KX9" s="4"/>
      <c r="KY9" s="92">
        <f t="shared" si="215"/>
        <v>0</v>
      </c>
      <c r="KZ9" s="10">
        <f t="shared" si="216"/>
        <v>0</v>
      </c>
      <c r="LA9" s="119">
        <f t="shared" si="217"/>
        <v>0</v>
      </c>
      <c r="LB9" s="37"/>
      <c r="LD9" s="335">
        <f t="shared" si="218"/>
        <v>6</v>
      </c>
      <c r="LE9" s="189">
        <f t="shared" si="0"/>
        <v>588000</v>
      </c>
    </row>
    <row r="10" spans="1:344" x14ac:dyDescent="0.25">
      <c r="A10" s="5" t="s">
        <v>261</v>
      </c>
      <c r="B10" s="4">
        <v>25000</v>
      </c>
      <c r="C10" s="4">
        <v>60000</v>
      </c>
      <c r="D10" s="4">
        <v>2</v>
      </c>
      <c r="E10" s="92">
        <f t="shared" si="1"/>
        <v>50000</v>
      </c>
      <c r="F10" s="10">
        <f t="shared" si="2"/>
        <v>120000</v>
      </c>
      <c r="G10" s="4"/>
      <c r="H10" s="92">
        <f t="shared" si="3"/>
        <v>0</v>
      </c>
      <c r="I10" s="10">
        <f t="shared" si="4"/>
        <v>0</v>
      </c>
      <c r="J10" s="4"/>
      <c r="K10" s="92">
        <f t="shared" si="5"/>
        <v>0</v>
      </c>
      <c r="L10" s="10">
        <f t="shared" si="6"/>
        <v>0</v>
      </c>
      <c r="M10" s="119">
        <f t="shared" si="7"/>
        <v>2</v>
      </c>
      <c r="N10" s="4"/>
      <c r="O10" s="92">
        <f t="shared" si="8"/>
        <v>0</v>
      </c>
      <c r="P10" s="10">
        <f t="shared" si="9"/>
        <v>0</v>
      </c>
      <c r="Q10" s="4"/>
      <c r="R10" s="92">
        <f t="shared" si="10"/>
        <v>0</v>
      </c>
      <c r="S10" s="10">
        <f t="shared" si="11"/>
        <v>0</v>
      </c>
      <c r="T10" s="4"/>
      <c r="U10" s="92">
        <f t="shared" si="12"/>
        <v>0</v>
      </c>
      <c r="V10" s="10">
        <f t="shared" si="13"/>
        <v>0</v>
      </c>
      <c r="W10" s="119">
        <f t="shared" si="14"/>
        <v>0</v>
      </c>
      <c r="X10" s="4"/>
      <c r="Y10" s="92">
        <f t="shared" si="15"/>
        <v>0</v>
      </c>
      <c r="Z10" s="10">
        <f t="shared" si="16"/>
        <v>0</v>
      </c>
      <c r="AA10" s="4"/>
      <c r="AB10" s="92">
        <f t="shared" si="17"/>
        <v>0</v>
      </c>
      <c r="AC10" s="10">
        <f t="shared" si="18"/>
        <v>0</v>
      </c>
      <c r="AD10" s="4"/>
      <c r="AE10" s="92">
        <f t="shared" si="19"/>
        <v>0</v>
      </c>
      <c r="AF10" s="10">
        <f t="shared" si="20"/>
        <v>0</v>
      </c>
      <c r="AG10" s="119">
        <f t="shared" si="21"/>
        <v>0</v>
      </c>
      <c r="AH10" s="4"/>
      <c r="AI10" s="92">
        <f t="shared" si="22"/>
        <v>0</v>
      </c>
      <c r="AJ10" s="10">
        <f t="shared" si="23"/>
        <v>0</v>
      </c>
      <c r="AK10" s="4"/>
      <c r="AL10" s="92">
        <f t="shared" si="24"/>
        <v>0</v>
      </c>
      <c r="AM10" s="10">
        <f t="shared" si="25"/>
        <v>0</v>
      </c>
      <c r="AN10" s="4"/>
      <c r="AO10" s="92">
        <f t="shared" si="26"/>
        <v>0</v>
      </c>
      <c r="AP10" s="10">
        <f t="shared" si="27"/>
        <v>0</v>
      </c>
      <c r="AQ10" s="119">
        <f t="shared" si="28"/>
        <v>0</v>
      </c>
      <c r="AR10" s="4"/>
      <c r="AS10" s="92">
        <f t="shared" si="29"/>
        <v>0</v>
      </c>
      <c r="AT10" s="10">
        <f t="shared" si="30"/>
        <v>0</v>
      </c>
      <c r="AU10" s="4"/>
      <c r="AV10" s="92">
        <f t="shared" si="31"/>
        <v>0</v>
      </c>
      <c r="AW10" s="10">
        <f t="shared" si="32"/>
        <v>0</v>
      </c>
      <c r="AX10" s="4"/>
      <c r="AY10" s="92">
        <f t="shared" si="33"/>
        <v>0</v>
      </c>
      <c r="AZ10" s="10">
        <f t="shared" si="34"/>
        <v>0</v>
      </c>
      <c r="BA10" s="119">
        <f t="shared" si="35"/>
        <v>0</v>
      </c>
      <c r="BB10" s="4"/>
      <c r="BC10" s="92">
        <f t="shared" si="36"/>
        <v>0</v>
      </c>
      <c r="BD10" s="10">
        <f t="shared" si="37"/>
        <v>0</v>
      </c>
      <c r="BE10" s="4"/>
      <c r="BF10" s="92">
        <f t="shared" si="38"/>
        <v>0</v>
      </c>
      <c r="BG10" s="10">
        <f t="shared" si="39"/>
        <v>0</v>
      </c>
      <c r="BH10" s="4"/>
      <c r="BI10" s="92">
        <f t="shared" si="40"/>
        <v>0</v>
      </c>
      <c r="BJ10" s="10">
        <f t="shared" si="41"/>
        <v>0</v>
      </c>
      <c r="BK10" s="119">
        <f t="shared" si="42"/>
        <v>0</v>
      </c>
      <c r="BL10" s="4">
        <v>3</v>
      </c>
      <c r="BM10" s="92">
        <f t="shared" si="43"/>
        <v>75000</v>
      </c>
      <c r="BN10" s="10">
        <f t="shared" si="44"/>
        <v>180000</v>
      </c>
      <c r="BO10" s="4"/>
      <c r="BP10" s="92">
        <f t="shared" si="45"/>
        <v>0</v>
      </c>
      <c r="BQ10" s="10">
        <f t="shared" si="46"/>
        <v>0</v>
      </c>
      <c r="BR10" s="4"/>
      <c r="BS10" s="92">
        <f t="shared" si="47"/>
        <v>0</v>
      </c>
      <c r="BT10" s="10">
        <f t="shared" si="48"/>
        <v>0</v>
      </c>
      <c r="BU10" s="119">
        <f t="shared" si="49"/>
        <v>3</v>
      </c>
      <c r="BV10" s="4"/>
      <c r="BW10" s="92">
        <f t="shared" si="50"/>
        <v>0</v>
      </c>
      <c r="BX10" s="10">
        <f t="shared" si="51"/>
        <v>0</v>
      </c>
      <c r="BY10" s="4"/>
      <c r="BZ10" s="92">
        <f t="shared" si="52"/>
        <v>0</v>
      </c>
      <c r="CA10" s="10">
        <f t="shared" si="53"/>
        <v>0</v>
      </c>
      <c r="CB10" s="4"/>
      <c r="CC10" s="92">
        <f t="shared" si="54"/>
        <v>0</v>
      </c>
      <c r="CD10" s="10">
        <f t="shared" si="55"/>
        <v>0</v>
      </c>
      <c r="CE10" s="119">
        <f t="shared" si="56"/>
        <v>0</v>
      </c>
      <c r="CF10" s="4"/>
      <c r="CG10" s="92">
        <f t="shared" si="57"/>
        <v>0</v>
      </c>
      <c r="CH10" s="10">
        <f t="shared" si="58"/>
        <v>0</v>
      </c>
      <c r="CI10" s="4"/>
      <c r="CJ10" s="92">
        <f t="shared" si="59"/>
        <v>0</v>
      </c>
      <c r="CK10" s="10">
        <f t="shared" si="60"/>
        <v>0</v>
      </c>
      <c r="CL10" s="4"/>
      <c r="CM10" s="92">
        <f t="shared" si="61"/>
        <v>0</v>
      </c>
      <c r="CN10" s="10">
        <f t="shared" si="62"/>
        <v>0</v>
      </c>
      <c r="CO10" s="119">
        <f t="shared" si="63"/>
        <v>0</v>
      </c>
      <c r="CP10" s="4"/>
      <c r="CQ10" s="92">
        <f t="shared" si="64"/>
        <v>0</v>
      </c>
      <c r="CR10" s="10">
        <f t="shared" si="65"/>
        <v>0</v>
      </c>
      <c r="CS10" s="4"/>
      <c r="CT10" s="92">
        <f t="shared" si="66"/>
        <v>0</v>
      </c>
      <c r="CU10" s="10">
        <f t="shared" si="67"/>
        <v>0</v>
      </c>
      <c r="CV10" s="4"/>
      <c r="CW10" s="92">
        <f t="shared" si="68"/>
        <v>0</v>
      </c>
      <c r="CX10" s="10">
        <f t="shared" si="69"/>
        <v>0</v>
      </c>
      <c r="CY10" s="119">
        <f t="shared" si="70"/>
        <v>0</v>
      </c>
      <c r="CZ10" s="4"/>
      <c r="DA10" s="92">
        <f t="shared" si="71"/>
        <v>0</v>
      </c>
      <c r="DB10" s="10">
        <f t="shared" si="72"/>
        <v>0</v>
      </c>
      <c r="DC10" s="4"/>
      <c r="DD10" s="92">
        <f t="shared" si="73"/>
        <v>0</v>
      </c>
      <c r="DE10" s="10">
        <f t="shared" si="74"/>
        <v>0</v>
      </c>
      <c r="DF10" s="4"/>
      <c r="DG10" s="92">
        <f t="shared" si="75"/>
        <v>0</v>
      </c>
      <c r="DH10" s="10">
        <f t="shared" si="76"/>
        <v>0</v>
      </c>
      <c r="DI10" s="119">
        <f t="shared" si="77"/>
        <v>0</v>
      </c>
      <c r="DJ10" s="4"/>
      <c r="DK10" s="92">
        <f t="shared" si="78"/>
        <v>0</v>
      </c>
      <c r="DL10" s="10">
        <f t="shared" si="79"/>
        <v>0</v>
      </c>
      <c r="DM10" s="4"/>
      <c r="DN10" s="92">
        <f t="shared" si="80"/>
        <v>0</v>
      </c>
      <c r="DO10" s="10">
        <f t="shared" si="81"/>
        <v>0</v>
      </c>
      <c r="DP10" s="4"/>
      <c r="DQ10" s="92">
        <f t="shared" si="82"/>
        <v>0</v>
      </c>
      <c r="DR10" s="10">
        <f t="shared" si="83"/>
        <v>0</v>
      </c>
      <c r="DS10" s="119">
        <f t="shared" si="84"/>
        <v>0</v>
      </c>
      <c r="DT10" s="4"/>
      <c r="DU10" s="92">
        <f t="shared" si="85"/>
        <v>0</v>
      </c>
      <c r="DV10" s="10">
        <f t="shared" si="86"/>
        <v>0</v>
      </c>
      <c r="DW10" s="4"/>
      <c r="DX10" s="92">
        <f t="shared" si="87"/>
        <v>0</v>
      </c>
      <c r="DY10" s="10">
        <f t="shared" si="88"/>
        <v>0</v>
      </c>
      <c r="DZ10" s="4"/>
      <c r="EA10" s="92">
        <f t="shared" si="89"/>
        <v>0</v>
      </c>
      <c r="EB10" s="10">
        <f t="shared" si="90"/>
        <v>0</v>
      </c>
      <c r="EC10" s="119">
        <f t="shared" si="91"/>
        <v>0</v>
      </c>
      <c r="ED10" s="4"/>
      <c r="EE10" s="92">
        <f t="shared" si="92"/>
        <v>0</v>
      </c>
      <c r="EF10" s="10">
        <f t="shared" si="93"/>
        <v>0</v>
      </c>
      <c r="EG10" s="4"/>
      <c r="EH10" s="92">
        <f t="shared" si="94"/>
        <v>0</v>
      </c>
      <c r="EI10" s="10">
        <f t="shared" si="95"/>
        <v>0</v>
      </c>
      <c r="EJ10" s="4"/>
      <c r="EK10" s="92">
        <f t="shared" si="96"/>
        <v>0</v>
      </c>
      <c r="EL10" s="10">
        <f t="shared" si="97"/>
        <v>0</v>
      </c>
      <c r="EM10" s="119">
        <f t="shared" si="98"/>
        <v>0</v>
      </c>
      <c r="EN10" s="4"/>
      <c r="EO10" s="92">
        <f t="shared" si="99"/>
        <v>0</v>
      </c>
      <c r="EP10" s="10">
        <f t="shared" si="100"/>
        <v>0</v>
      </c>
      <c r="EQ10" s="4"/>
      <c r="ER10" s="92">
        <f t="shared" si="101"/>
        <v>0</v>
      </c>
      <c r="ES10" s="10">
        <f t="shared" si="102"/>
        <v>0</v>
      </c>
      <c r="ET10" s="4"/>
      <c r="EU10" s="92">
        <f t="shared" si="103"/>
        <v>0</v>
      </c>
      <c r="EV10" s="10">
        <f t="shared" si="104"/>
        <v>0</v>
      </c>
      <c r="EW10" s="119">
        <f t="shared" si="105"/>
        <v>0</v>
      </c>
      <c r="EX10" s="4">
        <v>2</v>
      </c>
      <c r="EY10" s="92">
        <f t="shared" si="106"/>
        <v>50000</v>
      </c>
      <c r="EZ10" s="10">
        <f t="shared" si="107"/>
        <v>120000</v>
      </c>
      <c r="FA10" s="4"/>
      <c r="FB10" s="92">
        <f t="shared" si="108"/>
        <v>0</v>
      </c>
      <c r="FC10" s="10">
        <f t="shared" si="109"/>
        <v>0</v>
      </c>
      <c r="FD10" s="4"/>
      <c r="FE10" s="92">
        <f t="shared" si="110"/>
        <v>0</v>
      </c>
      <c r="FF10" s="10">
        <f t="shared" si="111"/>
        <v>0</v>
      </c>
      <c r="FG10" s="119">
        <f t="shared" si="112"/>
        <v>2</v>
      </c>
      <c r="FH10" s="4">
        <v>1</v>
      </c>
      <c r="FI10" s="92">
        <f t="shared" si="113"/>
        <v>25000</v>
      </c>
      <c r="FJ10" s="10">
        <f t="shared" si="114"/>
        <v>60000</v>
      </c>
      <c r="FK10" s="4"/>
      <c r="FL10" s="92">
        <f t="shared" si="115"/>
        <v>0</v>
      </c>
      <c r="FM10" s="10">
        <f t="shared" si="116"/>
        <v>0</v>
      </c>
      <c r="FN10" s="4"/>
      <c r="FO10" s="92">
        <f t="shared" si="117"/>
        <v>0</v>
      </c>
      <c r="FP10" s="10">
        <f t="shared" si="118"/>
        <v>0</v>
      </c>
      <c r="FQ10" s="119">
        <f t="shared" si="119"/>
        <v>1</v>
      </c>
      <c r="FR10" s="4">
        <v>3</v>
      </c>
      <c r="FS10" s="92">
        <f t="shared" si="120"/>
        <v>75000</v>
      </c>
      <c r="FT10" s="10">
        <f t="shared" si="121"/>
        <v>180000</v>
      </c>
      <c r="FU10" s="4"/>
      <c r="FV10" s="92">
        <f t="shared" si="122"/>
        <v>0</v>
      </c>
      <c r="FW10" s="10">
        <f t="shared" si="123"/>
        <v>0</v>
      </c>
      <c r="FX10" s="4"/>
      <c r="FY10" s="92">
        <f t="shared" si="124"/>
        <v>0</v>
      </c>
      <c r="FZ10" s="10">
        <f t="shared" si="125"/>
        <v>0</v>
      </c>
      <c r="GA10" s="119">
        <f t="shared" si="126"/>
        <v>3</v>
      </c>
      <c r="GB10" s="4"/>
      <c r="GC10" s="92">
        <f t="shared" si="127"/>
        <v>0</v>
      </c>
      <c r="GD10" s="10">
        <f t="shared" si="128"/>
        <v>0</v>
      </c>
      <c r="GE10" s="4"/>
      <c r="GF10" s="92">
        <f t="shared" si="129"/>
        <v>0</v>
      </c>
      <c r="GG10" s="10">
        <f t="shared" si="130"/>
        <v>0</v>
      </c>
      <c r="GH10" s="4"/>
      <c r="GI10" s="92">
        <f t="shared" si="131"/>
        <v>0</v>
      </c>
      <c r="GJ10" s="10">
        <f t="shared" si="132"/>
        <v>0</v>
      </c>
      <c r="GK10" s="119">
        <f t="shared" si="133"/>
        <v>0</v>
      </c>
      <c r="GL10" s="4"/>
      <c r="GM10" s="92">
        <f t="shared" si="134"/>
        <v>0</v>
      </c>
      <c r="GN10" s="10">
        <f t="shared" si="135"/>
        <v>0</v>
      </c>
      <c r="GO10" s="4"/>
      <c r="GP10" s="92">
        <f t="shared" si="136"/>
        <v>0</v>
      </c>
      <c r="GQ10" s="10">
        <f t="shared" si="137"/>
        <v>0</v>
      </c>
      <c r="GR10" s="4"/>
      <c r="GS10" s="92">
        <f t="shared" si="138"/>
        <v>0</v>
      </c>
      <c r="GT10" s="10">
        <f t="shared" si="139"/>
        <v>0</v>
      </c>
      <c r="GU10" s="119">
        <f t="shared" si="140"/>
        <v>0</v>
      </c>
      <c r="GV10" s="4"/>
      <c r="GW10" s="92">
        <f t="shared" si="141"/>
        <v>0</v>
      </c>
      <c r="GX10" s="10">
        <f t="shared" si="142"/>
        <v>0</v>
      </c>
      <c r="GY10" s="4"/>
      <c r="GZ10" s="92">
        <f t="shared" si="143"/>
        <v>0</v>
      </c>
      <c r="HA10" s="10">
        <f t="shared" si="144"/>
        <v>0</v>
      </c>
      <c r="HB10" s="4"/>
      <c r="HC10" s="92">
        <f t="shared" si="145"/>
        <v>0</v>
      </c>
      <c r="HD10" s="10">
        <f t="shared" si="146"/>
        <v>0</v>
      </c>
      <c r="HE10" s="119">
        <f t="shared" si="147"/>
        <v>0</v>
      </c>
      <c r="HF10" s="4"/>
      <c r="HG10" s="92">
        <f t="shared" si="148"/>
        <v>0</v>
      </c>
      <c r="HH10" s="10">
        <f t="shared" si="149"/>
        <v>0</v>
      </c>
      <c r="HI10" s="4"/>
      <c r="HJ10" s="92">
        <f t="shared" si="150"/>
        <v>0</v>
      </c>
      <c r="HK10" s="10">
        <f t="shared" si="151"/>
        <v>0</v>
      </c>
      <c r="HL10" s="4"/>
      <c r="HM10" s="92">
        <f t="shared" si="152"/>
        <v>0</v>
      </c>
      <c r="HN10" s="10">
        <f t="shared" si="153"/>
        <v>0</v>
      </c>
      <c r="HO10" s="119">
        <f t="shared" si="154"/>
        <v>0</v>
      </c>
      <c r="HP10" s="4">
        <v>0</v>
      </c>
      <c r="HQ10" s="92">
        <f t="shared" si="155"/>
        <v>0</v>
      </c>
      <c r="HR10" s="10">
        <f t="shared" si="156"/>
        <v>0</v>
      </c>
      <c r="HS10" s="4"/>
      <c r="HT10" s="92">
        <f t="shared" si="157"/>
        <v>0</v>
      </c>
      <c r="HU10" s="10">
        <f t="shared" si="158"/>
        <v>0</v>
      </c>
      <c r="HV10" s="4"/>
      <c r="HW10" s="92">
        <f t="shared" si="159"/>
        <v>0</v>
      </c>
      <c r="HX10" s="10">
        <f t="shared" si="160"/>
        <v>0</v>
      </c>
      <c r="HY10" s="119">
        <f t="shared" si="161"/>
        <v>0</v>
      </c>
      <c r="HZ10" s="4"/>
      <c r="IA10" s="92">
        <f t="shared" si="162"/>
        <v>0</v>
      </c>
      <c r="IB10" s="10">
        <f t="shared" si="163"/>
        <v>0</v>
      </c>
      <c r="IC10" s="4"/>
      <c r="ID10" s="92">
        <f t="shared" si="164"/>
        <v>0</v>
      </c>
      <c r="IE10" s="10">
        <f t="shared" si="165"/>
        <v>0</v>
      </c>
      <c r="IF10" s="4"/>
      <c r="IG10" s="92">
        <f t="shared" si="166"/>
        <v>0</v>
      </c>
      <c r="IH10" s="10">
        <f t="shared" si="167"/>
        <v>0</v>
      </c>
      <c r="II10" s="119">
        <f t="shared" si="168"/>
        <v>0</v>
      </c>
      <c r="IJ10" s="4"/>
      <c r="IK10" s="92">
        <f t="shared" si="169"/>
        <v>0</v>
      </c>
      <c r="IL10" s="10">
        <f t="shared" si="170"/>
        <v>0</v>
      </c>
      <c r="IM10" s="4"/>
      <c r="IN10" s="92">
        <f t="shared" si="171"/>
        <v>0</v>
      </c>
      <c r="IO10" s="10">
        <f t="shared" si="172"/>
        <v>0</v>
      </c>
      <c r="IP10" s="4"/>
      <c r="IQ10" s="92">
        <f t="shared" si="173"/>
        <v>0</v>
      </c>
      <c r="IR10" s="10">
        <f t="shared" si="174"/>
        <v>0</v>
      </c>
      <c r="IS10" s="119">
        <f t="shared" si="175"/>
        <v>0</v>
      </c>
      <c r="IT10" s="4"/>
      <c r="IU10" s="92">
        <f t="shared" si="176"/>
        <v>0</v>
      </c>
      <c r="IV10" s="10">
        <f t="shared" si="177"/>
        <v>0</v>
      </c>
      <c r="IW10" s="4">
        <v>1</v>
      </c>
      <c r="IX10" s="92">
        <f t="shared" si="178"/>
        <v>25000</v>
      </c>
      <c r="IY10" s="10">
        <f t="shared" si="179"/>
        <v>60000</v>
      </c>
      <c r="IZ10" s="4"/>
      <c r="JA10" s="92">
        <f t="shared" si="180"/>
        <v>0</v>
      </c>
      <c r="JB10" s="10">
        <f t="shared" si="181"/>
        <v>0</v>
      </c>
      <c r="JC10" s="119">
        <f t="shared" si="182"/>
        <v>1</v>
      </c>
      <c r="JD10" s="4"/>
      <c r="JE10" s="92">
        <f t="shared" si="183"/>
        <v>0</v>
      </c>
      <c r="JF10" s="10">
        <f t="shared" si="184"/>
        <v>0</v>
      </c>
      <c r="JG10" s="4"/>
      <c r="JH10" s="92">
        <f t="shared" si="185"/>
        <v>0</v>
      </c>
      <c r="JI10" s="10">
        <f t="shared" si="186"/>
        <v>0</v>
      </c>
      <c r="JJ10" s="4"/>
      <c r="JK10" s="92">
        <f t="shared" si="187"/>
        <v>0</v>
      </c>
      <c r="JL10" s="10">
        <f t="shared" si="188"/>
        <v>0</v>
      </c>
      <c r="JM10" s="119">
        <f t="shared" si="189"/>
        <v>0</v>
      </c>
      <c r="JN10" s="4"/>
      <c r="JO10" s="92">
        <f t="shared" si="190"/>
        <v>0</v>
      </c>
      <c r="JP10" s="10">
        <f t="shared" si="191"/>
        <v>0</v>
      </c>
      <c r="JQ10" s="4"/>
      <c r="JR10" s="92">
        <f t="shared" si="192"/>
        <v>0</v>
      </c>
      <c r="JS10" s="10">
        <f t="shared" si="193"/>
        <v>0</v>
      </c>
      <c r="JT10" s="4"/>
      <c r="JU10" s="92">
        <f t="shared" si="194"/>
        <v>0</v>
      </c>
      <c r="JV10" s="10">
        <f t="shared" si="195"/>
        <v>0</v>
      </c>
      <c r="JW10" s="119">
        <f t="shared" si="196"/>
        <v>0</v>
      </c>
      <c r="JX10" s="4"/>
      <c r="JY10" s="92">
        <f t="shared" si="197"/>
        <v>0</v>
      </c>
      <c r="JZ10" s="10">
        <f t="shared" si="198"/>
        <v>0</v>
      </c>
      <c r="KA10" s="4"/>
      <c r="KB10" s="92">
        <f t="shared" si="199"/>
        <v>0</v>
      </c>
      <c r="KC10" s="10">
        <f t="shared" si="200"/>
        <v>0</v>
      </c>
      <c r="KD10" s="4"/>
      <c r="KE10" s="92">
        <f t="shared" si="201"/>
        <v>0</v>
      </c>
      <c r="KF10" s="10">
        <f t="shared" si="202"/>
        <v>0</v>
      </c>
      <c r="KG10" s="119">
        <f t="shared" si="203"/>
        <v>0</v>
      </c>
      <c r="KH10" s="4">
        <v>1</v>
      </c>
      <c r="KI10" s="92">
        <f t="shared" si="204"/>
        <v>25000</v>
      </c>
      <c r="KJ10" s="10">
        <f t="shared" si="205"/>
        <v>60000</v>
      </c>
      <c r="KK10" s="4"/>
      <c r="KL10" s="92">
        <f t="shared" si="206"/>
        <v>0</v>
      </c>
      <c r="KM10" s="10">
        <f t="shared" si="207"/>
        <v>0</v>
      </c>
      <c r="KN10" s="4"/>
      <c r="KO10" s="92">
        <f t="shared" si="208"/>
        <v>0</v>
      </c>
      <c r="KP10" s="10">
        <f t="shared" si="209"/>
        <v>0</v>
      </c>
      <c r="KQ10" s="119">
        <f t="shared" si="210"/>
        <v>1</v>
      </c>
      <c r="KR10" s="4"/>
      <c r="KS10" s="92">
        <f t="shared" si="211"/>
        <v>0</v>
      </c>
      <c r="KT10" s="10">
        <f t="shared" si="212"/>
        <v>0</v>
      </c>
      <c r="KU10" s="4"/>
      <c r="KV10" s="92">
        <f t="shared" si="213"/>
        <v>0</v>
      </c>
      <c r="KW10" s="10">
        <f t="shared" si="214"/>
        <v>0</v>
      </c>
      <c r="KX10" s="4"/>
      <c r="KY10" s="92">
        <f t="shared" si="215"/>
        <v>0</v>
      </c>
      <c r="KZ10" s="10">
        <f t="shared" si="216"/>
        <v>0</v>
      </c>
      <c r="LA10" s="119">
        <f t="shared" si="217"/>
        <v>0</v>
      </c>
      <c r="LB10" s="37"/>
      <c r="LD10" s="335">
        <f t="shared" si="218"/>
        <v>13</v>
      </c>
      <c r="LE10" s="189">
        <f t="shared" si="0"/>
        <v>780000</v>
      </c>
    </row>
    <row r="11" spans="1:344" x14ac:dyDescent="0.25">
      <c r="A11" s="3" t="s">
        <v>7</v>
      </c>
      <c r="B11" s="4">
        <v>50000</v>
      </c>
      <c r="C11" s="4">
        <v>100000</v>
      </c>
      <c r="D11" s="4">
        <v>1</v>
      </c>
      <c r="E11" s="92">
        <f t="shared" si="1"/>
        <v>50000</v>
      </c>
      <c r="F11" s="10">
        <f t="shared" si="2"/>
        <v>100000</v>
      </c>
      <c r="G11" s="4"/>
      <c r="H11" s="92">
        <f t="shared" si="3"/>
        <v>0</v>
      </c>
      <c r="I11" s="10">
        <f t="shared" si="4"/>
        <v>0</v>
      </c>
      <c r="J11" s="4"/>
      <c r="K11" s="92">
        <f t="shared" si="5"/>
        <v>0</v>
      </c>
      <c r="L11" s="10">
        <f t="shared" si="6"/>
        <v>0</v>
      </c>
      <c r="M11" s="119">
        <f t="shared" si="7"/>
        <v>1</v>
      </c>
      <c r="N11" s="4">
        <v>1</v>
      </c>
      <c r="O11" s="92">
        <f t="shared" si="8"/>
        <v>50000</v>
      </c>
      <c r="P11" s="10">
        <f t="shared" si="9"/>
        <v>100000</v>
      </c>
      <c r="Q11" s="4"/>
      <c r="R11" s="92">
        <f t="shared" si="10"/>
        <v>0</v>
      </c>
      <c r="S11" s="10">
        <f t="shared" si="11"/>
        <v>0</v>
      </c>
      <c r="T11" s="4"/>
      <c r="U11" s="92">
        <f t="shared" si="12"/>
        <v>0</v>
      </c>
      <c r="V11" s="10">
        <f t="shared" si="13"/>
        <v>0</v>
      </c>
      <c r="W11" s="119">
        <f t="shared" si="14"/>
        <v>1</v>
      </c>
      <c r="X11" s="4"/>
      <c r="Y11" s="92">
        <f t="shared" si="15"/>
        <v>0</v>
      </c>
      <c r="Z11" s="10">
        <f t="shared" si="16"/>
        <v>0</v>
      </c>
      <c r="AA11" s="4"/>
      <c r="AB11" s="92">
        <f t="shared" si="17"/>
        <v>0</v>
      </c>
      <c r="AC11" s="10">
        <f t="shared" si="18"/>
        <v>0</v>
      </c>
      <c r="AD11" s="4"/>
      <c r="AE11" s="92">
        <f t="shared" si="19"/>
        <v>0</v>
      </c>
      <c r="AF11" s="10">
        <f t="shared" si="20"/>
        <v>0</v>
      </c>
      <c r="AG11" s="119">
        <f t="shared" si="21"/>
        <v>0</v>
      </c>
      <c r="AH11" s="4"/>
      <c r="AI11" s="92">
        <f t="shared" si="22"/>
        <v>0</v>
      </c>
      <c r="AJ11" s="10">
        <f t="shared" si="23"/>
        <v>0</v>
      </c>
      <c r="AK11" s="4"/>
      <c r="AL11" s="92">
        <f t="shared" si="24"/>
        <v>0</v>
      </c>
      <c r="AM11" s="10">
        <f t="shared" si="25"/>
        <v>0</v>
      </c>
      <c r="AN11" s="4"/>
      <c r="AO11" s="92">
        <f t="shared" si="26"/>
        <v>0</v>
      </c>
      <c r="AP11" s="10">
        <f t="shared" si="27"/>
        <v>0</v>
      </c>
      <c r="AQ11" s="119">
        <f t="shared" si="28"/>
        <v>0</v>
      </c>
      <c r="AR11" s="4">
        <v>1</v>
      </c>
      <c r="AS11" s="92">
        <f t="shared" si="29"/>
        <v>50000</v>
      </c>
      <c r="AT11" s="10">
        <f t="shared" si="30"/>
        <v>100000</v>
      </c>
      <c r="AU11" s="4"/>
      <c r="AV11" s="92">
        <f t="shared" si="31"/>
        <v>0</v>
      </c>
      <c r="AW11" s="10">
        <f t="shared" si="32"/>
        <v>0</v>
      </c>
      <c r="AX11" s="4"/>
      <c r="AY11" s="92">
        <f t="shared" si="33"/>
        <v>0</v>
      </c>
      <c r="AZ11" s="10">
        <f t="shared" si="34"/>
        <v>0</v>
      </c>
      <c r="BA11" s="119">
        <f t="shared" si="35"/>
        <v>1</v>
      </c>
      <c r="BB11" s="4"/>
      <c r="BC11" s="92">
        <f t="shared" si="36"/>
        <v>0</v>
      </c>
      <c r="BD11" s="10">
        <f t="shared" si="37"/>
        <v>0</v>
      </c>
      <c r="BE11" s="4"/>
      <c r="BF11" s="92">
        <f t="shared" si="38"/>
        <v>0</v>
      </c>
      <c r="BG11" s="10">
        <f t="shared" si="39"/>
        <v>0</v>
      </c>
      <c r="BH11" s="4"/>
      <c r="BI11" s="92">
        <f t="shared" si="40"/>
        <v>0</v>
      </c>
      <c r="BJ11" s="10">
        <f t="shared" si="41"/>
        <v>0</v>
      </c>
      <c r="BK11" s="119">
        <f t="shared" si="42"/>
        <v>0</v>
      </c>
      <c r="BL11" s="4"/>
      <c r="BM11" s="92">
        <f t="shared" si="43"/>
        <v>0</v>
      </c>
      <c r="BN11" s="10">
        <f t="shared" si="44"/>
        <v>0</v>
      </c>
      <c r="BO11" s="4"/>
      <c r="BP11" s="92">
        <f t="shared" si="45"/>
        <v>0</v>
      </c>
      <c r="BQ11" s="10">
        <f t="shared" si="46"/>
        <v>0</v>
      </c>
      <c r="BR11" s="4"/>
      <c r="BS11" s="92">
        <f t="shared" si="47"/>
        <v>0</v>
      </c>
      <c r="BT11" s="10">
        <f t="shared" si="48"/>
        <v>0</v>
      </c>
      <c r="BU11" s="119">
        <f t="shared" si="49"/>
        <v>0</v>
      </c>
      <c r="BV11" s="4"/>
      <c r="BW11" s="92">
        <f t="shared" si="50"/>
        <v>0</v>
      </c>
      <c r="BX11" s="10">
        <f t="shared" si="51"/>
        <v>0</v>
      </c>
      <c r="BY11" s="4"/>
      <c r="BZ11" s="92">
        <f t="shared" si="52"/>
        <v>0</v>
      </c>
      <c r="CA11" s="10">
        <f t="shared" si="53"/>
        <v>0</v>
      </c>
      <c r="CB11" s="4"/>
      <c r="CC11" s="92">
        <f t="shared" si="54"/>
        <v>0</v>
      </c>
      <c r="CD11" s="10">
        <f t="shared" si="55"/>
        <v>0</v>
      </c>
      <c r="CE11" s="119">
        <f t="shared" si="56"/>
        <v>0</v>
      </c>
      <c r="CF11" s="4">
        <v>1</v>
      </c>
      <c r="CG11" s="92">
        <f t="shared" si="57"/>
        <v>50000</v>
      </c>
      <c r="CH11" s="10">
        <f t="shared" si="58"/>
        <v>100000</v>
      </c>
      <c r="CI11" s="4"/>
      <c r="CJ11" s="92">
        <f t="shared" si="59"/>
        <v>0</v>
      </c>
      <c r="CK11" s="10">
        <f t="shared" si="60"/>
        <v>0</v>
      </c>
      <c r="CL11" s="4"/>
      <c r="CM11" s="92">
        <f t="shared" si="61"/>
        <v>0</v>
      </c>
      <c r="CN11" s="10">
        <f t="shared" si="62"/>
        <v>0</v>
      </c>
      <c r="CO11" s="119">
        <f t="shared" si="63"/>
        <v>1</v>
      </c>
      <c r="CP11" s="4"/>
      <c r="CQ11" s="92">
        <f t="shared" si="64"/>
        <v>0</v>
      </c>
      <c r="CR11" s="10">
        <f t="shared" si="65"/>
        <v>0</v>
      </c>
      <c r="CS11" s="4"/>
      <c r="CT11" s="92">
        <f t="shared" si="66"/>
        <v>0</v>
      </c>
      <c r="CU11" s="10">
        <f t="shared" si="67"/>
        <v>0</v>
      </c>
      <c r="CV11" s="4"/>
      <c r="CW11" s="92">
        <f t="shared" si="68"/>
        <v>0</v>
      </c>
      <c r="CX11" s="10">
        <f t="shared" si="69"/>
        <v>0</v>
      </c>
      <c r="CY11" s="119">
        <f t="shared" si="70"/>
        <v>0</v>
      </c>
      <c r="CZ11" s="4"/>
      <c r="DA11" s="92">
        <f t="shared" si="71"/>
        <v>0</v>
      </c>
      <c r="DB11" s="10">
        <f t="shared" si="72"/>
        <v>0</v>
      </c>
      <c r="DC11" s="4"/>
      <c r="DD11" s="92">
        <f t="shared" si="73"/>
        <v>0</v>
      </c>
      <c r="DE11" s="10">
        <f t="shared" si="74"/>
        <v>0</v>
      </c>
      <c r="DF11" s="4"/>
      <c r="DG11" s="92">
        <f t="shared" si="75"/>
        <v>0</v>
      </c>
      <c r="DH11" s="10">
        <f t="shared" si="76"/>
        <v>0</v>
      </c>
      <c r="DI11" s="119">
        <f t="shared" si="77"/>
        <v>0</v>
      </c>
      <c r="DJ11" s="4"/>
      <c r="DK11" s="92">
        <f t="shared" si="78"/>
        <v>0</v>
      </c>
      <c r="DL11" s="10">
        <f t="shared" si="79"/>
        <v>0</v>
      </c>
      <c r="DM11" s="4"/>
      <c r="DN11" s="92">
        <f t="shared" si="80"/>
        <v>0</v>
      </c>
      <c r="DO11" s="10">
        <f t="shared" si="81"/>
        <v>0</v>
      </c>
      <c r="DP11" s="4"/>
      <c r="DQ11" s="92">
        <f t="shared" si="82"/>
        <v>0</v>
      </c>
      <c r="DR11" s="10">
        <f t="shared" si="83"/>
        <v>0</v>
      </c>
      <c r="DS11" s="119">
        <f t="shared" si="84"/>
        <v>0</v>
      </c>
      <c r="DT11" s="4">
        <v>2</v>
      </c>
      <c r="DU11" s="92">
        <f t="shared" si="85"/>
        <v>100000</v>
      </c>
      <c r="DV11" s="10">
        <f t="shared" si="86"/>
        <v>200000</v>
      </c>
      <c r="DW11" s="4"/>
      <c r="DX11" s="92">
        <f t="shared" si="87"/>
        <v>0</v>
      </c>
      <c r="DY11" s="10">
        <f t="shared" si="88"/>
        <v>0</v>
      </c>
      <c r="DZ11" s="4"/>
      <c r="EA11" s="92">
        <f t="shared" si="89"/>
        <v>0</v>
      </c>
      <c r="EB11" s="10">
        <f t="shared" si="90"/>
        <v>0</v>
      </c>
      <c r="EC11" s="119">
        <f t="shared" si="91"/>
        <v>2</v>
      </c>
      <c r="ED11" s="4"/>
      <c r="EE11" s="92">
        <f t="shared" si="92"/>
        <v>0</v>
      </c>
      <c r="EF11" s="10">
        <f t="shared" si="93"/>
        <v>0</v>
      </c>
      <c r="EG11" s="4"/>
      <c r="EH11" s="92">
        <f t="shared" si="94"/>
        <v>0</v>
      </c>
      <c r="EI11" s="10">
        <f t="shared" si="95"/>
        <v>0</v>
      </c>
      <c r="EJ11" s="4"/>
      <c r="EK11" s="92">
        <f t="shared" si="96"/>
        <v>0</v>
      </c>
      <c r="EL11" s="10">
        <f t="shared" si="97"/>
        <v>0</v>
      </c>
      <c r="EM11" s="119">
        <f t="shared" si="98"/>
        <v>0</v>
      </c>
      <c r="EN11" s="4"/>
      <c r="EO11" s="92">
        <f t="shared" si="99"/>
        <v>0</v>
      </c>
      <c r="EP11" s="10">
        <f t="shared" si="100"/>
        <v>0</v>
      </c>
      <c r="EQ11" s="4"/>
      <c r="ER11" s="92">
        <f t="shared" si="101"/>
        <v>0</v>
      </c>
      <c r="ES11" s="10">
        <f t="shared" si="102"/>
        <v>0</v>
      </c>
      <c r="ET11" s="4"/>
      <c r="EU11" s="92">
        <f t="shared" si="103"/>
        <v>0</v>
      </c>
      <c r="EV11" s="10">
        <f t="shared" si="104"/>
        <v>0</v>
      </c>
      <c r="EW11" s="119">
        <f t="shared" si="105"/>
        <v>0</v>
      </c>
      <c r="EX11" s="4"/>
      <c r="EY11" s="92">
        <f t="shared" si="106"/>
        <v>0</v>
      </c>
      <c r="EZ11" s="10">
        <f t="shared" si="107"/>
        <v>0</v>
      </c>
      <c r="FA11" s="4"/>
      <c r="FB11" s="92">
        <f t="shared" si="108"/>
        <v>0</v>
      </c>
      <c r="FC11" s="10">
        <f t="shared" si="109"/>
        <v>0</v>
      </c>
      <c r="FD11" s="4"/>
      <c r="FE11" s="92">
        <f t="shared" si="110"/>
        <v>0</v>
      </c>
      <c r="FF11" s="10">
        <f t="shared" si="111"/>
        <v>0</v>
      </c>
      <c r="FG11" s="119">
        <f t="shared" si="112"/>
        <v>0</v>
      </c>
      <c r="FH11" s="4">
        <v>1</v>
      </c>
      <c r="FI11" s="92">
        <f t="shared" si="113"/>
        <v>50000</v>
      </c>
      <c r="FJ11" s="10">
        <f t="shared" si="114"/>
        <v>100000</v>
      </c>
      <c r="FK11" s="4"/>
      <c r="FL11" s="92">
        <f t="shared" si="115"/>
        <v>0</v>
      </c>
      <c r="FM11" s="10">
        <f t="shared" si="116"/>
        <v>0</v>
      </c>
      <c r="FN11" s="4"/>
      <c r="FO11" s="92">
        <f t="shared" si="117"/>
        <v>0</v>
      </c>
      <c r="FP11" s="10">
        <f t="shared" si="118"/>
        <v>0</v>
      </c>
      <c r="FQ11" s="119">
        <f t="shared" si="119"/>
        <v>1</v>
      </c>
      <c r="FR11" s="4">
        <v>1</v>
      </c>
      <c r="FS11" s="92">
        <f t="shared" si="120"/>
        <v>50000</v>
      </c>
      <c r="FT11" s="10">
        <f t="shared" si="121"/>
        <v>100000</v>
      </c>
      <c r="FU11" s="4"/>
      <c r="FV11" s="92">
        <f t="shared" si="122"/>
        <v>0</v>
      </c>
      <c r="FW11" s="10">
        <f t="shared" si="123"/>
        <v>0</v>
      </c>
      <c r="FX11" s="4"/>
      <c r="FY11" s="92">
        <f t="shared" si="124"/>
        <v>0</v>
      </c>
      <c r="FZ11" s="10">
        <f t="shared" si="125"/>
        <v>0</v>
      </c>
      <c r="GA11" s="119">
        <f t="shared" si="126"/>
        <v>1</v>
      </c>
      <c r="GB11" s="4">
        <v>1</v>
      </c>
      <c r="GC11" s="92">
        <f t="shared" si="127"/>
        <v>50000</v>
      </c>
      <c r="GD11" s="10">
        <f t="shared" si="128"/>
        <v>100000</v>
      </c>
      <c r="GE11" s="4"/>
      <c r="GF11" s="92">
        <f t="shared" si="129"/>
        <v>0</v>
      </c>
      <c r="GG11" s="10">
        <f t="shared" si="130"/>
        <v>0</v>
      </c>
      <c r="GH11" s="4"/>
      <c r="GI11" s="92">
        <f t="shared" si="131"/>
        <v>0</v>
      </c>
      <c r="GJ11" s="10">
        <f t="shared" si="132"/>
        <v>0</v>
      </c>
      <c r="GK11" s="119">
        <f t="shared" si="133"/>
        <v>1</v>
      </c>
      <c r="GL11" s="4"/>
      <c r="GM11" s="92">
        <f t="shared" si="134"/>
        <v>0</v>
      </c>
      <c r="GN11" s="10">
        <f t="shared" si="135"/>
        <v>0</v>
      </c>
      <c r="GO11" s="4"/>
      <c r="GP11" s="92">
        <f t="shared" si="136"/>
        <v>0</v>
      </c>
      <c r="GQ11" s="10">
        <f t="shared" si="137"/>
        <v>0</v>
      </c>
      <c r="GR11" s="4"/>
      <c r="GS11" s="92">
        <f t="shared" si="138"/>
        <v>0</v>
      </c>
      <c r="GT11" s="10">
        <f t="shared" si="139"/>
        <v>0</v>
      </c>
      <c r="GU11" s="119">
        <f t="shared" si="140"/>
        <v>0</v>
      </c>
      <c r="GV11" s="4"/>
      <c r="GW11" s="92">
        <f t="shared" si="141"/>
        <v>0</v>
      </c>
      <c r="GX11" s="10">
        <f t="shared" si="142"/>
        <v>0</v>
      </c>
      <c r="GY11" s="4"/>
      <c r="GZ11" s="92">
        <f t="shared" si="143"/>
        <v>0</v>
      </c>
      <c r="HA11" s="10">
        <f t="shared" si="144"/>
        <v>0</v>
      </c>
      <c r="HB11" s="4"/>
      <c r="HC11" s="92">
        <f t="shared" si="145"/>
        <v>0</v>
      </c>
      <c r="HD11" s="10">
        <f t="shared" si="146"/>
        <v>0</v>
      </c>
      <c r="HE11" s="119">
        <f t="shared" si="147"/>
        <v>0</v>
      </c>
      <c r="HF11" s="4"/>
      <c r="HG11" s="92">
        <f t="shared" si="148"/>
        <v>0</v>
      </c>
      <c r="HH11" s="10">
        <f t="shared" si="149"/>
        <v>0</v>
      </c>
      <c r="HI11" s="4"/>
      <c r="HJ11" s="92">
        <f t="shared" si="150"/>
        <v>0</v>
      </c>
      <c r="HK11" s="10">
        <f t="shared" si="151"/>
        <v>0</v>
      </c>
      <c r="HL11" s="4"/>
      <c r="HM11" s="92">
        <f t="shared" si="152"/>
        <v>0</v>
      </c>
      <c r="HN11" s="10">
        <f t="shared" si="153"/>
        <v>0</v>
      </c>
      <c r="HO11" s="119">
        <f t="shared" si="154"/>
        <v>0</v>
      </c>
      <c r="HP11" s="4"/>
      <c r="HQ11" s="92">
        <f t="shared" si="155"/>
        <v>0</v>
      </c>
      <c r="HR11" s="10">
        <f t="shared" si="156"/>
        <v>0</v>
      </c>
      <c r="HS11" s="4"/>
      <c r="HT11" s="92">
        <f t="shared" si="157"/>
        <v>0</v>
      </c>
      <c r="HU11" s="10">
        <f t="shared" si="158"/>
        <v>0</v>
      </c>
      <c r="HV11" s="4"/>
      <c r="HW11" s="92">
        <f t="shared" si="159"/>
        <v>0</v>
      </c>
      <c r="HX11" s="10">
        <f t="shared" si="160"/>
        <v>0</v>
      </c>
      <c r="HY11" s="119">
        <f t="shared" si="161"/>
        <v>0</v>
      </c>
      <c r="HZ11" s="4"/>
      <c r="IA11" s="92">
        <f t="shared" si="162"/>
        <v>0</v>
      </c>
      <c r="IB11" s="10">
        <f t="shared" si="163"/>
        <v>0</v>
      </c>
      <c r="IC11" s="4"/>
      <c r="ID11" s="92">
        <f t="shared" si="164"/>
        <v>0</v>
      </c>
      <c r="IE11" s="10">
        <f t="shared" si="165"/>
        <v>0</v>
      </c>
      <c r="IF11" s="4"/>
      <c r="IG11" s="92">
        <f t="shared" si="166"/>
        <v>0</v>
      </c>
      <c r="IH11" s="10">
        <f t="shared" si="167"/>
        <v>0</v>
      </c>
      <c r="II11" s="119">
        <f t="shared" si="168"/>
        <v>0</v>
      </c>
      <c r="IJ11" s="4">
        <v>1</v>
      </c>
      <c r="IK11" s="92">
        <f t="shared" si="169"/>
        <v>50000</v>
      </c>
      <c r="IL11" s="10">
        <f t="shared" si="170"/>
        <v>100000</v>
      </c>
      <c r="IM11" s="4"/>
      <c r="IN11" s="92">
        <f t="shared" si="171"/>
        <v>0</v>
      </c>
      <c r="IO11" s="10">
        <f t="shared" si="172"/>
        <v>0</v>
      </c>
      <c r="IP11" s="4"/>
      <c r="IQ11" s="92">
        <f t="shared" si="173"/>
        <v>0</v>
      </c>
      <c r="IR11" s="10">
        <f t="shared" si="174"/>
        <v>0</v>
      </c>
      <c r="IS11" s="119">
        <f t="shared" si="175"/>
        <v>1</v>
      </c>
      <c r="IT11" s="4"/>
      <c r="IU11" s="92">
        <f t="shared" si="176"/>
        <v>0</v>
      </c>
      <c r="IV11" s="10">
        <f t="shared" si="177"/>
        <v>0</v>
      </c>
      <c r="IW11" s="4"/>
      <c r="IX11" s="92">
        <f t="shared" si="178"/>
        <v>0</v>
      </c>
      <c r="IY11" s="10">
        <f t="shared" si="179"/>
        <v>0</v>
      </c>
      <c r="IZ11" s="4"/>
      <c r="JA11" s="92">
        <f t="shared" si="180"/>
        <v>0</v>
      </c>
      <c r="JB11" s="10">
        <f t="shared" si="181"/>
        <v>0</v>
      </c>
      <c r="JC11" s="119">
        <f t="shared" si="182"/>
        <v>0</v>
      </c>
      <c r="JD11" s="4"/>
      <c r="JE11" s="92">
        <f t="shared" si="183"/>
        <v>0</v>
      </c>
      <c r="JF11" s="10">
        <f t="shared" si="184"/>
        <v>0</v>
      </c>
      <c r="JG11" s="4"/>
      <c r="JH11" s="92">
        <f t="shared" si="185"/>
        <v>0</v>
      </c>
      <c r="JI11" s="10">
        <f t="shared" si="186"/>
        <v>0</v>
      </c>
      <c r="JJ11" s="4"/>
      <c r="JK11" s="92">
        <f t="shared" si="187"/>
        <v>0</v>
      </c>
      <c r="JL11" s="10">
        <f t="shared" si="188"/>
        <v>0</v>
      </c>
      <c r="JM11" s="119">
        <f t="shared" si="189"/>
        <v>0</v>
      </c>
      <c r="JN11" s="4"/>
      <c r="JO11" s="92">
        <f t="shared" si="190"/>
        <v>0</v>
      </c>
      <c r="JP11" s="10">
        <f t="shared" si="191"/>
        <v>0</v>
      </c>
      <c r="JQ11" s="4"/>
      <c r="JR11" s="92">
        <f t="shared" si="192"/>
        <v>0</v>
      </c>
      <c r="JS11" s="10">
        <f t="shared" si="193"/>
        <v>0</v>
      </c>
      <c r="JT11" s="4"/>
      <c r="JU11" s="92">
        <f t="shared" si="194"/>
        <v>0</v>
      </c>
      <c r="JV11" s="10">
        <f t="shared" si="195"/>
        <v>0</v>
      </c>
      <c r="JW11" s="119">
        <f t="shared" si="196"/>
        <v>0</v>
      </c>
      <c r="JX11" s="4"/>
      <c r="JY11" s="92">
        <f t="shared" si="197"/>
        <v>0</v>
      </c>
      <c r="JZ11" s="10">
        <f t="shared" si="198"/>
        <v>0</v>
      </c>
      <c r="KA11" s="4"/>
      <c r="KB11" s="92">
        <f t="shared" si="199"/>
        <v>0</v>
      </c>
      <c r="KC11" s="10">
        <f t="shared" si="200"/>
        <v>0</v>
      </c>
      <c r="KD11" s="4"/>
      <c r="KE11" s="92">
        <f t="shared" si="201"/>
        <v>0</v>
      </c>
      <c r="KF11" s="10">
        <f t="shared" si="202"/>
        <v>0</v>
      </c>
      <c r="KG11" s="119">
        <f t="shared" si="203"/>
        <v>0</v>
      </c>
      <c r="KH11" s="4"/>
      <c r="KI11" s="92">
        <f t="shared" si="204"/>
        <v>0</v>
      </c>
      <c r="KJ11" s="10">
        <f t="shared" si="205"/>
        <v>0</v>
      </c>
      <c r="KK11" s="4"/>
      <c r="KL11" s="92">
        <f t="shared" si="206"/>
        <v>0</v>
      </c>
      <c r="KM11" s="10">
        <f t="shared" si="207"/>
        <v>0</v>
      </c>
      <c r="KN11" s="4"/>
      <c r="KO11" s="92">
        <f t="shared" si="208"/>
        <v>0</v>
      </c>
      <c r="KP11" s="10">
        <f t="shared" si="209"/>
        <v>0</v>
      </c>
      <c r="KQ11" s="119">
        <f t="shared" si="210"/>
        <v>0</v>
      </c>
      <c r="KR11" s="4"/>
      <c r="KS11" s="92">
        <f t="shared" si="211"/>
        <v>0</v>
      </c>
      <c r="KT11" s="10">
        <f t="shared" si="212"/>
        <v>0</v>
      </c>
      <c r="KU11" s="4"/>
      <c r="KV11" s="92">
        <f t="shared" si="213"/>
        <v>0</v>
      </c>
      <c r="KW11" s="10">
        <f t="shared" si="214"/>
        <v>0</v>
      </c>
      <c r="KX11" s="4"/>
      <c r="KY11" s="92">
        <f t="shared" si="215"/>
        <v>0</v>
      </c>
      <c r="KZ11" s="10">
        <f t="shared" si="216"/>
        <v>0</v>
      </c>
      <c r="LA11" s="119">
        <f t="shared" si="217"/>
        <v>0</v>
      </c>
      <c r="LB11" s="37"/>
      <c r="LD11" s="335">
        <f t="shared" si="218"/>
        <v>10</v>
      </c>
      <c r="LE11" s="189">
        <f t="shared" si="0"/>
        <v>1000000</v>
      </c>
    </row>
    <row r="12" spans="1:344" x14ac:dyDescent="0.25">
      <c r="A12" s="5" t="s">
        <v>185</v>
      </c>
      <c r="B12" s="4">
        <v>50000</v>
      </c>
      <c r="C12" s="4">
        <v>100000</v>
      </c>
      <c r="D12" s="4"/>
      <c r="E12" s="92">
        <f t="shared" si="1"/>
        <v>0</v>
      </c>
      <c r="F12" s="10">
        <f t="shared" si="2"/>
        <v>0</v>
      </c>
      <c r="G12" s="4"/>
      <c r="H12" s="92">
        <f t="shared" si="3"/>
        <v>0</v>
      </c>
      <c r="I12" s="10">
        <f t="shared" si="4"/>
        <v>0</v>
      </c>
      <c r="J12" s="4"/>
      <c r="K12" s="92">
        <f t="shared" si="5"/>
        <v>0</v>
      </c>
      <c r="L12" s="10">
        <f t="shared" si="6"/>
        <v>0</v>
      </c>
      <c r="M12" s="119">
        <f t="shared" si="7"/>
        <v>0</v>
      </c>
      <c r="N12" s="4"/>
      <c r="O12" s="92">
        <f t="shared" si="8"/>
        <v>0</v>
      </c>
      <c r="P12" s="10">
        <f t="shared" si="9"/>
        <v>0</v>
      </c>
      <c r="Q12" s="4"/>
      <c r="R12" s="92">
        <f t="shared" si="10"/>
        <v>0</v>
      </c>
      <c r="S12" s="10">
        <f t="shared" si="11"/>
        <v>0</v>
      </c>
      <c r="T12" s="4"/>
      <c r="U12" s="92">
        <f t="shared" si="12"/>
        <v>0</v>
      </c>
      <c r="V12" s="10">
        <f t="shared" si="13"/>
        <v>0</v>
      </c>
      <c r="W12" s="119">
        <f t="shared" si="14"/>
        <v>0</v>
      </c>
      <c r="X12" s="4"/>
      <c r="Y12" s="92">
        <f t="shared" si="15"/>
        <v>0</v>
      </c>
      <c r="Z12" s="10">
        <f t="shared" si="16"/>
        <v>0</v>
      </c>
      <c r="AA12" s="4"/>
      <c r="AB12" s="92">
        <f t="shared" si="17"/>
        <v>0</v>
      </c>
      <c r="AC12" s="10">
        <f t="shared" si="18"/>
        <v>0</v>
      </c>
      <c r="AD12" s="4"/>
      <c r="AE12" s="92">
        <f t="shared" si="19"/>
        <v>0</v>
      </c>
      <c r="AF12" s="10">
        <f t="shared" si="20"/>
        <v>0</v>
      </c>
      <c r="AG12" s="119">
        <f t="shared" si="21"/>
        <v>0</v>
      </c>
      <c r="AH12" s="4"/>
      <c r="AI12" s="92">
        <f t="shared" si="22"/>
        <v>0</v>
      </c>
      <c r="AJ12" s="10">
        <f t="shared" si="23"/>
        <v>0</v>
      </c>
      <c r="AK12" s="4"/>
      <c r="AL12" s="92">
        <f t="shared" si="24"/>
        <v>0</v>
      </c>
      <c r="AM12" s="10">
        <f t="shared" si="25"/>
        <v>0</v>
      </c>
      <c r="AN12" s="4"/>
      <c r="AO12" s="92">
        <f t="shared" si="26"/>
        <v>0</v>
      </c>
      <c r="AP12" s="10">
        <f t="shared" si="27"/>
        <v>0</v>
      </c>
      <c r="AQ12" s="119">
        <f t="shared" si="28"/>
        <v>0</v>
      </c>
      <c r="AR12" s="4"/>
      <c r="AS12" s="92">
        <f t="shared" si="29"/>
        <v>0</v>
      </c>
      <c r="AT12" s="10">
        <f t="shared" si="30"/>
        <v>0</v>
      </c>
      <c r="AU12" s="4"/>
      <c r="AV12" s="92">
        <f t="shared" si="31"/>
        <v>0</v>
      </c>
      <c r="AW12" s="10">
        <f t="shared" si="32"/>
        <v>0</v>
      </c>
      <c r="AX12" s="4"/>
      <c r="AY12" s="92">
        <f t="shared" si="33"/>
        <v>0</v>
      </c>
      <c r="AZ12" s="10">
        <f t="shared" si="34"/>
        <v>0</v>
      </c>
      <c r="BA12" s="119">
        <f t="shared" si="35"/>
        <v>0</v>
      </c>
      <c r="BB12" s="4"/>
      <c r="BC12" s="92">
        <f t="shared" si="36"/>
        <v>0</v>
      </c>
      <c r="BD12" s="10">
        <f t="shared" si="37"/>
        <v>0</v>
      </c>
      <c r="BE12" s="4"/>
      <c r="BF12" s="92">
        <f t="shared" si="38"/>
        <v>0</v>
      </c>
      <c r="BG12" s="10">
        <f t="shared" si="39"/>
        <v>0</v>
      </c>
      <c r="BH12" s="4"/>
      <c r="BI12" s="92">
        <f t="shared" si="40"/>
        <v>0</v>
      </c>
      <c r="BJ12" s="10">
        <f t="shared" si="41"/>
        <v>0</v>
      </c>
      <c r="BK12" s="119">
        <f t="shared" si="42"/>
        <v>0</v>
      </c>
      <c r="BL12" s="4"/>
      <c r="BM12" s="92">
        <f t="shared" si="43"/>
        <v>0</v>
      </c>
      <c r="BN12" s="10">
        <f t="shared" si="44"/>
        <v>0</v>
      </c>
      <c r="BO12" s="4"/>
      <c r="BP12" s="92">
        <f t="shared" si="45"/>
        <v>0</v>
      </c>
      <c r="BQ12" s="10">
        <f t="shared" si="46"/>
        <v>0</v>
      </c>
      <c r="BR12" s="4"/>
      <c r="BS12" s="92">
        <f t="shared" si="47"/>
        <v>0</v>
      </c>
      <c r="BT12" s="10">
        <f t="shared" si="48"/>
        <v>0</v>
      </c>
      <c r="BU12" s="119">
        <f t="shared" si="49"/>
        <v>0</v>
      </c>
      <c r="BV12" s="4"/>
      <c r="BW12" s="92">
        <f t="shared" si="50"/>
        <v>0</v>
      </c>
      <c r="BX12" s="10">
        <f t="shared" si="51"/>
        <v>0</v>
      </c>
      <c r="BY12" s="4"/>
      <c r="BZ12" s="92">
        <f t="shared" si="52"/>
        <v>0</v>
      </c>
      <c r="CA12" s="10">
        <f t="shared" si="53"/>
        <v>0</v>
      </c>
      <c r="CB12" s="4"/>
      <c r="CC12" s="92">
        <f t="shared" si="54"/>
        <v>0</v>
      </c>
      <c r="CD12" s="10">
        <f t="shared" si="55"/>
        <v>0</v>
      </c>
      <c r="CE12" s="119">
        <f t="shared" si="56"/>
        <v>0</v>
      </c>
      <c r="CF12" s="4"/>
      <c r="CG12" s="92">
        <f t="shared" si="57"/>
        <v>0</v>
      </c>
      <c r="CH12" s="10">
        <f t="shared" si="58"/>
        <v>0</v>
      </c>
      <c r="CI12" s="4"/>
      <c r="CJ12" s="92">
        <f t="shared" si="59"/>
        <v>0</v>
      </c>
      <c r="CK12" s="10">
        <f t="shared" si="60"/>
        <v>0</v>
      </c>
      <c r="CL12" s="4"/>
      <c r="CM12" s="92">
        <f t="shared" si="61"/>
        <v>0</v>
      </c>
      <c r="CN12" s="10">
        <f t="shared" si="62"/>
        <v>0</v>
      </c>
      <c r="CO12" s="119">
        <f t="shared" si="63"/>
        <v>0</v>
      </c>
      <c r="CP12" s="4"/>
      <c r="CQ12" s="92">
        <f t="shared" si="64"/>
        <v>0</v>
      </c>
      <c r="CR12" s="10">
        <f t="shared" si="65"/>
        <v>0</v>
      </c>
      <c r="CS12" s="4"/>
      <c r="CT12" s="92">
        <f t="shared" si="66"/>
        <v>0</v>
      </c>
      <c r="CU12" s="10">
        <f t="shared" si="67"/>
        <v>0</v>
      </c>
      <c r="CV12" s="4"/>
      <c r="CW12" s="92">
        <f t="shared" si="68"/>
        <v>0</v>
      </c>
      <c r="CX12" s="10">
        <f t="shared" si="69"/>
        <v>0</v>
      </c>
      <c r="CY12" s="119">
        <f t="shared" si="70"/>
        <v>0</v>
      </c>
      <c r="CZ12" s="4"/>
      <c r="DA12" s="92">
        <f t="shared" si="71"/>
        <v>0</v>
      </c>
      <c r="DB12" s="10">
        <f t="shared" si="72"/>
        <v>0</v>
      </c>
      <c r="DC12" s="4"/>
      <c r="DD12" s="92">
        <f t="shared" si="73"/>
        <v>0</v>
      </c>
      <c r="DE12" s="10">
        <f t="shared" si="74"/>
        <v>0</v>
      </c>
      <c r="DF12" s="4"/>
      <c r="DG12" s="92">
        <f t="shared" si="75"/>
        <v>0</v>
      </c>
      <c r="DH12" s="10">
        <f t="shared" si="76"/>
        <v>0</v>
      </c>
      <c r="DI12" s="119">
        <f t="shared" si="77"/>
        <v>0</v>
      </c>
      <c r="DJ12" s="4">
        <v>1</v>
      </c>
      <c r="DK12" s="92">
        <f t="shared" si="78"/>
        <v>50000</v>
      </c>
      <c r="DL12" s="10">
        <f t="shared" si="79"/>
        <v>100000</v>
      </c>
      <c r="DM12" s="4"/>
      <c r="DN12" s="92">
        <f t="shared" si="80"/>
        <v>0</v>
      </c>
      <c r="DO12" s="10">
        <f t="shared" si="81"/>
        <v>0</v>
      </c>
      <c r="DP12" s="4"/>
      <c r="DQ12" s="92">
        <f t="shared" si="82"/>
        <v>0</v>
      </c>
      <c r="DR12" s="10">
        <f t="shared" si="83"/>
        <v>0</v>
      </c>
      <c r="DS12" s="119">
        <f t="shared" si="84"/>
        <v>1</v>
      </c>
      <c r="DT12" s="4"/>
      <c r="DU12" s="92">
        <f t="shared" si="85"/>
        <v>0</v>
      </c>
      <c r="DV12" s="10">
        <f t="shared" si="86"/>
        <v>0</v>
      </c>
      <c r="DW12" s="4"/>
      <c r="DX12" s="92">
        <f t="shared" si="87"/>
        <v>0</v>
      </c>
      <c r="DY12" s="10">
        <f t="shared" si="88"/>
        <v>0</v>
      </c>
      <c r="DZ12" s="4"/>
      <c r="EA12" s="92">
        <f t="shared" si="89"/>
        <v>0</v>
      </c>
      <c r="EB12" s="10">
        <f t="shared" si="90"/>
        <v>0</v>
      </c>
      <c r="EC12" s="119">
        <f t="shared" si="91"/>
        <v>0</v>
      </c>
      <c r="ED12" s="4"/>
      <c r="EE12" s="92">
        <f t="shared" si="92"/>
        <v>0</v>
      </c>
      <c r="EF12" s="10">
        <f t="shared" si="93"/>
        <v>0</v>
      </c>
      <c r="EG12" s="4"/>
      <c r="EH12" s="92">
        <f t="shared" si="94"/>
        <v>0</v>
      </c>
      <c r="EI12" s="10">
        <f t="shared" si="95"/>
        <v>0</v>
      </c>
      <c r="EJ12" s="4"/>
      <c r="EK12" s="92">
        <f t="shared" si="96"/>
        <v>0</v>
      </c>
      <c r="EL12" s="10">
        <f t="shared" si="97"/>
        <v>0</v>
      </c>
      <c r="EM12" s="119">
        <f t="shared" si="98"/>
        <v>0</v>
      </c>
      <c r="EN12" s="4"/>
      <c r="EO12" s="92">
        <f t="shared" si="99"/>
        <v>0</v>
      </c>
      <c r="EP12" s="10">
        <f t="shared" si="100"/>
        <v>0</v>
      </c>
      <c r="EQ12" s="4"/>
      <c r="ER12" s="92">
        <f t="shared" si="101"/>
        <v>0</v>
      </c>
      <c r="ES12" s="10">
        <f t="shared" si="102"/>
        <v>0</v>
      </c>
      <c r="ET12" s="4"/>
      <c r="EU12" s="92">
        <f t="shared" si="103"/>
        <v>0</v>
      </c>
      <c r="EV12" s="10">
        <f t="shared" si="104"/>
        <v>0</v>
      </c>
      <c r="EW12" s="119">
        <f t="shared" si="105"/>
        <v>0</v>
      </c>
      <c r="EX12" s="4"/>
      <c r="EY12" s="92">
        <f t="shared" si="106"/>
        <v>0</v>
      </c>
      <c r="EZ12" s="10">
        <f t="shared" si="107"/>
        <v>0</v>
      </c>
      <c r="FA12" s="4"/>
      <c r="FB12" s="92">
        <f t="shared" si="108"/>
        <v>0</v>
      </c>
      <c r="FC12" s="10">
        <f t="shared" si="109"/>
        <v>0</v>
      </c>
      <c r="FD12" s="4"/>
      <c r="FE12" s="92">
        <f t="shared" si="110"/>
        <v>0</v>
      </c>
      <c r="FF12" s="10">
        <f t="shared" si="111"/>
        <v>0</v>
      </c>
      <c r="FG12" s="119">
        <f t="shared" si="112"/>
        <v>0</v>
      </c>
      <c r="FH12" s="4"/>
      <c r="FI12" s="92">
        <f t="shared" si="113"/>
        <v>0</v>
      </c>
      <c r="FJ12" s="10">
        <f t="shared" si="114"/>
        <v>0</v>
      </c>
      <c r="FK12" s="4"/>
      <c r="FL12" s="92">
        <f t="shared" si="115"/>
        <v>0</v>
      </c>
      <c r="FM12" s="10">
        <f t="shared" si="116"/>
        <v>0</v>
      </c>
      <c r="FN12" s="4"/>
      <c r="FO12" s="92">
        <f t="shared" si="117"/>
        <v>0</v>
      </c>
      <c r="FP12" s="10">
        <f t="shared" si="118"/>
        <v>0</v>
      </c>
      <c r="FQ12" s="119">
        <f t="shared" si="119"/>
        <v>0</v>
      </c>
      <c r="FR12" s="4"/>
      <c r="FS12" s="92">
        <f t="shared" si="120"/>
        <v>0</v>
      </c>
      <c r="FT12" s="10">
        <f t="shared" si="121"/>
        <v>0</v>
      </c>
      <c r="FU12" s="4"/>
      <c r="FV12" s="92">
        <f t="shared" si="122"/>
        <v>0</v>
      </c>
      <c r="FW12" s="10">
        <f t="shared" si="123"/>
        <v>0</v>
      </c>
      <c r="FX12" s="4"/>
      <c r="FY12" s="92">
        <f t="shared" si="124"/>
        <v>0</v>
      </c>
      <c r="FZ12" s="10">
        <f t="shared" si="125"/>
        <v>0</v>
      </c>
      <c r="GA12" s="119">
        <f t="shared" si="126"/>
        <v>0</v>
      </c>
      <c r="GB12" s="4"/>
      <c r="GC12" s="92">
        <f t="shared" si="127"/>
        <v>0</v>
      </c>
      <c r="GD12" s="10">
        <f t="shared" si="128"/>
        <v>0</v>
      </c>
      <c r="GE12" s="4"/>
      <c r="GF12" s="92">
        <f t="shared" si="129"/>
        <v>0</v>
      </c>
      <c r="GG12" s="10">
        <f t="shared" si="130"/>
        <v>0</v>
      </c>
      <c r="GH12" s="4"/>
      <c r="GI12" s="92">
        <f t="shared" si="131"/>
        <v>0</v>
      </c>
      <c r="GJ12" s="10">
        <f t="shared" si="132"/>
        <v>0</v>
      </c>
      <c r="GK12" s="119">
        <f t="shared" si="133"/>
        <v>0</v>
      </c>
      <c r="GL12" s="4"/>
      <c r="GM12" s="92">
        <f t="shared" si="134"/>
        <v>0</v>
      </c>
      <c r="GN12" s="10">
        <f t="shared" si="135"/>
        <v>0</v>
      </c>
      <c r="GO12" s="4"/>
      <c r="GP12" s="92">
        <f t="shared" si="136"/>
        <v>0</v>
      </c>
      <c r="GQ12" s="10">
        <f t="shared" si="137"/>
        <v>0</v>
      </c>
      <c r="GR12" s="4"/>
      <c r="GS12" s="92">
        <f t="shared" si="138"/>
        <v>0</v>
      </c>
      <c r="GT12" s="10">
        <f t="shared" si="139"/>
        <v>0</v>
      </c>
      <c r="GU12" s="119">
        <f t="shared" si="140"/>
        <v>0</v>
      </c>
      <c r="GV12" s="4"/>
      <c r="GW12" s="92">
        <f t="shared" si="141"/>
        <v>0</v>
      </c>
      <c r="GX12" s="10">
        <f t="shared" si="142"/>
        <v>0</v>
      </c>
      <c r="GY12" s="4"/>
      <c r="GZ12" s="92">
        <f t="shared" si="143"/>
        <v>0</v>
      </c>
      <c r="HA12" s="10">
        <f t="shared" si="144"/>
        <v>0</v>
      </c>
      <c r="HB12" s="4"/>
      <c r="HC12" s="92">
        <f t="shared" si="145"/>
        <v>0</v>
      </c>
      <c r="HD12" s="10">
        <f t="shared" si="146"/>
        <v>0</v>
      </c>
      <c r="HE12" s="119">
        <f t="shared" si="147"/>
        <v>0</v>
      </c>
      <c r="HF12" s="4"/>
      <c r="HG12" s="92">
        <f t="shared" si="148"/>
        <v>0</v>
      </c>
      <c r="HH12" s="10">
        <f t="shared" si="149"/>
        <v>0</v>
      </c>
      <c r="HI12" s="4"/>
      <c r="HJ12" s="92">
        <f t="shared" si="150"/>
        <v>0</v>
      </c>
      <c r="HK12" s="10">
        <f t="shared" si="151"/>
        <v>0</v>
      </c>
      <c r="HL12" s="4"/>
      <c r="HM12" s="92">
        <f t="shared" si="152"/>
        <v>0</v>
      </c>
      <c r="HN12" s="10">
        <f t="shared" si="153"/>
        <v>0</v>
      </c>
      <c r="HO12" s="119">
        <f t="shared" si="154"/>
        <v>0</v>
      </c>
      <c r="HP12" s="4"/>
      <c r="HQ12" s="92">
        <f t="shared" si="155"/>
        <v>0</v>
      </c>
      <c r="HR12" s="10">
        <f t="shared" si="156"/>
        <v>0</v>
      </c>
      <c r="HS12" s="4"/>
      <c r="HT12" s="92">
        <f t="shared" si="157"/>
        <v>0</v>
      </c>
      <c r="HU12" s="10">
        <f t="shared" si="158"/>
        <v>0</v>
      </c>
      <c r="HV12" s="4"/>
      <c r="HW12" s="92">
        <f t="shared" si="159"/>
        <v>0</v>
      </c>
      <c r="HX12" s="10">
        <f t="shared" si="160"/>
        <v>0</v>
      </c>
      <c r="HY12" s="119">
        <f t="shared" si="161"/>
        <v>0</v>
      </c>
      <c r="HZ12" s="4"/>
      <c r="IA12" s="92">
        <f t="shared" si="162"/>
        <v>0</v>
      </c>
      <c r="IB12" s="10">
        <f t="shared" si="163"/>
        <v>0</v>
      </c>
      <c r="IC12" s="4"/>
      <c r="ID12" s="92">
        <f t="shared" si="164"/>
        <v>0</v>
      </c>
      <c r="IE12" s="10">
        <f t="shared" si="165"/>
        <v>0</v>
      </c>
      <c r="IF12" s="4"/>
      <c r="IG12" s="92">
        <f t="shared" si="166"/>
        <v>0</v>
      </c>
      <c r="IH12" s="10">
        <f t="shared" si="167"/>
        <v>0</v>
      </c>
      <c r="II12" s="119">
        <f t="shared" si="168"/>
        <v>0</v>
      </c>
      <c r="IJ12" s="4"/>
      <c r="IK12" s="92">
        <f t="shared" si="169"/>
        <v>0</v>
      </c>
      <c r="IL12" s="10">
        <f t="shared" si="170"/>
        <v>0</v>
      </c>
      <c r="IM12" s="4"/>
      <c r="IN12" s="92">
        <f t="shared" si="171"/>
        <v>0</v>
      </c>
      <c r="IO12" s="10">
        <f t="shared" si="172"/>
        <v>0</v>
      </c>
      <c r="IP12" s="4"/>
      <c r="IQ12" s="92">
        <f t="shared" si="173"/>
        <v>0</v>
      </c>
      <c r="IR12" s="10">
        <f t="shared" si="174"/>
        <v>0</v>
      </c>
      <c r="IS12" s="119">
        <f t="shared" si="175"/>
        <v>0</v>
      </c>
      <c r="IT12" s="4"/>
      <c r="IU12" s="92">
        <f t="shared" si="176"/>
        <v>0</v>
      </c>
      <c r="IV12" s="10">
        <f t="shared" si="177"/>
        <v>0</v>
      </c>
      <c r="IW12" s="4"/>
      <c r="IX12" s="92">
        <f t="shared" si="178"/>
        <v>0</v>
      </c>
      <c r="IY12" s="10">
        <f t="shared" si="179"/>
        <v>0</v>
      </c>
      <c r="IZ12" s="4"/>
      <c r="JA12" s="92">
        <f t="shared" si="180"/>
        <v>0</v>
      </c>
      <c r="JB12" s="10">
        <f t="shared" si="181"/>
        <v>0</v>
      </c>
      <c r="JC12" s="119">
        <f t="shared" si="182"/>
        <v>0</v>
      </c>
      <c r="JD12" s="4"/>
      <c r="JE12" s="92">
        <f t="shared" si="183"/>
        <v>0</v>
      </c>
      <c r="JF12" s="10">
        <f t="shared" si="184"/>
        <v>0</v>
      </c>
      <c r="JG12" s="4"/>
      <c r="JH12" s="92">
        <f t="shared" si="185"/>
        <v>0</v>
      </c>
      <c r="JI12" s="10">
        <f t="shared" si="186"/>
        <v>0</v>
      </c>
      <c r="JJ12" s="4"/>
      <c r="JK12" s="92">
        <f t="shared" si="187"/>
        <v>0</v>
      </c>
      <c r="JL12" s="10">
        <f t="shared" si="188"/>
        <v>0</v>
      </c>
      <c r="JM12" s="119">
        <f t="shared" si="189"/>
        <v>0</v>
      </c>
      <c r="JN12" s="4"/>
      <c r="JO12" s="92">
        <f t="shared" si="190"/>
        <v>0</v>
      </c>
      <c r="JP12" s="10">
        <f t="shared" si="191"/>
        <v>0</v>
      </c>
      <c r="JQ12" s="4"/>
      <c r="JR12" s="92">
        <f t="shared" si="192"/>
        <v>0</v>
      </c>
      <c r="JS12" s="10">
        <f t="shared" si="193"/>
        <v>0</v>
      </c>
      <c r="JT12" s="4"/>
      <c r="JU12" s="92">
        <f t="shared" si="194"/>
        <v>0</v>
      </c>
      <c r="JV12" s="10">
        <f t="shared" si="195"/>
        <v>0</v>
      </c>
      <c r="JW12" s="119">
        <f t="shared" si="196"/>
        <v>0</v>
      </c>
      <c r="JX12" s="4"/>
      <c r="JY12" s="92">
        <f t="shared" si="197"/>
        <v>0</v>
      </c>
      <c r="JZ12" s="10">
        <f t="shared" si="198"/>
        <v>0</v>
      </c>
      <c r="KA12" s="4"/>
      <c r="KB12" s="92">
        <f t="shared" si="199"/>
        <v>0</v>
      </c>
      <c r="KC12" s="10">
        <f t="shared" si="200"/>
        <v>0</v>
      </c>
      <c r="KD12" s="4"/>
      <c r="KE12" s="92">
        <f t="shared" si="201"/>
        <v>0</v>
      </c>
      <c r="KF12" s="10">
        <f t="shared" si="202"/>
        <v>0</v>
      </c>
      <c r="KG12" s="119">
        <f t="shared" si="203"/>
        <v>0</v>
      </c>
      <c r="KH12" s="4"/>
      <c r="KI12" s="92">
        <f t="shared" si="204"/>
        <v>0</v>
      </c>
      <c r="KJ12" s="10">
        <f t="shared" si="205"/>
        <v>0</v>
      </c>
      <c r="KK12" s="4"/>
      <c r="KL12" s="92">
        <f t="shared" si="206"/>
        <v>0</v>
      </c>
      <c r="KM12" s="10">
        <f t="shared" si="207"/>
        <v>0</v>
      </c>
      <c r="KN12" s="4"/>
      <c r="KO12" s="92">
        <f t="shared" si="208"/>
        <v>0</v>
      </c>
      <c r="KP12" s="10">
        <f t="shared" si="209"/>
        <v>0</v>
      </c>
      <c r="KQ12" s="119">
        <f t="shared" si="210"/>
        <v>0</v>
      </c>
      <c r="KR12" s="4"/>
      <c r="KS12" s="92">
        <f t="shared" si="211"/>
        <v>0</v>
      </c>
      <c r="KT12" s="10">
        <f t="shared" si="212"/>
        <v>0</v>
      </c>
      <c r="KU12" s="4"/>
      <c r="KV12" s="92">
        <f t="shared" si="213"/>
        <v>0</v>
      </c>
      <c r="KW12" s="10">
        <f t="shared" si="214"/>
        <v>0</v>
      </c>
      <c r="KX12" s="4"/>
      <c r="KY12" s="92">
        <f t="shared" si="215"/>
        <v>0</v>
      </c>
      <c r="KZ12" s="10">
        <f t="shared" si="216"/>
        <v>0</v>
      </c>
      <c r="LA12" s="119">
        <f t="shared" si="217"/>
        <v>0</v>
      </c>
      <c r="LB12" s="37"/>
      <c r="LD12" s="335">
        <f t="shared" si="218"/>
        <v>1</v>
      </c>
      <c r="LE12" s="189">
        <f t="shared" si="0"/>
        <v>100000</v>
      </c>
    </row>
    <row r="13" spans="1:344" x14ac:dyDescent="0.25">
      <c r="A13" s="6" t="s">
        <v>8</v>
      </c>
      <c r="B13" s="4"/>
      <c r="C13" s="4"/>
      <c r="D13" s="4"/>
      <c r="E13" s="92">
        <f t="shared" si="1"/>
        <v>0</v>
      </c>
      <c r="F13" s="10">
        <f t="shared" si="2"/>
        <v>0</v>
      </c>
      <c r="G13" s="4"/>
      <c r="H13" s="92">
        <f t="shared" si="3"/>
        <v>0</v>
      </c>
      <c r="I13" s="10">
        <f t="shared" si="4"/>
        <v>0</v>
      </c>
      <c r="J13" s="4"/>
      <c r="K13" s="92">
        <f t="shared" si="5"/>
        <v>0</v>
      </c>
      <c r="L13" s="10">
        <f t="shared" si="6"/>
        <v>0</v>
      </c>
      <c r="M13" s="119">
        <f t="shared" si="7"/>
        <v>0</v>
      </c>
      <c r="N13" s="4"/>
      <c r="O13" s="92">
        <f t="shared" si="8"/>
        <v>0</v>
      </c>
      <c r="P13" s="10">
        <f t="shared" si="9"/>
        <v>0</v>
      </c>
      <c r="Q13" s="4"/>
      <c r="R13" s="92">
        <f t="shared" si="10"/>
        <v>0</v>
      </c>
      <c r="S13" s="10">
        <f t="shared" si="11"/>
        <v>0</v>
      </c>
      <c r="T13" s="4"/>
      <c r="U13" s="92">
        <f t="shared" si="12"/>
        <v>0</v>
      </c>
      <c r="V13" s="10">
        <f t="shared" si="13"/>
        <v>0</v>
      </c>
      <c r="W13" s="119">
        <f t="shared" si="14"/>
        <v>0</v>
      </c>
      <c r="X13" s="4"/>
      <c r="Y13" s="92">
        <f t="shared" si="15"/>
        <v>0</v>
      </c>
      <c r="Z13" s="10">
        <f t="shared" si="16"/>
        <v>0</v>
      </c>
      <c r="AA13" s="4"/>
      <c r="AB13" s="92">
        <f t="shared" si="17"/>
        <v>0</v>
      </c>
      <c r="AC13" s="10">
        <f t="shared" si="18"/>
        <v>0</v>
      </c>
      <c r="AD13" s="4"/>
      <c r="AE13" s="92">
        <f t="shared" si="19"/>
        <v>0</v>
      </c>
      <c r="AF13" s="10">
        <f t="shared" si="20"/>
        <v>0</v>
      </c>
      <c r="AG13" s="119">
        <f t="shared" si="21"/>
        <v>0</v>
      </c>
      <c r="AH13" s="4"/>
      <c r="AI13" s="92">
        <f t="shared" si="22"/>
        <v>0</v>
      </c>
      <c r="AJ13" s="10">
        <f t="shared" si="23"/>
        <v>0</v>
      </c>
      <c r="AK13" s="4"/>
      <c r="AL13" s="92">
        <f t="shared" si="24"/>
        <v>0</v>
      </c>
      <c r="AM13" s="10">
        <f t="shared" si="25"/>
        <v>0</v>
      </c>
      <c r="AN13" s="4"/>
      <c r="AO13" s="92">
        <f t="shared" si="26"/>
        <v>0</v>
      </c>
      <c r="AP13" s="10">
        <f t="shared" si="27"/>
        <v>0</v>
      </c>
      <c r="AQ13" s="119">
        <f t="shared" si="28"/>
        <v>0</v>
      </c>
      <c r="AR13" s="4"/>
      <c r="AS13" s="92">
        <f t="shared" si="29"/>
        <v>0</v>
      </c>
      <c r="AT13" s="10">
        <f t="shared" si="30"/>
        <v>0</v>
      </c>
      <c r="AU13" s="4"/>
      <c r="AV13" s="92">
        <f t="shared" si="31"/>
        <v>0</v>
      </c>
      <c r="AW13" s="10">
        <f t="shared" si="32"/>
        <v>0</v>
      </c>
      <c r="AX13" s="4"/>
      <c r="AY13" s="92">
        <f t="shared" si="33"/>
        <v>0</v>
      </c>
      <c r="AZ13" s="10">
        <f t="shared" si="34"/>
        <v>0</v>
      </c>
      <c r="BA13" s="119">
        <f t="shared" si="35"/>
        <v>0</v>
      </c>
      <c r="BB13" s="4"/>
      <c r="BC13" s="92">
        <f t="shared" si="36"/>
        <v>0</v>
      </c>
      <c r="BD13" s="10">
        <f t="shared" si="37"/>
        <v>0</v>
      </c>
      <c r="BE13" s="4"/>
      <c r="BF13" s="92">
        <f t="shared" si="38"/>
        <v>0</v>
      </c>
      <c r="BG13" s="10">
        <f t="shared" si="39"/>
        <v>0</v>
      </c>
      <c r="BH13" s="4"/>
      <c r="BI13" s="92">
        <f t="shared" si="40"/>
        <v>0</v>
      </c>
      <c r="BJ13" s="10">
        <f t="shared" si="41"/>
        <v>0</v>
      </c>
      <c r="BK13" s="119">
        <f t="shared" si="42"/>
        <v>0</v>
      </c>
      <c r="BL13" s="4"/>
      <c r="BM13" s="92">
        <f t="shared" si="43"/>
        <v>0</v>
      </c>
      <c r="BN13" s="10">
        <f t="shared" si="44"/>
        <v>0</v>
      </c>
      <c r="BO13" s="4"/>
      <c r="BP13" s="92">
        <f t="shared" si="45"/>
        <v>0</v>
      </c>
      <c r="BQ13" s="10">
        <f t="shared" si="46"/>
        <v>0</v>
      </c>
      <c r="BR13" s="4"/>
      <c r="BS13" s="92">
        <f t="shared" si="47"/>
        <v>0</v>
      </c>
      <c r="BT13" s="10">
        <f t="shared" si="48"/>
        <v>0</v>
      </c>
      <c r="BU13" s="119">
        <f t="shared" si="49"/>
        <v>0</v>
      </c>
      <c r="BV13" s="4"/>
      <c r="BW13" s="92">
        <f t="shared" si="50"/>
        <v>0</v>
      </c>
      <c r="BX13" s="10">
        <f t="shared" si="51"/>
        <v>0</v>
      </c>
      <c r="BY13" s="4"/>
      <c r="BZ13" s="92">
        <f t="shared" si="52"/>
        <v>0</v>
      </c>
      <c r="CA13" s="10">
        <f t="shared" si="53"/>
        <v>0</v>
      </c>
      <c r="CB13" s="4"/>
      <c r="CC13" s="92">
        <f t="shared" si="54"/>
        <v>0</v>
      </c>
      <c r="CD13" s="10">
        <f t="shared" si="55"/>
        <v>0</v>
      </c>
      <c r="CE13" s="119">
        <f t="shared" si="56"/>
        <v>0</v>
      </c>
      <c r="CF13" s="4"/>
      <c r="CG13" s="92">
        <f t="shared" si="57"/>
        <v>0</v>
      </c>
      <c r="CH13" s="10">
        <f t="shared" si="58"/>
        <v>0</v>
      </c>
      <c r="CI13" s="4"/>
      <c r="CJ13" s="92">
        <f t="shared" si="59"/>
        <v>0</v>
      </c>
      <c r="CK13" s="10">
        <f t="shared" si="60"/>
        <v>0</v>
      </c>
      <c r="CL13" s="4"/>
      <c r="CM13" s="92">
        <f t="shared" si="61"/>
        <v>0</v>
      </c>
      <c r="CN13" s="10">
        <f t="shared" si="62"/>
        <v>0</v>
      </c>
      <c r="CO13" s="119">
        <f t="shared" si="63"/>
        <v>0</v>
      </c>
      <c r="CP13" s="4"/>
      <c r="CQ13" s="92">
        <f t="shared" si="64"/>
        <v>0</v>
      </c>
      <c r="CR13" s="10">
        <f t="shared" si="65"/>
        <v>0</v>
      </c>
      <c r="CS13" s="4"/>
      <c r="CT13" s="92">
        <f t="shared" si="66"/>
        <v>0</v>
      </c>
      <c r="CU13" s="10">
        <f t="shared" si="67"/>
        <v>0</v>
      </c>
      <c r="CV13" s="4"/>
      <c r="CW13" s="92">
        <f t="shared" si="68"/>
        <v>0</v>
      </c>
      <c r="CX13" s="10">
        <f t="shared" si="69"/>
        <v>0</v>
      </c>
      <c r="CY13" s="119">
        <f t="shared" si="70"/>
        <v>0</v>
      </c>
      <c r="CZ13" s="4"/>
      <c r="DA13" s="92">
        <f t="shared" si="71"/>
        <v>0</v>
      </c>
      <c r="DB13" s="10">
        <f t="shared" si="72"/>
        <v>0</v>
      </c>
      <c r="DC13" s="4"/>
      <c r="DD13" s="92">
        <f t="shared" si="73"/>
        <v>0</v>
      </c>
      <c r="DE13" s="10">
        <f t="shared" si="74"/>
        <v>0</v>
      </c>
      <c r="DF13" s="4"/>
      <c r="DG13" s="92">
        <f t="shared" si="75"/>
        <v>0</v>
      </c>
      <c r="DH13" s="10">
        <f t="shared" si="76"/>
        <v>0</v>
      </c>
      <c r="DI13" s="119">
        <f t="shared" si="77"/>
        <v>0</v>
      </c>
      <c r="DJ13" s="4"/>
      <c r="DK13" s="92">
        <f t="shared" si="78"/>
        <v>0</v>
      </c>
      <c r="DL13" s="10">
        <f t="shared" si="79"/>
        <v>0</v>
      </c>
      <c r="DM13" s="4"/>
      <c r="DN13" s="92">
        <f t="shared" si="80"/>
        <v>0</v>
      </c>
      <c r="DO13" s="10">
        <f t="shared" si="81"/>
        <v>0</v>
      </c>
      <c r="DP13" s="4"/>
      <c r="DQ13" s="92">
        <f t="shared" si="82"/>
        <v>0</v>
      </c>
      <c r="DR13" s="10">
        <f t="shared" si="83"/>
        <v>0</v>
      </c>
      <c r="DS13" s="119">
        <f t="shared" si="84"/>
        <v>0</v>
      </c>
      <c r="DT13" s="4"/>
      <c r="DU13" s="92">
        <f t="shared" si="85"/>
        <v>0</v>
      </c>
      <c r="DV13" s="10">
        <f t="shared" si="86"/>
        <v>0</v>
      </c>
      <c r="DW13" s="4"/>
      <c r="DX13" s="92">
        <f t="shared" si="87"/>
        <v>0</v>
      </c>
      <c r="DY13" s="10">
        <f t="shared" si="88"/>
        <v>0</v>
      </c>
      <c r="DZ13" s="4"/>
      <c r="EA13" s="92">
        <f t="shared" si="89"/>
        <v>0</v>
      </c>
      <c r="EB13" s="10">
        <f t="shared" si="90"/>
        <v>0</v>
      </c>
      <c r="EC13" s="119">
        <f t="shared" si="91"/>
        <v>0</v>
      </c>
      <c r="ED13" s="4"/>
      <c r="EE13" s="92">
        <f t="shared" si="92"/>
        <v>0</v>
      </c>
      <c r="EF13" s="10">
        <f t="shared" si="93"/>
        <v>0</v>
      </c>
      <c r="EG13" s="4"/>
      <c r="EH13" s="92">
        <f t="shared" si="94"/>
        <v>0</v>
      </c>
      <c r="EI13" s="10">
        <f t="shared" si="95"/>
        <v>0</v>
      </c>
      <c r="EJ13" s="4"/>
      <c r="EK13" s="92">
        <f t="shared" si="96"/>
        <v>0</v>
      </c>
      <c r="EL13" s="10">
        <f t="shared" si="97"/>
        <v>0</v>
      </c>
      <c r="EM13" s="119">
        <f t="shared" si="98"/>
        <v>0</v>
      </c>
      <c r="EN13" s="4"/>
      <c r="EO13" s="92">
        <f t="shared" si="99"/>
        <v>0</v>
      </c>
      <c r="EP13" s="10">
        <f t="shared" si="100"/>
        <v>0</v>
      </c>
      <c r="EQ13" s="4"/>
      <c r="ER13" s="92">
        <f t="shared" si="101"/>
        <v>0</v>
      </c>
      <c r="ES13" s="10">
        <f t="shared" si="102"/>
        <v>0</v>
      </c>
      <c r="ET13" s="4"/>
      <c r="EU13" s="92">
        <f t="shared" si="103"/>
        <v>0</v>
      </c>
      <c r="EV13" s="10">
        <f t="shared" si="104"/>
        <v>0</v>
      </c>
      <c r="EW13" s="119">
        <f t="shared" si="105"/>
        <v>0</v>
      </c>
      <c r="EX13" s="4"/>
      <c r="EY13" s="92">
        <f t="shared" si="106"/>
        <v>0</v>
      </c>
      <c r="EZ13" s="10">
        <f t="shared" si="107"/>
        <v>0</v>
      </c>
      <c r="FA13" s="4"/>
      <c r="FB13" s="92">
        <f t="shared" si="108"/>
        <v>0</v>
      </c>
      <c r="FC13" s="10">
        <f t="shared" si="109"/>
        <v>0</v>
      </c>
      <c r="FD13" s="4"/>
      <c r="FE13" s="92">
        <f t="shared" si="110"/>
        <v>0</v>
      </c>
      <c r="FF13" s="10">
        <f t="shared" si="111"/>
        <v>0</v>
      </c>
      <c r="FG13" s="119">
        <f t="shared" si="112"/>
        <v>0</v>
      </c>
      <c r="FH13" s="4"/>
      <c r="FI13" s="92">
        <f t="shared" si="113"/>
        <v>0</v>
      </c>
      <c r="FJ13" s="10">
        <f t="shared" si="114"/>
        <v>0</v>
      </c>
      <c r="FK13" s="4"/>
      <c r="FL13" s="92">
        <f t="shared" si="115"/>
        <v>0</v>
      </c>
      <c r="FM13" s="10">
        <f t="shared" si="116"/>
        <v>0</v>
      </c>
      <c r="FN13" s="4"/>
      <c r="FO13" s="92">
        <f t="shared" si="117"/>
        <v>0</v>
      </c>
      <c r="FP13" s="10">
        <f t="shared" si="118"/>
        <v>0</v>
      </c>
      <c r="FQ13" s="119">
        <f t="shared" si="119"/>
        <v>0</v>
      </c>
      <c r="FR13" s="4"/>
      <c r="FS13" s="92">
        <f t="shared" si="120"/>
        <v>0</v>
      </c>
      <c r="FT13" s="10">
        <f t="shared" si="121"/>
        <v>0</v>
      </c>
      <c r="FU13" s="4"/>
      <c r="FV13" s="92">
        <f t="shared" si="122"/>
        <v>0</v>
      </c>
      <c r="FW13" s="10">
        <f t="shared" si="123"/>
        <v>0</v>
      </c>
      <c r="FX13" s="4"/>
      <c r="FY13" s="92">
        <f t="shared" si="124"/>
        <v>0</v>
      </c>
      <c r="FZ13" s="10">
        <f t="shared" si="125"/>
        <v>0</v>
      </c>
      <c r="GA13" s="119">
        <f t="shared" si="126"/>
        <v>0</v>
      </c>
      <c r="GB13" s="4"/>
      <c r="GC13" s="92">
        <f t="shared" si="127"/>
        <v>0</v>
      </c>
      <c r="GD13" s="10">
        <f t="shared" si="128"/>
        <v>0</v>
      </c>
      <c r="GE13" s="4"/>
      <c r="GF13" s="92">
        <f t="shared" si="129"/>
        <v>0</v>
      </c>
      <c r="GG13" s="10">
        <f t="shared" si="130"/>
        <v>0</v>
      </c>
      <c r="GH13" s="4"/>
      <c r="GI13" s="92">
        <f t="shared" si="131"/>
        <v>0</v>
      </c>
      <c r="GJ13" s="10">
        <f t="shared" si="132"/>
        <v>0</v>
      </c>
      <c r="GK13" s="119">
        <f t="shared" si="133"/>
        <v>0</v>
      </c>
      <c r="GL13" s="4"/>
      <c r="GM13" s="92">
        <f t="shared" si="134"/>
        <v>0</v>
      </c>
      <c r="GN13" s="10">
        <f t="shared" si="135"/>
        <v>0</v>
      </c>
      <c r="GO13" s="4"/>
      <c r="GP13" s="92">
        <f t="shared" si="136"/>
        <v>0</v>
      </c>
      <c r="GQ13" s="10">
        <f t="shared" si="137"/>
        <v>0</v>
      </c>
      <c r="GR13" s="4"/>
      <c r="GS13" s="92">
        <f t="shared" si="138"/>
        <v>0</v>
      </c>
      <c r="GT13" s="10">
        <f t="shared" si="139"/>
        <v>0</v>
      </c>
      <c r="GU13" s="119">
        <f t="shared" si="140"/>
        <v>0</v>
      </c>
      <c r="GV13" s="4"/>
      <c r="GW13" s="92">
        <f t="shared" si="141"/>
        <v>0</v>
      </c>
      <c r="GX13" s="10">
        <f t="shared" si="142"/>
        <v>0</v>
      </c>
      <c r="GY13" s="4"/>
      <c r="GZ13" s="92">
        <f t="shared" si="143"/>
        <v>0</v>
      </c>
      <c r="HA13" s="10">
        <f t="shared" si="144"/>
        <v>0</v>
      </c>
      <c r="HB13" s="4"/>
      <c r="HC13" s="92">
        <f t="shared" si="145"/>
        <v>0</v>
      </c>
      <c r="HD13" s="10">
        <f t="shared" si="146"/>
        <v>0</v>
      </c>
      <c r="HE13" s="119">
        <f t="shared" si="147"/>
        <v>0</v>
      </c>
      <c r="HF13" s="4"/>
      <c r="HG13" s="92">
        <f t="shared" si="148"/>
        <v>0</v>
      </c>
      <c r="HH13" s="10">
        <f t="shared" si="149"/>
        <v>0</v>
      </c>
      <c r="HI13" s="4"/>
      <c r="HJ13" s="92">
        <f t="shared" si="150"/>
        <v>0</v>
      </c>
      <c r="HK13" s="10">
        <f t="shared" si="151"/>
        <v>0</v>
      </c>
      <c r="HL13" s="4"/>
      <c r="HM13" s="92">
        <f t="shared" si="152"/>
        <v>0</v>
      </c>
      <c r="HN13" s="10">
        <f t="shared" si="153"/>
        <v>0</v>
      </c>
      <c r="HO13" s="119">
        <f t="shared" si="154"/>
        <v>0</v>
      </c>
      <c r="HP13" s="4"/>
      <c r="HQ13" s="92">
        <f t="shared" si="155"/>
        <v>0</v>
      </c>
      <c r="HR13" s="10">
        <f t="shared" si="156"/>
        <v>0</v>
      </c>
      <c r="HS13" s="4"/>
      <c r="HT13" s="92">
        <f t="shared" si="157"/>
        <v>0</v>
      </c>
      <c r="HU13" s="10">
        <f t="shared" si="158"/>
        <v>0</v>
      </c>
      <c r="HV13" s="4"/>
      <c r="HW13" s="92">
        <f t="shared" si="159"/>
        <v>0</v>
      </c>
      <c r="HX13" s="10">
        <f t="shared" si="160"/>
        <v>0</v>
      </c>
      <c r="HY13" s="119">
        <f t="shared" si="161"/>
        <v>0</v>
      </c>
      <c r="HZ13" s="4"/>
      <c r="IA13" s="92">
        <f t="shared" si="162"/>
        <v>0</v>
      </c>
      <c r="IB13" s="10">
        <f t="shared" si="163"/>
        <v>0</v>
      </c>
      <c r="IC13" s="4"/>
      <c r="ID13" s="92">
        <f t="shared" si="164"/>
        <v>0</v>
      </c>
      <c r="IE13" s="10">
        <f t="shared" si="165"/>
        <v>0</v>
      </c>
      <c r="IF13" s="4"/>
      <c r="IG13" s="92">
        <f t="shared" si="166"/>
        <v>0</v>
      </c>
      <c r="IH13" s="10">
        <f t="shared" si="167"/>
        <v>0</v>
      </c>
      <c r="II13" s="119">
        <f t="shared" si="168"/>
        <v>0</v>
      </c>
      <c r="IJ13" s="4"/>
      <c r="IK13" s="92">
        <f t="shared" si="169"/>
        <v>0</v>
      </c>
      <c r="IL13" s="10">
        <f t="shared" si="170"/>
        <v>0</v>
      </c>
      <c r="IM13" s="4"/>
      <c r="IN13" s="92">
        <f t="shared" si="171"/>
        <v>0</v>
      </c>
      <c r="IO13" s="10">
        <f t="shared" si="172"/>
        <v>0</v>
      </c>
      <c r="IP13" s="4"/>
      <c r="IQ13" s="92">
        <f t="shared" si="173"/>
        <v>0</v>
      </c>
      <c r="IR13" s="10">
        <f t="shared" si="174"/>
        <v>0</v>
      </c>
      <c r="IS13" s="119">
        <f t="shared" si="175"/>
        <v>0</v>
      </c>
      <c r="IT13" s="4"/>
      <c r="IU13" s="92">
        <f t="shared" si="176"/>
        <v>0</v>
      </c>
      <c r="IV13" s="10">
        <f t="shared" si="177"/>
        <v>0</v>
      </c>
      <c r="IW13" s="4"/>
      <c r="IX13" s="92">
        <f t="shared" si="178"/>
        <v>0</v>
      </c>
      <c r="IY13" s="10">
        <f t="shared" si="179"/>
        <v>0</v>
      </c>
      <c r="IZ13" s="4"/>
      <c r="JA13" s="92">
        <f t="shared" si="180"/>
        <v>0</v>
      </c>
      <c r="JB13" s="10">
        <f t="shared" si="181"/>
        <v>0</v>
      </c>
      <c r="JC13" s="119">
        <f t="shared" si="182"/>
        <v>0</v>
      </c>
      <c r="JD13" s="4"/>
      <c r="JE13" s="92">
        <f t="shared" si="183"/>
        <v>0</v>
      </c>
      <c r="JF13" s="10">
        <f t="shared" si="184"/>
        <v>0</v>
      </c>
      <c r="JG13" s="4"/>
      <c r="JH13" s="92">
        <f t="shared" si="185"/>
        <v>0</v>
      </c>
      <c r="JI13" s="10">
        <f t="shared" si="186"/>
        <v>0</v>
      </c>
      <c r="JJ13" s="4"/>
      <c r="JK13" s="92">
        <f t="shared" si="187"/>
        <v>0</v>
      </c>
      <c r="JL13" s="10">
        <f t="shared" si="188"/>
        <v>0</v>
      </c>
      <c r="JM13" s="119">
        <f t="shared" si="189"/>
        <v>0</v>
      </c>
      <c r="JN13" s="4"/>
      <c r="JO13" s="92">
        <f t="shared" si="190"/>
        <v>0</v>
      </c>
      <c r="JP13" s="10">
        <f t="shared" si="191"/>
        <v>0</v>
      </c>
      <c r="JQ13" s="4"/>
      <c r="JR13" s="92">
        <f t="shared" si="192"/>
        <v>0</v>
      </c>
      <c r="JS13" s="10">
        <f t="shared" si="193"/>
        <v>0</v>
      </c>
      <c r="JT13" s="4"/>
      <c r="JU13" s="92">
        <f t="shared" si="194"/>
        <v>0</v>
      </c>
      <c r="JV13" s="10">
        <f t="shared" si="195"/>
        <v>0</v>
      </c>
      <c r="JW13" s="119">
        <f t="shared" si="196"/>
        <v>0</v>
      </c>
      <c r="JX13" s="4"/>
      <c r="JY13" s="92">
        <f t="shared" si="197"/>
        <v>0</v>
      </c>
      <c r="JZ13" s="10">
        <f t="shared" si="198"/>
        <v>0</v>
      </c>
      <c r="KA13" s="4"/>
      <c r="KB13" s="92">
        <f t="shared" si="199"/>
        <v>0</v>
      </c>
      <c r="KC13" s="10">
        <f t="shared" si="200"/>
        <v>0</v>
      </c>
      <c r="KD13" s="4"/>
      <c r="KE13" s="92">
        <f t="shared" si="201"/>
        <v>0</v>
      </c>
      <c r="KF13" s="10">
        <f t="shared" si="202"/>
        <v>0</v>
      </c>
      <c r="KG13" s="119">
        <f t="shared" si="203"/>
        <v>0</v>
      </c>
      <c r="KH13" s="4"/>
      <c r="KI13" s="92">
        <f t="shared" si="204"/>
        <v>0</v>
      </c>
      <c r="KJ13" s="10">
        <f t="shared" si="205"/>
        <v>0</v>
      </c>
      <c r="KK13" s="4"/>
      <c r="KL13" s="92">
        <f t="shared" si="206"/>
        <v>0</v>
      </c>
      <c r="KM13" s="10">
        <f t="shared" si="207"/>
        <v>0</v>
      </c>
      <c r="KN13" s="4"/>
      <c r="KO13" s="92">
        <f t="shared" si="208"/>
        <v>0</v>
      </c>
      <c r="KP13" s="10">
        <f t="shared" si="209"/>
        <v>0</v>
      </c>
      <c r="KQ13" s="119">
        <f t="shared" si="210"/>
        <v>0</v>
      </c>
      <c r="KR13" s="4"/>
      <c r="KS13" s="92">
        <f t="shared" si="211"/>
        <v>0</v>
      </c>
      <c r="KT13" s="10">
        <f t="shared" si="212"/>
        <v>0</v>
      </c>
      <c r="KU13" s="4"/>
      <c r="KV13" s="92">
        <f t="shared" si="213"/>
        <v>0</v>
      </c>
      <c r="KW13" s="10">
        <f t="shared" si="214"/>
        <v>0</v>
      </c>
      <c r="KX13" s="4"/>
      <c r="KY13" s="92">
        <f t="shared" si="215"/>
        <v>0</v>
      </c>
      <c r="KZ13" s="10">
        <f t="shared" si="216"/>
        <v>0</v>
      </c>
      <c r="LA13" s="119">
        <f t="shared" si="217"/>
        <v>0</v>
      </c>
      <c r="LB13" s="37"/>
      <c r="LD13" s="335">
        <f t="shared" si="218"/>
        <v>0</v>
      </c>
      <c r="LE13" s="189">
        <f t="shared" si="0"/>
        <v>0</v>
      </c>
    </row>
    <row r="14" spans="1:344" x14ac:dyDescent="0.25">
      <c r="A14" s="6" t="s">
        <v>9</v>
      </c>
      <c r="B14" s="4">
        <v>120000</v>
      </c>
      <c r="C14" s="4">
        <v>200000</v>
      </c>
      <c r="D14" s="4"/>
      <c r="E14" s="92">
        <f t="shared" si="1"/>
        <v>0</v>
      </c>
      <c r="F14" s="10">
        <f t="shared" si="2"/>
        <v>0</v>
      </c>
      <c r="G14" s="4"/>
      <c r="H14" s="92">
        <f t="shared" si="3"/>
        <v>0</v>
      </c>
      <c r="I14" s="10">
        <f t="shared" si="4"/>
        <v>0</v>
      </c>
      <c r="J14" s="4"/>
      <c r="K14" s="92">
        <f t="shared" si="5"/>
        <v>0</v>
      </c>
      <c r="L14" s="10">
        <f t="shared" si="6"/>
        <v>0</v>
      </c>
      <c r="M14" s="119">
        <f t="shared" si="7"/>
        <v>0</v>
      </c>
      <c r="N14" s="4"/>
      <c r="O14" s="92">
        <f t="shared" si="8"/>
        <v>0</v>
      </c>
      <c r="P14" s="10">
        <f t="shared" si="9"/>
        <v>0</v>
      </c>
      <c r="Q14" s="4"/>
      <c r="R14" s="92">
        <f t="shared" si="10"/>
        <v>0</v>
      </c>
      <c r="S14" s="10">
        <f t="shared" si="11"/>
        <v>0</v>
      </c>
      <c r="T14" s="4"/>
      <c r="U14" s="92">
        <f t="shared" si="12"/>
        <v>0</v>
      </c>
      <c r="V14" s="10">
        <f t="shared" si="13"/>
        <v>0</v>
      </c>
      <c r="W14" s="119">
        <f t="shared" si="14"/>
        <v>0</v>
      </c>
      <c r="X14" s="4"/>
      <c r="Y14" s="92">
        <f t="shared" si="15"/>
        <v>0</v>
      </c>
      <c r="Z14" s="10">
        <f t="shared" si="16"/>
        <v>0</v>
      </c>
      <c r="AA14" s="4"/>
      <c r="AB14" s="92">
        <f t="shared" si="17"/>
        <v>0</v>
      </c>
      <c r="AC14" s="10">
        <f t="shared" si="18"/>
        <v>0</v>
      </c>
      <c r="AD14" s="4"/>
      <c r="AE14" s="92">
        <f t="shared" si="19"/>
        <v>0</v>
      </c>
      <c r="AF14" s="10">
        <f t="shared" si="20"/>
        <v>0</v>
      </c>
      <c r="AG14" s="119">
        <f t="shared" si="21"/>
        <v>0</v>
      </c>
      <c r="AH14" s="4"/>
      <c r="AI14" s="92">
        <f t="shared" si="22"/>
        <v>0</v>
      </c>
      <c r="AJ14" s="10">
        <f t="shared" si="23"/>
        <v>0</v>
      </c>
      <c r="AK14" s="4"/>
      <c r="AL14" s="92">
        <f t="shared" si="24"/>
        <v>0</v>
      </c>
      <c r="AM14" s="10">
        <f t="shared" si="25"/>
        <v>0</v>
      </c>
      <c r="AN14" s="4"/>
      <c r="AO14" s="92">
        <f t="shared" si="26"/>
        <v>0</v>
      </c>
      <c r="AP14" s="10">
        <f t="shared" si="27"/>
        <v>0</v>
      </c>
      <c r="AQ14" s="119">
        <f t="shared" si="28"/>
        <v>0</v>
      </c>
      <c r="AR14" s="4"/>
      <c r="AS14" s="92">
        <f t="shared" si="29"/>
        <v>0</v>
      </c>
      <c r="AT14" s="10">
        <f t="shared" si="30"/>
        <v>0</v>
      </c>
      <c r="AU14" s="4"/>
      <c r="AV14" s="92">
        <f t="shared" si="31"/>
        <v>0</v>
      </c>
      <c r="AW14" s="10">
        <f t="shared" si="32"/>
        <v>0</v>
      </c>
      <c r="AX14" s="4"/>
      <c r="AY14" s="92">
        <f t="shared" si="33"/>
        <v>0</v>
      </c>
      <c r="AZ14" s="10">
        <f t="shared" si="34"/>
        <v>0</v>
      </c>
      <c r="BA14" s="119">
        <f t="shared" si="35"/>
        <v>0</v>
      </c>
      <c r="BB14" s="4"/>
      <c r="BC14" s="92">
        <f t="shared" si="36"/>
        <v>0</v>
      </c>
      <c r="BD14" s="10">
        <f t="shared" si="37"/>
        <v>0</v>
      </c>
      <c r="BE14" s="4"/>
      <c r="BF14" s="92">
        <f t="shared" si="38"/>
        <v>0</v>
      </c>
      <c r="BG14" s="10">
        <f t="shared" si="39"/>
        <v>0</v>
      </c>
      <c r="BH14" s="4"/>
      <c r="BI14" s="92">
        <f t="shared" si="40"/>
        <v>0</v>
      </c>
      <c r="BJ14" s="10">
        <f t="shared" si="41"/>
        <v>0</v>
      </c>
      <c r="BK14" s="119">
        <f t="shared" si="42"/>
        <v>0</v>
      </c>
      <c r="BL14" s="4"/>
      <c r="BM14" s="92">
        <f t="shared" si="43"/>
        <v>0</v>
      </c>
      <c r="BN14" s="10">
        <f t="shared" si="44"/>
        <v>0</v>
      </c>
      <c r="BO14" s="4"/>
      <c r="BP14" s="92">
        <f t="shared" si="45"/>
        <v>0</v>
      </c>
      <c r="BQ14" s="10">
        <f t="shared" si="46"/>
        <v>0</v>
      </c>
      <c r="BR14" s="4"/>
      <c r="BS14" s="92">
        <f t="shared" si="47"/>
        <v>0</v>
      </c>
      <c r="BT14" s="10">
        <f t="shared" si="48"/>
        <v>0</v>
      </c>
      <c r="BU14" s="119">
        <f t="shared" si="49"/>
        <v>0</v>
      </c>
      <c r="BV14" s="4"/>
      <c r="BW14" s="92">
        <f t="shared" si="50"/>
        <v>0</v>
      </c>
      <c r="BX14" s="10">
        <f t="shared" si="51"/>
        <v>0</v>
      </c>
      <c r="BY14" s="4"/>
      <c r="BZ14" s="92">
        <f t="shared" si="52"/>
        <v>0</v>
      </c>
      <c r="CA14" s="10">
        <f t="shared" si="53"/>
        <v>0</v>
      </c>
      <c r="CB14" s="4"/>
      <c r="CC14" s="92">
        <f t="shared" si="54"/>
        <v>0</v>
      </c>
      <c r="CD14" s="10">
        <f t="shared" si="55"/>
        <v>0</v>
      </c>
      <c r="CE14" s="119">
        <f t="shared" si="56"/>
        <v>0</v>
      </c>
      <c r="CF14" s="4"/>
      <c r="CG14" s="92">
        <f t="shared" si="57"/>
        <v>0</v>
      </c>
      <c r="CH14" s="10">
        <f t="shared" si="58"/>
        <v>0</v>
      </c>
      <c r="CI14" s="4"/>
      <c r="CJ14" s="92">
        <f t="shared" si="59"/>
        <v>0</v>
      </c>
      <c r="CK14" s="10">
        <f t="shared" si="60"/>
        <v>0</v>
      </c>
      <c r="CL14" s="4"/>
      <c r="CM14" s="92">
        <f t="shared" si="61"/>
        <v>0</v>
      </c>
      <c r="CN14" s="10">
        <f t="shared" si="62"/>
        <v>0</v>
      </c>
      <c r="CO14" s="119">
        <f t="shared" si="63"/>
        <v>0</v>
      </c>
      <c r="CP14" s="4"/>
      <c r="CQ14" s="92">
        <f t="shared" si="64"/>
        <v>0</v>
      </c>
      <c r="CR14" s="10">
        <f t="shared" si="65"/>
        <v>0</v>
      </c>
      <c r="CS14" s="4"/>
      <c r="CT14" s="92">
        <f t="shared" si="66"/>
        <v>0</v>
      </c>
      <c r="CU14" s="10">
        <f t="shared" si="67"/>
        <v>0</v>
      </c>
      <c r="CV14" s="4"/>
      <c r="CW14" s="92">
        <f t="shared" si="68"/>
        <v>0</v>
      </c>
      <c r="CX14" s="10">
        <f t="shared" si="69"/>
        <v>0</v>
      </c>
      <c r="CY14" s="119">
        <f t="shared" si="70"/>
        <v>0</v>
      </c>
      <c r="CZ14" s="4"/>
      <c r="DA14" s="92">
        <f t="shared" si="71"/>
        <v>0</v>
      </c>
      <c r="DB14" s="10">
        <f t="shared" si="72"/>
        <v>0</v>
      </c>
      <c r="DC14" s="4"/>
      <c r="DD14" s="92">
        <f t="shared" si="73"/>
        <v>0</v>
      </c>
      <c r="DE14" s="10">
        <f t="shared" si="74"/>
        <v>0</v>
      </c>
      <c r="DF14" s="4"/>
      <c r="DG14" s="92">
        <f t="shared" si="75"/>
        <v>0</v>
      </c>
      <c r="DH14" s="10">
        <f t="shared" si="76"/>
        <v>0</v>
      </c>
      <c r="DI14" s="119">
        <f t="shared" si="77"/>
        <v>0</v>
      </c>
      <c r="DJ14" s="4"/>
      <c r="DK14" s="92">
        <f t="shared" si="78"/>
        <v>0</v>
      </c>
      <c r="DL14" s="10">
        <f t="shared" si="79"/>
        <v>0</v>
      </c>
      <c r="DM14" s="4"/>
      <c r="DN14" s="92">
        <f t="shared" si="80"/>
        <v>0</v>
      </c>
      <c r="DO14" s="10">
        <f t="shared" si="81"/>
        <v>0</v>
      </c>
      <c r="DP14" s="4"/>
      <c r="DQ14" s="92">
        <f t="shared" si="82"/>
        <v>0</v>
      </c>
      <c r="DR14" s="10">
        <f t="shared" si="83"/>
        <v>0</v>
      </c>
      <c r="DS14" s="119">
        <f t="shared" si="84"/>
        <v>0</v>
      </c>
      <c r="DT14" s="4"/>
      <c r="DU14" s="92">
        <f t="shared" si="85"/>
        <v>0</v>
      </c>
      <c r="DV14" s="10">
        <f t="shared" si="86"/>
        <v>0</v>
      </c>
      <c r="DW14" s="4"/>
      <c r="DX14" s="92">
        <f t="shared" si="87"/>
        <v>0</v>
      </c>
      <c r="DY14" s="10">
        <f t="shared" si="88"/>
        <v>0</v>
      </c>
      <c r="DZ14" s="4"/>
      <c r="EA14" s="92">
        <f t="shared" si="89"/>
        <v>0</v>
      </c>
      <c r="EB14" s="10">
        <f t="shared" si="90"/>
        <v>0</v>
      </c>
      <c r="EC14" s="119">
        <f t="shared" si="91"/>
        <v>0</v>
      </c>
      <c r="ED14" s="4"/>
      <c r="EE14" s="92">
        <f t="shared" si="92"/>
        <v>0</v>
      </c>
      <c r="EF14" s="10">
        <f t="shared" si="93"/>
        <v>0</v>
      </c>
      <c r="EG14" s="4"/>
      <c r="EH14" s="92">
        <f t="shared" si="94"/>
        <v>0</v>
      </c>
      <c r="EI14" s="10">
        <f t="shared" si="95"/>
        <v>0</v>
      </c>
      <c r="EJ14" s="4"/>
      <c r="EK14" s="92">
        <f t="shared" si="96"/>
        <v>0</v>
      </c>
      <c r="EL14" s="10">
        <f t="shared" si="97"/>
        <v>0</v>
      </c>
      <c r="EM14" s="119">
        <f t="shared" si="98"/>
        <v>0</v>
      </c>
      <c r="EN14" s="4"/>
      <c r="EO14" s="92">
        <f t="shared" si="99"/>
        <v>0</v>
      </c>
      <c r="EP14" s="10">
        <f t="shared" si="100"/>
        <v>0</v>
      </c>
      <c r="EQ14" s="4"/>
      <c r="ER14" s="92">
        <f t="shared" si="101"/>
        <v>0</v>
      </c>
      <c r="ES14" s="10">
        <f t="shared" si="102"/>
        <v>0</v>
      </c>
      <c r="ET14" s="4"/>
      <c r="EU14" s="92">
        <f t="shared" si="103"/>
        <v>0</v>
      </c>
      <c r="EV14" s="10">
        <f t="shared" si="104"/>
        <v>0</v>
      </c>
      <c r="EW14" s="119">
        <f t="shared" si="105"/>
        <v>0</v>
      </c>
      <c r="EX14" s="4"/>
      <c r="EY14" s="92">
        <f t="shared" si="106"/>
        <v>0</v>
      </c>
      <c r="EZ14" s="10">
        <f t="shared" si="107"/>
        <v>0</v>
      </c>
      <c r="FA14" s="4"/>
      <c r="FB14" s="92">
        <f t="shared" si="108"/>
        <v>0</v>
      </c>
      <c r="FC14" s="10">
        <f t="shared" si="109"/>
        <v>0</v>
      </c>
      <c r="FD14" s="4"/>
      <c r="FE14" s="92">
        <f t="shared" si="110"/>
        <v>0</v>
      </c>
      <c r="FF14" s="10">
        <f t="shared" si="111"/>
        <v>0</v>
      </c>
      <c r="FG14" s="119">
        <f t="shared" si="112"/>
        <v>0</v>
      </c>
      <c r="FH14" s="4"/>
      <c r="FI14" s="92">
        <f t="shared" si="113"/>
        <v>0</v>
      </c>
      <c r="FJ14" s="10">
        <f t="shared" si="114"/>
        <v>0</v>
      </c>
      <c r="FK14" s="4"/>
      <c r="FL14" s="92">
        <f t="shared" si="115"/>
        <v>0</v>
      </c>
      <c r="FM14" s="10">
        <f t="shared" si="116"/>
        <v>0</v>
      </c>
      <c r="FN14" s="4"/>
      <c r="FO14" s="92">
        <f t="shared" si="117"/>
        <v>0</v>
      </c>
      <c r="FP14" s="10">
        <f t="shared" si="118"/>
        <v>0</v>
      </c>
      <c r="FQ14" s="119">
        <f t="shared" si="119"/>
        <v>0</v>
      </c>
      <c r="FR14" s="4">
        <v>1</v>
      </c>
      <c r="FS14" s="92">
        <f t="shared" si="120"/>
        <v>120000</v>
      </c>
      <c r="FT14" s="10">
        <f t="shared" si="121"/>
        <v>200000</v>
      </c>
      <c r="FU14" s="4"/>
      <c r="FV14" s="92">
        <f t="shared" si="122"/>
        <v>0</v>
      </c>
      <c r="FW14" s="10">
        <f t="shared" si="123"/>
        <v>0</v>
      </c>
      <c r="FX14" s="4"/>
      <c r="FY14" s="92">
        <f t="shared" si="124"/>
        <v>0</v>
      </c>
      <c r="FZ14" s="10">
        <f t="shared" si="125"/>
        <v>0</v>
      </c>
      <c r="GA14" s="119">
        <f t="shared" si="126"/>
        <v>1</v>
      </c>
      <c r="GB14" s="4"/>
      <c r="GC14" s="92">
        <f t="shared" si="127"/>
        <v>0</v>
      </c>
      <c r="GD14" s="10">
        <f t="shared" si="128"/>
        <v>0</v>
      </c>
      <c r="GE14" s="4"/>
      <c r="GF14" s="92">
        <f t="shared" si="129"/>
        <v>0</v>
      </c>
      <c r="GG14" s="10">
        <f t="shared" si="130"/>
        <v>0</v>
      </c>
      <c r="GH14" s="4"/>
      <c r="GI14" s="92">
        <f t="shared" si="131"/>
        <v>0</v>
      </c>
      <c r="GJ14" s="10">
        <f t="shared" si="132"/>
        <v>0</v>
      </c>
      <c r="GK14" s="119">
        <f t="shared" si="133"/>
        <v>0</v>
      </c>
      <c r="GL14" s="4"/>
      <c r="GM14" s="92">
        <f t="shared" si="134"/>
        <v>0</v>
      </c>
      <c r="GN14" s="10">
        <f t="shared" si="135"/>
        <v>0</v>
      </c>
      <c r="GO14" s="4"/>
      <c r="GP14" s="92">
        <f t="shared" si="136"/>
        <v>0</v>
      </c>
      <c r="GQ14" s="10">
        <f t="shared" si="137"/>
        <v>0</v>
      </c>
      <c r="GR14" s="4"/>
      <c r="GS14" s="92">
        <f t="shared" si="138"/>
        <v>0</v>
      </c>
      <c r="GT14" s="10">
        <f t="shared" si="139"/>
        <v>0</v>
      </c>
      <c r="GU14" s="119">
        <f t="shared" si="140"/>
        <v>0</v>
      </c>
      <c r="GV14" s="4"/>
      <c r="GW14" s="92">
        <f t="shared" si="141"/>
        <v>0</v>
      </c>
      <c r="GX14" s="10">
        <f t="shared" si="142"/>
        <v>0</v>
      </c>
      <c r="GY14" s="4"/>
      <c r="GZ14" s="92">
        <f t="shared" si="143"/>
        <v>0</v>
      </c>
      <c r="HA14" s="10">
        <f t="shared" si="144"/>
        <v>0</v>
      </c>
      <c r="HB14" s="4"/>
      <c r="HC14" s="92">
        <f t="shared" si="145"/>
        <v>0</v>
      </c>
      <c r="HD14" s="10">
        <f t="shared" si="146"/>
        <v>0</v>
      </c>
      <c r="HE14" s="119">
        <f t="shared" si="147"/>
        <v>0</v>
      </c>
      <c r="HF14" s="4"/>
      <c r="HG14" s="92">
        <f t="shared" si="148"/>
        <v>0</v>
      </c>
      <c r="HH14" s="10">
        <f t="shared" si="149"/>
        <v>0</v>
      </c>
      <c r="HI14" s="4"/>
      <c r="HJ14" s="92">
        <f t="shared" si="150"/>
        <v>0</v>
      </c>
      <c r="HK14" s="10">
        <f t="shared" si="151"/>
        <v>0</v>
      </c>
      <c r="HL14" s="4"/>
      <c r="HM14" s="92">
        <f t="shared" si="152"/>
        <v>0</v>
      </c>
      <c r="HN14" s="10">
        <f t="shared" si="153"/>
        <v>0</v>
      </c>
      <c r="HO14" s="119">
        <f t="shared" si="154"/>
        <v>0</v>
      </c>
      <c r="HP14" s="4">
        <v>0</v>
      </c>
      <c r="HQ14" s="92">
        <f t="shared" si="155"/>
        <v>0</v>
      </c>
      <c r="HR14" s="10">
        <f t="shared" si="156"/>
        <v>0</v>
      </c>
      <c r="HS14" s="4">
        <v>1</v>
      </c>
      <c r="HT14" s="92">
        <f t="shared" si="157"/>
        <v>120000</v>
      </c>
      <c r="HU14" s="10">
        <f t="shared" si="158"/>
        <v>200000</v>
      </c>
      <c r="HV14" s="4"/>
      <c r="HW14" s="92">
        <f t="shared" si="159"/>
        <v>0</v>
      </c>
      <c r="HX14" s="10">
        <f t="shared" si="160"/>
        <v>0</v>
      </c>
      <c r="HY14" s="119">
        <f t="shared" si="161"/>
        <v>1</v>
      </c>
      <c r="HZ14" s="4"/>
      <c r="IA14" s="92">
        <f t="shared" si="162"/>
        <v>0</v>
      </c>
      <c r="IB14" s="10">
        <f t="shared" si="163"/>
        <v>0</v>
      </c>
      <c r="IC14" s="4"/>
      <c r="ID14" s="92">
        <f t="shared" si="164"/>
        <v>0</v>
      </c>
      <c r="IE14" s="10">
        <f t="shared" si="165"/>
        <v>0</v>
      </c>
      <c r="IF14" s="4"/>
      <c r="IG14" s="92">
        <f t="shared" si="166"/>
        <v>0</v>
      </c>
      <c r="IH14" s="10">
        <f t="shared" si="167"/>
        <v>0</v>
      </c>
      <c r="II14" s="119">
        <f t="shared" si="168"/>
        <v>0</v>
      </c>
      <c r="IJ14" s="4"/>
      <c r="IK14" s="92">
        <f t="shared" si="169"/>
        <v>0</v>
      </c>
      <c r="IL14" s="10">
        <f t="shared" si="170"/>
        <v>0</v>
      </c>
      <c r="IM14" s="4"/>
      <c r="IN14" s="92">
        <f t="shared" si="171"/>
        <v>0</v>
      </c>
      <c r="IO14" s="10">
        <f t="shared" si="172"/>
        <v>0</v>
      </c>
      <c r="IP14" s="4"/>
      <c r="IQ14" s="92">
        <f t="shared" si="173"/>
        <v>0</v>
      </c>
      <c r="IR14" s="10">
        <f t="shared" si="174"/>
        <v>0</v>
      </c>
      <c r="IS14" s="119">
        <f t="shared" si="175"/>
        <v>0</v>
      </c>
      <c r="IT14" s="4"/>
      <c r="IU14" s="92">
        <f t="shared" si="176"/>
        <v>0</v>
      </c>
      <c r="IV14" s="10">
        <f t="shared" si="177"/>
        <v>0</v>
      </c>
      <c r="IW14" s="4"/>
      <c r="IX14" s="92">
        <f t="shared" si="178"/>
        <v>0</v>
      </c>
      <c r="IY14" s="10">
        <f t="shared" si="179"/>
        <v>0</v>
      </c>
      <c r="IZ14" s="4"/>
      <c r="JA14" s="92">
        <f t="shared" si="180"/>
        <v>0</v>
      </c>
      <c r="JB14" s="10">
        <f t="shared" si="181"/>
        <v>0</v>
      </c>
      <c r="JC14" s="119">
        <f t="shared" si="182"/>
        <v>0</v>
      </c>
      <c r="JD14" s="4"/>
      <c r="JE14" s="92">
        <f t="shared" si="183"/>
        <v>0</v>
      </c>
      <c r="JF14" s="10">
        <f t="shared" si="184"/>
        <v>0</v>
      </c>
      <c r="JG14" s="4"/>
      <c r="JH14" s="92">
        <f t="shared" si="185"/>
        <v>0</v>
      </c>
      <c r="JI14" s="10">
        <f t="shared" si="186"/>
        <v>0</v>
      </c>
      <c r="JJ14" s="4"/>
      <c r="JK14" s="92">
        <f t="shared" si="187"/>
        <v>0</v>
      </c>
      <c r="JL14" s="10">
        <f t="shared" si="188"/>
        <v>0</v>
      </c>
      <c r="JM14" s="119">
        <f t="shared" si="189"/>
        <v>0</v>
      </c>
      <c r="JN14" s="4"/>
      <c r="JO14" s="92">
        <f t="shared" si="190"/>
        <v>0</v>
      </c>
      <c r="JP14" s="10">
        <f t="shared" si="191"/>
        <v>0</v>
      </c>
      <c r="JQ14" s="4"/>
      <c r="JR14" s="92">
        <f t="shared" si="192"/>
        <v>0</v>
      </c>
      <c r="JS14" s="10">
        <f t="shared" si="193"/>
        <v>0</v>
      </c>
      <c r="JT14" s="4"/>
      <c r="JU14" s="92">
        <f t="shared" si="194"/>
        <v>0</v>
      </c>
      <c r="JV14" s="10">
        <f t="shared" si="195"/>
        <v>0</v>
      </c>
      <c r="JW14" s="119">
        <f t="shared" si="196"/>
        <v>0</v>
      </c>
      <c r="JX14" s="4"/>
      <c r="JY14" s="92">
        <f t="shared" si="197"/>
        <v>0</v>
      </c>
      <c r="JZ14" s="10">
        <f t="shared" si="198"/>
        <v>0</v>
      </c>
      <c r="KA14" s="4"/>
      <c r="KB14" s="92">
        <f t="shared" si="199"/>
        <v>0</v>
      </c>
      <c r="KC14" s="10">
        <f t="shared" si="200"/>
        <v>0</v>
      </c>
      <c r="KD14" s="4"/>
      <c r="KE14" s="92">
        <f t="shared" si="201"/>
        <v>0</v>
      </c>
      <c r="KF14" s="10">
        <f t="shared" si="202"/>
        <v>0</v>
      </c>
      <c r="KG14" s="119">
        <f t="shared" si="203"/>
        <v>0</v>
      </c>
      <c r="KH14" s="4"/>
      <c r="KI14" s="92">
        <f t="shared" si="204"/>
        <v>0</v>
      </c>
      <c r="KJ14" s="10">
        <f t="shared" si="205"/>
        <v>0</v>
      </c>
      <c r="KK14" s="4"/>
      <c r="KL14" s="92">
        <f t="shared" si="206"/>
        <v>0</v>
      </c>
      <c r="KM14" s="10">
        <f t="shared" si="207"/>
        <v>0</v>
      </c>
      <c r="KN14" s="4"/>
      <c r="KO14" s="92">
        <f t="shared" si="208"/>
        <v>0</v>
      </c>
      <c r="KP14" s="10">
        <f t="shared" si="209"/>
        <v>0</v>
      </c>
      <c r="KQ14" s="119">
        <f t="shared" si="210"/>
        <v>0</v>
      </c>
      <c r="KR14" s="4"/>
      <c r="KS14" s="92">
        <f t="shared" si="211"/>
        <v>0</v>
      </c>
      <c r="KT14" s="10">
        <f t="shared" si="212"/>
        <v>0</v>
      </c>
      <c r="KU14" s="4"/>
      <c r="KV14" s="92">
        <f t="shared" si="213"/>
        <v>0</v>
      </c>
      <c r="KW14" s="10">
        <f t="shared" si="214"/>
        <v>0</v>
      </c>
      <c r="KX14" s="4"/>
      <c r="KY14" s="92">
        <f t="shared" si="215"/>
        <v>0</v>
      </c>
      <c r="KZ14" s="10">
        <f t="shared" si="216"/>
        <v>0</v>
      </c>
      <c r="LA14" s="119">
        <f t="shared" si="217"/>
        <v>0</v>
      </c>
      <c r="LB14" s="37"/>
      <c r="LD14" s="335">
        <f t="shared" si="218"/>
        <v>2</v>
      </c>
      <c r="LE14" s="189">
        <f t="shared" si="0"/>
        <v>400000</v>
      </c>
    </row>
    <row r="15" spans="1:344" x14ac:dyDescent="0.25">
      <c r="A15" s="6" t="s">
        <v>10</v>
      </c>
      <c r="B15" s="4">
        <v>120000</v>
      </c>
      <c r="C15" s="4">
        <v>200000</v>
      </c>
      <c r="D15" s="4"/>
      <c r="E15" s="92">
        <f t="shared" si="1"/>
        <v>0</v>
      </c>
      <c r="F15" s="10">
        <f t="shared" si="2"/>
        <v>0</v>
      </c>
      <c r="G15" s="4"/>
      <c r="H15" s="92">
        <f t="shared" si="3"/>
        <v>0</v>
      </c>
      <c r="I15" s="10">
        <f t="shared" si="4"/>
        <v>0</v>
      </c>
      <c r="J15" s="4"/>
      <c r="K15" s="92">
        <f t="shared" si="5"/>
        <v>0</v>
      </c>
      <c r="L15" s="10">
        <f t="shared" si="6"/>
        <v>0</v>
      </c>
      <c r="M15" s="119">
        <f t="shared" si="7"/>
        <v>0</v>
      </c>
      <c r="N15" s="4"/>
      <c r="O15" s="92">
        <f t="shared" si="8"/>
        <v>0</v>
      </c>
      <c r="P15" s="10">
        <f t="shared" si="9"/>
        <v>0</v>
      </c>
      <c r="Q15" s="4"/>
      <c r="R15" s="92">
        <f t="shared" si="10"/>
        <v>0</v>
      </c>
      <c r="S15" s="10">
        <f t="shared" si="11"/>
        <v>0</v>
      </c>
      <c r="T15" s="4"/>
      <c r="U15" s="92">
        <f t="shared" si="12"/>
        <v>0</v>
      </c>
      <c r="V15" s="10">
        <f t="shared" si="13"/>
        <v>0</v>
      </c>
      <c r="W15" s="119">
        <f t="shared" si="14"/>
        <v>0</v>
      </c>
      <c r="X15" s="4"/>
      <c r="Y15" s="92">
        <f t="shared" si="15"/>
        <v>0</v>
      </c>
      <c r="Z15" s="10">
        <f t="shared" si="16"/>
        <v>0</v>
      </c>
      <c r="AA15" s="4"/>
      <c r="AB15" s="92">
        <f t="shared" si="17"/>
        <v>0</v>
      </c>
      <c r="AC15" s="10">
        <f t="shared" si="18"/>
        <v>0</v>
      </c>
      <c r="AD15" s="4"/>
      <c r="AE15" s="92">
        <f t="shared" si="19"/>
        <v>0</v>
      </c>
      <c r="AF15" s="10">
        <f t="shared" si="20"/>
        <v>0</v>
      </c>
      <c r="AG15" s="119">
        <f t="shared" si="21"/>
        <v>0</v>
      </c>
      <c r="AH15" s="4"/>
      <c r="AI15" s="92">
        <f t="shared" si="22"/>
        <v>0</v>
      </c>
      <c r="AJ15" s="10">
        <f t="shared" si="23"/>
        <v>0</v>
      </c>
      <c r="AK15" s="4"/>
      <c r="AL15" s="92">
        <f t="shared" si="24"/>
        <v>0</v>
      </c>
      <c r="AM15" s="10">
        <f t="shared" si="25"/>
        <v>0</v>
      </c>
      <c r="AN15" s="4"/>
      <c r="AO15" s="92">
        <f t="shared" si="26"/>
        <v>0</v>
      </c>
      <c r="AP15" s="10">
        <f t="shared" si="27"/>
        <v>0</v>
      </c>
      <c r="AQ15" s="119">
        <f t="shared" si="28"/>
        <v>0</v>
      </c>
      <c r="AR15" s="4"/>
      <c r="AS15" s="92">
        <f t="shared" si="29"/>
        <v>0</v>
      </c>
      <c r="AT15" s="10">
        <f t="shared" si="30"/>
        <v>0</v>
      </c>
      <c r="AU15" s="4"/>
      <c r="AV15" s="92">
        <f t="shared" si="31"/>
        <v>0</v>
      </c>
      <c r="AW15" s="10">
        <f t="shared" si="32"/>
        <v>0</v>
      </c>
      <c r="AX15" s="4"/>
      <c r="AY15" s="92">
        <f t="shared" si="33"/>
        <v>0</v>
      </c>
      <c r="AZ15" s="10">
        <f t="shared" si="34"/>
        <v>0</v>
      </c>
      <c r="BA15" s="119">
        <f t="shared" si="35"/>
        <v>0</v>
      </c>
      <c r="BB15" s="4">
        <v>1</v>
      </c>
      <c r="BC15" s="92">
        <f t="shared" si="36"/>
        <v>120000</v>
      </c>
      <c r="BD15" s="10">
        <f t="shared" si="37"/>
        <v>200000</v>
      </c>
      <c r="BE15" s="4">
        <f>2</f>
        <v>2</v>
      </c>
      <c r="BF15" s="92">
        <f t="shared" si="38"/>
        <v>240000</v>
      </c>
      <c r="BG15" s="10">
        <f t="shared" si="39"/>
        <v>400000</v>
      </c>
      <c r="BH15" s="4"/>
      <c r="BI15" s="92">
        <f t="shared" si="40"/>
        <v>0</v>
      </c>
      <c r="BJ15" s="10">
        <f t="shared" si="41"/>
        <v>0</v>
      </c>
      <c r="BK15" s="119">
        <f t="shared" si="42"/>
        <v>3</v>
      </c>
      <c r="BL15" s="4"/>
      <c r="BM15" s="92">
        <f t="shared" si="43"/>
        <v>0</v>
      </c>
      <c r="BN15" s="10">
        <f t="shared" si="44"/>
        <v>0</v>
      </c>
      <c r="BO15" s="4"/>
      <c r="BP15" s="92">
        <f t="shared" si="45"/>
        <v>0</v>
      </c>
      <c r="BQ15" s="10">
        <f t="shared" si="46"/>
        <v>0</v>
      </c>
      <c r="BR15" s="4"/>
      <c r="BS15" s="92">
        <f t="shared" si="47"/>
        <v>0</v>
      </c>
      <c r="BT15" s="10">
        <f t="shared" si="48"/>
        <v>0</v>
      </c>
      <c r="BU15" s="119">
        <f t="shared" si="49"/>
        <v>0</v>
      </c>
      <c r="BV15" s="4"/>
      <c r="BW15" s="92">
        <f t="shared" si="50"/>
        <v>0</v>
      </c>
      <c r="BX15" s="10">
        <f t="shared" si="51"/>
        <v>0</v>
      </c>
      <c r="BY15" s="4"/>
      <c r="BZ15" s="92">
        <f t="shared" si="52"/>
        <v>0</v>
      </c>
      <c r="CA15" s="10">
        <f t="shared" si="53"/>
        <v>0</v>
      </c>
      <c r="CB15" s="4"/>
      <c r="CC15" s="92">
        <f t="shared" si="54"/>
        <v>0</v>
      </c>
      <c r="CD15" s="10">
        <f t="shared" si="55"/>
        <v>0</v>
      </c>
      <c r="CE15" s="119">
        <f t="shared" si="56"/>
        <v>0</v>
      </c>
      <c r="CF15" s="4"/>
      <c r="CG15" s="92">
        <f t="shared" si="57"/>
        <v>0</v>
      </c>
      <c r="CH15" s="10">
        <f t="shared" si="58"/>
        <v>0</v>
      </c>
      <c r="CI15" s="4"/>
      <c r="CJ15" s="92">
        <f t="shared" si="59"/>
        <v>0</v>
      </c>
      <c r="CK15" s="10">
        <f t="shared" si="60"/>
        <v>0</v>
      </c>
      <c r="CL15" s="4"/>
      <c r="CM15" s="92">
        <f t="shared" si="61"/>
        <v>0</v>
      </c>
      <c r="CN15" s="10">
        <f t="shared" si="62"/>
        <v>0</v>
      </c>
      <c r="CO15" s="119">
        <f t="shared" si="63"/>
        <v>0</v>
      </c>
      <c r="CP15" s="4">
        <v>1</v>
      </c>
      <c r="CQ15" s="92">
        <f t="shared" si="64"/>
        <v>120000</v>
      </c>
      <c r="CR15" s="10">
        <f t="shared" si="65"/>
        <v>200000</v>
      </c>
      <c r="CS15" s="4"/>
      <c r="CT15" s="92">
        <f t="shared" si="66"/>
        <v>0</v>
      </c>
      <c r="CU15" s="10">
        <f t="shared" si="67"/>
        <v>0</v>
      </c>
      <c r="CV15" s="4"/>
      <c r="CW15" s="92">
        <f t="shared" si="68"/>
        <v>0</v>
      </c>
      <c r="CX15" s="10">
        <f t="shared" si="69"/>
        <v>0</v>
      </c>
      <c r="CY15" s="119">
        <f t="shared" si="70"/>
        <v>1</v>
      </c>
      <c r="CZ15" s="4"/>
      <c r="DA15" s="92">
        <f t="shared" si="71"/>
        <v>0</v>
      </c>
      <c r="DB15" s="10">
        <f t="shared" si="72"/>
        <v>0</v>
      </c>
      <c r="DC15" s="4"/>
      <c r="DD15" s="92">
        <f t="shared" si="73"/>
        <v>0</v>
      </c>
      <c r="DE15" s="10">
        <f t="shared" si="74"/>
        <v>0</v>
      </c>
      <c r="DF15" s="4"/>
      <c r="DG15" s="92">
        <f t="shared" si="75"/>
        <v>0</v>
      </c>
      <c r="DH15" s="10">
        <f t="shared" si="76"/>
        <v>0</v>
      </c>
      <c r="DI15" s="119">
        <f t="shared" si="77"/>
        <v>0</v>
      </c>
      <c r="DJ15" s="4"/>
      <c r="DK15" s="92">
        <f t="shared" si="78"/>
        <v>0</v>
      </c>
      <c r="DL15" s="10">
        <f t="shared" si="79"/>
        <v>0</v>
      </c>
      <c r="DM15" s="4"/>
      <c r="DN15" s="92">
        <f t="shared" si="80"/>
        <v>0</v>
      </c>
      <c r="DO15" s="10">
        <f t="shared" si="81"/>
        <v>0</v>
      </c>
      <c r="DP15" s="4"/>
      <c r="DQ15" s="92">
        <f t="shared" si="82"/>
        <v>0</v>
      </c>
      <c r="DR15" s="10">
        <f t="shared" si="83"/>
        <v>0</v>
      </c>
      <c r="DS15" s="119">
        <f t="shared" si="84"/>
        <v>0</v>
      </c>
      <c r="DT15" s="4"/>
      <c r="DU15" s="92">
        <f t="shared" si="85"/>
        <v>0</v>
      </c>
      <c r="DV15" s="10">
        <f t="shared" si="86"/>
        <v>0</v>
      </c>
      <c r="DW15" s="4"/>
      <c r="DX15" s="92">
        <f t="shared" si="87"/>
        <v>0</v>
      </c>
      <c r="DY15" s="10">
        <f t="shared" si="88"/>
        <v>0</v>
      </c>
      <c r="DZ15" s="4"/>
      <c r="EA15" s="92">
        <f t="shared" si="89"/>
        <v>0</v>
      </c>
      <c r="EB15" s="10">
        <f t="shared" si="90"/>
        <v>0</v>
      </c>
      <c r="EC15" s="119">
        <f t="shared" si="91"/>
        <v>0</v>
      </c>
      <c r="ED15" s="4"/>
      <c r="EE15" s="92">
        <f t="shared" si="92"/>
        <v>0</v>
      </c>
      <c r="EF15" s="10">
        <f t="shared" si="93"/>
        <v>0</v>
      </c>
      <c r="EG15" s="4"/>
      <c r="EH15" s="92">
        <f t="shared" si="94"/>
        <v>0</v>
      </c>
      <c r="EI15" s="10">
        <f t="shared" si="95"/>
        <v>0</v>
      </c>
      <c r="EJ15" s="4"/>
      <c r="EK15" s="92">
        <f t="shared" si="96"/>
        <v>0</v>
      </c>
      <c r="EL15" s="10">
        <f t="shared" si="97"/>
        <v>0</v>
      </c>
      <c r="EM15" s="119">
        <f t="shared" si="98"/>
        <v>0</v>
      </c>
      <c r="EN15" s="4"/>
      <c r="EO15" s="92">
        <f t="shared" si="99"/>
        <v>0</v>
      </c>
      <c r="EP15" s="10">
        <f t="shared" si="100"/>
        <v>0</v>
      </c>
      <c r="EQ15" s="4"/>
      <c r="ER15" s="92">
        <f t="shared" si="101"/>
        <v>0</v>
      </c>
      <c r="ES15" s="10">
        <f t="shared" si="102"/>
        <v>0</v>
      </c>
      <c r="ET15" s="4"/>
      <c r="EU15" s="92">
        <f t="shared" si="103"/>
        <v>0</v>
      </c>
      <c r="EV15" s="10">
        <f t="shared" si="104"/>
        <v>0</v>
      </c>
      <c r="EW15" s="119">
        <f t="shared" si="105"/>
        <v>0</v>
      </c>
      <c r="EX15" s="4"/>
      <c r="EY15" s="92">
        <f t="shared" si="106"/>
        <v>0</v>
      </c>
      <c r="EZ15" s="10">
        <f t="shared" si="107"/>
        <v>0</v>
      </c>
      <c r="FA15" s="4"/>
      <c r="FB15" s="92">
        <f t="shared" si="108"/>
        <v>0</v>
      </c>
      <c r="FC15" s="10">
        <f t="shared" si="109"/>
        <v>0</v>
      </c>
      <c r="FD15" s="4"/>
      <c r="FE15" s="92">
        <f t="shared" si="110"/>
        <v>0</v>
      </c>
      <c r="FF15" s="10">
        <f t="shared" si="111"/>
        <v>0</v>
      </c>
      <c r="FG15" s="119">
        <f t="shared" si="112"/>
        <v>0</v>
      </c>
      <c r="FH15" s="4">
        <v>1</v>
      </c>
      <c r="FI15" s="92">
        <f t="shared" si="113"/>
        <v>120000</v>
      </c>
      <c r="FJ15" s="10">
        <f t="shared" si="114"/>
        <v>200000</v>
      </c>
      <c r="FK15" s="4"/>
      <c r="FL15" s="92">
        <f t="shared" si="115"/>
        <v>0</v>
      </c>
      <c r="FM15" s="10">
        <f t="shared" si="116"/>
        <v>0</v>
      </c>
      <c r="FN15" s="4"/>
      <c r="FO15" s="92">
        <f t="shared" si="117"/>
        <v>0</v>
      </c>
      <c r="FP15" s="10">
        <f t="shared" si="118"/>
        <v>0</v>
      </c>
      <c r="FQ15" s="119">
        <f t="shared" si="119"/>
        <v>1</v>
      </c>
      <c r="FR15" s="4"/>
      <c r="FS15" s="92">
        <f t="shared" si="120"/>
        <v>0</v>
      </c>
      <c r="FT15" s="10">
        <f t="shared" si="121"/>
        <v>0</v>
      </c>
      <c r="FU15" s="4"/>
      <c r="FV15" s="92">
        <f t="shared" si="122"/>
        <v>0</v>
      </c>
      <c r="FW15" s="10">
        <f t="shared" si="123"/>
        <v>0</v>
      </c>
      <c r="FX15" s="4"/>
      <c r="FY15" s="92">
        <f t="shared" si="124"/>
        <v>0</v>
      </c>
      <c r="FZ15" s="10">
        <f t="shared" si="125"/>
        <v>0</v>
      </c>
      <c r="GA15" s="119">
        <f t="shared" si="126"/>
        <v>0</v>
      </c>
      <c r="GB15" s="4"/>
      <c r="GC15" s="92">
        <f t="shared" si="127"/>
        <v>0</v>
      </c>
      <c r="GD15" s="10">
        <f t="shared" si="128"/>
        <v>0</v>
      </c>
      <c r="GE15" s="4"/>
      <c r="GF15" s="92">
        <f t="shared" si="129"/>
        <v>0</v>
      </c>
      <c r="GG15" s="10">
        <f t="shared" si="130"/>
        <v>0</v>
      </c>
      <c r="GH15" s="4"/>
      <c r="GI15" s="92">
        <f t="shared" si="131"/>
        <v>0</v>
      </c>
      <c r="GJ15" s="10">
        <f t="shared" si="132"/>
        <v>0</v>
      </c>
      <c r="GK15" s="119">
        <f t="shared" si="133"/>
        <v>0</v>
      </c>
      <c r="GL15" s="4"/>
      <c r="GM15" s="92">
        <f t="shared" si="134"/>
        <v>0</v>
      </c>
      <c r="GN15" s="10">
        <f t="shared" si="135"/>
        <v>0</v>
      </c>
      <c r="GO15" s="4"/>
      <c r="GP15" s="92">
        <f t="shared" si="136"/>
        <v>0</v>
      </c>
      <c r="GQ15" s="10">
        <f t="shared" si="137"/>
        <v>0</v>
      </c>
      <c r="GR15" s="4"/>
      <c r="GS15" s="92">
        <f t="shared" si="138"/>
        <v>0</v>
      </c>
      <c r="GT15" s="10">
        <f t="shared" si="139"/>
        <v>0</v>
      </c>
      <c r="GU15" s="119">
        <f t="shared" si="140"/>
        <v>0</v>
      </c>
      <c r="GV15" s="4"/>
      <c r="GW15" s="92">
        <f t="shared" si="141"/>
        <v>0</v>
      </c>
      <c r="GX15" s="10">
        <f t="shared" si="142"/>
        <v>0</v>
      </c>
      <c r="GY15" s="4"/>
      <c r="GZ15" s="92">
        <f t="shared" si="143"/>
        <v>0</v>
      </c>
      <c r="HA15" s="10">
        <f t="shared" si="144"/>
        <v>0</v>
      </c>
      <c r="HB15" s="4"/>
      <c r="HC15" s="92">
        <f t="shared" si="145"/>
        <v>0</v>
      </c>
      <c r="HD15" s="10">
        <f t="shared" si="146"/>
        <v>0</v>
      </c>
      <c r="HE15" s="119">
        <f t="shared" si="147"/>
        <v>0</v>
      </c>
      <c r="HF15" s="4"/>
      <c r="HG15" s="92">
        <f t="shared" si="148"/>
        <v>0</v>
      </c>
      <c r="HH15" s="10">
        <f t="shared" si="149"/>
        <v>0</v>
      </c>
      <c r="HI15" s="4"/>
      <c r="HJ15" s="92">
        <f t="shared" si="150"/>
        <v>0</v>
      </c>
      <c r="HK15" s="10">
        <f t="shared" si="151"/>
        <v>0</v>
      </c>
      <c r="HL15" s="4"/>
      <c r="HM15" s="92">
        <f t="shared" si="152"/>
        <v>0</v>
      </c>
      <c r="HN15" s="10">
        <f t="shared" si="153"/>
        <v>0</v>
      </c>
      <c r="HO15" s="119">
        <f t="shared" si="154"/>
        <v>0</v>
      </c>
      <c r="HP15" s="4"/>
      <c r="HQ15" s="92">
        <f t="shared" si="155"/>
        <v>0</v>
      </c>
      <c r="HR15" s="10">
        <f t="shared" si="156"/>
        <v>0</v>
      </c>
      <c r="HS15" s="4"/>
      <c r="HT15" s="92">
        <f t="shared" si="157"/>
        <v>0</v>
      </c>
      <c r="HU15" s="10">
        <f t="shared" si="158"/>
        <v>0</v>
      </c>
      <c r="HV15" s="4"/>
      <c r="HW15" s="92">
        <f t="shared" si="159"/>
        <v>0</v>
      </c>
      <c r="HX15" s="10">
        <f t="shared" si="160"/>
        <v>0</v>
      </c>
      <c r="HY15" s="119">
        <f t="shared" si="161"/>
        <v>0</v>
      </c>
      <c r="HZ15" s="4"/>
      <c r="IA15" s="92">
        <f t="shared" si="162"/>
        <v>0</v>
      </c>
      <c r="IB15" s="10">
        <f t="shared" si="163"/>
        <v>0</v>
      </c>
      <c r="IC15" s="4">
        <f>1</f>
        <v>1</v>
      </c>
      <c r="ID15" s="92">
        <f t="shared" si="164"/>
        <v>120000</v>
      </c>
      <c r="IE15" s="10">
        <f t="shared" si="165"/>
        <v>200000</v>
      </c>
      <c r="IF15" s="4"/>
      <c r="IG15" s="92">
        <f t="shared" si="166"/>
        <v>0</v>
      </c>
      <c r="IH15" s="10">
        <f t="shared" si="167"/>
        <v>0</v>
      </c>
      <c r="II15" s="119">
        <f t="shared" si="168"/>
        <v>1</v>
      </c>
      <c r="IJ15" s="4"/>
      <c r="IK15" s="92">
        <f t="shared" si="169"/>
        <v>0</v>
      </c>
      <c r="IL15" s="10">
        <f t="shared" si="170"/>
        <v>0</v>
      </c>
      <c r="IM15" s="4"/>
      <c r="IN15" s="92">
        <f t="shared" si="171"/>
        <v>0</v>
      </c>
      <c r="IO15" s="10">
        <f t="shared" si="172"/>
        <v>0</v>
      </c>
      <c r="IP15" s="4"/>
      <c r="IQ15" s="92">
        <f t="shared" si="173"/>
        <v>0</v>
      </c>
      <c r="IR15" s="10">
        <f t="shared" si="174"/>
        <v>0</v>
      </c>
      <c r="IS15" s="119">
        <f t="shared" si="175"/>
        <v>0</v>
      </c>
      <c r="IT15" s="4"/>
      <c r="IU15" s="92">
        <f t="shared" si="176"/>
        <v>0</v>
      </c>
      <c r="IV15" s="10">
        <f t="shared" si="177"/>
        <v>0</v>
      </c>
      <c r="IW15" s="4"/>
      <c r="IX15" s="92">
        <f t="shared" si="178"/>
        <v>0</v>
      </c>
      <c r="IY15" s="10">
        <f t="shared" si="179"/>
        <v>0</v>
      </c>
      <c r="IZ15" s="4"/>
      <c r="JA15" s="92">
        <f t="shared" si="180"/>
        <v>0</v>
      </c>
      <c r="JB15" s="10">
        <f t="shared" si="181"/>
        <v>0</v>
      </c>
      <c r="JC15" s="119">
        <f t="shared" si="182"/>
        <v>0</v>
      </c>
      <c r="JD15" s="4"/>
      <c r="JE15" s="92">
        <f t="shared" si="183"/>
        <v>0</v>
      </c>
      <c r="JF15" s="10">
        <f t="shared" si="184"/>
        <v>0</v>
      </c>
      <c r="JG15" s="4"/>
      <c r="JH15" s="92">
        <f t="shared" si="185"/>
        <v>0</v>
      </c>
      <c r="JI15" s="10">
        <f t="shared" si="186"/>
        <v>0</v>
      </c>
      <c r="JJ15" s="4"/>
      <c r="JK15" s="92">
        <f t="shared" si="187"/>
        <v>0</v>
      </c>
      <c r="JL15" s="10">
        <f t="shared" si="188"/>
        <v>0</v>
      </c>
      <c r="JM15" s="119">
        <f t="shared" si="189"/>
        <v>0</v>
      </c>
      <c r="JN15" s="4"/>
      <c r="JO15" s="92">
        <f t="shared" si="190"/>
        <v>0</v>
      </c>
      <c r="JP15" s="10">
        <f t="shared" si="191"/>
        <v>0</v>
      </c>
      <c r="JQ15" s="4"/>
      <c r="JR15" s="92">
        <f t="shared" si="192"/>
        <v>0</v>
      </c>
      <c r="JS15" s="10">
        <f t="shared" si="193"/>
        <v>0</v>
      </c>
      <c r="JT15" s="4"/>
      <c r="JU15" s="92">
        <f t="shared" si="194"/>
        <v>0</v>
      </c>
      <c r="JV15" s="10">
        <f t="shared" si="195"/>
        <v>0</v>
      </c>
      <c r="JW15" s="119">
        <f t="shared" si="196"/>
        <v>0</v>
      </c>
      <c r="JX15" s="4"/>
      <c r="JY15" s="92">
        <f t="shared" si="197"/>
        <v>0</v>
      </c>
      <c r="JZ15" s="10">
        <f t="shared" si="198"/>
        <v>0</v>
      </c>
      <c r="KA15" s="4"/>
      <c r="KB15" s="92">
        <f t="shared" si="199"/>
        <v>0</v>
      </c>
      <c r="KC15" s="10">
        <f t="shared" si="200"/>
        <v>0</v>
      </c>
      <c r="KD15" s="4"/>
      <c r="KE15" s="92">
        <f t="shared" si="201"/>
        <v>0</v>
      </c>
      <c r="KF15" s="10">
        <f t="shared" si="202"/>
        <v>0</v>
      </c>
      <c r="KG15" s="119">
        <f t="shared" si="203"/>
        <v>0</v>
      </c>
      <c r="KH15" s="4">
        <v>1</v>
      </c>
      <c r="KI15" s="92">
        <f t="shared" si="204"/>
        <v>120000</v>
      </c>
      <c r="KJ15" s="10">
        <f t="shared" si="205"/>
        <v>200000</v>
      </c>
      <c r="KK15" s="4"/>
      <c r="KL15" s="92">
        <f t="shared" si="206"/>
        <v>0</v>
      </c>
      <c r="KM15" s="10">
        <f t="shared" si="207"/>
        <v>0</v>
      </c>
      <c r="KN15" s="4"/>
      <c r="KO15" s="92">
        <f t="shared" si="208"/>
        <v>0</v>
      </c>
      <c r="KP15" s="10">
        <f t="shared" si="209"/>
        <v>0</v>
      </c>
      <c r="KQ15" s="119">
        <f t="shared" si="210"/>
        <v>1</v>
      </c>
      <c r="KR15" s="4"/>
      <c r="KS15" s="92">
        <f t="shared" si="211"/>
        <v>0</v>
      </c>
      <c r="KT15" s="10">
        <f t="shared" si="212"/>
        <v>0</v>
      </c>
      <c r="KU15" s="4"/>
      <c r="KV15" s="92">
        <f t="shared" si="213"/>
        <v>0</v>
      </c>
      <c r="KW15" s="10">
        <f t="shared" si="214"/>
        <v>0</v>
      </c>
      <c r="KX15" s="4"/>
      <c r="KY15" s="92">
        <f t="shared" si="215"/>
        <v>0</v>
      </c>
      <c r="KZ15" s="10">
        <f t="shared" si="216"/>
        <v>0</v>
      </c>
      <c r="LA15" s="119">
        <f t="shared" si="217"/>
        <v>0</v>
      </c>
      <c r="LB15" s="37"/>
      <c r="LD15" s="335">
        <f t="shared" si="218"/>
        <v>7</v>
      </c>
      <c r="LE15" s="189">
        <f t="shared" si="0"/>
        <v>1400000</v>
      </c>
    </row>
    <row r="16" spans="1:344" x14ac:dyDescent="0.25">
      <c r="A16" s="5" t="s">
        <v>190</v>
      </c>
      <c r="B16" s="4">
        <v>65000</v>
      </c>
      <c r="C16" s="4">
        <v>125000</v>
      </c>
      <c r="D16" s="4"/>
      <c r="E16" s="92">
        <f t="shared" si="1"/>
        <v>0</v>
      </c>
      <c r="F16" s="10">
        <f t="shared" si="2"/>
        <v>0</v>
      </c>
      <c r="G16" s="4"/>
      <c r="H16" s="92">
        <f t="shared" si="3"/>
        <v>0</v>
      </c>
      <c r="I16" s="10">
        <f t="shared" si="4"/>
        <v>0</v>
      </c>
      <c r="J16" s="4"/>
      <c r="K16" s="92">
        <f t="shared" si="5"/>
        <v>0</v>
      </c>
      <c r="L16" s="10">
        <f t="shared" si="6"/>
        <v>0</v>
      </c>
      <c r="M16" s="119">
        <f t="shared" si="7"/>
        <v>0</v>
      </c>
      <c r="N16" s="4"/>
      <c r="O16" s="92">
        <f t="shared" si="8"/>
        <v>0</v>
      </c>
      <c r="P16" s="10">
        <f t="shared" si="9"/>
        <v>0</v>
      </c>
      <c r="Q16" s="4"/>
      <c r="R16" s="92">
        <f t="shared" si="10"/>
        <v>0</v>
      </c>
      <c r="S16" s="10">
        <f t="shared" si="11"/>
        <v>0</v>
      </c>
      <c r="T16" s="4"/>
      <c r="U16" s="92">
        <f t="shared" si="12"/>
        <v>0</v>
      </c>
      <c r="V16" s="10">
        <f t="shared" si="13"/>
        <v>0</v>
      </c>
      <c r="W16" s="119">
        <f t="shared" si="14"/>
        <v>0</v>
      </c>
      <c r="X16" s="4"/>
      <c r="Y16" s="92">
        <f t="shared" si="15"/>
        <v>0</v>
      </c>
      <c r="Z16" s="10">
        <f t="shared" si="16"/>
        <v>0</v>
      </c>
      <c r="AA16" s="4"/>
      <c r="AB16" s="92">
        <f t="shared" si="17"/>
        <v>0</v>
      </c>
      <c r="AC16" s="10">
        <f t="shared" si="18"/>
        <v>0</v>
      </c>
      <c r="AD16" s="4"/>
      <c r="AE16" s="92">
        <f t="shared" si="19"/>
        <v>0</v>
      </c>
      <c r="AF16" s="10">
        <f t="shared" si="20"/>
        <v>0</v>
      </c>
      <c r="AG16" s="119">
        <f t="shared" si="21"/>
        <v>0</v>
      </c>
      <c r="AH16" s="4"/>
      <c r="AI16" s="92">
        <f t="shared" si="22"/>
        <v>0</v>
      </c>
      <c r="AJ16" s="10">
        <f t="shared" si="23"/>
        <v>0</v>
      </c>
      <c r="AK16" s="4"/>
      <c r="AL16" s="92">
        <f t="shared" si="24"/>
        <v>0</v>
      </c>
      <c r="AM16" s="10">
        <f t="shared" si="25"/>
        <v>0</v>
      </c>
      <c r="AN16" s="4"/>
      <c r="AO16" s="92">
        <f t="shared" si="26"/>
        <v>0</v>
      </c>
      <c r="AP16" s="10">
        <f t="shared" si="27"/>
        <v>0</v>
      </c>
      <c r="AQ16" s="119">
        <f t="shared" si="28"/>
        <v>0</v>
      </c>
      <c r="AR16" s="4"/>
      <c r="AS16" s="92">
        <f t="shared" si="29"/>
        <v>0</v>
      </c>
      <c r="AT16" s="10">
        <f t="shared" si="30"/>
        <v>0</v>
      </c>
      <c r="AU16" s="4"/>
      <c r="AV16" s="92">
        <f t="shared" si="31"/>
        <v>0</v>
      </c>
      <c r="AW16" s="10">
        <f t="shared" si="32"/>
        <v>0</v>
      </c>
      <c r="AX16" s="4"/>
      <c r="AY16" s="92">
        <f t="shared" si="33"/>
        <v>0</v>
      </c>
      <c r="AZ16" s="10">
        <f t="shared" si="34"/>
        <v>0</v>
      </c>
      <c r="BA16" s="119">
        <f t="shared" si="35"/>
        <v>0</v>
      </c>
      <c r="BB16" s="4"/>
      <c r="BC16" s="92">
        <f t="shared" si="36"/>
        <v>0</v>
      </c>
      <c r="BD16" s="10">
        <f t="shared" si="37"/>
        <v>0</v>
      </c>
      <c r="BE16" s="4"/>
      <c r="BF16" s="92">
        <f t="shared" si="38"/>
        <v>0</v>
      </c>
      <c r="BG16" s="10">
        <f t="shared" si="39"/>
        <v>0</v>
      </c>
      <c r="BH16" s="4"/>
      <c r="BI16" s="92">
        <f t="shared" si="40"/>
        <v>0</v>
      </c>
      <c r="BJ16" s="10">
        <f t="shared" si="41"/>
        <v>0</v>
      </c>
      <c r="BK16" s="119">
        <f t="shared" si="42"/>
        <v>0</v>
      </c>
      <c r="BL16" s="4"/>
      <c r="BM16" s="92">
        <f t="shared" si="43"/>
        <v>0</v>
      </c>
      <c r="BN16" s="10">
        <f t="shared" si="44"/>
        <v>0</v>
      </c>
      <c r="BO16" s="4"/>
      <c r="BP16" s="92">
        <f t="shared" si="45"/>
        <v>0</v>
      </c>
      <c r="BQ16" s="10">
        <f t="shared" si="46"/>
        <v>0</v>
      </c>
      <c r="BR16" s="4"/>
      <c r="BS16" s="92">
        <f t="shared" si="47"/>
        <v>0</v>
      </c>
      <c r="BT16" s="10">
        <f t="shared" si="48"/>
        <v>0</v>
      </c>
      <c r="BU16" s="119">
        <f t="shared" si="49"/>
        <v>0</v>
      </c>
      <c r="BV16" s="4"/>
      <c r="BW16" s="92">
        <f t="shared" si="50"/>
        <v>0</v>
      </c>
      <c r="BX16" s="10">
        <f t="shared" si="51"/>
        <v>0</v>
      </c>
      <c r="BY16" s="4"/>
      <c r="BZ16" s="92">
        <f t="shared" si="52"/>
        <v>0</v>
      </c>
      <c r="CA16" s="10">
        <f t="shared" si="53"/>
        <v>0</v>
      </c>
      <c r="CB16" s="4"/>
      <c r="CC16" s="92">
        <f t="shared" si="54"/>
        <v>0</v>
      </c>
      <c r="CD16" s="10">
        <f t="shared" si="55"/>
        <v>0</v>
      </c>
      <c r="CE16" s="119">
        <f t="shared" si="56"/>
        <v>0</v>
      </c>
      <c r="CF16" s="4"/>
      <c r="CG16" s="92">
        <f t="shared" si="57"/>
        <v>0</v>
      </c>
      <c r="CH16" s="10">
        <f t="shared" si="58"/>
        <v>0</v>
      </c>
      <c r="CI16" s="4"/>
      <c r="CJ16" s="92">
        <f t="shared" si="59"/>
        <v>0</v>
      </c>
      <c r="CK16" s="10">
        <f t="shared" si="60"/>
        <v>0</v>
      </c>
      <c r="CL16" s="4"/>
      <c r="CM16" s="92">
        <f t="shared" si="61"/>
        <v>0</v>
      </c>
      <c r="CN16" s="10">
        <f t="shared" si="62"/>
        <v>0</v>
      </c>
      <c r="CO16" s="119">
        <f t="shared" si="63"/>
        <v>0</v>
      </c>
      <c r="CP16" s="4"/>
      <c r="CQ16" s="92">
        <f t="shared" si="64"/>
        <v>0</v>
      </c>
      <c r="CR16" s="10">
        <f t="shared" si="65"/>
        <v>0</v>
      </c>
      <c r="CS16" s="4"/>
      <c r="CT16" s="92">
        <f t="shared" si="66"/>
        <v>0</v>
      </c>
      <c r="CU16" s="10">
        <f t="shared" si="67"/>
        <v>0</v>
      </c>
      <c r="CV16" s="4"/>
      <c r="CW16" s="92">
        <f t="shared" si="68"/>
        <v>0</v>
      </c>
      <c r="CX16" s="10">
        <f t="shared" si="69"/>
        <v>0</v>
      </c>
      <c r="CY16" s="119">
        <f t="shared" si="70"/>
        <v>0</v>
      </c>
      <c r="CZ16" s="4"/>
      <c r="DA16" s="92">
        <f t="shared" si="71"/>
        <v>0</v>
      </c>
      <c r="DB16" s="10">
        <f t="shared" si="72"/>
        <v>0</v>
      </c>
      <c r="DC16" s="4"/>
      <c r="DD16" s="92">
        <f t="shared" si="73"/>
        <v>0</v>
      </c>
      <c r="DE16" s="10">
        <f t="shared" si="74"/>
        <v>0</v>
      </c>
      <c r="DF16" s="4"/>
      <c r="DG16" s="92">
        <f t="shared" si="75"/>
        <v>0</v>
      </c>
      <c r="DH16" s="10">
        <f t="shared" si="76"/>
        <v>0</v>
      </c>
      <c r="DI16" s="119">
        <f t="shared" si="77"/>
        <v>0</v>
      </c>
      <c r="DJ16" s="4"/>
      <c r="DK16" s="92">
        <f t="shared" si="78"/>
        <v>0</v>
      </c>
      <c r="DL16" s="10">
        <f t="shared" si="79"/>
        <v>0</v>
      </c>
      <c r="DM16" s="4"/>
      <c r="DN16" s="92">
        <f t="shared" si="80"/>
        <v>0</v>
      </c>
      <c r="DO16" s="10">
        <f t="shared" si="81"/>
        <v>0</v>
      </c>
      <c r="DP16" s="4"/>
      <c r="DQ16" s="92">
        <f t="shared" si="82"/>
        <v>0</v>
      </c>
      <c r="DR16" s="10">
        <f t="shared" si="83"/>
        <v>0</v>
      </c>
      <c r="DS16" s="119">
        <f t="shared" si="84"/>
        <v>0</v>
      </c>
      <c r="DT16" s="4"/>
      <c r="DU16" s="92">
        <f t="shared" si="85"/>
        <v>0</v>
      </c>
      <c r="DV16" s="10">
        <f t="shared" si="86"/>
        <v>0</v>
      </c>
      <c r="DW16" s="4"/>
      <c r="DX16" s="92">
        <f t="shared" si="87"/>
        <v>0</v>
      </c>
      <c r="DY16" s="10">
        <f t="shared" si="88"/>
        <v>0</v>
      </c>
      <c r="DZ16" s="4"/>
      <c r="EA16" s="92">
        <f t="shared" si="89"/>
        <v>0</v>
      </c>
      <c r="EB16" s="10">
        <f t="shared" si="90"/>
        <v>0</v>
      </c>
      <c r="EC16" s="119">
        <f t="shared" si="91"/>
        <v>0</v>
      </c>
      <c r="ED16" s="4"/>
      <c r="EE16" s="92">
        <f t="shared" si="92"/>
        <v>0</v>
      </c>
      <c r="EF16" s="10">
        <f t="shared" si="93"/>
        <v>0</v>
      </c>
      <c r="EG16" s="4"/>
      <c r="EH16" s="92">
        <f t="shared" si="94"/>
        <v>0</v>
      </c>
      <c r="EI16" s="10">
        <f t="shared" si="95"/>
        <v>0</v>
      </c>
      <c r="EJ16" s="4"/>
      <c r="EK16" s="92">
        <f t="shared" si="96"/>
        <v>0</v>
      </c>
      <c r="EL16" s="10">
        <f t="shared" si="97"/>
        <v>0</v>
      </c>
      <c r="EM16" s="119">
        <f t="shared" si="98"/>
        <v>0</v>
      </c>
      <c r="EN16" s="4"/>
      <c r="EO16" s="92">
        <f t="shared" si="99"/>
        <v>0</v>
      </c>
      <c r="EP16" s="10">
        <f t="shared" si="100"/>
        <v>0</v>
      </c>
      <c r="EQ16" s="4"/>
      <c r="ER16" s="92">
        <f t="shared" si="101"/>
        <v>0</v>
      </c>
      <c r="ES16" s="10">
        <f t="shared" si="102"/>
        <v>0</v>
      </c>
      <c r="ET16" s="4"/>
      <c r="EU16" s="92">
        <f t="shared" si="103"/>
        <v>0</v>
      </c>
      <c r="EV16" s="10">
        <f t="shared" si="104"/>
        <v>0</v>
      </c>
      <c r="EW16" s="119">
        <f t="shared" si="105"/>
        <v>0</v>
      </c>
      <c r="EX16" s="4"/>
      <c r="EY16" s="92">
        <f t="shared" si="106"/>
        <v>0</v>
      </c>
      <c r="EZ16" s="10">
        <f t="shared" si="107"/>
        <v>0</v>
      </c>
      <c r="FA16" s="4"/>
      <c r="FB16" s="92">
        <f t="shared" si="108"/>
        <v>0</v>
      </c>
      <c r="FC16" s="10">
        <f t="shared" si="109"/>
        <v>0</v>
      </c>
      <c r="FD16" s="4"/>
      <c r="FE16" s="92">
        <f t="shared" si="110"/>
        <v>0</v>
      </c>
      <c r="FF16" s="10">
        <f t="shared" si="111"/>
        <v>0</v>
      </c>
      <c r="FG16" s="119">
        <f t="shared" si="112"/>
        <v>0</v>
      </c>
      <c r="FH16" s="4"/>
      <c r="FI16" s="92">
        <f t="shared" si="113"/>
        <v>0</v>
      </c>
      <c r="FJ16" s="10">
        <f t="shared" si="114"/>
        <v>0</v>
      </c>
      <c r="FK16" s="4"/>
      <c r="FL16" s="92">
        <f t="shared" si="115"/>
        <v>0</v>
      </c>
      <c r="FM16" s="10">
        <f t="shared" si="116"/>
        <v>0</v>
      </c>
      <c r="FN16" s="4"/>
      <c r="FO16" s="92">
        <f t="shared" si="117"/>
        <v>0</v>
      </c>
      <c r="FP16" s="10">
        <f t="shared" si="118"/>
        <v>0</v>
      </c>
      <c r="FQ16" s="119">
        <f t="shared" si="119"/>
        <v>0</v>
      </c>
      <c r="FR16" s="4"/>
      <c r="FS16" s="92">
        <f t="shared" si="120"/>
        <v>0</v>
      </c>
      <c r="FT16" s="10">
        <f t="shared" si="121"/>
        <v>0</v>
      </c>
      <c r="FU16" s="4"/>
      <c r="FV16" s="92">
        <f t="shared" si="122"/>
        <v>0</v>
      </c>
      <c r="FW16" s="10">
        <f t="shared" si="123"/>
        <v>0</v>
      </c>
      <c r="FX16" s="4"/>
      <c r="FY16" s="92">
        <f t="shared" si="124"/>
        <v>0</v>
      </c>
      <c r="FZ16" s="10">
        <f t="shared" si="125"/>
        <v>0</v>
      </c>
      <c r="GA16" s="119">
        <f t="shared" si="126"/>
        <v>0</v>
      </c>
      <c r="GB16" s="4"/>
      <c r="GC16" s="92">
        <f t="shared" si="127"/>
        <v>0</v>
      </c>
      <c r="GD16" s="10">
        <f t="shared" si="128"/>
        <v>0</v>
      </c>
      <c r="GE16" s="4"/>
      <c r="GF16" s="92">
        <f t="shared" si="129"/>
        <v>0</v>
      </c>
      <c r="GG16" s="10">
        <f t="shared" si="130"/>
        <v>0</v>
      </c>
      <c r="GH16" s="4"/>
      <c r="GI16" s="92">
        <f t="shared" si="131"/>
        <v>0</v>
      </c>
      <c r="GJ16" s="10">
        <f t="shared" si="132"/>
        <v>0</v>
      </c>
      <c r="GK16" s="119">
        <f t="shared" si="133"/>
        <v>0</v>
      </c>
      <c r="GL16" s="4"/>
      <c r="GM16" s="92">
        <f t="shared" si="134"/>
        <v>0</v>
      </c>
      <c r="GN16" s="10">
        <f t="shared" si="135"/>
        <v>0</v>
      </c>
      <c r="GO16" s="4"/>
      <c r="GP16" s="92">
        <f t="shared" si="136"/>
        <v>0</v>
      </c>
      <c r="GQ16" s="10">
        <f t="shared" si="137"/>
        <v>0</v>
      </c>
      <c r="GR16" s="4"/>
      <c r="GS16" s="92">
        <f t="shared" si="138"/>
        <v>0</v>
      </c>
      <c r="GT16" s="10">
        <f t="shared" si="139"/>
        <v>0</v>
      </c>
      <c r="GU16" s="119">
        <f t="shared" si="140"/>
        <v>0</v>
      </c>
      <c r="GV16" s="4"/>
      <c r="GW16" s="92">
        <f t="shared" si="141"/>
        <v>0</v>
      </c>
      <c r="GX16" s="10">
        <f t="shared" si="142"/>
        <v>0</v>
      </c>
      <c r="GY16" s="4"/>
      <c r="GZ16" s="92">
        <f t="shared" si="143"/>
        <v>0</v>
      </c>
      <c r="HA16" s="10">
        <f t="shared" si="144"/>
        <v>0</v>
      </c>
      <c r="HB16" s="4"/>
      <c r="HC16" s="92">
        <f t="shared" si="145"/>
        <v>0</v>
      </c>
      <c r="HD16" s="10">
        <f t="shared" si="146"/>
        <v>0</v>
      </c>
      <c r="HE16" s="119">
        <f t="shared" si="147"/>
        <v>0</v>
      </c>
      <c r="HF16" s="4"/>
      <c r="HG16" s="92">
        <f t="shared" si="148"/>
        <v>0</v>
      </c>
      <c r="HH16" s="10">
        <f t="shared" si="149"/>
        <v>0</v>
      </c>
      <c r="HI16" s="4"/>
      <c r="HJ16" s="92">
        <f t="shared" si="150"/>
        <v>0</v>
      </c>
      <c r="HK16" s="10">
        <f t="shared" si="151"/>
        <v>0</v>
      </c>
      <c r="HL16" s="4"/>
      <c r="HM16" s="92">
        <f t="shared" si="152"/>
        <v>0</v>
      </c>
      <c r="HN16" s="10">
        <f t="shared" si="153"/>
        <v>0</v>
      </c>
      <c r="HO16" s="119">
        <f t="shared" si="154"/>
        <v>0</v>
      </c>
      <c r="HP16" s="4"/>
      <c r="HQ16" s="92">
        <f t="shared" si="155"/>
        <v>0</v>
      </c>
      <c r="HR16" s="10">
        <f t="shared" si="156"/>
        <v>0</v>
      </c>
      <c r="HS16" s="4"/>
      <c r="HT16" s="92">
        <f t="shared" si="157"/>
        <v>0</v>
      </c>
      <c r="HU16" s="10">
        <f t="shared" si="158"/>
        <v>0</v>
      </c>
      <c r="HV16" s="4"/>
      <c r="HW16" s="92">
        <f t="shared" si="159"/>
        <v>0</v>
      </c>
      <c r="HX16" s="10">
        <f t="shared" si="160"/>
        <v>0</v>
      </c>
      <c r="HY16" s="119">
        <f t="shared" si="161"/>
        <v>0</v>
      </c>
      <c r="HZ16" s="4"/>
      <c r="IA16" s="92">
        <f t="shared" si="162"/>
        <v>0</v>
      </c>
      <c r="IB16" s="10">
        <f t="shared" si="163"/>
        <v>0</v>
      </c>
      <c r="IC16" s="4"/>
      <c r="ID16" s="92">
        <f t="shared" si="164"/>
        <v>0</v>
      </c>
      <c r="IE16" s="10">
        <f t="shared" si="165"/>
        <v>0</v>
      </c>
      <c r="IF16" s="4"/>
      <c r="IG16" s="92">
        <f t="shared" si="166"/>
        <v>0</v>
      </c>
      <c r="IH16" s="10">
        <f t="shared" si="167"/>
        <v>0</v>
      </c>
      <c r="II16" s="119">
        <f t="shared" si="168"/>
        <v>0</v>
      </c>
      <c r="IJ16" s="4"/>
      <c r="IK16" s="92">
        <f t="shared" si="169"/>
        <v>0</v>
      </c>
      <c r="IL16" s="10">
        <f t="shared" si="170"/>
        <v>0</v>
      </c>
      <c r="IM16" s="4"/>
      <c r="IN16" s="92">
        <f t="shared" si="171"/>
        <v>0</v>
      </c>
      <c r="IO16" s="10">
        <f t="shared" si="172"/>
        <v>0</v>
      </c>
      <c r="IP16" s="4"/>
      <c r="IQ16" s="92">
        <f t="shared" si="173"/>
        <v>0</v>
      </c>
      <c r="IR16" s="10">
        <f t="shared" si="174"/>
        <v>0</v>
      </c>
      <c r="IS16" s="119">
        <f t="shared" si="175"/>
        <v>0</v>
      </c>
      <c r="IT16" s="4"/>
      <c r="IU16" s="92">
        <f t="shared" si="176"/>
        <v>0</v>
      </c>
      <c r="IV16" s="10">
        <f t="shared" si="177"/>
        <v>0</v>
      </c>
      <c r="IW16" s="4"/>
      <c r="IX16" s="92">
        <f t="shared" si="178"/>
        <v>0</v>
      </c>
      <c r="IY16" s="10">
        <f t="shared" si="179"/>
        <v>0</v>
      </c>
      <c r="IZ16" s="4"/>
      <c r="JA16" s="92">
        <f t="shared" si="180"/>
        <v>0</v>
      </c>
      <c r="JB16" s="10">
        <f t="shared" si="181"/>
        <v>0</v>
      </c>
      <c r="JC16" s="119">
        <f t="shared" si="182"/>
        <v>0</v>
      </c>
      <c r="JD16" s="4"/>
      <c r="JE16" s="92">
        <f t="shared" si="183"/>
        <v>0</v>
      </c>
      <c r="JF16" s="10">
        <f t="shared" si="184"/>
        <v>0</v>
      </c>
      <c r="JG16" s="4"/>
      <c r="JH16" s="92">
        <f t="shared" si="185"/>
        <v>0</v>
      </c>
      <c r="JI16" s="10">
        <f t="shared" si="186"/>
        <v>0</v>
      </c>
      <c r="JJ16" s="4"/>
      <c r="JK16" s="92">
        <f t="shared" si="187"/>
        <v>0</v>
      </c>
      <c r="JL16" s="10">
        <f t="shared" si="188"/>
        <v>0</v>
      </c>
      <c r="JM16" s="119">
        <f t="shared" si="189"/>
        <v>0</v>
      </c>
      <c r="JN16" s="4"/>
      <c r="JO16" s="92">
        <f t="shared" si="190"/>
        <v>0</v>
      </c>
      <c r="JP16" s="10">
        <f t="shared" si="191"/>
        <v>0</v>
      </c>
      <c r="JQ16" s="4"/>
      <c r="JR16" s="92">
        <f t="shared" si="192"/>
        <v>0</v>
      </c>
      <c r="JS16" s="10">
        <f t="shared" si="193"/>
        <v>0</v>
      </c>
      <c r="JT16" s="4"/>
      <c r="JU16" s="92">
        <f t="shared" si="194"/>
        <v>0</v>
      </c>
      <c r="JV16" s="10">
        <f t="shared" si="195"/>
        <v>0</v>
      </c>
      <c r="JW16" s="119">
        <f t="shared" si="196"/>
        <v>0</v>
      </c>
      <c r="JX16" s="4"/>
      <c r="JY16" s="92">
        <f t="shared" si="197"/>
        <v>0</v>
      </c>
      <c r="JZ16" s="10">
        <f t="shared" si="198"/>
        <v>0</v>
      </c>
      <c r="KA16" s="4"/>
      <c r="KB16" s="92">
        <f t="shared" si="199"/>
        <v>0</v>
      </c>
      <c r="KC16" s="10">
        <f t="shared" si="200"/>
        <v>0</v>
      </c>
      <c r="KD16" s="4"/>
      <c r="KE16" s="92">
        <f t="shared" si="201"/>
        <v>0</v>
      </c>
      <c r="KF16" s="10">
        <f t="shared" si="202"/>
        <v>0</v>
      </c>
      <c r="KG16" s="119">
        <f t="shared" si="203"/>
        <v>0</v>
      </c>
      <c r="KH16" s="4"/>
      <c r="KI16" s="92">
        <f t="shared" si="204"/>
        <v>0</v>
      </c>
      <c r="KJ16" s="10">
        <f t="shared" si="205"/>
        <v>0</v>
      </c>
      <c r="KK16" s="4"/>
      <c r="KL16" s="92">
        <f t="shared" si="206"/>
        <v>0</v>
      </c>
      <c r="KM16" s="10">
        <f t="shared" si="207"/>
        <v>0</v>
      </c>
      <c r="KN16" s="4"/>
      <c r="KO16" s="92">
        <f t="shared" si="208"/>
        <v>0</v>
      </c>
      <c r="KP16" s="10">
        <f t="shared" si="209"/>
        <v>0</v>
      </c>
      <c r="KQ16" s="119">
        <f t="shared" si="210"/>
        <v>0</v>
      </c>
      <c r="KR16" s="4"/>
      <c r="KS16" s="92">
        <f t="shared" si="211"/>
        <v>0</v>
      </c>
      <c r="KT16" s="10">
        <f t="shared" si="212"/>
        <v>0</v>
      </c>
      <c r="KU16" s="4"/>
      <c r="KV16" s="92">
        <f t="shared" si="213"/>
        <v>0</v>
      </c>
      <c r="KW16" s="10">
        <f t="shared" si="214"/>
        <v>0</v>
      </c>
      <c r="KX16" s="4"/>
      <c r="KY16" s="92">
        <f t="shared" si="215"/>
        <v>0</v>
      </c>
      <c r="KZ16" s="10">
        <f t="shared" si="216"/>
        <v>0</v>
      </c>
      <c r="LA16" s="119">
        <f t="shared" si="217"/>
        <v>0</v>
      </c>
      <c r="LB16" s="37"/>
      <c r="LD16" s="335">
        <f t="shared" si="218"/>
        <v>0</v>
      </c>
      <c r="LE16" s="189">
        <f t="shared" si="0"/>
        <v>0</v>
      </c>
    </row>
    <row r="17" spans="1:317" ht="15" hidden="1" customHeight="1" x14ac:dyDescent="0.25">
      <c r="A17" s="5" t="s">
        <v>12</v>
      </c>
      <c r="B17" s="4">
        <v>50000</v>
      </c>
      <c r="C17" s="4"/>
      <c r="D17" s="4"/>
      <c r="E17" s="92">
        <f t="shared" si="1"/>
        <v>0</v>
      </c>
      <c r="F17" s="10">
        <f t="shared" si="2"/>
        <v>0</v>
      </c>
      <c r="G17" s="4"/>
      <c r="H17" s="92">
        <f t="shared" si="3"/>
        <v>0</v>
      </c>
      <c r="I17" s="10">
        <f t="shared" si="4"/>
        <v>0</v>
      </c>
      <c r="J17" s="4"/>
      <c r="K17" s="92">
        <f t="shared" si="5"/>
        <v>0</v>
      </c>
      <c r="L17" s="10">
        <f t="shared" si="6"/>
        <v>0</v>
      </c>
      <c r="M17" s="119">
        <f t="shared" si="7"/>
        <v>0</v>
      </c>
      <c r="N17" s="4"/>
      <c r="O17" s="92">
        <f t="shared" si="8"/>
        <v>0</v>
      </c>
      <c r="P17" s="10">
        <f t="shared" si="9"/>
        <v>0</v>
      </c>
      <c r="Q17" s="4"/>
      <c r="R17" s="92">
        <f t="shared" si="10"/>
        <v>0</v>
      </c>
      <c r="S17" s="10">
        <f t="shared" si="11"/>
        <v>0</v>
      </c>
      <c r="T17" s="4"/>
      <c r="U17" s="92">
        <f t="shared" si="12"/>
        <v>0</v>
      </c>
      <c r="V17" s="10">
        <f t="shared" si="13"/>
        <v>0</v>
      </c>
      <c r="W17" s="119">
        <f t="shared" si="14"/>
        <v>0</v>
      </c>
      <c r="X17" s="4"/>
      <c r="Y17" s="92">
        <f t="shared" si="15"/>
        <v>0</v>
      </c>
      <c r="Z17" s="10">
        <f t="shared" si="16"/>
        <v>0</v>
      </c>
      <c r="AA17" s="4"/>
      <c r="AB17" s="92">
        <f t="shared" si="17"/>
        <v>0</v>
      </c>
      <c r="AC17" s="10">
        <f t="shared" si="18"/>
        <v>0</v>
      </c>
      <c r="AD17" s="4"/>
      <c r="AE17" s="92">
        <f t="shared" si="19"/>
        <v>0</v>
      </c>
      <c r="AF17" s="10">
        <f t="shared" si="20"/>
        <v>0</v>
      </c>
      <c r="AG17" s="119">
        <f t="shared" si="21"/>
        <v>0</v>
      </c>
      <c r="AH17" s="4"/>
      <c r="AI17" s="92">
        <f t="shared" si="22"/>
        <v>0</v>
      </c>
      <c r="AJ17" s="10">
        <f t="shared" si="23"/>
        <v>0</v>
      </c>
      <c r="AK17" s="4"/>
      <c r="AL17" s="92">
        <f t="shared" si="24"/>
        <v>0</v>
      </c>
      <c r="AM17" s="10">
        <f t="shared" si="25"/>
        <v>0</v>
      </c>
      <c r="AN17" s="4"/>
      <c r="AO17" s="92">
        <f t="shared" si="26"/>
        <v>0</v>
      </c>
      <c r="AP17" s="10">
        <f t="shared" si="27"/>
        <v>0</v>
      </c>
      <c r="AQ17" s="119">
        <f t="shared" si="28"/>
        <v>0</v>
      </c>
      <c r="AR17" s="4"/>
      <c r="AS17" s="92">
        <f t="shared" si="29"/>
        <v>0</v>
      </c>
      <c r="AT17" s="10">
        <f t="shared" si="30"/>
        <v>0</v>
      </c>
      <c r="AU17" s="4"/>
      <c r="AV17" s="92">
        <f t="shared" si="31"/>
        <v>0</v>
      </c>
      <c r="AW17" s="10">
        <f t="shared" si="32"/>
        <v>0</v>
      </c>
      <c r="AX17" s="4"/>
      <c r="AY17" s="92">
        <f t="shared" si="33"/>
        <v>0</v>
      </c>
      <c r="AZ17" s="10">
        <f t="shared" si="34"/>
        <v>0</v>
      </c>
      <c r="BA17" s="119">
        <f t="shared" si="35"/>
        <v>0</v>
      </c>
      <c r="BB17" s="4"/>
      <c r="BC17" s="92">
        <f t="shared" si="36"/>
        <v>0</v>
      </c>
      <c r="BD17" s="10">
        <f t="shared" si="37"/>
        <v>0</v>
      </c>
      <c r="BE17" s="4"/>
      <c r="BF17" s="92">
        <f t="shared" si="38"/>
        <v>0</v>
      </c>
      <c r="BG17" s="10">
        <f t="shared" si="39"/>
        <v>0</v>
      </c>
      <c r="BH17" s="4"/>
      <c r="BI17" s="92">
        <f t="shared" si="40"/>
        <v>0</v>
      </c>
      <c r="BJ17" s="10">
        <f t="shared" si="41"/>
        <v>0</v>
      </c>
      <c r="BK17" s="119">
        <f t="shared" si="42"/>
        <v>0</v>
      </c>
      <c r="BL17" s="4"/>
      <c r="BM17" s="92">
        <f t="shared" si="43"/>
        <v>0</v>
      </c>
      <c r="BN17" s="10">
        <f t="shared" si="44"/>
        <v>0</v>
      </c>
      <c r="BO17" s="4"/>
      <c r="BP17" s="92">
        <f t="shared" si="45"/>
        <v>0</v>
      </c>
      <c r="BQ17" s="10">
        <f t="shared" si="46"/>
        <v>0</v>
      </c>
      <c r="BR17" s="4"/>
      <c r="BS17" s="92">
        <f t="shared" si="47"/>
        <v>0</v>
      </c>
      <c r="BT17" s="10">
        <f t="shared" si="48"/>
        <v>0</v>
      </c>
      <c r="BU17" s="119">
        <f t="shared" si="49"/>
        <v>0</v>
      </c>
      <c r="BV17" s="4"/>
      <c r="BW17" s="92">
        <f t="shared" si="50"/>
        <v>0</v>
      </c>
      <c r="BX17" s="10">
        <f t="shared" si="51"/>
        <v>0</v>
      </c>
      <c r="BY17" s="4"/>
      <c r="BZ17" s="92">
        <f t="shared" si="52"/>
        <v>0</v>
      </c>
      <c r="CA17" s="10">
        <f t="shared" si="53"/>
        <v>0</v>
      </c>
      <c r="CB17" s="4"/>
      <c r="CC17" s="92">
        <f t="shared" si="54"/>
        <v>0</v>
      </c>
      <c r="CD17" s="10">
        <f t="shared" si="55"/>
        <v>0</v>
      </c>
      <c r="CE17" s="119">
        <f t="shared" si="56"/>
        <v>0</v>
      </c>
      <c r="CF17" s="4"/>
      <c r="CG17" s="92">
        <f t="shared" si="57"/>
        <v>0</v>
      </c>
      <c r="CH17" s="10">
        <f t="shared" si="58"/>
        <v>0</v>
      </c>
      <c r="CI17" s="4"/>
      <c r="CJ17" s="92">
        <f t="shared" si="59"/>
        <v>0</v>
      </c>
      <c r="CK17" s="10">
        <f t="shared" si="60"/>
        <v>0</v>
      </c>
      <c r="CL17" s="4"/>
      <c r="CM17" s="92">
        <f t="shared" si="61"/>
        <v>0</v>
      </c>
      <c r="CN17" s="10">
        <f t="shared" si="62"/>
        <v>0</v>
      </c>
      <c r="CO17" s="119">
        <f t="shared" si="63"/>
        <v>0</v>
      </c>
      <c r="CP17" s="4"/>
      <c r="CQ17" s="92">
        <f t="shared" si="64"/>
        <v>0</v>
      </c>
      <c r="CR17" s="10">
        <f t="shared" si="65"/>
        <v>0</v>
      </c>
      <c r="CS17" s="4"/>
      <c r="CT17" s="92">
        <f t="shared" si="66"/>
        <v>0</v>
      </c>
      <c r="CU17" s="10">
        <f t="shared" si="67"/>
        <v>0</v>
      </c>
      <c r="CV17" s="4"/>
      <c r="CW17" s="92">
        <f t="shared" si="68"/>
        <v>0</v>
      </c>
      <c r="CX17" s="10">
        <f t="shared" si="69"/>
        <v>0</v>
      </c>
      <c r="CY17" s="119">
        <f t="shared" si="70"/>
        <v>0</v>
      </c>
      <c r="CZ17" s="4"/>
      <c r="DA17" s="92">
        <f t="shared" si="71"/>
        <v>0</v>
      </c>
      <c r="DB17" s="10">
        <f t="shared" si="72"/>
        <v>0</v>
      </c>
      <c r="DC17" s="4"/>
      <c r="DD17" s="92">
        <f t="shared" si="73"/>
        <v>0</v>
      </c>
      <c r="DE17" s="10">
        <f t="shared" si="74"/>
        <v>0</v>
      </c>
      <c r="DF17" s="4"/>
      <c r="DG17" s="92">
        <f t="shared" si="75"/>
        <v>0</v>
      </c>
      <c r="DH17" s="10">
        <f t="shared" si="76"/>
        <v>0</v>
      </c>
      <c r="DI17" s="119">
        <f t="shared" si="77"/>
        <v>0</v>
      </c>
      <c r="DJ17" s="4"/>
      <c r="DK17" s="92">
        <f t="shared" si="78"/>
        <v>0</v>
      </c>
      <c r="DL17" s="10">
        <f t="shared" si="79"/>
        <v>0</v>
      </c>
      <c r="DM17" s="4"/>
      <c r="DN17" s="92">
        <f t="shared" si="80"/>
        <v>0</v>
      </c>
      <c r="DO17" s="10">
        <f t="shared" si="81"/>
        <v>0</v>
      </c>
      <c r="DP17" s="4"/>
      <c r="DQ17" s="92">
        <f t="shared" si="82"/>
        <v>0</v>
      </c>
      <c r="DR17" s="10">
        <f t="shared" si="83"/>
        <v>0</v>
      </c>
      <c r="DS17" s="119">
        <f t="shared" si="84"/>
        <v>0</v>
      </c>
      <c r="DT17" s="4"/>
      <c r="DU17" s="92">
        <f t="shared" si="85"/>
        <v>0</v>
      </c>
      <c r="DV17" s="10">
        <f t="shared" si="86"/>
        <v>0</v>
      </c>
      <c r="DW17" s="4"/>
      <c r="DX17" s="92">
        <f t="shared" si="87"/>
        <v>0</v>
      </c>
      <c r="DY17" s="10">
        <f t="shared" si="88"/>
        <v>0</v>
      </c>
      <c r="DZ17" s="4"/>
      <c r="EA17" s="92">
        <f t="shared" si="89"/>
        <v>0</v>
      </c>
      <c r="EB17" s="10">
        <f t="shared" si="90"/>
        <v>0</v>
      </c>
      <c r="EC17" s="119">
        <f t="shared" si="91"/>
        <v>0</v>
      </c>
      <c r="ED17" s="4"/>
      <c r="EE17" s="92">
        <f t="shared" si="92"/>
        <v>0</v>
      </c>
      <c r="EF17" s="10">
        <f t="shared" si="93"/>
        <v>0</v>
      </c>
      <c r="EG17" s="4"/>
      <c r="EH17" s="92">
        <f t="shared" si="94"/>
        <v>0</v>
      </c>
      <c r="EI17" s="10">
        <f t="shared" si="95"/>
        <v>0</v>
      </c>
      <c r="EJ17" s="4"/>
      <c r="EK17" s="92">
        <f t="shared" si="96"/>
        <v>0</v>
      </c>
      <c r="EL17" s="10">
        <f t="shared" si="97"/>
        <v>0</v>
      </c>
      <c r="EM17" s="119">
        <f t="shared" si="98"/>
        <v>0</v>
      </c>
      <c r="EN17" s="4"/>
      <c r="EO17" s="92">
        <f t="shared" si="99"/>
        <v>0</v>
      </c>
      <c r="EP17" s="10">
        <f t="shared" si="100"/>
        <v>0</v>
      </c>
      <c r="EQ17" s="4"/>
      <c r="ER17" s="92">
        <f t="shared" si="101"/>
        <v>0</v>
      </c>
      <c r="ES17" s="10">
        <f t="shared" si="102"/>
        <v>0</v>
      </c>
      <c r="ET17" s="4"/>
      <c r="EU17" s="92">
        <f t="shared" si="103"/>
        <v>0</v>
      </c>
      <c r="EV17" s="10">
        <f t="shared" si="104"/>
        <v>0</v>
      </c>
      <c r="EW17" s="119">
        <f t="shared" si="105"/>
        <v>0</v>
      </c>
      <c r="EX17" s="4"/>
      <c r="EY17" s="92">
        <f t="shared" si="106"/>
        <v>0</v>
      </c>
      <c r="EZ17" s="10">
        <f t="shared" si="107"/>
        <v>0</v>
      </c>
      <c r="FA17" s="4"/>
      <c r="FB17" s="92">
        <f t="shared" si="108"/>
        <v>0</v>
      </c>
      <c r="FC17" s="10">
        <f t="shared" si="109"/>
        <v>0</v>
      </c>
      <c r="FD17" s="4"/>
      <c r="FE17" s="92">
        <f t="shared" si="110"/>
        <v>0</v>
      </c>
      <c r="FF17" s="10">
        <f t="shared" si="111"/>
        <v>0</v>
      </c>
      <c r="FG17" s="119">
        <f t="shared" si="112"/>
        <v>0</v>
      </c>
      <c r="FH17" s="4"/>
      <c r="FI17" s="92">
        <f t="shared" si="113"/>
        <v>0</v>
      </c>
      <c r="FJ17" s="10">
        <f t="shared" si="114"/>
        <v>0</v>
      </c>
      <c r="FK17" s="4"/>
      <c r="FL17" s="92">
        <f t="shared" si="115"/>
        <v>0</v>
      </c>
      <c r="FM17" s="10">
        <f t="shared" si="116"/>
        <v>0</v>
      </c>
      <c r="FN17" s="4"/>
      <c r="FO17" s="92">
        <f t="shared" si="117"/>
        <v>0</v>
      </c>
      <c r="FP17" s="10">
        <f t="shared" si="118"/>
        <v>0</v>
      </c>
      <c r="FQ17" s="119">
        <f t="shared" si="119"/>
        <v>0</v>
      </c>
      <c r="FR17" s="4"/>
      <c r="FS17" s="92">
        <f t="shared" si="120"/>
        <v>0</v>
      </c>
      <c r="FT17" s="10">
        <f t="shared" si="121"/>
        <v>0</v>
      </c>
      <c r="FU17" s="4"/>
      <c r="FV17" s="92">
        <f t="shared" si="122"/>
        <v>0</v>
      </c>
      <c r="FW17" s="10">
        <f t="shared" si="123"/>
        <v>0</v>
      </c>
      <c r="FX17" s="4"/>
      <c r="FY17" s="92">
        <f t="shared" si="124"/>
        <v>0</v>
      </c>
      <c r="FZ17" s="10">
        <f t="shared" si="125"/>
        <v>0</v>
      </c>
      <c r="GA17" s="119">
        <f t="shared" si="126"/>
        <v>0</v>
      </c>
      <c r="GB17" s="4"/>
      <c r="GC17" s="92">
        <f t="shared" si="127"/>
        <v>0</v>
      </c>
      <c r="GD17" s="10">
        <f t="shared" si="128"/>
        <v>0</v>
      </c>
      <c r="GE17" s="4"/>
      <c r="GF17" s="92">
        <f t="shared" si="129"/>
        <v>0</v>
      </c>
      <c r="GG17" s="10">
        <f t="shared" si="130"/>
        <v>0</v>
      </c>
      <c r="GH17" s="4"/>
      <c r="GI17" s="92">
        <f t="shared" si="131"/>
        <v>0</v>
      </c>
      <c r="GJ17" s="10">
        <f t="shared" si="132"/>
        <v>0</v>
      </c>
      <c r="GK17" s="119">
        <f t="shared" si="133"/>
        <v>0</v>
      </c>
      <c r="GL17" s="4"/>
      <c r="GM17" s="92">
        <f t="shared" si="134"/>
        <v>0</v>
      </c>
      <c r="GN17" s="10">
        <f t="shared" si="135"/>
        <v>0</v>
      </c>
      <c r="GO17" s="4"/>
      <c r="GP17" s="92">
        <f t="shared" si="136"/>
        <v>0</v>
      </c>
      <c r="GQ17" s="10">
        <f t="shared" si="137"/>
        <v>0</v>
      </c>
      <c r="GR17" s="4"/>
      <c r="GS17" s="92">
        <f t="shared" si="138"/>
        <v>0</v>
      </c>
      <c r="GT17" s="10">
        <f t="shared" si="139"/>
        <v>0</v>
      </c>
      <c r="GU17" s="119">
        <f t="shared" si="140"/>
        <v>0</v>
      </c>
      <c r="GV17" s="4"/>
      <c r="GW17" s="92">
        <f t="shared" si="141"/>
        <v>0</v>
      </c>
      <c r="GX17" s="10">
        <f t="shared" si="142"/>
        <v>0</v>
      </c>
      <c r="GY17" s="4"/>
      <c r="GZ17" s="92">
        <f t="shared" si="143"/>
        <v>0</v>
      </c>
      <c r="HA17" s="10">
        <f t="shared" si="144"/>
        <v>0</v>
      </c>
      <c r="HB17" s="4"/>
      <c r="HC17" s="92">
        <f t="shared" si="145"/>
        <v>0</v>
      </c>
      <c r="HD17" s="10">
        <f t="shared" si="146"/>
        <v>0</v>
      </c>
      <c r="HE17" s="119">
        <f t="shared" si="147"/>
        <v>0</v>
      </c>
      <c r="HF17" s="4"/>
      <c r="HG17" s="92">
        <f t="shared" si="148"/>
        <v>0</v>
      </c>
      <c r="HH17" s="10">
        <f t="shared" si="149"/>
        <v>0</v>
      </c>
      <c r="HI17" s="4"/>
      <c r="HJ17" s="92">
        <f t="shared" si="150"/>
        <v>0</v>
      </c>
      <c r="HK17" s="10">
        <f t="shared" si="151"/>
        <v>0</v>
      </c>
      <c r="HL17" s="4"/>
      <c r="HM17" s="92">
        <f t="shared" si="152"/>
        <v>0</v>
      </c>
      <c r="HN17" s="10">
        <f t="shared" si="153"/>
        <v>0</v>
      </c>
      <c r="HO17" s="119">
        <f t="shared" si="154"/>
        <v>0</v>
      </c>
      <c r="HP17" s="4"/>
      <c r="HQ17" s="92">
        <f t="shared" si="155"/>
        <v>0</v>
      </c>
      <c r="HR17" s="10">
        <f t="shared" si="156"/>
        <v>0</v>
      </c>
      <c r="HS17" s="4"/>
      <c r="HT17" s="92">
        <f t="shared" si="157"/>
        <v>0</v>
      </c>
      <c r="HU17" s="10">
        <f t="shared" si="158"/>
        <v>0</v>
      </c>
      <c r="HV17" s="4"/>
      <c r="HW17" s="92">
        <f t="shared" si="159"/>
        <v>0</v>
      </c>
      <c r="HX17" s="10">
        <f t="shared" si="160"/>
        <v>0</v>
      </c>
      <c r="HY17" s="119">
        <f t="shared" si="161"/>
        <v>0</v>
      </c>
      <c r="HZ17" s="4"/>
      <c r="IA17" s="92">
        <f t="shared" si="162"/>
        <v>0</v>
      </c>
      <c r="IB17" s="10">
        <f t="shared" si="163"/>
        <v>0</v>
      </c>
      <c r="IC17" s="4"/>
      <c r="ID17" s="92">
        <f t="shared" si="164"/>
        <v>0</v>
      </c>
      <c r="IE17" s="10">
        <f t="shared" si="165"/>
        <v>0</v>
      </c>
      <c r="IF17" s="4"/>
      <c r="IG17" s="92">
        <f t="shared" si="166"/>
        <v>0</v>
      </c>
      <c r="IH17" s="10">
        <f t="shared" si="167"/>
        <v>0</v>
      </c>
      <c r="II17" s="119">
        <f t="shared" si="168"/>
        <v>0</v>
      </c>
      <c r="IJ17" s="4"/>
      <c r="IK17" s="92">
        <f t="shared" si="169"/>
        <v>0</v>
      </c>
      <c r="IL17" s="10">
        <f t="shared" si="170"/>
        <v>0</v>
      </c>
      <c r="IM17" s="4"/>
      <c r="IN17" s="92">
        <f t="shared" si="171"/>
        <v>0</v>
      </c>
      <c r="IO17" s="10">
        <f t="shared" si="172"/>
        <v>0</v>
      </c>
      <c r="IP17" s="4"/>
      <c r="IQ17" s="92">
        <f t="shared" si="173"/>
        <v>0</v>
      </c>
      <c r="IR17" s="10">
        <f t="shared" si="174"/>
        <v>0</v>
      </c>
      <c r="IS17" s="119">
        <f t="shared" si="175"/>
        <v>0</v>
      </c>
      <c r="IT17" s="4"/>
      <c r="IU17" s="92">
        <f t="shared" si="176"/>
        <v>0</v>
      </c>
      <c r="IV17" s="10">
        <f t="shared" si="177"/>
        <v>0</v>
      </c>
      <c r="IW17" s="4"/>
      <c r="IX17" s="92">
        <f t="shared" si="178"/>
        <v>0</v>
      </c>
      <c r="IY17" s="10">
        <f t="shared" si="179"/>
        <v>0</v>
      </c>
      <c r="IZ17" s="4"/>
      <c r="JA17" s="92">
        <f t="shared" si="180"/>
        <v>0</v>
      </c>
      <c r="JB17" s="10">
        <f t="shared" si="181"/>
        <v>0</v>
      </c>
      <c r="JC17" s="119">
        <f t="shared" si="182"/>
        <v>0</v>
      </c>
      <c r="JD17" s="4"/>
      <c r="JE17" s="92">
        <f t="shared" si="183"/>
        <v>0</v>
      </c>
      <c r="JF17" s="10">
        <f t="shared" si="184"/>
        <v>0</v>
      </c>
      <c r="JG17" s="4"/>
      <c r="JH17" s="92">
        <f t="shared" si="185"/>
        <v>0</v>
      </c>
      <c r="JI17" s="10">
        <f t="shared" si="186"/>
        <v>0</v>
      </c>
      <c r="JJ17" s="4"/>
      <c r="JK17" s="92">
        <f t="shared" si="187"/>
        <v>0</v>
      </c>
      <c r="JL17" s="10">
        <f t="shared" si="188"/>
        <v>0</v>
      </c>
      <c r="JM17" s="119">
        <f t="shared" si="189"/>
        <v>0</v>
      </c>
      <c r="JN17" s="4"/>
      <c r="JO17" s="92">
        <f t="shared" si="190"/>
        <v>0</v>
      </c>
      <c r="JP17" s="10">
        <f t="shared" si="191"/>
        <v>0</v>
      </c>
      <c r="JQ17" s="4"/>
      <c r="JR17" s="92">
        <f t="shared" si="192"/>
        <v>0</v>
      </c>
      <c r="JS17" s="10">
        <f t="shared" si="193"/>
        <v>0</v>
      </c>
      <c r="JT17" s="4"/>
      <c r="JU17" s="92">
        <f t="shared" si="194"/>
        <v>0</v>
      </c>
      <c r="JV17" s="10">
        <f t="shared" si="195"/>
        <v>0</v>
      </c>
      <c r="JW17" s="119">
        <f t="shared" si="196"/>
        <v>0</v>
      </c>
      <c r="JX17" s="4"/>
      <c r="JY17" s="92">
        <f t="shared" si="197"/>
        <v>0</v>
      </c>
      <c r="JZ17" s="10">
        <f t="shared" si="198"/>
        <v>0</v>
      </c>
      <c r="KA17" s="4"/>
      <c r="KB17" s="92">
        <f t="shared" si="199"/>
        <v>0</v>
      </c>
      <c r="KC17" s="10">
        <f t="shared" si="200"/>
        <v>0</v>
      </c>
      <c r="KD17" s="4"/>
      <c r="KE17" s="92">
        <f t="shared" si="201"/>
        <v>0</v>
      </c>
      <c r="KF17" s="10">
        <f t="shared" si="202"/>
        <v>0</v>
      </c>
      <c r="KG17" s="119">
        <f t="shared" si="203"/>
        <v>0</v>
      </c>
      <c r="KH17" s="4"/>
      <c r="KI17" s="92">
        <f t="shared" si="204"/>
        <v>0</v>
      </c>
      <c r="KJ17" s="10">
        <f t="shared" si="205"/>
        <v>0</v>
      </c>
      <c r="KK17" s="4"/>
      <c r="KL17" s="92">
        <f t="shared" si="206"/>
        <v>0</v>
      </c>
      <c r="KM17" s="10">
        <f t="shared" si="207"/>
        <v>0</v>
      </c>
      <c r="KN17" s="4"/>
      <c r="KO17" s="92">
        <f t="shared" si="208"/>
        <v>0</v>
      </c>
      <c r="KP17" s="10">
        <f t="shared" si="209"/>
        <v>0</v>
      </c>
      <c r="KQ17" s="119">
        <f t="shared" si="210"/>
        <v>0</v>
      </c>
      <c r="KR17" s="4"/>
      <c r="KS17" s="92">
        <f t="shared" si="211"/>
        <v>0</v>
      </c>
      <c r="KT17" s="10">
        <f t="shared" si="212"/>
        <v>0</v>
      </c>
      <c r="KU17" s="4"/>
      <c r="KV17" s="92">
        <f t="shared" si="213"/>
        <v>0</v>
      </c>
      <c r="KW17" s="10">
        <f t="shared" si="214"/>
        <v>0</v>
      </c>
      <c r="KX17" s="4"/>
      <c r="KY17" s="92">
        <f t="shared" si="215"/>
        <v>0</v>
      </c>
      <c r="KZ17" s="10">
        <f t="shared" si="216"/>
        <v>0</v>
      </c>
      <c r="LA17" s="119">
        <f t="shared" si="217"/>
        <v>0</v>
      </c>
      <c r="LB17" s="37"/>
      <c r="LD17" s="335">
        <f t="shared" si="218"/>
        <v>0</v>
      </c>
      <c r="LE17" s="189">
        <f t="shared" si="0"/>
        <v>0</v>
      </c>
    </row>
    <row r="18" spans="1:317" ht="15" hidden="1" customHeight="1" x14ac:dyDescent="0.25">
      <c r="A18" s="5" t="s">
        <v>13</v>
      </c>
      <c r="B18" s="4">
        <v>50000</v>
      </c>
      <c r="C18" s="4"/>
      <c r="D18" s="4"/>
      <c r="E18" s="92">
        <f t="shared" si="1"/>
        <v>0</v>
      </c>
      <c r="F18" s="10">
        <f t="shared" si="2"/>
        <v>0</v>
      </c>
      <c r="G18" s="4"/>
      <c r="H18" s="92">
        <f t="shared" si="3"/>
        <v>0</v>
      </c>
      <c r="I18" s="10">
        <f t="shared" si="4"/>
        <v>0</v>
      </c>
      <c r="J18" s="4"/>
      <c r="K18" s="92">
        <f t="shared" si="5"/>
        <v>0</v>
      </c>
      <c r="L18" s="10">
        <f t="shared" si="6"/>
        <v>0</v>
      </c>
      <c r="M18" s="119">
        <f t="shared" si="7"/>
        <v>0</v>
      </c>
      <c r="N18" s="4"/>
      <c r="O18" s="92">
        <f t="shared" si="8"/>
        <v>0</v>
      </c>
      <c r="P18" s="10">
        <f t="shared" si="9"/>
        <v>0</v>
      </c>
      <c r="Q18" s="4"/>
      <c r="R18" s="92">
        <f t="shared" si="10"/>
        <v>0</v>
      </c>
      <c r="S18" s="10">
        <f t="shared" si="11"/>
        <v>0</v>
      </c>
      <c r="T18" s="4"/>
      <c r="U18" s="92">
        <f t="shared" si="12"/>
        <v>0</v>
      </c>
      <c r="V18" s="10">
        <f t="shared" si="13"/>
        <v>0</v>
      </c>
      <c r="W18" s="119">
        <f t="shared" si="14"/>
        <v>0</v>
      </c>
      <c r="X18" s="4"/>
      <c r="Y18" s="92">
        <f t="shared" si="15"/>
        <v>0</v>
      </c>
      <c r="Z18" s="10">
        <f t="shared" si="16"/>
        <v>0</v>
      </c>
      <c r="AA18" s="4"/>
      <c r="AB18" s="92">
        <f t="shared" si="17"/>
        <v>0</v>
      </c>
      <c r="AC18" s="10">
        <f t="shared" si="18"/>
        <v>0</v>
      </c>
      <c r="AD18" s="4"/>
      <c r="AE18" s="92">
        <f t="shared" si="19"/>
        <v>0</v>
      </c>
      <c r="AF18" s="10">
        <f t="shared" si="20"/>
        <v>0</v>
      </c>
      <c r="AG18" s="119">
        <f t="shared" si="21"/>
        <v>0</v>
      </c>
      <c r="AH18" s="4"/>
      <c r="AI18" s="92">
        <f t="shared" si="22"/>
        <v>0</v>
      </c>
      <c r="AJ18" s="10">
        <f t="shared" si="23"/>
        <v>0</v>
      </c>
      <c r="AK18" s="4"/>
      <c r="AL18" s="92">
        <f t="shared" si="24"/>
        <v>0</v>
      </c>
      <c r="AM18" s="10">
        <f t="shared" si="25"/>
        <v>0</v>
      </c>
      <c r="AN18" s="4"/>
      <c r="AO18" s="92">
        <f t="shared" si="26"/>
        <v>0</v>
      </c>
      <c r="AP18" s="10">
        <f t="shared" si="27"/>
        <v>0</v>
      </c>
      <c r="AQ18" s="119">
        <f t="shared" si="28"/>
        <v>0</v>
      </c>
      <c r="AR18" s="4"/>
      <c r="AS18" s="92">
        <f t="shared" si="29"/>
        <v>0</v>
      </c>
      <c r="AT18" s="10">
        <f t="shared" si="30"/>
        <v>0</v>
      </c>
      <c r="AU18" s="4"/>
      <c r="AV18" s="92">
        <f t="shared" si="31"/>
        <v>0</v>
      </c>
      <c r="AW18" s="10">
        <f t="shared" si="32"/>
        <v>0</v>
      </c>
      <c r="AX18" s="4"/>
      <c r="AY18" s="92">
        <f t="shared" si="33"/>
        <v>0</v>
      </c>
      <c r="AZ18" s="10">
        <f t="shared" si="34"/>
        <v>0</v>
      </c>
      <c r="BA18" s="119">
        <f t="shared" si="35"/>
        <v>0</v>
      </c>
      <c r="BB18" s="4"/>
      <c r="BC18" s="92">
        <f t="shared" si="36"/>
        <v>0</v>
      </c>
      <c r="BD18" s="10">
        <f t="shared" si="37"/>
        <v>0</v>
      </c>
      <c r="BE18" s="4"/>
      <c r="BF18" s="92">
        <f t="shared" si="38"/>
        <v>0</v>
      </c>
      <c r="BG18" s="10">
        <f t="shared" si="39"/>
        <v>0</v>
      </c>
      <c r="BH18" s="4"/>
      <c r="BI18" s="92">
        <f t="shared" si="40"/>
        <v>0</v>
      </c>
      <c r="BJ18" s="10">
        <f t="shared" si="41"/>
        <v>0</v>
      </c>
      <c r="BK18" s="119">
        <f t="shared" si="42"/>
        <v>0</v>
      </c>
      <c r="BL18" s="4"/>
      <c r="BM18" s="92">
        <f t="shared" si="43"/>
        <v>0</v>
      </c>
      <c r="BN18" s="10">
        <f t="shared" si="44"/>
        <v>0</v>
      </c>
      <c r="BO18" s="4"/>
      <c r="BP18" s="92">
        <f t="shared" si="45"/>
        <v>0</v>
      </c>
      <c r="BQ18" s="10">
        <f t="shared" si="46"/>
        <v>0</v>
      </c>
      <c r="BR18" s="4"/>
      <c r="BS18" s="92">
        <f t="shared" si="47"/>
        <v>0</v>
      </c>
      <c r="BT18" s="10">
        <f t="shared" si="48"/>
        <v>0</v>
      </c>
      <c r="BU18" s="119">
        <f t="shared" si="49"/>
        <v>0</v>
      </c>
      <c r="BV18" s="4"/>
      <c r="BW18" s="92">
        <f t="shared" si="50"/>
        <v>0</v>
      </c>
      <c r="BX18" s="10">
        <f t="shared" si="51"/>
        <v>0</v>
      </c>
      <c r="BY18" s="4"/>
      <c r="BZ18" s="92">
        <f t="shared" si="52"/>
        <v>0</v>
      </c>
      <c r="CA18" s="10">
        <f t="shared" si="53"/>
        <v>0</v>
      </c>
      <c r="CB18" s="4"/>
      <c r="CC18" s="92">
        <f t="shared" si="54"/>
        <v>0</v>
      </c>
      <c r="CD18" s="10">
        <f t="shared" si="55"/>
        <v>0</v>
      </c>
      <c r="CE18" s="119">
        <f t="shared" si="56"/>
        <v>0</v>
      </c>
      <c r="CF18" s="4"/>
      <c r="CG18" s="92">
        <f t="shared" si="57"/>
        <v>0</v>
      </c>
      <c r="CH18" s="10">
        <f t="shared" si="58"/>
        <v>0</v>
      </c>
      <c r="CI18" s="4"/>
      <c r="CJ18" s="92">
        <f t="shared" si="59"/>
        <v>0</v>
      </c>
      <c r="CK18" s="10">
        <f t="shared" si="60"/>
        <v>0</v>
      </c>
      <c r="CL18" s="4"/>
      <c r="CM18" s="92">
        <f t="shared" si="61"/>
        <v>0</v>
      </c>
      <c r="CN18" s="10">
        <f t="shared" si="62"/>
        <v>0</v>
      </c>
      <c r="CO18" s="119">
        <f t="shared" si="63"/>
        <v>0</v>
      </c>
      <c r="CP18" s="4"/>
      <c r="CQ18" s="92">
        <f t="shared" si="64"/>
        <v>0</v>
      </c>
      <c r="CR18" s="10">
        <f t="shared" si="65"/>
        <v>0</v>
      </c>
      <c r="CS18" s="4"/>
      <c r="CT18" s="92">
        <f t="shared" si="66"/>
        <v>0</v>
      </c>
      <c r="CU18" s="10">
        <f t="shared" si="67"/>
        <v>0</v>
      </c>
      <c r="CV18" s="4"/>
      <c r="CW18" s="92">
        <f t="shared" si="68"/>
        <v>0</v>
      </c>
      <c r="CX18" s="10">
        <f t="shared" si="69"/>
        <v>0</v>
      </c>
      <c r="CY18" s="119">
        <f t="shared" si="70"/>
        <v>0</v>
      </c>
      <c r="CZ18" s="4"/>
      <c r="DA18" s="92">
        <f t="shared" si="71"/>
        <v>0</v>
      </c>
      <c r="DB18" s="10">
        <f t="shared" si="72"/>
        <v>0</v>
      </c>
      <c r="DC18" s="4"/>
      <c r="DD18" s="92">
        <f t="shared" si="73"/>
        <v>0</v>
      </c>
      <c r="DE18" s="10">
        <f t="shared" si="74"/>
        <v>0</v>
      </c>
      <c r="DF18" s="4"/>
      <c r="DG18" s="92">
        <f t="shared" si="75"/>
        <v>0</v>
      </c>
      <c r="DH18" s="10">
        <f t="shared" si="76"/>
        <v>0</v>
      </c>
      <c r="DI18" s="119">
        <f t="shared" si="77"/>
        <v>0</v>
      </c>
      <c r="DJ18" s="4"/>
      <c r="DK18" s="92">
        <f t="shared" si="78"/>
        <v>0</v>
      </c>
      <c r="DL18" s="10">
        <f t="shared" si="79"/>
        <v>0</v>
      </c>
      <c r="DM18" s="4"/>
      <c r="DN18" s="92">
        <f t="shared" si="80"/>
        <v>0</v>
      </c>
      <c r="DO18" s="10">
        <f t="shared" si="81"/>
        <v>0</v>
      </c>
      <c r="DP18" s="4"/>
      <c r="DQ18" s="92">
        <f t="shared" si="82"/>
        <v>0</v>
      </c>
      <c r="DR18" s="10">
        <f t="shared" si="83"/>
        <v>0</v>
      </c>
      <c r="DS18" s="119">
        <f t="shared" si="84"/>
        <v>0</v>
      </c>
      <c r="DT18" s="4"/>
      <c r="DU18" s="92">
        <f t="shared" si="85"/>
        <v>0</v>
      </c>
      <c r="DV18" s="10">
        <f t="shared" si="86"/>
        <v>0</v>
      </c>
      <c r="DW18" s="4"/>
      <c r="DX18" s="92">
        <f t="shared" si="87"/>
        <v>0</v>
      </c>
      <c r="DY18" s="10">
        <f t="shared" si="88"/>
        <v>0</v>
      </c>
      <c r="DZ18" s="4"/>
      <c r="EA18" s="92">
        <f t="shared" si="89"/>
        <v>0</v>
      </c>
      <c r="EB18" s="10">
        <f t="shared" si="90"/>
        <v>0</v>
      </c>
      <c r="EC18" s="119">
        <f t="shared" si="91"/>
        <v>0</v>
      </c>
      <c r="ED18" s="4"/>
      <c r="EE18" s="92">
        <f t="shared" si="92"/>
        <v>0</v>
      </c>
      <c r="EF18" s="10">
        <f t="shared" si="93"/>
        <v>0</v>
      </c>
      <c r="EG18" s="4"/>
      <c r="EH18" s="92">
        <f t="shared" si="94"/>
        <v>0</v>
      </c>
      <c r="EI18" s="10">
        <f t="shared" si="95"/>
        <v>0</v>
      </c>
      <c r="EJ18" s="4"/>
      <c r="EK18" s="92">
        <f t="shared" si="96"/>
        <v>0</v>
      </c>
      <c r="EL18" s="10">
        <f t="shared" si="97"/>
        <v>0</v>
      </c>
      <c r="EM18" s="119">
        <f t="shared" si="98"/>
        <v>0</v>
      </c>
      <c r="EN18" s="4"/>
      <c r="EO18" s="92">
        <f t="shared" si="99"/>
        <v>0</v>
      </c>
      <c r="EP18" s="10">
        <f t="shared" si="100"/>
        <v>0</v>
      </c>
      <c r="EQ18" s="4"/>
      <c r="ER18" s="92">
        <f t="shared" si="101"/>
        <v>0</v>
      </c>
      <c r="ES18" s="10">
        <f t="shared" si="102"/>
        <v>0</v>
      </c>
      <c r="ET18" s="4"/>
      <c r="EU18" s="92">
        <f t="shared" si="103"/>
        <v>0</v>
      </c>
      <c r="EV18" s="10">
        <f t="shared" si="104"/>
        <v>0</v>
      </c>
      <c r="EW18" s="119">
        <f t="shared" si="105"/>
        <v>0</v>
      </c>
      <c r="EX18" s="4"/>
      <c r="EY18" s="92">
        <f t="shared" si="106"/>
        <v>0</v>
      </c>
      <c r="EZ18" s="10">
        <f t="shared" si="107"/>
        <v>0</v>
      </c>
      <c r="FA18" s="4"/>
      <c r="FB18" s="92">
        <f t="shared" si="108"/>
        <v>0</v>
      </c>
      <c r="FC18" s="10">
        <f t="shared" si="109"/>
        <v>0</v>
      </c>
      <c r="FD18" s="4"/>
      <c r="FE18" s="92">
        <f t="shared" si="110"/>
        <v>0</v>
      </c>
      <c r="FF18" s="10">
        <f t="shared" si="111"/>
        <v>0</v>
      </c>
      <c r="FG18" s="119">
        <f t="shared" si="112"/>
        <v>0</v>
      </c>
      <c r="FH18" s="4"/>
      <c r="FI18" s="92">
        <f t="shared" si="113"/>
        <v>0</v>
      </c>
      <c r="FJ18" s="10">
        <f t="shared" si="114"/>
        <v>0</v>
      </c>
      <c r="FK18" s="4"/>
      <c r="FL18" s="92">
        <f t="shared" si="115"/>
        <v>0</v>
      </c>
      <c r="FM18" s="10">
        <f t="shared" si="116"/>
        <v>0</v>
      </c>
      <c r="FN18" s="4"/>
      <c r="FO18" s="92">
        <f t="shared" si="117"/>
        <v>0</v>
      </c>
      <c r="FP18" s="10">
        <f t="shared" si="118"/>
        <v>0</v>
      </c>
      <c r="FQ18" s="119">
        <f t="shared" si="119"/>
        <v>0</v>
      </c>
      <c r="FR18" s="4"/>
      <c r="FS18" s="92">
        <f t="shared" si="120"/>
        <v>0</v>
      </c>
      <c r="FT18" s="10">
        <f t="shared" si="121"/>
        <v>0</v>
      </c>
      <c r="FU18" s="4"/>
      <c r="FV18" s="92">
        <f t="shared" si="122"/>
        <v>0</v>
      </c>
      <c r="FW18" s="10">
        <f t="shared" si="123"/>
        <v>0</v>
      </c>
      <c r="FX18" s="4"/>
      <c r="FY18" s="92">
        <f t="shared" si="124"/>
        <v>0</v>
      </c>
      <c r="FZ18" s="10">
        <f t="shared" si="125"/>
        <v>0</v>
      </c>
      <c r="GA18" s="119">
        <f t="shared" si="126"/>
        <v>0</v>
      </c>
      <c r="GB18" s="4"/>
      <c r="GC18" s="92">
        <f t="shared" si="127"/>
        <v>0</v>
      </c>
      <c r="GD18" s="10">
        <f t="shared" si="128"/>
        <v>0</v>
      </c>
      <c r="GE18" s="4"/>
      <c r="GF18" s="92">
        <f t="shared" si="129"/>
        <v>0</v>
      </c>
      <c r="GG18" s="10">
        <f t="shared" si="130"/>
        <v>0</v>
      </c>
      <c r="GH18" s="4"/>
      <c r="GI18" s="92">
        <f t="shared" si="131"/>
        <v>0</v>
      </c>
      <c r="GJ18" s="10">
        <f t="shared" si="132"/>
        <v>0</v>
      </c>
      <c r="GK18" s="119">
        <f t="shared" si="133"/>
        <v>0</v>
      </c>
      <c r="GL18" s="4"/>
      <c r="GM18" s="92">
        <f t="shared" si="134"/>
        <v>0</v>
      </c>
      <c r="GN18" s="10">
        <f t="shared" si="135"/>
        <v>0</v>
      </c>
      <c r="GO18" s="4"/>
      <c r="GP18" s="92">
        <f t="shared" si="136"/>
        <v>0</v>
      </c>
      <c r="GQ18" s="10">
        <f t="shared" si="137"/>
        <v>0</v>
      </c>
      <c r="GR18" s="4"/>
      <c r="GS18" s="92">
        <f t="shared" si="138"/>
        <v>0</v>
      </c>
      <c r="GT18" s="10">
        <f t="shared" si="139"/>
        <v>0</v>
      </c>
      <c r="GU18" s="119">
        <f t="shared" si="140"/>
        <v>0</v>
      </c>
      <c r="GV18" s="4"/>
      <c r="GW18" s="92">
        <f t="shared" si="141"/>
        <v>0</v>
      </c>
      <c r="GX18" s="10">
        <f t="shared" si="142"/>
        <v>0</v>
      </c>
      <c r="GY18" s="4"/>
      <c r="GZ18" s="92">
        <f t="shared" si="143"/>
        <v>0</v>
      </c>
      <c r="HA18" s="10">
        <f t="shared" si="144"/>
        <v>0</v>
      </c>
      <c r="HB18" s="4"/>
      <c r="HC18" s="92">
        <f t="shared" si="145"/>
        <v>0</v>
      </c>
      <c r="HD18" s="10">
        <f t="shared" si="146"/>
        <v>0</v>
      </c>
      <c r="HE18" s="119">
        <f t="shared" si="147"/>
        <v>0</v>
      </c>
      <c r="HF18" s="4"/>
      <c r="HG18" s="92">
        <f t="shared" si="148"/>
        <v>0</v>
      </c>
      <c r="HH18" s="10">
        <f t="shared" si="149"/>
        <v>0</v>
      </c>
      <c r="HI18" s="4"/>
      <c r="HJ18" s="92">
        <f t="shared" si="150"/>
        <v>0</v>
      </c>
      <c r="HK18" s="10">
        <f t="shared" si="151"/>
        <v>0</v>
      </c>
      <c r="HL18" s="4"/>
      <c r="HM18" s="92">
        <f t="shared" si="152"/>
        <v>0</v>
      </c>
      <c r="HN18" s="10">
        <f t="shared" si="153"/>
        <v>0</v>
      </c>
      <c r="HO18" s="119">
        <f t="shared" si="154"/>
        <v>0</v>
      </c>
      <c r="HP18" s="4"/>
      <c r="HQ18" s="92">
        <f t="shared" si="155"/>
        <v>0</v>
      </c>
      <c r="HR18" s="10">
        <f t="shared" si="156"/>
        <v>0</v>
      </c>
      <c r="HS18" s="4"/>
      <c r="HT18" s="92">
        <f t="shared" si="157"/>
        <v>0</v>
      </c>
      <c r="HU18" s="10">
        <f t="shared" si="158"/>
        <v>0</v>
      </c>
      <c r="HV18" s="4"/>
      <c r="HW18" s="92">
        <f t="shared" si="159"/>
        <v>0</v>
      </c>
      <c r="HX18" s="10">
        <f t="shared" si="160"/>
        <v>0</v>
      </c>
      <c r="HY18" s="119">
        <f t="shared" si="161"/>
        <v>0</v>
      </c>
      <c r="HZ18" s="4"/>
      <c r="IA18" s="92">
        <f t="shared" si="162"/>
        <v>0</v>
      </c>
      <c r="IB18" s="10">
        <f t="shared" si="163"/>
        <v>0</v>
      </c>
      <c r="IC18" s="4"/>
      <c r="ID18" s="92">
        <f t="shared" si="164"/>
        <v>0</v>
      </c>
      <c r="IE18" s="10">
        <f t="shared" si="165"/>
        <v>0</v>
      </c>
      <c r="IF18" s="4"/>
      <c r="IG18" s="92">
        <f t="shared" si="166"/>
        <v>0</v>
      </c>
      <c r="IH18" s="10">
        <f t="shared" si="167"/>
        <v>0</v>
      </c>
      <c r="II18" s="119">
        <f t="shared" si="168"/>
        <v>0</v>
      </c>
      <c r="IJ18" s="4"/>
      <c r="IK18" s="92">
        <f t="shared" si="169"/>
        <v>0</v>
      </c>
      <c r="IL18" s="10">
        <f t="shared" si="170"/>
        <v>0</v>
      </c>
      <c r="IM18" s="4"/>
      <c r="IN18" s="92">
        <f t="shared" si="171"/>
        <v>0</v>
      </c>
      <c r="IO18" s="10">
        <f t="shared" si="172"/>
        <v>0</v>
      </c>
      <c r="IP18" s="4"/>
      <c r="IQ18" s="92">
        <f t="shared" si="173"/>
        <v>0</v>
      </c>
      <c r="IR18" s="10">
        <f t="shared" si="174"/>
        <v>0</v>
      </c>
      <c r="IS18" s="119">
        <f t="shared" si="175"/>
        <v>0</v>
      </c>
      <c r="IT18" s="4"/>
      <c r="IU18" s="92">
        <f t="shared" si="176"/>
        <v>0</v>
      </c>
      <c r="IV18" s="10">
        <f t="shared" si="177"/>
        <v>0</v>
      </c>
      <c r="IW18" s="4"/>
      <c r="IX18" s="92">
        <f t="shared" si="178"/>
        <v>0</v>
      </c>
      <c r="IY18" s="10">
        <f t="shared" si="179"/>
        <v>0</v>
      </c>
      <c r="IZ18" s="4"/>
      <c r="JA18" s="92">
        <f t="shared" si="180"/>
        <v>0</v>
      </c>
      <c r="JB18" s="10">
        <f t="shared" si="181"/>
        <v>0</v>
      </c>
      <c r="JC18" s="119">
        <f t="shared" si="182"/>
        <v>0</v>
      </c>
      <c r="JD18" s="4"/>
      <c r="JE18" s="92">
        <f t="shared" si="183"/>
        <v>0</v>
      </c>
      <c r="JF18" s="10">
        <f t="shared" si="184"/>
        <v>0</v>
      </c>
      <c r="JG18" s="4"/>
      <c r="JH18" s="92">
        <f t="shared" si="185"/>
        <v>0</v>
      </c>
      <c r="JI18" s="10">
        <f t="shared" si="186"/>
        <v>0</v>
      </c>
      <c r="JJ18" s="4"/>
      <c r="JK18" s="92">
        <f t="shared" si="187"/>
        <v>0</v>
      </c>
      <c r="JL18" s="10">
        <f t="shared" si="188"/>
        <v>0</v>
      </c>
      <c r="JM18" s="119">
        <f t="shared" si="189"/>
        <v>0</v>
      </c>
      <c r="JN18" s="4"/>
      <c r="JO18" s="92">
        <f t="shared" si="190"/>
        <v>0</v>
      </c>
      <c r="JP18" s="10">
        <f t="shared" si="191"/>
        <v>0</v>
      </c>
      <c r="JQ18" s="4"/>
      <c r="JR18" s="92">
        <f t="shared" si="192"/>
        <v>0</v>
      </c>
      <c r="JS18" s="10">
        <f t="shared" si="193"/>
        <v>0</v>
      </c>
      <c r="JT18" s="4"/>
      <c r="JU18" s="92">
        <f t="shared" si="194"/>
        <v>0</v>
      </c>
      <c r="JV18" s="10">
        <f t="shared" si="195"/>
        <v>0</v>
      </c>
      <c r="JW18" s="119">
        <f t="shared" si="196"/>
        <v>0</v>
      </c>
      <c r="JX18" s="4"/>
      <c r="JY18" s="92">
        <f t="shared" si="197"/>
        <v>0</v>
      </c>
      <c r="JZ18" s="10">
        <f t="shared" si="198"/>
        <v>0</v>
      </c>
      <c r="KA18" s="4"/>
      <c r="KB18" s="92">
        <f t="shared" si="199"/>
        <v>0</v>
      </c>
      <c r="KC18" s="10">
        <f t="shared" si="200"/>
        <v>0</v>
      </c>
      <c r="KD18" s="4"/>
      <c r="KE18" s="92">
        <f t="shared" si="201"/>
        <v>0</v>
      </c>
      <c r="KF18" s="10">
        <f t="shared" si="202"/>
        <v>0</v>
      </c>
      <c r="KG18" s="119">
        <f t="shared" si="203"/>
        <v>0</v>
      </c>
      <c r="KH18" s="4"/>
      <c r="KI18" s="92">
        <f t="shared" si="204"/>
        <v>0</v>
      </c>
      <c r="KJ18" s="10">
        <f t="shared" si="205"/>
        <v>0</v>
      </c>
      <c r="KK18" s="4"/>
      <c r="KL18" s="92">
        <f t="shared" si="206"/>
        <v>0</v>
      </c>
      <c r="KM18" s="10">
        <f t="shared" si="207"/>
        <v>0</v>
      </c>
      <c r="KN18" s="4"/>
      <c r="KO18" s="92">
        <f t="shared" si="208"/>
        <v>0</v>
      </c>
      <c r="KP18" s="10">
        <f t="shared" si="209"/>
        <v>0</v>
      </c>
      <c r="KQ18" s="119">
        <f t="shared" si="210"/>
        <v>0</v>
      </c>
      <c r="KR18" s="4"/>
      <c r="KS18" s="92">
        <f t="shared" si="211"/>
        <v>0</v>
      </c>
      <c r="KT18" s="10">
        <f t="shared" si="212"/>
        <v>0</v>
      </c>
      <c r="KU18" s="4"/>
      <c r="KV18" s="92">
        <f t="shared" si="213"/>
        <v>0</v>
      </c>
      <c r="KW18" s="10">
        <f t="shared" si="214"/>
        <v>0</v>
      </c>
      <c r="KX18" s="4"/>
      <c r="KY18" s="92">
        <f t="shared" si="215"/>
        <v>0</v>
      </c>
      <c r="KZ18" s="10">
        <f t="shared" si="216"/>
        <v>0</v>
      </c>
      <c r="LA18" s="119">
        <f t="shared" si="217"/>
        <v>0</v>
      </c>
      <c r="LB18" s="37"/>
      <c r="LD18" s="335">
        <f t="shared" si="218"/>
        <v>0</v>
      </c>
      <c r="LE18" s="189">
        <f t="shared" si="0"/>
        <v>0</v>
      </c>
    </row>
    <row r="19" spans="1:317" x14ac:dyDescent="0.25">
      <c r="A19" s="422" t="s">
        <v>264</v>
      </c>
      <c r="B19" s="4">
        <v>65000</v>
      </c>
      <c r="C19" s="4">
        <v>120000</v>
      </c>
      <c r="D19" s="4">
        <v>1</v>
      </c>
      <c r="E19" s="92">
        <f t="shared" si="1"/>
        <v>65000</v>
      </c>
      <c r="F19" s="10">
        <f t="shared" si="2"/>
        <v>120000</v>
      </c>
      <c r="G19" s="4"/>
      <c r="H19" s="92">
        <f t="shared" si="3"/>
        <v>0</v>
      </c>
      <c r="I19" s="10">
        <f t="shared" si="4"/>
        <v>0</v>
      </c>
      <c r="J19" s="4"/>
      <c r="K19" s="92">
        <f t="shared" si="5"/>
        <v>0</v>
      </c>
      <c r="L19" s="10">
        <f t="shared" si="6"/>
        <v>0</v>
      </c>
      <c r="M19" s="119">
        <f t="shared" si="7"/>
        <v>1</v>
      </c>
      <c r="N19" s="4"/>
      <c r="O19" s="92">
        <f t="shared" si="8"/>
        <v>0</v>
      </c>
      <c r="P19" s="10">
        <f t="shared" si="9"/>
        <v>0</v>
      </c>
      <c r="Q19" s="4"/>
      <c r="R19" s="92">
        <f t="shared" si="10"/>
        <v>0</v>
      </c>
      <c r="S19" s="10">
        <f t="shared" si="11"/>
        <v>0</v>
      </c>
      <c r="T19" s="4"/>
      <c r="U19" s="92">
        <f t="shared" si="12"/>
        <v>0</v>
      </c>
      <c r="V19" s="10">
        <f t="shared" si="13"/>
        <v>0</v>
      </c>
      <c r="W19" s="119">
        <f t="shared" si="14"/>
        <v>0</v>
      </c>
      <c r="X19" s="4"/>
      <c r="Y19" s="92">
        <f t="shared" si="15"/>
        <v>0</v>
      </c>
      <c r="Z19" s="10">
        <f t="shared" si="16"/>
        <v>0</v>
      </c>
      <c r="AA19" s="4"/>
      <c r="AB19" s="92">
        <f t="shared" si="17"/>
        <v>0</v>
      </c>
      <c r="AC19" s="10">
        <f t="shared" si="18"/>
        <v>0</v>
      </c>
      <c r="AD19" s="4"/>
      <c r="AE19" s="92">
        <f t="shared" si="19"/>
        <v>0</v>
      </c>
      <c r="AF19" s="10">
        <f t="shared" si="20"/>
        <v>0</v>
      </c>
      <c r="AG19" s="119">
        <f t="shared" si="21"/>
        <v>0</v>
      </c>
      <c r="AH19" s="4"/>
      <c r="AI19" s="92">
        <f t="shared" si="22"/>
        <v>0</v>
      </c>
      <c r="AJ19" s="10">
        <f t="shared" si="23"/>
        <v>0</v>
      </c>
      <c r="AK19" s="4"/>
      <c r="AL19" s="92">
        <f t="shared" si="24"/>
        <v>0</v>
      </c>
      <c r="AM19" s="10">
        <f t="shared" si="25"/>
        <v>0</v>
      </c>
      <c r="AN19" s="4"/>
      <c r="AO19" s="92">
        <f t="shared" si="26"/>
        <v>0</v>
      </c>
      <c r="AP19" s="10">
        <f t="shared" si="27"/>
        <v>0</v>
      </c>
      <c r="AQ19" s="119">
        <f t="shared" si="28"/>
        <v>0</v>
      </c>
      <c r="AR19" s="4">
        <f>2</f>
        <v>2</v>
      </c>
      <c r="AS19" s="92">
        <f t="shared" si="29"/>
        <v>130000</v>
      </c>
      <c r="AT19" s="10">
        <f t="shared" si="30"/>
        <v>240000</v>
      </c>
      <c r="AU19" s="4"/>
      <c r="AV19" s="92">
        <f t="shared" si="31"/>
        <v>0</v>
      </c>
      <c r="AW19" s="10">
        <f t="shared" si="32"/>
        <v>0</v>
      </c>
      <c r="AX19" s="4"/>
      <c r="AY19" s="92">
        <f t="shared" si="33"/>
        <v>0</v>
      </c>
      <c r="AZ19" s="10">
        <f t="shared" si="34"/>
        <v>0</v>
      </c>
      <c r="BA19" s="119">
        <f t="shared" si="35"/>
        <v>2</v>
      </c>
      <c r="BB19" s="4"/>
      <c r="BC19" s="92">
        <f t="shared" si="36"/>
        <v>0</v>
      </c>
      <c r="BD19" s="10">
        <f t="shared" si="37"/>
        <v>0</v>
      </c>
      <c r="BE19" s="4"/>
      <c r="BF19" s="92">
        <f t="shared" si="38"/>
        <v>0</v>
      </c>
      <c r="BG19" s="10">
        <f t="shared" si="39"/>
        <v>0</v>
      </c>
      <c r="BH19" s="4"/>
      <c r="BI19" s="92">
        <f t="shared" si="40"/>
        <v>0</v>
      </c>
      <c r="BJ19" s="10">
        <f t="shared" si="41"/>
        <v>0</v>
      </c>
      <c r="BK19" s="119">
        <f t="shared" si="42"/>
        <v>0</v>
      </c>
      <c r="BL19" s="4"/>
      <c r="BM19" s="92">
        <f t="shared" si="43"/>
        <v>0</v>
      </c>
      <c r="BN19" s="10">
        <f t="shared" si="44"/>
        <v>0</v>
      </c>
      <c r="BO19" s="4"/>
      <c r="BP19" s="92">
        <f t="shared" si="45"/>
        <v>0</v>
      </c>
      <c r="BQ19" s="10">
        <f t="shared" si="46"/>
        <v>0</v>
      </c>
      <c r="BR19" s="4"/>
      <c r="BS19" s="92">
        <f t="shared" si="47"/>
        <v>0</v>
      </c>
      <c r="BT19" s="10">
        <f t="shared" si="48"/>
        <v>0</v>
      </c>
      <c r="BU19" s="119">
        <f t="shared" si="49"/>
        <v>0</v>
      </c>
      <c r="BV19" s="4"/>
      <c r="BW19" s="92">
        <f t="shared" si="50"/>
        <v>0</v>
      </c>
      <c r="BX19" s="10">
        <f t="shared" si="51"/>
        <v>0</v>
      </c>
      <c r="BY19" s="4"/>
      <c r="BZ19" s="92">
        <f t="shared" si="52"/>
        <v>0</v>
      </c>
      <c r="CA19" s="10">
        <f t="shared" si="53"/>
        <v>0</v>
      </c>
      <c r="CB19" s="4"/>
      <c r="CC19" s="92">
        <f t="shared" si="54"/>
        <v>0</v>
      </c>
      <c r="CD19" s="10">
        <f t="shared" si="55"/>
        <v>0</v>
      </c>
      <c r="CE19" s="119">
        <f t="shared" si="56"/>
        <v>0</v>
      </c>
      <c r="CF19" s="4"/>
      <c r="CG19" s="92">
        <f t="shared" si="57"/>
        <v>0</v>
      </c>
      <c r="CH19" s="10">
        <f t="shared" si="58"/>
        <v>0</v>
      </c>
      <c r="CI19" s="4"/>
      <c r="CJ19" s="92">
        <f t="shared" si="59"/>
        <v>0</v>
      </c>
      <c r="CK19" s="10">
        <f t="shared" si="60"/>
        <v>0</v>
      </c>
      <c r="CL19" s="4"/>
      <c r="CM19" s="92">
        <f t="shared" si="61"/>
        <v>0</v>
      </c>
      <c r="CN19" s="10">
        <f t="shared" si="62"/>
        <v>0</v>
      </c>
      <c r="CO19" s="119">
        <f t="shared" si="63"/>
        <v>0</v>
      </c>
      <c r="CP19" s="4"/>
      <c r="CQ19" s="92">
        <f t="shared" si="64"/>
        <v>0</v>
      </c>
      <c r="CR19" s="10">
        <f t="shared" si="65"/>
        <v>0</v>
      </c>
      <c r="CS19" s="4"/>
      <c r="CT19" s="92">
        <f t="shared" si="66"/>
        <v>0</v>
      </c>
      <c r="CU19" s="10">
        <f t="shared" si="67"/>
        <v>0</v>
      </c>
      <c r="CV19" s="4"/>
      <c r="CW19" s="92">
        <f t="shared" si="68"/>
        <v>0</v>
      </c>
      <c r="CX19" s="10">
        <f t="shared" si="69"/>
        <v>0</v>
      </c>
      <c r="CY19" s="119">
        <f t="shared" si="70"/>
        <v>0</v>
      </c>
      <c r="CZ19" s="4"/>
      <c r="DA19" s="92">
        <f t="shared" si="71"/>
        <v>0</v>
      </c>
      <c r="DB19" s="10">
        <f t="shared" si="72"/>
        <v>0</v>
      </c>
      <c r="DC19" s="4"/>
      <c r="DD19" s="92">
        <f t="shared" si="73"/>
        <v>0</v>
      </c>
      <c r="DE19" s="10">
        <f t="shared" si="74"/>
        <v>0</v>
      </c>
      <c r="DF19" s="4"/>
      <c r="DG19" s="92">
        <f t="shared" si="75"/>
        <v>0</v>
      </c>
      <c r="DH19" s="10">
        <f t="shared" si="76"/>
        <v>0</v>
      </c>
      <c r="DI19" s="119">
        <f t="shared" si="77"/>
        <v>0</v>
      </c>
      <c r="DJ19" s="4"/>
      <c r="DK19" s="92">
        <f t="shared" si="78"/>
        <v>0</v>
      </c>
      <c r="DL19" s="10">
        <f t="shared" si="79"/>
        <v>0</v>
      </c>
      <c r="DM19" s="4"/>
      <c r="DN19" s="92">
        <f t="shared" si="80"/>
        <v>0</v>
      </c>
      <c r="DO19" s="10">
        <f t="shared" si="81"/>
        <v>0</v>
      </c>
      <c r="DP19" s="4"/>
      <c r="DQ19" s="92">
        <f t="shared" si="82"/>
        <v>0</v>
      </c>
      <c r="DR19" s="10">
        <f t="shared" si="83"/>
        <v>0</v>
      </c>
      <c r="DS19" s="119">
        <f t="shared" si="84"/>
        <v>0</v>
      </c>
      <c r="DT19" s="4"/>
      <c r="DU19" s="92">
        <f t="shared" si="85"/>
        <v>0</v>
      </c>
      <c r="DV19" s="10">
        <f t="shared" si="86"/>
        <v>0</v>
      </c>
      <c r="DW19" s="4"/>
      <c r="DX19" s="92">
        <f t="shared" si="87"/>
        <v>0</v>
      </c>
      <c r="DY19" s="10">
        <f t="shared" si="88"/>
        <v>0</v>
      </c>
      <c r="DZ19" s="4"/>
      <c r="EA19" s="92">
        <f t="shared" si="89"/>
        <v>0</v>
      </c>
      <c r="EB19" s="10">
        <f t="shared" si="90"/>
        <v>0</v>
      </c>
      <c r="EC19" s="119">
        <f t="shared" si="91"/>
        <v>0</v>
      </c>
      <c r="ED19" s="4">
        <v>1</v>
      </c>
      <c r="EE19" s="92">
        <f t="shared" si="92"/>
        <v>65000</v>
      </c>
      <c r="EF19" s="10">
        <f t="shared" si="93"/>
        <v>120000</v>
      </c>
      <c r="EG19" s="4"/>
      <c r="EH19" s="92">
        <f t="shared" si="94"/>
        <v>0</v>
      </c>
      <c r="EI19" s="10">
        <f t="shared" si="95"/>
        <v>0</v>
      </c>
      <c r="EJ19" s="4"/>
      <c r="EK19" s="92">
        <f t="shared" si="96"/>
        <v>0</v>
      </c>
      <c r="EL19" s="10">
        <f t="shared" si="97"/>
        <v>0</v>
      </c>
      <c r="EM19" s="119">
        <f t="shared" si="98"/>
        <v>1</v>
      </c>
      <c r="EN19" s="4">
        <v>1</v>
      </c>
      <c r="EO19" s="92">
        <f t="shared" si="99"/>
        <v>65000</v>
      </c>
      <c r="EP19" s="10">
        <f t="shared" si="100"/>
        <v>120000</v>
      </c>
      <c r="EQ19" s="4"/>
      <c r="ER19" s="92">
        <f t="shared" si="101"/>
        <v>0</v>
      </c>
      <c r="ES19" s="10">
        <f t="shared" si="102"/>
        <v>0</v>
      </c>
      <c r="ET19" s="4"/>
      <c r="EU19" s="92">
        <f t="shared" si="103"/>
        <v>0</v>
      </c>
      <c r="EV19" s="10">
        <f t="shared" si="104"/>
        <v>0</v>
      </c>
      <c r="EW19" s="119">
        <f t="shared" si="105"/>
        <v>1</v>
      </c>
      <c r="EX19" s="4"/>
      <c r="EY19" s="92">
        <f t="shared" si="106"/>
        <v>0</v>
      </c>
      <c r="EZ19" s="10">
        <f t="shared" si="107"/>
        <v>0</v>
      </c>
      <c r="FA19" s="4"/>
      <c r="FB19" s="92">
        <f t="shared" si="108"/>
        <v>0</v>
      </c>
      <c r="FC19" s="10">
        <f t="shared" si="109"/>
        <v>0</v>
      </c>
      <c r="FD19" s="4"/>
      <c r="FE19" s="92">
        <f t="shared" si="110"/>
        <v>0</v>
      </c>
      <c r="FF19" s="10">
        <f t="shared" si="111"/>
        <v>0</v>
      </c>
      <c r="FG19" s="119">
        <f t="shared" si="112"/>
        <v>0</v>
      </c>
      <c r="FH19" s="4"/>
      <c r="FI19" s="92">
        <f t="shared" si="113"/>
        <v>0</v>
      </c>
      <c r="FJ19" s="10">
        <f t="shared" si="114"/>
        <v>0</v>
      </c>
      <c r="FK19" s="4"/>
      <c r="FL19" s="92">
        <f t="shared" si="115"/>
        <v>0</v>
      </c>
      <c r="FM19" s="10">
        <f t="shared" si="116"/>
        <v>0</v>
      </c>
      <c r="FN19" s="4"/>
      <c r="FO19" s="92">
        <f t="shared" si="117"/>
        <v>0</v>
      </c>
      <c r="FP19" s="10">
        <f t="shared" si="118"/>
        <v>0</v>
      </c>
      <c r="FQ19" s="119">
        <f t="shared" si="119"/>
        <v>0</v>
      </c>
      <c r="FR19" s="4">
        <v>1</v>
      </c>
      <c r="FS19" s="92">
        <f t="shared" si="120"/>
        <v>65000</v>
      </c>
      <c r="FT19" s="10">
        <f t="shared" si="121"/>
        <v>120000</v>
      </c>
      <c r="FU19" s="4"/>
      <c r="FV19" s="92">
        <f t="shared" si="122"/>
        <v>0</v>
      </c>
      <c r="FW19" s="10">
        <f t="shared" si="123"/>
        <v>0</v>
      </c>
      <c r="FX19" s="4"/>
      <c r="FY19" s="92">
        <f t="shared" si="124"/>
        <v>0</v>
      </c>
      <c r="FZ19" s="10">
        <f t="shared" si="125"/>
        <v>0</v>
      </c>
      <c r="GA19" s="119">
        <f t="shared" si="126"/>
        <v>1</v>
      </c>
      <c r="GB19" s="4"/>
      <c r="GC19" s="92">
        <f t="shared" si="127"/>
        <v>0</v>
      </c>
      <c r="GD19" s="10">
        <f t="shared" si="128"/>
        <v>0</v>
      </c>
      <c r="GE19" s="4"/>
      <c r="GF19" s="92">
        <f t="shared" si="129"/>
        <v>0</v>
      </c>
      <c r="GG19" s="10">
        <f t="shared" si="130"/>
        <v>0</v>
      </c>
      <c r="GH19" s="4"/>
      <c r="GI19" s="92">
        <f t="shared" si="131"/>
        <v>0</v>
      </c>
      <c r="GJ19" s="10">
        <f t="shared" si="132"/>
        <v>0</v>
      </c>
      <c r="GK19" s="119">
        <f t="shared" si="133"/>
        <v>0</v>
      </c>
      <c r="GL19" s="4"/>
      <c r="GM19" s="92">
        <f t="shared" si="134"/>
        <v>0</v>
      </c>
      <c r="GN19" s="10">
        <f t="shared" si="135"/>
        <v>0</v>
      </c>
      <c r="GO19" s="4"/>
      <c r="GP19" s="92">
        <f t="shared" si="136"/>
        <v>0</v>
      </c>
      <c r="GQ19" s="10">
        <f t="shared" si="137"/>
        <v>0</v>
      </c>
      <c r="GR19" s="4"/>
      <c r="GS19" s="92">
        <f t="shared" si="138"/>
        <v>0</v>
      </c>
      <c r="GT19" s="10">
        <f t="shared" si="139"/>
        <v>0</v>
      </c>
      <c r="GU19" s="119">
        <f t="shared" si="140"/>
        <v>0</v>
      </c>
      <c r="GV19" s="4"/>
      <c r="GW19" s="92">
        <f t="shared" si="141"/>
        <v>0</v>
      </c>
      <c r="GX19" s="10">
        <f t="shared" si="142"/>
        <v>0</v>
      </c>
      <c r="GY19" s="4"/>
      <c r="GZ19" s="92">
        <f t="shared" si="143"/>
        <v>0</v>
      </c>
      <c r="HA19" s="10">
        <f t="shared" si="144"/>
        <v>0</v>
      </c>
      <c r="HB19" s="4"/>
      <c r="HC19" s="92">
        <f t="shared" si="145"/>
        <v>0</v>
      </c>
      <c r="HD19" s="10">
        <f t="shared" si="146"/>
        <v>0</v>
      </c>
      <c r="HE19" s="119">
        <f t="shared" si="147"/>
        <v>0</v>
      </c>
      <c r="HF19" s="4"/>
      <c r="HG19" s="92">
        <f t="shared" si="148"/>
        <v>0</v>
      </c>
      <c r="HH19" s="10">
        <f t="shared" si="149"/>
        <v>0</v>
      </c>
      <c r="HI19" s="4"/>
      <c r="HJ19" s="92">
        <f t="shared" si="150"/>
        <v>0</v>
      </c>
      <c r="HK19" s="10">
        <f t="shared" si="151"/>
        <v>0</v>
      </c>
      <c r="HL19" s="4"/>
      <c r="HM19" s="92">
        <f t="shared" si="152"/>
        <v>0</v>
      </c>
      <c r="HN19" s="10">
        <f t="shared" si="153"/>
        <v>0</v>
      </c>
      <c r="HO19" s="119">
        <f t="shared" si="154"/>
        <v>0</v>
      </c>
      <c r="HP19" s="4"/>
      <c r="HQ19" s="92">
        <f t="shared" si="155"/>
        <v>0</v>
      </c>
      <c r="HR19" s="10">
        <f t="shared" si="156"/>
        <v>0</v>
      </c>
      <c r="HS19" s="4"/>
      <c r="HT19" s="92">
        <f t="shared" si="157"/>
        <v>0</v>
      </c>
      <c r="HU19" s="10">
        <f t="shared" si="158"/>
        <v>0</v>
      </c>
      <c r="HV19" s="4"/>
      <c r="HW19" s="92">
        <f t="shared" si="159"/>
        <v>0</v>
      </c>
      <c r="HX19" s="10">
        <f t="shared" si="160"/>
        <v>0</v>
      </c>
      <c r="HY19" s="119">
        <f t="shared" si="161"/>
        <v>0</v>
      </c>
      <c r="HZ19" s="4"/>
      <c r="IA19" s="92">
        <f t="shared" si="162"/>
        <v>0</v>
      </c>
      <c r="IB19" s="10">
        <f t="shared" si="163"/>
        <v>0</v>
      </c>
      <c r="IC19" s="4"/>
      <c r="ID19" s="92">
        <f t="shared" si="164"/>
        <v>0</v>
      </c>
      <c r="IE19" s="10">
        <f t="shared" si="165"/>
        <v>0</v>
      </c>
      <c r="IF19" s="4"/>
      <c r="IG19" s="92">
        <f t="shared" si="166"/>
        <v>0</v>
      </c>
      <c r="IH19" s="10">
        <f t="shared" si="167"/>
        <v>0</v>
      </c>
      <c r="II19" s="119">
        <f t="shared" si="168"/>
        <v>0</v>
      </c>
      <c r="IJ19" s="4"/>
      <c r="IK19" s="92">
        <f t="shared" si="169"/>
        <v>0</v>
      </c>
      <c r="IL19" s="10">
        <f t="shared" si="170"/>
        <v>0</v>
      </c>
      <c r="IM19" s="4"/>
      <c r="IN19" s="92">
        <f t="shared" si="171"/>
        <v>0</v>
      </c>
      <c r="IO19" s="10">
        <f t="shared" si="172"/>
        <v>0</v>
      </c>
      <c r="IP19" s="4"/>
      <c r="IQ19" s="92">
        <f t="shared" si="173"/>
        <v>0</v>
      </c>
      <c r="IR19" s="10">
        <f t="shared" si="174"/>
        <v>0</v>
      </c>
      <c r="IS19" s="119">
        <f t="shared" si="175"/>
        <v>0</v>
      </c>
      <c r="IT19" s="4"/>
      <c r="IU19" s="92">
        <f t="shared" si="176"/>
        <v>0</v>
      </c>
      <c r="IV19" s="10">
        <f t="shared" si="177"/>
        <v>0</v>
      </c>
      <c r="IW19" s="4"/>
      <c r="IX19" s="92">
        <f t="shared" si="178"/>
        <v>0</v>
      </c>
      <c r="IY19" s="10">
        <f t="shared" si="179"/>
        <v>0</v>
      </c>
      <c r="IZ19" s="4"/>
      <c r="JA19" s="92">
        <f t="shared" si="180"/>
        <v>0</v>
      </c>
      <c r="JB19" s="10">
        <f t="shared" si="181"/>
        <v>0</v>
      </c>
      <c r="JC19" s="119">
        <f t="shared" si="182"/>
        <v>0</v>
      </c>
      <c r="JD19" s="4"/>
      <c r="JE19" s="92">
        <f t="shared" si="183"/>
        <v>0</v>
      </c>
      <c r="JF19" s="10">
        <f t="shared" si="184"/>
        <v>0</v>
      </c>
      <c r="JG19" s="4"/>
      <c r="JH19" s="92">
        <f t="shared" si="185"/>
        <v>0</v>
      </c>
      <c r="JI19" s="10">
        <f t="shared" si="186"/>
        <v>0</v>
      </c>
      <c r="JJ19" s="4"/>
      <c r="JK19" s="92">
        <f t="shared" si="187"/>
        <v>0</v>
      </c>
      <c r="JL19" s="10">
        <f t="shared" si="188"/>
        <v>0</v>
      </c>
      <c r="JM19" s="119">
        <f t="shared" si="189"/>
        <v>0</v>
      </c>
      <c r="JN19" s="4"/>
      <c r="JO19" s="92">
        <f t="shared" si="190"/>
        <v>0</v>
      </c>
      <c r="JP19" s="10">
        <f t="shared" si="191"/>
        <v>0</v>
      </c>
      <c r="JQ19" s="4"/>
      <c r="JR19" s="92">
        <f t="shared" si="192"/>
        <v>0</v>
      </c>
      <c r="JS19" s="10">
        <f t="shared" si="193"/>
        <v>0</v>
      </c>
      <c r="JT19" s="4"/>
      <c r="JU19" s="92">
        <f t="shared" si="194"/>
        <v>0</v>
      </c>
      <c r="JV19" s="10">
        <f t="shared" si="195"/>
        <v>0</v>
      </c>
      <c r="JW19" s="119">
        <f t="shared" si="196"/>
        <v>0</v>
      </c>
      <c r="JX19" s="4"/>
      <c r="JY19" s="92">
        <f t="shared" si="197"/>
        <v>0</v>
      </c>
      <c r="JZ19" s="10">
        <f t="shared" si="198"/>
        <v>0</v>
      </c>
      <c r="KA19" s="4"/>
      <c r="KB19" s="92">
        <f t="shared" si="199"/>
        <v>0</v>
      </c>
      <c r="KC19" s="10">
        <f t="shared" si="200"/>
        <v>0</v>
      </c>
      <c r="KD19" s="4"/>
      <c r="KE19" s="92">
        <f t="shared" si="201"/>
        <v>0</v>
      </c>
      <c r="KF19" s="10">
        <f t="shared" si="202"/>
        <v>0</v>
      </c>
      <c r="KG19" s="119">
        <f t="shared" si="203"/>
        <v>0</v>
      </c>
      <c r="KH19" s="4"/>
      <c r="KI19" s="92">
        <f t="shared" si="204"/>
        <v>0</v>
      </c>
      <c r="KJ19" s="10">
        <f t="shared" si="205"/>
        <v>0</v>
      </c>
      <c r="KK19" s="4"/>
      <c r="KL19" s="92">
        <f t="shared" si="206"/>
        <v>0</v>
      </c>
      <c r="KM19" s="10">
        <f t="shared" si="207"/>
        <v>0</v>
      </c>
      <c r="KN19" s="4"/>
      <c r="KO19" s="92">
        <f t="shared" si="208"/>
        <v>0</v>
      </c>
      <c r="KP19" s="10">
        <f t="shared" si="209"/>
        <v>0</v>
      </c>
      <c r="KQ19" s="119">
        <f t="shared" si="210"/>
        <v>0</v>
      </c>
      <c r="KR19" s="4"/>
      <c r="KS19" s="92">
        <f t="shared" si="211"/>
        <v>0</v>
      </c>
      <c r="KT19" s="10">
        <f t="shared" si="212"/>
        <v>0</v>
      </c>
      <c r="KU19" s="4"/>
      <c r="KV19" s="92">
        <f t="shared" si="213"/>
        <v>0</v>
      </c>
      <c r="KW19" s="10">
        <f t="shared" si="214"/>
        <v>0</v>
      </c>
      <c r="KX19" s="4"/>
      <c r="KY19" s="92">
        <f t="shared" si="215"/>
        <v>0</v>
      </c>
      <c r="KZ19" s="10">
        <f t="shared" si="216"/>
        <v>0</v>
      </c>
      <c r="LA19" s="119">
        <f t="shared" si="217"/>
        <v>0</v>
      </c>
      <c r="LB19" s="37"/>
      <c r="LD19" s="335">
        <f t="shared" si="218"/>
        <v>6</v>
      </c>
      <c r="LE19" s="189">
        <f t="shared" si="0"/>
        <v>720000</v>
      </c>
    </row>
    <row r="20" spans="1:317" x14ac:dyDescent="0.25">
      <c r="A20" s="422" t="s">
        <v>265</v>
      </c>
      <c r="B20" s="4">
        <v>65000</v>
      </c>
      <c r="C20" s="4">
        <v>120000</v>
      </c>
      <c r="D20" s="4"/>
      <c r="E20" s="92">
        <f t="shared" si="1"/>
        <v>0</v>
      </c>
      <c r="F20" s="10">
        <f t="shared" si="2"/>
        <v>0</v>
      </c>
      <c r="G20" s="4"/>
      <c r="H20" s="92">
        <f t="shared" si="3"/>
        <v>0</v>
      </c>
      <c r="I20" s="10">
        <f t="shared" si="4"/>
        <v>0</v>
      </c>
      <c r="J20" s="4"/>
      <c r="K20" s="92">
        <f t="shared" si="5"/>
        <v>0</v>
      </c>
      <c r="L20" s="10">
        <f t="shared" si="6"/>
        <v>0</v>
      </c>
      <c r="M20" s="119">
        <f t="shared" si="7"/>
        <v>0</v>
      </c>
      <c r="N20" s="4"/>
      <c r="O20" s="92">
        <f t="shared" si="8"/>
        <v>0</v>
      </c>
      <c r="P20" s="10">
        <f t="shared" si="9"/>
        <v>0</v>
      </c>
      <c r="Q20" s="4"/>
      <c r="R20" s="92">
        <f t="shared" si="10"/>
        <v>0</v>
      </c>
      <c r="S20" s="10">
        <f t="shared" si="11"/>
        <v>0</v>
      </c>
      <c r="T20" s="4"/>
      <c r="U20" s="92">
        <f t="shared" si="12"/>
        <v>0</v>
      </c>
      <c r="V20" s="10">
        <f t="shared" si="13"/>
        <v>0</v>
      </c>
      <c r="W20" s="119">
        <f t="shared" si="14"/>
        <v>0</v>
      </c>
      <c r="X20" s="4"/>
      <c r="Y20" s="92">
        <f t="shared" si="15"/>
        <v>0</v>
      </c>
      <c r="Z20" s="10">
        <f t="shared" si="16"/>
        <v>0</v>
      </c>
      <c r="AA20" s="4"/>
      <c r="AB20" s="92">
        <f t="shared" si="17"/>
        <v>0</v>
      </c>
      <c r="AC20" s="10">
        <f t="shared" si="18"/>
        <v>0</v>
      </c>
      <c r="AD20" s="4"/>
      <c r="AE20" s="92">
        <f t="shared" si="19"/>
        <v>0</v>
      </c>
      <c r="AF20" s="10">
        <f t="shared" si="20"/>
        <v>0</v>
      </c>
      <c r="AG20" s="119">
        <f t="shared" si="21"/>
        <v>0</v>
      </c>
      <c r="AH20" s="4"/>
      <c r="AI20" s="92">
        <f t="shared" si="22"/>
        <v>0</v>
      </c>
      <c r="AJ20" s="10">
        <f t="shared" si="23"/>
        <v>0</v>
      </c>
      <c r="AK20" s="4"/>
      <c r="AL20" s="92">
        <f t="shared" si="24"/>
        <v>0</v>
      </c>
      <c r="AM20" s="10">
        <f t="shared" si="25"/>
        <v>0</v>
      </c>
      <c r="AN20" s="4"/>
      <c r="AO20" s="92">
        <f t="shared" si="26"/>
        <v>0</v>
      </c>
      <c r="AP20" s="10">
        <f t="shared" si="27"/>
        <v>0</v>
      </c>
      <c r="AQ20" s="119">
        <f t="shared" si="28"/>
        <v>0</v>
      </c>
      <c r="AR20" s="4">
        <f>2</f>
        <v>2</v>
      </c>
      <c r="AS20" s="92">
        <f t="shared" si="29"/>
        <v>130000</v>
      </c>
      <c r="AT20" s="10">
        <f t="shared" si="30"/>
        <v>240000</v>
      </c>
      <c r="AU20" s="4"/>
      <c r="AV20" s="92">
        <f t="shared" si="31"/>
        <v>0</v>
      </c>
      <c r="AW20" s="10">
        <f t="shared" si="32"/>
        <v>0</v>
      </c>
      <c r="AX20" s="4"/>
      <c r="AY20" s="92">
        <f t="shared" si="33"/>
        <v>0</v>
      </c>
      <c r="AZ20" s="10">
        <f t="shared" si="34"/>
        <v>0</v>
      </c>
      <c r="BA20" s="119">
        <f t="shared" si="35"/>
        <v>2</v>
      </c>
      <c r="BB20" s="4"/>
      <c r="BC20" s="92">
        <f t="shared" si="36"/>
        <v>0</v>
      </c>
      <c r="BD20" s="10">
        <f t="shared" si="37"/>
        <v>0</v>
      </c>
      <c r="BE20" s="4"/>
      <c r="BF20" s="92">
        <f t="shared" si="38"/>
        <v>0</v>
      </c>
      <c r="BG20" s="10">
        <f t="shared" si="39"/>
        <v>0</v>
      </c>
      <c r="BH20" s="4"/>
      <c r="BI20" s="92">
        <f t="shared" si="40"/>
        <v>0</v>
      </c>
      <c r="BJ20" s="10">
        <f t="shared" si="41"/>
        <v>0</v>
      </c>
      <c r="BK20" s="119">
        <f t="shared" si="42"/>
        <v>0</v>
      </c>
      <c r="BL20" s="4"/>
      <c r="BM20" s="92">
        <f t="shared" si="43"/>
        <v>0</v>
      </c>
      <c r="BN20" s="10">
        <f t="shared" si="44"/>
        <v>0</v>
      </c>
      <c r="BO20" s="4"/>
      <c r="BP20" s="92">
        <f t="shared" si="45"/>
        <v>0</v>
      </c>
      <c r="BQ20" s="10">
        <f t="shared" si="46"/>
        <v>0</v>
      </c>
      <c r="BR20" s="4"/>
      <c r="BS20" s="92">
        <f t="shared" si="47"/>
        <v>0</v>
      </c>
      <c r="BT20" s="10">
        <f t="shared" si="48"/>
        <v>0</v>
      </c>
      <c r="BU20" s="119">
        <f t="shared" si="49"/>
        <v>0</v>
      </c>
      <c r="BV20" s="4"/>
      <c r="BW20" s="92">
        <f t="shared" si="50"/>
        <v>0</v>
      </c>
      <c r="BX20" s="10">
        <f t="shared" si="51"/>
        <v>0</v>
      </c>
      <c r="BY20" s="4"/>
      <c r="BZ20" s="92">
        <f t="shared" si="52"/>
        <v>0</v>
      </c>
      <c r="CA20" s="10">
        <f t="shared" si="53"/>
        <v>0</v>
      </c>
      <c r="CB20" s="4"/>
      <c r="CC20" s="92">
        <f t="shared" si="54"/>
        <v>0</v>
      </c>
      <c r="CD20" s="10">
        <f t="shared" si="55"/>
        <v>0</v>
      </c>
      <c r="CE20" s="119">
        <f t="shared" si="56"/>
        <v>0</v>
      </c>
      <c r="CF20" s="4"/>
      <c r="CG20" s="92">
        <f t="shared" si="57"/>
        <v>0</v>
      </c>
      <c r="CH20" s="10">
        <f t="shared" si="58"/>
        <v>0</v>
      </c>
      <c r="CI20" s="4"/>
      <c r="CJ20" s="92">
        <f t="shared" si="59"/>
        <v>0</v>
      </c>
      <c r="CK20" s="10">
        <f t="shared" si="60"/>
        <v>0</v>
      </c>
      <c r="CL20" s="4"/>
      <c r="CM20" s="92">
        <f t="shared" si="61"/>
        <v>0</v>
      </c>
      <c r="CN20" s="10">
        <f t="shared" si="62"/>
        <v>0</v>
      </c>
      <c r="CO20" s="119">
        <f t="shared" si="63"/>
        <v>0</v>
      </c>
      <c r="CP20" s="4"/>
      <c r="CQ20" s="92">
        <f t="shared" si="64"/>
        <v>0</v>
      </c>
      <c r="CR20" s="10">
        <f t="shared" si="65"/>
        <v>0</v>
      </c>
      <c r="CS20" s="4"/>
      <c r="CT20" s="92">
        <f t="shared" si="66"/>
        <v>0</v>
      </c>
      <c r="CU20" s="10">
        <f t="shared" si="67"/>
        <v>0</v>
      </c>
      <c r="CV20" s="4"/>
      <c r="CW20" s="92">
        <f t="shared" si="68"/>
        <v>0</v>
      </c>
      <c r="CX20" s="10">
        <f t="shared" si="69"/>
        <v>0</v>
      </c>
      <c r="CY20" s="119">
        <f t="shared" si="70"/>
        <v>0</v>
      </c>
      <c r="CZ20" s="4"/>
      <c r="DA20" s="92">
        <f t="shared" si="71"/>
        <v>0</v>
      </c>
      <c r="DB20" s="10">
        <f t="shared" si="72"/>
        <v>0</v>
      </c>
      <c r="DC20" s="4"/>
      <c r="DD20" s="92">
        <f t="shared" si="73"/>
        <v>0</v>
      </c>
      <c r="DE20" s="10">
        <f t="shared" si="74"/>
        <v>0</v>
      </c>
      <c r="DF20" s="4"/>
      <c r="DG20" s="92">
        <f t="shared" si="75"/>
        <v>0</v>
      </c>
      <c r="DH20" s="10">
        <f t="shared" si="76"/>
        <v>0</v>
      </c>
      <c r="DI20" s="119">
        <f t="shared" si="77"/>
        <v>0</v>
      </c>
      <c r="DJ20" s="4"/>
      <c r="DK20" s="92">
        <f t="shared" si="78"/>
        <v>0</v>
      </c>
      <c r="DL20" s="10">
        <f t="shared" si="79"/>
        <v>0</v>
      </c>
      <c r="DM20" s="4"/>
      <c r="DN20" s="92">
        <f t="shared" si="80"/>
        <v>0</v>
      </c>
      <c r="DO20" s="10">
        <f t="shared" si="81"/>
        <v>0</v>
      </c>
      <c r="DP20" s="4"/>
      <c r="DQ20" s="92">
        <f t="shared" si="82"/>
        <v>0</v>
      </c>
      <c r="DR20" s="10">
        <f t="shared" si="83"/>
        <v>0</v>
      </c>
      <c r="DS20" s="119">
        <f t="shared" si="84"/>
        <v>0</v>
      </c>
      <c r="DT20" s="4">
        <v>1</v>
      </c>
      <c r="DU20" s="92">
        <f t="shared" si="85"/>
        <v>65000</v>
      </c>
      <c r="DV20" s="10">
        <f t="shared" si="86"/>
        <v>120000</v>
      </c>
      <c r="DW20" s="4"/>
      <c r="DX20" s="92">
        <f t="shared" si="87"/>
        <v>0</v>
      </c>
      <c r="DY20" s="10">
        <f t="shared" si="88"/>
        <v>0</v>
      </c>
      <c r="DZ20" s="4"/>
      <c r="EA20" s="92">
        <f t="shared" si="89"/>
        <v>0</v>
      </c>
      <c r="EB20" s="10">
        <f t="shared" si="90"/>
        <v>0</v>
      </c>
      <c r="EC20" s="119">
        <f t="shared" si="91"/>
        <v>1</v>
      </c>
      <c r="ED20" s="4">
        <v>1</v>
      </c>
      <c r="EE20" s="92">
        <f t="shared" si="92"/>
        <v>65000</v>
      </c>
      <c r="EF20" s="10">
        <f t="shared" si="93"/>
        <v>120000</v>
      </c>
      <c r="EG20" s="4"/>
      <c r="EH20" s="92">
        <f t="shared" si="94"/>
        <v>0</v>
      </c>
      <c r="EI20" s="10">
        <f t="shared" si="95"/>
        <v>0</v>
      </c>
      <c r="EJ20" s="4"/>
      <c r="EK20" s="92">
        <f t="shared" si="96"/>
        <v>0</v>
      </c>
      <c r="EL20" s="10">
        <f t="shared" si="97"/>
        <v>0</v>
      </c>
      <c r="EM20" s="119">
        <f t="shared" si="98"/>
        <v>1</v>
      </c>
      <c r="EN20" s="4"/>
      <c r="EO20" s="92">
        <f t="shared" si="99"/>
        <v>0</v>
      </c>
      <c r="EP20" s="10">
        <f t="shared" si="100"/>
        <v>0</v>
      </c>
      <c r="EQ20" s="4"/>
      <c r="ER20" s="92">
        <f t="shared" si="101"/>
        <v>0</v>
      </c>
      <c r="ES20" s="10">
        <f t="shared" si="102"/>
        <v>0</v>
      </c>
      <c r="ET20" s="4"/>
      <c r="EU20" s="92">
        <f t="shared" si="103"/>
        <v>0</v>
      </c>
      <c r="EV20" s="10">
        <f t="shared" si="104"/>
        <v>0</v>
      </c>
      <c r="EW20" s="119">
        <f t="shared" si="105"/>
        <v>0</v>
      </c>
      <c r="EX20" s="4"/>
      <c r="EY20" s="92">
        <f t="shared" si="106"/>
        <v>0</v>
      </c>
      <c r="EZ20" s="10">
        <f t="shared" si="107"/>
        <v>0</v>
      </c>
      <c r="FA20" s="4"/>
      <c r="FB20" s="92">
        <f t="shared" si="108"/>
        <v>0</v>
      </c>
      <c r="FC20" s="10">
        <f t="shared" si="109"/>
        <v>0</v>
      </c>
      <c r="FD20" s="4"/>
      <c r="FE20" s="92">
        <f t="shared" si="110"/>
        <v>0</v>
      </c>
      <c r="FF20" s="10">
        <f t="shared" si="111"/>
        <v>0</v>
      </c>
      <c r="FG20" s="119">
        <f t="shared" si="112"/>
        <v>0</v>
      </c>
      <c r="FH20" s="4"/>
      <c r="FI20" s="92">
        <f t="shared" si="113"/>
        <v>0</v>
      </c>
      <c r="FJ20" s="10">
        <f t="shared" si="114"/>
        <v>0</v>
      </c>
      <c r="FK20" s="4"/>
      <c r="FL20" s="92">
        <f t="shared" si="115"/>
        <v>0</v>
      </c>
      <c r="FM20" s="10">
        <f t="shared" si="116"/>
        <v>0</v>
      </c>
      <c r="FN20" s="4"/>
      <c r="FO20" s="92">
        <f t="shared" si="117"/>
        <v>0</v>
      </c>
      <c r="FP20" s="10">
        <f t="shared" si="118"/>
        <v>0</v>
      </c>
      <c r="FQ20" s="119">
        <f t="shared" si="119"/>
        <v>0</v>
      </c>
      <c r="FR20" s="4">
        <v>1</v>
      </c>
      <c r="FS20" s="92">
        <f t="shared" si="120"/>
        <v>65000</v>
      </c>
      <c r="FT20" s="10">
        <f t="shared" si="121"/>
        <v>120000</v>
      </c>
      <c r="FU20" s="4"/>
      <c r="FV20" s="92">
        <f t="shared" si="122"/>
        <v>0</v>
      </c>
      <c r="FW20" s="10">
        <f t="shared" si="123"/>
        <v>0</v>
      </c>
      <c r="FX20" s="4"/>
      <c r="FY20" s="92">
        <f t="shared" si="124"/>
        <v>0</v>
      </c>
      <c r="FZ20" s="10">
        <f t="shared" si="125"/>
        <v>0</v>
      </c>
      <c r="GA20" s="119">
        <f t="shared" si="126"/>
        <v>1</v>
      </c>
      <c r="GB20" s="4"/>
      <c r="GC20" s="92">
        <f t="shared" si="127"/>
        <v>0</v>
      </c>
      <c r="GD20" s="10">
        <f t="shared" si="128"/>
        <v>0</v>
      </c>
      <c r="GE20" s="4"/>
      <c r="GF20" s="92">
        <f t="shared" si="129"/>
        <v>0</v>
      </c>
      <c r="GG20" s="10">
        <f t="shared" si="130"/>
        <v>0</v>
      </c>
      <c r="GH20" s="4"/>
      <c r="GI20" s="92">
        <f t="shared" si="131"/>
        <v>0</v>
      </c>
      <c r="GJ20" s="10">
        <f t="shared" si="132"/>
        <v>0</v>
      </c>
      <c r="GK20" s="119">
        <f t="shared" si="133"/>
        <v>0</v>
      </c>
      <c r="GL20" s="4"/>
      <c r="GM20" s="92">
        <f t="shared" si="134"/>
        <v>0</v>
      </c>
      <c r="GN20" s="10">
        <f t="shared" si="135"/>
        <v>0</v>
      </c>
      <c r="GO20" s="4"/>
      <c r="GP20" s="92">
        <f t="shared" si="136"/>
        <v>0</v>
      </c>
      <c r="GQ20" s="10">
        <f t="shared" si="137"/>
        <v>0</v>
      </c>
      <c r="GR20" s="4"/>
      <c r="GS20" s="92">
        <f t="shared" si="138"/>
        <v>0</v>
      </c>
      <c r="GT20" s="10">
        <f t="shared" si="139"/>
        <v>0</v>
      </c>
      <c r="GU20" s="119">
        <f t="shared" si="140"/>
        <v>0</v>
      </c>
      <c r="GV20" s="4"/>
      <c r="GW20" s="92">
        <f t="shared" si="141"/>
        <v>0</v>
      </c>
      <c r="GX20" s="10">
        <f t="shared" si="142"/>
        <v>0</v>
      </c>
      <c r="GY20" s="4"/>
      <c r="GZ20" s="92">
        <f t="shared" si="143"/>
        <v>0</v>
      </c>
      <c r="HA20" s="10">
        <f t="shared" si="144"/>
        <v>0</v>
      </c>
      <c r="HB20" s="4"/>
      <c r="HC20" s="92">
        <f t="shared" si="145"/>
        <v>0</v>
      </c>
      <c r="HD20" s="10">
        <f t="shared" si="146"/>
        <v>0</v>
      </c>
      <c r="HE20" s="119">
        <f t="shared" si="147"/>
        <v>0</v>
      </c>
      <c r="HF20" s="4"/>
      <c r="HG20" s="92">
        <f t="shared" si="148"/>
        <v>0</v>
      </c>
      <c r="HH20" s="10">
        <f t="shared" si="149"/>
        <v>0</v>
      </c>
      <c r="HI20" s="4"/>
      <c r="HJ20" s="92">
        <f t="shared" si="150"/>
        <v>0</v>
      </c>
      <c r="HK20" s="10">
        <f t="shared" si="151"/>
        <v>0</v>
      </c>
      <c r="HL20" s="4"/>
      <c r="HM20" s="92">
        <f t="shared" si="152"/>
        <v>0</v>
      </c>
      <c r="HN20" s="10">
        <f t="shared" si="153"/>
        <v>0</v>
      </c>
      <c r="HO20" s="119">
        <f t="shared" si="154"/>
        <v>0</v>
      </c>
      <c r="HP20" s="4"/>
      <c r="HQ20" s="92">
        <f t="shared" si="155"/>
        <v>0</v>
      </c>
      <c r="HR20" s="10">
        <f t="shared" si="156"/>
        <v>0</v>
      </c>
      <c r="HS20" s="4">
        <v>1</v>
      </c>
      <c r="HT20" s="92">
        <f t="shared" si="157"/>
        <v>65000</v>
      </c>
      <c r="HU20" s="10">
        <f t="shared" si="158"/>
        <v>120000</v>
      </c>
      <c r="HV20" s="4"/>
      <c r="HW20" s="92">
        <f t="shared" si="159"/>
        <v>0</v>
      </c>
      <c r="HX20" s="10">
        <f t="shared" si="160"/>
        <v>0</v>
      </c>
      <c r="HY20" s="119">
        <f t="shared" si="161"/>
        <v>1</v>
      </c>
      <c r="HZ20" s="4"/>
      <c r="IA20" s="92">
        <f t="shared" si="162"/>
        <v>0</v>
      </c>
      <c r="IB20" s="10">
        <f t="shared" si="163"/>
        <v>0</v>
      </c>
      <c r="IC20" s="4"/>
      <c r="ID20" s="92">
        <f t="shared" si="164"/>
        <v>0</v>
      </c>
      <c r="IE20" s="10">
        <f t="shared" si="165"/>
        <v>0</v>
      </c>
      <c r="IF20" s="4"/>
      <c r="IG20" s="92">
        <f t="shared" si="166"/>
        <v>0</v>
      </c>
      <c r="IH20" s="10">
        <f t="shared" si="167"/>
        <v>0</v>
      </c>
      <c r="II20" s="119">
        <f t="shared" si="168"/>
        <v>0</v>
      </c>
      <c r="IJ20" s="4"/>
      <c r="IK20" s="92">
        <f t="shared" si="169"/>
        <v>0</v>
      </c>
      <c r="IL20" s="10">
        <f t="shared" si="170"/>
        <v>0</v>
      </c>
      <c r="IM20" s="4"/>
      <c r="IN20" s="92">
        <f t="shared" si="171"/>
        <v>0</v>
      </c>
      <c r="IO20" s="10">
        <f t="shared" si="172"/>
        <v>0</v>
      </c>
      <c r="IP20" s="4"/>
      <c r="IQ20" s="92">
        <f t="shared" si="173"/>
        <v>0</v>
      </c>
      <c r="IR20" s="10">
        <f t="shared" si="174"/>
        <v>0</v>
      </c>
      <c r="IS20" s="119">
        <f t="shared" si="175"/>
        <v>0</v>
      </c>
      <c r="IT20" s="4"/>
      <c r="IU20" s="92">
        <f t="shared" si="176"/>
        <v>0</v>
      </c>
      <c r="IV20" s="10">
        <f t="shared" si="177"/>
        <v>0</v>
      </c>
      <c r="IW20" s="4"/>
      <c r="IX20" s="92">
        <f t="shared" si="178"/>
        <v>0</v>
      </c>
      <c r="IY20" s="10">
        <f t="shared" si="179"/>
        <v>0</v>
      </c>
      <c r="IZ20" s="4"/>
      <c r="JA20" s="92">
        <f t="shared" si="180"/>
        <v>0</v>
      </c>
      <c r="JB20" s="10">
        <f t="shared" si="181"/>
        <v>0</v>
      </c>
      <c r="JC20" s="119">
        <f t="shared" si="182"/>
        <v>0</v>
      </c>
      <c r="JD20" s="4"/>
      <c r="JE20" s="92">
        <f t="shared" si="183"/>
        <v>0</v>
      </c>
      <c r="JF20" s="10">
        <f t="shared" si="184"/>
        <v>0</v>
      </c>
      <c r="JG20" s="4">
        <v>1</v>
      </c>
      <c r="JH20" s="92">
        <f t="shared" si="185"/>
        <v>65000</v>
      </c>
      <c r="JI20" s="10">
        <f t="shared" si="186"/>
        <v>120000</v>
      </c>
      <c r="JJ20" s="4"/>
      <c r="JK20" s="92">
        <f t="shared" si="187"/>
        <v>0</v>
      </c>
      <c r="JL20" s="10">
        <f t="shared" si="188"/>
        <v>0</v>
      </c>
      <c r="JM20" s="119">
        <f t="shared" si="189"/>
        <v>1</v>
      </c>
      <c r="JN20" s="4"/>
      <c r="JO20" s="92">
        <f t="shared" si="190"/>
        <v>0</v>
      </c>
      <c r="JP20" s="10">
        <f t="shared" si="191"/>
        <v>0</v>
      </c>
      <c r="JQ20" s="4"/>
      <c r="JR20" s="92">
        <f t="shared" si="192"/>
        <v>0</v>
      </c>
      <c r="JS20" s="10">
        <f t="shared" si="193"/>
        <v>0</v>
      </c>
      <c r="JT20" s="4"/>
      <c r="JU20" s="92">
        <f t="shared" si="194"/>
        <v>0</v>
      </c>
      <c r="JV20" s="10">
        <f t="shared" si="195"/>
        <v>0</v>
      </c>
      <c r="JW20" s="119">
        <f t="shared" si="196"/>
        <v>0</v>
      </c>
      <c r="JX20" s="4"/>
      <c r="JY20" s="92">
        <f t="shared" si="197"/>
        <v>0</v>
      </c>
      <c r="JZ20" s="10">
        <f t="shared" si="198"/>
        <v>0</v>
      </c>
      <c r="KA20" s="4"/>
      <c r="KB20" s="92">
        <f t="shared" si="199"/>
        <v>0</v>
      </c>
      <c r="KC20" s="10">
        <f t="shared" si="200"/>
        <v>0</v>
      </c>
      <c r="KD20" s="4"/>
      <c r="KE20" s="92">
        <f t="shared" si="201"/>
        <v>0</v>
      </c>
      <c r="KF20" s="10">
        <f t="shared" si="202"/>
        <v>0</v>
      </c>
      <c r="KG20" s="119">
        <f t="shared" si="203"/>
        <v>0</v>
      </c>
      <c r="KH20" s="4"/>
      <c r="KI20" s="92">
        <f t="shared" si="204"/>
        <v>0</v>
      </c>
      <c r="KJ20" s="10">
        <f t="shared" si="205"/>
        <v>0</v>
      </c>
      <c r="KK20" s="4"/>
      <c r="KL20" s="92">
        <f t="shared" si="206"/>
        <v>0</v>
      </c>
      <c r="KM20" s="10">
        <f t="shared" si="207"/>
        <v>0</v>
      </c>
      <c r="KN20" s="4"/>
      <c r="KO20" s="92">
        <f t="shared" si="208"/>
        <v>0</v>
      </c>
      <c r="KP20" s="10">
        <f t="shared" si="209"/>
        <v>0</v>
      </c>
      <c r="KQ20" s="119">
        <f t="shared" si="210"/>
        <v>0</v>
      </c>
      <c r="KR20" s="4"/>
      <c r="KS20" s="92">
        <f t="shared" si="211"/>
        <v>0</v>
      </c>
      <c r="KT20" s="10">
        <f t="shared" si="212"/>
        <v>0</v>
      </c>
      <c r="KU20" s="4"/>
      <c r="KV20" s="92">
        <f t="shared" si="213"/>
        <v>0</v>
      </c>
      <c r="KW20" s="10">
        <f t="shared" si="214"/>
        <v>0</v>
      </c>
      <c r="KX20" s="4"/>
      <c r="KY20" s="92">
        <f t="shared" si="215"/>
        <v>0</v>
      </c>
      <c r="KZ20" s="10">
        <f t="shared" si="216"/>
        <v>0</v>
      </c>
      <c r="LA20" s="119">
        <f t="shared" si="217"/>
        <v>0</v>
      </c>
      <c r="LB20" s="37"/>
      <c r="LD20" s="335">
        <f t="shared" si="218"/>
        <v>7</v>
      </c>
      <c r="LE20" s="189">
        <f t="shared" si="0"/>
        <v>840000</v>
      </c>
    </row>
    <row r="21" spans="1:317" x14ac:dyDescent="0.25">
      <c r="A21" s="422" t="s">
        <v>269</v>
      </c>
      <c r="B21" s="4">
        <v>55000</v>
      </c>
      <c r="C21" s="4">
        <v>120000</v>
      </c>
      <c r="D21" s="4"/>
      <c r="E21" s="92"/>
      <c r="F21" s="10"/>
      <c r="G21" s="4"/>
      <c r="H21" s="92"/>
      <c r="I21" s="10"/>
      <c r="J21" s="4"/>
      <c r="K21" s="92"/>
      <c r="L21" s="10"/>
      <c r="M21" s="119"/>
      <c r="N21" s="4"/>
      <c r="O21" s="92"/>
      <c r="P21" s="10"/>
      <c r="Q21" s="4"/>
      <c r="R21" s="92"/>
      <c r="S21" s="10"/>
      <c r="T21" s="4"/>
      <c r="U21" s="92"/>
      <c r="V21" s="10"/>
      <c r="W21" s="119"/>
      <c r="X21" s="4"/>
      <c r="Y21" s="92"/>
      <c r="Z21" s="10"/>
      <c r="AA21" s="4"/>
      <c r="AB21" s="92"/>
      <c r="AC21" s="10"/>
      <c r="AD21" s="4"/>
      <c r="AE21" s="92"/>
      <c r="AF21" s="10"/>
      <c r="AG21" s="119"/>
      <c r="AH21" s="4"/>
      <c r="AI21" s="92"/>
      <c r="AJ21" s="10"/>
      <c r="AK21" s="4"/>
      <c r="AL21" s="92"/>
      <c r="AM21" s="10"/>
      <c r="AN21" s="4"/>
      <c r="AO21" s="92"/>
      <c r="AP21" s="10"/>
      <c r="AQ21" s="119"/>
      <c r="AR21" s="4"/>
      <c r="AS21" s="92"/>
      <c r="AT21" s="10"/>
      <c r="AU21" s="4"/>
      <c r="AV21" s="92"/>
      <c r="AW21" s="10"/>
      <c r="AX21" s="4"/>
      <c r="AY21" s="92"/>
      <c r="AZ21" s="10"/>
      <c r="BA21" s="119"/>
      <c r="BB21" s="4"/>
      <c r="BC21" s="92"/>
      <c r="BD21" s="10"/>
      <c r="BE21" s="4"/>
      <c r="BF21" s="92"/>
      <c r="BG21" s="10"/>
      <c r="BH21" s="4"/>
      <c r="BI21" s="92"/>
      <c r="BJ21" s="10"/>
      <c r="BK21" s="119"/>
      <c r="BL21" s="4"/>
      <c r="BM21" s="92"/>
      <c r="BN21" s="10"/>
      <c r="BO21" s="4"/>
      <c r="BP21" s="92"/>
      <c r="BQ21" s="10"/>
      <c r="BR21" s="4"/>
      <c r="BS21" s="92"/>
      <c r="BT21" s="10"/>
      <c r="BU21" s="119"/>
      <c r="BV21" s="4"/>
      <c r="BW21" s="92"/>
      <c r="BX21" s="10"/>
      <c r="BY21" s="4"/>
      <c r="BZ21" s="92"/>
      <c r="CA21" s="10"/>
      <c r="CB21" s="4"/>
      <c r="CC21" s="92"/>
      <c r="CD21" s="10"/>
      <c r="CE21" s="119"/>
      <c r="CF21" s="4"/>
      <c r="CG21" s="92"/>
      <c r="CH21" s="10"/>
      <c r="CI21" s="4"/>
      <c r="CJ21" s="92"/>
      <c r="CK21" s="10"/>
      <c r="CL21" s="4"/>
      <c r="CM21" s="92"/>
      <c r="CN21" s="10"/>
      <c r="CO21" s="119"/>
      <c r="CP21" s="4"/>
      <c r="CQ21" s="92"/>
      <c r="CR21" s="10"/>
      <c r="CS21" s="4"/>
      <c r="CT21" s="92"/>
      <c r="CU21" s="10"/>
      <c r="CV21" s="4"/>
      <c r="CW21" s="92"/>
      <c r="CX21" s="10"/>
      <c r="CY21" s="119"/>
      <c r="CZ21" s="4"/>
      <c r="DA21" s="92"/>
      <c r="DB21" s="10"/>
      <c r="DC21" s="4"/>
      <c r="DD21" s="92"/>
      <c r="DE21" s="10"/>
      <c r="DF21" s="4"/>
      <c r="DG21" s="92"/>
      <c r="DH21" s="10"/>
      <c r="DI21" s="119"/>
      <c r="DJ21" s="4"/>
      <c r="DK21" s="92"/>
      <c r="DL21" s="10"/>
      <c r="DM21" s="4"/>
      <c r="DN21" s="92"/>
      <c r="DO21" s="10"/>
      <c r="DP21" s="4"/>
      <c r="DQ21" s="92"/>
      <c r="DR21" s="10"/>
      <c r="DS21" s="119"/>
      <c r="DT21" s="4"/>
      <c r="DU21" s="92"/>
      <c r="DV21" s="10"/>
      <c r="DW21" s="4"/>
      <c r="DX21" s="92"/>
      <c r="DY21" s="10"/>
      <c r="DZ21" s="4"/>
      <c r="EA21" s="92"/>
      <c r="EB21" s="10"/>
      <c r="EC21" s="119"/>
      <c r="ED21" s="4"/>
      <c r="EE21" s="92"/>
      <c r="EF21" s="10"/>
      <c r="EG21" s="4"/>
      <c r="EH21" s="92"/>
      <c r="EI21" s="10"/>
      <c r="EJ21" s="4"/>
      <c r="EK21" s="92"/>
      <c r="EL21" s="10"/>
      <c r="EM21" s="119"/>
      <c r="EN21" s="4"/>
      <c r="EO21" s="92"/>
      <c r="EP21" s="10"/>
      <c r="EQ21" s="4"/>
      <c r="ER21" s="92"/>
      <c r="ES21" s="10"/>
      <c r="ET21" s="4"/>
      <c r="EU21" s="92"/>
      <c r="EV21" s="10"/>
      <c r="EW21" s="119"/>
      <c r="EX21" s="4"/>
      <c r="EY21" s="92"/>
      <c r="EZ21" s="10"/>
      <c r="FA21" s="4"/>
      <c r="FB21" s="92"/>
      <c r="FC21" s="10"/>
      <c r="FD21" s="4"/>
      <c r="FE21" s="92"/>
      <c r="FF21" s="10"/>
      <c r="FG21" s="119"/>
      <c r="FH21" s="4"/>
      <c r="FI21" s="92"/>
      <c r="FJ21" s="10"/>
      <c r="FK21" s="4"/>
      <c r="FL21" s="92"/>
      <c r="FM21" s="10"/>
      <c r="FN21" s="4"/>
      <c r="FO21" s="92"/>
      <c r="FP21" s="10"/>
      <c r="FQ21" s="119"/>
      <c r="FR21" s="4"/>
      <c r="FS21" s="92"/>
      <c r="FT21" s="10"/>
      <c r="FU21" s="4"/>
      <c r="FV21" s="92"/>
      <c r="FW21" s="10"/>
      <c r="FX21" s="4"/>
      <c r="FY21" s="92"/>
      <c r="FZ21" s="10"/>
      <c r="GA21" s="119"/>
      <c r="GB21" s="4">
        <v>2</v>
      </c>
      <c r="GC21" s="92">
        <f t="shared" si="127"/>
        <v>110000</v>
      </c>
      <c r="GD21" s="10">
        <f t="shared" si="128"/>
        <v>240000</v>
      </c>
      <c r="GE21" s="4"/>
      <c r="GF21" s="92">
        <f t="shared" si="129"/>
        <v>0</v>
      </c>
      <c r="GG21" s="10">
        <f t="shared" si="130"/>
        <v>0</v>
      </c>
      <c r="GH21" s="4"/>
      <c r="GI21" s="92">
        <f t="shared" si="131"/>
        <v>0</v>
      </c>
      <c r="GJ21" s="10">
        <f t="shared" si="132"/>
        <v>0</v>
      </c>
      <c r="GK21" s="119">
        <f t="shared" si="133"/>
        <v>2</v>
      </c>
      <c r="GL21" s="4"/>
      <c r="GM21" s="92"/>
      <c r="GN21" s="10"/>
      <c r="GO21" s="4"/>
      <c r="GP21" s="92"/>
      <c r="GQ21" s="10"/>
      <c r="GR21" s="4"/>
      <c r="GS21" s="92"/>
      <c r="GT21" s="10"/>
      <c r="GU21" s="119">
        <f t="shared" si="140"/>
        <v>0</v>
      </c>
      <c r="GV21" s="4"/>
      <c r="GW21" s="92"/>
      <c r="GX21" s="10"/>
      <c r="GY21" s="4"/>
      <c r="GZ21" s="92"/>
      <c r="HA21" s="10"/>
      <c r="HB21" s="4"/>
      <c r="HC21" s="92"/>
      <c r="HD21" s="10"/>
      <c r="HE21" s="119"/>
      <c r="HF21" s="4"/>
      <c r="HG21" s="92"/>
      <c r="HH21" s="10"/>
      <c r="HI21" s="4"/>
      <c r="HJ21" s="92"/>
      <c r="HK21" s="10"/>
      <c r="HL21" s="4"/>
      <c r="HM21" s="92"/>
      <c r="HN21" s="10"/>
      <c r="HO21" s="119"/>
      <c r="HP21" s="4"/>
      <c r="HQ21" s="92"/>
      <c r="HR21" s="10"/>
      <c r="HS21" s="4">
        <f>1</f>
        <v>1</v>
      </c>
      <c r="HT21" s="92">
        <f t="shared" si="157"/>
        <v>55000</v>
      </c>
      <c r="HU21" s="10">
        <f t="shared" si="158"/>
        <v>120000</v>
      </c>
      <c r="HV21" s="4"/>
      <c r="HW21" s="92">
        <f t="shared" si="159"/>
        <v>0</v>
      </c>
      <c r="HX21" s="10">
        <f t="shared" si="160"/>
        <v>0</v>
      </c>
      <c r="HY21" s="119">
        <f t="shared" si="161"/>
        <v>1</v>
      </c>
      <c r="HZ21" s="4"/>
      <c r="IA21" s="92"/>
      <c r="IB21" s="10"/>
      <c r="IC21" s="4"/>
      <c r="ID21" s="92"/>
      <c r="IE21" s="10"/>
      <c r="IF21" s="4"/>
      <c r="IG21" s="92"/>
      <c r="IH21" s="10"/>
      <c r="II21" s="119"/>
      <c r="IJ21" s="4"/>
      <c r="IK21" s="92">
        <f t="shared" si="169"/>
        <v>0</v>
      </c>
      <c r="IL21" s="10">
        <f t="shared" si="170"/>
        <v>0</v>
      </c>
      <c r="IM21" s="4"/>
      <c r="IN21" s="92">
        <f t="shared" si="171"/>
        <v>0</v>
      </c>
      <c r="IO21" s="10">
        <f t="shared" si="172"/>
        <v>0</v>
      </c>
      <c r="IP21" s="4"/>
      <c r="IQ21" s="92">
        <f t="shared" si="173"/>
        <v>0</v>
      </c>
      <c r="IR21" s="10">
        <f t="shared" si="174"/>
        <v>0</v>
      </c>
      <c r="IS21" s="119">
        <f t="shared" si="175"/>
        <v>0</v>
      </c>
      <c r="IT21" s="4"/>
      <c r="IU21" s="92"/>
      <c r="IV21" s="10"/>
      <c r="IW21" s="4"/>
      <c r="IX21" s="92"/>
      <c r="IY21" s="10"/>
      <c r="IZ21" s="4"/>
      <c r="JA21" s="92"/>
      <c r="JB21" s="10"/>
      <c r="JC21" s="119"/>
      <c r="JD21" s="4"/>
      <c r="JE21" s="92">
        <f t="shared" si="183"/>
        <v>0</v>
      </c>
      <c r="JF21" s="10">
        <f t="shared" si="184"/>
        <v>0</v>
      </c>
      <c r="JG21" s="4">
        <v>1</v>
      </c>
      <c r="JH21" s="92">
        <f t="shared" si="185"/>
        <v>55000</v>
      </c>
      <c r="JI21" s="10">
        <f t="shared" si="186"/>
        <v>120000</v>
      </c>
      <c r="JJ21" s="4"/>
      <c r="JK21" s="92"/>
      <c r="JL21" s="10"/>
      <c r="JM21" s="119">
        <f t="shared" si="189"/>
        <v>1</v>
      </c>
      <c r="JN21" s="4"/>
      <c r="JO21" s="92">
        <f t="shared" si="190"/>
        <v>0</v>
      </c>
      <c r="JP21" s="10">
        <f t="shared" si="191"/>
        <v>0</v>
      </c>
      <c r="JQ21" s="4"/>
      <c r="JR21" s="92">
        <f t="shared" si="192"/>
        <v>0</v>
      </c>
      <c r="JS21" s="10">
        <f t="shared" si="193"/>
        <v>0</v>
      </c>
      <c r="JT21" s="4"/>
      <c r="JU21" s="92">
        <f t="shared" si="194"/>
        <v>0</v>
      </c>
      <c r="JV21" s="10">
        <f t="shared" si="195"/>
        <v>0</v>
      </c>
      <c r="JW21" s="119">
        <f t="shared" si="196"/>
        <v>0</v>
      </c>
      <c r="JX21" s="4"/>
      <c r="JY21" s="92"/>
      <c r="JZ21" s="10"/>
      <c r="KA21" s="4"/>
      <c r="KB21" s="92"/>
      <c r="KC21" s="10"/>
      <c r="KD21" s="4"/>
      <c r="KE21" s="92"/>
      <c r="KF21" s="10"/>
      <c r="KG21" s="119"/>
      <c r="KH21" s="4"/>
      <c r="KI21" s="92">
        <f t="shared" si="204"/>
        <v>0</v>
      </c>
      <c r="KJ21" s="10">
        <f t="shared" si="205"/>
        <v>0</v>
      </c>
      <c r="KK21" s="4">
        <f>1</f>
        <v>1</v>
      </c>
      <c r="KL21" s="92">
        <f t="shared" si="206"/>
        <v>55000</v>
      </c>
      <c r="KM21" s="10">
        <f t="shared" si="207"/>
        <v>120000</v>
      </c>
      <c r="KN21" s="4"/>
      <c r="KO21" s="92">
        <f t="shared" si="208"/>
        <v>0</v>
      </c>
      <c r="KP21" s="10">
        <f t="shared" si="209"/>
        <v>0</v>
      </c>
      <c r="KQ21" s="119">
        <f t="shared" si="210"/>
        <v>1</v>
      </c>
      <c r="KR21" s="4"/>
      <c r="KS21" s="92">
        <f t="shared" si="211"/>
        <v>0</v>
      </c>
      <c r="KT21" s="10">
        <f t="shared" si="212"/>
        <v>0</v>
      </c>
      <c r="KU21" s="4"/>
      <c r="KV21" s="92">
        <f t="shared" si="213"/>
        <v>0</v>
      </c>
      <c r="KW21" s="10">
        <f t="shared" si="214"/>
        <v>0</v>
      </c>
      <c r="KX21" s="4"/>
      <c r="KY21" s="92">
        <f t="shared" si="215"/>
        <v>0</v>
      </c>
      <c r="KZ21" s="10">
        <f t="shared" si="216"/>
        <v>0</v>
      </c>
      <c r="LA21" s="119"/>
      <c r="LB21" s="37"/>
      <c r="LD21" s="335">
        <f t="shared" si="218"/>
        <v>5</v>
      </c>
      <c r="LE21" s="189">
        <f t="shared" si="0"/>
        <v>600000</v>
      </c>
    </row>
    <row r="22" spans="1:317" x14ac:dyDescent="0.25">
      <c r="A22" s="422" t="s">
        <v>426</v>
      </c>
      <c r="B22" s="4">
        <v>55000</v>
      </c>
      <c r="C22" s="4">
        <v>120000</v>
      </c>
      <c r="D22" s="4"/>
      <c r="E22" s="92"/>
      <c r="F22" s="10"/>
      <c r="G22" s="4"/>
      <c r="H22" s="92"/>
      <c r="I22" s="10"/>
      <c r="J22" s="4"/>
      <c r="K22" s="92"/>
      <c r="L22" s="10"/>
      <c r="M22" s="119"/>
      <c r="N22" s="4"/>
      <c r="O22" s="92"/>
      <c r="P22" s="10"/>
      <c r="Q22" s="4"/>
      <c r="R22" s="92"/>
      <c r="S22" s="10"/>
      <c r="T22" s="4"/>
      <c r="U22" s="92"/>
      <c r="V22" s="10"/>
      <c r="W22" s="119"/>
      <c r="X22" s="4"/>
      <c r="Y22" s="92"/>
      <c r="Z22" s="10"/>
      <c r="AA22" s="4"/>
      <c r="AB22" s="92"/>
      <c r="AC22" s="10"/>
      <c r="AD22" s="4"/>
      <c r="AE22" s="92"/>
      <c r="AF22" s="10"/>
      <c r="AG22" s="119"/>
      <c r="AH22" s="4"/>
      <c r="AI22" s="92"/>
      <c r="AJ22" s="10"/>
      <c r="AK22" s="4"/>
      <c r="AL22" s="92"/>
      <c r="AM22" s="10"/>
      <c r="AN22" s="4"/>
      <c r="AO22" s="92"/>
      <c r="AP22" s="10"/>
      <c r="AQ22" s="119"/>
      <c r="AR22" s="4"/>
      <c r="AS22" s="92"/>
      <c r="AT22" s="10"/>
      <c r="AU22" s="4"/>
      <c r="AV22" s="92"/>
      <c r="AW22" s="10"/>
      <c r="AX22" s="4"/>
      <c r="AY22" s="92"/>
      <c r="AZ22" s="10"/>
      <c r="BA22" s="119"/>
      <c r="BB22" s="4"/>
      <c r="BC22" s="92"/>
      <c r="BD22" s="10"/>
      <c r="BE22" s="4"/>
      <c r="BF22" s="92"/>
      <c r="BG22" s="10"/>
      <c r="BH22" s="4"/>
      <c r="BI22" s="92"/>
      <c r="BJ22" s="10"/>
      <c r="BK22" s="119"/>
      <c r="BL22" s="4"/>
      <c r="BM22" s="92"/>
      <c r="BN22" s="10"/>
      <c r="BO22" s="4"/>
      <c r="BP22" s="92"/>
      <c r="BQ22" s="10"/>
      <c r="BR22" s="4"/>
      <c r="BS22" s="92"/>
      <c r="BT22" s="10"/>
      <c r="BU22" s="119"/>
      <c r="BV22" s="4"/>
      <c r="BW22" s="92"/>
      <c r="BX22" s="10"/>
      <c r="BY22" s="4"/>
      <c r="BZ22" s="92"/>
      <c r="CA22" s="10"/>
      <c r="CB22" s="4"/>
      <c r="CC22" s="92"/>
      <c r="CD22" s="10"/>
      <c r="CE22" s="119"/>
      <c r="CF22" s="4"/>
      <c r="CG22" s="92"/>
      <c r="CH22" s="10"/>
      <c r="CI22" s="4"/>
      <c r="CJ22" s="92"/>
      <c r="CK22" s="10"/>
      <c r="CL22" s="4"/>
      <c r="CM22" s="92"/>
      <c r="CN22" s="10"/>
      <c r="CO22" s="119"/>
      <c r="CP22" s="4"/>
      <c r="CQ22" s="92"/>
      <c r="CR22" s="10"/>
      <c r="CS22" s="4"/>
      <c r="CT22" s="92"/>
      <c r="CU22" s="10"/>
      <c r="CV22" s="4"/>
      <c r="CW22" s="92"/>
      <c r="CX22" s="10"/>
      <c r="CY22" s="119"/>
      <c r="CZ22" s="4"/>
      <c r="DA22" s="92"/>
      <c r="DB22" s="10"/>
      <c r="DC22" s="4"/>
      <c r="DD22" s="92"/>
      <c r="DE22" s="10"/>
      <c r="DF22" s="4"/>
      <c r="DG22" s="92"/>
      <c r="DH22" s="10"/>
      <c r="DI22" s="119"/>
      <c r="DJ22" s="4"/>
      <c r="DK22" s="92"/>
      <c r="DL22" s="10"/>
      <c r="DM22" s="4"/>
      <c r="DN22" s="92"/>
      <c r="DO22" s="10"/>
      <c r="DP22" s="4"/>
      <c r="DQ22" s="92"/>
      <c r="DR22" s="10"/>
      <c r="DS22" s="119"/>
      <c r="DT22" s="4"/>
      <c r="DU22" s="92"/>
      <c r="DV22" s="10"/>
      <c r="DW22" s="4"/>
      <c r="DX22" s="92"/>
      <c r="DY22" s="10"/>
      <c r="DZ22" s="4"/>
      <c r="EA22" s="92"/>
      <c r="EB22" s="10"/>
      <c r="EC22" s="119"/>
      <c r="ED22" s="4"/>
      <c r="EE22" s="92"/>
      <c r="EF22" s="10"/>
      <c r="EG22" s="4"/>
      <c r="EH22" s="92"/>
      <c r="EI22" s="10"/>
      <c r="EJ22" s="4"/>
      <c r="EK22" s="92"/>
      <c r="EL22" s="10"/>
      <c r="EM22" s="119"/>
      <c r="EN22" s="4"/>
      <c r="EO22" s="92"/>
      <c r="EP22" s="10"/>
      <c r="EQ22" s="4"/>
      <c r="ER22" s="92"/>
      <c r="ES22" s="10"/>
      <c r="ET22" s="4"/>
      <c r="EU22" s="92"/>
      <c r="EV22" s="10"/>
      <c r="EW22" s="119"/>
      <c r="EX22" s="4"/>
      <c r="EY22" s="92"/>
      <c r="EZ22" s="10"/>
      <c r="FA22" s="4"/>
      <c r="FB22" s="92"/>
      <c r="FC22" s="10"/>
      <c r="FD22" s="4"/>
      <c r="FE22" s="92"/>
      <c r="FF22" s="10"/>
      <c r="FG22" s="119"/>
      <c r="FH22" s="4"/>
      <c r="FI22" s="92"/>
      <c r="FJ22" s="10"/>
      <c r="FK22" s="4"/>
      <c r="FL22" s="92"/>
      <c r="FM22" s="10"/>
      <c r="FN22" s="4"/>
      <c r="FO22" s="92"/>
      <c r="FP22" s="10"/>
      <c r="FQ22" s="119"/>
      <c r="FR22" s="4"/>
      <c r="FS22" s="92"/>
      <c r="FT22" s="10"/>
      <c r="FU22" s="4"/>
      <c r="FV22" s="92"/>
      <c r="FW22" s="10"/>
      <c r="FX22" s="4"/>
      <c r="FY22" s="92"/>
      <c r="FZ22" s="10"/>
      <c r="GA22" s="119"/>
      <c r="GB22" s="4"/>
      <c r="GC22" s="92">
        <f t="shared" si="127"/>
        <v>0</v>
      </c>
      <c r="GD22" s="10">
        <f t="shared" si="128"/>
        <v>0</v>
      </c>
      <c r="GE22" s="4"/>
      <c r="GF22" s="92">
        <f t="shared" si="129"/>
        <v>0</v>
      </c>
      <c r="GG22" s="10">
        <f t="shared" si="130"/>
        <v>0</v>
      </c>
      <c r="GH22" s="4"/>
      <c r="GI22" s="92">
        <f t="shared" si="131"/>
        <v>0</v>
      </c>
      <c r="GJ22" s="10">
        <f t="shared" si="132"/>
        <v>0</v>
      </c>
      <c r="GK22" s="119">
        <f t="shared" si="133"/>
        <v>0</v>
      </c>
      <c r="GL22" s="4"/>
      <c r="GM22" s="92"/>
      <c r="GN22" s="10"/>
      <c r="GO22" s="4"/>
      <c r="GP22" s="92"/>
      <c r="GQ22" s="10"/>
      <c r="GR22" s="4"/>
      <c r="GS22" s="92"/>
      <c r="GT22" s="10"/>
      <c r="GU22" s="119">
        <f t="shared" si="140"/>
        <v>0</v>
      </c>
      <c r="GV22" s="4"/>
      <c r="GW22" s="92"/>
      <c r="GX22" s="10"/>
      <c r="GY22" s="4"/>
      <c r="GZ22" s="92"/>
      <c r="HA22" s="10"/>
      <c r="HB22" s="4"/>
      <c r="HC22" s="92"/>
      <c r="HD22" s="10"/>
      <c r="HE22" s="119"/>
      <c r="HF22" s="4"/>
      <c r="HG22" s="92"/>
      <c r="HH22" s="10"/>
      <c r="HI22" s="4"/>
      <c r="HJ22" s="92"/>
      <c r="HK22" s="10"/>
      <c r="HL22" s="4"/>
      <c r="HM22" s="92"/>
      <c r="HN22" s="10"/>
      <c r="HO22" s="119"/>
      <c r="HP22" s="4"/>
      <c r="HQ22" s="92"/>
      <c r="HR22" s="10"/>
      <c r="HS22" s="4"/>
      <c r="HT22" s="92">
        <f t="shared" si="157"/>
        <v>0</v>
      </c>
      <c r="HU22" s="10">
        <f t="shared" si="158"/>
        <v>0</v>
      </c>
      <c r="HV22" s="4"/>
      <c r="HW22" s="92">
        <f t="shared" si="159"/>
        <v>0</v>
      </c>
      <c r="HX22" s="10">
        <f t="shared" si="160"/>
        <v>0</v>
      </c>
      <c r="HY22" s="119">
        <f t="shared" si="161"/>
        <v>0</v>
      </c>
      <c r="HZ22" s="4"/>
      <c r="IA22" s="92"/>
      <c r="IB22" s="10"/>
      <c r="IC22" s="4"/>
      <c r="ID22" s="92"/>
      <c r="IE22" s="10"/>
      <c r="IF22" s="4"/>
      <c r="IG22" s="92"/>
      <c r="IH22" s="10"/>
      <c r="II22" s="119"/>
      <c r="IJ22" s="4"/>
      <c r="IK22" s="92">
        <f t="shared" si="169"/>
        <v>0</v>
      </c>
      <c r="IL22" s="10">
        <f t="shared" si="170"/>
        <v>0</v>
      </c>
      <c r="IM22" s="4"/>
      <c r="IN22" s="92">
        <f t="shared" si="171"/>
        <v>0</v>
      </c>
      <c r="IO22" s="10">
        <f t="shared" si="172"/>
        <v>0</v>
      </c>
      <c r="IP22" s="4"/>
      <c r="IQ22" s="92">
        <f t="shared" si="173"/>
        <v>0</v>
      </c>
      <c r="IR22" s="10">
        <f t="shared" si="174"/>
        <v>0</v>
      </c>
      <c r="IS22" s="119">
        <f t="shared" si="175"/>
        <v>0</v>
      </c>
      <c r="IT22" s="4"/>
      <c r="IU22" s="92"/>
      <c r="IV22" s="10"/>
      <c r="IW22" s="4"/>
      <c r="IX22" s="92"/>
      <c r="IY22" s="10"/>
      <c r="IZ22" s="4"/>
      <c r="JA22" s="92"/>
      <c r="JB22" s="10"/>
      <c r="JC22" s="119"/>
      <c r="JD22" s="4"/>
      <c r="JE22" s="92">
        <f t="shared" si="183"/>
        <v>0</v>
      </c>
      <c r="JF22" s="10">
        <f t="shared" si="184"/>
        <v>0</v>
      </c>
      <c r="JG22" s="4"/>
      <c r="JH22" s="92">
        <f t="shared" si="185"/>
        <v>0</v>
      </c>
      <c r="JI22" s="10">
        <f t="shared" si="186"/>
        <v>0</v>
      </c>
      <c r="JJ22" s="4"/>
      <c r="JK22" s="92"/>
      <c r="JL22" s="10"/>
      <c r="JM22" s="119">
        <f t="shared" si="189"/>
        <v>0</v>
      </c>
      <c r="JN22" s="4"/>
      <c r="JO22" s="92">
        <f t="shared" si="190"/>
        <v>0</v>
      </c>
      <c r="JP22" s="10">
        <f t="shared" si="191"/>
        <v>0</v>
      </c>
      <c r="JQ22" s="4"/>
      <c r="JR22" s="92">
        <f t="shared" si="192"/>
        <v>0</v>
      </c>
      <c r="JS22" s="10">
        <f t="shared" si="193"/>
        <v>0</v>
      </c>
      <c r="JT22" s="4"/>
      <c r="JU22" s="92">
        <f t="shared" si="194"/>
        <v>0</v>
      </c>
      <c r="JV22" s="10">
        <f t="shared" si="195"/>
        <v>0</v>
      </c>
      <c r="JW22" s="119">
        <f t="shared" si="196"/>
        <v>0</v>
      </c>
      <c r="JX22" s="4"/>
      <c r="JY22" s="92"/>
      <c r="JZ22" s="10"/>
      <c r="KA22" s="4"/>
      <c r="KB22" s="92"/>
      <c r="KC22" s="10"/>
      <c r="KD22" s="4"/>
      <c r="KE22" s="92"/>
      <c r="KF22" s="10"/>
      <c r="KG22" s="119"/>
      <c r="KH22" s="4"/>
      <c r="KI22" s="92">
        <f t="shared" si="204"/>
        <v>0</v>
      </c>
      <c r="KJ22" s="10">
        <f t="shared" si="205"/>
        <v>0</v>
      </c>
      <c r="KK22" s="4"/>
      <c r="KL22" s="92">
        <f t="shared" si="206"/>
        <v>0</v>
      </c>
      <c r="KM22" s="10">
        <f t="shared" si="207"/>
        <v>0</v>
      </c>
      <c r="KN22" s="4"/>
      <c r="KO22" s="92">
        <f t="shared" si="208"/>
        <v>0</v>
      </c>
      <c r="KP22" s="10">
        <f t="shared" si="209"/>
        <v>0</v>
      </c>
      <c r="KQ22" s="119">
        <f t="shared" si="210"/>
        <v>0</v>
      </c>
      <c r="KR22" s="4"/>
      <c r="KS22" s="92">
        <f t="shared" si="211"/>
        <v>0</v>
      </c>
      <c r="KT22" s="10">
        <f t="shared" si="212"/>
        <v>0</v>
      </c>
      <c r="KU22" s="4"/>
      <c r="KV22" s="92">
        <f t="shared" si="213"/>
        <v>0</v>
      </c>
      <c r="KW22" s="10">
        <f t="shared" si="214"/>
        <v>0</v>
      </c>
      <c r="KX22" s="4"/>
      <c r="KY22" s="92">
        <f t="shared" si="215"/>
        <v>0</v>
      </c>
      <c r="KZ22" s="10">
        <f t="shared" si="216"/>
        <v>0</v>
      </c>
      <c r="LA22" s="119"/>
      <c r="LB22" s="37"/>
      <c r="LD22" s="335">
        <f t="shared" si="218"/>
        <v>0</v>
      </c>
      <c r="LE22" s="189">
        <f t="shared" si="0"/>
        <v>0</v>
      </c>
    </row>
    <row r="23" spans="1:317" x14ac:dyDescent="0.25">
      <c r="A23" s="5" t="s">
        <v>108</v>
      </c>
      <c r="B23" s="4">
        <v>40000</v>
      </c>
      <c r="C23" s="4">
        <v>60000</v>
      </c>
      <c r="D23" s="4"/>
      <c r="E23" s="92">
        <f t="shared" si="1"/>
        <v>0</v>
      </c>
      <c r="F23" s="10">
        <f t="shared" si="2"/>
        <v>0</v>
      </c>
      <c r="G23" s="4"/>
      <c r="H23" s="92">
        <f t="shared" si="3"/>
        <v>0</v>
      </c>
      <c r="I23" s="10">
        <f t="shared" si="4"/>
        <v>0</v>
      </c>
      <c r="J23" s="4"/>
      <c r="K23" s="92">
        <f t="shared" si="5"/>
        <v>0</v>
      </c>
      <c r="L23" s="10">
        <f t="shared" si="6"/>
        <v>0</v>
      </c>
      <c r="M23" s="119">
        <f t="shared" si="7"/>
        <v>0</v>
      </c>
      <c r="N23" s="4"/>
      <c r="O23" s="92">
        <f t="shared" si="8"/>
        <v>0</v>
      </c>
      <c r="P23" s="10">
        <f t="shared" si="9"/>
        <v>0</v>
      </c>
      <c r="Q23" s="4"/>
      <c r="R23" s="92">
        <f t="shared" si="10"/>
        <v>0</v>
      </c>
      <c r="S23" s="10">
        <f t="shared" si="11"/>
        <v>0</v>
      </c>
      <c r="T23" s="4"/>
      <c r="U23" s="92">
        <f t="shared" si="12"/>
        <v>0</v>
      </c>
      <c r="V23" s="10">
        <f t="shared" si="13"/>
        <v>0</v>
      </c>
      <c r="W23" s="119">
        <f t="shared" si="14"/>
        <v>0</v>
      </c>
      <c r="X23" s="4"/>
      <c r="Y23" s="92">
        <f t="shared" si="15"/>
        <v>0</v>
      </c>
      <c r="Z23" s="10">
        <f t="shared" si="16"/>
        <v>0</v>
      </c>
      <c r="AA23" s="4"/>
      <c r="AB23" s="92">
        <f t="shared" si="17"/>
        <v>0</v>
      </c>
      <c r="AC23" s="10">
        <f t="shared" si="18"/>
        <v>0</v>
      </c>
      <c r="AD23" s="4"/>
      <c r="AE23" s="92">
        <f t="shared" si="19"/>
        <v>0</v>
      </c>
      <c r="AF23" s="10">
        <f t="shared" si="20"/>
        <v>0</v>
      </c>
      <c r="AG23" s="119">
        <f t="shared" si="21"/>
        <v>0</v>
      </c>
      <c r="AH23" s="4"/>
      <c r="AI23" s="92">
        <f t="shared" si="22"/>
        <v>0</v>
      </c>
      <c r="AJ23" s="10">
        <f t="shared" si="23"/>
        <v>0</v>
      </c>
      <c r="AK23" s="4"/>
      <c r="AL23" s="92">
        <f t="shared" si="24"/>
        <v>0</v>
      </c>
      <c r="AM23" s="10">
        <f t="shared" si="25"/>
        <v>0</v>
      </c>
      <c r="AN23" s="4"/>
      <c r="AO23" s="92">
        <f t="shared" si="26"/>
        <v>0</v>
      </c>
      <c r="AP23" s="10">
        <f t="shared" si="27"/>
        <v>0</v>
      </c>
      <c r="AQ23" s="119">
        <f t="shared" si="28"/>
        <v>0</v>
      </c>
      <c r="AR23" s="4"/>
      <c r="AS23" s="92">
        <f t="shared" si="29"/>
        <v>0</v>
      </c>
      <c r="AT23" s="10">
        <f t="shared" si="30"/>
        <v>0</v>
      </c>
      <c r="AU23" s="4"/>
      <c r="AV23" s="92">
        <f t="shared" si="31"/>
        <v>0</v>
      </c>
      <c r="AW23" s="10">
        <f t="shared" si="32"/>
        <v>0</v>
      </c>
      <c r="AX23" s="4"/>
      <c r="AY23" s="92">
        <f t="shared" si="33"/>
        <v>0</v>
      </c>
      <c r="AZ23" s="10">
        <f t="shared" si="34"/>
        <v>0</v>
      </c>
      <c r="BA23" s="119">
        <f t="shared" si="35"/>
        <v>0</v>
      </c>
      <c r="BB23" s="4"/>
      <c r="BC23" s="92">
        <f t="shared" si="36"/>
        <v>0</v>
      </c>
      <c r="BD23" s="10">
        <f t="shared" si="37"/>
        <v>0</v>
      </c>
      <c r="BE23" s="4"/>
      <c r="BF23" s="92">
        <f t="shared" si="38"/>
        <v>0</v>
      </c>
      <c r="BG23" s="10">
        <f t="shared" si="39"/>
        <v>0</v>
      </c>
      <c r="BH23" s="4"/>
      <c r="BI23" s="92">
        <f t="shared" si="40"/>
        <v>0</v>
      </c>
      <c r="BJ23" s="10">
        <f t="shared" si="41"/>
        <v>0</v>
      </c>
      <c r="BK23" s="119">
        <f t="shared" si="42"/>
        <v>0</v>
      </c>
      <c r="BL23" s="4"/>
      <c r="BM23" s="92">
        <f t="shared" si="43"/>
        <v>0</v>
      </c>
      <c r="BN23" s="10">
        <f t="shared" si="44"/>
        <v>0</v>
      </c>
      <c r="BO23" s="4"/>
      <c r="BP23" s="92">
        <f t="shared" si="45"/>
        <v>0</v>
      </c>
      <c r="BQ23" s="10">
        <f t="shared" si="46"/>
        <v>0</v>
      </c>
      <c r="BR23" s="4"/>
      <c r="BS23" s="92">
        <f t="shared" si="47"/>
        <v>0</v>
      </c>
      <c r="BT23" s="10">
        <f t="shared" si="48"/>
        <v>0</v>
      </c>
      <c r="BU23" s="119">
        <f t="shared" si="49"/>
        <v>0</v>
      </c>
      <c r="BV23" s="4"/>
      <c r="BW23" s="92">
        <f t="shared" si="50"/>
        <v>0</v>
      </c>
      <c r="BX23" s="10">
        <f t="shared" si="51"/>
        <v>0</v>
      </c>
      <c r="BY23" s="4"/>
      <c r="BZ23" s="92">
        <f t="shared" si="52"/>
        <v>0</v>
      </c>
      <c r="CA23" s="10">
        <f t="shared" si="53"/>
        <v>0</v>
      </c>
      <c r="CB23" s="4"/>
      <c r="CC23" s="92">
        <f t="shared" si="54"/>
        <v>0</v>
      </c>
      <c r="CD23" s="10">
        <f t="shared" si="55"/>
        <v>0</v>
      </c>
      <c r="CE23" s="119">
        <f t="shared" si="56"/>
        <v>0</v>
      </c>
      <c r="CF23" s="4"/>
      <c r="CG23" s="92">
        <f t="shared" si="57"/>
        <v>0</v>
      </c>
      <c r="CH23" s="10">
        <f t="shared" si="58"/>
        <v>0</v>
      </c>
      <c r="CI23" s="4"/>
      <c r="CJ23" s="92">
        <f t="shared" si="59"/>
        <v>0</v>
      </c>
      <c r="CK23" s="10">
        <f t="shared" si="60"/>
        <v>0</v>
      </c>
      <c r="CL23" s="4"/>
      <c r="CM23" s="92">
        <f t="shared" si="61"/>
        <v>0</v>
      </c>
      <c r="CN23" s="10">
        <f t="shared" si="62"/>
        <v>0</v>
      </c>
      <c r="CO23" s="119">
        <f t="shared" si="63"/>
        <v>0</v>
      </c>
      <c r="CP23" s="4"/>
      <c r="CQ23" s="92">
        <f t="shared" si="64"/>
        <v>0</v>
      </c>
      <c r="CR23" s="10">
        <f t="shared" si="65"/>
        <v>0</v>
      </c>
      <c r="CS23" s="4"/>
      <c r="CT23" s="92">
        <f t="shared" si="66"/>
        <v>0</v>
      </c>
      <c r="CU23" s="10">
        <f t="shared" si="67"/>
        <v>0</v>
      </c>
      <c r="CV23" s="4"/>
      <c r="CW23" s="92">
        <f t="shared" si="68"/>
        <v>0</v>
      </c>
      <c r="CX23" s="10">
        <f t="shared" si="69"/>
        <v>0</v>
      </c>
      <c r="CY23" s="119">
        <f t="shared" si="70"/>
        <v>0</v>
      </c>
      <c r="CZ23" s="4"/>
      <c r="DA23" s="92">
        <f t="shared" si="71"/>
        <v>0</v>
      </c>
      <c r="DB23" s="10">
        <f t="shared" si="72"/>
        <v>0</v>
      </c>
      <c r="DC23" s="4"/>
      <c r="DD23" s="92">
        <f t="shared" si="73"/>
        <v>0</v>
      </c>
      <c r="DE23" s="10">
        <f t="shared" si="74"/>
        <v>0</v>
      </c>
      <c r="DF23" s="4"/>
      <c r="DG23" s="92">
        <f t="shared" si="75"/>
        <v>0</v>
      </c>
      <c r="DH23" s="10">
        <f t="shared" si="76"/>
        <v>0</v>
      </c>
      <c r="DI23" s="119">
        <f t="shared" si="77"/>
        <v>0</v>
      </c>
      <c r="DJ23" s="4"/>
      <c r="DK23" s="92">
        <f t="shared" si="78"/>
        <v>0</v>
      </c>
      <c r="DL23" s="10">
        <f t="shared" si="79"/>
        <v>0</v>
      </c>
      <c r="DM23" s="4"/>
      <c r="DN23" s="92">
        <f t="shared" si="80"/>
        <v>0</v>
      </c>
      <c r="DO23" s="10">
        <f t="shared" si="81"/>
        <v>0</v>
      </c>
      <c r="DP23" s="4"/>
      <c r="DQ23" s="92">
        <f t="shared" si="82"/>
        <v>0</v>
      </c>
      <c r="DR23" s="10">
        <f t="shared" si="83"/>
        <v>0</v>
      </c>
      <c r="DS23" s="119">
        <f t="shared" si="84"/>
        <v>0</v>
      </c>
      <c r="DT23" s="4"/>
      <c r="DU23" s="92">
        <f t="shared" si="85"/>
        <v>0</v>
      </c>
      <c r="DV23" s="10">
        <f t="shared" si="86"/>
        <v>0</v>
      </c>
      <c r="DW23" s="4"/>
      <c r="DX23" s="92">
        <f t="shared" si="87"/>
        <v>0</v>
      </c>
      <c r="DY23" s="10">
        <f t="shared" si="88"/>
        <v>0</v>
      </c>
      <c r="DZ23" s="4"/>
      <c r="EA23" s="92">
        <f t="shared" si="89"/>
        <v>0</v>
      </c>
      <c r="EB23" s="10">
        <f t="shared" si="90"/>
        <v>0</v>
      </c>
      <c r="EC23" s="119">
        <f t="shared" si="91"/>
        <v>0</v>
      </c>
      <c r="ED23" s="4"/>
      <c r="EE23" s="92">
        <f t="shared" si="92"/>
        <v>0</v>
      </c>
      <c r="EF23" s="10">
        <f t="shared" si="93"/>
        <v>0</v>
      </c>
      <c r="EG23" s="4"/>
      <c r="EH23" s="92">
        <f t="shared" si="94"/>
        <v>0</v>
      </c>
      <c r="EI23" s="10">
        <f t="shared" si="95"/>
        <v>0</v>
      </c>
      <c r="EJ23" s="4"/>
      <c r="EK23" s="92">
        <f t="shared" si="96"/>
        <v>0</v>
      </c>
      <c r="EL23" s="10">
        <f t="shared" si="97"/>
        <v>0</v>
      </c>
      <c r="EM23" s="119">
        <f t="shared" si="98"/>
        <v>0</v>
      </c>
      <c r="EN23" s="4"/>
      <c r="EO23" s="92">
        <f t="shared" si="99"/>
        <v>0</v>
      </c>
      <c r="EP23" s="10">
        <f t="shared" si="100"/>
        <v>0</v>
      </c>
      <c r="EQ23" s="4"/>
      <c r="ER23" s="92">
        <f t="shared" si="101"/>
        <v>0</v>
      </c>
      <c r="ES23" s="10">
        <f t="shared" si="102"/>
        <v>0</v>
      </c>
      <c r="ET23" s="4"/>
      <c r="EU23" s="92">
        <f t="shared" si="103"/>
        <v>0</v>
      </c>
      <c r="EV23" s="10">
        <f t="shared" si="104"/>
        <v>0</v>
      </c>
      <c r="EW23" s="119">
        <f t="shared" si="105"/>
        <v>0</v>
      </c>
      <c r="EX23" s="4"/>
      <c r="EY23" s="92">
        <f t="shared" si="106"/>
        <v>0</v>
      </c>
      <c r="EZ23" s="10">
        <f t="shared" si="107"/>
        <v>0</v>
      </c>
      <c r="FA23" s="4"/>
      <c r="FB23" s="92">
        <f t="shared" si="108"/>
        <v>0</v>
      </c>
      <c r="FC23" s="10">
        <f t="shared" si="109"/>
        <v>0</v>
      </c>
      <c r="FD23" s="4"/>
      <c r="FE23" s="92">
        <f t="shared" si="110"/>
        <v>0</v>
      </c>
      <c r="FF23" s="10">
        <f t="shared" si="111"/>
        <v>0</v>
      </c>
      <c r="FG23" s="119">
        <f t="shared" si="112"/>
        <v>0</v>
      </c>
      <c r="FH23" s="4"/>
      <c r="FI23" s="92">
        <f t="shared" si="113"/>
        <v>0</v>
      </c>
      <c r="FJ23" s="10">
        <f t="shared" si="114"/>
        <v>0</v>
      </c>
      <c r="FK23" s="4"/>
      <c r="FL23" s="92">
        <f t="shared" si="115"/>
        <v>0</v>
      </c>
      <c r="FM23" s="10">
        <f t="shared" si="116"/>
        <v>0</v>
      </c>
      <c r="FN23" s="4"/>
      <c r="FO23" s="92">
        <f t="shared" si="117"/>
        <v>0</v>
      </c>
      <c r="FP23" s="10">
        <f t="shared" si="118"/>
        <v>0</v>
      </c>
      <c r="FQ23" s="119">
        <f t="shared" si="119"/>
        <v>0</v>
      </c>
      <c r="FR23" s="4"/>
      <c r="FS23" s="92">
        <f t="shared" si="120"/>
        <v>0</v>
      </c>
      <c r="FT23" s="10">
        <f t="shared" si="121"/>
        <v>0</v>
      </c>
      <c r="FU23" s="4"/>
      <c r="FV23" s="92">
        <f t="shared" si="122"/>
        <v>0</v>
      </c>
      <c r="FW23" s="10">
        <f t="shared" si="123"/>
        <v>0</v>
      </c>
      <c r="FX23" s="4"/>
      <c r="FY23" s="92">
        <f t="shared" si="124"/>
        <v>0</v>
      </c>
      <c r="FZ23" s="10">
        <f t="shared" si="125"/>
        <v>0</v>
      </c>
      <c r="GA23" s="119">
        <f t="shared" si="126"/>
        <v>0</v>
      </c>
      <c r="GB23" s="4"/>
      <c r="GC23" s="92">
        <f t="shared" si="127"/>
        <v>0</v>
      </c>
      <c r="GD23" s="10">
        <f t="shared" si="128"/>
        <v>0</v>
      </c>
      <c r="GE23" s="4"/>
      <c r="GF23" s="92">
        <f t="shared" si="129"/>
        <v>0</v>
      </c>
      <c r="GG23" s="10">
        <f t="shared" si="130"/>
        <v>0</v>
      </c>
      <c r="GH23" s="4"/>
      <c r="GI23" s="92">
        <f t="shared" si="131"/>
        <v>0</v>
      </c>
      <c r="GJ23" s="10">
        <f t="shared" si="132"/>
        <v>0</v>
      </c>
      <c r="GK23" s="119">
        <f t="shared" si="133"/>
        <v>0</v>
      </c>
      <c r="GL23" s="4"/>
      <c r="GM23" s="92">
        <f t="shared" si="134"/>
        <v>0</v>
      </c>
      <c r="GN23" s="10">
        <f t="shared" si="135"/>
        <v>0</v>
      </c>
      <c r="GO23" s="4"/>
      <c r="GP23" s="92">
        <f t="shared" si="136"/>
        <v>0</v>
      </c>
      <c r="GQ23" s="10">
        <f t="shared" si="137"/>
        <v>0</v>
      </c>
      <c r="GR23" s="4"/>
      <c r="GS23" s="92">
        <f t="shared" si="138"/>
        <v>0</v>
      </c>
      <c r="GT23" s="10">
        <f t="shared" si="139"/>
        <v>0</v>
      </c>
      <c r="GU23" s="119">
        <f t="shared" si="140"/>
        <v>0</v>
      </c>
      <c r="GV23" s="4"/>
      <c r="GW23" s="92">
        <f t="shared" si="141"/>
        <v>0</v>
      </c>
      <c r="GX23" s="10">
        <f t="shared" si="142"/>
        <v>0</v>
      </c>
      <c r="GY23" s="4"/>
      <c r="GZ23" s="92">
        <f t="shared" si="143"/>
        <v>0</v>
      </c>
      <c r="HA23" s="10">
        <f t="shared" si="144"/>
        <v>0</v>
      </c>
      <c r="HB23" s="4"/>
      <c r="HC23" s="92">
        <f t="shared" si="145"/>
        <v>0</v>
      </c>
      <c r="HD23" s="10">
        <f t="shared" si="146"/>
        <v>0</v>
      </c>
      <c r="HE23" s="119">
        <f t="shared" si="147"/>
        <v>0</v>
      </c>
      <c r="HF23" s="4"/>
      <c r="HG23" s="92">
        <f t="shared" si="148"/>
        <v>0</v>
      </c>
      <c r="HH23" s="10">
        <f t="shared" si="149"/>
        <v>0</v>
      </c>
      <c r="HI23" s="4"/>
      <c r="HJ23" s="92">
        <f t="shared" si="150"/>
        <v>0</v>
      </c>
      <c r="HK23" s="10">
        <f t="shared" si="151"/>
        <v>0</v>
      </c>
      <c r="HL23" s="4"/>
      <c r="HM23" s="92">
        <f t="shared" si="152"/>
        <v>0</v>
      </c>
      <c r="HN23" s="10">
        <f t="shared" si="153"/>
        <v>0</v>
      </c>
      <c r="HO23" s="119">
        <f t="shared" si="154"/>
        <v>0</v>
      </c>
      <c r="HP23" s="4"/>
      <c r="HQ23" s="92">
        <f t="shared" si="155"/>
        <v>0</v>
      </c>
      <c r="HR23" s="10">
        <f t="shared" si="156"/>
        <v>0</v>
      </c>
      <c r="HS23" s="4"/>
      <c r="HT23" s="92">
        <f t="shared" si="157"/>
        <v>0</v>
      </c>
      <c r="HU23" s="10">
        <f t="shared" si="158"/>
        <v>0</v>
      </c>
      <c r="HV23" s="4"/>
      <c r="HW23" s="92">
        <f t="shared" si="159"/>
        <v>0</v>
      </c>
      <c r="HX23" s="10">
        <f t="shared" si="160"/>
        <v>0</v>
      </c>
      <c r="HY23" s="119">
        <f t="shared" si="161"/>
        <v>0</v>
      </c>
      <c r="HZ23" s="4"/>
      <c r="IA23" s="92">
        <f t="shared" si="162"/>
        <v>0</v>
      </c>
      <c r="IB23" s="10">
        <f t="shared" si="163"/>
        <v>0</v>
      </c>
      <c r="IC23" s="4"/>
      <c r="ID23" s="92">
        <f t="shared" si="164"/>
        <v>0</v>
      </c>
      <c r="IE23" s="10">
        <f t="shared" si="165"/>
        <v>0</v>
      </c>
      <c r="IF23" s="4"/>
      <c r="IG23" s="92">
        <f t="shared" si="166"/>
        <v>0</v>
      </c>
      <c r="IH23" s="10">
        <f t="shared" si="167"/>
        <v>0</v>
      </c>
      <c r="II23" s="119">
        <f t="shared" si="168"/>
        <v>0</v>
      </c>
      <c r="IJ23" s="4"/>
      <c r="IK23" s="92">
        <f t="shared" si="169"/>
        <v>0</v>
      </c>
      <c r="IL23" s="10">
        <f t="shared" si="170"/>
        <v>0</v>
      </c>
      <c r="IM23" s="4"/>
      <c r="IN23" s="92">
        <f t="shared" si="171"/>
        <v>0</v>
      </c>
      <c r="IO23" s="10">
        <f t="shared" si="172"/>
        <v>0</v>
      </c>
      <c r="IP23" s="4"/>
      <c r="IQ23" s="92">
        <f t="shared" si="173"/>
        <v>0</v>
      </c>
      <c r="IR23" s="10">
        <f t="shared" si="174"/>
        <v>0</v>
      </c>
      <c r="IS23" s="119">
        <f t="shared" si="175"/>
        <v>0</v>
      </c>
      <c r="IT23" s="4"/>
      <c r="IU23" s="92">
        <f t="shared" si="176"/>
        <v>0</v>
      </c>
      <c r="IV23" s="10">
        <f t="shared" si="177"/>
        <v>0</v>
      </c>
      <c r="IW23" s="4"/>
      <c r="IX23" s="92">
        <f t="shared" si="178"/>
        <v>0</v>
      </c>
      <c r="IY23" s="10">
        <f t="shared" si="179"/>
        <v>0</v>
      </c>
      <c r="IZ23" s="4"/>
      <c r="JA23" s="92">
        <f t="shared" si="180"/>
        <v>0</v>
      </c>
      <c r="JB23" s="10">
        <f t="shared" si="181"/>
        <v>0</v>
      </c>
      <c r="JC23" s="119">
        <f t="shared" si="182"/>
        <v>0</v>
      </c>
      <c r="JD23" s="4"/>
      <c r="JE23" s="92">
        <f t="shared" si="183"/>
        <v>0</v>
      </c>
      <c r="JF23" s="10">
        <f t="shared" si="184"/>
        <v>0</v>
      </c>
      <c r="JG23" s="4"/>
      <c r="JH23" s="92">
        <f t="shared" si="185"/>
        <v>0</v>
      </c>
      <c r="JI23" s="10">
        <f t="shared" si="186"/>
        <v>0</v>
      </c>
      <c r="JJ23" s="4"/>
      <c r="JK23" s="92">
        <f t="shared" si="187"/>
        <v>0</v>
      </c>
      <c r="JL23" s="10">
        <f t="shared" si="188"/>
        <v>0</v>
      </c>
      <c r="JM23" s="119">
        <f t="shared" si="189"/>
        <v>0</v>
      </c>
      <c r="JN23" s="4"/>
      <c r="JO23" s="92">
        <f t="shared" si="190"/>
        <v>0</v>
      </c>
      <c r="JP23" s="10">
        <f t="shared" si="191"/>
        <v>0</v>
      </c>
      <c r="JQ23" s="4"/>
      <c r="JR23" s="92">
        <f t="shared" si="192"/>
        <v>0</v>
      </c>
      <c r="JS23" s="10">
        <f t="shared" si="193"/>
        <v>0</v>
      </c>
      <c r="JT23" s="4"/>
      <c r="JU23" s="92">
        <f t="shared" si="194"/>
        <v>0</v>
      </c>
      <c r="JV23" s="10">
        <f t="shared" si="195"/>
        <v>0</v>
      </c>
      <c r="JW23" s="119">
        <f t="shared" si="196"/>
        <v>0</v>
      </c>
      <c r="JX23" s="4"/>
      <c r="JY23" s="92">
        <f t="shared" si="197"/>
        <v>0</v>
      </c>
      <c r="JZ23" s="10">
        <f t="shared" si="198"/>
        <v>0</v>
      </c>
      <c r="KA23" s="4"/>
      <c r="KB23" s="92">
        <f t="shared" si="199"/>
        <v>0</v>
      </c>
      <c r="KC23" s="10">
        <f t="shared" si="200"/>
        <v>0</v>
      </c>
      <c r="KD23" s="4"/>
      <c r="KE23" s="92">
        <f t="shared" si="201"/>
        <v>0</v>
      </c>
      <c r="KF23" s="10">
        <f t="shared" si="202"/>
        <v>0</v>
      </c>
      <c r="KG23" s="119">
        <f t="shared" si="203"/>
        <v>0</v>
      </c>
      <c r="KH23" s="4"/>
      <c r="KI23" s="92">
        <f t="shared" si="204"/>
        <v>0</v>
      </c>
      <c r="KJ23" s="10">
        <f t="shared" si="205"/>
        <v>0</v>
      </c>
      <c r="KK23" s="4"/>
      <c r="KL23" s="92">
        <f t="shared" si="206"/>
        <v>0</v>
      </c>
      <c r="KM23" s="10">
        <f t="shared" si="207"/>
        <v>0</v>
      </c>
      <c r="KN23" s="4"/>
      <c r="KO23" s="92">
        <f t="shared" si="208"/>
        <v>0</v>
      </c>
      <c r="KP23" s="10">
        <f t="shared" si="209"/>
        <v>0</v>
      </c>
      <c r="KQ23" s="119">
        <f t="shared" si="210"/>
        <v>0</v>
      </c>
      <c r="KR23" s="4"/>
      <c r="KS23" s="92">
        <f t="shared" si="211"/>
        <v>0</v>
      </c>
      <c r="KT23" s="10">
        <f t="shared" si="212"/>
        <v>0</v>
      </c>
      <c r="KU23" s="4"/>
      <c r="KV23" s="92">
        <f t="shared" si="213"/>
        <v>0</v>
      </c>
      <c r="KW23" s="10">
        <f t="shared" si="214"/>
        <v>0</v>
      </c>
      <c r="KX23" s="4"/>
      <c r="KY23" s="92">
        <f t="shared" si="215"/>
        <v>0</v>
      </c>
      <c r="KZ23" s="10">
        <f t="shared" si="216"/>
        <v>0</v>
      </c>
      <c r="LA23" s="119">
        <f t="shared" si="217"/>
        <v>0</v>
      </c>
      <c r="LB23" s="37"/>
      <c r="LD23" s="335">
        <f t="shared" si="218"/>
        <v>0</v>
      </c>
      <c r="LE23" s="189">
        <f t="shared" si="0"/>
        <v>0</v>
      </c>
    </row>
    <row r="24" spans="1:317" x14ac:dyDescent="0.25">
      <c r="A24" s="5" t="s">
        <v>15</v>
      </c>
      <c r="B24" s="4">
        <v>72000</v>
      </c>
      <c r="C24" s="4"/>
      <c r="D24" s="4"/>
      <c r="E24" s="92">
        <f t="shared" si="1"/>
        <v>0</v>
      </c>
      <c r="F24" s="10">
        <f t="shared" si="2"/>
        <v>0</v>
      </c>
      <c r="G24" s="4"/>
      <c r="H24" s="92">
        <f t="shared" si="3"/>
        <v>0</v>
      </c>
      <c r="I24" s="10">
        <f t="shared" si="4"/>
        <v>0</v>
      </c>
      <c r="J24" s="4"/>
      <c r="K24" s="92">
        <f t="shared" si="5"/>
        <v>0</v>
      </c>
      <c r="L24" s="10">
        <f t="shared" si="6"/>
        <v>0</v>
      </c>
      <c r="M24" s="119">
        <f t="shared" si="7"/>
        <v>0</v>
      </c>
      <c r="N24" s="4"/>
      <c r="O24" s="92">
        <f t="shared" si="8"/>
        <v>0</v>
      </c>
      <c r="P24" s="10">
        <f t="shared" si="9"/>
        <v>0</v>
      </c>
      <c r="Q24" s="4"/>
      <c r="R24" s="92">
        <f t="shared" si="10"/>
        <v>0</v>
      </c>
      <c r="S24" s="10">
        <f t="shared" si="11"/>
        <v>0</v>
      </c>
      <c r="T24" s="4"/>
      <c r="U24" s="92">
        <f t="shared" si="12"/>
        <v>0</v>
      </c>
      <c r="V24" s="10">
        <f t="shared" si="13"/>
        <v>0</v>
      </c>
      <c r="W24" s="119">
        <f t="shared" si="14"/>
        <v>0</v>
      </c>
      <c r="X24" s="4"/>
      <c r="Y24" s="92">
        <f t="shared" si="15"/>
        <v>0</v>
      </c>
      <c r="Z24" s="10">
        <f t="shared" si="16"/>
        <v>0</v>
      </c>
      <c r="AA24" s="4"/>
      <c r="AB24" s="92">
        <f t="shared" si="17"/>
        <v>0</v>
      </c>
      <c r="AC24" s="10">
        <f t="shared" si="18"/>
        <v>0</v>
      </c>
      <c r="AD24" s="4"/>
      <c r="AE24" s="92">
        <f t="shared" si="19"/>
        <v>0</v>
      </c>
      <c r="AF24" s="10">
        <f t="shared" si="20"/>
        <v>0</v>
      </c>
      <c r="AG24" s="119">
        <f t="shared" si="21"/>
        <v>0</v>
      </c>
      <c r="AH24" s="4"/>
      <c r="AI24" s="92">
        <f t="shared" si="22"/>
        <v>0</v>
      </c>
      <c r="AJ24" s="10">
        <f t="shared" si="23"/>
        <v>0</v>
      </c>
      <c r="AK24" s="4"/>
      <c r="AL24" s="92">
        <f t="shared" si="24"/>
        <v>0</v>
      </c>
      <c r="AM24" s="10">
        <f t="shared" si="25"/>
        <v>0</v>
      </c>
      <c r="AN24" s="4"/>
      <c r="AO24" s="92">
        <f t="shared" si="26"/>
        <v>0</v>
      </c>
      <c r="AP24" s="10">
        <f t="shared" si="27"/>
        <v>0</v>
      </c>
      <c r="AQ24" s="119">
        <f t="shared" si="28"/>
        <v>0</v>
      </c>
      <c r="AR24" s="4"/>
      <c r="AS24" s="92">
        <f t="shared" si="29"/>
        <v>0</v>
      </c>
      <c r="AT24" s="10">
        <f t="shared" si="30"/>
        <v>0</v>
      </c>
      <c r="AU24" s="4"/>
      <c r="AV24" s="92">
        <f t="shared" si="31"/>
        <v>0</v>
      </c>
      <c r="AW24" s="10">
        <f t="shared" si="32"/>
        <v>0</v>
      </c>
      <c r="AX24" s="4"/>
      <c r="AY24" s="92">
        <f t="shared" si="33"/>
        <v>0</v>
      </c>
      <c r="AZ24" s="10">
        <f t="shared" si="34"/>
        <v>0</v>
      </c>
      <c r="BA24" s="119">
        <f t="shared" si="35"/>
        <v>0</v>
      </c>
      <c r="BB24" s="4"/>
      <c r="BC24" s="92">
        <f t="shared" si="36"/>
        <v>0</v>
      </c>
      <c r="BD24" s="10">
        <f t="shared" si="37"/>
        <v>0</v>
      </c>
      <c r="BE24" s="4"/>
      <c r="BF24" s="92">
        <f t="shared" si="38"/>
        <v>0</v>
      </c>
      <c r="BG24" s="10">
        <f t="shared" si="39"/>
        <v>0</v>
      </c>
      <c r="BH24" s="4"/>
      <c r="BI24" s="92">
        <f t="shared" si="40"/>
        <v>0</v>
      </c>
      <c r="BJ24" s="10">
        <f t="shared" si="41"/>
        <v>0</v>
      </c>
      <c r="BK24" s="119">
        <f t="shared" si="42"/>
        <v>0</v>
      </c>
      <c r="BL24" s="4"/>
      <c r="BM24" s="92">
        <f t="shared" si="43"/>
        <v>0</v>
      </c>
      <c r="BN24" s="10">
        <f t="shared" si="44"/>
        <v>0</v>
      </c>
      <c r="BO24" s="4"/>
      <c r="BP24" s="92">
        <f t="shared" si="45"/>
        <v>0</v>
      </c>
      <c r="BQ24" s="10">
        <f t="shared" si="46"/>
        <v>0</v>
      </c>
      <c r="BR24" s="4"/>
      <c r="BS24" s="92">
        <f t="shared" si="47"/>
        <v>0</v>
      </c>
      <c r="BT24" s="10">
        <f t="shared" si="48"/>
        <v>0</v>
      </c>
      <c r="BU24" s="119">
        <f t="shared" si="49"/>
        <v>0</v>
      </c>
      <c r="BV24" s="4"/>
      <c r="BW24" s="92">
        <f t="shared" si="50"/>
        <v>0</v>
      </c>
      <c r="BX24" s="10">
        <f t="shared" si="51"/>
        <v>0</v>
      </c>
      <c r="BY24" s="4"/>
      <c r="BZ24" s="92">
        <f t="shared" si="52"/>
        <v>0</v>
      </c>
      <c r="CA24" s="10">
        <f t="shared" si="53"/>
        <v>0</v>
      </c>
      <c r="CB24" s="4"/>
      <c r="CC24" s="92">
        <f t="shared" si="54"/>
        <v>0</v>
      </c>
      <c r="CD24" s="10">
        <f t="shared" si="55"/>
        <v>0</v>
      </c>
      <c r="CE24" s="119">
        <f t="shared" si="56"/>
        <v>0</v>
      </c>
      <c r="CF24" s="4"/>
      <c r="CG24" s="92">
        <f t="shared" si="57"/>
        <v>0</v>
      </c>
      <c r="CH24" s="10">
        <f t="shared" si="58"/>
        <v>0</v>
      </c>
      <c r="CI24" s="4"/>
      <c r="CJ24" s="92">
        <f t="shared" si="59"/>
        <v>0</v>
      </c>
      <c r="CK24" s="10">
        <f t="shared" si="60"/>
        <v>0</v>
      </c>
      <c r="CL24" s="4"/>
      <c r="CM24" s="92">
        <f t="shared" si="61"/>
        <v>0</v>
      </c>
      <c r="CN24" s="10">
        <f t="shared" si="62"/>
        <v>0</v>
      </c>
      <c r="CO24" s="119">
        <f t="shared" si="63"/>
        <v>0</v>
      </c>
      <c r="CP24" s="4"/>
      <c r="CQ24" s="92">
        <f t="shared" si="64"/>
        <v>0</v>
      </c>
      <c r="CR24" s="10">
        <f t="shared" si="65"/>
        <v>0</v>
      </c>
      <c r="CS24" s="4"/>
      <c r="CT24" s="92">
        <f t="shared" si="66"/>
        <v>0</v>
      </c>
      <c r="CU24" s="10">
        <f t="shared" si="67"/>
        <v>0</v>
      </c>
      <c r="CV24" s="4"/>
      <c r="CW24" s="92">
        <f t="shared" si="68"/>
        <v>0</v>
      </c>
      <c r="CX24" s="10">
        <f t="shared" si="69"/>
        <v>0</v>
      </c>
      <c r="CY24" s="119">
        <f t="shared" si="70"/>
        <v>0</v>
      </c>
      <c r="CZ24" s="4"/>
      <c r="DA24" s="92">
        <f t="shared" si="71"/>
        <v>0</v>
      </c>
      <c r="DB24" s="10">
        <f t="shared" si="72"/>
        <v>0</v>
      </c>
      <c r="DC24" s="4"/>
      <c r="DD24" s="92">
        <f t="shared" si="73"/>
        <v>0</v>
      </c>
      <c r="DE24" s="10">
        <f t="shared" si="74"/>
        <v>0</v>
      </c>
      <c r="DF24" s="4"/>
      <c r="DG24" s="92">
        <f t="shared" si="75"/>
        <v>0</v>
      </c>
      <c r="DH24" s="10">
        <f t="shared" si="76"/>
        <v>0</v>
      </c>
      <c r="DI24" s="119">
        <f t="shared" si="77"/>
        <v>0</v>
      </c>
      <c r="DJ24" s="4"/>
      <c r="DK24" s="92">
        <f t="shared" si="78"/>
        <v>0</v>
      </c>
      <c r="DL24" s="10">
        <f t="shared" si="79"/>
        <v>0</v>
      </c>
      <c r="DM24" s="4"/>
      <c r="DN24" s="92">
        <f t="shared" si="80"/>
        <v>0</v>
      </c>
      <c r="DO24" s="10">
        <f t="shared" si="81"/>
        <v>0</v>
      </c>
      <c r="DP24" s="4"/>
      <c r="DQ24" s="92">
        <f t="shared" si="82"/>
        <v>0</v>
      </c>
      <c r="DR24" s="10">
        <f t="shared" si="83"/>
        <v>0</v>
      </c>
      <c r="DS24" s="119">
        <f t="shared" si="84"/>
        <v>0</v>
      </c>
      <c r="DT24" s="4"/>
      <c r="DU24" s="92">
        <f t="shared" si="85"/>
        <v>0</v>
      </c>
      <c r="DV24" s="10">
        <f t="shared" si="86"/>
        <v>0</v>
      </c>
      <c r="DW24" s="4"/>
      <c r="DX24" s="92">
        <f t="shared" si="87"/>
        <v>0</v>
      </c>
      <c r="DY24" s="10">
        <f t="shared" si="88"/>
        <v>0</v>
      </c>
      <c r="DZ24" s="4"/>
      <c r="EA24" s="92">
        <f t="shared" si="89"/>
        <v>0</v>
      </c>
      <c r="EB24" s="10">
        <f t="shared" si="90"/>
        <v>0</v>
      </c>
      <c r="EC24" s="119">
        <f t="shared" si="91"/>
        <v>0</v>
      </c>
      <c r="ED24" s="4"/>
      <c r="EE24" s="92">
        <f t="shared" si="92"/>
        <v>0</v>
      </c>
      <c r="EF24" s="10">
        <f t="shared" si="93"/>
        <v>0</v>
      </c>
      <c r="EG24" s="4"/>
      <c r="EH24" s="92">
        <f t="shared" si="94"/>
        <v>0</v>
      </c>
      <c r="EI24" s="10">
        <f t="shared" si="95"/>
        <v>0</v>
      </c>
      <c r="EJ24" s="4"/>
      <c r="EK24" s="92">
        <f t="shared" si="96"/>
        <v>0</v>
      </c>
      <c r="EL24" s="10">
        <f t="shared" si="97"/>
        <v>0</v>
      </c>
      <c r="EM24" s="119">
        <f t="shared" si="98"/>
        <v>0</v>
      </c>
      <c r="EN24" s="4"/>
      <c r="EO24" s="92">
        <f t="shared" si="99"/>
        <v>0</v>
      </c>
      <c r="EP24" s="10">
        <f t="shared" si="100"/>
        <v>0</v>
      </c>
      <c r="EQ24" s="4"/>
      <c r="ER24" s="92">
        <f t="shared" si="101"/>
        <v>0</v>
      </c>
      <c r="ES24" s="10">
        <f t="shared" si="102"/>
        <v>0</v>
      </c>
      <c r="ET24" s="4"/>
      <c r="EU24" s="92">
        <f t="shared" si="103"/>
        <v>0</v>
      </c>
      <c r="EV24" s="10">
        <f t="shared" si="104"/>
        <v>0</v>
      </c>
      <c r="EW24" s="119">
        <f t="shared" si="105"/>
        <v>0</v>
      </c>
      <c r="EX24" s="4"/>
      <c r="EY24" s="92">
        <f t="shared" si="106"/>
        <v>0</v>
      </c>
      <c r="EZ24" s="10">
        <f t="shared" si="107"/>
        <v>0</v>
      </c>
      <c r="FA24" s="4"/>
      <c r="FB24" s="92">
        <f t="shared" si="108"/>
        <v>0</v>
      </c>
      <c r="FC24" s="10">
        <f t="shared" si="109"/>
        <v>0</v>
      </c>
      <c r="FD24" s="4"/>
      <c r="FE24" s="92">
        <f t="shared" si="110"/>
        <v>0</v>
      </c>
      <c r="FF24" s="10">
        <f t="shared" si="111"/>
        <v>0</v>
      </c>
      <c r="FG24" s="119">
        <f t="shared" si="112"/>
        <v>0</v>
      </c>
      <c r="FH24" s="4"/>
      <c r="FI24" s="92">
        <f t="shared" si="113"/>
        <v>0</v>
      </c>
      <c r="FJ24" s="10">
        <f t="shared" si="114"/>
        <v>0</v>
      </c>
      <c r="FK24" s="4"/>
      <c r="FL24" s="92">
        <f t="shared" si="115"/>
        <v>0</v>
      </c>
      <c r="FM24" s="10">
        <f t="shared" si="116"/>
        <v>0</v>
      </c>
      <c r="FN24" s="4"/>
      <c r="FO24" s="92">
        <f t="shared" si="117"/>
        <v>0</v>
      </c>
      <c r="FP24" s="10">
        <f t="shared" si="118"/>
        <v>0</v>
      </c>
      <c r="FQ24" s="119">
        <f t="shared" si="119"/>
        <v>0</v>
      </c>
      <c r="FR24" s="4"/>
      <c r="FS24" s="92">
        <f t="shared" si="120"/>
        <v>0</v>
      </c>
      <c r="FT24" s="10">
        <f t="shared" si="121"/>
        <v>0</v>
      </c>
      <c r="FU24" s="4"/>
      <c r="FV24" s="92">
        <f t="shared" si="122"/>
        <v>0</v>
      </c>
      <c r="FW24" s="10">
        <f t="shared" si="123"/>
        <v>0</v>
      </c>
      <c r="FX24" s="4"/>
      <c r="FY24" s="92">
        <f t="shared" si="124"/>
        <v>0</v>
      </c>
      <c r="FZ24" s="10">
        <f t="shared" si="125"/>
        <v>0</v>
      </c>
      <c r="GA24" s="119">
        <f t="shared" si="126"/>
        <v>0</v>
      </c>
      <c r="GB24" s="4"/>
      <c r="GC24" s="92">
        <f t="shared" si="127"/>
        <v>0</v>
      </c>
      <c r="GD24" s="10">
        <f t="shared" si="128"/>
        <v>0</v>
      </c>
      <c r="GE24" s="4"/>
      <c r="GF24" s="92">
        <f t="shared" si="129"/>
        <v>0</v>
      </c>
      <c r="GG24" s="10">
        <f t="shared" si="130"/>
        <v>0</v>
      </c>
      <c r="GH24" s="4"/>
      <c r="GI24" s="92">
        <f t="shared" si="131"/>
        <v>0</v>
      </c>
      <c r="GJ24" s="10">
        <f t="shared" si="132"/>
        <v>0</v>
      </c>
      <c r="GK24" s="119">
        <f t="shared" si="133"/>
        <v>0</v>
      </c>
      <c r="GL24" s="4"/>
      <c r="GM24" s="92">
        <f t="shared" si="134"/>
        <v>0</v>
      </c>
      <c r="GN24" s="10">
        <f t="shared" si="135"/>
        <v>0</v>
      </c>
      <c r="GO24" s="4"/>
      <c r="GP24" s="92">
        <f t="shared" si="136"/>
        <v>0</v>
      </c>
      <c r="GQ24" s="10">
        <f t="shared" si="137"/>
        <v>0</v>
      </c>
      <c r="GR24" s="4"/>
      <c r="GS24" s="92">
        <f t="shared" si="138"/>
        <v>0</v>
      </c>
      <c r="GT24" s="10">
        <f t="shared" si="139"/>
        <v>0</v>
      </c>
      <c r="GU24" s="119">
        <f t="shared" si="140"/>
        <v>0</v>
      </c>
      <c r="GV24" s="4"/>
      <c r="GW24" s="92">
        <f t="shared" si="141"/>
        <v>0</v>
      </c>
      <c r="GX24" s="10">
        <f t="shared" si="142"/>
        <v>0</v>
      </c>
      <c r="GY24" s="4"/>
      <c r="GZ24" s="92">
        <f t="shared" si="143"/>
        <v>0</v>
      </c>
      <c r="HA24" s="10">
        <f t="shared" si="144"/>
        <v>0</v>
      </c>
      <c r="HB24" s="4"/>
      <c r="HC24" s="92">
        <f t="shared" si="145"/>
        <v>0</v>
      </c>
      <c r="HD24" s="10">
        <f t="shared" si="146"/>
        <v>0</v>
      </c>
      <c r="HE24" s="119">
        <f t="shared" si="147"/>
        <v>0</v>
      </c>
      <c r="HF24" s="4"/>
      <c r="HG24" s="92">
        <f t="shared" si="148"/>
        <v>0</v>
      </c>
      <c r="HH24" s="10">
        <f t="shared" si="149"/>
        <v>0</v>
      </c>
      <c r="HI24" s="4"/>
      <c r="HJ24" s="92">
        <f t="shared" si="150"/>
        <v>0</v>
      </c>
      <c r="HK24" s="10">
        <f t="shared" si="151"/>
        <v>0</v>
      </c>
      <c r="HL24" s="4"/>
      <c r="HM24" s="92">
        <f t="shared" si="152"/>
        <v>0</v>
      </c>
      <c r="HN24" s="10">
        <f t="shared" si="153"/>
        <v>0</v>
      </c>
      <c r="HO24" s="119">
        <f t="shared" si="154"/>
        <v>0</v>
      </c>
      <c r="HP24" s="4"/>
      <c r="HQ24" s="92">
        <f t="shared" si="155"/>
        <v>0</v>
      </c>
      <c r="HR24" s="10">
        <f t="shared" si="156"/>
        <v>0</v>
      </c>
      <c r="HS24" s="4"/>
      <c r="HT24" s="92">
        <f t="shared" si="157"/>
        <v>0</v>
      </c>
      <c r="HU24" s="10">
        <f t="shared" si="158"/>
        <v>0</v>
      </c>
      <c r="HV24" s="4"/>
      <c r="HW24" s="92">
        <f t="shared" si="159"/>
        <v>0</v>
      </c>
      <c r="HX24" s="10">
        <f t="shared" si="160"/>
        <v>0</v>
      </c>
      <c r="HY24" s="119">
        <f t="shared" si="161"/>
        <v>0</v>
      </c>
      <c r="HZ24" s="4"/>
      <c r="IA24" s="92">
        <f t="shared" si="162"/>
        <v>0</v>
      </c>
      <c r="IB24" s="10">
        <f t="shared" si="163"/>
        <v>0</v>
      </c>
      <c r="IC24" s="4"/>
      <c r="ID24" s="92">
        <f t="shared" si="164"/>
        <v>0</v>
      </c>
      <c r="IE24" s="10">
        <f t="shared" si="165"/>
        <v>0</v>
      </c>
      <c r="IF24" s="4"/>
      <c r="IG24" s="92">
        <f t="shared" si="166"/>
        <v>0</v>
      </c>
      <c r="IH24" s="10">
        <f t="shared" si="167"/>
        <v>0</v>
      </c>
      <c r="II24" s="119">
        <f t="shared" si="168"/>
        <v>0</v>
      </c>
      <c r="IJ24" s="4"/>
      <c r="IK24" s="92">
        <f t="shared" si="169"/>
        <v>0</v>
      </c>
      <c r="IL24" s="10">
        <f t="shared" si="170"/>
        <v>0</v>
      </c>
      <c r="IM24" s="4"/>
      <c r="IN24" s="92">
        <f t="shared" si="171"/>
        <v>0</v>
      </c>
      <c r="IO24" s="10">
        <f t="shared" si="172"/>
        <v>0</v>
      </c>
      <c r="IP24" s="4"/>
      <c r="IQ24" s="92">
        <f t="shared" si="173"/>
        <v>0</v>
      </c>
      <c r="IR24" s="10">
        <f t="shared" si="174"/>
        <v>0</v>
      </c>
      <c r="IS24" s="119">
        <f t="shared" si="175"/>
        <v>0</v>
      </c>
      <c r="IT24" s="4"/>
      <c r="IU24" s="92">
        <f t="shared" si="176"/>
        <v>0</v>
      </c>
      <c r="IV24" s="10">
        <f t="shared" si="177"/>
        <v>0</v>
      </c>
      <c r="IW24" s="4"/>
      <c r="IX24" s="92">
        <f t="shared" si="178"/>
        <v>0</v>
      </c>
      <c r="IY24" s="10">
        <f t="shared" si="179"/>
        <v>0</v>
      </c>
      <c r="IZ24" s="4"/>
      <c r="JA24" s="92">
        <f t="shared" si="180"/>
        <v>0</v>
      </c>
      <c r="JB24" s="10">
        <f t="shared" si="181"/>
        <v>0</v>
      </c>
      <c r="JC24" s="119">
        <f t="shared" si="182"/>
        <v>0</v>
      </c>
      <c r="JD24" s="4"/>
      <c r="JE24" s="92">
        <f t="shared" si="183"/>
        <v>0</v>
      </c>
      <c r="JF24" s="10">
        <f t="shared" si="184"/>
        <v>0</v>
      </c>
      <c r="JG24" s="4"/>
      <c r="JH24" s="92">
        <f t="shared" si="185"/>
        <v>0</v>
      </c>
      <c r="JI24" s="10">
        <f t="shared" si="186"/>
        <v>0</v>
      </c>
      <c r="JJ24" s="4"/>
      <c r="JK24" s="92">
        <f t="shared" si="187"/>
        <v>0</v>
      </c>
      <c r="JL24" s="10">
        <f t="shared" si="188"/>
        <v>0</v>
      </c>
      <c r="JM24" s="119">
        <f t="shared" si="189"/>
        <v>0</v>
      </c>
      <c r="JN24" s="4"/>
      <c r="JO24" s="92">
        <f t="shared" si="190"/>
        <v>0</v>
      </c>
      <c r="JP24" s="10">
        <f t="shared" si="191"/>
        <v>0</v>
      </c>
      <c r="JQ24" s="4"/>
      <c r="JR24" s="92">
        <f t="shared" si="192"/>
        <v>0</v>
      </c>
      <c r="JS24" s="10">
        <f t="shared" si="193"/>
        <v>0</v>
      </c>
      <c r="JT24" s="4"/>
      <c r="JU24" s="92">
        <f t="shared" si="194"/>
        <v>0</v>
      </c>
      <c r="JV24" s="10">
        <f t="shared" si="195"/>
        <v>0</v>
      </c>
      <c r="JW24" s="119">
        <f t="shared" si="196"/>
        <v>0</v>
      </c>
      <c r="JX24" s="4"/>
      <c r="JY24" s="92">
        <f t="shared" si="197"/>
        <v>0</v>
      </c>
      <c r="JZ24" s="10">
        <f t="shared" si="198"/>
        <v>0</v>
      </c>
      <c r="KA24" s="4"/>
      <c r="KB24" s="92">
        <f t="shared" si="199"/>
        <v>0</v>
      </c>
      <c r="KC24" s="10">
        <f t="shared" si="200"/>
        <v>0</v>
      </c>
      <c r="KD24" s="4"/>
      <c r="KE24" s="92">
        <f t="shared" si="201"/>
        <v>0</v>
      </c>
      <c r="KF24" s="10">
        <f t="shared" si="202"/>
        <v>0</v>
      </c>
      <c r="KG24" s="119">
        <f t="shared" si="203"/>
        <v>0</v>
      </c>
      <c r="KH24" s="4"/>
      <c r="KI24" s="92">
        <f t="shared" si="204"/>
        <v>0</v>
      </c>
      <c r="KJ24" s="10">
        <f t="shared" si="205"/>
        <v>0</v>
      </c>
      <c r="KK24" s="4"/>
      <c r="KL24" s="92">
        <f t="shared" si="206"/>
        <v>0</v>
      </c>
      <c r="KM24" s="10">
        <f t="shared" si="207"/>
        <v>0</v>
      </c>
      <c r="KN24" s="4"/>
      <c r="KO24" s="92">
        <f t="shared" si="208"/>
        <v>0</v>
      </c>
      <c r="KP24" s="10">
        <f t="shared" si="209"/>
        <v>0</v>
      </c>
      <c r="KQ24" s="119">
        <f t="shared" si="210"/>
        <v>0</v>
      </c>
      <c r="KR24" s="4"/>
      <c r="KS24" s="92">
        <f t="shared" si="211"/>
        <v>0</v>
      </c>
      <c r="KT24" s="10">
        <f t="shared" si="212"/>
        <v>0</v>
      </c>
      <c r="KU24" s="4"/>
      <c r="KV24" s="92">
        <f t="shared" si="213"/>
        <v>0</v>
      </c>
      <c r="KW24" s="10">
        <f t="shared" si="214"/>
        <v>0</v>
      </c>
      <c r="KX24" s="4"/>
      <c r="KY24" s="92">
        <f t="shared" si="215"/>
        <v>0</v>
      </c>
      <c r="KZ24" s="10">
        <f t="shared" si="216"/>
        <v>0</v>
      </c>
      <c r="LA24" s="119">
        <f t="shared" si="217"/>
        <v>0</v>
      </c>
      <c r="LB24" s="37"/>
      <c r="LD24" s="335">
        <f t="shared" si="218"/>
        <v>0</v>
      </c>
      <c r="LE24" s="189">
        <f t="shared" si="0"/>
        <v>0</v>
      </c>
    </row>
    <row r="25" spans="1:317" x14ac:dyDescent="0.25">
      <c r="A25" s="5" t="s">
        <v>16</v>
      </c>
      <c r="B25" s="4">
        <v>22000</v>
      </c>
      <c r="C25" s="4"/>
      <c r="D25" s="4"/>
      <c r="E25" s="92">
        <f t="shared" si="1"/>
        <v>0</v>
      </c>
      <c r="F25" s="10">
        <f t="shared" si="2"/>
        <v>0</v>
      </c>
      <c r="G25" s="4"/>
      <c r="H25" s="92">
        <f t="shared" si="3"/>
        <v>0</v>
      </c>
      <c r="I25" s="10">
        <f t="shared" si="4"/>
        <v>0</v>
      </c>
      <c r="J25" s="4"/>
      <c r="K25" s="92">
        <f t="shared" si="5"/>
        <v>0</v>
      </c>
      <c r="L25" s="10">
        <f t="shared" si="6"/>
        <v>0</v>
      </c>
      <c r="M25" s="119">
        <f t="shared" si="7"/>
        <v>0</v>
      </c>
      <c r="N25" s="4"/>
      <c r="O25" s="92">
        <f t="shared" si="8"/>
        <v>0</v>
      </c>
      <c r="P25" s="10">
        <f t="shared" si="9"/>
        <v>0</v>
      </c>
      <c r="Q25" s="4"/>
      <c r="R25" s="92">
        <f t="shared" si="10"/>
        <v>0</v>
      </c>
      <c r="S25" s="10">
        <f t="shared" si="11"/>
        <v>0</v>
      </c>
      <c r="T25" s="4"/>
      <c r="U25" s="92">
        <f t="shared" si="12"/>
        <v>0</v>
      </c>
      <c r="V25" s="10">
        <f t="shared" si="13"/>
        <v>0</v>
      </c>
      <c r="W25" s="119">
        <f t="shared" si="14"/>
        <v>0</v>
      </c>
      <c r="X25" s="4"/>
      <c r="Y25" s="92">
        <f t="shared" si="15"/>
        <v>0</v>
      </c>
      <c r="Z25" s="10">
        <f t="shared" si="16"/>
        <v>0</v>
      </c>
      <c r="AA25" s="4"/>
      <c r="AB25" s="92">
        <f t="shared" si="17"/>
        <v>0</v>
      </c>
      <c r="AC25" s="10">
        <f t="shared" si="18"/>
        <v>0</v>
      </c>
      <c r="AD25" s="4"/>
      <c r="AE25" s="92">
        <f t="shared" si="19"/>
        <v>0</v>
      </c>
      <c r="AF25" s="10">
        <f t="shared" si="20"/>
        <v>0</v>
      </c>
      <c r="AG25" s="119">
        <f t="shared" si="21"/>
        <v>0</v>
      </c>
      <c r="AH25" s="4"/>
      <c r="AI25" s="92">
        <f t="shared" si="22"/>
        <v>0</v>
      </c>
      <c r="AJ25" s="10">
        <f t="shared" si="23"/>
        <v>0</v>
      </c>
      <c r="AK25" s="4"/>
      <c r="AL25" s="92">
        <f t="shared" si="24"/>
        <v>0</v>
      </c>
      <c r="AM25" s="10">
        <f t="shared" si="25"/>
        <v>0</v>
      </c>
      <c r="AN25" s="4"/>
      <c r="AO25" s="92">
        <f t="shared" si="26"/>
        <v>0</v>
      </c>
      <c r="AP25" s="10">
        <f t="shared" si="27"/>
        <v>0</v>
      </c>
      <c r="AQ25" s="119">
        <f t="shared" si="28"/>
        <v>0</v>
      </c>
      <c r="AR25" s="4"/>
      <c r="AS25" s="92">
        <f t="shared" si="29"/>
        <v>0</v>
      </c>
      <c r="AT25" s="10">
        <f t="shared" si="30"/>
        <v>0</v>
      </c>
      <c r="AU25" s="4"/>
      <c r="AV25" s="92">
        <f t="shared" si="31"/>
        <v>0</v>
      </c>
      <c r="AW25" s="10">
        <f t="shared" si="32"/>
        <v>0</v>
      </c>
      <c r="AX25" s="4"/>
      <c r="AY25" s="92">
        <f t="shared" si="33"/>
        <v>0</v>
      </c>
      <c r="AZ25" s="10">
        <f t="shared" si="34"/>
        <v>0</v>
      </c>
      <c r="BA25" s="119">
        <f t="shared" si="35"/>
        <v>0</v>
      </c>
      <c r="BB25" s="4"/>
      <c r="BC25" s="92">
        <f t="shared" si="36"/>
        <v>0</v>
      </c>
      <c r="BD25" s="10">
        <f t="shared" si="37"/>
        <v>0</v>
      </c>
      <c r="BE25" s="4"/>
      <c r="BF25" s="92">
        <f t="shared" si="38"/>
        <v>0</v>
      </c>
      <c r="BG25" s="10">
        <f t="shared" si="39"/>
        <v>0</v>
      </c>
      <c r="BH25" s="4"/>
      <c r="BI25" s="92">
        <f t="shared" si="40"/>
        <v>0</v>
      </c>
      <c r="BJ25" s="10">
        <f t="shared" si="41"/>
        <v>0</v>
      </c>
      <c r="BK25" s="119">
        <f t="shared" si="42"/>
        <v>0</v>
      </c>
      <c r="BL25" s="4"/>
      <c r="BM25" s="92">
        <f t="shared" si="43"/>
        <v>0</v>
      </c>
      <c r="BN25" s="10">
        <f t="shared" si="44"/>
        <v>0</v>
      </c>
      <c r="BO25" s="4"/>
      <c r="BP25" s="92">
        <f t="shared" si="45"/>
        <v>0</v>
      </c>
      <c r="BQ25" s="10">
        <f t="shared" si="46"/>
        <v>0</v>
      </c>
      <c r="BR25" s="4"/>
      <c r="BS25" s="92">
        <f t="shared" si="47"/>
        <v>0</v>
      </c>
      <c r="BT25" s="10">
        <f t="shared" si="48"/>
        <v>0</v>
      </c>
      <c r="BU25" s="119">
        <f t="shared" si="49"/>
        <v>0</v>
      </c>
      <c r="BV25" s="4"/>
      <c r="BW25" s="92">
        <f t="shared" si="50"/>
        <v>0</v>
      </c>
      <c r="BX25" s="10">
        <f t="shared" si="51"/>
        <v>0</v>
      </c>
      <c r="BY25" s="4"/>
      <c r="BZ25" s="92">
        <f t="shared" si="52"/>
        <v>0</v>
      </c>
      <c r="CA25" s="10">
        <f t="shared" si="53"/>
        <v>0</v>
      </c>
      <c r="CB25" s="4"/>
      <c r="CC25" s="92">
        <f t="shared" si="54"/>
        <v>0</v>
      </c>
      <c r="CD25" s="10">
        <f t="shared" si="55"/>
        <v>0</v>
      </c>
      <c r="CE25" s="119">
        <f t="shared" si="56"/>
        <v>0</v>
      </c>
      <c r="CF25" s="4"/>
      <c r="CG25" s="92">
        <f t="shared" si="57"/>
        <v>0</v>
      </c>
      <c r="CH25" s="10">
        <f t="shared" si="58"/>
        <v>0</v>
      </c>
      <c r="CI25" s="4"/>
      <c r="CJ25" s="92">
        <f t="shared" si="59"/>
        <v>0</v>
      </c>
      <c r="CK25" s="10">
        <f t="shared" si="60"/>
        <v>0</v>
      </c>
      <c r="CL25" s="4"/>
      <c r="CM25" s="92">
        <f t="shared" si="61"/>
        <v>0</v>
      </c>
      <c r="CN25" s="10">
        <f t="shared" si="62"/>
        <v>0</v>
      </c>
      <c r="CO25" s="119">
        <f t="shared" si="63"/>
        <v>0</v>
      </c>
      <c r="CP25" s="4"/>
      <c r="CQ25" s="92">
        <f t="shared" si="64"/>
        <v>0</v>
      </c>
      <c r="CR25" s="10">
        <f t="shared" si="65"/>
        <v>0</v>
      </c>
      <c r="CS25" s="4"/>
      <c r="CT25" s="92">
        <f t="shared" si="66"/>
        <v>0</v>
      </c>
      <c r="CU25" s="10">
        <f t="shared" si="67"/>
        <v>0</v>
      </c>
      <c r="CV25" s="4"/>
      <c r="CW25" s="92">
        <f t="shared" si="68"/>
        <v>0</v>
      </c>
      <c r="CX25" s="10">
        <f t="shared" si="69"/>
        <v>0</v>
      </c>
      <c r="CY25" s="119">
        <f t="shared" si="70"/>
        <v>0</v>
      </c>
      <c r="CZ25" s="4"/>
      <c r="DA25" s="92">
        <f t="shared" si="71"/>
        <v>0</v>
      </c>
      <c r="DB25" s="10">
        <f t="shared" si="72"/>
        <v>0</v>
      </c>
      <c r="DC25" s="4"/>
      <c r="DD25" s="92">
        <f t="shared" si="73"/>
        <v>0</v>
      </c>
      <c r="DE25" s="10">
        <f t="shared" si="74"/>
        <v>0</v>
      </c>
      <c r="DF25" s="4"/>
      <c r="DG25" s="92">
        <f t="shared" si="75"/>
        <v>0</v>
      </c>
      <c r="DH25" s="10">
        <f t="shared" si="76"/>
        <v>0</v>
      </c>
      <c r="DI25" s="119">
        <f t="shared" si="77"/>
        <v>0</v>
      </c>
      <c r="DJ25" s="4"/>
      <c r="DK25" s="92">
        <f t="shared" si="78"/>
        <v>0</v>
      </c>
      <c r="DL25" s="10">
        <f t="shared" si="79"/>
        <v>0</v>
      </c>
      <c r="DM25" s="4"/>
      <c r="DN25" s="92">
        <f t="shared" si="80"/>
        <v>0</v>
      </c>
      <c r="DO25" s="10">
        <f t="shared" si="81"/>
        <v>0</v>
      </c>
      <c r="DP25" s="4"/>
      <c r="DQ25" s="92">
        <f t="shared" si="82"/>
        <v>0</v>
      </c>
      <c r="DR25" s="10">
        <f t="shared" si="83"/>
        <v>0</v>
      </c>
      <c r="DS25" s="119">
        <f t="shared" si="84"/>
        <v>0</v>
      </c>
      <c r="DT25" s="4"/>
      <c r="DU25" s="92">
        <f t="shared" si="85"/>
        <v>0</v>
      </c>
      <c r="DV25" s="10">
        <f t="shared" si="86"/>
        <v>0</v>
      </c>
      <c r="DW25" s="4"/>
      <c r="DX25" s="92">
        <f t="shared" si="87"/>
        <v>0</v>
      </c>
      <c r="DY25" s="10">
        <f t="shared" si="88"/>
        <v>0</v>
      </c>
      <c r="DZ25" s="4"/>
      <c r="EA25" s="92">
        <f t="shared" si="89"/>
        <v>0</v>
      </c>
      <c r="EB25" s="10">
        <f t="shared" si="90"/>
        <v>0</v>
      </c>
      <c r="EC25" s="119">
        <f t="shared" si="91"/>
        <v>0</v>
      </c>
      <c r="ED25" s="4"/>
      <c r="EE25" s="92">
        <f t="shared" si="92"/>
        <v>0</v>
      </c>
      <c r="EF25" s="10">
        <f t="shared" si="93"/>
        <v>0</v>
      </c>
      <c r="EG25" s="4"/>
      <c r="EH25" s="92">
        <f t="shared" si="94"/>
        <v>0</v>
      </c>
      <c r="EI25" s="10">
        <f t="shared" si="95"/>
        <v>0</v>
      </c>
      <c r="EJ25" s="4"/>
      <c r="EK25" s="92">
        <f t="shared" si="96"/>
        <v>0</v>
      </c>
      <c r="EL25" s="10">
        <f t="shared" si="97"/>
        <v>0</v>
      </c>
      <c r="EM25" s="119">
        <f t="shared" si="98"/>
        <v>0</v>
      </c>
      <c r="EN25" s="4"/>
      <c r="EO25" s="92">
        <f t="shared" si="99"/>
        <v>0</v>
      </c>
      <c r="EP25" s="10">
        <f t="shared" si="100"/>
        <v>0</v>
      </c>
      <c r="EQ25" s="4"/>
      <c r="ER25" s="92">
        <f t="shared" si="101"/>
        <v>0</v>
      </c>
      <c r="ES25" s="10">
        <f t="shared" si="102"/>
        <v>0</v>
      </c>
      <c r="ET25" s="4"/>
      <c r="EU25" s="92">
        <f t="shared" si="103"/>
        <v>0</v>
      </c>
      <c r="EV25" s="10">
        <f t="shared" si="104"/>
        <v>0</v>
      </c>
      <c r="EW25" s="119">
        <f t="shared" si="105"/>
        <v>0</v>
      </c>
      <c r="EX25" s="4"/>
      <c r="EY25" s="92">
        <f t="shared" si="106"/>
        <v>0</v>
      </c>
      <c r="EZ25" s="10">
        <f t="shared" si="107"/>
        <v>0</v>
      </c>
      <c r="FA25" s="4"/>
      <c r="FB25" s="92">
        <f t="shared" si="108"/>
        <v>0</v>
      </c>
      <c r="FC25" s="10">
        <f t="shared" si="109"/>
        <v>0</v>
      </c>
      <c r="FD25" s="4"/>
      <c r="FE25" s="92">
        <f t="shared" si="110"/>
        <v>0</v>
      </c>
      <c r="FF25" s="10">
        <f t="shared" si="111"/>
        <v>0</v>
      </c>
      <c r="FG25" s="119">
        <f t="shared" si="112"/>
        <v>0</v>
      </c>
      <c r="FH25" s="4"/>
      <c r="FI25" s="92">
        <f t="shared" si="113"/>
        <v>0</v>
      </c>
      <c r="FJ25" s="10">
        <f t="shared" si="114"/>
        <v>0</v>
      </c>
      <c r="FK25" s="4"/>
      <c r="FL25" s="92">
        <f t="shared" si="115"/>
        <v>0</v>
      </c>
      <c r="FM25" s="10">
        <f t="shared" si="116"/>
        <v>0</v>
      </c>
      <c r="FN25" s="4"/>
      <c r="FO25" s="92">
        <f t="shared" si="117"/>
        <v>0</v>
      </c>
      <c r="FP25" s="10">
        <f t="shared" si="118"/>
        <v>0</v>
      </c>
      <c r="FQ25" s="119">
        <f t="shared" si="119"/>
        <v>0</v>
      </c>
      <c r="FR25" s="4"/>
      <c r="FS25" s="92">
        <f t="shared" si="120"/>
        <v>0</v>
      </c>
      <c r="FT25" s="10">
        <f t="shared" si="121"/>
        <v>0</v>
      </c>
      <c r="FU25" s="4"/>
      <c r="FV25" s="92">
        <f t="shared" si="122"/>
        <v>0</v>
      </c>
      <c r="FW25" s="10">
        <f t="shared" si="123"/>
        <v>0</v>
      </c>
      <c r="FX25" s="4"/>
      <c r="FY25" s="92">
        <f t="shared" si="124"/>
        <v>0</v>
      </c>
      <c r="FZ25" s="10">
        <f t="shared" si="125"/>
        <v>0</v>
      </c>
      <c r="GA25" s="119">
        <f t="shared" si="126"/>
        <v>0</v>
      </c>
      <c r="GB25" s="4"/>
      <c r="GC25" s="92">
        <f t="shared" si="127"/>
        <v>0</v>
      </c>
      <c r="GD25" s="10">
        <f t="shared" si="128"/>
        <v>0</v>
      </c>
      <c r="GE25" s="4"/>
      <c r="GF25" s="92">
        <f t="shared" si="129"/>
        <v>0</v>
      </c>
      <c r="GG25" s="10">
        <f t="shared" si="130"/>
        <v>0</v>
      </c>
      <c r="GH25" s="4"/>
      <c r="GI25" s="92">
        <f t="shared" si="131"/>
        <v>0</v>
      </c>
      <c r="GJ25" s="10">
        <f t="shared" si="132"/>
        <v>0</v>
      </c>
      <c r="GK25" s="119">
        <f t="shared" si="133"/>
        <v>0</v>
      </c>
      <c r="GL25" s="4"/>
      <c r="GM25" s="92">
        <f t="shared" si="134"/>
        <v>0</v>
      </c>
      <c r="GN25" s="10">
        <f t="shared" si="135"/>
        <v>0</v>
      </c>
      <c r="GO25" s="4"/>
      <c r="GP25" s="92">
        <f t="shared" si="136"/>
        <v>0</v>
      </c>
      <c r="GQ25" s="10">
        <f t="shared" si="137"/>
        <v>0</v>
      </c>
      <c r="GR25" s="4"/>
      <c r="GS25" s="92">
        <f t="shared" si="138"/>
        <v>0</v>
      </c>
      <c r="GT25" s="10">
        <f t="shared" si="139"/>
        <v>0</v>
      </c>
      <c r="GU25" s="119">
        <f t="shared" si="140"/>
        <v>0</v>
      </c>
      <c r="GV25" s="4"/>
      <c r="GW25" s="92">
        <f t="shared" si="141"/>
        <v>0</v>
      </c>
      <c r="GX25" s="10">
        <f t="shared" si="142"/>
        <v>0</v>
      </c>
      <c r="GY25" s="4"/>
      <c r="GZ25" s="92">
        <f t="shared" si="143"/>
        <v>0</v>
      </c>
      <c r="HA25" s="10">
        <f t="shared" si="144"/>
        <v>0</v>
      </c>
      <c r="HB25" s="4"/>
      <c r="HC25" s="92">
        <f t="shared" si="145"/>
        <v>0</v>
      </c>
      <c r="HD25" s="10">
        <f t="shared" si="146"/>
        <v>0</v>
      </c>
      <c r="HE25" s="119">
        <f t="shared" si="147"/>
        <v>0</v>
      </c>
      <c r="HF25" s="4"/>
      <c r="HG25" s="92">
        <f t="shared" si="148"/>
        <v>0</v>
      </c>
      <c r="HH25" s="10">
        <f t="shared" si="149"/>
        <v>0</v>
      </c>
      <c r="HI25" s="4"/>
      <c r="HJ25" s="92">
        <f t="shared" si="150"/>
        <v>0</v>
      </c>
      <c r="HK25" s="10">
        <f t="shared" si="151"/>
        <v>0</v>
      </c>
      <c r="HL25" s="4"/>
      <c r="HM25" s="92">
        <f t="shared" si="152"/>
        <v>0</v>
      </c>
      <c r="HN25" s="10">
        <f t="shared" si="153"/>
        <v>0</v>
      </c>
      <c r="HO25" s="119">
        <f t="shared" si="154"/>
        <v>0</v>
      </c>
      <c r="HP25" s="4"/>
      <c r="HQ25" s="92">
        <f t="shared" si="155"/>
        <v>0</v>
      </c>
      <c r="HR25" s="10">
        <f t="shared" si="156"/>
        <v>0</v>
      </c>
      <c r="HS25" s="4"/>
      <c r="HT25" s="92">
        <f t="shared" si="157"/>
        <v>0</v>
      </c>
      <c r="HU25" s="10">
        <f t="shared" si="158"/>
        <v>0</v>
      </c>
      <c r="HV25" s="4"/>
      <c r="HW25" s="92">
        <f t="shared" si="159"/>
        <v>0</v>
      </c>
      <c r="HX25" s="10">
        <f t="shared" si="160"/>
        <v>0</v>
      </c>
      <c r="HY25" s="119">
        <f t="shared" si="161"/>
        <v>0</v>
      </c>
      <c r="HZ25" s="4"/>
      <c r="IA25" s="92">
        <f t="shared" si="162"/>
        <v>0</v>
      </c>
      <c r="IB25" s="10">
        <f t="shared" si="163"/>
        <v>0</v>
      </c>
      <c r="IC25" s="4"/>
      <c r="ID25" s="92">
        <f t="shared" si="164"/>
        <v>0</v>
      </c>
      <c r="IE25" s="10">
        <f t="shared" si="165"/>
        <v>0</v>
      </c>
      <c r="IF25" s="4"/>
      <c r="IG25" s="92">
        <f t="shared" si="166"/>
        <v>0</v>
      </c>
      <c r="IH25" s="10">
        <f t="shared" si="167"/>
        <v>0</v>
      </c>
      <c r="II25" s="119">
        <f t="shared" si="168"/>
        <v>0</v>
      </c>
      <c r="IJ25" s="4"/>
      <c r="IK25" s="92">
        <f t="shared" si="169"/>
        <v>0</v>
      </c>
      <c r="IL25" s="10">
        <f t="shared" si="170"/>
        <v>0</v>
      </c>
      <c r="IM25" s="4"/>
      <c r="IN25" s="92">
        <f t="shared" si="171"/>
        <v>0</v>
      </c>
      <c r="IO25" s="10">
        <f t="shared" si="172"/>
        <v>0</v>
      </c>
      <c r="IP25" s="4"/>
      <c r="IQ25" s="92">
        <f t="shared" si="173"/>
        <v>0</v>
      </c>
      <c r="IR25" s="10">
        <f t="shared" si="174"/>
        <v>0</v>
      </c>
      <c r="IS25" s="119">
        <f t="shared" si="175"/>
        <v>0</v>
      </c>
      <c r="IT25" s="4"/>
      <c r="IU25" s="92">
        <f t="shared" si="176"/>
        <v>0</v>
      </c>
      <c r="IV25" s="10">
        <f t="shared" si="177"/>
        <v>0</v>
      </c>
      <c r="IW25" s="4"/>
      <c r="IX25" s="92">
        <f t="shared" si="178"/>
        <v>0</v>
      </c>
      <c r="IY25" s="10">
        <f t="shared" si="179"/>
        <v>0</v>
      </c>
      <c r="IZ25" s="4"/>
      <c r="JA25" s="92">
        <f t="shared" si="180"/>
        <v>0</v>
      </c>
      <c r="JB25" s="10">
        <f t="shared" si="181"/>
        <v>0</v>
      </c>
      <c r="JC25" s="119">
        <f t="shared" si="182"/>
        <v>0</v>
      </c>
      <c r="JD25" s="4"/>
      <c r="JE25" s="92">
        <f t="shared" si="183"/>
        <v>0</v>
      </c>
      <c r="JF25" s="10">
        <f t="shared" si="184"/>
        <v>0</v>
      </c>
      <c r="JG25" s="4"/>
      <c r="JH25" s="92">
        <f t="shared" si="185"/>
        <v>0</v>
      </c>
      <c r="JI25" s="10">
        <f t="shared" si="186"/>
        <v>0</v>
      </c>
      <c r="JJ25" s="4"/>
      <c r="JK25" s="92">
        <f t="shared" si="187"/>
        <v>0</v>
      </c>
      <c r="JL25" s="10">
        <f t="shared" si="188"/>
        <v>0</v>
      </c>
      <c r="JM25" s="119">
        <f t="shared" si="189"/>
        <v>0</v>
      </c>
      <c r="JN25" s="4"/>
      <c r="JO25" s="92">
        <f t="shared" si="190"/>
        <v>0</v>
      </c>
      <c r="JP25" s="10">
        <f t="shared" si="191"/>
        <v>0</v>
      </c>
      <c r="JQ25" s="4"/>
      <c r="JR25" s="92">
        <f t="shared" si="192"/>
        <v>0</v>
      </c>
      <c r="JS25" s="10">
        <f t="shared" si="193"/>
        <v>0</v>
      </c>
      <c r="JT25" s="4"/>
      <c r="JU25" s="92">
        <f t="shared" si="194"/>
        <v>0</v>
      </c>
      <c r="JV25" s="10">
        <f t="shared" si="195"/>
        <v>0</v>
      </c>
      <c r="JW25" s="119">
        <f t="shared" si="196"/>
        <v>0</v>
      </c>
      <c r="JX25" s="4"/>
      <c r="JY25" s="92">
        <f t="shared" si="197"/>
        <v>0</v>
      </c>
      <c r="JZ25" s="10">
        <f t="shared" si="198"/>
        <v>0</v>
      </c>
      <c r="KA25" s="4"/>
      <c r="KB25" s="92">
        <f t="shared" si="199"/>
        <v>0</v>
      </c>
      <c r="KC25" s="10">
        <f t="shared" si="200"/>
        <v>0</v>
      </c>
      <c r="KD25" s="4"/>
      <c r="KE25" s="92">
        <f t="shared" si="201"/>
        <v>0</v>
      </c>
      <c r="KF25" s="10">
        <f t="shared" si="202"/>
        <v>0</v>
      </c>
      <c r="KG25" s="119">
        <f t="shared" si="203"/>
        <v>0</v>
      </c>
      <c r="KH25" s="4"/>
      <c r="KI25" s="92">
        <f t="shared" si="204"/>
        <v>0</v>
      </c>
      <c r="KJ25" s="10">
        <f t="shared" si="205"/>
        <v>0</v>
      </c>
      <c r="KK25" s="4"/>
      <c r="KL25" s="92">
        <f t="shared" si="206"/>
        <v>0</v>
      </c>
      <c r="KM25" s="10">
        <f t="shared" si="207"/>
        <v>0</v>
      </c>
      <c r="KN25" s="4"/>
      <c r="KO25" s="92">
        <f t="shared" si="208"/>
        <v>0</v>
      </c>
      <c r="KP25" s="10">
        <f t="shared" si="209"/>
        <v>0</v>
      </c>
      <c r="KQ25" s="119">
        <f t="shared" si="210"/>
        <v>0</v>
      </c>
      <c r="KR25" s="4"/>
      <c r="KS25" s="92">
        <f t="shared" si="211"/>
        <v>0</v>
      </c>
      <c r="KT25" s="10">
        <f t="shared" si="212"/>
        <v>0</v>
      </c>
      <c r="KU25" s="4"/>
      <c r="KV25" s="92">
        <f t="shared" si="213"/>
        <v>0</v>
      </c>
      <c r="KW25" s="10">
        <f t="shared" si="214"/>
        <v>0</v>
      </c>
      <c r="KX25" s="4"/>
      <c r="KY25" s="92">
        <f t="shared" si="215"/>
        <v>0</v>
      </c>
      <c r="KZ25" s="10">
        <f t="shared" si="216"/>
        <v>0</v>
      </c>
      <c r="LA25" s="119">
        <f t="shared" si="217"/>
        <v>0</v>
      </c>
      <c r="LB25" s="37"/>
      <c r="LD25" s="335">
        <f t="shared" si="218"/>
        <v>0</v>
      </c>
      <c r="LE25" s="189">
        <f t="shared" si="0"/>
        <v>0</v>
      </c>
    </row>
    <row r="26" spans="1:317" x14ac:dyDescent="0.25">
      <c r="A26" s="5" t="s">
        <v>248</v>
      </c>
      <c r="B26" s="4">
        <v>60000</v>
      </c>
      <c r="C26" s="4">
        <v>100000</v>
      </c>
      <c r="D26" s="4"/>
      <c r="E26" s="92">
        <f t="shared" si="1"/>
        <v>0</v>
      </c>
      <c r="F26" s="10">
        <f t="shared" si="2"/>
        <v>0</v>
      </c>
      <c r="G26" s="4"/>
      <c r="H26" s="92">
        <f t="shared" si="3"/>
        <v>0</v>
      </c>
      <c r="I26" s="10">
        <f t="shared" si="4"/>
        <v>0</v>
      </c>
      <c r="J26" s="4"/>
      <c r="K26" s="92">
        <f t="shared" si="5"/>
        <v>0</v>
      </c>
      <c r="L26" s="10">
        <f t="shared" si="6"/>
        <v>0</v>
      </c>
      <c r="M26" s="119">
        <f t="shared" si="7"/>
        <v>0</v>
      </c>
      <c r="N26" s="4"/>
      <c r="O26" s="92">
        <f t="shared" si="8"/>
        <v>0</v>
      </c>
      <c r="P26" s="10">
        <f t="shared" si="9"/>
        <v>0</v>
      </c>
      <c r="Q26" s="4"/>
      <c r="R26" s="92">
        <f t="shared" si="10"/>
        <v>0</v>
      </c>
      <c r="S26" s="10">
        <f t="shared" si="11"/>
        <v>0</v>
      </c>
      <c r="T26" s="4"/>
      <c r="U26" s="92">
        <f t="shared" si="12"/>
        <v>0</v>
      </c>
      <c r="V26" s="10">
        <f t="shared" si="13"/>
        <v>0</v>
      </c>
      <c r="W26" s="119">
        <f t="shared" si="14"/>
        <v>0</v>
      </c>
      <c r="X26" s="4"/>
      <c r="Y26" s="92">
        <f t="shared" si="15"/>
        <v>0</v>
      </c>
      <c r="Z26" s="10">
        <f t="shared" si="16"/>
        <v>0</v>
      </c>
      <c r="AA26" s="4"/>
      <c r="AB26" s="92">
        <f t="shared" si="17"/>
        <v>0</v>
      </c>
      <c r="AC26" s="10">
        <f t="shared" si="18"/>
        <v>0</v>
      </c>
      <c r="AD26" s="4"/>
      <c r="AE26" s="92">
        <f t="shared" si="19"/>
        <v>0</v>
      </c>
      <c r="AF26" s="10">
        <f t="shared" si="20"/>
        <v>0</v>
      </c>
      <c r="AG26" s="119">
        <f t="shared" si="21"/>
        <v>0</v>
      </c>
      <c r="AH26" s="4">
        <v>1</v>
      </c>
      <c r="AI26" s="92">
        <f t="shared" si="22"/>
        <v>60000</v>
      </c>
      <c r="AJ26" s="10">
        <f t="shared" si="23"/>
        <v>100000</v>
      </c>
      <c r="AK26" s="4"/>
      <c r="AL26" s="92">
        <f t="shared" si="24"/>
        <v>0</v>
      </c>
      <c r="AM26" s="10">
        <f t="shared" si="25"/>
        <v>0</v>
      </c>
      <c r="AN26" s="4"/>
      <c r="AO26" s="92">
        <f t="shared" si="26"/>
        <v>0</v>
      </c>
      <c r="AP26" s="10">
        <f t="shared" si="27"/>
        <v>0</v>
      </c>
      <c r="AQ26" s="119">
        <f t="shared" si="28"/>
        <v>1</v>
      </c>
      <c r="AR26" s="4">
        <f>1</f>
        <v>1</v>
      </c>
      <c r="AS26" s="92">
        <f t="shared" si="29"/>
        <v>60000</v>
      </c>
      <c r="AT26" s="10">
        <f t="shared" si="30"/>
        <v>100000</v>
      </c>
      <c r="AU26" s="4"/>
      <c r="AV26" s="92">
        <f t="shared" si="31"/>
        <v>0</v>
      </c>
      <c r="AW26" s="10">
        <f t="shared" si="32"/>
        <v>0</v>
      </c>
      <c r="AX26" s="4"/>
      <c r="AY26" s="92">
        <f t="shared" si="33"/>
        <v>0</v>
      </c>
      <c r="AZ26" s="10">
        <f t="shared" si="34"/>
        <v>0</v>
      </c>
      <c r="BA26" s="119">
        <f t="shared" si="35"/>
        <v>1</v>
      </c>
      <c r="BB26" s="4"/>
      <c r="BC26" s="92">
        <f t="shared" si="36"/>
        <v>0</v>
      </c>
      <c r="BD26" s="10">
        <f t="shared" si="37"/>
        <v>0</v>
      </c>
      <c r="BE26" s="4"/>
      <c r="BF26" s="92">
        <f t="shared" si="38"/>
        <v>0</v>
      </c>
      <c r="BG26" s="10">
        <f t="shared" si="39"/>
        <v>0</v>
      </c>
      <c r="BH26" s="4"/>
      <c r="BI26" s="92">
        <f t="shared" si="40"/>
        <v>0</v>
      </c>
      <c r="BJ26" s="10">
        <f t="shared" si="41"/>
        <v>0</v>
      </c>
      <c r="BK26" s="119">
        <f t="shared" si="42"/>
        <v>0</v>
      </c>
      <c r="BL26" s="4"/>
      <c r="BM26" s="92">
        <f t="shared" si="43"/>
        <v>0</v>
      </c>
      <c r="BN26" s="10">
        <f t="shared" si="44"/>
        <v>0</v>
      </c>
      <c r="BO26" s="4"/>
      <c r="BP26" s="92">
        <f t="shared" si="45"/>
        <v>0</v>
      </c>
      <c r="BQ26" s="10">
        <f t="shared" si="46"/>
        <v>0</v>
      </c>
      <c r="BR26" s="4"/>
      <c r="BS26" s="92">
        <f t="shared" si="47"/>
        <v>0</v>
      </c>
      <c r="BT26" s="10">
        <f t="shared" si="48"/>
        <v>0</v>
      </c>
      <c r="BU26" s="119">
        <f t="shared" si="49"/>
        <v>0</v>
      </c>
      <c r="BV26" s="4"/>
      <c r="BW26" s="92">
        <f t="shared" si="50"/>
        <v>0</v>
      </c>
      <c r="BX26" s="10">
        <f t="shared" si="51"/>
        <v>0</v>
      </c>
      <c r="BY26" s="4"/>
      <c r="BZ26" s="92">
        <f t="shared" si="52"/>
        <v>0</v>
      </c>
      <c r="CA26" s="10">
        <f t="shared" si="53"/>
        <v>0</v>
      </c>
      <c r="CB26" s="4"/>
      <c r="CC26" s="92">
        <f t="shared" si="54"/>
        <v>0</v>
      </c>
      <c r="CD26" s="10">
        <f t="shared" si="55"/>
        <v>0</v>
      </c>
      <c r="CE26" s="119">
        <f t="shared" si="56"/>
        <v>0</v>
      </c>
      <c r="CF26" s="4"/>
      <c r="CG26" s="92">
        <f t="shared" si="57"/>
        <v>0</v>
      </c>
      <c r="CH26" s="10">
        <f t="shared" si="58"/>
        <v>0</v>
      </c>
      <c r="CI26" s="4"/>
      <c r="CJ26" s="92">
        <f t="shared" si="59"/>
        <v>0</v>
      </c>
      <c r="CK26" s="10">
        <f t="shared" si="60"/>
        <v>0</v>
      </c>
      <c r="CL26" s="4"/>
      <c r="CM26" s="92">
        <f t="shared" si="61"/>
        <v>0</v>
      </c>
      <c r="CN26" s="10">
        <f t="shared" si="62"/>
        <v>0</v>
      </c>
      <c r="CO26" s="119">
        <f t="shared" si="63"/>
        <v>0</v>
      </c>
      <c r="CP26" s="4">
        <v>1</v>
      </c>
      <c r="CQ26" s="92">
        <f t="shared" si="64"/>
        <v>60000</v>
      </c>
      <c r="CR26" s="10">
        <f t="shared" si="65"/>
        <v>100000</v>
      </c>
      <c r="CS26" s="4">
        <f>1</f>
        <v>1</v>
      </c>
      <c r="CT26" s="92">
        <f t="shared" si="66"/>
        <v>60000</v>
      </c>
      <c r="CU26" s="10">
        <f t="shared" si="67"/>
        <v>100000</v>
      </c>
      <c r="CV26" s="4"/>
      <c r="CW26" s="92">
        <f t="shared" si="68"/>
        <v>0</v>
      </c>
      <c r="CX26" s="10">
        <f t="shared" si="69"/>
        <v>0</v>
      </c>
      <c r="CY26" s="119">
        <f t="shared" si="70"/>
        <v>2</v>
      </c>
      <c r="CZ26" s="4"/>
      <c r="DA26" s="92">
        <f t="shared" si="71"/>
        <v>0</v>
      </c>
      <c r="DB26" s="10">
        <f t="shared" si="72"/>
        <v>0</v>
      </c>
      <c r="DC26" s="4"/>
      <c r="DD26" s="92">
        <f t="shared" si="73"/>
        <v>0</v>
      </c>
      <c r="DE26" s="10">
        <f t="shared" si="74"/>
        <v>0</v>
      </c>
      <c r="DF26" s="4"/>
      <c r="DG26" s="92">
        <f t="shared" si="75"/>
        <v>0</v>
      </c>
      <c r="DH26" s="10">
        <f t="shared" si="76"/>
        <v>0</v>
      </c>
      <c r="DI26" s="119">
        <f t="shared" si="77"/>
        <v>0</v>
      </c>
      <c r="DJ26" s="4"/>
      <c r="DK26" s="92">
        <f t="shared" si="78"/>
        <v>0</v>
      </c>
      <c r="DL26" s="10">
        <f t="shared" si="79"/>
        <v>0</v>
      </c>
      <c r="DM26" s="4"/>
      <c r="DN26" s="92">
        <f t="shared" si="80"/>
        <v>0</v>
      </c>
      <c r="DO26" s="10">
        <f t="shared" si="81"/>
        <v>0</v>
      </c>
      <c r="DP26" s="4"/>
      <c r="DQ26" s="92">
        <f t="shared" si="82"/>
        <v>0</v>
      </c>
      <c r="DR26" s="10">
        <f t="shared" si="83"/>
        <v>0</v>
      </c>
      <c r="DS26" s="119">
        <f t="shared" si="84"/>
        <v>0</v>
      </c>
      <c r="DT26" s="4"/>
      <c r="DU26" s="92">
        <f t="shared" si="85"/>
        <v>0</v>
      </c>
      <c r="DV26" s="10">
        <f t="shared" si="86"/>
        <v>0</v>
      </c>
      <c r="DW26" s="4"/>
      <c r="DX26" s="92">
        <f t="shared" si="87"/>
        <v>0</v>
      </c>
      <c r="DY26" s="10">
        <f t="shared" si="88"/>
        <v>0</v>
      </c>
      <c r="DZ26" s="4"/>
      <c r="EA26" s="92">
        <f t="shared" si="89"/>
        <v>0</v>
      </c>
      <c r="EB26" s="10">
        <f t="shared" si="90"/>
        <v>0</v>
      </c>
      <c r="EC26" s="119">
        <f t="shared" si="91"/>
        <v>0</v>
      </c>
      <c r="ED26" s="4">
        <v>1</v>
      </c>
      <c r="EE26" s="92">
        <f t="shared" si="92"/>
        <v>60000</v>
      </c>
      <c r="EF26" s="10">
        <f t="shared" si="93"/>
        <v>100000</v>
      </c>
      <c r="EG26" s="4"/>
      <c r="EH26" s="92">
        <f t="shared" si="94"/>
        <v>0</v>
      </c>
      <c r="EI26" s="10">
        <f t="shared" si="95"/>
        <v>0</v>
      </c>
      <c r="EJ26" s="4"/>
      <c r="EK26" s="92">
        <f t="shared" si="96"/>
        <v>0</v>
      </c>
      <c r="EL26" s="10">
        <f t="shared" si="97"/>
        <v>0</v>
      </c>
      <c r="EM26" s="119">
        <f t="shared" si="98"/>
        <v>1</v>
      </c>
      <c r="EN26" s="4"/>
      <c r="EO26" s="92">
        <f t="shared" si="99"/>
        <v>0</v>
      </c>
      <c r="EP26" s="10">
        <f t="shared" si="100"/>
        <v>0</v>
      </c>
      <c r="EQ26" s="4"/>
      <c r="ER26" s="92">
        <f t="shared" si="101"/>
        <v>0</v>
      </c>
      <c r="ES26" s="10">
        <f t="shared" si="102"/>
        <v>0</v>
      </c>
      <c r="ET26" s="4"/>
      <c r="EU26" s="92">
        <f t="shared" si="103"/>
        <v>0</v>
      </c>
      <c r="EV26" s="10">
        <f t="shared" si="104"/>
        <v>0</v>
      </c>
      <c r="EW26" s="119">
        <f t="shared" si="105"/>
        <v>0</v>
      </c>
      <c r="EX26" s="4"/>
      <c r="EY26" s="92">
        <f t="shared" si="106"/>
        <v>0</v>
      </c>
      <c r="EZ26" s="10">
        <f t="shared" si="107"/>
        <v>0</v>
      </c>
      <c r="FA26" s="4"/>
      <c r="FB26" s="92">
        <f t="shared" si="108"/>
        <v>0</v>
      </c>
      <c r="FC26" s="10">
        <f t="shared" si="109"/>
        <v>0</v>
      </c>
      <c r="FD26" s="4"/>
      <c r="FE26" s="92">
        <f t="shared" si="110"/>
        <v>0</v>
      </c>
      <c r="FF26" s="10">
        <f t="shared" si="111"/>
        <v>0</v>
      </c>
      <c r="FG26" s="119">
        <f t="shared" si="112"/>
        <v>0</v>
      </c>
      <c r="FH26" s="4"/>
      <c r="FI26" s="92">
        <f t="shared" si="113"/>
        <v>0</v>
      </c>
      <c r="FJ26" s="10">
        <f t="shared" si="114"/>
        <v>0</v>
      </c>
      <c r="FK26" s="4"/>
      <c r="FL26" s="92">
        <f t="shared" si="115"/>
        <v>0</v>
      </c>
      <c r="FM26" s="10">
        <f t="shared" si="116"/>
        <v>0</v>
      </c>
      <c r="FN26" s="4"/>
      <c r="FO26" s="92">
        <f t="shared" si="117"/>
        <v>0</v>
      </c>
      <c r="FP26" s="10">
        <f t="shared" si="118"/>
        <v>0</v>
      </c>
      <c r="FQ26" s="119">
        <f t="shared" si="119"/>
        <v>0</v>
      </c>
      <c r="FR26" s="4"/>
      <c r="FS26" s="92">
        <f t="shared" si="120"/>
        <v>0</v>
      </c>
      <c r="FT26" s="10">
        <f t="shared" si="121"/>
        <v>0</v>
      </c>
      <c r="FU26" s="4"/>
      <c r="FV26" s="92">
        <f t="shared" si="122"/>
        <v>0</v>
      </c>
      <c r="FW26" s="10">
        <f t="shared" si="123"/>
        <v>0</v>
      </c>
      <c r="FX26" s="4"/>
      <c r="FY26" s="92">
        <f t="shared" si="124"/>
        <v>0</v>
      </c>
      <c r="FZ26" s="10">
        <f t="shared" si="125"/>
        <v>0</v>
      </c>
      <c r="GA26" s="119">
        <f t="shared" si="126"/>
        <v>0</v>
      </c>
      <c r="GB26" s="4"/>
      <c r="GC26" s="92">
        <f t="shared" si="127"/>
        <v>0</v>
      </c>
      <c r="GD26" s="10">
        <f t="shared" si="128"/>
        <v>0</v>
      </c>
      <c r="GE26" s="4"/>
      <c r="GF26" s="92">
        <f t="shared" si="129"/>
        <v>0</v>
      </c>
      <c r="GG26" s="10">
        <f t="shared" si="130"/>
        <v>0</v>
      </c>
      <c r="GH26" s="4"/>
      <c r="GI26" s="92">
        <f t="shared" si="131"/>
        <v>0</v>
      </c>
      <c r="GJ26" s="10">
        <f t="shared" si="132"/>
        <v>0</v>
      </c>
      <c r="GK26" s="119">
        <f t="shared" si="133"/>
        <v>0</v>
      </c>
      <c r="GL26" s="4"/>
      <c r="GM26" s="92">
        <f t="shared" si="134"/>
        <v>0</v>
      </c>
      <c r="GN26" s="10">
        <f t="shared" si="135"/>
        <v>0</v>
      </c>
      <c r="GO26" s="4"/>
      <c r="GP26" s="92">
        <f t="shared" si="136"/>
        <v>0</v>
      </c>
      <c r="GQ26" s="10">
        <f t="shared" si="137"/>
        <v>0</v>
      </c>
      <c r="GR26" s="4"/>
      <c r="GS26" s="92">
        <f t="shared" si="138"/>
        <v>0</v>
      </c>
      <c r="GT26" s="10">
        <f t="shared" si="139"/>
        <v>0</v>
      </c>
      <c r="GU26" s="119">
        <f t="shared" si="140"/>
        <v>0</v>
      </c>
      <c r="GV26" s="4"/>
      <c r="GW26" s="92">
        <f t="shared" si="141"/>
        <v>0</v>
      </c>
      <c r="GX26" s="10">
        <f t="shared" si="142"/>
        <v>0</v>
      </c>
      <c r="GY26" s="4"/>
      <c r="GZ26" s="92">
        <f t="shared" si="143"/>
        <v>0</v>
      </c>
      <c r="HA26" s="10">
        <f t="shared" si="144"/>
        <v>0</v>
      </c>
      <c r="HB26" s="4"/>
      <c r="HC26" s="92">
        <f t="shared" si="145"/>
        <v>0</v>
      </c>
      <c r="HD26" s="10">
        <f t="shared" si="146"/>
        <v>0</v>
      </c>
      <c r="HE26" s="119">
        <f t="shared" si="147"/>
        <v>0</v>
      </c>
      <c r="HF26" s="4"/>
      <c r="HG26" s="92">
        <f t="shared" si="148"/>
        <v>0</v>
      </c>
      <c r="HH26" s="10">
        <f t="shared" si="149"/>
        <v>0</v>
      </c>
      <c r="HI26" s="4"/>
      <c r="HJ26" s="92">
        <f t="shared" si="150"/>
        <v>0</v>
      </c>
      <c r="HK26" s="10">
        <f t="shared" si="151"/>
        <v>0</v>
      </c>
      <c r="HL26" s="4"/>
      <c r="HM26" s="92">
        <f t="shared" si="152"/>
        <v>0</v>
      </c>
      <c r="HN26" s="10">
        <f t="shared" si="153"/>
        <v>0</v>
      </c>
      <c r="HO26" s="119">
        <f t="shared" si="154"/>
        <v>0</v>
      </c>
      <c r="HP26" s="4"/>
      <c r="HQ26" s="92">
        <f t="shared" si="155"/>
        <v>0</v>
      </c>
      <c r="HR26" s="10">
        <f t="shared" si="156"/>
        <v>0</v>
      </c>
      <c r="HS26" s="4"/>
      <c r="HT26" s="92">
        <f t="shared" si="157"/>
        <v>0</v>
      </c>
      <c r="HU26" s="10">
        <f t="shared" si="158"/>
        <v>0</v>
      </c>
      <c r="HV26" s="4"/>
      <c r="HW26" s="92">
        <f t="shared" si="159"/>
        <v>0</v>
      </c>
      <c r="HX26" s="10">
        <f t="shared" si="160"/>
        <v>0</v>
      </c>
      <c r="HY26" s="119">
        <f t="shared" si="161"/>
        <v>0</v>
      </c>
      <c r="HZ26" s="4"/>
      <c r="IA26" s="92">
        <f t="shared" si="162"/>
        <v>0</v>
      </c>
      <c r="IB26" s="10">
        <f t="shared" si="163"/>
        <v>0</v>
      </c>
      <c r="IC26" s="4"/>
      <c r="ID26" s="92">
        <f t="shared" si="164"/>
        <v>0</v>
      </c>
      <c r="IE26" s="10">
        <f t="shared" si="165"/>
        <v>0</v>
      </c>
      <c r="IF26" s="4"/>
      <c r="IG26" s="92">
        <f t="shared" si="166"/>
        <v>0</v>
      </c>
      <c r="IH26" s="10">
        <f t="shared" si="167"/>
        <v>0</v>
      </c>
      <c r="II26" s="119">
        <f t="shared" si="168"/>
        <v>0</v>
      </c>
      <c r="IJ26" s="4"/>
      <c r="IK26" s="92">
        <f t="shared" si="169"/>
        <v>0</v>
      </c>
      <c r="IL26" s="10">
        <f t="shared" si="170"/>
        <v>0</v>
      </c>
      <c r="IM26" s="4"/>
      <c r="IN26" s="92">
        <f t="shared" si="171"/>
        <v>0</v>
      </c>
      <c r="IO26" s="10">
        <f t="shared" si="172"/>
        <v>0</v>
      </c>
      <c r="IP26" s="4"/>
      <c r="IQ26" s="92">
        <f t="shared" si="173"/>
        <v>0</v>
      </c>
      <c r="IR26" s="10">
        <f t="shared" si="174"/>
        <v>0</v>
      </c>
      <c r="IS26" s="119">
        <f t="shared" si="175"/>
        <v>0</v>
      </c>
      <c r="IT26" s="4"/>
      <c r="IU26" s="92">
        <f t="shared" si="176"/>
        <v>0</v>
      </c>
      <c r="IV26" s="10">
        <f t="shared" si="177"/>
        <v>0</v>
      </c>
      <c r="IW26" s="4"/>
      <c r="IX26" s="92">
        <f t="shared" si="178"/>
        <v>0</v>
      </c>
      <c r="IY26" s="10">
        <f t="shared" si="179"/>
        <v>0</v>
      </c>
      <c r="IZ26" s="4"/>
      <c r="JA26" s="92">
        <f t="shared" si="180"/>
        <v>0</v>
      </c>
      <c r="JB26" s="10">
        <f t="shared" si="181"/>
        <v>0</v>
      </c>
      <c r="JC26" s="119">
        <f t="shared" si="182"/>
        <v>0</v>
      </c>
      <c r="JD26" s="4"/>
      <c r="JE26" s="92">
        <f t="shared" si="183"/>
        <v>0</v>
      </c>
      <c r="JF26" s="10">
        <f t="shared" si="184"/>
        <v>0</v>
      </c>
      <c r="JG26" s="4"/>
      <c r="JH26" s="92">
        <f t="shared" si="185"/>
        <v>0</v>
      </c>
      <c r="JI26" s="10">
        <f t="shared" si="186"/>
        <v>0</v>
      </c>
      <c r="JJ26" s="4"/>
      <c r="JK26" s="92">
        <f t="shared" si="187"/>
        <v>0</v>
      </c>
      <c r="JL26" s="10">
        <f t="shared" si="188"/>
        <v>0</v>
      </c>
      <c r="JM26" s="119">
        <f t="shared" si="189"/>
        <v>0</v>
      </c>
      <c r="JN26" s="4"/>
      <c r="JO26" s="92">
        <f t="shared" si="190"/>
        <v>0</v>
      </c>
      <c r="JP26" s="10">
        <f t="shared" si="191"/>
        <v>0</v>
      </c>
      <c r="JQ26" s="4"/>
      <c r="JR26" s="92">
        <f t="shared" si="192"/>
        <v>0</v>
      </c>
      <c r="JS26" s="10">
        <f t="shared" si="193"/>
        <v>0</v>
      </c>
      <c r="JT26" s="4"/>
      <c r="JU26" s="92">
        <f t="shared" si="194"/>
        <v>0</v>
      </c>
      <c r="JV26" s="10">
        <f t="shared" si="195"/>
        <v>0</v>
      </c>
      <c r="JW26" s="119">
        <f t="shared" si="196"/>
        <v>0</v>
      </c>
      <c r="JX26" s="4"/>
      <c r="JY26" s="92">
        <f t="shared" si="197"/>
        <v>0</v>
      </c>
      <c r="JZ26" s="10">
        <f t="shared" si="198"/>
        <v>0</v>
      </c>
      <c r="KA26" s="4"/>
      <c r="KB26" s="92">
        <f t="shared" si="199"/>
        <v>0</v>
      </c>
      <c r="KC26" s="10">
        <f t="shared" si="200"/>
        <v>0</v>
      </c>
      <c r="KD26" s="4"/>
      <c r="KE26" s="92">
        <f t="shared" si="201"/>
        <v>0</v>
      </c>
      <c r="KF26" s="10">
        <f t="shared" si="202"/>
        <v>0</v>
      </c>
      <c r="KG26" s="119">
        <f t="shared" si="203"/>
        <v>0</v>
      </c>
      <c r="KH26" s="4"/>
      <c r="KI26" s="92">
        <f t="shared" si="204"/>
        <v>0</v>
      </c>
      <c r="KJ26" s="10">
        <f t="shared" si="205"/>
        <v>0</v>
      </c>
      <c r="KK26" s="4"/>
      <c r="KL26" s="92">
        <f t="shared" si="206"/>
        <v>0</v>
      </c>
      <c r="KM26" s="10">
        <f t="shared" si="207"/>
        <v>0</v>
      </c>
      <c r="KN26" s="4"/>
      <c r="KO26" s="92">
        <f t="shared" si="208"/>
        <v>0</v>
      </c>
      <c r="KP26" s="10">
        <f t="shared" si="209"/>
        <v>0</v>
      </c>
      <c r="KQ26" s="119">
        <f t="shared" si="210"/>
        <v>0</v>
      </c>
      <c r="KR26" s="4"/>
      <c r="KS26" s="92">
        <f t="shared" si="211"/>
        <v>0</v>
      </c>
      <c r="KT26" s="10">
        <f t="shared" si="212"/>
        <v>0</v>
      </c>
      <c r="KU26" s="4"/>
      <c r="KV26" s="92">
        <f t="shared" si="213"/>
        <v>0</v>
      </c>
      <c r="KW26" s="10">
        <f t="shared" si="214"/>
        <v>0</v>
      </c>
      <c r="KX26" s="4"/>
      <c r="KY26" s="92">
        <f t="shared" si="215"/>
        <v>0</v>
      </c>
      <c r="KZ26" s="10">
        <f t="shared" si="216"/>
        <v>0</v>
      </c>
      <c r="LA26" s="119">
        <f t="shared" si="217"/>
        <v>0</v>
      </c>
      <c r="LB26" s="37"/>
      <c r="LD26" s="335">
        <f t="shared" si="218"/>
        <v>5</v>
      </c>
      <c r="LE26" s="189">
        <f t="shared" si="0"/>
        <v>500000</v>
      </c>
    </row>
    <row r="27" spans="1:317" x14ac:dyDescent="0.25">
      <c r="A27" s="5" t="s">
        <v>367</v>
      </c>
      <c r="B27" s="4">
        <v>55000</v>
      </c>
      <c r="C27" s="4">
        <v>100000</v>
      </c>
      <c r="D27" s="4"/>
      <c r="E27" s="92">
        <f>D27*B27</f>
        <v>0</v>
      </c>
      <c r="F27" s="10">
        <f>D27*C27</f>
        <v>0</v>
      </c>
      <c r="G27" s="4"/>
      <c r="H27" s="92">
        <f>G27*B27</f>
        <v>0</v>
      </c>
      <c r="I27" s="10">
        <f>G27*C27</f>
        <v>0</v>
      </c>
      <c r="J27" s="4"/>
      <c r="K27" s="92">
        <f>J27*B27</f>
        <v>0</v>
      </c>
      <c r="L27" s="10">
        <f>J27*C27</f>
        <v>0</v>
      </c>
      <c r="M27" s="119">
        <f>D27+G27+J27</f>
        <v>0</v>
      </c>
      <c r="N27" s="4"/>
      <c r="O27" s="92">
        <f>N27*B27</f>
        <v>0</v>
      </c>
      <c r="P27" s="10">
        <f>N27*C27</f>
        <v>0</v>
      </c>
      <c r="Q27" s="4"/>
      <c r="R27" s="92">
        <f>Q27*B27</f>
        <v>0</v>
      </c>
      <c r="S27" s="10">
        <f>Q27*C27</f>
        <v>0</v>
      </c>
      <c r="T27" s="4"/>
      <c r="U27" s="92">
        <f>T27*B27</f>
        <v>0</v>
      </c>
      <c r="V27" s="10">
        <f>T27*C27</f>
        <v>0</v>
      </c>
      <c r="W27" s="119">
        <f>N27+Q27+T27</f>
        <v>0</v>
      </c>
      <c r="X27" s="4"/>
      <c r="Y27" s="92">
        <f>X27*B27</f>
        <v>0</v>
      </c>
      <c r="Z27" s="10">
        <f>X27*C27</f>
        <v>0</v>
      </c>
      <c r="AA27" s="4"/>
      <c r="AB27" s="92">
        <f>AA27*B27</f>
        <v>0</v>
      </c>
      <c r="AC27" s="10">
        <f>AA27*C27</f>
        <v>0</v>
      </c>
      <c r="AD27" s="4"/>
      <c r="AE27" s="92">
        <f>AD27*C27</f>
        <v>0</v>
      </c>
      <c r="AF27" s="10">
        <f>AD27*C27</f>
        <v>0</v>
      </c>
      <c r="AG27" s="119">
        <f>X27+AA27+AD27</f>
        <v>0</v>
      </c>
      <c r="AH27" s="4">
        <v>0</v>
      </c>
      <c r="AI27" s="92">
        <f>AH27*B27</f>
        <v>0</v>
      </c>
      <c r="AJ27" s="10">
        <f>AH27*C27</f>
        <v>0</v>
      </c>
      <c r="AK27" s="4"/>
      <c r="AL27" s="92">
        <f>AK27*B27</f>
        <v>0</v>
      </c>
      <c r="AM27" s="10">
        <f>AK27*C27</f>
        <v>0</v>
      </c>
      <c r="AN27" s="4"/>
      <c r="AO27" s="92">
        <f>AN27*B27</f>
        <v>0</v>
      </c>
      <c r="AP27" s="10">
        <f>AN27*C27</f>
        <v>0</v>
      </c>
      <c r="AQ27" s="119">
        <f>AH27+AK27+AN27</f>
        <v>0</v>
      </c>
      <c r="AR27" s="4">
        <v>0</v>
      </c>
      <c r="AS27" s="92">
        <f>AR27*B27</f>
        <v>0</v>
      </c>
      <c r="AT27" s="10">
        <f>AR27*C27</f>
        <v>0</v>
      </c>
      <c r="AU27" s="4"/>
      <c r="AV27" s="92">
        <f>AU27*B27</f>
        <v>0</v>
      </c>
      <c r="AW27" s="10">
        <f>AU27*C27</f>
        <v>0</v>
      </c>
      <c r="AX27" s="4"/>
      <c r="AY27" s="92">
        <f>AX27*B27</f>
        <v>0</v>
      </c>
      <c r="AZ27" s="10">
        <f>AX27*C27</f>
        <v>0</v>
      </c>
      <c r="BA27" s="119">
        <f>AR27+AU27+AX27</f>
        <v>0</v>
      </c>
      <c r="BB27" s="4"/>
      <c r="BC27" s="92">
        <f>BB27*B27</f>
        <v>0</v>
      </c>
      <c r="BD27" s="10">
        <f>BB27*C27</f>
        <v>0</v>
      </c>
      <c r="BE27" s="4"/>
      <c r="BF27" s="92">
        <f>BE27*B27</f>
        <v>0</v>
      </c>
      <c r="BG27" s="10">
        <f>BE27*C27</f>
        <v>0</v>
      </c>
      <c r="BH27" s="4"/>
      <c r="BI27" s="92">
        <f>BH27*B27</f>
        <v>0</v>
      </c>
      <c r="BJ27" s="10">
        <f>BH27*C27</f>
        <v>0</v>
      </c>
      <c r="BK27" s="119">
        <f>BB27+BE27+BH27</f>
        <v>0</v>
      </c>
      <c r="BL27" s="4"/>
      <c r="BM27" s="92">
        <f>BL27*B27</f>
        <v>0</v>
      </c>
      <c r="BN27" s="10">
        <f>BL27*C27</f>
        <v>0</v>
      </c>
      <c r="BO27" s="4"/>
      <c r="BP27" s="92">
        <f>BO27*B27</f>
        <v>0</v>
      </c>
      <c r="BQ27" s="10">
        <f>BO27*C27</f>
        <v>0</v>
      </c>
      <c r="BR27" s="4"/>
      <c r="BS27" s="92">
        <f>BR27*B27</f>
        <v>0</v>
      </c>
      <c r="BT27" s="10">
        <f>BR27*C27</f>
        <v>0</v>
      </c>
      <c r="BU27" s="119">
        <f>BL27+BO27+BR27</f>
        <v>0</v>
      </c>
      <c r="BV27" s="4"/>
      <c r="BW27" s="92">
        <f>BV27*B27</f>
        <v>0</v>
      </c>
      <c r="BX27" s="10">
        <f>BV27*C27</f>
        <v>0</v>
      </c>
      <c r="BY27" s="4"/>
      <c r="BZ27" s="92">
        <f>BY27*B27</f>
        <v>0</v>
      </c>
      <c r="CA27" s="10">
        <f>BY27*C27</f>
        <v>0</v>
      </c>
      <c r="CB27" s="4"/>
      <c r="CC27" s="92">
        <f>CB27*B27</f>
        <v>0</v>
      </c>
      <c r="CD27" s="10">
        <f>CB27*B27</f>
        <v>0</v>
      </c>
      <c r="CE27" s="119">
        <f>BV27+BY27+CB27</f>
        <v>0</v>
      </c>
      <c r="CF27" s="4"/>
      <c r="CG27" s="92">
        <f>CF27*B27</f>
        <v>0</v>
      </c>
      <c r="CH27" s="10">
        <f>CF27*C27</f>
        <v>0</v>
      </c>
      <c r="CI27" s="4"/>
      <c r="CJ27" s="92">
        <f>CI27*B27</f>
        <v>0</v>
      </c>
      <c r="CK27" s="10">
        <f>CI27*C27</f>
        <v>0</v>
      </c>
      <c r="CL27" s="4"/>
      <c r="CM27" s="92">
        <f>CL27*B27</f>
        <v>0</v>
      </c>
      <c r="CN27" s="10">
        <f>CL27*C27</f>
        <v>0</v>
      </c>
      <c r="CO27" s="119">
        <f>CF27+CI27+CL27</f>
        <v>0</v>
      </c>
      <c r="CP27" s="4">
        <v>0</v>
      </c>
      <c r="CQ27" s="92">
        <f>CP27*B27</f>
        <v>0</v>
      </c>
      <c r="CR27" s="10">
        <f>CP27*C27</f>
        <v>0</v>
      </c>
      <c r="CS27" s="4">
        <v>0</v>
      </c>
      <c r="CT27" s="92">
        <f>CS27*B27</f>
        <v>0</v>
      </c>
      <c r="CU27" s="10">
        <f>CS27*C27</f>
        <v>0</v>
      </c>
      <c r="CV27" s="4"/>
      <c r="CW27" s="92">
        <f>CV27*B27</f>
        <v>0</v>
      </c>
      <c r="CX27" s="10">
        <f>CV27*C27</f>
        <v>0</v>
      </c>
      <c r="CY27" s="119">
        <f>CP27+CS27+CV27</f>
        <v>0</v>
      </c>
      <c r="CZ27" s="4"/>
      <c r="DA27" s="92">
        <f>CZ27*B27</f>
        <v>0</v>
      </c>
      <c r="DB27" s="10">
        <f>CZ27*C27</f>
        <v>0</v>
      </c>
      <c r="DC27" s="4"/>
      <c r="DD27" s="92">
        <f>DC27*B27</f>
        <v>0</v>
      </c>
      <c r="DE27" s="10">
        <f>DC27*C27</f>
        <v>0</v>
      </c>
      <c r="DF27" s="4"/>
      <c r="DG27" s="92">
        <f>DF27*B27</f>
        <v>0</v>
      </c>
      <c r="DH27" s="10">
        <f>DF27*C27</f>
        <v>0</v>
      </c>
      <c r="DI27" s="119">
        <f>CZ27+DC27+DF27</f>
        <v>0</v>
      </c>
      <c r="DJ27" s="4"/>
      <c r="DK27" s="92">
        <f>DJ27*B27</f>
        <v>0</v>
      </c>
      <c r="DL27" s="10">
        <f>DJ27*C27</f>
        <v>0</v>
      </c>
      <c r="DM27" s="4"/>
      <c r="DN27" s="92">
        <f>DM27*B27</f>
        <v>0</v>
      </c>
      <c r="DO27" s="10">
        <f>DM27*C27</f>
        <v>0</v>
      </c>
      <c r="DP27" s="4"/>
      <c r="DQ27" s="92">
        <f>DP27*B27</f>
        <v>0</v>
      </c>
      <c r="DR27" s="10">
        <f>DP27*C27</f>
        <v>0</v>
      </c>
      <c r="DS27" s="119">
        <f>DJ27+DM27+DP27</f>
        <v>0</v>
      </c>
      <c r="DT27" s="4"/>
      <c r="DU27" s="92">
        <f>DT27*B27</f>
        <v>0</v>
      </c>
      <c r="DV27" s="10">
        <f>DT27*C27</f>
        <v>0</v>
      </c>
      <c r="DW27" s="4"/>
      <c r="DX27" s="92">
        <f>DW27*B27</f>
        <v>0</v>
      </c>
      <c r="DY27" s="10">
        <f>DW27*C27</f>
        <v>0</v>
      </c>
      <c r="DZ27" s="4"/>
      <c r="EA27" s="92">
        <f>DZ27*B27</f>
        <v>0</v>
      </c>
      <c r="EB27" s="10">
        <f>DZ27*C27</f>
        <v>0</v>
      </c>
      <c r="EC27" s="119">
        <f>DT27+DW27+DZ27</f>
        <v>0</v>
      </c>
      <c r="ED27" s="4"/>
      <c r="EE27" s="92">
        <f>ED27*B27</f>
        <v>0</v>
      </c>
      <c r="EF27" s="10">
        <f>ED27*C27</f>
        <v>0</v>
      </c>
      <c r="EG27" s="4"/>
      <c r="EH27" s="92">
        <f>EG27*B27</f>
        <v>0</v>
      </c>
      <c r="EI27" s="10">
        <f>EG27*C27</f>
        <v>0</v>
      </c>
      <c r="EJ27" s="4"/>
      <c r="EK27" s="92">
        <f>EJ27*B27</f>
        <v>0</v>
      </c>
      <c r="EL27" s="10">
        <f>EJ27*C27</f>
        <v>0</v>
      </c>
      <c r="EM27" s="119">
        <f>ED27+EG27+EJ27</f>
        <v>0</v>
      </c>
      <c r="EN27" s="4"/>
      <c r="EO27" s="92">
        <f>EN27*B27</f>
        <v>0</v>
      </c>
      <c r="EP27" s="10">
        <f t="shared" si="100"/>
        <v>0</v>
      </c>
      <c r="EQ27" s="4"/>
      <c r="ER27" s="92">
        <f>EQ27*B27</f>
        <v>0</v>
      </c>
      <c r="ES27" s="10">
        <f>EQ27*C27</f>
        <v>0</v>
      </c>
      <c r="ET27" s="4"/>
      <c r="EU27" s="92">
        <f>ET27*B27</f>
        <v>0</v>
      </c>
      <c r="EV27" s="10">
        <f>ET27*C27</f>
        <v>0</v>
      </c>
      <c r="EW27" s="119">
        <f t="shared" si="105"/>
        <v>0</v>
      </c>
      <c r="EX27" s="4"/>
      <c r="EY27" s="92">
        <f>EX27*B27</f>
        <v>0</v>
      </c>
      <c r="EZ27" s="10">
        <f>EX27*C27</f>
        <v>0</v>
      </c>
      <c r="FA27" s="4"/>
      <c r="FB27" s="92">
        <f>FA27*B27</f>
        <v>0</v>
      </c>
      <c r="FC27" s="10">
        <f>FA27*C27</f>
        <v>0</v>
      </c>
      <c r="FD27" s="4"/>
      <c r="FE27" s="92">
        <f>FD27*B27</f>
        <v>0</v>
      </c>
      <c r="FF27" s="10">
        <f>FD27*C27</f>
        <v>0</v>
      </c>
      <c r="FG27" s="119">
        <f>EX27+FA27+FD27</f>
        <v>0</v>
      </c>
      <c r="FH27" s="4"/>
      <c r="FI27" s="92">
        <f>FH27*B27</f>
        <v>0</v>
      </c>
      <c r="FJ27" s="10">
        <f>FH27*C27</f>
        <v>0</v>
      </c>
      <c r="FK27" s="4"/>
      <c r="FL27" s="92">
        <f>FK27*B27</f>
        <v>0</v>
      </c>
      <c r="FM27" s="10">
        <f>FK27*C27</f>
        <v>0</v>
      </c>
      <c r="FN27" s="4"/>
      <c r="FO27" s="92">
        <f>FN27*B27</f>
        <v>0</v>
      </c>
      <c r="FP27" s="10">
        <f>FN27*C27</f>
        <v>0</v>
      </c>
      <c r="FQ27" s="119">
        <f>FH27+FK27+FN27</f>
        <v>0</v>
      </c>
      <c r="FR27" s="4">
        <v>1</v>
      </c>
      <c r="FS27" s="92">
        <f>FR27*B27</f>
        <v>55000</v>
      </c>
      <c r="FT27" s="10">
        <f>FR27*C27</f>
        <v>100000</v>
      </c>
      <c r="FU27" s="4"/>
      <c r="FV27" s="92">
        <f>FU27*B27</f>
        <v>0</v>
      </c>
      <c r="FW27" s="10">
        <f>FU27*C27</f>
        <v>0</v>
      </c>
      <c r="FX27" s="4"/>
      <c r="FY27" s="92">
        <f>FX27*B27</f>
        <v>0</v>
      </c>
      <c r="FZ27" s="10">
        <f>FX27*C27</f>
        <v>0</v>
      </c>
      <c r="GA27" s="119">
        <f>FR27+FU27+FX27</f>
        <v>1</v>
      </c>
      <c r="GB27" s="4">
        <v>1</v>
      </c>
      <c r="GC27" s="92">
        <f>GB27*B27</f>
        <v>55000</v>
      </c>
      <c r="GD27" s="10">
        <f>GB27*C27</f>
        <v>100000</v>
      </c>
      <c r="GE27" s="4"/>
      <c r="GF27" s="92">
        <f>GE27*B27</f>
        <v>0</v>
      </c>
      <c r="GG27" s="10">
        <f>GE27*C27</f>
        <v>0</v>
      </c>
      <c r="GH27" s="4"/>
      <c r="GI27" s="92">
        <f>GH27*B27</f>
        <v>0</v>
      </c>
      <c r="GJ27" s="10">
        <f>GH27*C27</f>
        <v>0</v>
      </c>
      <c r="GK27" s="119">
        <f>GB27+GE27+GH27</f>
        <v>1</v>
      </c>
      <c r="GL27" s="4">
        <v>1</v>
      </c>
      <c r="GM27" s="92">
        <f>GL27*B27</f>
        <v>55000</v>
      </c>
      <c r="GN27" s="10">
        <f>GL27*C27</f>
        <v>100000</v>
      </c>
      <c r="GO27" s="4"/>
      <c r="GP27" s="92">
        <f>GO27*B27</f>
        <v>0</v>
      </c>
      <c r="GQ27" s="10">
        <f>GO27*C27</f>
        <v>0</v>
      </c>
      <c r="GR27" s="4"/>
      <c r="GS27" s="92">
        <f>GR27*B27</f>
        <v>0</v>
      </c>
      <c r="GT27" s="10">
        <f>GR27*C27</f>
        <v>0</v>
      </c>
      <c r="GU27" s="119">
        <f t="shared" si="140"/>
        <v>1</v>
      </c>
      <c r="GV27" s="4"/>
      <c r="GW27" s="92">
        <f>GV27*B27</f>
        <v>0</v>
      </c>
      <c r="GX27" s="10">
        <f>GV27*C27</f>
        <v>0</v>
      </c>
      <c r="GY27" s="4"/>
      <c r="GZ27" s="92">
        <f>GY27*B27</f>
        <v>0</v>
      </c>
      <c r="HA27" s="10">
        <f>GY27*C27</f>
        <v>0</v>
      </c>
      <c r="HB27" s="4"/>
      <c r="HC27" s="92">
        <f>HB27*B27</f>
        <v>0</v>
      </c>
      <c r="HD27" s="10">
        <f>HB27*C27</f>
        <v>0</v>
      </c>
      <c r="HE27" s="119">
        <f>GV27+GY27+HB27</f>
        <v>0</v>
      </c>
      <c r="HF27" s="4"/>
      <c r="HG27" s="92">
        <f>HF27*B27</f>
        <v>0</v>
      </c>
      <c r="HH27" s="10">
        <f>HF27*C27</f>
        <v>0</v>
      </c>
      <c r="HI27" s="4"/>
      <c r="HJ27" s="92">
        <f>HI27*B27</f>
        <v>0</v>
      </c>
      <c r="HK27" s="10">
        <f>HI27*C27</f>
        <v>0</v>
      </c>
      <c r="HL27" s="4"/>
      <c r="HM27" s="92">
        <f>HL27*B27</f>
        <v>0</v>
      </c>
      <c r="HN27" s="10">
        <f>HL27*C27</f>
        <v>0</v>
      </c>
      <c r="HO27" s="119">
        <f>HF27+HI27+HL27</f>
        <v>0</v>
      </c>
      <c r="HP27" s="4"/>
      <c r="HQ27" s="92">
        <f>HP27*B27</f>
        <v>0</v>
      </c>
      <c r="HR27" s="10">
        <f>HP27*C27</f>
        <v>0</v>
      </c>
      <c r="HS27" s="4"/>
      <c r="HT27" s="92">
        <f>HS27*B27</f>
        <v>0</v>
      </c>
      <c r="HU27" s="10">
        <f>HS27*C27</f>
        <v>0</v>
      </c>
      <c r="HV27" s="4"/>
      <c r="HW27" s="92">
        <f>HV27*B27</f>
        <v>0</v>
      </c>
      <c r="HX27" s="10">
        <f>HV27*C27</f>
        <v>0</v>
      </c>
      <c r="HY27" s="119">
        <f>HP27+HS27+HV27</f>
        <v>0</v>
      </c>
      <c r="HZ27" s="4"/>
      <c r="IA27" s="92">
        <f>HZ27*B27</f>
        <v>0</v>
      </c>
      <c r="IB27" s="10">
        <f>HZ27*C27</f>
        <v>0</v>
      </c>
      <c r="IC27" s="4"/>
      <c r="ID27" s="92">
        <f>IC27*B27</f>
        <v>0</v>
      </c>
      <c r="IE27" s="10">
        <f>IC27*C27</f>
        <v>0</v>
      </c>
      <c r="IF27" s="4"/>
      <c r="IG27" s="92">
        <f>IF27*B27</f>
        <v>0</v>
      </c>
      <c r="IH27" s="10">
        <f>IF27*C27</f>
        <v>0</v>
      </c>
      <c r="II27" s="119">
        <f>HZ27+IC27+IF27</f>
        <v>0</v>
      </c>
      <c r="IJ27" s="4"/>
      <c r="IK27" s="92">
        <f>IJ27*B27</f>
        <v>0</v>
      </c>
      <c r="IL27" s="10">
        <f>IJ27*C27</f>
        <v>0</v>
      </c>
      <c r="IM27" s="4"/>
      <c r="IN27" s="92">
        <f>IM27*B27</f>
        <v>0</v>
      </c>
      <c r="IO27" s="10">
        <f>IM27*C27</f>
        <v>0</v>
      </c>
      <c r="IP27" s="4"/>
      <c r="IQ27" s="92">
        <f>IP27*B27</f>
        <v>0</v>
      </c>
      <c r="IR27" s="10">
        <f>IP27*C27</f>
        <v>0</v>
      </c>
      <c r="IS27" s="119">
        <f>IJ27+IM27+IP27</f>
        <v>0</v>
      </c>
      <c r="IT27" s="4"/>
      <c r="IU27" s="92">
        <f>IT27*B27</f>
        <v>0</v>
      </c>
      <c r="IV27" s="10">
        <f>IT27*C27</f>
        <v>0</v>
      </c>
      <c r="IW27" s="4">
        <v>1</v>
      </c>
      <c r="IX27" s="92">
        <f>IW27*B27</f>
        <v>55000</v>
      </c>
      <c r="IY27" s="10">
        <f>IW27*C27</f>
        <v>100000</v>
      </c>
      <c r="IZ27" s="4"/>
      <c r="JA27" s="92">
        <f>IZ27*B27</f>
        <v>0</v>
      </c>
      <c r="JB27" s="10">
        <f>IZ27*C27</f>
        <v>0</v>
      </c>
      <c r="JC27" s="119">
        <f>IT27+IW27+IZ27</f>
        <v>1</v>
      </c>
      <c r="JD27" s="4"/>
      <c r="JE27" s="92">
        <f>JD27*B27</f>
        <v>0</v>
      </c>
      <c r="JF27" s="10">
        <f t="shared" si="184"/>
        <v>0</v>
      </c>
      <c r="JG27" s="4"/>
      <c r="JH27" s="92">
        <f>JG27*B27</f>
        <v>0</v>
      </c>
      <c r="JI27" s="10">
        <f t="shared" si="186"/>
        <v>0</v>
      </c>
      <c r="JJ27" s="4"/>
      <c r="JK27" s="92">
        <f>JJ27*B27</f>
        <v>0</v>
      </c>
      <c r="JL27" s="10">
        <f>JJ27*C27</f>
        <v>0</v>
      </c>
      <c r="JM27" s="119">
        <f t="shared" si="189"/>
        <v>0</v>
      </c>
      <c r="JN27" s="4"/>
      <c r="JO27" s="92">
        <f>JN27*B27</f>
        <v>0</v>
      </c>
      <c r="JP27" s="10">
        <f>JN27*C27</f>
        <v>0</v>
      </c>
      <c r="JQ27" s="4"/>
      <c r="JR27" s="92">
        <f>JQ27*B27</f>
        <v>0</v>
      </c>
      <c r="JS27" s="10">
        <f>JQ27*C27</f>
        <v>0</v>
      </c>
      <c r="JT27" s="4"/>
      <c r="JU27" s="92">
        <f>JT27*C27</f>
        <v>0</v>
      </c>
      <c r="JV27" s="10">
        <f>JT27*C27</f>
        <v>0</v>
      </c>
      <c r="JW27" s="119">
        <f>JN27+JQ27+JT27</f>
        <v>0</v>
      </c>
      <c r="JX27" s="4"/>
      <c r="JY27" s="92">
        <f>JX27*B27</f>
        <v>0</v>
      </c>
      <c r="JZ27" s="10">
        <f>JX27*C27</f>
        <v>0</v>
      </c>
      <c r="KA27" s="4"/>
      <c r="KB27" s="92">
        <f>KA27*B27</f>
        <v>0</v>
      </c>
      <c r="KC27" s="10">
        <f>KA27*C27</f>
        <v>0</v>
      </c>
      <c r="KD27" s="4"/>
      <c r="KE27" s="92">
        <f>KD27*B27</f>
        <v>0</v>
      </c>
      <c r="KF27" s="10">
        <f>KD27*C27</f>
        <v>0</v>
      </c>
      <c r="KG27" s="119">
        <f>JX27+KA27+KD27</f>
        <v>0</v>
      </c>
      <c r="KH27" s="4"/>
      <c r="KI27" s="92">
        <f>KH27*B27</f>
        <v>0</v>
      </c>
      <c r="KJ27" s="10">
        <f>KH27*C27</f>
        <v>0</v>
      </c>
      <c r="KK27" s="4"/>
      <c r="KL27" s="92">
        <f>KK27*B27</f>
        <v>0</v>
      </c>
      <c r="KM27" s="10">
        <f>KK27*C27</f>
        <v>0</v>
      </c>
      <c r="KN27" s="4"/>
      <c r="KO27" s="92">
        <f>KN27*B27</f>
        <v>0</v>
      </c>
      <c r="KP27" s="10">
        <f>KN27*C27</f>
        <v>0</v>
      </c>
      <c r="KQ27" s="119">
        <f>KH27+KK27+KN27</f>
        <v>0</v>
      </c>
      <c r="KR27" s="4"/>
      <c r="KS27" s="92">
        <f>KR27*B27</f>
        <v>0</v>
      </c>
      <c r="KT27" s="10">
        <f>KR27*C27</f>
        <v>0</v>
      </c>
      <c r="KU27" s="4"/>
      <c r="KV27" s="92">
        <f>KU27*B27</f>
        <v>0</v>
      </c>
      <c r="KW27" s="10">
        <f>KU27*C27</f>
        <v>0</v>
      </c>
      <c r="KX27" s="4"/>
      <c r="KY27" s="92">
        <f>KX27*B27</f>
        <v>0</v>
      </c>
      <c r="KZ27" s="10">
        <f>KX27*C27</f>
        <v>0</v>
      </c>
      <c r="LA27" s="119">
        <f>KR27+KU27+KX27</f>
        <v>0</v>
      </c>
      <c r="LB27" s="37"/>
      <c r="LD27" s="335">
        <f t="shared" si="218"/>
        <v>4</v>
      </c>
      <c r="LE27" s="189">
        <f t="shared" si="0"/>
        <v>400000</v>
      </c>
    </row>
    <row r="28" spans="1:317" x14ac:dyDescent="0.25">
      <c r="A28" s="592" t="s">
        <v>18</v>
      </c>
      <c r="B28" s="4"/>
      <c r="C28" s="4"/>
      <c r="D28" s="4"/>
      <c r="E28" s="92">
        <f t="shared" si="1"/>
        <v>0</v>
      </c>
      <c r="F28" s="10">
        <f t="shared" si="2"/>
        <v>0</v>
      </c>
      <c r="G28" s="4"/>
      <c r="H28" s="92">
        <f t="shared" si="3"/>
        <v>0</v>
      </c>
      <c r="I28" s="10">
        <f t="shared" si="4"/>
        <v>0</v>
      </c>
      <c r="J28" s="4"/>
      <c r="K28" s="92">
        <f t="shared" si="5"/>
        <v>0</v>
      </c>
      <c r="L28" s="10">
        <f t="shared" si="6"/>
        <v>0</v>
      </c>
      <c r="M28" s="119">
        <f t="shared" si="7"/>
        <v>0</v>
      </c>
      <c r="N28" s="4"/>
      <c r="O28" s="92">
        <f t="shared" si="8"/>
        <v>0</v>
      </c>
      <c r="P28" s="10">
        <f t="shared" si="9"/>
        <v>0</v>
      </c>
      <c r="Q28" s="4"/>
      <c r="R28" s="92">
        <f t="shared" si="10"/>
        <v>0</v>
      </c>
      <c r="S28" s="10">
        <f t="shared" si="11"/>
        <v>0</v>
      </c>
      <c r="T28" s="4"/>
      <c r="U28" s="92">
        <f t="shared" si="12"/>
        <v>0</v>
      </c>
      <c r="V28" s="10">
        <f t="shared" si="13"/>
        <v>0</v>
      </c>
      <c r="W28" s="119">
        <f t="shared" si="14"/>
        <v>0</v>
      </c>
      <c r="X28" s="4"/>
      <c r="Y28" s="92">
        <f t="shared" si="15"/>
        <v>0</v>
      </c>
      <c r="Z28" s="10">
        <f t="shared" si="16"/>
        <v>0</v>
      </c>
      <c r="AA28" s="4"/>
      <c r="AB28" s="92">
        <f t="shared" si="17"/>
        <v>0</v>
      </c>
      <c r="AC28" s="10">
        <f t="shared" si="18"/>
        <v>0</v>
      </c>
      <c r="AD28" s="4"/>
      <c r="AE28" s="92">
        <f t="shared" si="19"/>
        <v>0</v>
      </c>
      <c r="AF28" s="10">
        <f t="shared" si="20"/>
        <v>0</v>
      </c>
      <c r="AG28" s="119">
        <f t="shared" si="21"/>
        <v>0</v>
      </c>
      <c r="AH28" s="4"/>
      <c r="AI28" s="92">
        <f t="shared" si="22"/>
        <v>0</v>
      </c>
      <c r="AJ28" s="10">
        <f t="shared" si="23"/>
        <v>0</v>
      </c>
      <c r="AK28" s="4"/>
      <c r="AL28" s="92">
        <f t="shared" si="24"/>
        <v>0</v>
      </c>
      <c r="AM28" s="10">
        <f t="shared" si="25"/>
        <v>0</v>
      </c>
      <c r="AN28" s="4"/>
      <c r="AO28" s="92">
        <f t="shared" si="26"/>
        <v>0</v>
      </c>
      <c r="AP28" s="10">
        <f t="shared" si="27"/>
        <v>0</v>
      </c>
      <c r="AQ28" s="119">
        <f t="shared" si="28"/>
        <v>0</v>
      </c>
      <c r="AR28" s="4"/>
      <c r="AS28" s="92">
        <f t="shared" si="29"/>
        <v>0</v>
      </c>
      <c r="AT28" s="10">
        <f t="shared" si="30"/>
        <v>0</v>
      </c>
      <c r="AU28" s="4"/>
      <c r="AV28" s="92">
        <f t="shared" si="31"/>
        <v>0</v>
      </c>
      <c r="AW28" s="10">
        <f t="shared" si="32"/>
        <v>0</v>
      </c>
      <c r="AX28" s="4"/>
      <c r="AY28" s="92">
        <f t="shared" si="33"/>
        <v>0</v>
      </c>
      <c r="AZ28" s="10">
        <f t="shared" si="34"/>
        <v>0</v>
      </c>
      <c r="BA28" s="119">
        <f t="shared" si="35"/>
        <v>0</v>
      </c>
      <c r="BB28" s="4"/>
      <c r="BC28" s="92">
        <f t="shared" si="36"/>
        <v>0</v>
      </c>
      <c r="BD28" s="10">
        <f t="shared" si="37"/>
        <v>0</v>
      </c>
      <c r="BE28" s="4"/>
      <c r="BF28" s="92">
        <f t="shared" si="38"/>
        <v>0</v>
      </c>
      <c r="BG28" s="10">
        <f t="shared" si="39"/>
        <v>0</v>
      </c>
      <c r="BH28" s="4"/>
      <c r="BI28" s="92">
        <f t="shared" si="40"/>
        <v>0</v>
      </c>
      <c r="BJ28" s="10">
        <f t="shared" si="41"/>
        <v>0</v>
      </c>
      <c r="BK28" s="119">
        <f t="shared" si="42"/>
        <v>0</v>
      </c>
      <c r="BL28" s="4"/>
      <c r="BM28" s="92">
        <f t="shared" si="43"/>
        <v>0</v>
      </c>
      <c r="BN28" s="10">
        <f t="shared" si="44"/>
        <v>0</v>
      </c>
      <c r="BO28" s="4"/>
      <c r="BP28" s="92">
        <f t="shared" si="45"/>
        <v>0</v>
      </c>
      <c r="BQ28" s="10">
        <f t="shared" si="46"/>
        <v>0</v>
      </c>
      <c r="BR28" s="4"/>
      <c r="BS28" s="92">
        <f t="shared" si="47"/>
        <v>0</v>
      </c>
      <c r="BT28" s="10">
        <f t="shared" si="48"/>
        <v>0</v>
      </c>
      <c r="BU28" s="119">
        <f t="shared" si="49"/>
        <v>0</v>
      </c>
      <c r="BV28" s="4"/>
      <c r="BW28" s="92">
        <f t="shared" si="50"/>
        <v>0</v>
      </c>
      <c r="BX28" s="10">
        <f t="shared" si="51"/>
        <v>0</v>
      </c>
      <c r="BY28" s="4"/>
      <c r="BZ28" s="92">
        <f t="shared" si="52"/>
        <v>0</v>
      </c>
      <c r="CA28" s="10">
        <f t="shared" si="53"/>
        <v>0</v>
      </c>
      <c r="CB28" s="4"/>
      <c r="CC28" s="92">
        <f t="shared" si="54"/>
        <v>0</v>
      </c>
      <c r="CD28" s="10">
        <f t="shared" si="55"/>
        <v>0</v>
      </c>
      <c r="CE28" s="119">
        <f t="shared" si="56"/>
        <v>0</v>
      </c>
      <c r="CF28" s="4"/>
      <c r="CG28" s="92">
        <f t="shared" si="57"/>
        <v>0</v>
      </c>
      <c r="CH28" s="10">
        <f t="shared" si="58"/>
        <v>0</v>
      </c>
      <c r="CI28" s="4"/>
      <c r="CJ28" s="92">
        <f t="shared" si="59"/>
        <v>0</v>
      </c>
      <c r="CK28" s="10">
        <f t="shared" si="60"/>
        <v>0</v>
      </c>
      <c r="CL28" s="4"/>
      <c r="CM28" s="92">
        <f t="shared" si="61"/>
        <v>0</v>
      </c>
      <c r="CN28" s="10">
        <f t="shared" si="62"/>
        <v>0</v>
      </c>
      <c r="CO28" s="119">
        <f t="shared" si="63"/>
        <v>0</v>
      </c>
      <c r="CP28" s="4"/>
      <c r="CQ28" s="92">
        <f t="shared" si="64"/>
        <v>0</v>
      </c>
      <c r="CR28" s="10">
        <f t="shared" si="65"/>
        <v>0</v>
      </c>
      <c r="CS28" s="4"/>
      <c r="CT28" s="92">
        <f t="shared" si="66"/>
        <v>0</v>
      </c>
      <c r="CU28" s="10">
        <f t="shared" si="67"/>
        <v>0</v>
      </c>
      <c r="CV28" s="4"/>
      <c r="CW28" s="92">
        <f t="shared" si="68"/>
        <v>0</v>
      </c>
      <c r="CX28" s="10">
        <f t="shared" si="69"/>
        <v>0</v>
      </c>
      <c r="CY28" s="119">
        <f t="shared" si="70"/>
        <v>0</v>
      </c>
      <c r="CZ28" s="4"/>
      <c r="DA28" s="92">
        <f t="shared" si="71"/>
        <v>0</v>
      </c>
      <c r="DB28" s="10">
        <f t="shared" si="72"/>
        <v>0</v>
      </c>
      <c r="DC28" s="4"/>
      <c r="DD28" s="92">
        <f t="shared" si="73"/>
        <v>0</v>
      </c>
      <c r="DE28" s="10">
        <f t="shared" si="74"/>
        <v>0</v>
      </c>
      <c r="DF28" s="4"/>
      <c r="DG28" s="92">
        <f t="shared" si="75"/>
        <v>0</v>
      </c>
      <c r="DH28" s="10">
        <f t="shared" si="76"/>
        <v>0</v>
      </c>
      <c r="DI28" s="119">
        <f t="shared" si="77"/>
        <v>0</v>
      </c>
      <c r="DJ28" s="4"/>
      <c r="DK28" s="92">
        <f t="shared" si="78"/>
        <v>0</v>
      </c>
      <c r="DL28" s="10">
        <f t="shared" si="79"/>
        <v>0</v>
      </c>
      <c r="DM28" s="4"/>
      <c r="DN28" s="92">
        <f t="shared" si="80"/>
        <v>0</v>
      </c>
      <c r="DO28" s="10">
        <f t="shared" si="81"/>
        <v>0</v>
      </c>
      <c r="DP28" s="4"/>
      <c r="DQ28" s="92">
        <f t="shared" si="82"/>
        <v>0</v>
      </c>
      <c r="DR28" s="10">
        <f t="shared" si="83"/>
        <v>0</v>
      </c>
      <c r="DS28" s="119">
        <f t="shared" si="84"/>
        <v>0</v>
      </c>
      <c r="DT28" s="4"/>
      <c r="DU28" s="92">
        <f t="shared" si="85"/>
        <v>0</v>
      </c>
      <c r="DV28" s="10">
        <f t="shared" si="86"/>
        <v>0</v>
      </c>
      <c r="DW28" s="4"/>
      <c r="DX28" s="92">
        <f t="shared" si="87"/>
        <v>0</v>
      </c>
      <c r="DY28" s="10">
        <f t="shared" si="88"/>
        <v>0</v>
      </c>
      <c r="DZ28" s="4"/>
      <c r="EA28" s="92">
        <f t="shared" si="89"/>
        <v>0</v>
      </c>
      <c r="EB28" s="10">
        <f t="shared" si="90"/>
        <v>0</v>
      </c>
      <c r="EC28" s="119">
        <f t="shared" si="91"/>
        <v>0</v>
      </c>
      <c r="ED28" s="4"/>
      <c r="EE28" s="92">
        <f t="shared" si="92"/>
        <v>0</v>
      </c>
      <c r="EF28" s="10">
        <f t="shared" si="93"/>
        <v>0</v>
      </c>
      <c r="EG28" s="4"/>
      <c r="EH28" s="92">
        <f t="shared" si="94"/>
        <v>0</v>
      </c>
      <c r="EI28" s="10">
        <f t="shared" si="95"/>
        <v>0</v>
      </c>
      <c r="EJ28" s="4"/>
      <c r="EK28" s="92">
        <f t="shared" si="96"/>
        <v>0</v>
      </c>
      <c r="EL28" s="10">
        <f t="shared" si="97"/>
        <v>0</v>
      </c>
      <c r="EM28" s="119">
        <f t="shared" si="98"/>
        <v>0</v>
      </c>
      <c r="EN28" s="4"/>
      <c r="EO28" s="92">
        <f t="shared" si="99"/>
        <v>0</v>
      </c>
      <c r="EP28" s="10">
        <f t="shared" si="100"/>
        <v>0</v>
      </c>
      <c r="EQ28" s="4"/>
      <c r="ER28" s="92">
        <f t="shared" si="101"/>
        <v>0</v>
      </c>
      <c r="ES28" s="10">
        <f t="shared" si="102"/>
        <v>0</v>
      </c>
      <c r="ET28" s="4"/>
      <c r="EU28" s="92">
        <f t="shared" si="103"/>
        <v>0</v>
      </c>
      <c r="EV28" s="10">
        <f t="shared" si="104"/>
        <v>0</v>
      </c>
      <c r="EW28" s="119">
        <f t="shared" si="105"/>
        <v>0</v>
      </c>
      <c r="EX28" s="4"/>
      <c r="EY28" s="92">
        <f t="shared" si="106"/>
        <v>0</v>
      </c>
      <c r="EZ28" s="10">
        <f t="shared" si="107"/>
        <v>0</v>
      </c>
      <c r="FA28" s="4"/>
      <c r="FB28" s="92">
        <f t="shared" si="108"/>
        <v>0</v>
      </c>
      <c r="FC28" s="10">
        <f t="shared" si="109"/>
        <v>0</v>
      </c>
      <c r="FD28" s="4"/>
      <c r="FE28" s="92">
        <f t="shared" si="110"/>
        <v>0</v>
      </c>
      <c r="FF28" s="10">
        <f t="shared" si="111"/>
        <v>0</v>
      </c>
      <c r="FG28" s="119">
        <f t="shared" si="112"/>
        <v>0</v>
      </c>
      <c r="FH28" s="4"/>
      <c r="FI28" s="92">
        <f t="shared" si="113"/>
        <v>0</v>
      </c>
      <c r="FJ28" s="10">
        <f t="shared" si="114"/>
        <v>0</v>
      </c>
      <c r="FK28" s="4"/>
      <c r="FL28" s="92">
        <f t="shared" si="115"/>
        <v>0</v>
      </c>
      <c r="FM28" s="10">
        <f t="shared" si="116"/>
        <v>0</v>
      </c>
      <c r="FN28" s="4"/>
      <c r="FO28" s="92">
        <f t="shared" si="117"/>
        <v>0</v>
      </c>
      <c r="FP28" s="10">
        <f t="shared" si="118"/>
        <v>0</v>
      </c>
      <c r="FQ28" s="119">
        <f t="shared" si="119"/>
        <v>0</v>
      </c>
      <c r="FR28" s="4"/>
      <c r="FS28" s="92">
        <f t="shared" si="120"/>
        <v>0</v>
      </c>
      <c r="FT28" s="10">
        <f t="shared" si="121"/>
        <v>0</v>
      </c>
      <c r="FU28" s="4"/>
      <c r="FV28" s="92">
        <f t="shared" si="122"/>
        <v>0</v>
      </c>
      <c r="FW28" s="10">
        <f t="shared" si="123"/>
        <v>0</v>
      </c>
      <c r="FX28" s="4"/>
      <c r="FY28" s="92">
        <f t="shared" si="124"/>
        <v>0</v>
      </c>
      <c r="FZ28" s="10">
        <f t="shared" si="125"/>
        <v>0</v>
      </c>
      <c r="GA28" s="119">
        <f t="shared" si="126"/>
        <v>0</v>
      </c>
      <c r="GB28" s="4"/>
      <c r="GC28" s="92">
        <f t="shared" si="127"/>
        <v>0</v>
      </c>
      <c r="GD28" s="10">
        <f t="shared" si="128"/>
        <v>0</v>
      </c>
      <c r="GE28" s="4"/>
      <c r="GF28" s="92">
        <f t="shared" si="129"/>
        <v>0</v>
      </c>
      <c r="GG28" s="10">
        <f t="shared" si="130"/>
        <v>0</v>
      </c>
      <c r="GH28" s="4"/>
      <c r="GI28" s="92">
        <f t="shared" si="131"/>
        <v>0</v>
      </c>
      <c r="GJ28" s="10">
        <f t="shared" si="132"/>
        <v>0</v>
      </c>
      <c r="GK28" s="119">
        <f t="shared" si="133"/>
        <v>0</v>
      </c>
      <c r="GL28" s="4"/>
      <c r="GM28" s="92">
        <f t="shared" si="134"/>
        <v>0</v>
      </c>
      <c r="GN28" s="10">
        <f t="shared" si="135"/>
        <v>0</v>
      </c>
      <c r="GO28" s="4"/>
      <c r="GP28" s="92">
        <f t="shared" si="136"/>
        <v>0</v>
      </c>
      <c r="GQ28" s="10">
        <f t="shared" si="137"/>
        <v>0</v>
      </c>
      <c r="GR28" s="4"/>
      <c r="GS28" s="92">
        <f t="shared" si="138"/>
        <v>0</v>
      </c>
      <c r="GT28" s="10">
        <f t="shared" si="139"/>
        <v>0</v>
      </c>
      <c r="GU28" s="119">
        <f t="shared" si="140"/>
        <v>0</v>
      </c>
      <c r="GV28" s="4"/>
      <c r="GW28" s="92">
        <f t="shared" si="141"/>
        <v>0</v>
      </c>
      <c r="GX28" s="10">
        <f t="shared" si="142"/>
        <v>0</v>
      </c>
      <c r="GY28" s="4"/>
      <c r="GZ28" s="92">
        <f t="shared" si="143"/>
        <v>0</v>
      </c>
      <c r="HA28" s="10">
        <f t="shared" si="144"/>
        <v>0</v>
      </c>
      <c r="HB28" s="4"/>
      <c r="HC28" s="92">
        <f t="shared" si="145"/>
        <v>0</v>
      </c>
      <c r="HD28" s="10">
        <f t="shared" si="146"/>
        <v>0</v>
      </c>
      <c r="HE28" s="119">
        <f t="shared" si="147"/>
        <v>0</v>
      </c>
      <c r="HF28" s="4"/>
      <c r="HG28" s="92">
        <f t="shared" si="148"/>
        <v>0</v>
      </c>
      <c r="HH28" s="10">
        <f t="shared" si="149"/>
        <v>0</v>
      </c>
      <c r="HI28" s="4"/>
      <c r="HJ28" s="92">
        <f t="shared" si="150"/>
        <v>0</v>
      </c>
      <c r="HK28" s="10">
        <f t="shared" si="151"/>
        <v>0</v>
      </c>
      <c r="HL28" s="4"/>
      <c r="HM28" s="92">
        <f t="shared" si="152"/>
        <v>0</v>
      </c>
      <c r="HN28" s="10">
        <f t="shared" si="153"/>
        <v>0</v>
      </c>
      <c r="HO28" s="119">
        <f t="shared" si="154"/>
        <v>0</v>
      </c>
      <c r="HP28" s="4"/>
      <c r="HQ28" s="92">
        <f t="shared" si="155"/>
        <v>0</v>
      </c>
      <c r="HR28" s="10">
        <f t="shared" si="156"/>
        <v>0</v>
      </c>
      <c r="HS28" s="4"/>
      <c r="HT28" s="92">
        <f t="shared" si="157"/>
        <v>0</v>
      </c>
      <c r="HU28" s="10">
        <f t="shared" si="158"/>
        <v>0</v>
      </c>
      <c r="HV28" s="4"/>
      <c r="HW28" s="92">
        <f t="shared" si="159"/>
        <v>0</v>
      </c>
      <c r="HX28" s="10">
        <f t="shared" si="160"/>
        <v>0</v>
      </c>
      <c r="HY28" s="119">
        <f t="shared" si="161"/>
        <v>0</v>
      </c>
      <c r="HZ28" s="4"/>
      <c r="IA28" s="92">
        <f t="shared" si="162"/>
        <v>0</v>
      </c>
      <c r="IB28" s="10">
        <f t="shared" si="163"/>
        <v>0</v>
      </c>
      <c r="IC28" s="4"/>
      <c r="ID28" s="92">
        <f t="shared" si="164"/>
        <v>0</v>
      </c>
      <c r="IE28" s="10">
        <f t="shared" si="165"/>
        <v>0</v>
      </c>
      <c r="IF28" s="4"/>
      <c r="IG28" s="92">
        <f t="shared" si="166"/>
        <v>0</v>
      </c>
      <c r="IH28" s="10">
        <f t="shared" si="167"/>
        <v>0</v>
      </c>
      <c r="II28" s="119">
        <f t="shared" si="168"/>
        <v>0</v>
      </c>
      <c r="IJ28" s="4"/>
      <c r="IK28" s="92">
        <f t="shared" si="169"/>
        <v>0</v>
      </c>
      <c r="IL28" s="10">
        <f t="shared" si="170"/>
        <v>0</v>
      </c>
      <c r="IM28" s="4"/>
      <c r="IN28" s="92">
        <f t="shared" si="171"/>
        <v>0</v>
      </c>
      <c r="IO28" s="10">
        <f t="shared" si="172"/>
        <v>0</v>
      </c>
      <c r="IP28" s="4"/>
      <c r="IQ28" s="92">
        <f t="shared" si="173"/>
        <v>0</v>
      </c>
      <c r="IR28" s="10">
        <f t="shared" si="174"/>
        <v>0</v>
      </c>
      <c r="IS28" s="119">
        <f t="shared" si="175"/>
        <v>0</v>
      </c>
      <c r="IT28" s="4"/>
      <c r="IU28" s="92">
        <f t="shared" si="176"/>
        <v>0</v>
      </c>
      <c r="IV28" s="10">
        <f t="shared" si="177"/>
        <v>0</v>
      </c>
      <c r="IW28" s="4"/>
      <c r="IX28" s="92">
        <f t="shared" si="178"/>
        <v>0</v>
      </c>
      <c r="IY28" s="10">
        <f t="shared" si="179"/>
        <v>0</v>
      </c>
      <c r="IZ28" s="4"/>
      <c r="JA28" s="92">
        <f t="shared" si="180"/>
        <v>0</v>
      </c>
      <c r="JB28" s="10">
        <f t="shared" si="181"/>
        <v>0</v>
      </c>
      <c r="JC28" s="119">
        <f t="shared" si="182"/>
        <v>0</v>
      </c>
      <c r="JD28" s="4"/>
      <c r="JE28" s="92">
        <f t="shared" si="183"/>
        <v>0</v>
      </c>
      <c r="JF28" s="10">
        <f t="shared" si="184"/>
        <v>0</v>
      </c>
      <c r="JG28" s="4"/>
      <c r="JH28" s="92">
        <f t="shared" si="185"/>
        <v>0</v>
      </c>
      <c r="JI28" s="10">
        <f t="shared" si="186"/>
        <v>0</v>
      </c>
      <c r="JJ28" s="4"/>
      <c r="JK28" s="92">
        <f t="shared" si="187"/>
        <v>0</v>
      </c>
      <c r="JL28" s="10">
        <f t="shared" si="188"/>
        <v>0</v>
      </c>
      <c r="JM28" s="119">
        <f t="shared" si="189"/>
        <v>0</v>
      </c>
      <c r="JN28" s="4"/>
      <c r="JO28" s="92">
        <f t="shared" si="190"/>
        <v>0</v>
      </c>
      <c r="JP28" s="10">
        <f t="shared" si="191"/>
        <v>0</v>
      </c>
      <c r="JQ28" s="4"/>
      <c r="JR28" s="92">
        <f t="shared" si="192"/>
        <v>0</v>
      </c>
      <c r="JS28" s="10">
        <f t="shared" si="193"/>
        <v>0</v>
      </c>
      <c r="JT28" s="4"/>
      <c r="JU28" s="92">
        <f t="shared" si="194"/>
        <v>0</v>
      </c>
      <c r="JV28" s="10">
        <f t="shared" si="195"/>
        <v>0</v>
      </c>
      <c r="JW28" s="119">
        <f t="shared" si="196"/>
        <v>0</v>
      </c>
      <c r="JX28" s="4"/>
      <c r="JY28" s="92">
        <f t="shared" si="197"/>
        <v>0</v>
      </c>
      <c r="JZ28" s="10">
        <f t="shared" si="198"/>
        <v>0</v>
      </c>
      <c r="KA28" s="4"/>
      <c r="KB28" s="92">
        <f t="shared" si="199"/>
        <v>0</v>
      </c>
      <c r="KC28" s="10">
        <f t="shared" si="200"/>
        <v>0</v>
      </c>
      <c r="KD28" s="4"/>
      <c r="KE28" s="92">
        <f t="shared" si="201"/>
        <v>0</v>
      </c>
      <c r="KF28" s="10">
        <f t="shared" si="202"/>
        <v>0</v>
      </c>
      <c r="KG28" s="119">
        <f t="shared" si="203"/>
        <v>0</v>
      </c>
      <c r="KH28" s="4"/>
      <c r="KI28" s="92">
        <f t="shared" si="204"/>
        <v>0</v>
      </c>
      <c r="KJ28" s="10">
        <f t="shared" si="205"/>
        <v>0</v>
      </c>
      <c r="KK28" s="4"/>
      <c r="KL28" s="92">
        <f t="shared" si="206"/>
        <v>0</v>
      </c>
      <c r="KM28" s="10">
        <f t="shared" si="207"/>
        <v>0</v>
      </c>
      <c r="KN28" s="4"/>
      <c r="KO28" s="92">
        <f t="shared" si="208"/>
        <v>0</v>
      </c>
      <c r="KP28" s="10">
        <f t="shared" si="209"/>
        <v>0</v>
      </c>
      <c r="KQ28" s="119">
        <f t="shared" si="210"/>
        <v>0</v>
      </c>
      <c r="KR28" s="4"/>
      <c r="KS28" s="92">
        <f t="shared" si="211"/>
        <v>0</v>
      </c>
      <c r="KT28" s="10">
        <f t="shared" si="212"/>
        <v>0</v>
      </c>
      <c r="KU28" s="4"/>
      <c r="KV28" s="92">
        <f t="shared" si="213"/>
        <v>0</v>
      </c>
      <c r="KW28" s="10">
        <f t="shared" si="214"/>
        <v>0</v>
      </c>
      <c r="KX28" s="4"/>
      <c r="KY28" s="92">
        <f t="shared" si="215"/>
        <v>0</v>
      </c>
      <c r="KZ28" s="10">
        <f t="shared" si="216"/>
        <v>0</v>
      </c>
      <c r="LA28" s="119">
        <f t="shared" si="217"/>
        <v>0</v>
      </c>
      <c r="LB28" s="37"/>
      <c r="LD28" s="335">
        <f t="shared" si="218"/>
        <v>0</v>
      </c>
      <c r="LE28" s="189">
        <f t="shared" si="0"/>
        <v>0</v>
      </c>
    </row>
    <row r="29" spans="1:317" hidden="1" x14ac:dyDescent="0.25">
      <c r="A29" s="592" t="s">
        <v>19</v>
      </c>
      <c r="B29" s="4">
        <v>85000</v>
      </c>
      <c r="C29" s="4">
        <v>150000</v>
      </c>
      <c r="D29" s="4"/>
      <c r="E29" s="92">
        <f t="shared" si="1"/>
        <v>0</v>
      </c>
      <c r="F29" s="10">
        <f t="shared" si="2"/>
        <v>0</v>
      </c>
      <c r="G29" s="4"/>
      <c r="H29" s="92">
        <f t="shared" si="3"/>
        <v>0</v>
      </c>
      <c r="I29" s="10">
        <f t="shared" si="4"/>
        <v>0</v>
      </c>
      <c r="J29" s="4"/>
      <c r="K29" s="92">
        <f t="shared" si="5"/>
        <v>0</v>
      </c>
      <c r="L29" s="10">
        <f t="shared" si="6"/>
        <v>0</v>
      </c>
      <c r="M29" s="119">
        <f t="shared" si="7"/>
        <v>0</v>
      </c>
      <c r="N29" s="4"/>
      <c r="O29" s="92">
        <f t="shared" si="8"/>
        <v>0</v>
      </c>
      <c r="P29" s="10">
        <f t="shared" si="9"/>
        <v>0</v>
      </c>
      <c r="Q29" s="4"/>
      <c r="R29" s="92">
        <f t="shared" si="10"/>
        <v>0</v>
      </c>
      <c r="S29" s="10">
        <f t="shared" si="11"/>
        <v>0</v>
      </c>
      <c r="T29" s="4"/>
      <c r="U29" s="92">
        <f t="shared" si="12"/>
        <v>0</v>
      </c>
      <c r="V29" s="10">
        <f t="shared" si="13"/>
        <v>0</v>
      </c>
      <c r="W29" s="119">
        <f t="shared" si="14"/>
        <v>0</v>
      </c>
      <c r="X29" s="4"/>
      <c r="Y29" s="92">
        <f t="shared" si="15"/>
        <v>0</v>
      </c>
      <c r="Z29" s="10">
        <f t="shared" si="16"/>
        <v>0</v>
      </c>
      <c r="AA29" s="4"/>
      <c r="AB29" s="92">
        <f t="shared" si="17"/>
        <v>0</v>
      </c>
      <c r="AC29" s="10">
        <f t="shared" si="18"/>
        <v>0</v>
      </c>
      <c r="AD29" s="4"/>
      <c r="AE29" s="92">
        <f t="shared" si="19"/>
        <v>0</v>
      </c>
      <c r="AF29" s="10">
        <f t="shared" si="20"/>
        <v>0</v>
      </c>
      <c r="AG29" s="119">
        <f t="shared" si="21"/>
        <v>0</v>
      </c>
      <c r="AH29" s="4"/>
      <c r="AI29" s="92">
        <f t="shared" si="22"/>
        <v>0</v>
      </c>
      <c r="AJ29" s="10">
        <f t="shared" si="23"/>
        <v>0</v>
      </c>
      <c r="AK29" s="4"/>
      <c r="AL29" s="92">
        <f t="shared" si="24"/>
        <v>0</v>
      </c>
      <c r="AM29" s="10">
        <f t="shared" si="25"/>
        <v>0</v>
      </c>
      <c r="AN29" s="4"/>
      <c r="AO29" s="92">
        <f t="shared" si="26"/>
        <v>0</v>
      </c>
      <c r="AP29" s="10">
        <f t="shared" si="27"/>
        <v>0</v>
      </c>
      <c r="AQ29" s="119">
        <f t="shared" si="28"/>
        <v>0</v>
      </c>
      <c r="AR29" s="4"/>
      <c r="AS29" s="92">
        <f t="shared" si="29"/>
        <v>0</v>
      </c>
      <c r="AT29" s="10">
        <f t="shared" si="30"/>
        <v>0</v>
      </c>
      <c r="AU29" s="4"/>
      <c r="AV29" s="92">
        <f t="shared" si="31"/>
        <v>0</v>
      </c>
      <c r="AW29" s="10">
        <f t="shared" si="32"/>
        <v>0</v>
      </c>
      <c r="AX29" s="4"/>
      <c r="AY29" s="92">
        <f t="shared" si="33"/>
        <v>0</v>
      </c>
      <c r="AZ29" s="10">
        <f t="shared" si="34"/>
        <v>0</v>
      </c>
      <c r="BA29" s="119">
        <f t="shared" si="35"/>
        <v>0</v>
      </c>
      <c r="BB29" s="4"/>
      <c r="BC29" s="92">
        <f t="shared" si="36"/>
        <v>0</v>
      </c>
      <c r="BD29" s="10">
        <f t="shared" si="37"/>
        <v>0</v>
      </c>
      <c r="BE29" s="4"/>
      <c r="BF29" s="92">
        <f t="shared" si="38"/>
        <v>0</v>
      </c>
      <c r="BG29" s="10">
        <f t="shared" si="39"/>
        <v>0</v>
      </c>
      <c r="BH29" s="4"/>
      <c r="BI29" s="92">
        <f t="shared" si="40"/>
        <v>0</v>
      </c>
      <c r="BJ29" s="10">
        <f t="shared" si="41"/>
        <v>0</v>
      </c>
      <c r="BK29" s="119">
        <f t="shared" si="42"/>
        <v>0</v>
      </c>
      <c r="BL29" s="4"/>
      <c r="BM29" s="92">
        <f t="shared" si="43"/>
        <v>0</v>
      </c>
      <c r="BN29" s="10">
        <f t="shared" si="44"/>
        <v>0</v>
      </c>
      <c r="BO29" s="4"/>
      <c r="BP29" s="92">
        <f t="shared" si="45"/>
        <v>0</v>
      </c>
      <c r="BQ29" s="10">
        <f t="shared" si="46"/>
        <v>0</v>
      </c>
      <c r="BR29" s="4"/>
      <c r="BS29" s="92">
        <f t="shared" si="47"/>
        <v>0</v>
      </c>
      <c r="BT29" s="10">
        <f t="shared" si="48"/>
        <v>0</v>
      </c>
      <c r="BU29" s="119">
        <f t="shared" si="49"/>
        <v>0</v>
      </c>
      <c r="BV29" s="4"/>
      <c r="BW29" s="92">
        <f t="shared" si="50"/>
        <v>0</v>
      </c>
      <c r="BX29" s="10">
        <f t="shared" si="51"/>
        <v>0</v>
      </c>
      <c r="BY29" s="4"/>
      <c r="BZ29" s="92">
        <f t="shared" si="52"/>
        <v>0</v>
      </c>
      <c r="CA29" s="10">
        <f t="shared" si="53"/>
        <v>0</v>
      </c>
      <c r="CB29" s="4"/>
      <c r="CC29" s="92">
        <f t="shared" si="54"/>
        <v>0</v>
      </c>
      <c r="CD29" s="10">
        <f t="shared" si="55"/>
        <v>0</v>
      </c>
      <c r="CE29" s="119">
        <f t="shared" si="56"/>
        <v>0</v>
      </c>
      <c r="CF29" s="4"/>
      <c r="CG29" s="92">
        <f t="shared" si="57"/>
        <v>0</v>
      </c>
      <c r="CH29" s="10">
        <f t="shared" si="58"/>
        <v>0</v>
      </c>
      <c r="CI29" s="4"/>
      <c r="CJ29" s="92">
        <f t="shared" si="59"/>
        <v>0</v>
      </c>
      <c r="CK29" s="10">
        <f t="shared" si="60"/>
        <v>0</v>
      </c>
      <c r="CL29" s="4"/>
      <c r="CM29" s="92">
        <f t="shared" si="61"/>
        <v>0</v>
      </c>
      <c r="CN29" s="10">
        <f t="shared" si="62"/>
        <v>0</v>
      </c>
      <c r="CO29" s="119">
        <f t="shared" si="63"/>
        <v>0</v>
      </c>
      <c r="CP29" s="4"/>
      <c r="CQ29" s="92">
        <f t="shared" si="64"/>
        <v>0</v>
      </c>
      <c r="CR29" s="10">
        <f t="shared" si="65"/>
        <v>0</v>
      </c>
      <c r="CS29" s="4"/>
      <c r="CT29" s="92">
        <f t="shared" si="66"/>
        <v>0</v>
      </c>
      <c r="CU29" s="10">
        <f t="shared" si="67"/>
        <v>0</v>
      </c>
      <c r="CV29" s="4"/>
      <c r="CW29" s="92">
        <f t="shared" si="68"/>
        <v>0</v>
      </c>
      <c r="CX29" s="10">
        <f t="shared" si="69"/>
        <v>0</v>
      </c>
      <c r="CY29" s="119">
        <f t="shared" si="70"/>
        <v>0</v>
      </c>
      <c r="CZ29" s="4"/>
      <c r="DA29" s="92">
        <f t="shared" si="71"/>
        <v>0</v>
      </c>
      <c r="DB29" s="10">
        <f t="shared" si="72"/>
        <v>0</v>
      </c>
      <c r="DC29" s="4"/>
      <c r="DD29" s="92">
        <f t="shared" si="73"/>
        <v>0</v>
      </c>
      <c r="DE29" s="10">
        <f t="shared" si="74"/>
        <v>0</v>
      </c>
      <c r="DF29" s="4"/>
      <c r="DG29" s="92">
        <f t="shared" si="75"/>
        <v>0</v>
      </c>
      <c r="DH29" s="10">
        <f t="shared" si="76"/>
        <v>0</v>
      </c>
      <c r="DI29" s="119">
        <f t="shared" si="77"/>
        <v>0</v>
      </c>
      <c r="DJ29" s="4"/>
      <c r="DK29" s="92">
        <f t="shared" si="78"/>
        <v>0</v>
      </c>
      <c r="DL29" s="10">
        <f t="shared" si="79"/>
        <v>0</v>
      </c>
      <c r="DM29" s="4"/>
      <c r="DN29" s="92">
        <f t="shared" si="80"/>
        <v>0</v>
      </c>
      <c r="DO29" s="10">
        <f t="shared" si="81"/>
        <v>0</v>
      </c>
      <c r="DP29" s="4"/>
      <c r="DQ29" s="92">
        <f t="shared" si="82"/>
        <v>0</v>
      </c>
      <c r="DR29" s="10">
        <f t="shared" si="83"/>
        <v>0</v>
      </c>
      <c r="DS29" s="119">
        <f t="shared" si="84"/>
        <v>0</v>
      </c>
      <c r="DT29" s="4"/>
      <c r="DU29" s="92">
        <f t="shared" si="85"/>
        <v>0</v>
      </c>
      <c r="DV29" s="10">
        <f t="shared" si="86"/>
        <v>0</v>
      </c>
      <c r="DW29" s="4"/>
      <c r="DX29" s="92">
        <f t="shared" si="87"/>
        <v>0</v>
      </c>
      <c r="DY29" s="10">
        <f t="shared" si="88"/>
        <v>0</v>
      </c>
      <c r="DZ29" s="4"/>
      <c r="EA29" s="92">
        <f t="shared" si="89"/>
        <v>0</v>
      </c>
      <c r="EB29" s="10">
        <f t="shared" si="90"/>
        <v>0</v>
      </c>
      <c r="EC29" s="119">
        <f t="shared" si="91"/>
        <v>0</v>
      </c>
      <c r="ED29" s="4"/>
      <c r="EE29" s="92">
        <f t="shared" si="92"/>
        <v>0</v>
      </c>
      <c r="EF29" s="10">
        <f t="shared" si="93"/>
        <v>0</v>
      </c>
      <c r="EG29" s="4"/>
      <c r="EH29" s="92">
        <f t="shared" si="94"/>
        <v>0</v>
      </c>
      <c r="EI29" s="10">
        <f t="shared" si="95"/>
        <v>0</v>
      </c>
      <c r="EJ29" s="4"/>
      <c r="EK29" s="92">
        <f t="shared" si="96"/>
        <v>0</v>
      </c>
      <c r="EL29" s="10">
        <f t="shared" si="97"/>
        <v>0</v>
      </c>
      <c r="EM29" s="119">
        <f t="shared" si="98"/>
        <v>0</v>
      </c>
      <c r="EN29" s="4"/>
      <c r="EO29" s="92">
        <f t="shared" si="99"/>
        <v>0</v>
      </c>
      <c r="EP29" s="10">
        <f t="shared" si="100"/>
        <v>0</v>
      </c>
      <c r="EQ29" s="4"/>
      <c r="ER29" s="92">
        <f t="shared" si="101"/>
        <v>0</v>
      </c>
      <c r="ES29" s="10">
        <f t="shared" si="102"/>
        <v>0</v>
      </c>
      <c r="ET29" s="4"/>
      <c r="EU29" s="92">
        <f t="shared" si="103"/>
        <v>0</v>
      </c>
      <c r="EV29" s="10">
        <f t="shared" si="104"/>
        <v>0</v>
      </c>
      <c r="EW29" s="119">
        <f t="shared" si="105"/>
        <v>0</v>
      </c>
      <c r="EX29" s="4"/>
      <c r="EY29" s="92">
        <f t="shared" si="106"/>
        <v>0</v>
      </c>
      <c r="EZ29" s="10">
        <f t="shared" si="107"/>
        <v>0</v>
      </c>
      <c r="FA29" s="4"/>
      <c r="FB29" s="92">
        <f t="shared" si="108"/>
        <v>0</v>
      </c>
      <c r="FC29" s="10">
        <f t="shared" si="109"/>
        <v>0</v>
      </c>
      <c r="FD29" s="4"/>
      <c r="FE29" s="92">
        <f t="shared" si="110"/>
        <v>0</v>
      </c>
      <c r="FF29" s="10">
        <f t="shared" si="111"/>
        <v>0</v>
      </c>
      <c r="FG29" s="119">
        <f t="shared" si="112"/>
        <v>0</v>
      </c>
      <c r="FH29" s="4"/>
      <c r="FI29" s="92">
        <f t="shared" si="113"/>
        <v>0</v>
      </c>
      <c r="FJ29" s="10">
        <f t="shared" si="114"/>
        <v>0</v>
      </c>
      <c r="FK29" s="4"/>
      <c r="FL29" s="92">
        <f t="shared" si="115"/>
        <v>0</v>
      </c>
      <c r="FM29" s="10">
        <f t="shared" si="116"/>
        <v>0</v>
      </c>
      <c r="FN29" s="4"/>
      <c r="FO29" s="92">
        <f t="shared" si="117"/>
        <v>0</v>
      </c>
      <c r="FP29" s="10">
        <f t="shared" si="118"/>
        <v>0</v>
      </c>
      <c r="FQ29" s="119">
        <f t="shared" si="119"/>
        <v>0</v>
      </c>
      <c r="FR29" s="4"/>
      <c r="FS29" s="92">
        <f t="shared" si="120"/>
        <v>0</v>
      </c>
      <c r="FT29" s="10">
        <f t="shared" si="121"/>
        <v>0</v>
      </c>
      <c r="FU29" s="4"/>
      <c r="FV29" s="92">
        <f t="shared" si="122"/>
        <v>0</v>
      </c>
      <c r="FW29" s="10">
        <f t="shared" si="123"/>
        <v>0</v>
      </c>
      <c r="FX29" s="4"/>
      <c r="FY29" s="92">
        <f t="shared" si="124"/>
        <v>0</v>
      </c>
      <c r="FZ29" s="10">
        <f t="shared" si="125"/>
        <v>0</v>
      </c>
      <c r="GA29" s="119">
        <f t="shared" si="126"/>
        <v>0</v>
      </c>
      <c r="GB29" s="4"/>
      <c r="GC29" s="92">
        <f t="shared" si="127"/>
        <v>0</v>
      </c>
      <c r="GD29" s="10">
        <f t="shared" si="128"/>
        <v>0</v>
      </c>
      <c r="GE29" s="4"/>
      <c r="GF29" s="92">
        <f t="shared" si="129"/>
        <v>0</v>
      </c>
      <c r="GG29" s="10">
        <f t="shared" si="130"/>
        <v>0</v>
      </c>
      <c r="GH29" s="4"/>
      <c r="GI29" s="92">
        <f t="shared" si="131"/>
        <v>0</v>
      </c>
      <c r="GJ29" s="10">
        <f t="shared" si="132"/>
        <v>0</v>
      </c>
      <c r="GK29" s="119">
        <f t="shared" si="133"/>
        <v>0</v>
      </c>
      <c r="GL29" s="4"/>
      <c r="GM29" s="92">
        <f t="shared" si="134"/>
        <v>0</v>
      </c>
      <c r="GN29" s="10">
        <f t="shared" si="135"/>
        <v>0</v>
      </c>
      <c r="GO29" s="4"/>
      <c r="GP29" s="92">
        <f t="shared" si="136"/>
        <v>0</v>
      </c>
      <c r="GQ29" s="10">
        <f t="shared" si="137"/>
        <v>0</v>
      </c>
      <c r="GR29" s="4"/>
      <c r="GS29" s="92">
        <f t="shared" si="138"/>
        <v>0</v>
      </c>
      <c r="GT29" s="10">
        <f t="shared" si="139"/>
        <v>0</v>
      </c>
      <c r="GU29" s="119">
        <f t="shared" si="140"/>
        <v>0</v>
      </c>
      <c r="GV29" s="4"/>
      <c r="GW29" s="92">
        <f t="shared" si="141"/>
        <v>0</v>
      </c>
      <c r="GX29" s="10">
        <f t="shared" si="142"/>
        <v>0</v>
      </c>
      <c r="GY29" s="4"/>
      <c r="GZ29" s="92">
        <f t="shared" si="143"/>
        <v>0</v>
      </c>
      <c r="HA29" s="10">
        <f t="shared" si="144"/>
        <v>0</v>
      </c>
      <c r="HB29" s="4"/>
      <c r="HC29" s="92">
        <f t="shared" si="145"/>
        <v>0</v>
      </c>
      <c r="HD29" s="10">
        <f t="shared" si="146"/>
        <v>0</v>
      </c>
      <c r="HE29" s="119">
        <f t="shared" si="147"/>
        <v>0</v>
      </c>
      <c r="HF29" s="4"/>
      <c r="HG29" s="92">
        <f t="shared" si="148"/>
        <v>0</v>
      </c>
      <c r="HH29" s="10">
        <f t="shared" si="149"/>
        <v>0</v>
      </c>
      <c r="HI29" s="4"/>
      <c r="HJ29" s="92">
        <f t="shared" si="150"/>
        <v>0</v>
      </c>
      <c r="HK29" s="10">
        <f t="shared" si="151"/>
        <v>0</v>
      </c>
      <c r="HL29" s="4"/>
      <c r="HM29" s="92">
        <f t="shared" si="152"/>
        <v>0</v>
      </c>
      <c r="HN29" s="10">
        <f t="shared" si="153"/>
        <v>0</v>
      </c>
      <c r="HO29" s="119">
        <f t="shared" si="154"/>
        <v>0</v>
      </c>
      <c r="HP29" s="4"/>
      <c r="HQ29" s="92">
        <f t="shared" si="155"/>
        <v>0</v>
      </c>
      <c r="HR29" s="10">
        <f t="shared" si="156"/>
        <v>0</v>
      </c>
      <c r="HS29" s="4"/>
      <c r="HT29" s="92">
        <f t="shared" si="157"/>
        <v>0</v>
      </c>
      <c r="HU29" s="10">
        <f t="shared" si="158"/>
        <v>0</v>
      </c>
      <c r="HV29" s="4"/>
      <c r="HW29" s="92">
        <f t="shared" si="159"/>
        <v>0</v>
      </c>
      <c r="HX29" s="10">
        <f t="shared" si="160"/>
        <v>0</v>
      </c>
      <c r="HY29" s="119">
        <f t="shared" si="161"/>
        <v>0</v>
      </c>
      <c r="HZ29" s="4"/>
      <c r="IA29" s="92">
        <f t="shared" si="162"/>
        <v>0</v>
      </c>
      <c r="IB29" s="10">
        <f t="shared" si="163"/>
        <v>0</v>
      </c>
      <c r="IC29" s="4"/>
      <c r="ID29" s="92">
        <f t="shared" si="164"/>
        <v>0</v>
      </c>
      <c r="IE29" s="10">
        <f t="shared" si="165"/>
        <v>0</v>
      </c>
      <c r="IF29" s="4"/>
      <c r="IG29" s="92">
        <f t="shared" si="166"/>
        <v>0</v>
      </c>
      <c r="IH29" s="10">
        <f t="shared" si="167"/>
        <v>0</v>
      </c>
      <c r="II29" s="119">
        <f t="shared" si="168"/>
        <v>0</v>
      </c>
      <c r="IJ29" s="4"/>
      <c r="IK29" s="92">
        <f t="shared" si="169"/>
        <v>0</v>
      </c>
      <c r="IL29" s="10">
        <f t="shared" si="170"/>
        <v>0</v>
      </c>
      <c r="IM29" s="4"/>
      <c r="IN29" s="92">
        <f t="shared" si="171"/>
        <v>0</v>
      </c>
      <c r="IO29" s="10">
        <f t="shared" si="172"/>
        <v>0</v>
      </c>
      <c r="IP29" s="4"/>
      <c r="IQ29" s="92">
        <f t="shared" si="173"/>
        <v>0</v>
      </c>
      <c r="IR29" s="10">
        <f t="shared" si="174"/>
        <v>0</v>
      </c>
      <c r="IS29" s="119">
        <f t="shared" si="175"/>
        <v>0</v>
      </c>
      <c r="IT29" s="4"/>
      <c r="IU29" s="92">
        <f t="shared" si="176"/>
        <v>0</v>
      </c>
      <c r="IV29" s="10">
        <f t="shared" si="177"/>
        <v>0</v>
      </c>
      <c r="IW29" s="4"/>
      <c r="IX29" s="92">
        <f t="shared" si="178"/>
        <v>0</v>
      </c>
      <c r="IY29" s="10">
        <f t="shared" si="179"/>
        <v>0</v>
      </c>
      <c r="IZ29" s="4"/>
      <c r="JA29" s="92">
        <f t="shared" si="180"/>
        <v>0</v>
      </c>
      <c r="JB29" s="10">
        <f t="shared" si="181"/>
        <v>0</v>
      </c>
      <c r="JC29" s="119">
        <f t="shared" si="182"/>
        <v>0</v>
      </c>
      <c r="JD29" s="4"/>
      <c r="JE29" s="92">
        <f t="shared" si="183"/>
        <v>0</v>
      </c>
      <c r="JF29" s="10">
        <f t="shared" si="184"/>
        <v>0</v>
      </c>
      <c r="JG29" s="4"/>
      <c r="JH29" s="92">
        <f t="shared" si="185"/>
        <v>0</v>
      </c>
      <c r="JI29" s="10">
        <f t="shared" si="186"/>
        <v>0</v>
      </c>
      <c r="JJ29" s="4"/>
      <c r="JK29" s="92">
        <f t="shared" si="187"/>
        <v>0</v>
      </c>
      <c r="JL29" s="10">
        <f t="shared" si="188"/>
        <v>0</v>
      </c>
      <c r="JM29" s="119">
        <f t="shared" si="189"/>
        <v>0</v>
      </c>
      <c r="JN29" s="4"/>
      <c r="JO29" s="92">
        <f t="shared" si="190"/>
        <v>0</v>
      </c>
      <c r="JP29" s="10">
        <f t="shared" si="191"/>
        <v>0</v>
      </c>
      <c r="JQ29" s="4"/>
      <c r="JR29" s="92">
        <f t="shared" si="192"/>
        <v>0</v>
      </c>
      <c r="JS29" s="10">
        <f t="shared" si="193"/>
        <v>0</v>
      </c>
      <c r="JT29" s="4"/>
      <c r="JU29" s="92">
        <f t="shared" si="194"/>
        <v>0</v>
      </c>
      <c r="JV29" s="10">
        <f t="shared" si="195"/>
        <v>0</v>
      </c>
      <c r="JW29" s="119">
        <f t="shared" si="196"/>
        <v>0</v>
      </c>
      <c r="JX29" s="4"/>
      <c r="JY29" s="92">
        <f t="shared" si="197"/>
        <v>0</v>
      </c>
      <c r="JZ29" s="10">
        <f t="shared" si="198"/>
        <v>0</v>
      </c>
      <c r="KA29" s="4"/>
      <c r="KB29" s="92">
        <f t="shared" si="199"/>
        <v>0</v>
      </c>
      <c r="KC29" s="10">
        <f t="shared" si="200"/>
        <v>0</v>
      </c>
      <c r="KD29" s="4"/>
      <c r="KE29" s="92">
        <f t="shared" si="201"/>
        <v>0</v>
      </c>
      <c r="KF29" s="10">
        <f t="shared" si="202"/>
        <v>0</v>
      </c>
      <c r="KG29" s="119">
        <f t="shared" si="203"/>
        <v>0</v>
      </c>
      <c r="KH29" s="4"/>
      <c r="KI29" s="92">
        <f t="shared" si="204"/>
        <v>0</v>
      </c>
      <c r="KJ29" s="10">
        <f t="shared" si="205"/>
        <v>0</v>
      </c>
      <c r="KK29" s="4"/>
      <c r="KL29" s="92">
        <f t="shared" si="206"/>
        <v>0</v>
      </c>
      <c r="KM29" s="10">
        <f t="shared" si="207"/>
        <v>0</v>
      </c>
      <c r="KN29" s="4"/>
      <c r="KO29" s="92">
        <f t="shared" si="208"/>
        <v>0</v>
      </c>
      <c r="KP29" s="10">
        <f t="shared" si="209"/>
        <v>0</v>
      </c>
      <c r="KQ29" s="119">
        <f t="shared" si="210"/>
        <v>0</v>
      </c>
      <c r="KR29" s="4"/>
      <c r="KS29" s="92">
        <f t="shared" si="211"/>
        <v>0</v>
      </c>
      <c r="KT29" s="10">
        <f t="shared" si="212"/>
        <v>0</v>
      </c>
      <c r="KU29" s="4"/>
      <c r="KV29" s="92">
        <f t="shared" si="213"/>
        <v>0</v>
      </c>
      <c r="KW29" s="10">
        <f t="shared" si="214"/>
        <v>0</v>
      </c>
      <c r="KX29" s="4"/>
      <c r="KY29" s="92">
        <f t="shared" si="215"/>
        <v>0</v>
      </c>
      <c r="KZ29" s="10">
        <f t="shared" si="216"/>
        <v>0</v>
      </c>
      <c r="LA29" s="119">
        <f t="shared" si="217"/>
        <v>0</v>
      </c>
      <c r="LB29" s="37"/>
      <c r="LD29" s="335">
        <f t="shared" si="218"/>
        <v>0</v>
      </c>
      <c r="LE29" s="189">
        <f t="shared" si="0"/>
        <v>0</v>
      </c>
    </row>
    <row r="30" spans="1:317" x14ac:dyDescent="0.25">
      <c r="A30" s="592" t="s">
        <v>244</v>
      </c>
      <c r="B30" s="4">
        <v>75000</v>
      </c>
      <c r="C30" s="4">
        <v>150000</v>
      </c>
      <c r="D30" s="4"/>
      <c r="E30" s="92">
        <f t="shared" si="1"/>
        <v>0</v>
      </c>
      <c r="F30" s="10">
        <f t="shared" si="2"/>
        <v>0</v>
      </c>
      <c r="G30" s="4"/>
      <c r="H30" s="92">
        <f t="shared" si="3"/>
        <v>0</v>
      </c>
      <c r="I30" s="10">
        <f t="shared" si="4"/>
        <v>0</v>
      </c>
      <c r="J30" s="4"/>
      <c r="K30" s="92">
        <f t="shared" si="5"/>
        <v>0</v>
      </c>
      <c r="L30" s="10">
        <f t="shared" si="6"/>
        <v>0</v>
      </c>
      <c r="M30" s="119">
        <f t="shared" si="7"/>
        <v>0</v>
      </c>
      <c r="N30" s="4"/>
      <c r="O30" s="92">
        <f t="shared" si="8"/>
        <v>0</v>
      </c>
      <c r="P30" s="10">
        <f t="shared" si="9"/>
        <v>0</v>
      </c>
      <c r="Q30" s="4"/>
      <c r="R30" s="92">
        <f t="shared" si="10"/>
        <v>0</v>
      </c>
      <c r="S30" s="10">
        <f t="shared" si="11"/>
        <v>0</v>
      </c>
      <c r="T30" s="4"/>
      <c r="U30" s="92">
        <f t="shared" si="12"/>
        <v>0</v>
      </c>
      <c r="V30" s="10">
        <f t="shared" si="13"/>
        <v>0</v>
      </c>
      <c r="W30" s="119">
        <f t="shared" si="14"/>
        <v>0</v>
      </c>
      <c r="X30" s="4"/>
      <c r="Y30" s="92">
        <f t="shared" si="15"/>
        <v>0</v>
      </c>
      <c r="Z30" s="10">
        <f t="shared" si="16"/>
        <v>0</v>
      </c>
      <c r="AA30" s="4"/>
      <c r="AB30" s="92">
        <f t="shared" si="17"/>
        <v>0</v>
      </c>
      <c r="AC30" s="10">
        <f t="shared" si="18"/>
        <v>0</v>
      </c>
      <c r="AD30" s="4"/>
      <c r="AE30" s="92">
        <f t="shared" si="19"/>
        <v>0</v>
      </c>
      <c r="AF30" s="10">
        <f t="shared" si="20"/>
        <v>0</v>
      </c>
      <c r="AG30" s="119">
        <f t="shared" si="21"/>
        <v>0</v>
      </c>
      <c r="AH30" s="4">
        <v>1</v>
      </c>
      <c r="AI30" s="92">
        <f t="shared" si="22"/>
        <v>75000</v>
      </c>
      <c r="AJ30" s="10">
        <f t="shared" si="23"/>
        <v>150000</v>
      </c>
      <c r="AK30" s="4"/>
      <c r="AL30" s="92">
        <f t="shared" si="24"/>
        <v>0</v>
      </c>
      <c r="AM30" s="10">
        <f t="shared" si="25"/>
        <v>0</v>
      </c>
      <c r="AN30" s="4"/>
      <c r="AO30" s="92">
        <f t="shared" si="26"/>
        <v>0</v>
      </c>
      <c r="AP30" s="10">
        <f t="shared" si="27"/>
        <v>0</v>
      </c>
      <c r="AQ30" s="119">
        <f t="shared" si="28"/>
        <v>1</v>
      </c>
      <c r="AR30" s="4"/>
      <c r="AS30" s="92">
        <f t="shared" si="29"/>
        <v>0</v>
      </c>
      <c r="AT30" s="10">
        <f t="shared" si="30"/>
        <v>0</v>
      </c>
      <c r="AU30" s="4">
        <f>1</f>
        <v>1</v>
      </c>
      <c r="AV30" s="92">
        <f t="shared" si="31"/>
        <v>75000</v>
      </c>
      <c r="AW30" s="10">
        <f t="shared" si="32"/>
        <v>150000</v>
      </c>
      <c r="AX30" s="4"/>
      <c r="AY30" s="92">
        <f t="shared" si="33"/>
        <v>0</v>
      </c>
      <c r="AZ30" s="10">
        <f t="shared" si="34"/>
        <v>0</v>
      </c>
      <c r="BA30" s="119">
        <f t="shared" si="35"/>
        <v>1</v>
      </c>
      <c r="BB30" s="4">
        <v>1</v>
      </c>
      <c r="BC30" s="92">
        <f t="shared" si="36"/>
        <v>75000</v>
      </c>
      <c r="BD30" s="10">
        <f t="shared" si="37"/>
        <v>150000</v>
      </c>
      <c r="BE30" s="4"/>
      <c r="BF30" s="92">
        <f t="shared" si="38"/>
        <v>0</v>
      </c>
      <c r="BG30" s="10">
        <f t="shared" si="39"/>
        <v>0</v>
      </c>
      <c r="BH30" s="4"/>
      <c r="BI30" s="92">
        <f t="shared" si="40"/>
        <v>0</v>
      </c>
      <c r="BJ30" s="10">
        <f t="shared" si="41"/>
        <v>0</v>
      </c>
      <c r="BK30" s="119">
        <f t="shared" si="42"/>
        <v>1</v>
      </c>
      <c r="BL30" s="4"/>
      <c r="BM30" s="92">
        <f t="shared" si="43"/>
        <v>0</v>
      </c>
      <c r="BN30" s="10">
        <f t="shared" si="44"/>
        <v>0</v>
      </c>
      <c r="BO30" s="4"/>
      <c r="BP30" s="92">
        <f t="shared" si="45"/>
        <v>0</v>
      </c>
      <c r="BQ30" s="10">
        <f t="shared" si="46"/>
        <v>0</v>
      </c>
      <c r="BR30" s="4"/>
      <c r="BS30" s="92">
        <f t="shared" si="47"/>
        <v>0</v>
      </c>
      <c r="BT30" s="10">
        <f t="shared" si="48"/>
        <v>0</v>
      </c>
      <c r="BU30" s="119">
        <f t="shared" si="49"/>
        <v>0</v>
      </c>
      <c r="BV30" s="4"/>
      <c r="BW30" s="92">
        <f t="shared" si="50"/>
        <v>0</v>
      </c>
      <c r="BX30" s="10">
        <f t="shared" si="51"/>
        <v>0</v>
      </c>
      <c r="BY30" s="4"/>
      <c r="BZ30" s="92">
        <f t="shared" si="52"/>
        <v>0</v>
      </c>
      <c r="CA30" s="10">
        <f t="shared" si="53"/>
        <v>0</v>
      </c>
      <c r="CB30" s="4"/>
      <c r="CC30" s="92">
        <f t="shared" si="54"/>
        <v>0</v>
      </c>
      <c r="CD30" s="10">
        <f t="shared" si="55"/>
        <v>0</v>
      </c>
      <c r="CE30" s="119">
        <f t="shared" si="56"/>
        <v>0</v>
      </c>
      <c r="CF30" s="4"/>
      <c r="CG30" s="92">
        <f t="shared" si="57"/>
        <v>0</v>
      </c>
      <c r="CH30" s="10">
        <f t="shared" si="58"/>
        <v>0</v>
      </c>
      <c r="CI30" s="4"/>
      <c r="CJ30" s="92">
        <f t="shared" si="59"/>
        <v>0</v>
      </c>
      <c r="CK30" s="10">
        <f t="shared" si="60"/>
        <v>0</v>
      </c>
      <c r="CL30" s="4"/>
      <c r="CM30" s="92">
        <f t="shared" si="61"/>
        <v>0</v>
      </c>
      <c r="CN30" s="10">
        <f t="shared" si="62"/>
        <v>0</v>
      </c>
      <c r="CO30" s="119">
        <f t="shared" si="63"/>
        <v>0</v>
      </c>
      <c r="CP30" s="4"/>
      <c r="CQ30" s="92">
        <f t="shared" si="64"/>
        <v>0</v>
      </c>
      <c r="CR30" s="10">
        <f t="shared" si="65"/>
        <v>0</v>
      </c>
      <c r="CS30" s="4"/>
      <c r="CT30" s="92">
        <f t="shared" si="66"/>
        <v>0</v>
      </c>
      <c r="CU30" s="10">
        <f t="shared" si="67"/>
        <v>0</v>
      </c>
      <c r="CV30" s="4"/>
      <c r="CW30" s="92">
        <f t="shared" si="68"/>
        <v>0</v>
      </c>
      <c r="CX30" s="10">
        <f t="shared" si="69"/>
        <v>0</v>
      </c>
      <c r="CY30" s="119">
        <f t="shared" si="70"/>
        <v>0</v>
      </c>
      <c r="CZ30" s="4">
        <v>1</v>
      </c>
      <c r="DA30" s="92">
        <f t="shared" si="71"/>
        <v>75000</v>
      </c>
      <c r="DB30" s="10">
        <f t="shared" si="72"/>
        <v>150000</v>
      </c>
      <c r="DC30" s="4"/>
      <c r="DD30" s="92">
        <f t="shared" si="73"/>
        <v>0</v>
      </c>
      <c r="DE30" s="10">
        <f t="shared" si="74"/>
        <v>0</v>
      </c>
      <c r="DF30" s="4"/>
      <c r="DG30" s="92">
        <f t="shared" si="75"/>
        <v>0</v>
      </c>
      <c r="DH30" s="10">
        <f t="shared" si="76"/>
        <v>0</v>
      </c>
      <c r="DI30" s="119">
        <f t="shared" si="77"/>
        <v>1</v>
      </c>
      <c r="DJ30" s="4"/>
      <c r="DK30" s="92">
        <f t="shared" si="78"/>
        <v>0</v>
      </c>
      <c r="DL30" s="10">
        <f t="shared" si="79"/>
        <v>0</v>
      </c>
      <c r="DM30" s="4"/>
      <c r="DN30" s="92">
        <f t="shared" si="80"/>
        <v>0</v>
      </c>
      <c r="DO30" s="10">
        <f t="shared" si="81"/>
        <v>0</v>
      </c>
      <c r="DP30" s="4"/>
      <c r="DQ30" s="92">
        <f t="shared" si="82"/>
        <v>0</v>
      </c>
      <c r="DR30" s="10">
        <f t="shared" si="83"/>
        <v>0</v>
      </c>
      <c r="DS30" s="119">
        <f t="shared" si="84"/>
        <v>0</v>
      </c>
      <c r="DT30" s="4"/>
      <c r="DU30" s="92">
        <f t="shared" si="85"/>
        <v>0</v>
      </c>
      <c r="DV30" s="10">
        <f t="shared" si="86"/>
        <v>0</v>
      </c>
      <c r="DW30" s="4"/>
      <c r="DX30" s="92">
        <f t="shared" si="87"/>
        <v>0</v>
      </c>
      <c r="DY30" s="10">
        <f t="shared" si="88"/>
        <v>0</v>
      </c>
      <c r="DZ30" s="4"/>
      <c r="EA30" s="92">
        <f t="shared" si="89"/>
        <v>0</v>
      </c>
      <c r="EB30" s="10">
        <f t="shared" si="90"/>
        <v>0</v>
      </c>
      <c r="EC30" s="119">
        <f t="shared" si="91"/>
        <v>0</v>
      </c>
      <c r="ED30" s="4"/>
      <c r="EE30" s="92">
        <f t="shared" si="92"/>
        <v>0</v>
      </c>
      <c r="EF30" s="10">
        <f t="shared" si="93"/>
        <v>0</v>
      </c>
      <c r="EG30" s="4"/>
      <c r="EH30" s="92">
        <f t="shared" si="94"/>
        <v>0</v>
      </c>
      <c r="EI30" s="10">
        <f t="shared" si="95"/>
        <v>0</v>
      </c>
      <c r="EJ30" s="4"/>
      <c r="EK30" s="92">
        <f t="shared" si="96"/>
        <v>0</v>
      </c>
      <c r="EL30" s="10">
        <f t="shared" si="97"/>
        <v>0</v>
      </c>
      <c r="EM30" s="119">
        <f t="shared" si="98"/>
        <v>0</v>
      </c>
      <c r="EN30" s="4">
        <v>1</v>
      </c>
      <c r="EO30" s="92">
        <f t="shared" si="99"/>
        <v>75000</v>
      </c>
      <c r="EP30" s="10">
        <f t="shared" si="100"/>
        <v>150000</v>
      </c>
      <c r="EQ30" s="4"/>
      <c r="ER30" s="92">
        <f t="shared" si="101"/>
        <v>0</v>
      </c>
      <c r="ES30" s="10">
        <f t="shared" si="102"/>
        <v>0</v>
      </c>
      <c r="ET30" s="4"/>
      <c r="EU30" s="92">
        <f t="shared" si="103"/>
        <v>0</v>
      </c>
      <c r="EV30" s="10">
        <f t="shared" si="104"/>
        <v>0</v>
      </c>
      <c r="EW30" s="119">
        <f t="shared" si="105"/>
        <v>1</v>
      </c>
      <c r="EX30" s="4">
        <v>3</v>
      </c>
      <c r="EY30" s="92">
        <f t="shared" si="106"/>
        <v>225000</v>
      </c>
      <c r="EZ30" s="10">
        <f t="shared" si="107"/>
        <v>450000</v>
      </c>
      <c r="FA30" s="4"/>
      <c r="FB30" s="92">
        <f t="shared" si="108"/>
        <v>0</v>
      </c>
      <c r="FC30" s="10">
        <f t="shared" si="109"/>
        <v>0</v>
      </c>
      <c r="FD30" s="4"/>
      <c r="FE30" s="92">
        <f t="shared" si="110"/>
        <v>0</v>
      </c>
      <c r="FF30" s="10">
        <f t="shared" si="111"/>
        <v>0</v>
      </c>
      <c r="FG30" s="119">
        <f t="shared" si="112"/>
        <v>3</v>
      </c>
      <c r="FH30" s="4"/>
      <c r="FI30" s="92">
        <f t="shared" si="113"/>
        <v>0</v>
      </c>
      <c r="FJ30" s="10">
        <f t="shared" si="114"/>
        <v>0</v>
      </c>
      <c r="FK30" s="4"/>
      <c r="FL30" s="92">
        <f t="shared" si="115"/>
        <v>0</v>
      </c>
      <c r="FM30" s="10">
        <f t="shared" si="116"/>
        <v>0</v>
      </c>
      <c r="FN30" s="4"/>
      <c r="FO30" s="92">
        <f t="shared" si="117"/>
        <v>0</v>
      </c>
      <c r="FP30" s="10">
        <f t="shared" si="118"/>
        <v>0</v>
      </c>
      <c r="FQ30" s="119">
        <f t="shared" si="119"/>
        <v>0</v>
      </c>
      <c r="FR30" s="4"/>
      <c r="FS30" s="92">
        <f t="shared" si="120"/>
        <v>0</v>
      </c>
      <c r="FT30" s="10">
        <f t="shared" si="121"/>
        <v>0</v>
      </c>
      <c r="FU30" s="4"/>
      <c r="FV30" s="92">
        <f t="shared" si="122"/>
        <v>0</v>
      </c>
      <c r="FW30" s="10">
        <f t="shared" si="123"/>
        <v>0</v>
      </c>
      <c r="FX30" s="4"/>
      <c r="FY30" s="92">
        <f t="shared" si="124"/>
        <v>0</v>
      </c>
      <c r="FZ30" s="10">
        <f t="shared" si="125"/>
        <v>0</v>
      </c>
      <c r="GA30" s="119">
        <f t="shared" si="126"/>
        <v>0</v>
      </c>
      <c r="GB30" s="4">
        <v>1</v>
      </c>
      <c r="GC30" s="92">
        <f t="shared" si="127"/>
        <v>75000</v>
      </c>
      <c r="GD30" s="10">
        <f t="shared" si="128"/>
        <v>150000</v>
      </c>
      <c r="GE30" s="4"/>
      <c r="GF30" s="92">
        <f t="shared" si="129"/>
        <v>0</v>
      </c>
      <c r="GG30" s="10">
        <f t="shared" si="130"/>
        <v>0</v>
      </c>
      <c r="GH30" s="4"/>
      <c r="GI30" s="92">
        <f t="shared" si="131"/>
        <v>0</v>
      </c>
      <c r="GJ30" s="10">
        <f t="shared" si="132"/>
        <v>0</v>
      </c>
      <c r="GK30" s="119">
        <f t="shared" si="133"/>
        <v>1</v>
      </c>
      <c r="GL30" s="4"/>
      <c r="GM30" s="92">
        <f t="shared" si="134"/>
        <v>0</v>
      </c>
      <c r="GN30" s="10">
        <f t="shared" si="135"/>
        <v>0</v>
      </c>
      <c r="GO30" s="4"/>
      <c r="GP30" s="92">
        <f t="shared" si="136"/>
        <v>0</v>
      </c>
      <c r="GQ30" s="10">
        <f t="shared" si="137"/>
        <v>0</v>
      </c>
      <c r="GR30" s="4"/>
      <c r="GS30" s="92">
        <f t="shared" si="138"/>
        <v>0</v>
      </c>
      <c r="GT30" s="10">
        <f t="shared" si="139"/>
        <v>0</v>
      </c>
      <c r="GU30" s="119">
        <f t="shared" si="140"/>
        <v>0</v>
      </c>
      <c r="GV30" s="4"/>
      <c r="GW30" s="92">
        <f t="shared" si="141"/>
        <v>0</v>
      </c>
      <c r="GX30" s="10">
        <f t="shared" si="142"/>
        <v>0</v>
      </c>
      <c r="GY30" s="4">
        <v>1</v>
      </c>
      <c r="GZ30" s="92">
        <f t="shared" si="143"/>
        <v>75000</v>
      </c>
      <c r="HA30" s="10">
        <f t="shared" si="144"/>
        <v>150000</v>
      </c>
      <c r="HB30" s="4"/>
      <c r="HC30" s="92">
        <f t="shared" si="145"/>
        <v>0</v>
      </c>
      <c r="HD30" s="10">
        <f t="shared" si="146"/>
        <v>0</v>
      </c>
      <c r="HE30" s="119">
        <f t="shared" si="147"/>
        <v>1</v>
      </c>
      <c r="HF30" s="4"/>
      <c r="HG30" s="92">
        <f t="shared" si="148"/>
        <v>0</v>
      </c>
      <c r="HH30" s="10">
        <f t="shared" si="149"/>
        <v>0</v>
      </c>
      <c r="HI30" s="4"/>
      <c r="HJ30" s="92">
        <f t="shared" si="150"/>
        <v>0</v>
      </c>
      <c r="HK30" s="10">
        <f t="shared" si="151"/>
        <v>0</v>
      </c>
      <c r="HL30" s="4"/>
      <c r="HM30" s="92">
        <f t="shared" si="152"/>
        <v>0</v>
      </c>
      <c r="HN30" s="10">
        <f t="shared" si="153"/>
        <v>0</v>
      </c>
      <c r="HO30" s="119">
        <f t="shared" si="154"/>
        <v>0</v>
      </c>
      <c r="HP30" s="4"/>
      <c r="HQ30" s="92">
        <f t="shared" si="155"/>
        <v>0</v>
      </c>
      <c r="HR30" s="10">
        <f t="shared" si="156"/>
        <v>0</v>
      </c>
      <c r="HS30" s="4"/>
      <c r="HT30" s="92">
        <f t="shared" si="157"/>
        <v>0</v>
      </c>
      <c r="HU30" s="10">
        <f t="shared" si="158"/>
        <v>0</v>
      </c>
      <c r="HV30" s="4"/>
      <c r="HW30" s="92">
        <f t="shared" si="159"/>
        <v>0</v>
      </c>
      <c r="HX30" s="10">
        <f t="shared" si="160"/>
        <v>0</v>
      </c>
      <c r="HY30" s="119">
        <f t="shared" si="161"/>
        <v>0</v>
      </c>
      <c r="HZ30" s="4">
        <v>2</v>
      </c>
      <c r="IA30" s="92">
        <f t="shared" si="162"/>
        <v>150000</v>
      </c>
      <c r="IB30" s="10">
        <f t="shared" si="163"/>
        <v>300000</v>
      </c>
      <c r="IC30" s="4"/>
      <c r="ID30" s="92">
        <f t="shared" si="164"/>
        <v>0</v>
      </c>
      <c r="IE30" s="10">
        <f t="shared" si="165"/>
        <v>0</v>
      </c>
      <c r="IF30" s="4"/>
      <c r="IG30" s="92">
        <f t="shared" si="166"/>
        <v>0</v>
      </c>
      <c r="IH30" s="10">
        <f t="shared" si="167"/>
        <v>0</v>
      </c>
      <c r="II30" s="119">
        <f t="shared" si="168"/>
        <v>2</v>
      </c>
      <c r="IJ30" s="4">
        <v>1</v>
      </c>
      <c r="IK30" s="92">
        <f t="shared" si="169"/>
        <v>75000</v>
      </c>
      <c r="IL30" s="10">
        <f t="shared" si="170"/>
        <v>150000</v>
      </c>
      <c r="IM30" s="4"/>
      <c r="IN30" s="92">
        <f t="shared" si="171"/>
        <v>0</v>
      </c>
      <c r="IO30" s="10">
        <f t="shared" si="172"/>
        <v>0</v>
      </c>
      <c r="IP30" s="4"/>
      <c r="IQ30" s="92">
        <f t="shared" si="173"/>
        <v>0</v>
      </c>
      <c r="IR30" s="10">
        <f t="shared" si="174"/>
        <v>0</v>
      </c>
      <c r="IS30" s="119">
        <f t="shared" si="175"/>
        <v>1</v>
      </c>
      <c r="IT30" s="4">
        <v>1</v>
      </c>
      <c r="IU30" s="92">
        <f t="shared" si="176"/>
        <v>75000</v>
      </c>
      <c r="IV30" s="10">
        <f t="shared" si="177"/>
        <v>150000</v>
      </c>
      <c r="IW30" s="4"/>
      <c r="IX30" s="92">
        <f t="shared" si="178"/>
        <v>0</v>
      </c>
      <c r="IY30" s="10">
        <f t="shared" si="179"/>
        <v>0</v>
      </c>
      <c r="IZ30" s="4"/>
      <c r="JA30" s="92">
        <f t="shared" si="180"/>
        <v>0</v>
      </c>
      <c r="JB30" s="10">
        <f t="shared" si="181"/>
        <v>0</v>
      </c>
      <c r="JC30" s="119">
        <f t="shared" si="182"/>
        <v>1</v>
      </c>
      <c r="JD30" s="4"/>
      <c r="JE30" s="92">
        <f t="shared" si="183"/>
        <v>0</v>
      </c>
      <c r="JF30" s="10">
        <f t="shared" si="184"/>
        <v>0</v>
      </c>
      <c r="JG30" s="4"/>
      <c r="JH30" s="92">
        <f t="shared" si="185"/>
        <v>0</v>
      </c>
      <c r="JI30" s="10">
        <f t="shared" si="186"/>
        <v>0</v>
      </c>
      <c r="JJ30" s="4"/>
      <c r="JK30" s="92">
        <f t="shared" si="187"/>
        <v>0</v>
      </c>
      <c r="JL30" s="10">
        <f t="shared" si="188"/>
        <v>0</v>
      </c>
      <c r="JM30" s="119">
        <f t="shared" si="189"/>
        <v>0</v>
      </c>
      <c r="JN30" s="4">
        <v>2</v>
      </c>
      <c r="JO30" s="92">
        <f t="shared" si="190"/>
        <v>150000</v>
      </c>
      <c r="JP30" s="10">
        <f t="shared" si="191"/>
        <v>300000</v>
      </c>
      <c r="JQ30" s="4"/>
      <c r="JR30" s="92">
        <f t="shared" si="192"/>
        <v>0</v>
      </c>
      <c r="JS30" s="10">
        <f t="shared" si="193"/>
        <v>0</v>
      </c>
      <c r="JT30" s="4"/>
      <c r="JU30" s="92">
        <f t="shared" si="194"/>
        <v>0</v>
      </c>
      <c r="JV30" s="10">
        <f t="shared" si="195"/>
        <v>0</v>
      </c>
      <c r="JW30" s="119">
        <f t="shared" si="196"/>
        <v>2</v>
      </c>
      <c r="JX30" s="4"/>
      <c r="JY30" s="92">
        <f t="shared" si="197"/>
        <v>0</v>
      </c>
      <c r="JZ30" s="10">
        <f t="shared" si="198"/>
        <v>0</v>
      </c>
      <c r="KA30" s="4"/>
      <c r="KB30" s="92">
        <f t="shared" si="199"/>
        <v>0</v>
      </c>
      <c r="KC30" s="10">
        <f t="shared" si="200"/>
        <v>0</v>
      </c>
      <c r="KD30" s="4"/>
      <c r="KE30" s="92">
        <f t="shared" si="201"/>
        <v>0</v>
      </c>
      <c r="KF30" s="10">
        <f t="shared" si="202"/>
        <v>0</v>
      </c>
      <c r="KG30" s="119">
        <f t="shared" si="203"/>
        <v>0</v>
      </c>
      <c r="KH30" s="4"/>
      <c r="KI30" s="92">
        <f t="shared" si="204"/>
        <v>0</v>
      </c>
      <c r="KJ30" s="10">
        <f t="shared" si="205"/>
        <v>0</v>
      </c>
      <c r="KK30" s="4"/>
      <c r="KL30" s="92">
        <f t="shared" si="206"/>
        <v>0</v>
      </c>
      <c r="KM30" s="10">
        <f t="shared" si="207"/>
        <v>0</v>
      </c>
      <c r="KN30" s="4"/>
      <c r="KO30" s="92">
        <f t="shared" si="208"/>
        <v>0</v>
      </c>
      <c r="KP30" s="10">
        <f t="shared" si="209"/>
        <v>0</v>
      </c>
      <c r="KQ30" s="119">
        <f t="shared" si="210"/>
        <v>0</v>
      </c>
      <c r="KR30" s="4"/>
      <c r="KS30" s="92">
        <f t="shared" si="211"/>
        <v>0</v>
      </c>
      <c r="KT30" s="10">
        <f t="shared" si="212"/>
        <v>0</v>
      </c>
      <c r="KU30" s="4"/>
      <c r="KV30" s="92">
        <f t="shared" si="213"/>
        <v>0</v>
      </c>
      <c r="KW30" s="10">
        <f t="shared" si="214"/>
        <v>0</v>
      </c>
      <c r="KX30" s="4"/>
      <c r="KY30" s="92">
        <f t="shared" si="215"/>
        <v>0</v>
      </c>
      <c r="KZ30" s="10">
        <f t="shared" si="216"/>
        <v>0</v>
      </c>
      <c r="LA30" s="119">
        <f t="shared" si="217"/>
        <v>0</v>
      </c>
      <c r="LB30" s="37"/>
      <c r="LD30" s="335">
        <f t="shared" si="218"/>
        <v>16</v>
      </c>
      <c r="LE30" s="189">
        <f t="shared" si="0"/>
        <v>2400000</v>
      </c>
    </row>
    <row r="31" spans="1:317" x14ac:dyDescent="0.25">
      <c r="A31" s="592" t="s">
        <v>219</v>
      </c>
      <c r="B31" s="4">
        <v>75000</v>
      </c>
      <c r="C31" s="4">
        <v>150000</v>
      </c>
      <c r="D31" s="4">
        <v>2</v>
      </c>
      <c r="E31" s="92">
        <f t="shared" si="1"/>
        <v>150000</v>
      </c>
      <c r="F31" s="10">
        <f t="shared" si="2"/>
        <v>300000</v>
      </c>
      <c r="G31" s="4">
        <f>2</f>
        <v>2</v>
      </c>
      <c r="H31" s="92">
        <f t="shared" si="3"/>
        <v>150000</v>
      </c>
      <c r="I31" s="10">
        <f t="shared" si="4"/>
        <v>300000</v>
      </c>
      <c r="J31" s="4"/>
      <c r="K31" s="92">
        <f t="shared" si="5"/>
        <v>0</v>
      </c>
      <c r="L31" s="10">
        <f t="shared" si="6"/>
        <v>0</v>
      </c>
      <c r="M31" s="119">
        <f t="shared" si="7"/>
        <v>4</v>
      </c>
      <c r="N31" s="4"/>
      <c r="O31" s="92">
        <f t="shared" si="8"/>
        <v>0</v>
      </c>
      <c r="P31" s="10">
        <f t="shared" si="9"/>
        <v>0</v>
      </c>
      <c r="Q31" s="4"/>
      <c r="R31" s="92">
        <f t="shared" si="10"/>
        <v>0</v>
      </c>
      <c r="S31" s="10">
        <f t="shared" si="11"/>
        <v>0</v>
      </c>
      <c r="T31" s="4"/>
      <c r="U31" s="92">
        <f t="shared" si="12"/>
        <v>0</v>
      </c>
      <c r="V31" s="10">
        <f t="shared" si="13"/>
        <v>0</v>
      </c>
      <c r="W31" s="119">
        <f t="shared" si="14"/>
        <v>0</v>
      </c>
      <c r="X31" s="4"/>
      <c r="Y31" s="92">
        <f t="shared" si="15"/>
        <v>0</v>
      </c>
      <c r="Z31" s="10">
        <f t="shared" si="16"/>
        <v>0</v>
      </c>
      <c r="AA31" s="4"/>
      <c r="AB31" s="92">
        <f t="shared" si="17"/>
        <v>0</v>
      </c>
      <c r="AC31" s="10">
        <f t="shared" si="18"/>
        <v>0</v>
      </c>
      <c r="AD31" s="4"/>
      <c r="AE31" s="92">
        <f t="shared" si="19"/>
        <v>0</v>
      </c>
      <c r="AF31" s="10">
        <f t="shared" si="20"/>
        <v>0</v>
      </c>
      <c r="AG31" s="119">
        <f t="shared" si="21"/>
        <v>0</v>
      </c>
      <c r="AH31" s="4"/>
      <c r="AI31" s="92">
        <f t="shared" si="22"/>
        <v>0</v>
      </c>
      <c r="AJ31" s="10">
        <f t="shared" si="23"/>
        <v>0</v>
      </c>
      <c r="AK31" s="4"/>
      <c r="AL31" s="92">
        <f t="shared" si="24"/>
        <v>0</v>
      </c>
      <c r="AM31" s="10">
        <f t="shared" si="25"/>
        <v>0</v>
      </c>
      <c r="AN31" s="4"/>
      <c r="AO31" s="92">
        <f t="shared" si="26"/>
        <v>0</v>
      </c>
      <c r="AP31" s="10">
        <f t="shared" si="27"/>
        <v>0</v>
      </c>
      <c r="AQ31" s="119">
        <f t="shared" si="28"/>
        <v>0</v>
      </c>
      <c r="AR31" s="4">
        <v>5</v>
      </c>
      <c r="AS31" s="92">
        <f t="shared" si="29"/>
        <v>375000</v>
      </c>
      <c r="AT31" s="10">
        <f t="shared" si="30"/>
        <v>750000</v>
      </c>
      <c r="AU31" s="4">
        <f>1</f>
        <v>1</v>
      </c>
      <c r="AV31" s="92">
        <f t="shared" si="31"/>
        <v>75000</v>
      </c>
      <c r="AW31" s="10">
        <f t="shared" si="32"/>
        <v>150000</v>
      </c>
      <c r="AX31" s="4"/>
      <c r="AY31" s="92">
        <f t="shared" si="33"/>
        <v>0</v>
      </c>
      <c r="AZ31" s="10">
        <f t="shared" si="34"/>
        <v>0</v>
      </c>
      <c r="BA31" s="119">
        <f t="shared" si="35"/>
        <v>6</v>
      </c>
      <c r="BB31" s="4">
        <v>1</v>
      </c>
      <c r="BC31" s="92">
        <f t="shared" si="36"/>
        <v>75000</v>
      </c>
      <c r="BD31" s="10">
        <f t="shared" si="37"/>
        <v>150000</v>
      </c>
      <c r="BE31" s="4"/>
      <c r="BF31" s="92">
        <f t="shared" si="38"/>
        <v>0</v>
      </c>
      <c r="BG31" s="10">
        <f t="shared" si="39"/>
        <v>0</v>
      </c>
      <c r="BH31" s="4"/>
      <c r="BI31" s="92">
        <f t="shared" si="40"/>
        <v>0</v>
      </c>
      <c r="BJ31" s="10">
        <f t="shared" si="41"/>
        <v>0</v>
      </c>
      <c r="BK31" s="119">
        <f t="shared" si="42"/>
        <v>1</v>
      </c>
      <c r="BL31" s="4"/>
      <c r="BM31" s="92">
        <f t="shared" si="43"/>
        <v>0</v>
      </c>
      <c r="BN31" s="10">
        <f t="shared" si="44"/>
        <v>0</v>
      </c>
      <c r="BO31" s="4">
        <f>1</f>
        <v>1</v>
      </c>
      <c r="BP31" s="92">
        <f t="shared" si="45"/>
        <v>75000</v>
      </c>
      <c r="BQ31" s="10">
        <f t="shared" si="46"/>
        <v>150000</v>
      </c>
      <c r="BR31" s="4"/>
      <c r="BS31" s="92">
        <f t="shared" si="47"/>
        <v>0</v>
      </c>
      <c r="BT31" s="10">
        <f t="shared" si="48"/>
        <v>0</v>
      </c>
      <c r="BU31" s="119">
        <f t="shared" si="49"/>
        <v>1</v>
      </c>
      <c r="BV31" s="4"/>
      <c r="BW31" s="92">
        <f t="shared" si="50"/>
        <v>0</v>
      </c>
      <c r="BX31" s="10">
        <f t="shared" si="51"/>
        <v>0</v>
      </c>
      <c r="BY31" s="4">
        <f>1</f>
        <v>1</v>
      </c>
      <c r="BZ31" s="92">
        <f t="shared" si="52"/>
        <v>75000</v>
      </c>
      <c r="CA31" s="10">
        <f t="shared" si="53"/>
        <v>150000</v>
      </c>
      <c r="CB31" s="4"/>
      <c r="CC31" s="92">
        <f t="shared" si="54"/>
        <v>0</v>
      </c>
      <c r="CD31" s="10">
        <f t="shared" si="55"/>
        <v>0</v>
      </c>
      <c r="CE31" s="119">
        <f t="shared" si="56"/>
        <v>1</v>
      </c>
      <c r="CF31" s="4"/>
      <c r="CG31" s="92">
        <f t="shared" si="57"/>
        <v>0</v>
      </c>
      <c r="CH31" s="10">
        <f t="shared" si="58"/>
        <v>0</v>
      </c>
      <c r="CI31" s="4">
        <f>1+1+1</f>
        <v>3</v>
      </c>
      <c r="CJ31" s="92">
        <f t="shared" si="59"/>
        <v>225000</v>
      </c>
      <c r="CK31" s="10">
        <f t="shared" si="60"/>
        <v>450000</v>
      </c>
      <c r="CL31" s="4"/>
      <c r="CM31" s="92">
        <f t="shared" si="61"/>
        <v>0</v>
      </c>
      <c r="CN31" s="10">
        <f t="shared" si="62"/>
        <v>0</v>
      </c>
      <c r="CO31" s="119">
        <f t="shared" si="63"/>
        <v>3</v>
      </c>
      <c r="CP31" s="4"/>
      <c r="CQ31" s="92">
        <f t="shared" si="64"/>
        <v>0</v>
      </c>
      <c r="CR31" s="10">
        <f t="shared" si="65"/>
        <v>0</v>
      </c>
      <c r="CS31" s="4"/>
      <c r="CT31" s="92">
        <f t="shared" si="66"/>
        <v>0</v>
      </c>
      <c r="CU31" s="10">
        <f t="shared" si="67"/>
        <v>0</v>
      </c>
      <c r="CV31" s="4"/>
      <c r="CW31" s="92">
        <f t="shared" si="68"/>
        <v>0</v>
      </c>
      <c r="CX31" s="10">
        <f t="shared" si="69"/>
        <v>0</v>
      </c>
      <c r="CY31" s="119">
        <f t="shared" si="70"/>
        <v>0</v>
      </c>
      <c r="CZ31" s="4">
        <v>1</v>
      </c>
      <c r="DA31" s="92">
        <f t="shared" si="71"/>
        <v>75000</v>
      </c>
      <c r="DB31" s="10">
        <f t="shared" si="72"/>
        <v>150000</v>
      </c>
      <c r="DC31" s="4">
        <v>2</v>
      </c>
      <c r="DD31" s="92">
        <f t="shared" si="73"/>
        <v>150000</v>
      </c>
      <c r="DE31" s="10">
        <f t="shared" si="74"/>
        <v>300000</v>
      </c>
      <c r="DF31" s="4"/>
      <c r="DG31" s="92">
        <f t="shared" si="75"/>
        <v>0</v>
      </c>
      <c r="DH31" s="10">
        <f t="shared" si="76"/>
        <v>0</v>
      </c>
      <c r="DI31" s="119">
        <f t="shared" si="77"/>
        <v>3</v>
      </c>
      <c r="DJ31" s="4">
        <v>2</v>
      </c>
      <c r="DK31" s="92">
        <f t="shared" si="78"/>
        <v>150000</v>
      </c>
      <c r="DL31" s="10">
        <f t="shared" si="79"/>
        <v>300000</v>
      </c>
      <c r="DM31" s="4"/>
      <c r="DN31" s="92">
        <f t="shared" si="80"/>
        <v>0</v>
      </c>
      <c r="DO31" s="10">
        <f t="shared" si="81"/>
        <v>0</v>
      </c>
      <c r="DP31" s="4"/>
      <c r="DQ31" s="92">
        <f t="shared" si="82"/>
        <v>0</v>
      </c>
      <c r="DR31" s="10">
        <f t="shared" si="83"/>
        <v>0</v>
      </c>
      <c r="DS31" s="119">
        <f t="shared" si="84"/>
        <v>2</v>
      </c>
      <c r="DT31" s="4">
        <v>1</v>
      </c>
      <c r="DU31" s="92">
        <f t="shared" si="85"/>
        <v>75000</v>
      </c>
      <c r="DV31" s="10">
        <f t="shared" si="86"/>
        <v>150000</v>
      </c>
      <c r="DW31" s="4"/>
      <c r="DX31" s="92">
        <f t="shared" si="87"/>
        <v>0</v>
      </c>
      <c r="DY31" s="10">
        <f t="shared" si="88"/>
        <v>0</v>
      </c>
      <c r="DZ31" s="4"/>
      <c r="EA31" s="92">
        <f t="shared" si="89"/>
        <v>0</v>
      </c>
      <c r="EB31" s="10">
        <f t="shared" si="90"/>
        <v>0</v>
      </c>
      <c r="EC31" s="119">
        <f t="shared" si="91"/>
        <v>1</v>
      </c>
      <c r="ED31" s="4">
        <v>2</v>
      </c>
      <c r="EE31" s="92">
        <f t="shared" si="92"/>
        <v>150000</v>
      </c>
      <c r="EF31" s="10">
        <f t="shared" si="93"/>
        <v>300000</v>
      </c>
      <c r="EG31" s="4">
        <f>1</f>
        <v>1</v>
      </c>
      <c r="EH31" s="92">
        <f t="shared" si="94"/>
        <v>75000</v>
      </c>
      <c r="EI31" s="10">
        <f t="shared" si="95"/>
        <v>150000</v>
      </c>
      <c r="EJ31" s="4"/>
      <c r="EK31" s="92">
        <f t="shared" si="96"/>
        <v>0</v>
      </c>
      <c r="EL31" s="10">
        <f t="shared" si="97"/>
        <v>0</v>
      </c>
      <c r="EM31" s="119">
        <f t="shared" si="98"/>
        <v>3</v>
      </c>
      <c r="EN31" s="4"/>
      <c r="EO31" s="92">
        <f t="shared" si="99"/>
        <v>0</v>
      </c>
      <c r="EP31" s="10">
        <f t="shared" si="100"/>
        <v>0</v>
      </c>
      <c r="EQ31" s="4"/>
      <c r="ER31" s="92">
        <f t="shared" si="101"/>
        <v>0</v>
      </c>
      <c r="ES31" s="10">
        <f t="shared" si="102"/>
        <v>0</v>
      </c>
      <c r="ET31" s="4"/>
      <c r="EU31" s="92">
        <f t="shared" si="103"/>
        <v>0</v>
      </c>
      <c r="EV31" s="10">
        <f t="shared" si="104"/>
        <v>0</v>
      </c>
      <c r="EW31" s="119">
        <f t="shared" si="105"/>
        <v>0</v>
      </c>
      <c r="EX31" s="4">
        <v>1</v>
      </c>
      <c r="EY31" s="92">
        <f t="shared" si="106"/>
        <v>75000</v>
      </c>
      <c r="EZ31" s="10">
        <f t="shared" si="107"/>
        <v>150000</v>
      </c>
      <c r="FA31" s="4"/>
      <c r="FB31" s="92">
        <f t="shared" si="108"/>
        <v>0</v>
      </c>
      <c r="FC31" s="10">
        <f t="shared" si="109"/>
        <v>0</v>
      </c>
      <c r="FD31" s="4"/>
      <c r="FE31" s="92">
        <f t="shared" si="110"/>
        <v>0</v>
      </c>
      <c r="FF31" s="10">
        <f t="shared" si="111"/>
        <v>0</v>
      </c>
      <c r="FG31" s="119">
        <f t="shared" si="112"/>
        <v>1</v>
      </c>
      <c r="FH31" s="4">
        <v>2</v>
      </c>
      <c r="FI31" s="92">
        <f t="shared" si="113"/>
        <v>150000</v>
      </c>
      <c r="FJ31" s="10">
        <f t="shared" si="114"/>
        <v>300000</v>
      </c>
      <c r="FK31" s="4">
        <f>1</f>
        <v>1</v>
      </c>
      <c r="FL31" s="92">
        <f t="shared" si="115"/>
        <v>75000</v>
      </c>
      <c r="FM31" s="10">
        <f t="shared" si="116"/>
        <v>150000</v>
      </c>
      <c r="FN31" s="4"/>
      <c r="FO31" s="92">
        <f t="shared" si="117"/>
        <v>0</v>
      </c>
      <c r="FP31" s="10">
        <f t="shared" si="118"/>
        <v>0</v>
      </c>
      <c r="FQ31" s="119">
        <f t="shared" si="119"/>
        <v>3</v>
      </c>
      <c r="FR31" s="4">
        <v>2</v>
      </c>
      <c r="FS31" s="92">
        <f t="shared" si="120"/>
        <v>150000</v>
      </c>
      <c r="FT31" s="10">
        <f t="shared" si="121"/>
        <v>300000</v>
      </c>
      <c r="FU31" s="4">
        <v>1</v>
      </c>
      <c r="FV31" s="92">
        <f t="shared" si="122"/>
        <v>75000</v>
      </c>
      <c r="FW31" s="10">
        <f t="shared" si="123"/>
        <v>150000</v>
      </c>
      <c r="FX31" s="4"/>
      <c r="FY31" s="92">
        <f t="shared" si="124"/>
        <v>0</v>
      </c>
      <c r="FZ31" s="10">
        <f t="shared" si="125"/>
        <v>0</v>
      </c>
      <c r="GA31" s="119">
        <f t="shared" si="126"/>
        <v>3</v>
      </c>
      <c r="GB31" s="4">
        <v>1</v>
      </c>
      <c r="GC31" s="92">
        <f t="shared" si="127"/>
        <v>75000</v>
      </c>
      <c r="GD31" s="10">
        <f t="shared" si="128"/>
        <v>150000</v>
      </c>
      <c r="GE31" s="4">
        <v>1</v>
      </c>
      <c r="GF31" s="92">
        <f t="shared" si="129"/>
        <v>75000</v>
      </c>
      <c r="GG31" s="10">
        <f t="shared" si="130"/>
        <v>150000</v>
      </c>
      <c r="GH31" s="4"/>
      <c r="GI31" s="92">
        <f t="shared" si="131"/>
        <v>0</v>
      </c>
      <c r="GJ31" s="10">
        <f t="shared" si="132"/>
        <v>0</v>
      </c>
      <c r="GK31" s="119">
        <f t="shared" si="133"/>
        <v>2</v>
      </c>
      <c r="GL31" s="4">
        <v>1</v>
      </c>
      <c r="GM31" s="92">
        <f t="shared" si="134"/>
        <v>75000</v>
      </c>
      <c r="GN31" s="10">
        <f t="shared" si="135"/>
        <v>150000</v>
      </c>
      <c r="GO31" s="4"/>
      <c r="GP31" s="92">
        <f t="shared" si="136"/>
        <v>0</v>
      </c>
      <c r="GQ31" s="10">
        <f t="shared" si="137"/>
        <v>0</v>
      </c>
      <c r="GR31" s="4"/>
      <c r="GS31" s="92">
        <f t="shared" si="138"/>
        <v>0</v>
      </c>
      <c r="GT31" s="10">
        <f t="shared" si="139"/>
        <v>0</v>
      </c>
      <c r="GU31" s="119">
        <f t="shared" si="140"/>
        <v>1</v>
      </c>
      <c r="GV31" s="4"/>
      <c r="GW31" s="92">
        <f t="shared" si="141"/>
        <v>0</v>
      </c>
      <c r="GX31" s="10">
        <f t="shared" si="142"/>
        <v>0</v>
      </c>
      <c r="GY31" s="4"/>
      <c r="GZ31" s="92">
        <f t="shared" si="143"/>
        <v>0</v>
      </c>
      <c r="HA31" s="10">
        <f t="shared" si="144"/>
        <v>0</v>
      </c>
      <c r="HB31" s="4"/>
      <c r="HC31" s="92">
        <f t="shared" si="145"/>
        <v>0</v>
      </c>
      <c r="HD31" s="10">
        <f t="shared" si="146"/>
        <v>0</v>
      </c>
      <c r="HE31" s="119">
        <f t="shared" si="147"/>
        <v>0</v>
      </c>
      <c r="HF31" s="4"/>
      <c r="HG31" s="92">
        <f t="shared" si="148"/>
        <v>0</v>
      </c>
      <c r="HH31" s="10">
        <f t="shared" si="149"/>
        <v>0</v>
      </c>
      <c r="HI31" s="4"/>
      <c r="HJ31" s="92">
        <f t="shared" si="150"/>
        <v>0</v>
      </c>
      <c r="HK31" s="10">
        <f t="shared" si="151"/>
        <v>0</v>
      </c>
      <c r="HL31" s="4"/>
      <c r="HM31" s="92">
        <f t="shared" si="152"/>
        <v>0</v>
      </c>
      <c r="HN31" s="10">
        <f t="shared" si="153"/>
        <v>0</v>
      </c>
      <c r="HO31" s="119">
        <f t="shared" si="154"/>
        <v>0</v>
      </c>
      <c r="HP31" s="4"/>
      <c r="HQ31" s="92">
        <f t="shared" si="155"/>
        <v>0</v>
      </c>
      <c r="HR31" s="10">
        <f t="shared" si="156"/>
        <v>0</v>
      </c>
      <c r="HS31" s="4"/>
      <c r="HT31" s="92">
        <f t="shared" si="157"/>
        <v>0</v>
      </c>
      <c r="HU31" s="10">
        <f t="shared" si="158"/>
        <v>0</v>
      </c>
      <c r="HV31" s="4"/>
      <c r="HW31" s="92">
        <f t="shared" si="159"/>
        <v>0</v>
      </c>
      <c r="HX31" s="10">
        <f t="shared" si="160"/>
        <v>0</v>
      </c>
      <c r="HY31" s="119">
        <f t="shared" si="161"/>
        <v>0</v>
      </c>
      <c r="HZ31" s="4">
        <v>1</v>
      </c>
      <c r="IA31" s="92">
        <f t="shared" si="162"/>
        <v>75000</v>
      </c>
      <c r="IB31" s="10">
        <f t="shared" si="163"/>
        <v>150000</v>
      </c>
      <c r="IC31" s="4">
        <f>1</f>
        <v>1</v>
      </c>
      <c r="ID31" s="92">
        <f t="shared" si="164"/>
        <v>75000</v>
      </c>
      <c r="IE31" s="10">
        <f t="shared" si="165"/>
        <v>150000</v>
      </c>
      <c r="IF31" s="4"/>
      <c r="IG31" s="92">
        <f t="shared" si="166"/>
        <v>0</v>
      </c>
      <c r="IH31" s="10">
        <f t="shared" si="167"/>
        <v>0</v>
      </c>
      <c r="II31" s="119">
        <f t="shared" si="168"/>
        <v>2</v>
      </c>
      <c r="IJ31" s="4">
        <v>2</v>
      </c>
      <c r="IK31" s="92">
        <f t="shared" si="169"/>
        <v>150000</v>
      </c>
      <c r="IL31" s="10">
        <f t="shared" si="170"/>
        <v>300000</v>
      </c>
      <c r="IM31" s="4"/>
      <c r="IN31" s="92">
        <f t="shared" si="171"/>
        <v>0</v>
      </c>
      <c r="IO31" s="10">
        <f t="shared" si="172"/>
        <v>0</v>
      </c>
      <c r="IP31" s="4"/>
      <c r="IQ31" s="92">
        <f t="shared" si="173"/>
        <v>0</v>
      </c>
      <c r="IR31" s="10">
        <f t="shared" si="174"/>
        <v>0</v>
      </c>
      <c r="IS31" s="119">
        <f t="shared" si="175"/>
        <v>2</v>
      </c>
      <c r="IT31" s="4"/>
      <c r="IU31" s="92">
        <f t="shared" si="176"/>
        <v>0</v>
      </c>
      <c r="IV31" s="10">
        <f t="shared" si="177"/>
        <v>0</v>
      </c>
      <c r="IW31" s="4">
        <v>1</v>
      </c>
      <c r="IX31" s="92">
        <f t="shared" si="178"/>
        <v>75000</v>
      </c>
      <c r="IY31" s="10">
        <f t="shared" si="179"/>
        <v>150000</v>
      </c>
      <c r="IZ31" s="4"/>
      <c r="JA31" s="92">
        <f t="shared" si="180"/>
        <v>0</v>
      </c>
      <c r="JB31" s="10">
        <f t="shared" si="181"/>
        <v>0</v>
      </c>
      <c r="JC31" s="119">
        <f t="shared" si="182"/>
        <v>1</v>
      </c>
      <c r="JD31" s="4">
        <v>1</v>
      </c>
      <c r="JE31" s="92">
        <f t="shared" si="183"/>
        <v>75000</v>
      </c>
      <c r="JF31" s="10">
        <f t="shared" si="184"/>
        <v>150000</v>
      </c>
      <c r="JG31" s="4"/>
      <c r="JH31" s="92">
        <f t="shared" si="185"/>
        <v>0</v>
      </c>
      <c r="JI31" s="10">
        <f t="shared" si="186"/>
        <v>0</v>
      </c>
      <c r="JJ31" s="4"/>
      <c r="JK31" s="92">
        <f t="shared" si="187"/>
        <v>0</v>
      </c>
      <c r="JL31" s="10">
        <f t="shared" si="188"/>
        <v>0</v>
      </c>
      <c r="JM31" s="119">
        <f t="shared" si="189"/>
        <v>1</v>
      </c>
      <c r="JN31" s="4">
        <v>1</v>
      </c>
      <c r="JO31" s="92">
        <f t="shared" si="190"/>
        <v>75000</v>
      </c>
      <c r="JP31" s="10">
        <f t="shared" si="191"/>
        <v>150000</v>
      </c>
      <c r="JQ31" s="4"/>
      <c r="JR31" s="92">
        <f t="shared" si="192"/>
        <v>0</v>
      </c>
      <c r="JS31" s="10">
        <f t="shared" si="193"/>
        <v>0</v>
      </c>
      <c r="JT31" s="4"/>
      <c r="JU31" s="92">
        <f t="shared" si="194"/>
        <v>0</v>
      </c>
      <c r="JV31" s="10">
        <f t="shared" si="195"/>
        <v>0</v>
      </c>
      <c r="JW31" s="119">
        <f t="shared" si="196"/>
        <v>1</v>
      </c>
      <c r="JX31" s="4">
        <v>1</v>
      </c>
      <c r="JY31" s="92">
        <f t="shared" si="197"/>
        <v>75000</v>
      </c>
      <c r="JZ31" s="10">
        <f t="shared" si="198"/>
        <v>150000</v>
      </c>
      <c r="KA31" s="4"/>
      <c r="KB31" s="92">
        <f t="shared" si="199"/>
        <v>0</v>
      </c>
      <c r="KC31" s="10">
        <f t="shared" si="200"/>
        <v>0</v>
      </c>
      <c r="KD31" s="4"/>
      <c r="KE31" s="92">
        <f t="shared" si="201"/>
        <v>0</v>
      </c>
      <c r="KF31" s="10">
        <f t="shared" si="202"/>
        <v>0</v>
      </c>
      <c r="KG31" s="119">
        <f t="shared" si="203"/>
        <v>1</v>
      </c>
      <c r="KH31" s="4">
        <v>2</v>
      </c>
      <c r="KI31" s="92">
        <f t="shared" si="204"/>
        <v>150000</v>
      </c>
      <c r="KJ31" s="10">
        <f t="shared" si="205"/>
        <v>300000</v>
      </c>
      <c r="KK31" s="4">
        <f>1+1</f>
        <v>2</v>
      </c>
      <c r="KL31" s="92">
        <f t="shared" si="206"/>
        <v>150000</v>
      </c>
      <c r="KM31" s="10">
        <f t="shared" si="207"/>
        <v>300000</v>
      </c>
      <c r="KN31" s="4"/>
      <c r="KO31" s="92">
        <f t="shared" si="208"/>
        <v>0</v>
      </c>
      <c r="KP31" s="10">
        <f t="shared" si="209"/>
        <v>0</v>
      </c>
      <c r="KQ31" s="119">
        <f t="shared" si="210"/>
        <v>4</v>
      </c>
      <c r="KR31" s="4"/>
      <c r="KS31" s="92">
        <f t="shared" si="211"/>
        <v>0</v>
      </c>
      <c r="KT31" s="10">
        <f t="shared" si="212"/>
        <v>0</v>
      </c>
      <c r="KU31" s="4"/>
      <c r="KV31" s="92">
        <f t="shared" si="213"/>
        <v>0</v>
      </c>
      <c r="KW31" s="10">
        <f t="shared" si="214"/>
        <v>0</v>
      </c>
      <c r="KX31" s="4"/>
      <c r="KY31" s="92">
        <f t="shared" si="215"/>
        <v>0</v>
      </c>
      <c r="KZ31" s="10">
        <f t="shared" si="216"/>
        <v>0</v>
      </c>
      <c r="LA31" s="119">
        <f t="shared" si="217"/>
        <v>0</v>
      </c>
      <c r="LB31" s="37"/>
      <c r="LD31" s="335">
        <f t="shared" si="218"/>
        <v>47</v>
      </c>
      <c r="LE31" s="189">
        <f t="shared" si="0"/>
        <v>7050000</v>
      </c>
    </row>
    <row r="32" spans="1:317" hidden="1" x14ac:dyDescent="0.25">
      <c r="A32" s="592" t="s">
        <v>20</v>
      </c>
      <c r="B32" s="4">
        <v>50000</v>
      </c>
      <c r="C32" s="4">
        <v>100000</v>
      </c>
      <c r="D32" s="4"/>
      <c r="E32" s="92">
        <f t="shared" si="1"/>
        <v>0</v>
      </c>
      <c r="F32" s="10">
        <f t="shared" si="2"/>
        <v>0</v>
      </c>
      <c r="G32" s="4"/>
      <c r="H32" s="92">
        <f t="shared" si="3"/>
        <v>0</v>
      </c>
      <c r="I32" s="10">
        <f t="shared" si="4"/>
        <v>0</v>
      </c>
      <c r="J32" s="4"/>
      <c r="K32" s="92">
        <f t="shared" si="5"/>
        <v>0</v>
      </c>
      <c r="L32" s="10">
        <f t="shared" si="6"/>
        <v>0</v>
      </c>
      <c r="M32" s="119">
        <f t="shared" si="7"/>
        <v>0</v>
      </c>
      <c r="N32" s="4"/>
      <c r="O32" s="92">
        <f t="shared" si="8"/>
        <v>0</v>
      </c>
      <c r="P32" s="10">
        <f t="shared" si="9"/>
        <v>0</v>
      </c>
      <c r="Q32" s="4"/>
      <c r="R32" s="92">
        <f t="shared" si="10"/>
        <v>0</v>
      </c>
      <c r="S32" s="10">
        <f t="shared" si="11"/>
        <v>0</v>
      </c>
      <c r="T32" s="4"/>
      <c r="U32" s="92">
        <f t="shared" si="12"/>
        <v>0</v>
      </c>
      <c r="V32" s="10">
        <f t="shared" si="13"/>
        <v>0</v>
      </c>
      <c r="W32" s="119">
        <f t="shared" si="14"/>
        <v>0</v>
      </c>
      <c r="X32" s="4"/>
      <c r="Y32" s="92">
        <f t="shared" si="15"/>
        <v>0</v>
      </c>
      <c r="Z32" s="10">
        <f t="shared" si="16"/>
        <v>0</v>
      </c>
      <c r="AA32" s="4"/>
      <c r="AB32" s="92">
        <f t="shared" si="17"/>
        <v>0</v>
      </c>
      <c r="AC32" s="10">
        <f t="shared" si="18"/>
        <v>0</v>
      </c>
      <c r="AD32" s="4"/>
      <c r="AE32" s="92">
        <f t="shared" si="19"/>
        <v>0</v>
      </c>
      <c r="AF32" s="10">
        <f t="shared" si="20"/>
        <v>0</v>
      </c>
      <c r="AG32" s="119">
        <f t="shared" si="21"/>
        <v>0</v>
      </c>
      <c r="AH32" s="4"/>
      <c r="AI32" s="92">
        <f t="shared" si="22"/>
        <v>0</v>
      </c>
      <c r="AJ32" s="10">
        <f t="shared" si="23"/>
        <v>0</v>
      </c>
      <c r="AK32" s="4"/>
      <c r="AL32" s="92">
        <f t="shared" si="24"/>
        <v>0</v>
      </c>
      <c r="AM32" s="10">
        <f t="shared" si="25"/>
        <v>0</v>
      </c>
      <c r="AN32" s="4"/>
      <c r="AO32" s="92">
        <f t="shared" si="26"/>
        <v>0</v>
      </c>
      <c r="AP32" s="10">
        <f t="shared" si="27"/>
        <v>0</v>
      </c>
      <c r="AQ32" s="119">
        <f t="shared" si="28"/>
        <v>0</v>
      </c>
      <c r="AR32" s="4"/>
      <c r="AS32" s="92">
        <f t="shared" si="29"/>
        <v>0</v>
      </c>
      <c r="AT32" s="10">
        <f t="shared" si="30"/>
        <v>0</v>
      </c>
      <c r="AU32" s="4"/>
      <c r="AV32" s="92">
        <f t="shared" si="31"/>
        <v>0</v>
      </c>
      <c r="AW32" s="10">
        <f t="shared" si="32"/>
        <v>0</v>
      </c>
      <c r="AX32" s="4"/>
      <c r="AY32" s="92">
        <f t="shared" si="33"/>
        <v>0</v>
      </c>
      <c r="AZ32" s="10">
        <f t="shared" si="34"/>
        <v>0</v>
      </c>
      <c r="BA32" s="119">
        <f t="shared" si="35"/>
        <v>0</v>
      </c>
      <c r="BB32" s="4"/>
      <c r="BC32" s="92">
        <f t="shared" si="36"/>
        <v>0</v>
      </c>
      <c r="BD32" s="10">
        <f t="shared" si="37"/>
        <v>0</v>
      </c>
      <c r="BE32" s="4"/>
      <c r="BF32" s="92">
        <f t="shared" si="38"/>
        <v>0</v>
      </c>
      <c r="BG32" s="10">
        <f t="shared" si="39"/>
        <v>0</v>
      </c>
      <c r="BH32" s="4"/>
      <c r="BI32" s="92">
        <f t="shared" si="40"/>
        <v>0</v>
      </c>
      <c r="BJ32" s="10">
        <f t="shared" si="41"/>
        <v>0</v>
      </c>
      <c r="BK32" s="119">
        <f t="shared" si="42"/>
        <v>0</v>
      </c>
      <c r="BL32" s="4"/>
      <c r="BM32" s="92">
        <f t="shared" si="43"/>
        <v>0</v>
      </c>
      <c r="BN32" s="10">
        <f t="shared" si="44"/>
        <v>0</v>
      </c>
      <c r="BO32" s="4"/>
      <c r="BP32" s="92">
        <f t="shared" si="45"/>
        <v>0</v>
      </c>
      <c r="BQ32" s="10">
        <f t="shared" si="46"/>
        <v>0</v>
      </c>
      <c r="BR32" s="4"/>
      <c r="BS32" s="92">
        <f t="shared" si="47"/>
        <v>0</v>
      </c>
      <c r="BT32" s="10">
        <f t="shared" si="48"/>
        <v>0</v>
      </c>
      <c r="BU32" s="119">
        <f t="shared" si="49"/>
        <v>0</v>
      </c>
      <c r="BV32" s="4"/>
      <c r="BW32" s="92">
        <f t="shared" si="50"/>
        <v>0</v>
      </c>
      <c r="BX32" s="10">
        <f t="shared" si="51"/>
        <v>0</v>
      </c>
      <c r="BY32" s="4"/>
      <c r="BZ32" s="92">
        <f t="shared" si="52"/>
        <v>0</v>
      </c>
      <c r="CA32" s="10">
        <f t="shared" si="53"/>
        <v>0</v>
      </c>
      <c r="CB32" s="4"/>
      <c r="CC32" s="92">
        <f t="shared" si="54"/>
        <v>0</v>
      </c>
      <c r="CD32" s="10">
        <f t="shared" si="55"/>
        <v>0</v>
      </c>
      <c r="CE32" s="119">
        <f t="shared" si="56"/>
        <v>0</v>
      </c>
      <c r="CF32" s="4"/>
      <c r="CG32" s="92">
        <f t="shared" si="57"/>
        <v>0</v>
      </c>
      <c r="CH32" s="10">
        <f t="shared" si="58"/>
        <v>0</v>
      </c>
      <c r="CI32" s="4"/>
      <c r="CJ32" s="92">
        <f t="shared" si="59"/>
        <v>0</v>
      </c>
      <c r="CK32" s="10">
        <f t="shared" si="60"/>
        <v>0</v>
      </c>
      <c r="CL32" s="4"/>
      <c r="CM32" s="92">
        <f t="shared" si="61"/>
        <v>0</v>
      </c>
      <c r="CN32" s="10">
        <f t="shared" si="62"/>
        <v>0</v>
      </c>
      <c r="CO32" s="119">
        <f t="shared" si="63"/>
        <v>0</v>
      </c>
      <c r="CP32" s="4"/>
      <c r="CQ32" s="92">
        <f t="shared" si="64"/>
        <v>0</v>
      </c>
      <c r="CR32" s="10">
        <f t="shared" si="65"/>
        <v>0</v>
      </c>
      <c r="CS32" s="4"/>
      <c r="CT32" s="92">
        <f t="shared" si="66"/>
        <v>0</v>
      </c>
      <c r="CU32" s="10">
        <f t="shared" si="67"/>
        <v>0</v>
      </c>
      <c r="CV32" s="4"/>
      <c r="CW32" s="92">
        <f t="shared" si="68"/>
        <v>0</v>
      </c>
      <c r="CX32" s="10">
        <f t="shared" si="69"/>
        <v>0</v>
      </c>
      <c r="CY32" s="119">
        <f t="shared" si="70"/>
        <v>0</v>
      </c>
      <c r="CZ32" s="4"/>
      <c r="DA32" s="92">
        <f t="shared" si="71"/>
        <v>0</v>
      </c>
      <c r="DB32" s="10">
        <f t="shared" si="72"/>
        <v>0</v>
      </c>
      <c r="DC32" s="4"/>
      <c r="DD32" s="92">
        <f t="shared" si="73"/>
        <v>0</v>
      </c>
      <c r="DE32" s="10">
        <f t="shared" si="74"/>
        <v>0</v>
      </c>
      <c r="DF32" s="4"/>
      <c r="DG32" s="92">
        <f t="shared" si="75"/>
        <v>0</v>
      </c>
      <c r="DH32" s="10">
        <f t="shared" si="76"/>
        <v>0</v>
      </c>
      <c r="DI32" s="119">
        <f t="shared" si="77"/>
        <v>0</v>
      </c>
      <c r="DJ32" s="4"/>
      <c r="DK32" s="92">
        <f t="shared" si="78"/>
        <v>0</v>
      </c>
      <c r="DL32" s="10">
        <f t="shared" si="79"/>
        <v>0</v>
      </c>
      <c r="DM32" s="4"/>
      <c r="DN32" s="92">
        <f t="shared" si="80"/>
        <v>0</v>
      </c>
      <c r="DO32" s="10">
        <f t="shared" si="81"/>
        <v>0</v>
      </c>
      <c r="DP32" s="4"/>
      <c r="DQ32" s="92">
        <f t="shared" si="82"/>
        <v>0</v>
      </c>
      <c r="DR32" s="10">
        <f t="shared" si="83"/>
        <v>0</v>
      </c>
      <c r="DS32" s="119">
        <f t="shared" si="84"/>
        <v>0</v>
      </c>
      <c r="DT32" s="4"/>
      <c r="DU32" s="92">
        <f t="shared" si="85"/>
        <v>0</v>
      </c>
      <c r="DV32" s="10">
        <f t="shared" si="86"/>
        <v>0</v>
      </c>
      <c r="DW32" s="4"/>
      <c r="DX32" s="92">
        <f t="shared" si="87"/>
        <v>0</v>
      </c>
      <c r="DY32" s="10">
        <f t="shared" si="88"/>
        <v>0</v>
      </c>
      <c r="DZ32" s="4"/>
      <c r="EA32" s="92">
        <f t="shared" si="89"/>
        <v>0</v>
      </c>
      <c r="EB32" s="10">
        <f t="shared" si="90"/>
        <v>0</v>
      </c>
      <c r="EC32" s="119">
        <f t="shared" si="91"/>
        <v>0</v>
      </c>
      <c r="ED32" s="4"/>
      <c r="EE32" s="92">
        <f t="shared" si="92"/>
        <v>0</v>
      </c>
      <c r="EF32" s="10">
        <f t="shared" si="93"/>
        <v>0</v>
      </c>
      <c r="EG32" s="4"/>
      <c r="EH32" s="92">
        <f t="shared" si="94"/>
        <v>0</v>
      </c>
      <c r="EI32" s="10">
        <f t="shared" si="95"/>
        <v>0</v>
      </c>
      <c r="EJ32" s="4"/>
      <c r="EK32" s="92">
        <f t="shared" si="96"/>
        <v>0</v>
      </c>
      <c r="EL32" s="10">
        <f t="shared" si="97"/>
        <v>0</v>
      </c>
      <c r="EM32" s="119">
        <f t="shared" si="98"/>
        <v>0</v>
      </c>
      <c r="EN32" s="4"/>
      <c r="EO32" s="92">
        <f t="shared" si="99"/>
        <v>0</v>
      </c>
      <c r="EP32" s="10">
        <f t="shared" si="100"/>
        <v>0</v>
      </c>
      <c r="EQ32" s="4"/>
      <c r="ER32" s="92">
        <f t="shared" si="101"/>
        <v>0</v>
      </c>
      <c r="ES32" s="10">
        <f t="shared" si="102"/>
        <v>0</v>
      </c>
      <c r="ET32" s="4"/>
      <c r="EU32" s="92">
        <f t="shared" si="103"/>
        <v>0</v>
      </c>
      <c r="EV32" s="10">
        <f t="shared" si="104"/>
        <v>0</v>
      </c>
      <c r="EW32" s="119">
        <f t="shared" si="105"/>
        <v>0</v>
      </c>
      <c r="EX32" s="4"/>
      <c r="EY32" s="92">
        <f t="shared" si="106"/>
        <v>0</v>
      </c>
      <c r="EZ32" s="10">
        <f t="shared" si="107"/>
        <v>0</v>
      </c>
      <c r="FA32" s="4"/>
      <c r="FB32" s="92">
        <f t="shared" si="108"/>
        <v>0</v>
      </c>
      <c r="FC32" s="10">
        <f t="shared" si="109"/>
        <v>0</v>
      </c>
      <c r="FD32" s="4"/>
      <c r="FE32" s="92">
        <f t="shared" si="110"/>
        <v>0</v>
      </c>
      <c r="FF32" s="10">
        <f t="shared" si="111"/>
        <v>0</v>
      </c>
      <c r="FG32" s="119">
        <f t="shared" si="112"/>
        <v>0</v>
      </c>
      <c r="FH32" s="4"/>
      <c r="FI32" s="92">
        <f t="shared" si="113"/>
        <v>0</v>
      </c>
      <c r="FJ32" s="10">
        <f t="shared" si="114"/>
        <v>0</v>
      </c>
      <c r="FK32" s="4"/>
      <c r="FL32" s="92">
        <f t="shared" si="115"/>
        <v>0</v>
      </c>
      <c r="FM32" s="10">
        <f t="shared" si="116"/>
        <v>0</v>
      </c>
      <c r="FN32" s="4"/>
      <c r="FO32" s="92">
        <f t="shared" si="117"/>
        <v>0</v>
      </c>
      <c r="FP32" s="10">
        <f t="shared" si="118"/>
        <v>0</v>
      </c>
      <c r="FQ32" s="119">
        <f t="shared" si="119"/>
        <v>0</v>
      </c>
      <c r="FR32" s="4"/>
      <c r="FS32" s="92">
        <f t="shared" si="120"/>
        <v>0</v>
      </c>
      <c r="FT32" s="10">
        <f t="shared" si="121"/>
        <v>0</v>
      </c>
      <c r="FU32" s="4"/>
      <c r="FV32" s="92">
        <f t="shared" si="122"/>
        <v>0</v>
      </c>
      <c r="FW32" s="10">
        <f t="shared" si="123"/>
        <v>0</v>
      </c>
      <c r="FX32" s="4"/>
      <c r="FY32" s="92">
        <f t="shared" si="124"/>
        <v>0</v>
      </c>
      <c r="FZ32" s="10">
        <f t="shared" si="125"/>
        <v>0</v>
      </c>
      <c r="GA32" s="119">
        <f t="shared" si="126"/>
        <v>0</v>
      </c>
      <c r="GB32" s="4"/>
      <c r="GC32" s="92">
        <f t="shared" si="127"/>
        <v>0</v>
      </c>
      <c r="GD32" s="10">
        <f t="shared" si="128"/>
        <v>0</v>
      </c>
      <c r="GE32" s="4"/>
      <c r="GF32" s="92">
        <f t="shared" si="129"/>
        <v>0</v>
      </c>
      <c r="GG32" s="10">
        <f t="shared" si="130"/>
        <v>0</v>
      </c>
      <c r="GH32" s="4"/>
      <c r="GI32" s="92">
        <f t="shared" si="131"/>
        <v>0</v>
      </c>
      <c r="GJ32" s="10">
        <f t="shared" si="132"/>
        <v>0</v>
      </c>
      <c r="GK32" s="119">
        <f t="shared" si="133"/>
        <v>0</v>
      </c>
      <c r="GL32" s="4"/>
      <c r="GM32" s="92">
        <f t="shared" si="134"/>
        <v>0</v>
      </c>
      <c r="GN32" s="10">
        <f t="shared" si="135"/>
        <v>0</v>
      </c>
      <c r="GO32" s="4"/>
      <c r="GP32" s="92">
        <f t="shared" si="136"/>
        <v>0</v>
      </c>
      <c r="GQ32" s="10">
        <f t="shared" si="137"/>
        <v>0</v>
      </c>
      <c r="GR32" s="4"/>
      <c r="GS32" s="92">
        <f t="shared" si="138"/>
        <v>0</v>
      </c>
      <c r="GT32" s="10">
        <f t="shared" si="139"/>
        <v>0</v>
      </c>
      <c r="GU32" s="119">
        <f t="shared" si="140"/>
        <v>0</v>
      </c>
      <c r="GV32" s="4"/>
      <c r="GW32" s="92">
        <f t="shared" si="141"/>
        <v>0</v>
      </c>
      <c r="GX32" s="10">
        <f t="shared" si="142"/>
        <v>0</v>
      </c>
      <c r="GY32" s="4"/>
      <c r="GZ32" s="92">
        <f t="shared" si="143"/>
        <v>0</v>
      </c>
      <c r="HA32" s="10">
        <f t="shared" si="144"/>
        <v>0</v>
      </c>
      <c r="HB32" s="4"/>
      <c r="HC32" s="92">
        <f t="shared" si="145"/>
        <v>0</v>
      </c>
      <c r="HD32" s="10">
        <f t="shared" si="146"/>
        <v>0</v>
      </c>
      <c r="HE32" s="119">
        <f t="shared" si="147"/>
        <v>0</v>
      </c>
      <c r="HF32" s="4"/>
      <c r="HG32" s="92">
        <f t="shared" si="148"/>
        <v>0</v>
      </c>
      <c r="HH32" s="10">
        <f t="shared" si="149"/>
        <v>0</v>
      </c>
      <c r="HI32" s="4"/>
      <c r="HJ32" s="92">
        <f t="shared" si="150"/>
        <v>0</v>
      </c>
      <c r="HK32" s="10">
        <f t="shared" si="151"/>
        <v>0</v>
      </c>
      <c r="HL32" s="4"/>
      <c r="HM32" s="92">
        <f t="shared" si="152"/>
        <v>0</v>
      </c>
      <c r="HN32" s="10">
        <f t="shared" si="153"/>
        <v>0</v>
      </c>
      <c r="HO32" s="119">
        <f t="shared" si="154"/>
        <v>0</v>
      </c>
      <c r="HP32" s="4"/>
      <c r="HQ32" s="92">
        <f t="shared" si="155"/>
        <v>0</v>
      </c>
      <c r="HR32" s="10">
        <f t="shared" si="156"/>
        <v>0</v>
      </c>
      <c r="HS32" s="4"/>
      <c r="HT32" s="92">
        <f t="shared" si="157"/>
        <v>0</v>
      </c>
      <c r="HU32" s="10">
        <f t="shared" si="158"/>
        <v>0</v>
      </c>
      <c r="HV32" s="4"/>
      <c r="HW32" s="92">
        <f t="shared" si="159"/>
        <v>0</v>
      </c>
      <c r="HX32" s="10">
        <f t="shared" si="160"/>
        <v>0</v>
      </c>
      <c r="HY32" s="119">
        <f t="shared" si="161"/>
        <v>0</v>
      </c>
      <c r="HZ32" s="4"/>
      <c r="IA32" s="92">
        <f t="shared" si="162"/>
        <v>0</v>
      </c>
      <c r="IB32" s="10">
        <f t="shared" si="163"/>
        <v>0</v>
      </c>
      <c r="IC32" s="4"/>
      <c r="ID32" s="92">
        <f t="shared" si="164"/>
        <v>0</v>
      </c>
      <c r="IE32" s="10">
        <f t="shared" si="165"/>
        <v>0</v>
      </c>
      <c r="IF32" s="4"/>
      <c r="IG32" s="92">
        <f t="shared" si="166"/>
        <v>0</v>
      </c>
      <c r="IH32" s="10">
        <f t="shared" si="167"/>
        <v>0</v>
      </c>
      <c r="II32" s="119">
        <f t="shared" si="168"/>
        <v>0</v>
      </c>
      <c r="IJ32" s="4"/>
      <c r="IK32" s="92">
        <f t="shared" si="169"/>
        <v>0</v>
      </c>
      <c r="IL32" s="10">
        <f t="shared" si="170"/>
        <v>0</v>
      </c>
      <c r="IM32" s="4"/>
      <c r="IN32" s="92">
        <f t="shared" si="171"/>
        <v>0</v>
      </c>
      <c r="IO32" s="10">
        <f t="shared" si="172"/>
        <v>0</v>
      </c>
      <c r="IP32" s="4"/>
      <c r="IQ32" s="92">
        <f t="shared" si="173"/>
        <v>0</v>
      </c>
      <c r="IR32" s="10">
        <f t="shared" si="174"/>
        <v>0</v>
      </c>
      <c r="IS32" s="119">
        <f t="shared" si="175"/>
        <v>0</v>
      </c>
      <c r="IT32" s="4"/>
      <c r="IU32" s="92">
        <f t="shared" si="176"/>
        <v>0</v>
      </c>
      <c r="IV32" s="10">
        <f t="shared" si="177"/>
        <v>0</v>
      </c>
      <c r="IW32" s="4"/>
      <c r="IX32" s="92">
        <f t="shared" si="178"/>
        <v>0</v>
      </c>
      <c r="IY32" s="10">
        <f t="shared" si="179"/>
        <v>0</v>
      </c>
      <c r="IZ32" s="4"/>
      <c r="JA32" s="92">
        <f t="shared" si="180"/>
        <v>0</v>
      </c>
      <c r="JB32" s="10">
        <f t="shared" si="181"/>
        <v>0</v>
      </c>
      <c r="JC32" s="119">
        <f t="shared" si="182"/>
        <v>0</v>
      </c>
      <c r="JD32" s="4"/>
      <c r="JE32" s="92">
        <f t="shared" si="183"/>
        <v>0</v>
      </c>
      <c r="JF32" s="10">
        <f t="shared" si="184"/>
        <v>0</v>
      </c>
      <c r="JG32" s="4"/>
      <c r="JH32" s="92">
        <f t="shared" si="185"/>
        <v>0</v>
      </c>
      <c r="JI32" s="10">
        <f t="shared" si="186"/>
        <v>0</v>
      </c>
      <c r="JJ32" s="4"/>
      <c r="JK32" s="92">
        <f t="shared" si="187"/>
        <v>0</v>
      </c>
      <c r="JL32" s="10">
        <f t="shared" si="188"/>
        <v>0</v>
      </c>
      <c r="JM32" s="119">
        <f t="shared" si="189"/>
        <v>0</v>
      </c>
      <c r="JN32" s="4"/>
      <c r="JO32" s="92">
        <f t="shared" si="190"/>
        <v>0</v>
      </c>
      <c r="JP32" s="10">
        <f t="shared" si="191"/>
        <v>0</v>
      </c>
      <c r="JQ32" s="4"/>
      <c r="JR32" s="92">
        <f t="shared" si="192"/>
        <v>0</v>
      </c>
      <c r="JS32" s="10">
        <f t="shared" si="193"/>
        <v>0</v>
      </c>
      <c r="JT32" s="4"/>
      <c r="JU32" s="92">
        <f t="shared" si="194"/>
        <v>0</v>
      </c>
      <c r="JV32" s="10">
        <f t="shared" si="195"/>
        <v>0</v>
      </c>
      <c r="JW32" s="119">
        <f t="shared" si="196"/>
        <v>0</v>
      </c>
      <c r="JX32" s="4"/>
      <c r="JY32" s="92">
        <f t="shared" si="197"/>
        <v>0</v>
      </c>
      <c r="JZ32" s="10">
        <f t="shared" si="198"/>
        <v>0</v>
      </c>
      <c r="KA32" s="4"/>
      <c r="KB32" s="92">
        <f t="shared" si="199"/>
        <v>0</v>
      </c>
      <c r="KC32" s="10">
        <f t="shared" si="200"/>
        <v>0</v>
      </c>
      <c r="KD32" s="4"/>
      <c r="KE32" s="92">
        <f t="shared" si="201"/>
        <v>0</v>
      </c>
      <c r="KF32" s="10">
        <f t="shared" si="202"/>
        <v>0</v>
      </c>
      <c r="KG32" s="119">
        <f t="shared" si="203"/>
        <v>0</v>
      </c>
      <c r="KH32" s="4"/>
      <c r="KI32" s="92">
        <f t="shared" si="204"/>
        <v>0</v>
      </c>
      <c r="KJ32" s="10">
        <f t="shared" si="205"/>
        <v>0</v>
      </c>
      <c r="KK32" s="4"/>
      <c r="KL32" s="92">
        <f t="shared" si="206"/>
        <v>0</v>
      </c>
      <c r="KM32" s="10">
        <f t="shared" si="207"/>
        <v>0</v>
      </c>
      <c r="KN32" s="4"/>
      <c r="KO32" s="92">
        <f t="shared" si="208"/>
        <v>0</v>
      </c>
      <c r="KP32" s="10">
        <f t="shared" si="209"/>
        <v>0</v>
      </c>
      <c r="KQ32" s="119">
        <f t="shared" si="210"/>
        <v>0</v>
      </c>
      <c r="KR32" s="4"/>
      <c r="KS32" s="92">
        <f t="shared" si="211"/>
        <v>0</v>
      </c>
      <c r="KT32" s="10">
        <f t="shared" si="212"/>
        <v>0</v>
      </c>
      <c r="KU32" s="4"/>
      <c r="KV32" s="92">
        <f t="shared" si="213"/>
        <v>0</v>
      </c>
      <c r="KW32" s="10">
        <f t="shared" si="214"/>
        <v>0</v>
      </c>
      <c r="KX32" s="4"/>
      <c r="KY32" s="92">
        <f t="shared" si="215"/>
        <v>0</v>
      </c>
      <c r="KZ32" s="10">
        <f t="shared" si="216"/>
        <v>0</v>
      </c>
      <c r="LA32" s="119">
        <f t="shared" si="217"/>
        <v>0</v>
      </c>
      <c r="LB32" s="37"/>
      <c r="LD32" s="335">
        <f t="shared" si="218"/>
        <v>0</v>
      </c>
      <c r="LE32" s="189">
        <f t="shared" si="0"/>
        <v>0</v>
      </c>
    </row>
    <row r="33" spans="1:317" x14ac:dyDescent="0.25">
      <c r="A33" s="592" t="s">
        <v>173</v>
      </c>
      <c r="B33" s="4">
        <v>45000</v>
      </c>
      <c r="C33" s="4">
        <v>100000</v>
      </c>
      <c r="D33" s="4">
        <v>3</v>
      </c>
      <c r="E33" s="92">
        <f t="shared" si="1"/>
        <v>135000</v>
      </c>
      <c r="F33" s="10">
        <f t="shared" si="2"/>
        <v>300000</v>
      </c>
      <c r="G33" s="4"/>
      <c r="H33" s="92">
        <f t="shared" si="3"/>
        <v>0</v>
      </c>
      <c r="I33" s="10">
        <f t="shared" si="4"/>
        <v>0</v>
      </c>
      <c r="J33" s="4"/>
      <c r="K33" s="92">
        <f t="shared" si="5"/>
        <v>0</v>
      </c>
      <c r="L33" s="10">
        <f t="shared" si="6"/>
        <v>0</v>
      </c>
      <c r="M33" s="119">
        <f t="shared" si="7"/>
        <v>3</v>
      </c>
      <c r="N33" s="4"/>
      <c r="O33" s="92">
        <f t="shared" si="8"/>
        <v>0</v>
      </c>
      <c r="P33" s="10">
        <f t="shared" si="9"/>
        <v>0</v>
      </c>
      <c r="Q33" s="4"/>
      <c r="R33" s="92">
        <f t="shared" si="10"/>
        <v>0</v>
      </c>
      <c r="S33" s="10">
        <f t="shared" si="11"/>
        <v>0</v>
      </c>
      <c r="T33" s="4"/>
      <c r="U33" s="92">
        <f t="shared" si="12"/>
        <v>0</v>
      </c>
      <c r="V33" s="10">
        <f t="shared" si="13"/>
        <v>0</v>
      </c>
      <c r="W33" s="119">
        <f t="shared" si="14"/>
        <v>0</v>
      </c>
      <c r="X33" s="4"/>
      <c r="Y33" s="92">
        <f t="shared" si="15"/>
        <v>0</v>
      </c>
      <c r="Z33" s="10">
        <f t="shared" si="16"/>
        <v>0</v>
      </c>
      <c r="AA33" s="4"/>
      <c r="AB33" s="92">
        <f>AA33*B33</f>
        <v>0</v>
      </c>
      <c r="AC33" s="10">
        <f t="shared" si="18"/>
        <v>0</v>
      </c>
      <c r="AD33" s="4"/>
      <c r="AE33" s="92">
        <f t="shared" si="19"/>
        <v>0</v>
      </c>
      <c r="AF33" s="10">
        <f t="shared" si="20"/>
        <v>0</v>
      </c>
      <c r="AG33" s="119">
        <f t="shared" si="21"/>
        <v>0</v>
      </c>
      <c r="AH33" s="4">
        <v>1</v>
      </c>
      <c r="AI33" s="92">
        <f t="shared" si="22"/>
        <v>45000</v>
      </c>
      <c r="AJ33" s="10">
        <f t="shared" si="23"/>
        <v>100000</v>
      </c>
      <c r="AK33" s="4"/>
      <c r="AL33" s="92">
        <f t="shared" si="24"/>
        <v>0</v>
      </c>
      <c r="AM33" s="10">
        <f t="shared" si="25"/>
        <v>0</v>
      </c>
      <c r="AN33" s="4"/>
      <c r="AO33" s="92">
        <f t="shared" si="26"/>
        <v>0</v>
      </c>
      <c r="AP33" s="10">
        <f t="shared" si="27"/>
        <v>0</v>
      </c>
      <c r="AQ33" s="119">
        <f t="shared" si="28"/>
        <v>1</v>
      </c>
      <c r="AR33" s="4"/>
      <c r="AS33" s="92">
        <f t="shared" si="29"/>
        <v>0</v>
      </c>
      <c r="AT33" s="10">
        <f t="shared" si="30"/>
        <v>0</v>
      </c>
      <c r="AU33" s="4"/>
      <c r="AV33" s="92">
        <f t="shared" si="31"/>
        <v>0</v>
      </c>
      <c r="AW33" s="10">
        <f t="shared" si="32"/>
        <v>0</v>
      </c>
      <c r="AX33" s="4"/>
      <c r="AY33" s="92">
        <f t="shared" si="33"/>
        <v>0</v>
      </c>
      <c r="AZ33" s="10">
        <f t="shared" si="34"/>
        <v>0</v>
      </c>
      <c r="BA33" s="119">
        <f t="shared" si="35"/>
        <v>0</v>
      </c>
      <c r="BB33" s="4">
        <v>1</v>
      </c>
      <c r="BC33" s="92">
        <f t="shared" si="36"/>
        <v>45000</v>
      </c>
      <c r="BD33" s="10">
        <f t="shared" si="37"/>
        <v>100000</v>
      </c>
      <c r="BE33" s="4"/>
      <c r="BF33" s="92">
        <f t="shared" si="38"/>
        <v>0</v>
      </c>
      <c r="BG33" s="10">
        <f t="shared" si="39"/>
        <v>0</v>
      </c>
      <c r="BH33" s="4"/>
      <c r="BI33" s="92">
        <f t="shared" si="40"/>
        <v>0</v>
      </c>
      <c r="BJ33" s="10">
        <f t="shared" si="41"/>
        <v>0</v>
      </c>
      <c r="BK33" s="119">
        <f t="shared" si="42"/>
        <v>1</v>
      </c>
      <c r="BL33" s="4"/>
      <c r="BM33" s="92">
        <f t="shared" si="43"/>
        <v>0</v>
      </c>
      <c r="BN33" s="10">
        <f t="shared" si="44"/>
        <v>0</v>
      </c>
      <c r="BO33" s="4">
        <f>2</f>
        <v>2</v>
      </c>
      <c r="BP33" s="92">
        <f t="shared" si="45"/>
        <v>90000</v>
      </c>
      <c r="BQ33" s="10">
        <f t="shared" si="46"/>
        <v>200000</v>
      </c>
      <c r="BR33" s="4"/>
      <c r="BS33" s="92">
        <f t="shared" si="47"/>
        <v>0</v>
      </c>
      <c r="BT33" s="10">
        <f t="shared" si="48"/>
        <v>0</v>
      </c>
      <c r="BU33" s="119">
        <f t="shared" si="49"/>
        <v>2</v>
      </c>
      <c r="BV33" s="4">
        <v>1</v>
      </c>
      <c r="BW33" s="92">
        <f t="shared" si="50"/>
        <v>45000</v>
      </c>
      <c r="BX33" s="10">
        <f t="shared" si="51"/>
        <v>100000</v>
      </c>
      <c r="BY33" s="4"/>
      <c r="BZ33" s="92">
        <f t="shared" si="52"/>
        <v>0</v>
      </c>
      <c r="CA33" s="10">
        <f t="shared" si="53"/>
        <v>0</v>
      </c>
      <c r="CB33" s="4"/>
      <c r="CC33" s="92">
        <f t="shared" si="54"/>
        <v>0</v>
      </c>
      <c r="CD33" s="10">
        <f t="shared" si="55"/>
        <v>0</v>
      </c>
      <c r="CE33" s="119">
        <f t="shared" si="56"/>
        <v>1</v>
      </c>
      <c r="CF33" s="4">
        <v>3</v>
      </c>
      <c r="CG33" s="92">
        <f t="shared" si="57"/>
        <v>135000</v>
      </c>
      <c r="CH33" s="10">
        <f t="shared" si="58"/>
        <v>300000</v>
      </c>
      <c r="CI33" s="4">
        <f>1+1</f>
        <v>2</v>
      </c>
      <c r="CJ33" s="92">
        <f t="shared" si="59"/>
        <v>90000</v>
      </c>
      <c r="CK33" s="10">
        <f t="shared" si="60"/>
        <v>200000</v>
      </c>
      <c r="CL33" s="4"/>
      <c r="CM33" s="92">
        <f t="shared" si="61"/>
        <v>0</v>
      </c>
      <c r="CN33" s="10">
        <f t="shared" si="62"/>
        <v>0</v>
      </c>
      <c r="CO33" s="119">
        <f t="shared" si="63"/>
        <v>5</v>
      </c>
      <c r="CP33" s="4"/>
      <c r="CQ33" s="92">
        <f t="shared" si="64"/>
        <v>0</v>
      </c>
      <c r="CR33" s="10">
        <f t="shared" si="65"/>
        <v>0</v>
      </c>
      <c r="CS33" s="4"/>
      <c r="CT33" s="92">
        <f t="shared" si="66"/>
        <v>0</v>
      </c>
      <c r="CU33" s="10">
        <f t="shared" si="67"/>
        <v>0</v>
      </c>
      <c r="CV33" s="4"/>
      <c r="CW33" s="92">
        <f t="shared" si="68"/>
        <v>0</v>
      </c>
      <c r="CX33" s="10">
        <f t="shared" si="69"/>
        <v>0</v>
      </c>
      <c r="CY33" s="119">
        <f t="shared" si="70"/>
        <v>0</v>
      </c>
      <c r="CZ33" s="4">
        <v>3</v>
      </c>
      <c r="DA33" s="92">
        <f t="shared" si="71"/>
        <v>135000</v>
      </c>
      <c r="DB33" s="10">
        <f t="shared" si="72"/>
        <v>300000</v>
      </c>
      <c r="DC33" s="4"/>
      <c r="DD33" s="92">
        <f t="shared" si="73"/>
        <v>0</v>
      </c>
      <c r="DE33" s="10">
        <f t="shared" si="74"/>
        <v>0</v>
      </c>
      <c r="DF33" s="4"/>
      <c r="DG33" s="92">
        <f t="shared" si="75"/>
        <v>0</v>
      </c>
      <c r="DH33" s="10">
        <f t="shared" si="76"/>
        <v>0</v>
      </c>
      <c r="DI33" s="119">
        <f t="shared" si="77"/>
        <v>3</v>
      </c>
      <c r="DJ33" s="4">
        <v>2</v>
      </c>
      <c r="DK33" s="92">
        <f t="shared" si="78"/>
        <v>90000</v>
      </c>
      <c r="DL33" s="10">
        <f t="shared" si="79"/>
        <v>200000</v>
      </c>
      <c r="DM33" s="4"/>
      <c r="DN33" s="92">
        <f t="shared" si="80"/>
        <v>0</v>
      </c>
      <c r="DO33" s="10">
        <f t="shared" si="81"/>
        <v>0</v>
      </c>
      <c r="DP33" s="4"/>
      <c r="DQ33" s="92">
        <f t="shared" si="82"/>
        <v>0</v>
      </c>
      <c r="DR33" s="10">
        <f t="shared" si="83"/>
        <v>0</v>
      </c>
      <c r="DS33" s="119">
        <f t="shared" si="84"/>
        <v>2</v>
      </c>
      <c r="DT33" s="4"/>
      <c r="DU33" s="92">
        <f t="shared" si="85"/>
        <v>0</v>
      </c>
      <c r="DV33" s="10">
        <f t="shared" si="86"/>
        <v>0</v>
      </c>
      <c r="DW33" s="4">
        <f>1</f>
        <v>1</v>
      </c>
      <c r="DX33" s="92">
        <f t="shared" si="87"/>
        <v>45000</v>
      </c>
      <c r="DY33" s="10">
        <f t="shared" si="88"/>
        <v>100000</v>
      </c>
      <c r="DZ33" s="4"/>
      <c r="EA33" s="92">
        <f t="shared" si="89"/>
        <v>0</v>
      </c>
      <c r="EB33" s="10">
        <f t="shared" si="90"/>
        <v>0</v>
      </c>
      <c r="EC33" s="119">
        <f t="shared" si="91"/>
        <v>1</v>
      </c>
      <c r="ED33" s="4">
        <v>2</v>
      </c>
      <c r="EE33" s="92">
        <f t="shared" si="92"/>
        <v>90000</v>
      </c>
      <c r="EF33" s="10">
        <f t="shared" si="93"/>
        <v>200000</v>
      </c>
      <c r="EG33" s="4"/>
      <c r="EH33" s="92">
        <f t="shared" si="94"/>
        <v>0</v>
      </c>
      <c r="EI33" s="10">
        <f t="shared" si="95"/>
        <v>0</v>
      </c>
      <c r="EJ33" s="4"/>
      <c r="EK33" s="92">
        <f t="shared" si="96"/>
        <v>0</v>
      </c>
      <c r="EL33" s="10">
        <f t="shared" si="97"/>
        <v>0</v>
      </c>
      <c r="EM33" s="119">
        <f t="shared" si="98"/>
        <v>2</v>
      </c>
      <c r="EN33" s="4"/>
      <c r="EO33" s="92">
        <f t="shared" si="99"/>
        <v>0</v>
      </c>
      <c r="EP33" s="10">
        <f t="shared" si="100"/>
        <v>0</v>
      </c>
      <c r="EQ33" s="4"/>
      <c r="ER33" s="92">
        <f t="shared" si="101"/>
        <v>0</v>
      </c>
      <c r="ES33" s="10">
        <f t="shared" si="102"/>
        <v>0</v>
      </c>
      <c r="ET33" s="4"/>
      <c r="EU33" s="92">
        <f t="shared" si="103"/>
        <v>0</v>
      </c>
      <c r="EV33" s="10">
        <f t="shared" si="104"/>
        <v>0</v>
      </c>
      <c r="EW33" s="119">
        <f t="shared" si="105"/>
        <v>0</v>
      </c>
      <c r="EX33" s="4">
        <v>1</v>
      </c>
      <c r="EY33" s="92">
        <f t="shared" si="106"/>
        <v>45000</v>
      </c>
      <c r="EZ33" s="10">
        <f t="shared" si="107"/>
        <v>100000</v>
      </c>
      <c r="FA33" s="4">
        <f>1</f>
        <v>1</v>
      </c>
      <c r="FB33" s="92">
        <f t="shared" si="108"/>
        <v>45000</v>
      </c>
      <c r="FC33" s="10">
        <f t="shared" si="109"/>
        <v>100000</v>
      </c>
      <c r="FD33" s="4"/>
      <c r="FE33" s="92">
        <f t="shared" si="110"/>
        <v>0</v>
      </c>
      <c r="FF33" s="10">
        <f t="shared" si="111"/>
        <v>0</v>
      </c>
      <c r="FG33" s="119">
        <f t="shared" si="112"/>
        <v>2</v>
      </c>
      <c r="FH33" s="4">
        <v>2</v>
      </c>
      <c r="FI33" s="92">
        <f t="shared" si="113"/>
        <v>90000</v>
      </c>
      <c r="FJ33" s="10">
        <f t="shared" si="114"/>
        <v>200000</v>
      </c>
      <c r="FK33" s="4"/>
      <c r="FL33" s="92">
        <f t="shared" si="115"/>
        <v>0</v>
      </c>
      <c r="FM33" s="10">
        <f t="shared" si="116"/>
        <v>0</v>
      </c>
      <c r="FN33" s="4"/>
      <c r="FO33" s="92">
        <f t="shared" si="117"/>
        <v>0</v>
      </c>
      <c r="FP33" s="10">
        <f t="shared" si="118"/>
        <v>0</v>
      </c>
      <c r="FQ33" s="119">
        <f t="shared" si="119"/>
        <v>2</v>
      </c>
      <c r="FR33" s="4"/>
      <c r="FS33" s="92">
        <f t="shared" si="120"/>
        <v>0</v>
      </c>
      <c r="FT33" s="10">
        <f t="shared" si="121"/>
        <v>0</v>
      </c>
      <c r="FU33" s="4">
        <f>1</f>
        <v>1</v>
      </c>
      <c r="FV33" s="92">
        <f t="shared" si="122"/>
        <v>45000</v>
      </c>
      <c r="FW33" s="10">
        <f t="shared" si="123"/>
        <v>100000</v>
      </c>
      <c r="FX33" s="4"/>
      <c r="FY33" s="92">
        <f t="shared" si="124"/>
        <v>0</v>
      </c>
      <c r="FZ33" s="10">
        <f t="shared" si="125"/>
        <v>0</v>
      </c>
      <c r="GA33" s="119">
        <f t="shared" si="126"/>
        <v>1</v>
      </c>
      <c r="GB33" s="4">
        <v>1</v>
      </c>
      <c r="GC33" s="92">
        <f t="shared" si="127"/>
        <v>45000</v>
      </c>
      <c r="GD33" s="10">
        <f t="shared" si="128"/>
        <v>100000</v>
      </c>
      <c r="GE33" s="4"/>
      <c r="GF33" s="92">
        <f t="shared" si="129"/>
        <v>0</v>
      </c>
      <c r="GG33" s="10">
        <f t="shared" si="130"/>
        <v>0</v>
      </c>
      <c r="GH33" s="4"/>
      <c r="GI33" s="92">
        <f t="shared" si="131"/>
        <v>0</v>
      </c>
      <c r="GJ33" s="10">
        <f t="shared" si="132"/>
        <v>0</v>
      </c>
      <c r="GK33" s="119">
        <f t="shared" si="133"/>
        <v>1</v>
      </c>
      <c r="GL33" s="4">
        <v>1</v>
      </c>
      <c r="GM33" s="92">
        <f t="shared" si="134"/>
        <v>45000</v>
      </c>
      <c r="GN33" s="10">
        <f t="shared" si="135"/>
        <v>100000</v>
      </c>
      <c r="GO33" s="4"/>
      <c r="GP33" s="92">
        <f t="shared" si="136"/>
        <v>0</v>
      </c>
      <c r="GQ33" s="10">
        <f t="shared" si="137"/>
        <v>0</v>
      </c>
      <c r="GR33" s="4"/>
      <c r="GS33" s="92">
        <f t="shared" si="138"/>
        <v>0</v>
      </c>
      <c r="GT33" s="10">
        <f t="shared" si="139"/>
        <v>0</v>
      </c>
      <c r="GU33" s="119">
        <f t="shared" si="140"/>
        <v>1</v>
      </c>
      <c r="GV33" s="4"/>
      <c r="GW33" s="92">
        <f t="shared" si="141"/>
        <v>0</v>
      </c>
      <c r="GX33" s="10">
        <f t="shared" si="142"/>
        <v>0</v>
      </c>
      <c r="GY33" s="4"/>
      <c r="GZ33" s="92">
        <f t="shared" si="143"/>
        <v>0</v>
      </c>
      <c r="HA33" s="10">
        <f t="shared" si="144"/>
        <v>0</v>
      </c>
      <c r="HB33" s="4"/>
      <c r="HC33" s="92">
        <f t="shared" si="145"/>
        <v>0</v>
      </c>
      <c r="HD33" s="10">
        <f t="shared" si="146"/>
        <v>0</v>
      </c>
      <c r="HE33" s="119">
        <f t="shared" si="147"/>
        <v>0</v>
      </c>
      <c r="HF33" s="4"/>
      <c r="HG33" s="92">
        <f t="shared" si="148"/>
        <v>0</v>
      </c>
      <c r="HH33" s="10">
        <f t="shared" si="149"/>
        <v>0</v>
      </c>
      <c r="HI33" s="4"/>
      <c r="HJ33" s="92">
        <f t="shared" si="150"/>
        <v>0</v>
      </c>
      <c r="HK33" s="10">
        <f t="shared" si="151"/>
        <v>0</v>
      </c>
      <c r="HL33" s="4"/>
      <c r="HM33" s="92">
        <f t="shared" si="152"/>
        <v>0</v>
      </c>
      <c r="HN33" s="10">
        <f t="shared" si="153"/>
        <v>0</v>
      </c>
      <c r="HO33" s="119">
        <f t="shared" si="154"/>
        <v>0</v>
      </c>
      <c r="HP33" s="4"/>
      <c r="HQ33" s="92">
        <f t="shared" si="155"/>
        <v>0</v>
      </c>
      <c r="HR33" s="10">
        <f t="shared" si="156"/>
        <v>0</v>
      </c>
      <c r="HS33" s="4"/>
      <c r="HT33" s="92">
        <f t="shared" si="157"/>
        <v>0</v>
      </c>
      <c r="HU33" s="10">
        <f t="shared" si="158"/>
        <v>0</v>
      </c>
      <c r="HV33" s="4"/>
      <c r="HW33" s="92">
        <f t="shared" si="159"/>
        <v>0</v>
      </c>
      <c r="HX33" s="10">
        <f t="shared" si="160"/>
        <v>0</v>
      </c>
      <c r="HY33" s="119">
        <f t="shared" si="161"/>
        <v>0</v>
      </c>
      <c r="HZ33" s="4"/>
      <c r="IA33" s="92">
        <f t="shared" si="162"/>
        <v>0</v>
      </c>
      <c r="IB33" s="10">
        <f t="shared" si="163"/>
        <v>0</v>
      </c>
      <c r="IC33" s="4"/>
      <c r="ID33" s="92">
        <f t="shared" si="164"/>
        <v>0</v>
      </c>
      <c r="IE33" s="10">
        <f t="shared" si="165"/>
        <v>0</v>
      </c>
      <c r="IF33" s="4"/>
      <c r="IG33" s="92">
        <f t="shared" si="166"/>
        <v>0</v>
      </c>
      <c r="IH33" s="10">
        <f t="shared" si="167"/>
        <v>0</v>
      </c>
      <c r="II33" s="119">
        <f t="shared" si="168"/>
        <v>0</v>
      </c>
      <c r="IJ33" s="4">
        <v>2</v>
      </c>
      <c r="IK33" s="92">
        <f t="shared" si="169"/>
        <v>90000</v>
      </c>
      <c r="IL33" s="10">
        <f t="shared" si="170"/>
        <v>200000</v>
      </c>
      <c r="IM33" s="4">
        <f>1</f>
        <v>1</v>
      </c>
      <c r="IN33" s="92">
        <f t="shared" si="171"/>
        <v>45000</v>
      </c>
      <c r="IO33" s="10">
        <f t="shared" si="172"/>
        <v>100000</v>
      </c>
      <c r="IP33" s="4"/>
      <c r="IQ33" s="92">
        <f t="shared" si="173"/>
        <v>0</v>
      </c>
      <c r="IR33" s="10">
        <f t="shared" si="174"/>
        <v>0</v>
      </c>
      <c r="IS33" s="119">
        <f t="shared" si="175"/>
        <v>3</v>
      </c>
      <c r="IT33" s="4">
        <v>1</v>
      </c>
      <c r="IU33" s="92">
        <f t="shared" si="176"/>
        <v>45000</v>
      </c>
      <c r="IV33" s="10">
        <f t="shared" si="177"/>
        <v>100000</v>
      </c>
      <c r="IW33" s="4">
        <v>2</v>
      </c>
      <c r="IX33" s="92">
        <f t="shared" si="178"/>
        <v>90000</v>
      </c>
      <c r="IY33" s="10">
        <f t="shared" si="179"/>
        <v>200000</v>
      </c>
      <c r="IZ33" s="4"/>
      <c r="JA33" s="92">
        <f t="shared" si="180"/>
        <v>0</v>
      </c>
      <c r="JB33" s="10">
        <f t="shared" si="181"/>
        <v>0</v>
      </c>
      <c r="JC33" s="119">
        <f t="shared" si="182"/>
        <v>3</v>
      </c>
      <c r="JD33" s="4">
        <v>2</v>
      </c>
      <c r="JE33" s="92">
        <f t="shared" si="183"/>
        <v>90000</v>
      </c>
      <c r="JF33" s="10">
        <f t="shared" si="184"/>
        <v>200000</v>
      </c>
      <c r="JG33" s="4"/>
      <c r="JH33" s="92">
        <f t="shared" si="185"/>
        <v>0</v>
      </c>
      <c r="JI33" s="10">
        <f t="shared" si="186"/>
        <v>0</v>
      </c>
      <c r="JJ33" s="4">
        <v>1</v>
      </c>
      <c r="JK33" s="92">
        <f t="shared" si="187"/>
        <v>45000</v>
      </c>
      <c r="JL33" s="10">
        <f t="shared" si="188"/>
        <v>100000</v>
      </c>
      <c r="JM33" s="119">
        <f t="shared" si="189"/>
        <v>3</v>
      </c>
      <c r="JN33" s="4"/>
      <c r="JO33" s="92">
        <f t="shared" si="190"/>
        <v>0</v>
      </c>
      <c r="JP33" s="10">
        <f t="shared" si="191"/>
        <v>0</v>
      </c>
      <c r="JQ33" s="4"/>
      <c r="JR33" s="92">
        <f t="shared" si="192"/>
        <v>0</v>
      </c>
      <c r="JS33" s="10">
        <f t="shared" si="193"/>
        <v>0</v>
      </c>
      <c r="JT33" s="4"/>
      <c r="JU33" s="92">
        <f t="shared" si="194"/>
        <v>0</v>
      </c>
      <c r="JV33" s="10">
        <f t="shared" si="195"/>
        <v>0</v>
      </c>
      <c r="JW33" s="119">
        <f t="shared" si="196"/>
        <v>0</v>
      </c>
      <c r="JX33" s="4">
        <v>1</v>
      </c>
      <c r="JY33" s="92">
        <f t="shared" si="197"/>
        <v>45000</v>
      </c>
      <c r="JZ33" s="10">
        <f t="shared" si="198"/>
        <v>100000</v>
      </c>
      <c r="KA33" s="4"/>
      <c r="KB33" s="92">
        <f t="shared" si="199"/>
        <v>0</v>
      </c>
      <c r="KC33" s="10">
        <f t="shared" si="200"/>
        <v>0</v>
      </c>
      <c r="KD33" s="4"/>
      <c r="KE33" s="92">
        <f t="shared" si="201"/>
        <v>0</v>
      </c>
      <c r="KF33" s="10">
        <f t="shared" si="202"/>
        <v>0</v>
      </c>
      <c r="KG33" s="119">
        <f t="shared" si="203"/>
        <v>1</v>
      </c>
      <c r="KH33" s="4"/>
      <c r="KI33" s="92">
        <f t="shared" si="204"/>
        <v>0</v>
      </c>
      <c r="KJ33" s="10">
        <f t="shared" si="205"/>
        <v>0</v>
      </c>
      <c r="KK33" s="4"/>
      <c r="KL33" s="92">
        <f t="shared" si="206"/>
        <v>0</v>
      </c>
      <c r="KM33" s="10">
        <f t="shared" si="207"/>
        <v>0</v>
      </c>
      <c r="KN33" s="4"/>
      <c r="KO33" s="92">
        <f t="shared" si="208"/>
        <v>0</v>
      </c>
      <c r="KP33" s="10">
        <f t="shared" si="209"/>
        <v>0</v>
      </c>
      <c r="KQ33" s="119">
        <f t="shared" si="210"/>
        <v>0</v>
      </c>
      <c r="KR33" s="4"/>
      <c r="KS33" s="92">
        <f t="shared" si="211"/>
        <v>0</v>
      </c>
      <c r="KT33" s="10">
        <f t="shared" si="212"/>
        <v>0</v>
      </c>
      <c r="KU33" s="4"/>
      <c r="KV33" s="92">
        <f t="shared" si="213"/>
        <v>0</v>
      </c>
      <c r="KW33" s="10">
        <f t="shared" si="214"/>
        <v>0</v>
      </c>
      <c r="KX33" s="4"/>
      <c r="KY33" s="92">
        <f t="shared" si="215"/>
        <v>0</v>
      </c>
      <c r="KZ33" s="10">
        <f t="shared" si="216"/>
        <v>0</v>
      </c>
      <c r="LA33" s="119">
        <f t="shared" si="217"/>
        <v>0</v>
      </c>
      <c r="LB33" s="37"/>
      <c r="LD33" s="335">
        <f t="shared" si="218"/>
        <v>38</v>
      </c>
      <c r="LE33" s="189">
        <f t="shared" si="0"/>
        <v>3800000</v>
      </c>
    </row>
    <row r="34" spans="1:317" hidden="1" x14ac:dyDescent="0.25">
      <c r="A34" s="592" t="s">
        <v>102</v>
      </c>
      <c r="B34" s="4">
        <v>85000</v>
      </c>
      <c r="C34" s="4">
        <v>150000</v>
      </c>
      <c r="D34" s="4"/>
      <c r="E34" s="92">
        <f t="shared" si="1"/>
        <v>0</v>
      </c>
      <c r="F34" s="10">
        <f t="shared" si="2"/>
        <v>0</v>
      </c>
      <c r="G34" s="4"/>
      <c r="H34" s="92">
        <f t="shared" si="3"/>
        <v>0</v>
      </c>
      <c r="I34" s="10">
        <f t="shared" si="4"/>
        <v>0</v>
      </c>
      <c r="J34" s="4"/>
      <c r="K34" s="92">
        <f t="shared" si="5"/>
        <v>0</v>
      </c>
      <c r="L34" s="10">
        <f t="shared" si="6"/>
        <v>0</v>
      </c>
      <c r="M34" s="119">
        <f t="shared" si="7"/>
        <v>0</v>
      </c>
      <c r="N34" s="4"/>
      <c r="O34" s="92">
        <f t="shared" si="8"/>
        <v>0</v>
      </c>
      <c r="P34" s="10">
        <f t="shared" si="9"/>
        <v>0</v>
      </c>
      <c r="Q34" s="4"/>
      <c r="R34" s="92">
        <f t="shared" si="10"/>
        <v>0</v>
      </c>
      <c r="S34" s="10">
        <f t="shared" si="11"/>
        <v>0</v>
      </c>
      <c r="T34" s="4"/>
      <c r="U34" s="92">
        <f t="shared" si="12"/>
        <v>0</v>
      </c>
      <c r="V34" s="10">
        <f t="shared" si="13"/>
        <v>0</v>
      </c>
      <c r="W34" s="119">
        <f t="shared" si="14"/>
        <v>0</v>
      </c>
      <c r="X34" s="4"/>
      <c r="Y34" s="92">
        <f t="shared" si="15"/>
        <v>0</v>
      </c>
      <c r="Z34" s="10">
        <f t="shared" si="16"/>
        <v>0</v>
      </c>
      <c r="AA34" s="4"/>
      <c r="AB34" s="92">
        <f>AA34*B34</f>
        <v>0</v>
      </c>
      <c r="AC34" s="10">
        <f t="shared" si="18"/>
        <v>0</v>
      </c>
      <c r="AD34" s="4"/>
      <c r="AE34" s="92">
        <f t="shared" si="19"/>
        <v>0</v>
      </c>
      <c r="AF34" s="10">
        <f t="shared" si="20"/>
        <v>0</v>
      </c>
      <c r="AG34" s="119">
        <f t="shared" si="21"/>
        <v>0</v>
      </c>
      <c r="AH34" s="4"/>
      <c r="AI34" s="92">
        <f t="shared" si="22"/>
        <v>0</v>
      </c>
      <c r="AJ34" s="10">
        <f t="shared" si="23"/>
        <v>0</v>
      </c>
      <c r="AK34" s="4"/>
      <c r="AL34" s="92">
        <f t="shared" si="24"/>
        <v>0</v>
      </c>
      <c r="AM34" s="10">
        <f t="shared" si="25"/>
        <v>0</v>
      </c>
      <c r="AN34" s="4"/>
      <c r="AO34" s="92">
        <f t="shared" si="26"/>
        <v>0</v>
      </c>
      <c r="AP34" s="10">
        <f t="shared" si="27"/>
        <v>0</v>
      </c>
      <c r="AQ34" s="119">
        <f>AH34+AK34+AN34</f>
        <v>0</v>
      </c>
      <c r="AR34" s="4"/>
      <c r="AS34" s="92">
        <f t="shared" si="29"/>
        <v>0</v>
      </c>
      <c r="AT34" s="10">
        <f t="shared" si="30"/>
        <v>0</v>
      </c>
      <c r="AU34" s="4"/>
      <c r="AV34" s="92">
        <f t="shared" si="31"/>
        <v>0</v>
      </c>
      <c r="AW34" s="10">
        <f t="shared" si="32"/>
        <v>0</v>
      </c>
      <c r="AX34" s="4"/>
      <c r="AY34" s="92">
        <f t="shared" si="33"/>
        <v>0</v>
      </c>
      <c r="AZ34" s="10">
        <f t="shared" si="34"/>
        <v>0</v>
      </c>
      <c r="BA34" s="119">
        <f t="shared" si="35"/>
        <v>0</v>
      </c>
      <c r="BB34" s="4"/>
      <c r="BC34" s="92">
        <f t="shared" si="36"/>
        <v>0</v>
      </c>
      <c r="BD34" s="10">
        <f t="shared" si="37"/>
        <v>0</v>
      </c>
      <c r="BE34" s="4"/>
      <c r="BF34" s="92">
        <f t="shared" si="38"/>
        <v>0</v>
      </c>
      <c r="BG34" s="10">
        <f t="shared" si="39"/>
        <v>0</v>
      </c>
      <c r="BH34" s="4"/>
      <c r="BI34" s="92">
        <f t="shared" si="40"/>
        <v>0</v>
      </c>
      <c r="BJ34" s="10">
        <f t="shared" si="41"/>
        <v>0</v>
      </c>
      <c r="BK34" s="119">
        <f t="shared" si="42"/>
        <v>0</v>
      </c>
      <c r="BL34" s="4"/>
      <c r="BM34" s="92">
        <f t="shared" si="43"/>
        <v>0</v>
      </c>
      <c r="BN34" s="10">
        <f t="shared" si="44"/>
        <v>0</v>
      </c>
      <c r="BO34" s="4"/>
      <c r="BP34" s="92">
        <f t="shared" si="45"/>
        <v>0</v>
      </c>
      <c r="BQ34" s="10">
        <f t="shared" si="46"/>
        <v>0</v>
      </c>
      <c r="BR34" s="4"/>
      <c r="BS34" s="92">
        <f t="shared" si="47"/>
        <v>0</v>
      </c>
      <c r="BT34" s="10">
        <f t="shared" si="48"/>
        <v>0</v>
      </c>
      <c r="BU34" s="119">
        <f t="shared" si="49"/>
        <v>0</v>
      </c>
      <c r="BV34" s="4"/>
      <c r="BW34" s="92">
        <f t="shared" si="50"/>
        <v>0</v>
      </c>
      <c r="BX34" s="10">
        <f t="shared" si="51"/>
        <v>0</v>
      </c>
      <c r="BY34" s="4"/>
      <c r="BZ34" s="92">
        <f t="shared" si="52"/>
        <v>0</v>
      </c>
      <c r="CA34" s="10">
        <f t="shared" si="53"/>
        <v>0</v>
      </c>
      <c r="CB34" s="4"/>
      <c r="CC34" s="92">
        <f t="shared" si="54"/>
        <v>0</v>
      </c>
      <c r="CD34" s="10">
        <f t="shared" si="55"/>
        <v>0</v>
      </c>
      <c r="CE34" s="119">
        <f t="shared" si="56"/>
        <v>0</v>
      </c>
      <c r="CF34" s="4"/>
      <c r="CG34" s="92">
        <f t="shared" si="57"/>
        <v>0</v>
      </c>
      <c r="CH34" s="10">
        <f t="shared" si="58"/>
        <v>0</v>
      </c>
      <c r="CI34" s="4"/>
      <c r="CJ34" s="92">
        <f t="shared" si="59"/>
        <v>0</v>
      </c>
      <c r="CK34" s="10">
        <f t="shared" si="60"/>
        <v>0</v>
      </c>
      <c r="CL34" s="4"/>
      <c r="CM34" s="92">
        <f t="shared" si="61"/>
        <v>0</v>
      </c>
      <c r="CN34" s="10">
        <f t="shared" si="62"/>
        <v>0</v>
      </c>
      <c r="CO34" s="119">
        <f t="shared" si="63"/>
        <v>0</v>
      </c>
      <c r="CP34" s="4"/>
      <c r="CQ34" s="92">
        <f t="shared" si="64"/>
        <v>0</v>
      </c>
      <c r="CR34" s="10">
        <f t="shared" si="65"/>
        <v>0</v>
      </c>
      <c r="CS34" s="4"/>
      <c r="CT34" s="92">
        <f t="shared" si="66"/>
        <v>0</v>
      </c>
      <c r="CU34" s="10">
        <f t="shared" si="67"/>
        <v>0</v>
      </c>
      <c r="CV34" s="4"/>
      <c r="CW34" s="92">
        <f t="shared" si="68"/>
        <v>0</v>
      </c>
      <c r="CX34" s="10">
        <f t="shared" si="69"/>
        <v>0</v>
      </c>
      <c r="CY34" s="119">
        <f t="shared" si="70"/>
        <v>0</v>
      </c>
      <c r="CZ34" s="4"/>
      <c r="DA34" s="92">
        <f t="shared" si="71"/>
        <v>0</v>
      </c>
      <c r="DB34" s="10">
        <f t="shared" si="72"/>
        <v>0</v>
      </c>
      <c r="DC34" s="4"/>
      <c r="DD34" s="92">
        <f t="shared" si="73"/>
        <v>0</v>
      </c>
      <c r="DE34" s="10">
        <f t="shared" si="74"/>
        <v>0</v>
      </c>
      <c r="DF34" s="4"/>
      <c r="DG34" s="92">
        <f t="shared" si="75"/>
        <v>0</v>
      </c>
      <c r="DH34" s="10">
        <f t="shared" si="76"/>
        <v>0</v>
      </c>
      <c r="DI34" s="119">
        <f t="shared" si="77"/>
        <v>0</v>
      </c>
      <c r="DJ34" s="4"/>
      <c r="DK34" s="92">
        <f t="shared" si="78"/>
        <v>0</v>
      </c>
      <c r="DL34" s="10">
        <f t="shared" si="79"/>
        <v>0</v>
      </c>
      <c r="DM34" s="4"/>
      <c r="DN34" s="92">
        <f t="shared" si="80"/>
        <v>0</v>
      </c>
      <c r="DO34" s="10">
        <f t="shared" si="81"/>
        <v>0</v>
      </c>
      <c r="DP34" s="4"/>
      <c r="DQ34" s="92">
        <f t="shared" si="82"/>
        <v>0</v>
      </c>
      <c r="DR34" s="10">
        <f t="shared" si="83"/>
        <v>0</v>
      </c>
      <c r="DS34" s="119">
        <f t="shared" si="84"/>
        <v>0</v>
      </c>
      <c r="DT34" s="4"/>
      <c r="DU34" s="92">
        <f t="shared" si="85"/>
        <v>0</v>
      </c>
      <c r="DV34" s="10">
        <f t="shared" si="86"/>
        <v>0</v>
      </c>
      <c r="DW34" s="4"/>
      <c r="DX34" s="92">
        <f t="shared" si="87"/>
        <v>0</v>
      </c>
      <c r="DY34" s="10">
        <f t="shared" si="88"/>
        <v>0</v>
      </c>
      <c r="DZ34" s="4"/>
      <c r="EA34" s="92">
        <f t="shared" si="89"/>
        <v>0</v>
      </c>
      <c r="EB34" s="10">
        <f t="shared" si="90"/>
        <v>0</v>
      </c>
      <c r="EC34" s="119">
        <f t="shared" si="91"/>
        <v>0</v>
      </c>
      <c r="ED34" s="4"/>
      <c r="EE34" s="92">
        <f t="shared" si="92"/>
        <v>0</v>
      </c>
      <c r="EF34" s="10">
        <f t="shared" si="93"/>
        <v>0</v>
      </c>
      <c r="EG34" s="4"/>
      <c r="EH34" s="92">
        <f t="shared" si="94"/>
        <v>0</v>
      </c>
      <c r="EI34" s="10">
        <f t="shared" si="95"/>
        <v>0</v>
      </c>
      <c r="EJ34" s="4"/>
      <c r="EK34" s="92">
        <f t="shared" si="96"/>
        <v>0</v>
      </c>
      <c r="EL34" s="10">
        <f t="shared" si="97"/>
        <v>0</v>
      </c>
      <c r="EM34" s="119">
        <f t="shared" si="98"/>
        <v>0</v>
      </c>
      <c r="EN34" s="4"/>
      <c r="EO34" s="92">
        <f t="shared" si="99"/>
        <v>0</v>
      </c>
      <c r="EP34" s="10">
        <f t="shared" si="100"/>
        <v>0</v>
      </c>
      <c r="EQ34" s="4"/>
      <c r="ER34" s="92">
        <f t="shared" si="101"/>
        <v>0</v>
      </c>
      <c r="ES34" s="10">
        <f t="shared" si="102"/>
        <v>0</v>
      </c>
      <c r="ET34" s="4"/>
      <c r="EU34" s="92">
        <f t="shared" si="103"/>
        <v>0</v>
      </c>
      <c r="EV34" s="10">
        <f t="shared" si="104"/>
        <v>0</v>
      </c>
      <c r="EW34" s="119">
        <f t="shared" si="105"/>
        <v>0</v>
      </c>
      <c r="EX34" s="4"/>
      <c r="EY34" s="92">
        <f t="shared" si="106"/>
        <v>0</v>
      </c>
      <c r="EZ34" s="10">
        <f t="shared" si="107"/>
        <v>0</v>
      </c>
      <c r="FA34" s="4"/>
      <c r="FB34" s="92">
        <f t="shared" si="108"/>
        <v>0</v>
      </c>
      <c r="FC34" s="10">
        <f t="shared" si="109"/>
        <v>0</v>
      </c>
      <c r="FD34" s="4"/>
      <c r="FE34" s="92">
        <f t="shared" si="110"/>
        <v>0</v>
      </c>
      <c r="FF34" s="10">
        <f t="shared" si="111"/>
        <v>0</v>
      </c>
      <c r="FG34" s="119">
        <f t="shared" si="112"/>
        <v>0</v>
      </c>
      <c r="FH34" s="4"/>
      <c r="FI34" s="92">
        <f t="shared" si="113"/>
        <v>0</v>
      </c>
      <c r="FJ34" s="10">
        <f t="shared" si="114"/>
        <v>0</v>
      </c>
      <c r="FK34" s="4"/>
      <c r="FL34" s="92">
        <f t="shared" si="115"/>
        <v>0</v>
      </c>
      <c r="FM34" s="10">
        <f t="shared" si="116"/>
        <v>0</v>
      </c>
      <c r="FN34" s="4"/>
      <c r="FO34" s="92">
        <f t="shared" si="117"/>
        <v>0</v>
      </c>
      <c r="FP34" s="10">
        <f t="shared" si="118"/>
        <v>0</v>
      </c>
      <c r="FQ34" s="119">
        <f t="shared" si="119"/>
        <v>0</v>
      </c>
      <c r="FR34" s="4"/>
      <c r="FS34" s="92">
        <f t="shared" si="120"/>
        <v>0</v>
      </c>
      <c r="FT34" s="10">
        <f t="shared" si="121"/>
        <v>0</v>
      </c>
      <c r="FU34" s="4"/>
      <c r="FV34" s="92">
        <f t="shared" si="122"/>
        <v>0</v>
      </c>
      <c r="FW34" s="10">
        <f t="shared" si="123"/>
        <v>0</v>
      </c>
      <c r="FX34" s="4"/>
      <c r="FY34" s="92">
        <f t="shared" si="124"/>
        <v>0</v>
      </c>
      <c r="FZ34" s="10">
        <f t="shared" si="125"/>
        <v>0</v>
      </c>
      <c r="GA34" s="119">
        <f t="shared" si="126"/>
        <v>0</v>
      </c>
      <c r="GB34" s="4"/>
      <c r="GC34" s="92">
        <f t="shared" si="127"/>
        <v>0</v>
      </c>
      <c r="GD34" s="10">
        <f t="shared" si="128"/>
        <v>0</v>
      </c>
      <c r="GE34" s="4"/>
      <c r="GF34" s="92">
        <f t="shared" si="129"/>
        <v>0</v>
      </c>
      <c r="GG34" s="10">
        <f t="shared" si="130"/>
        <v>0</v>
      </c>
      <c r="GH34" s="4"/>
      <c r="GI34" s="92">
        <f t="shared" si="131"/>
        <v>0</v>
      </c>
      <c r="GJ34" s="10">
        <f t="shared" si="132"/>
        <v>0</v>
      </c>
      <c r="GK34" s="119">
        <f t="shared" si="133"/>
        <v>0</v>
      </c>
      <c r="GL34" s="4"/>
      <c r="GM34" s="92">
        <f t="shared" si="134"/>
        <v>0</v>
      </c>
      <c r="GN34" s="10">
        <f t="shared" si="135"/>
        <v>0</v>
      </c>
      <c r="GO34" s="4"/>
      <c r="GP34" s="92">
        <f t="shared" si="136"/>
        <v>0</v>
      </c>
      <c r="GQ34" s="10">
        <f t="shared" si="137"/>
        <v>0</v>
      </c>
      <c r="GR34" s="4"/>
      <c r="GS34" s="92">
        <f t="shared" si="138"/>
        <v>0</v>
      </c>
      <c r="GT34" s="10">
        <f t="shared" si="139"/>
        <v>0</v>
      </c>
      <c r="GU34" s="119">
        <f t="shared" si="140"/>
        <v>0</v>
      </c>
      <c r="GV34" s="4"/>
      <c r="GW34" s="92">
        <f t="shared" si="141"/>
        <v>0</v>
      </c>
      <c r="GX34" s="10">
        <f t="shared" si="142"/>
        <v>0</v>
      </c>
      <c r="GY34" s="4"/>
      <c r="GZ34" s="92">
        <f t="shared" si="143"/>
        <v>0</v>
      </c>
      <c r="HA34" s="10">
        <f t="shared" si="144"/>
        <v>0</v>
      </c>
      <c r="HB34" s="4"/>
      <c r="HC34" s="92">
        <f t="shared" si="145"/>
        <v>0</v>
      </c>
      <c r="HD34" s="10">
        <f t="shared" si="146"/>
        <v>0</v>
      </c>
      <c r="HE34" s="119">
        <f t="shared" si="147"/>
        <v>0</v>
      </c>
      <c r="HF34" s="4"/>
      <c r="HG34" s="92">
        <f t="shared" si="148"/>
        <v>0</v>
      </c>
      <c r="HH34" s="10">
        <f t="shared" si="149"/>
        <v>0</v>
      </c>
      <c r="HI34" s="4"/>
      <c r="HJ34" s="92">
        <f t="shared" si="150"/>
        <v>0</v>
      </c>
      <c r="HK34" s="10">
        <f t="shared" si="151"/>
        <v>0</v>
      </c>
      <c r="HL34" s="4"/>
      <c r="HM34" s="92">
        <f t="shared" si="152"/>
        <v>0</v>
      </c>
      <c r="HN34" s="10">
        <f t="shared" si="153"/>
        <v>0</v>
      </c>
      <c r="HO34" s="119">
        <f t="shared" si="154"/>
        <v>0</v>
      </c>
      <c r="HP34" s="4"/>
      <c r="HQ34" s="92">
        <f t="shared" si="155"/>
        <v>0</v>
      </c>
      <c r="HR34" s="10">
        <f t="shared" si="156"/>
        <v>0</v>
      </c>
      <c r="HS34" s="4"/>
      <c r="HT34" s="92">
        <f t="shared" si="157"/>
        <v>0</v>
      </c>
      <c r="HU34" s="10">
        <f t="shared" si="158"/>
        <v>0</v>
      </c>
      <c r="HV34" s="4"/>
      <c r="HW34" s="92">
        <f t="shared" si="159"/>
        <v>0</v>
      </c>
      <c r="HX34" s="10">
        <f t="shared" si="160"/>
        <v>0</v>
      </c>
      <c r="HY34" s="119">
        <f t="shared" si="161"/>
        <v>0</v>
      </c>
      <c r="HZ34" s="4"/>
      <c r="IA34" s="92">
        <f t="shared" si="162"/>
        <v>0</v>
      </c>
      <c r="IB34" s="10">
        <f t="shared" si="163"/>
        <v>0</v>
      </c>
      <c r="IC34" s="4"/>
      <c r="ID34" s="92">
        <f t="shared" si="164"/>
        <v>0</v>
      </c>
      <c r="IE34" s="10">
        <f t="shared" si="165"/>
        <v>0</v>
      </c>
      <c r="IF34" s="4"/>
      <c r="IG34" s="92">
        <f t="shared" si="166"/>
        <v>0</v>
      </c>
      <c r="IH34" s="10">
        <f t="shared" si="167"/>
        <v>0</v>
      </c>
      <c r="II34" s="119">
        <f t="shared" si="168"/>
        <v>0</v>
      </c>
      <c r="IJ34" s="4"/>
      <c r="IK34" s="92">
        <f t="shared" si="169"/>
        <v>0</v>
      </c>
      <c r="IL34" s="10">
        <f t="shared" si="170"/>
        <v>0</v>
      </c>
      <c r="IM34" s="4"/>
      <c r="IN34" s="92">
        <f t="shared" si="171"/>
        <v>0</v>
      </c>
      <c r="IO34" s="10">
        <f t="shared" si="172"/>
        <v>0</v>
      </c>
      <c r="IP34" s="4"/>
      <c r="IQ34" s="92">
        <f t="shared" si="173"/>
        <v>0</v>
      </c>
      <c r="IR34" s="10">
        <f t="shared" si="174"/>
        <v>0</v>
      </c>
      <c r="IS34" s="119">
        <f t="shared" si="175"/>
        <v>0</v>
      </c>
      <c r="IT34" s="4"/>
      <c r="IU34" s="92">
        <f t="shared" si="176"/>
        <v>0</v>
      </c>
      <c r="IV34" s="10">
        <f t="shared" si="177"/>
        <v>0</v>
      </c>
      <c r="IW34" s="4"/>
      <c r="IX34" s="92">
        <f t="shared" si="178"/>
        <v>0</v>
      </c>
      <c r="IY34" s="10">
        <f t="shared" si="179"/>
        <v>0</v>
      </c>
      <c r="IZ34" s="4"/>
      <c r="JA34" s="92">
        <f t="shared" si="180"/>
        <v>0</v>
      </c>
      <c r="JB34" s="10">
        <f t="shared" si="181"/>
        <v>0</v>
      </c>
      <c r="JC34" s="119">
        <f t="shared" si="182"/>
        <v>0</v>
      </c>
      <c r="JD34" s="4"/>
      <c r="JE34" s="92">
        <f t="shared" si="183"/>
        <v>0</v>
      </c>
      <c r="JF34" s="10">
        <f t="shared" si="184"/>
        <v>0</v>
      </c>
      <c r="JG34" s="4"/>
      <c r="JH34" s="92">
        <f t="shared" si="185"/>
        <v>0</v>
      </c>
      <c r="JI34" s="10">
        <f t="shared" si="186"/>
        <v>0</v>
      </c>
      <c r="JJ34" s="4"/>
      <c r="JK34" s="92">
        <f t="shared" si="187"/>
        <v>0</v>
      </c>
      <c r="JL34" s="10">
        <f t="shared" si="188"/>
        <v>0</v>
      </c>
      <c r="JM34" s="119">
        <f t="shared" si="189"/>
        <v>0</v>
      </c>
      <c r="JN34" s="4"/>
      <c r="JO34" s="92">
        <f t="shared" si="190"/>
        <v>0</v>
      </c>
      <c r="JP34" s="10">
        <f t="shared" si="191"/>
        <v>0</v>
      </c>
      <c r="JQ34" s="4"/>
      <c r="JR34" s="92">
        <f t="shared" si="192"/>
        <v>0</v>
      </c>
      <c r="JS34" s="10">
        <f t="shared" si="193"/>
        <v>0</v>
      </c>
      <c r="JT34" s="4"/>
      <c r="JU34" s="92">
        <f t="shared" si="194"/>
        <v>0</v>
      </c>
      <c r="JV34" s="10">
        <f t="shared" si="195"/>
        <v>0</v>
      </c>
      <c r="JW34" s="119">
        <f t="shared" si="196"/>
        <v>0</v>
      </c>
      <c r="JX34" s="4"/>
      <c r="JY34" s="92">
        <f t="shared" si="197"/>
        <v>0</v>
      </c>
      <c r="JZ34" s="10">
        <f t="shared" si="198"/>
        <v>0</v>
      </c>
      <c r="KA34" s="4"/>
      <c r="KB34" s="92">
        <f t="shared" si="199"/>
        <v>0</v>
      </c>
      <c r="KC34" s="10">
        <f t="shared" si="200"/>
        <v>0</v>
      </c>
      <c r="KD34" s="4"/>
      <c r="KE34" s="92">
        <f t="shared" si="201"/>
        <v>0</v>
      </c>
      <c r="KF34" s="10">
        <f t="shared" si="202"/>
        <v>0</v>
      </c>
      <c r="KG34" s="119">
        <f t="shared" si="203"/>
        <v>0</v>
      </c>
      <c r="KH34" s="4"/>
      <c r="KI34" s="92">
        <f t="shared" si="204"/>
        <v>0</v>
      </c>
      <c r="KJ34" s="10">
        <f t="shared" si="205"/>
        <v>0</v>
      </c>
      <c r="KK34" s="4"/>
      <c r="KL34" s="92">
        <f t="shared" si="206"/>
        <v>0</v>
      </c>
      <c r="KM34" s="10">
        <f t="shared" si="207"/>
        <v>0</v>
      </c>
      <c r="KN34" s="4"/>
      <c r="KO34" s="92">
        <f t="shared" si="208"/>
        <v>0</v>
      </c>
      <c r="KP34" s="10">
        <f t="shared" si="209"/>
        <v>0</v>
      </c>
      <c r="KQ34" s="119">
        <f t="shared" si="210"/>
        <v>0</v>
      </c>
      <c r="KR34" s="4"/>
      <c r="KS34" s="92">
        <f t="shared" si="211"/>
        <v>0</v>
      </c>
      <c r="KT34" s="10">
        <f t="shared" si="212"/>
        <v>0</v>
      </c>
      <c r="KU34" s="4"/>
      <c r="KV34" s="92">
        <f t="shared" si="213"/>
        <v>0</v>
      </c>
      <c r="KW34" s="10">
        <f t="shared" si="214"/>
        <v>0</v>
      </c>
      <c r="KX34" s="4"/>
      <c r="KY34" s="92">
        <f t="shared" si="215"/>
        <v>0</v>
      </c>
      <c r="KZ34" s="10">
        <f t="shared" si="216"/>
        <v>0</v>
      </c>
      <c r="LA34" s="119">
        <f t="shared" si="217"/>
        <v>0</v>
      </c>
      <c r="LB34" s="37"/>
      <c r="LD34" s="335">
        <f t="shared" si="218"/>
        <v>0</v>
      </c>
      <c r="LE34" s="189">
        <f t="shared" si="0"/>
        <v>0</v>
      </c>
    </row>
    <row r="35" spans="1:317" x14ac:dyDescent="0.25">
      <c r="A35" s="592" t="s">
        <v>251</v>
      </c>
      <c r="B35" s="4">
        <v>75000</v>
      </c>
      <c r="C35" s="4">
        <v>150000</v>
      </c>
      <c r="D35" s="4"/>
      <c r="E35" s="92">
        <f t="shared" si="1"/>
        <v>0</v>
      </c>
      <c r="F35" s="10">
        <f t="shared" si="2"/>
        <v>0</v>
      </c>
      <c r="G35" s="4"/>
      <c r="H35" s="92">
        <f t="shared" si="3"/>
        <v>0</v>
      </c>
      <c r="I35" s="10">
        <f t="shared" si="4"/>
        <v>0</v>
      </c>
      <c r="J35" s="4"/>
      <c r="K35" s="92">
        <f t="shared" si="5"/>
        <v>0</v>
      </c>
      <c r="L35" s="10">
        <f t="shared" si="6"/>
        <v>0</v>
      </c>
      <c r="M35" s="119">
        <f t="shared" si="7"/>
        <v>0</v>
      </c>
      <c r="N35" s="4"/>
      <c r="O35" s="92">
        <f t="shared" si="8"/>
        <v>0</v>
      </c>
      <c r="P35" s="10">
        <f t="shared" si="9"/>
        <v>0</v>
      </c>
      <c r="Q35" s="4">
        <f>1</f>
        <v>1</v>
      </c>
      <c r="R35" s="92">
        <f t="shared" si="10"/>
        <v>75000</v>
      </c>
      <c r="S35" s="10">
        <f t="shared" si="11"/>
        <v>150000</v>
      </c>
      <c r="T35" s="4"/>
      <c r="U35" s="92">
        <f t="shared" si="12"/>
        <v>0</v>
      </c>
      <c r="V35" s="10">
        <f t="shared" si="13"/>
        <v>0</v>
      </c>
      <c r="W35" s="119">
        <f t="shared" si="14"/>
        <v>1</v>
      </c>
      <c r="X35" s="4"/>
      <c r="Y35" s="92">
        <f t="shared" si="15"/>
        <v>0</v>
      </c>
      <c r="Z35" s="10">
        <f t="shared" si="16"/>
        <v>0</v>
      </c>
      <c r="AA35" s="4"/>
      <c r="AB35" s="92">
        <f>AA35*B35</f>
        <v>0</v>
      </c>
      <c r="AC35" s="10">
        <f t="shared" si="18"/>
        <v>0</v>
      </c>
      <c r="AD35" s="4"/>
      <c r="AE35" s="92">
        <f t="shared" si="19"/>
        <v>0</v>
      </c>
      <c r="AF35" s="10">
        <f t="shared" si="20"/>
        <v>0</v>
      </c>
      <c r="AG35" s="119">
        <f t="shared" si="21"/>
        <v>0</v>
      </c>
      <c r="AH35" s="4"/>
      <c r="AI35" s="92">
        <f t="shared" si="22"/>
        <v>0</v>
      </c>
      <c r="AJ35" s="10">
        <f t="shared" si="23"/>
        <v>0</v>
      </c>
      <c r="AK35" s="4"/>
      <c r="AL35" s="92">
        <f t="shared" si="24"/>
        <v>0</v>
      </c>
      <c r="AM35" s="10">
        <f t="shared" si="25"/>
        <v>0</v>
      </c>
      <c r="AN35" s="4">
        <f>1</f>
        <v>1</v>
      </c>
      <c r="AO35" s="92">
        <f t="shared" si="26"/>
        <v>75000</v>
      </c>
      <c r="AP35" s="10">
        <f t="shared" si="27"/>
        <v>150000</v>
      </c>
      <c r="AQ35" s="119">
        <f>AH35+AK35+AN35</f>
        <v>1</v>
      </c>
      <c r="AR35" s="4"/>
      <c r="AS35" s="92">
        <f t="shared" si="29"/>
        <v>0</v>
      </c>
      <c r="AT35" s="10">
        <f t="shared" si="30"/>
        <v>0</v>
      </c>
      <c r="AU35" s="4"/>
      <c r="AV35" s="92">
        <f t="shared" si="31"/>
        <v>0</v>
      </c>
      <c r="AW35" s="10">
        <f t="shared" si="32"/>
        <v>0</v>
      </c>
      <c r="AX35" s="4"/>
      <c r="AY35" s="92">
        <f t="shared" si="33"/>
        <v>0</v>
      </c>
      <c r="AZ35" s="10">
        <f t="shared" si="34"/>
        <v>0</v>
      </c>
      <c r="BA35" s="119">
        <f t="shared" si="35"/>
        <v>0</v>
      </c>
      <c r="BB35" s="4"/>
      <c r="BC35" s="92">
        <f t="shared" si="36"/>
        <v>0</v>
      </c>
      <c r="BD35" s="10">
        <f t="shared" si="37"/>
        <v>0</v>
      </c>
      <c r="BE35" s="4"/>
      <c r="BF35" s="92">
        <f t="shared" si="38"/>
        <v>0</v>
      </c>
      <c r="BG35" s="10">
        <f t="shared" si="39"/>
        <v>0</v>
      </c>
      <c r="BH35" s="4"/>
      <c r="BI35" s="92">
        <f t="shared" si="40"/>
        <v>0</v>
      </c>
      <c r="BJ35" s="10">
        <f t="shared" si="41"/>
        <v>0</v>
      </c>
      <c r="BK35" s="119">
        <f t="shared" si="42"/>
        <v>0</v>
      </c>
      <c r="BL35" s="4"/>
      <c r="BM35" s="92">
        <f t="shared" si="43"/>
        <v>0</v>
      </c>
      <c r="BN35" s="10">
        <f t="shared" si="44"/>
        <v>0</v>
      </c>
      <c r="BO35" s="4"/>
      <c r="BP35" s="92">
        <f t="shared" si="45"/>
        <v>0</v>
      </c>
      <c r="BQ35" s="10">
        <f t="shared" si="46"/>
        <v>0</v>
      </c>
      <c r="BR35" s="4"/>
      <c r="BS35" s="92">
        <f t="shared" si="47"/>
        <v>0</v>
      </c>
      <c r="BT35" s="10">
        <f t="shared" si="48"/>
        <v>0</v>
      </c>
      <c r="BU35" s="119">
        <f t="shared" si="49"/>
        <v>0</v>
      </c>
      <c r="BV35" s="4"/>
      <c r="BW35" s="92"/>
      <c r="BX35" s="10"/>
      <c r="BY35" s="4"/>
      <c r="BZ35" s="92"/>
      <c r="CA35" s="10"/>
      <c r="CB35" s="4"/>
      <c r="CC35" s="92"/>
      <c r="CD35" s="10"/>
      <c r="CE35" s="119">
        <f t="shared" si="56"/>
        <v>0</v>
      </c>
      <c r="CF35" s="4"/>
      <c r="CG35" s="92"/>
      <c r="CH35" s="10"/>
      <c r="CI35" s="4">
        <f>1</f>
        <v>1</v>
      </c>
      <c r="CJ35" s="92">
        <f t="shared" si="59"/>
        <v>75000</v>
      </c>
      <c r="CK35" s="10">
        <f t="shared" si="60"/>
        <v>150000</v>
      </c>
      <c r="CL35" s="4"/>
      <c r="CM35" s="92">
        <f t="shared" si="61"/>
        <v>0</v>
      </c>
      <c r="CN35" s="10">
        <f t="shared" si="62"/>
        <v>0</v>
      </c>
      <c r="CO35" s="119">
        <f t="shared" si="63"/>
        <v>1</v>
      </c>
      <c r="CP35" s="4"/>
      <c r="CQ35" s="92"/>
      <c r="CR35" s="10"/>
      <c r="CS35" s="4"/>
      <c r="CT35" s="92"/>
      <c r="CU35" s="10"/>
      <c r="CV35" s="4"/>
      <c r="CW35" s="92"/>
      <c r="CX35" s="10"/>
      <c r="CY35" s="119">
        <f t="shared" si="70"/>
        <v>0</v>
      </c>
      <c r="CZ35" s="4"/>
      <c r="DA35" s="92"/>
      <c r="DB35" s="10"/>
      <c r="DC35" s="4"/>
      <c r="DD35" s="92"/>
      <c r="DE35" s="10"/>
      <c r="DF35" s="4"/>
      <c r="DG35" s="92"/>
      <c r="DH35" s="10"/>
      <c r="DI35" s="119">
        <f t="shared" si="77"/>
        <v>0</v>
      </c>
      <c r="DJ35" s="4">
        <v>1</v>
      </c>
      <c r="DK35" s="92">
        <f t="shared" si="78"/>
        <v>75000</v>
      </c>
      <c r="DL35" s="10">
        <f t="shared" si="79"/>
        <v>150000</v>
      </c>
      <c r="DM35" s="4"/>
      <c r="DN35" s="92">
        <f t="shared" si="80"/>
        <v>0</v>
      </c>
      <c r="DO35" s="10">
        <f t="shared" si="81"/>
        <v>0</v>
      </c>
      <c r="DP35" s="4"/>
      <c r="DQ35" s="92">
        <f t="shared" si="82"/>
        <v>0</v>
      </c>
      <c r="DR35" s="10">
        <f t="shared" si="83"/>
        <v>0</v>
      </c>
      <c r="DS35" s="119">
        <f t="shared" si="84"/>
        <v>1</v>
      </c>
      <c r="DT35" s="4">
        <v>1</v>
      </c>
      <c r="DU35" s="92">
        <f t="shared" si="85"/>
        <v>75000</v>
      </c>
      <c r="DV35" s="10">
        <f t="shared" si="86"/>
        <v>150000</v>
      </c>
      <c r="DW35" s="4"/>
      <c r="DX35" s="92">
        <f t="shared" si="87"/>
        <v>0</v>
      </c>
      <c r="DY35" s="10">
        <f t="shared" si="88"/>
        <v>0</v>
      </c>
      <c r="DZ35" s="4">
        <f>1</f>
        <v>1</v>
      </c>
      <c r="EA35" s="92">
        <f t="shared" si="89"/>
        <v>75000</v>
      </c>
      <c r="EB35" s="10">
        <f t="shared" si="90"/>
        <v>150000</v>
      </c>
      <c r="EC35" s="119">
        <f t="shared" si="91"/>
        <v>2</v>
      </c>
      <c r="ED35" s="4"/>
      <c r="EE35" s="92"/>
      <c r="EF35" s="10"/>
      <c r="EG35" s="4">
        <v>2</v>
      </c>
      <c r="EH35" s="92">
        <f t="shared" si="94"/>
        <v>150000</v>
      </c>
      <c r="EI35" s="10">
        <f t="shared" si="95"/>
        <v>300000</v>
      </c>
      <c r="EJ35" s="4"/>
      <c r="EK35" s="92">
        <f t="shared" si="96"/>
        <v>0</v>
      </c>
      <c r="EL35" s="10">
        <f t="shared" si="97"/>
        <v>0</v>
      </c>
      <c r="EM35" s="119">
        <f t="shared" si="98"/>
        <v>2</v>
      </c>
      <c r="EN35" s="4"/>
      <c r="EO35" s="92"/>
      <c r="EP35" s="10">
        <f t="shared" si="100"/>
        <v>0</v>
      </c>
      <c r="EQ35" s="4"/>
      <c r="ER35" s="92"/>
      <c r="ES35" s="10"/>
      <c r="ET35" s="4"/>
      <c r="EU35" s="92">
        <f t="shared" si="103"/>
        <v>0</v>
      </c>
      <c r="EV35" s="10">
        <f t="shared" si="104"/>
        <v>0</v>
      </c>
      <c r="EW35" s="119">
        <f t="shared" si="105"/>
        <v>0</v>
      </c>
      <c r="EX35" s="4"/>
      <c r="EY35" s="92">
        <f t="shared" si="106"/>
        <v>0</v>
      </c>
      <c r="EZ35" s="10">
        <f t="shared" si="107"/>
        <v>0</v>
      </c>
      <c r="FA35" s="4"/>
      <c r="FB35" s="92">
        <f t="shared" si="108"/>
        <v>0</v>
      </c>
      <c r="FC35" s="10">
        <f t="shared" si="109"/>
        <v>0</v>
      </c>
      <c r="FD35" s="4"/>
      <c r="FE35" s="92">
        <f t="shared" si="110"/>
        <v>0</v>
      </c>
      <c r="FF35" s="10">
        <f t="shared" si="111"/>
        <v>0</v>
      </c>
      <c r="FG35" s="119">
        <f t="shared" si="112"/>
        <v>0</v>
      </c>
      <c r="FH35" s="4"/>
      <c r="FI35" s="92">
        <f t="shared" si="113"/>
        <v>0</v>
      </c>
      <c r="FJ35" s="10">
        <f t="shared" si="114"/>
        <v>0</v>
      </c>
      <c r="FK35" s="4"/>
      <c r="FL35" s="92">
        <f t="shared" si="115"/>
        <v>0</v>
      </c>
      <c r="FM35" s="10">
        <f t="shared" si="116"/>
        <v>0</v>
      </c>
      <c r="FN35" s="4"/>
      <c r="FO35" s="92">
        <f t="shared" si="117"/>
        <v>0</v>
      </c>
      <c r="FP35" s="10">
        <f t="shared" si="118"/>
        <v>0</v>
      </c>
      <c r="FQ35" s="119">
        <f t="shared" si="119"/>
        <v>0</v>
      </c>
      <c r="FR35" s="4"/>
      <c r="FS35" s="92">
        <f t="shared" si="120"/>
        <v>0</v>
      </c>
      <c r="FT35" s="10">
        <f t="shared" si="121"/>
        <v>0</v>
      </c>
      <c r="FU35" s="4"/>
      <c r="FV35" s="92">
        <f t="shared" si="122"/>
        <v>0</v>
      </c>
      <c r="FW35" s="10">
        <f t="shared" si="123"/>
        <v>0</v>
      </c>
      <c r="FX35" s="4"/>
      <c r="FY35" s="92">
        <f t="shared" si="124"/>
        <v>0</v>
      </c>
      <c r="FZ35" s="10">
        <f t="shared" si="125"/>
        <v>0</v>
      </c>
      <c r="GA35" s="119">
        <f t="shared" si="126"/>
        <v>0</v>
      </c>
      <c r="GB35" s="4"/>
      <c r="GC35" s="92">
        <f t="shared" si="127"/>
        <v>0</v>
      </c>
      <c r="GD35" s="10">
        <f t="shared" si="128"/>
        <v>0</v>
      </c>
      <c r="GE35" s="4"/>
      <c r="GF35" s="92">
        <f t="shared" si="129"/>
        <v>0</v>
      </c>
      <c r="GG35" s="10">
        <f t="shared" si="130"/>
        <v>0</v>
      </c>
      <c r="GH35" s="4"/>
      <c r="GI35" s="92">
        <f t="shared" si="131"/>
        <v>0</v>
      </c>
      <c r="GJ35" s="10">
        <f t="shared" si="132"/>
        <v>0</v>
      </c>
      <c r="GK35" s="119">
        <f t="shared" si="133"/>
        <v>0</v>
      </c>
      <c r="GL35" s="4"/>
      <c r="GM35" s="92">
        <f t="shared" si="134"/>
        <v>0</v>
      </c>
      <c r="GN35" s="10">
        <f t="shared" si="135"/>
        <v>0</v>
      </c>
      <c r="GO35" s="4"/>
      <c r="GP35" s="92">
        <f t="shared" si="136"/>
        <v>0</v>
      </c>
      <c r="GQ35" s="10">
        <f t="shared" si="137"/>
        <v>0</v>
      </c>
      <c r="GR35" s="4"/>
      <c r="GS35" s="92">
        <f t="shared" si="138"/>
        <v>0</v>
      </c>
      <c r="GT35" s="10">
        <f t="shared" si="139"/>
        <v>0</v>
      </c>
      <c r="GU35" s="119">
        <f t="shared" si="140"/>
        <v>0</v>
      </c>
      <c r="GV35" s="4"/>
      <c r="GW35" s="92">
        <f t="shared" si="141"/>
        <v>0</v>
      </c>
      <c r="GX35" s="10">
        <f t="shared" si="142"/>
        <v>0</v>
      </c>
      <c r="GY35" s="4"/>
      <c r="GZ35" s="92">
        <f t="shared" si="143"/>
        <v>0</v>
      </c>
      <c r="HA35" s="10">
        <f t="shared" si="144"/>
        <v>0</v>
      </c>
      <c r="HB35" s="4"/>
      <c r="HC35" s="92">
        <f t="shared" si="145"/>
        <v>0</v>
      </c>
      <c r="HD35" s="10">
        <f t="shared" si="146"/>
        <v>0</v>
      </c>
      <c r="HE35" s="119">
        <f t="shared" si="147"/>
        <v>0</v>
      </c>
      <c r="HF35" s="4"/>
      <c r="HG35" s="92">
        <f t="shared" si="148"/>
        <v>0</v>
      </c>
      <c r="HH35" s="10">
        <f t="shared" si="149"/>
        <v>0</v>
      </c>
      <c r="HI35" s="4"/>
      <c r="HJ35" s="92">
        <f t="shared" si="150"/>
        <v>0</v>
      </c>
      <c r="HK35" s="10">
        <f t="shared" si="151"/>
        <v>0</v>
      </c>
      <c r="HL35" s="4"/>
      <c r="HM35" s="92">
        <f t="shared" si="152"/>
        <v>0</v>
      </c>
      <c r="HN35" s="10">
        <f t="shared" si="153"/>
        <v>0</v>
      </c>
      <c r="HO35" s="119">
        <f t="shared" si="154"/>
        <v>0</v>
      </c>
      <c r="HP35" s="4"/>
      <c r="HQ35" s="92">
        <f t="shared" si="155"/>
        <v>0</v>
      </c>
      <c r="HR35" s="10">
        <f t="shared" si="156"/>
        <v>0</v>
      </c>
      <c r="HS35" s="4"/>
      <c r="HT35" s="92">
        <f t="shared" si="157"/>
        <v>0</v>
      </c>
      <c r="HU35" s="10">
        <f t="shared" si="158"/>
        <v>0</v>
      </c>
      <c r="HV35" s="4"/>
      <c r="HW35" s="92">
        <f t="shared" si="159"/>
        <v>0</v>
      </c>
      <c r="HX35" s="10">
        <f t="shared" si="160"/>
        <v>0</v>
      </c>
      <c r="HY35" s="119">
        <f t="shared" si="161"/>
        <v>0</v>
      </c>
      <c r="HZ35" s="4"/>
      <c r="IA35" s="92">
        <f t="shared" si="162"/>
        <v>0</v>
      </c>
      <c r="IB35" s="10">
        <f t="shared" si="163"/>
        <v>0</v>
      </c>
      <c r="IC35" s="4"/>
      <c r="ID35" s="92">
        <f t="shared" si="164"/>
        <v>0</v>
      </c>
      <c r="IE35" s="10">
        <f t="shared" si="165"/>
        <v>0</v>
      </c>
      <c r="IF35" s="4"/>
      <c r="IG35" s="92">
        <f t="shared" si="166"/>
        <v>0</v>
      </c>
      <c r="IH35" s="10">
        <f t="shared" si="167"/>
        <v>0</v>
      </c>
      <c r="II35" s="119">
        <f t="shared" si="168"/>
        <v>0</v>
      </c>
      <c r="IJ35" s="4">
        <v>1</v>
      </c>
      <c r="IK35" s="92">
        <f t="shared" si="169"/>
        <v>75000</v>
      </c>
      <c r="IL35" s="10">
        <f t="shared" si="170"/>
        <v>150000</v>
      </c>
      <c r="IM35" s="4"/>
      <c r="IN35" s="92">
        <f t="shared" si="171"/>
        <v>0</v>
      </c>
      <c r="IO35" s="10">
        <f t="shared" si="172"/>
        <v>0</v>
      </c>
      <c r="IP35" s="4"/>
      <c r="IQ35" s="92">
        <f t="shared" si="173"/>
        <v>0</v>
      </c>
      <c r="IR35" s="10">
        <f t="shared" si="174"/>
        <v>0</v>
      </c>
      <c r="IS35" s="119">
        <f t="shared" si="175"/>
        <v>1</v>
      </c>
      <c r="IT35" s="4"/>
      <c r="IU35" s="92">
        <f t="shared" si="176"/>
        <v>0</v>
      </c>
      <c r="IV35" s="10">
        <f t="shared" si="177"/>
        <v>0</v>
      </c>
      <c r="IW35" s="4"/>
      <c r="IX35" s="92">
        <f t="shared" si="178"/>
        <v>0</v>
      </c>
      <c r="IY35" s="10">
        <f t="shared" si="179"/>
        <v>0</v>
      </c>
      <c r="IZ35" s="4"/>
      <c r="JA35" s="92">
        <f t="shared" si="180"/>
        <v>0</v>
      </c>
      <c r="JB35" s="10">
        <f t="shared" si="181"/>
        <v>0</v>
      </c>
      <c r="JC35" s="119">
        <f t="shared" si="182"/>
        <v>0</v>
      </c>
      <c r="JD35" s="4"/>
      <c r="JE35" s="92">
        <f t="shared" si="183"/>
        <v>0</v>
      </c>
      <c r="JF35" s="10">
        <f t="shared" si="184"/>
        <v>0</v>
      </c>
      <c r="JG35" s="4"/>
      <c r="JH35" s="92">
        <f t="shared" si="185"/>
        <v>0</v>
      </c>
      <c r="JI35" s="10">
        <f t="shared" si="186"/>
        <v>0</v>
      </c>
      <c r="JJ35" s="4"/>
      <c r="JK35" s="92">
        <f t="shared" si="187"/>
        <v>0</v>
      </c>
      <c r="JL35" s="10">
        <f t="shared" si="188"/>
        <v>0</v>
      </c>
      <c r="JM35" s="119">
        <f t="shared" si="189"/>
        <v>0</v>
      </c>
      <c r="JN35" s="4"/>
      <c r="JO35" s="92">
        <f t="shared" si="190"/>
        <v>0</v>
      </c>
      <c r="JP35" s="10">
        <f t="shared" si="191"/>
        <v>0</v>
      </c>
      <c r="JQ35" s="4"/>
      <c r="JR35" s="92">
        <f t="shared" si="192"/>
        <v>0</v>
      </c>
      <c r="JS35" s="10">
        <f t="shared" si="193"/>
        <v>0</v>
      </c>
      <c r="JT35" s="4"/>
      <c r="JU35" s="92">
        <f t="shared" si="194"/>
        <v>0</v>
      </c>
      <c r="JV35" s="10">
        <f t="shared" si="195"/>
        <v>0</v>
      </c>
      <c r="JW35" s="119">
        <f t="shared" si="196"/>
        <v>0</v>
      </c>
      <c r="JX35" s="4"/>
      <c r="JY35" s="92">
        <f t="shared" si="197"/>
        <v>0</v>
      </c>
      <c r="JZ35" s="10">
        <f t="shared" si="198"/>
        <v>0</v>
      </c>
      <c r="KA35" s="4"/>
      <c r="KB35" s="92">
        <f t="shared" si="199"/>
        <v>0</v>
      </c>
      <c r="KC35" s="10">
        <f t="shared" si="200"/>
        <v>0</v>
      </c>
      <c r="KD35" s="4"/>
      <c r="KE35" s="92">
        <f t="shared" si="201"/>
        <v>0</v>
      </c>
      <c r="KF35" s="10">
        <f t="shared" si="202"/>
        <v>0</v>
      </c>
      <c r="KG35" s="119">
        <f t="shared" si="203"/>
        <v>0</v>
      </c>
      <c r="KH35" s="4"/>
      <c r="KI35" s="92">
        <f t="shared" si="204"/>
        <v>0</v>
      </c>
      <c r="KJ35" s="10">
        <f t="shared" si="205"/>
        <v>0</v>
      </c>
      <c r="KK35" s="4"/>
      <c r="KL35" s="92">
        <f t="shared" si="206"/>
        <v>0</v>
      </c>
      <c r="KM35" s="10">
        <f t="shared" si="207"/>
        <v>0</v>
      </c>
      <c r="KN35" s="4"/>
      <c r="KO35" s="92">
        <f t="shared" si="208"/>
        <v>0</v>
      </c>
      <c r="KP35" s="10">
        <f t="shared" si="209"/>
        <v>0</v>
      </c>
      <c r="KQ35" s="119">
        <f t="shared" si="210"/>
        <v>0</v>
      </c>
      <c r="KR35" s="4"/>
      <c r="KS35" s="92">
        <f t="shared" si="211"/>
        <v>0</v>
      </c>
      <c r="KT35" s="10">
        <f t="shared" si="212"/>
        <v>0</v>
      </c>
      <c r="KU35" s="4"/>
      <c r="KV35" s="92">
        <f t="shared" si="213"/>
        <v>0</v>
      </c>
      <c r="KW35" s="10">
        <f t="shared" si="214"/>
        <v>0</v>
      </c>
      <c r="KX35" s="4"/>
      <c r="KY35" s="92">
        <f t="shared" si="215"/>
        <v>0</v>
      </c>
      <c r="KZ35" s="10">
        <f t="shared" si="216"/>
        <v>0</v>
      </c>
      <c r="LA35" s="119">
        <f t="shared" si="217"/>
        <v>0</v>
      </c>
      <c r="LB35" s="37"/>
      <c r="LD35" s="335">
        <f t="shared" si="218"/>
        <v>9</v>
      </c>
      <c r="LE35" s="189">
        <f t="shared" si="0"/>
        <v>1350000</v>
      </c>
    </row>
    <row r="36" spans="1:317" x14ac:dyDescent="0.25">
      <c r="A36" s="5" t="s">
        <v>189</v>
      </c>
      <c r="B36" s="4">
        <v>150000</v>
      </c>
      <c r="C36" s="4">
        <v>250000</v>
      </c>
      <c r="D36" s="4"/>
      <c r="E36" s="92">
        <f t="shared" si="1"/>
        <v>0</v>
      </c>
      <c r="F36" s="10">
        <f t="shared" si="2"/>
        <v>0</v>
      </c>
      <c r="G36" s="4"/>
      <c r="H36" s="92">
        <f t="shared" si="3"/>
        <v>0</v>
      </c>
      <c r="I36" s="10">
        <f t="shared" si="4"/>
        <v>0</v>
      </c>
      <c r="J36" s="4"/>
      <c r="K36" s="92">
        <f t="shared" si="5"/>
        <v>0</v>
      </c>
      <c r="L36" s="10">
        <f t="shared" si="6"/>
        <v>0</v>
      </c>
      <c r="M36" s="119">
        <f t="shared" si="7"/>
        <v>0</v>
      </c>
      <c r="N36" s="4"/>
      <c r="O36" s="92">
        <f t="shared" si="8"/>
        <v>0</v>
      </c>
      <c r="P36" s="10">
        <f t="shared" si="9"/>
        <v>0</v>
      </c>
      <c r="Q36" s="4"/>
      <c r="R36" s="92">
        <f t="shared" si="10"/>
        <v>0</v>
      </c>
      <c r="S36" s="10">
        <f t="shared" si="11"/>
        <v>0</v>
      </c>
      <c r="T36" s="4"/>
      <c r="U36" s="92">
        <f t="shared" si="12"/>
        <v>0</v>
      </c>
      <c r="V36" s="10">
        <f t="shared" si="13"/>
        <v>0</v>
      </c>
      <c r="W36" s="119">
        <f t="shared" si="14"/>
        <v>0</v>
      </c>
      <c r="X36" s="4"/>
      <c r="Y36" s="92">
        <f t="shared" si="15"/>
        <v>0</v>
      </c>
      <c r="Z36" s="10">
        <f t="shared" si="16"/>
        <v>0</v>
      </c>
      <c r="AA36" s="4"/>
      <c r="AB36" s="92">
        <f t="shared" si="17"/>
        <v>0</v>
      </c>
      <c r="AC36" s="10">
        <f t="shared" si="18"/>
        <v>0</v>
      </c>
      <c r="AD36" s="4"/>
      <c r="AE36" s="92">
        <f t="shared" si="19"/>
        <v>0</v>
      </c>
      <c r="AF36" s="10">
        <f t="shared" si="20"/>
        <v>0</v>
      </c>
      <c r="AG36" s="119">
        <f t="shared" si="21"/>
        <v>0</v>
      </c>
      <c r="AH36" s="4"/>
      <c r="AI36" s="92">
        <f t="shared" si="22"/>
        <v>0</v>
      </c>
      <c r="AJ36" s="10">
        <f t="shared" si="23"/>
        <v>0</v>
      </c>
      <c r="AK36" s="4"/>
      <c r="AL36" s="92">
        <f t="shared" si="24"/>
        <v>0</v>
      </c>
      <c r="AM36" s="10">
        <f t="shared" si="25"/>
        <v>0</v>
      </c>
      <c r="AN36" s="4"/>
      <c r="AO36" s="92">
        <f t="shared" si="26"/>
        <v>0</v>
      </c>
      <c r="AP36" s="10">
        <f t="shared" si="27"/>
        <v>0</v>
      </c>
      <c r="AQ36" s="119">
        <f t="shared" si="28"/>
        <v>0</v>
      </c>
      <c r="AR36" s="4"/>
      <c r="AS36" s="92">
        <f t="shared" si="29"/>
        <v>0</v>
      </c>
      <c r="AT36" s="10">
        <f t="shared" si="30"/>
        <v>0</v>
      </c>
      <c r="AU36" s="4"/>
      <c r="AV36" s="92">
        <f t="shared" si="31"/>
        <v>0</v>
      </c>
      <c r="AW36" s="10">
        <f t="shared" si="32"/>
        <v>0</v>
      </c>
      <c r="AX36" s="4"/>
      <c r="AY36" s="92">
        <f t="shared" si="33"/>
        <v>0</v>
      </c>
      <c r="AZ36" s="10">
        <f t="shared" si="34"/>
        <v>0</v>
      </c>
      <c r="BA36" s="119">
        <f t="shared" si="35"/>
        <v>0</v>
      </c>
      <c r="BB36" s="4"/>
      <c r="BC36" s="92">
        <f t="shared" si="36"/>
        <v>0</v>
      </c>
      <c r="BD36" s="10">
        <f t="shared" si="37"/>
        <v>0</v>
      </c>
      <c r="BE36" s="4"/>
      <c r="BF36" s="92">
        <f t="shared" si="38"/>
        <v>0</v>
      </c>
      <c r="BG36" s="10">
        <f t="shared" si="39"/>
        <v>0</v>
      </c>
      <c r="BH36" s="4"/>
      <c r="BI36" s="92">
        <f t="shared" si="40"/>
        <v>0</v>
      </c>
      <c r="BJ36" s="10">
        <f t="shared" si="41"/>
        <v>0</v>
      </c>
      <c r="BK36" s="119">
        <f t="shared" si="42"/>
        <v>0</v>
      </c>
      <c r="BL36" s="4"/>
      <c r="BM36" s="92">
        <f t="shared" si="43"/>
        <v>0</v>
      </c>
      <c r="BN36" s="10">
        <f t="shared" si="44"/>
        <v>0</v>
      </c>
      <c r="BO36" s="4"/>
      <c r="BP36" s="92">
        <f t="shared" si="45"/>
        <v>0</v>
      </c>
      <c r="BQ36" s="10">
        <f t="shared" si="46"/>
        <v>0</v>
      </c>
      <c r="BR36" s="4"/>
      <c r="BS36" s="92">
        <f t="shared" si="47"/>
        <v>0</v>
      </c>
      <c r="BT36" s="10">
        <f t="shared" si="48"/>
        <v>0</v>
      </c>
      <c r="BU36" s="119">
        <f t="shared" si="49"/>
        <v>0</v>
      </c>
      <c r="BV36" s="4"/>
      <c r="BW36" s="92">
        <f t="shared" si="50"/>
        <v>0</v>
      </c>
      <c r="BX36" s="10">
        <f t="shared" si="51"/>
        <v>0</v>
      </c>
      <c r="BY36" s="4"/>
      <c r="BZ36" s="92">
        <f t="shared" si="52"/>
        <v>0</v>
      </c>
      <c r="CA36" s="10">
        <f t="shared" si="53"/>
        <v>0</v>
      </c>
      <c r="CB36" s="4"/>
      <c r="CC36" s="92">
        <f t="shared" si="54"/>
        <v>0</v>
      </c>
      <c r="CD36" s="10">
        <f t="shared" si="55"/>
        <v>0</v>
      </c>
      <c r="CE36" s="119">
        <f t="shared" si="56"/>
        <v>0</v>
      </c>
      <c r="CF36" s="4"/>
      <c r="CG36" s="92">
        <f t="shared" si="57"/>
        <v>0</v>
      </c>
      <c r="CH36" s="10">
        <f t="shared" si="58"/>
        <v>0</v>
      </c>
      <c r="CI36" s="4"/>
      <c r="CJ36" s="92">
        <f t="shared" si="59"/>
        <v>0</v>
      </c>
      <c r="CK36" s="10">
        <f t="shared" si="60"/>
        <v>0</v>
      </c>
      <c r="CL36" s="4"/>
      <c r="CM36" s="92">
        <f t="shared" si="61"/>
        <v>0</v>
      </c>
      <c r="CN36" s="10">
        <f t="shared" si="62"/>
        <v>0</v>
      </c>
      <c r="CO36" s="119">
        <f t="shared" si="63"/>
        <v>0</v>
      </c>
      <c r="CP36" s="4"/>
      <c r="CQ36" s="92">
        <f t="shared" si="64"/>
        <v>0</v>
      </c>
      <c r="CR36" s="10">
        <f t="shared" si="65"/>
        <v>0</v>
      </c>
      <c r="CS36" s="4"/>
      <c r="CT36" s="92">
        <f t="shared" si="66"/>
        <v>0</v>
      </c>
      <c r="CU36" s="10">
        <f t="shared" si="67"/>
        <v>0</v>
      </c>
      <c r="CV36" s="4"/>
      <c r="CW36" s="92">
        <f t="shared" si="68"/>
        <v>0</v>
      </c>
      <c r="CX36" s="10">
        <f t="shared" si="69"/>
        <v>0</v>
      </c>
      <c r="CY36" s="119">
        <f t="shared" si="70"/>
        <v>0</v>
      </c>
      <c r="CZ36" s="4"/>
      <c r="DA36" s="92">
        <f t="shared" si="71"/>
        <v>0</v>
      </c>
      <c r="DB36" s="10">
        <f t="shared" si="72"/>
        <v>0</v>
      </c>
      <c r="DC36" s="4"/>
      <c r="DD36" s="92">
        <f t="shared" si="73"/>
        <v>0</v>
      </c>
      <c r="DE36" s="10">
        <f t="shared" si="74"/>
        <v>0</v>
      </c>
      <c r="DF36" s="4"/>
      <c r="DG36" s="92">
        <f t="shared" si="75"/>
        <v>0</v>
      </c>
      <c r="DH36" s="10">
        <f t="shared" si="76"/>
        <v>0</v>
      </c>
      <c r="DI36" s="119">
        <f t="shared" si="77"/>
        <v>0</v>
      </c>
      <c r="DJ36" s="4"/>
      <c r="DK36" s="92">
        <f t="shared" si="78"/>
        <v>0</v>
      </c>
      <c r="DL36" s="10">
        <f t="shared" si="79"/>
        <v>0</v>
      </c>
      <c r="DM36" s="4"/>
      <c r="DN36" s="92">
        <f t="shared" si="80"/>
        <v>0</v>
      </c>
      <c r="DO36" s="10">
        <f t="shared" si="81"/>
        <v>0</v>
      </c>
      <c r="DP36" s="4"/>
      <c r="DQ36" s="92">
        <f t="shared" si="82"/>
        <v>0</v>
      </c>
      <c r="DR36" s="10">
        <f t="shared" si="83"/>
        <v>0</v>
      </c>
      <c r="DS36" s="119">
        <f t="shared" si="84"/>
        <v>0</v>
      </c>
      <c r="DT36" s="4"/>
      <c r="DU36" s="92">
        <f t="shared" si="85"/>
        <v>0</v>
      </c>
      <c r="DV36" s="10">
        <f t="shared" si="86"/>
        <v>0</v>
      </c>
      <c r="DW36" s="4"/>
      <c r="DX36" s="92">
        <f t="shared" si="87"/>
        <v>0</v>
      </c>
      <c r="DY36" s="10">
        <f t="shared" si="88"/>
        <v>0</v>
      </c>
      <c r="DZ36" s="4"/>
      <c r="EA36" s="92">
        <f t="shared" si="89"/>
        <v>0</v>
      </c>
      <c r="EB36" s="10">
        <f t="shared" si="90"/>
        <v>0</v>
      </c>
      <c r="EC36" s="119">
        <f t="shared" si="91"/>
        <v>0</v>
      </c>
      <c r="ED36" s="4"/>
      <c r="EE36" s="92">
        <f t="shared" si="92"/>
        <v>0</v>
      </c>
      <c r="EF36" s="10">
        <f t="shared" si="93"/>
        <v>0</v>
      </c>
      <c r="EG36" s="4"/>
      <c r="EH36" s="92">
        <f t="shared" si="94"/>
        <v>0</v>
      </c>
      <c r="EI36" s="10">
        <f t="shared" si="95"/>
        <v>0</v>
      </c>
      <c r="EJ36" s="4"/>
      <c r="EK36" s="92">
        <f t="shared" si="96"/>
        <v>0</v>
      </c>
      <c r="EL36" s="10">
        <f t="shared" si="97"/>
        <v>0</v>
      </c>
      <c r="EM36" s="119">
        <f t="shared" si="98"/>
        <v>0</v>
      </c>
      <c r="EN36" s="4"/>
      <c r="EO36" s="92">
        <f t="shared" si="99"/>
        <v>0</v>
      </c>
      <c r="EP36" s="10">
        <f t="shared" si="100"/>
        <v>0</v>
      </c>
      <c r="EQ36" s="4"/>
      <c r="ER36" s="92">
        <f t="shared" si="101"/>
        <v>0</v>
      </c>
      <c r="ES36" s="10">
        <f t="shared" si="102"/>
        <v>0</v>
      </c>
      <c r="ET36" s="4"/>
      <c r="EU36" s="92">
        <f t="shared" si="103"/>
        <v>0</v>
      </c>
      <c r="EV36" s="10">
        <f t="shared" si="104"/>
        <v>0</v>
      </c>
      <c r="EW36" s="119">
        <f t="shared" si="105"/>
        <v>0</v>
      </c>
      <c r="EX36" s="4"/>
      <c r="EY36" s="92">
        <f t="shared" si="106"/>
        <v>0</v>
      </c>
      <c r="EZ36" s="10">
        <f t="shared" si="107"/>
        <v>0</v>
      </c>
      <c r="FA36" s="4"/>
      <c r="FB36" s="92">
        <f t="shared" si="108"/>
        <v>0</v>
      </c>
      <c r="FC36" s="10">
        <f t="shared" si="109"/>
        <v>0</v>
      </c>
      <c r="FD36" s="4"/>
      <c r="FE36" s="92">
        <f t="shared" si="110"/>
        <v>0</v>
      </c>
      <c r="FF36" s="10">
        <f t="shared" si="111"/>
        <v>0</v>
      </c>
      <c r="FG36" s="119">
        <f>EX36+FA36+FD36</f>
        <v>0</v>
      </c>
      <c r="FH36" s="4"/>
      <c r="FI36" s="92">
        <f t="shared" si="113"/>
        <v>0</v>
      </c>
      <c r="FJ36" s="10">
        <f t="shared" si="114"/>
        <v>0</v>
      </c>
      <c r="FK36" s="4"/>
      <c r="FL36" s="92">
        <f t="shared" si="115"/>
        <v>0</v>
      </c>
      <c r="FM36" s="10">
        <f t="shared" si="116"/>
        <v>0</v>
      </c>
      <c r="FN36" s="4"/>
      <c r="FO36" s="92">
        <f t="shared" si="117"/>
        <v>0</v>
      </c>
      <c r="FP36" s="10">
        <f t="shared" si="118"/>
        <v>0</v>
      </c>
      <c r="FQ36" s="119">
        <f>FH36+FK36+FN36</f>
        <v>0</v>
      </c>
      <c r="FR36" s="4"/>
      <c r="FS36" s="92">
        <f t="shared" si="120"/>
        <v>0</v>
      </c>
      <c r="FT36" s="10">
        <f t="shared" si="121"/>
        <v>0</v>
      </c>
      <c r="FU36" s="4"/>
      <c r="FV36" s="92">
        <f t="shared" si="122"/>
        <v>0</v>
      </c>
      <c r="FW36" s="10">
        <f t="shared" si="123"/>
        <v>0</v>
      </c>
      <c r="FX36" s="4"/>
      <c r="FY36" s="92">
        <f t="shared" si="124"/>
        <v>0</v>
      </c>
      <c r="FZ36" s="10">
        <f t="shared" si="125"/>
        <v>0</v>
      </c>
      <c r="GA36" s="119">
        <f>FR36+FU36+FX36</f>
        <v>0</v>
      </c>
      <c r="GB36" s="4"/>
      <c r="GC36" s="92">
        <f t="shared" si="127"/>
        <v>0</v>
      </c>
      <c r="GD36" s="10">
        <f t="shared" si="128"/>
        <v>0</v>
      </c>
      <c r="GE36" s="4"/>
      <c r="GF36" s="92">
        <f t="shared" si="129"/>
        <v>0</v>
      </c>
      <c r="GG36" s="10">
        <f t="shared" si="130"/>
        <v>0</v>
      </c>
      <c r="GH36" s="4"/>
      <c r="GI36" s="92">
        <f t="shared" si="131"/>
        <v>0</v>
      </c>
      <c r="GJ36" s="10">
        <f t="shared" si="132"/>
        <v>0</v>
      </c>
      <c r="GK36" s="119">
        <f>GB36+GE36+GH36</f>
        <v>0</v>
      </c>
      <c r="GL36" s="4"/>
      <c r="GM36" s="92">
        <f t="shared" si="134"/>
        <v>0</v>
      </c>
      <c r="GN36" s="10">
        <f t="shared" si="135"/>
        <v>0</v>
      </c>
      <c r="GO36" s="4"/>
      <c r="GP36" s="92">
        <f t="shared" si="136"/>
        <v>0</v>
      </c>
      <c r="GQ36" s="10">
        <f t="shared" si="137"/>
        <v>0</v>
      </c>
      <c r="GR36" s="4"/>
      <c r="GS36" s="92">
        <f t="shared" si="138"/>
        <v>0</v>
      </c>
      <c r="GT36" s="10">
        <f t="shared" si="139"/>
        <v>0</v>
      </c>
      <c r="GU36" s="119">
        <f t="shared" si="140"/>
        <v>0</v>
      </c>
      <c r="GV36" s="4"/>
      <c r="GW36" s="92">
        <f t="shared" si="141"/>
        <v>0</v>
      </c>
      <c r="GX36" s="10">
        <f t="shared" si="142"/>
        <v>0</v>
      </c>
      <c r="GY36" s="4"/>
      <c r="GZ36" s="92">
        <f t="shared" si="143"/>
        <v>0</v>
      </c>
      <c r="HA36" s="10">
        <f t="shared" si="144"/>
        <v>0</v>
      </c>
      <c r="HB36" s="4"/>
      <c r="HC36" s="92">
        <f t="shared" si="145"/>
        <v>0</v>
      </c>
      <c r="HD36" s="10">
        <f t="shared" si="146"/>
        <v>0</v>
      </c>
      <c r="HE36" s="119">
        <f>GV36+GY36+HB36</f>
        <v>0</v>
      </c>
      <c r="HF36" s="4"/>
      <c r="HG36" s="92">
        <f t="shared" si="148"/>
        <v>0</v>
      </c>
      <c r="HH36" s="10">
        <f t="shared" si="149"/>
        <v>0</v>
      </c>
      <c r="HI36" s="4"/>
      <c r="HJ36" s="92">
        <f t="shared" si="150"/>
        <v>0</v>
      </c>
      <c r="HK36" s="10">
        <f t="shared" si="151"/>
        <v>0</v>
      </c>
      <c r="HL36" s="4"/>
      <c r="HM36" s="92">
        <f t="shared" si="152"/>
        <v>0</v>
      </c>
      <c r="HN36" s="10">
        <f t="shared" si="153"/>
        <v>0</v>
      </c>
      <c r="HO36" s="119">
        <f>HF36+HI36+HL36</f>
        <v>0</v>
      </c>
      <c r="HP36" s="4"/>
      <c r="HQ36" s="92">
        <f t="shared" si="155"/>
        <v>0</v>
      </c>
      <c r="HR36" s="10">
        <f t="shared" si="156"/>
        <v>0</v>
      </c>
      <c r="HS36" s="4"/>
      <c r="HT36" s="92">
        <f t="shared" si="157"/>
        <v>0</v>
      </c>
      <c r="HU36" s="10">
        <f t="shared" si="158"/>
        <v>0</v>
      </c>
      <c r="HV36" s="4"/>
      <c r="HW36" s="92">
        <f t="shared" si="159"/>
        <v>0</v>
      </c>
      <c r="HX36" s="10">
        <f t="shared" si="160"/>
        <v>0</v>
      </c>
      <c r="HY36" s="119">
        <f>HP36+HS36+HV36</f>
        <v>0</v>
      </c>
      <c r="HZ36" s="4"/>
      <c r="IA36" s="92">
        <f t="shared" si="162"/>
        <v>0</v>
      </c>
      <c r="IB36" s="10">
        <f t="shared" si="163"/>
        <v>0</v>
      </c>
      <c r="IC36" s="4"/>
      <c r="ID36" s="92">
        <f t="shared" si="164"/>
        <v>0</v>
      </c>
      <c r="IE36" s="10">
        <f t="shared" si="165"/>
        <v>0</v>
      </c>
      <c r="IF36" s="4"/>
      <c r="IG36" s="92">
        <f t="shared" si="166"/>
        <v>0</v>
      </c>
      <c r="IH36" s="10">
        <f t="shared" si="167"/>
        <v>0</v>
      </c>
      <c r="II36" s="119">
        <f>HZ36+IC36+IF36</f>
        <v>0</v>
      </c>
      <c r="IJ36" s="4"/>
      <c r="IK36" s="92">
        <f t="shared" si="169"/>
        <v>0</v>
      </c>
      <c r="IL36" s="10">
        <f t="shared" si="170"/>
        <v>0</v>
      </c>
      <c r="IM36" s="4"/>
      <c r="IN36" s="92">
        <f t="shared" si="171"/>
        <v>0</v>
      </c>
      <c r="IO36" s="10">
        <f t="shared" si="172"/>
        <v>0</v>
      </c>
      <c r="IP36" s="4"/>
      <c r="IQ36" s="92">
        <f t="shared" si="173"/>
        <v>0</v>
      </c>
      <c r="IR36" s="10">
        <f t="shared" si="174"/>
        <v>0</v>
      </c>
      <c r="IS36" s="119">
        <f>IJ36+IM36+IP36</f>
        <v>0</v>
      </c>
      <c r="IT36" s="4"/>
      <c r="IU36" s="92">
        <f t="shared" si="176"/>
        <v>0</v>
      </c>
      <c r="IV36" s="10">
        <f t="shared" si="177"/>
        <v>0</v>
      </c>
      <c r="IW36" s="4"/>
      <c r="IX36" s="92">
        <f t="shared" si="178"/>
        <v>0</v>
      </c>
      <c r="IY36" s="10">
        <f t="shared" si="179"/>
        <v>0</v>
      </c>
      <c r="IZ36" s="4"/>
      <c r="JA36" s="92">
        <f t="shared" si="180"/>
        <v>0</v>
      </c>
      <c r="JB36" s="10">
        <f t="shared" si="181"/>
        <v>0</v>
      </c>
      <c r="JC36" s="119">
        <f>IT36+IW36+IZ36</f>
        <v>0</v>
      </c>
      <c r="JD36" s="4"/>
      <c r="JE36" s="92">
        <f t="shared" si="183"/>
        <v>0</v>
      </c>
      <c r="JF36" s="10">
        <f t="shared" si="184"/>
        <v>0</v>
      </c>
      <c r="JG36" s="4"/>
      <c r="JH36" s="92">
        <f t="shared" si="185"/>
        <v>0</v>
      </c>
      <c r="JI36" s="10">
        <f t="shared" si="186"/>
        <v>0</v>
      </c>
      <c r="JJ36" s="4"/>
      <c r="JK36" s="92">
        <f t="shared" si="187"/>
        <v>0</v>
      </c>
      <c r="JL36" s="10">
        <f t="shared" si="188"/>
        <v>0</v>
      </c>
      <c r="JM36" s="119">
        <f t="shared" si="189"/>
        <v>0</v>
      </c>
      <c r="JN36" s="4"/>
      <c r="JO36" s="92">
        <f t="shared" si="190"/>
        <v>0</v>
      </c>
      <c r="JP36" s="10">
        <f t="shared" si="191"/>
        <v>0</v>
      </c>
      <c r="JQ36" s="4"/>
      <c r="JR36" s="92">
        <f t="shared" si="192"/>
        <v>0</v>
      </c>
      <c r="JS36" s="10">
        <f t="shared" si="193"/>
        <v>0</v>
      </c>
      <c r="JT36" s="4"/>
      <c r="JU36" s="92">
        <f t="shared" si="194"/>
        <v>0</v>
      </c>
      <c r="JV36" s="10">
        <f t="shared" si="195"/>
        <v>0</v>
      </c>
      <c r="JW36" s="119">
        <f>JN36+JQ36+JT36</f>
        <v>0</v>
      </c>
      <c r="JX36" s="4"/>
      <c r="JY36" s="92">
        <f t="shared" si="197"/>
        <v>0</v>
      </c>
      <c r="JZ36" s="10">
        <f t="shared" si="198"/>
        <v>0</v>
      </c>
      <c r="KA36" s="4"/>
      <c r="KB36" s="92">
        <f t="shared" si="199"/>
        <v>0</v>
      </c>
      <c r="KC36" s="10">
        <f t="shared" si="200"/>
        <v>0</v>
      </c>
      <c r="KD36" s="4"/>
      <c r="KE36" s="92">
        <f t="shared" si="201"/>
        <v>0</v>
      </c>
      <c r="KF36" s="10">
        <f t="shared" si="202"/>
        <v>0</v>
      </c>
      <c r="KG36" s="119">
        <f>JX36+KA36+KD36</f>
        <v>0</v>
      </c>
      <c r="KH36" s="4"/>
      <c r="KI36" s="92">
        <f t="shared" si="204"/>
        <v>0</v>
      </c>
      <c r="KJ36" s="10">
        <f t="shared" si="205"/>
        <v>0</v>
      </c>
      <c r="KK36" s="4"/>
      <c r="KL36" s="92">
        <f t="shared" si="206"/>
        <v>0</v>
      </c>
      <c r="KM36" s="10">
        <f t="shared" si="207"/>
        <v>0</v>
      </c>
      <c r="KN36" s="4"/>
      <c r="KO36" s="92">
        <f t="shared" si="208"/>
        <v>0</v>
      </c>
      <c r="KP36" s="10">
        <f t="shared" si="209"/>
        <v>0</v>
      </c>
      <c r="KQ36" s="119">
        <f>KH36+KK36+KN36</f>
        <v>0</v>
      </c>
      <c r="KR36" s="4"/>
      <c r="KS36" s="92">
        <f t="shared" si="211"/>
        <v>0</v>
      </c>
      <c r="KT36" s="10">
        <f t="shared" si="212"/>
        <v>0</v>
      </c>
      <c r="KU36" s="4"/>
      <c r="KV36" s="92">
        <f t="shared" si="213"/>
        <v>0</v>
      </c>
      <c r="KW36" s="10">
        <f t="shared" si="214"/>
        <v>0</v>
      </c>
      <c r="KX36" s="4"/>
      <c r="KY36" s="92">
        <f t="shared" si="215"/>
        <v>0</v>
      </c>
      <c r="KZ36" s="10">
        <f t="shared" si="216"/>
        <v>0</v>
      </c>
      <c r="LA36" s="119">
        <f>KR36+KU36+KX36</f>
        <v>0</v>
      </c>
      <c r="LB36" s="37"/>
      <c r="LD36" s="335">
        <f t="shared" si="218"/>
        <v>0</v>
      </c>
      <c r="LE36" s="189">
        <f t="shared" si="0"/>
        <v>0</v>
      </c>
    </row>
    <row r="37" spans="1:317" ht="13.5" customHeight="1" x14ac:dyDescent="0.25">
      <c r="A37" s="5" t="s">
        <v>253</v>
      </c>
      <c r="B37" s="4">
        <v>145000</v>
      </c>
      <c r="C37" s="4">
        <v>250000</v>
      </c>
      <c r="D37" s="4">
        <v>1</v>
      </c>
      <c r="E37" s="92">
        <f t="shared" si="1"/>
        <v>145000</v>
      </c>
      <c r="F37" s="10">
        <f t="shared" si="2"/>
        <v>250000</v>
      </c>
      <c r="G37" s="4"/>
      <c r="H37" s="92">
        <f t="shared" si="3"/>
        <v>0</v>
      </c>
      <c r="I37" s="10">
        <f t="shared" si="4"/>
        <v>0</v>
      </c>
      <c r="J37" s="4"/>
      <c r="K37" s="92">
        <f t="shared" si="5"/>
        <v>0</v>
      </c>
      <c r="L37" s="10">
        <f t="shared" si="6"/>
        <v>0</v>
      </c>
      <c r="M37" s="119">
        <f t="shared" si="7"/>
        <v>1</v>
      </c>
      <c r="N37" s="4"/>
      <c r="O37" s="92">
        <f t="shared" si="8"/>
        <v>0</v>
      </c>
      <c r="P37" s="10">
        <f t="shared" si="9"/>
        <v>0</v>
      </c>
      <c r="Q37" s="4"/>
      <c r="R37" s="92">
        <f t="shared" si="10"/>
        <v>0</v>
      </c>
      <c r="S37" s="10">
        <f t="shared" si="11"/>
        <v>0</v>
      </c>
      <c r="T37" s="4"/>
      <c r="U37" s="92">
        <f t="shared" si="12"/>
        <v>0</v>
      </c>
      <c r="V37" s="10">
        <f t="shared" si="13"/>
        <v>0</v>
      </c>
      <c r="W37" s="119">
        <f t="shared" si="14"/>
        <v>0</v>
      </c>
      <c r="X37" s="4">
        <v>1</v>
      </c>
      <c r="Y37" s="92">
        <f t="shared" si="15"/>
        <v>145000</v>
      </c>
      <c r="Z37" s="10">
        <f t="shared" si="16"/>
        <v>250000</v>
      </c>
      <c r="AA37" s="4"/>
      <c r="AB37" s="92">
        <f t="shared" si="17"/>
        <v>0</v>
      </c>
      <c r="AC37" s="10">
        <f t="shared" si="18"/>
        <v>0</v>
      </c>
      <c r="AD37" s="4"/>
      <c r="AE37" s="92">
        <f t="shared" si="19"/>
        <v>0</v>
      </c>
      <c r="AF37" s="10">
        <f t="shared" si="20"/>
        <v>0</v>
      </c>
      <c r="AG37" s="119">
        <f t="shared" si="21"/>
        <v>1</v>
      </c>
      <c r="AH37" s="4"/>
      <c r="AI37" s="92">
        <f t="shared" si="22"/>
        <v>0</v>
      </c>
      <c r="AJ37" s="10">
        <f t="shared" si="23"/>
        <v>0</v>
      </c>
      <c r="AK37" s="4"/>
      <c r="AL37" s="92">
        <f t="shared" si="24"/>
        <v>0</v>
      </c>
      <c r="AM37" s="10">
        <f t="shared" si="25"/>
        <v>0</v>
      </c>
      <c r="AN37" s="4"/>
      <c r="AO37" s="92">
        <f t="shared" si="26"/>
        <v>0</v>
      </c>
      <c r="AP37" s="10">
        <f t="shared" si="27"/>
        <v>0</v>
      </c>
      <c r="AQ37" s="119">
        <f t="shared" si="28"/>
        <v>0</v>
      </c>
      <c r="AR37" s="4"/>
      <c r="AS37" s="92">
        <f t="shared" si="29"/>
        <v>0</v>
      </c>
      <c r="AT37" s="10">
        <f t="shared" si="30"/>
        <v>0</v>
      </c>
      <c r="AU37" s="4"/>
      <c r="AV37" s="92">
        <f t="shared" si="31"/>
        <v>0</v>
      </c>
      <c r="AW37" s="10">
        <f t="shared" si="32"/>
        <v>0</v>
      </c>
      <c r="AX37" s="4"/>
      <c r="AY37" s="92">
        <f t="shared" si="33"/>
        <v>0</v>
      </c>
      <c r="AZ37" s="10">
        <f t="shared" si="34"/>
        <v>0</v>
      </c>
      <c r="BA37" s="119">
        <f t="shared" si="35"/>
        <v>0</v>
      </c>
      <c r="BB37" s="4"/>
      <c r="BC37" s="92">
        <f t="shared" si="36"/>
        <v>0</v>
      </c>
      <c r="BD37" s="10">
        <f t="shared" si="37"/>
        <v>0</v>
      </c>
      <c r="BE37" s="4"/>
      <c r="BF37" s="92">
        <f t="shared" si="38"/>
        <v>0</v>
      </c>
      <c r="BG37" s="10">
        <f t="shared" si="39"/>
        <v>0</v>
      </c>
      <c r="BH37" s="4"/>
      <c r="BI37" s="92">
        <f t="shared" si="40"/>
        <v>0</v>
      </c>
      <c r="BJ37" s="10">
        <f t="shared" si="41"/>
        <v>0</v>
      </c>
      <c r="BK37" s="119">
        <f t="shared" si="42"/>
        <v>0</v>
      </c>
      <c r="BL37" s="4"/>
      <c r="BM37" s="92">
        <f t="shared" si="43"/>
        <v>0</v>
      </c>
      <c r="BN37" s="10">
        <f t="shared" si="44"/>
        <v>0</v>
      </c>
      <c r="BO37" s="4"/>
      <c r="BP37" s="92">
        <f t="shared" si="45"/>
        <v>0</v>
      </c>
      <c r="BQ37" s="10">
        <f t="shared" si="46"/>
        <v>0</v>
      </c>
      <c r="BR37" s="4"/>
      <c r="BS37" s="92">
        <f t="shared" si="47"/>
        <v>0</v>
      </c>
      <c r="BT37" s="10"/>
      <c r="BU37" s="119">
        <f t="shared" si="49"/>
        <v>0</v>
      </c>
      <c r="BV37" s="4"/>
      <c r="BW37" s="92">
        <f t="shared" si="50"/>
        <v>0</v>
      </c>
      <c r="BX37" s="10">
        <f t="shared" si="51"/>
        <v>0</v>
      </c>
      <c r="BY37" s="4"/>
      <c r="BZ37" s="92">
        <f t="shared" si="52"/>
        <v>0</v>
      </c>
      <c r="CA37" s="10">
        <f t="shared" si="53"/>
        <v>0</v>
      </c>
      <c r="CB37" s="4"/>
      <c r="CC37" s="92">
        <f t="shared" si="54"/>
        <v>0</v>
      </c>
      <c r="CD37" s="10">
        <f t="shared" si="55"/>
        <v>0</v>
      </c>
      <c r="CE37" s="119">
        <f t="shared" si="56"/>
        <v>0</v>
      </c>
      <c r="CF37" s="4"/>
      <c r="CG37" s="92">
        <f t="shared" si="57"/>
        <v>0</v>
      </c>
      <c r="CH37" s="10">
        <f t="shared" si="58"/>
        <v>0</v>
      </c>
      <c r="CI37" s="4"/>
      <c r="CJ37" s="92">
        <f t="shared" si="59"/>
        <v>0</v>
      </c>
      <c r="CK37" s="10">
        <f t="shared" si="60"/>
        <v>0</v>
      </c>
      <c r="CL37" s="4"/>
      <c r="CM37" s="92">
        <f t="shared" si="61"/>
        <v>0</v>
      </c>
      <c r="CN37" s="10">
        <f t="shared" si="62"/>
        <v>0</v>
      </c>
      <c r="CO37" s="119">
        <f t="shared" si="63"/>
        <v>0</v>
      </c>
      <c r="CP37" s="4"/>
      <c r="CQ37" s="92">
        <f t="shared" si="64"/>
        <v>0</v>
      </c>
      <c r="CR37" s="10"/>
      <c r="CS37" s="4"/>
      <c r="CT37" s="92">
        <f t="shared" si="66"/>
        <v>0</v>
      </c>
      <c r="CU37" s="10"/>
      <c r="CV37" s="4"/>
      <c r="CW37" s="92">
        <f t="shared" si="68"/>
        <v>0</v>
      </c>
      <c r="CX37" s="10"/>
      <c r="CY37" s="119">
        <f t="shared" si="70"/>
        <v>0</v>
      </c>
      <c r="CZ37" s="4"/>
      <c r="DA37" s="92">
        <f t="shared" si="71"/>
        <v>0</v>
      </c>
      <c r="DB37" s="10"/>
      <c r="DC37" s="4"/>
      <c r="DD37" s="92">
        <f t="shared" si="73"/>
        <v>0</v>
      </c>
      <c r="DE37" s="10"/>
      <c r="DF37" s="4"/>
      <c r="DG37" s="92">
        <f t="shared" si="75"/>
        <v>0</v>
      </c>
      <c r="DH37" s="10"/>
      <c r="DI37" s="119">
        <f t="shared" si="77"/>
        <v>0</v>
      </c>
      <c r="DJ37" s="4"/>
      <c r="DK37" s="92">
        <f t="shared" si="78"/>
        <v>0</v>
      </c>
      <c r="DL37" s="10">
        <f t="shared" si="79"/>
        <v>0</v>
      </c>
      <c r="DM37" s="4"/>
      <c r="DN37" s="92">
        <f t="shared" si="80"/>
        <v>0</v>
      </c>
      <c r="DO37" s="10"/>
      <c r="DP37" s="4"/>
      <c r="DQ37" s="92">
        <f t="shared" si="82"/>
        <v>0</v>
      </c>
      <c r="DR37" s="10"/>
      <c r="DS37" s="119">
        <f t="shared" si="84"/>
        <v>0</v>
      </c>
      <c r="DT37" s="4"/>
      <c r="DU37" s="92">
        <f t="shared" si="85"/>
        <v>0</v>
      </c>
      <c r="DV37" s="10">
        <f t="shared" si="86"/>
        <v>0</v>
      </c>
      <c r="DW37" s="4"/>
      <c r="DX37" s="92">
        <f t="shared" si="87"/>
        <v>0</v>
      </c>
      <c r="DY37" s="10">
        <f t="shared" si="88"/>
        <v>0</v>
      </c>
      <c r="DZ37" s="4"/>
      <c r="EA37" s="92">
        <f t="shared" si="89"/>
        <v>0</v>
      </c>
      <c r="EB37" s="10">
        <f t="shared" si="90"/>
        <v>0</v>
      </c>
      <c r="EC37" s="119">
        <f t="shared" si="91"/>
        <v>0</v>
      </c>
      <c r="ED37" s="4"/>
      <c r="EE37" s="92"/>
      <c r="EF37" s="10"/>
      <c r="EG37" s="4"/>
      <c r="EH37" s="92">
        <f t="shared" si="94"/>
        <v>0</v>
      </c>
      <c r="EI37" s="10">
        <f t="shared" si="95"/>
        <v>0</v>
      </c>
      <c r="EJ37" s="4"/>
      <c r="EK37" s="92">
        <f t="shared" si="96"/>
        <v>0</v>
      </c>
      <c r="EL37" s="10">
        <f t="shared" si="97"/>
        <v>0</v>
      </c>
      <c r="EM37" s="119">
        <f t="shared" si="98"/>
        <v>0</v>
      </c>
      <c r="EN37" s="4"/>
      <c r="EO37" s="92">
        <f t="shared" si="99"/>
        <v>0</v>
      </c>
      <c r="EP37" s="10">
        <f t="shared" si="100"/>
        <v>0</v>
      </c>
      <c r="EQ37" s="4"/>
      <c r="ER37" s="92">
        <f t="shared" si="101"/>
        <v>0</v>
      </c>
      <c r="ES37" s="10"/>
      <c r="ET37" s="4"/>
      <c r="EU37" s="92">
        <f t="shared" si="103"/>
        <v>0</v>
      </c>
      <c r="EV37" s="10"/>
      <c r="EW37" s="119">
        <f t="shared" si="105"/>
        <v>0</v>
      </c>
      <c r="EX37" s="4"/>
      <c r="EY37" s="92">
        <f t="shared" si="106"/>
        <v>0</v>
      </c>
      <c r="EZ37" s="10">
        <f t="shared" si="107"/>
        <v>0</v>
      </c>
      <c r="FA37" s="4"/>
      <c r="FB37" s="92">
        <f t="shared" si="108"/>
        <v>0</v>
      </c>
      <c r="FC37" s="10">
        <f t="shared" si="109"/>
        <v>0</v>
      </c>
      <c r="FD37" s="4"/>
      <c r="FE37" s="92">
        <f t="shared" si="110"/>
        <v>0</v>
      </c>
      <c r="FF37" s="10">
        <f t="shared" si="111"/>
        <v>0</v>
      </c>
      <c r="FG37" s="119">
        <f>EX37+FA37+FD37</f>
        <v>0</v>
      </c>
      <c r="FH37" s="4"/>
      <c r="FI37" s="92">
        <f t="shared" si="113"/>
        <v>0</v>
      </c>
      <c r="FJ37" s="10">
        <f t="shared" si="114"/>
        <v>0</v>
      </c>
      <c r="FK37" s="4"/>
      <c r="FL37" s="92">
        <f t="shared" si="115"/>
        <v>0</v>
      </c>
      <c r="FM37" s="10">
        <f t="shared" si="116"/>
        <v>0</v>
      </c>
      <c r="FN37" s="4"/>
      <c r="FO37" s="92">
        <f t="shared" si="117"/>
        <v>0</v>
      </c>
      <c r="FP37" s="10">
        <f t="shared" si="118"/>
        <v>0</v>
      </c>
      <c r="FQ37" s="119">
        <f>FH37+FK37+FN37</f>
        <v>0</v>
      </c>
      <c r="FR37" s="4"/>
      <c r="FS37" s="92">
        <f t="shared" si="120"/>
        <v>0</v>
      </c>
      <c r="FT37" s="10">
        <f t="shared" si="121"/>
        <v>0</v>
      </c>
      <c r="FU37" s="4"/>
      <c r="FV37" s="92">
        <f t="shared" si="122"/>
        <v>0</v>
      </c>
      <c r="FW37" s="10">
        <f t="shared" si="123"/>
        <v>0</v>
      </c>
      <c r="FX37" s="4"/>
      <c r="FY37" s="92">
        <f t="shared" si="124"/>
        <v>0</v>
      </c>
      <c r="FZ37" s="10">
        <f t="shared" si="125"/>
        <v>0</v>
      </c>
      <c r="GA37" s="119">
        <f>FR37+FU37+FX37</f>
        <v>0</v>
      </c>
      <c r="GB37" s="4">
        <v>1</v>
      </c>
      <c r="GC37" s="92">
        <f t="shared" si="127"/>
        <v>145000</v>
      </c>
      <c r="GD37" s="10">
        <f t="shared" si="128"/>
        <v>250000</v>
      </c>
      <c r="GE37" s="4"/>
      <c r="GF37" s="92">
        <f t="shared" si="129"/>
        <v>0</v>
      </c>
      <c r="GG37" s="10">
        <f t="shared" si="130"/>
        <v>0</v>
      </c>
      <c r="GH37" s="4"/>
      <c r="GI37" s="92">
        <f t="shared" si="131"/>
        <v>0</v>
      </c>
      <c r="GJ37" s="10">
        <f t="shared" si="132"/>
        <v>0</v>
      </c>
      <c r="GK37" s="119">
        <f>GB37+GE37+GH37</f>
        <v>1</v>
      </c>
      <c r="GL37" s="4"/>
      <c r="GM37" s="92">
        <f t="shared" si="134"/>
        <v>0</v>
      </c>
      <c r="GN37" s="10">
        <f t="shared" si="135"/>
        <v>0</v>
      </c>
      <c r="GO37" s="4"/>
      <c r="GP37" s="92">
        <f t="shared" si="136"/>
        <v>0</v>
      </c>
      <c r="GQ37" s="10">
        <f t="shared" si="137"/>
        <v>0</v>
      </c>
      <c r="GR37" s="4"/>
      <c r="GS37" s="92">
        <f t="shared" si="138"/>
        <v>0</v>
      </c>
      <c r="GT37" s="10">
        <f t="shared" si="139"/>
        <v>0</v>
      </c>
      <c r="GU37" s="119">
        <f t="shared" si="140"/>
        <v>0</v>
      </c>
      <c r="GV37" s="4"/>
      <c r="GW37" s="92">
        <f t="shared" si="141"/>
        <v>0</v>
      </c>
      <c r="GX37" s="10">
        <f t="shared" si="142"/>
        <v>0</v>
      </c>
      <c r="GY37" s="4"/>
      <c r="GZ37" s="92">
        <f t="shared" si="143"/>
        <v>0</v>
      </c>
      <c r="HA37" s="10">
        <f t="shared" si="144"/>
        <v>0</v>
      </c>
      <c r="HB37" s="4"/>
      <c r="HC37" s="92">
        <f t="shared" si="145"/>
        <v>0</v>
      </c>
      <c r="HD37" s="10">
        <f t="shared" si="146"/>
        <v>0</v>
      </c>
      <c r="HE37" s="119">
        <f>GV37+GY37+HB37</f>
        <v>0</v>
      </c>
      <c r="HF37" s="4"/>
      <c r="HG37" s="92">
        <f t="shared" si="148"/>
        <v>0</v>
      </c>
      <c r="HH37" s="10">
        <f t="shared" si="149"/>
        <v>0</v>
      </c>
      <c r="HI37" s="4"/>
      <c r="HJ37" s="92">
        <f t="shared" si="150"/>
        <v>0</v>
      </c>
      <c r="HK37" s="10">
        <f t="shared" si="151"/>
        <v>0</v>
      </c>
      <c r="HL37" s="4"/>
      <c r="HM37" s="92">
        <f t="shared" si="152"/>
        <v>0</v>
      </c>
      <c r="HN37" s="10">
        <f t="shared" si="153"/>
        <v>0</v>
      </c>
      <c r="HO37" s="119">
        <f>HF37+HI37+HL37</f>
        <v>0</v>
      </c>
      <c r="HP37" s="4"/>
      <c r="HQ37" s="92">
        <f t="shared" si="155"/>
        <v>0</v>
      </c>
      <c r="HR37" s="10">
        <f t="shared" si="156"/>
        <v>0</v>
      </c>
      <c r="HS37" s="4"/>
      <c r="HT37" s="92">
        <f t="shared" si="157"/>
        <v>0</v>
      </c>
      <c r="HU37" s="10">
        <f t="shared" si="158"/>
        <v>0</v>
      </c>
      <c r="HV37" s="4"/>
      <c r="HW37" s="92">
        <f t="shared" si="159"/>
        <v>0</v>
      </c>
      <c r="HX37" s="10">
        <f t="shared" si="160"/>
        <v>0</v>
      </c>
      <c r="HY37" s="119">
        <f>HP37+HS37+HV37</f>
        <v>0</v>
      </c>
      <c r="HZ37" s="4"/>
      <c r="IA37" s="92">
        <f t="shared" si="162"/>
        <v>0</v>
      </c>
      <c r="IB37" s="10">
        <f t="shared" si="163"/>
        <v>0</v>
      </c>
      <c r="IC37" s="4"/>
      <c r="ID37" s="92">
        <f t="shared" si="164"/>
        <v>0</v>
      </c>
      <c r="IE37" s="10">
        <f t="shared" si="165"/>
        <v>0</v>
      </c>
      <c r="IF37" s="4"/>
      <c r="IG37" s="92">
        <f t="shared" si="166"/>
        <v>0</v>
      </c>
      <c r="IH37" s="10">
        <f t="shared" si="167"/>
        <v>0</v>
      </c>
      <c r="II37" s="119">
        <f>HZ37+IC37+IF37</f>
        <v>0</v>
      </c>
      <c r="IJ37" s="4"/>
      <c r="IK37" s="92">
        <f t="shared" si="169"/>
        <v>0</v>
      </c>
      <c r="IL37" s="10">
        <f t="shared" si="170"/>
        <v>0</v>
      </c>
      <c r="IM37" s="4"/>
      <c r="IN37" s="92">
        <f t="shared" si="171"/>
        <v>0</v>
      </c>
      <c r="IO37" s="10">
        <f t="shared" si="172"/>
        <v>0</v>
      </c>
      <c r="IP37" s="4"/>
      <c r="IQ37" s="92">
        <f t="shared" si="173"/>
        <v>0</v>
      </c>
      <c r="IR37" s="10">
        <f t="shared" si="174"/>
        <v>0</v>
      </c>
      <c r="IS37" s="119">
        <f>IJ37+IM37+IP37</f>
        <v>0</v>
      </c>
      <c r="IT37" s="4"/>
      <c r="IU37" s="92">
        <f t="shared" si="176"/>
        <v>0</v>
      </c>
      <c r="IV37" s="10">
        <f t="shared" si="177"/>
        <v>0</v>
      </c>
      <c r="IW37" s="4">
        <v>1</v>
      </c>
      <c r="IX37" s="92">
        <f t="shared" si="178"/>
        <v>145000</v>
      </c>
      <c r="IY37" s="10">
        <f t="shared" si="179"/>
        <v>250000</v>
      </c>
      <c r="IZ37" s="4"/>
      <c r="JA37" s="92">
        <f t="shared" si="180"/>
        <v>0</v>
      </c>
      <c r="JB37" s="10">
        <f t="shared" si="181"/>
        <v>0</v>
      </c>
      <c r="JC37" s="119">
        <f>IT37+IW37+IZ37</f>
        <v>1</v>
      </c>
      <c r="JD37" s="4"/>
      <c r="JE37" s="92">
        <f t="shared" si="183"/>
        <v>0</v>
      </c>
      <c r="JF37" s="10">
        <f t="shared" si="184"/>
        <v>0</v>
      </c>
      <c r="JG37" s="4"/>
      <c r="JH37" s="92">
        <f t="shared" si="185"/>
        <v>0</v>
      </c>
      <c r="JI37" s="10">
        <f t="shared" si="186"/>
        <v>0</v>
      </c>
      <c r="JJ37" s="4"/>
      <c r="JK37" s="92">
        <f t="shared" si="187"/>
        <v>0</v>
      </c>
      <c r="JL37" s="10">
        <f t="shared" si="188"/>
        <v>0</v>
      </c>
      <c r="JM37" s="119">
        <f t="shared" si="189"/>
        <v>0</v>
      </c>
      <c r="JN37" s="4"/>
      <c r="JO37" s="92">
        <f t="shared" si="190"/>
        <v>0</v>
      </c>
      <c r="JP37" s="10">
        <f t="shared" si="191"/>
        <v>0</v>
      </c>
      <c r="JQ37" s="4"/>
      <c r="JR37" s="92">
        <f t="shared" si="192"/>
        <v>0</v>
      </c>
      <c r="JS37" s="10">
        <f t="shared" si="193"/>
        <v>0</v>
      </c>
      <c r="JT37" s="4"/>
      <c r="JU37" s="92">
        <f t="shared" si="194"/>
        <v>0</v>
      </c>
      <c r="JV37" s="10">
        <f t="shared" si="195"/>
        <v>0</v>
      </c>
      <c r="JW37" s="119">
        <f>JN37+JQ37+JT37</f>
        <v>0</v>
      </c>
      <c r="JX37" s="4"/>
      <c r="JY37" s="92">
        <f t="shared" si="197"/>
        <v>0</v>
      </c>
      <c r="JZ37" s="10">
        <f t="shared" si="198"/>
        <v>0</v>
      </c>
      <c r="KA37" s="4"/>
      <c r="KB37" s="92">
        <f t="shared" si="199"/>
        <v>0</v>
      </c>
      <c r="KC37" s="10">
        <f t="shared" si="200"/>
        <v>0</v>
      </c>
      <c r="KD37" s="4"/>
      <c r="KE37" s="92">
        <f t="shared" si="201"/>
        <v>0</v>
      </c>
      <c r="KF37" s="10">
        <f t="shared" si="202"/>
        <v>0</v>
      </c>
      <c r="KG37" s="119">
        <f>JX37+KA37+KD37</f>
        <v>0</v>
      </c>
      <c r="KH37" s="4"/>
      <c r="KI37" s="92">
        <f t="shared" si="204"/>
        <v>0</v>
      </c>
      <c r="KJ37" s="10">
        <f t="shared" si="205"/>
        <v>0</v>
      </c>
      <c r="KK37" s="4"/>
      <c r="KL37" s="92">
        <f t="shared" si="206"/>
        <v>0</v>
      </c>
      <c r="KM37" s="10">
        <f t="shared" si="207"/>
        <v>0</v>
      </c>
      <c r="KN37" s="4"/>
      <c r="KO37" s="92">
        <f t="shared" si="208"/>
        <v>0</v>
      </c>
      <c r="KP37" s="10">
        <f t="shared" si="209"/>
        <v>0</v>
      </c>
      <c r="KQ37" s="119">
        <f>KH37+KK37+KN37</f>
        <v>0</v>
      </c>
      <c r="KR37" s="4"/>
      <c r="KS37" s="92">
        <f t="shared" si="211"/>
        <v>0</v>
      </c>
      <c r="KT37" s="10">
        <f t="shared" si="212"/>
        <v>0</v>
      </c>
      <c r="KU37" s="4"/>
      <c r="KV37" s="92">
        <f t="shared" si="213"/>
        <v>0</v>
      </c>
      <c r="KW37" s="10">
        <f t="shared" si="214"/>
        <v>0</v>
      </c>
      <c r="KX37" s="4"/>
      <c r="KY37" s="92">
        <f t="shared" si="215"/>
        <v>0</v>
      </c>
      <c r="KZ37" s="10">
        <f t="shared" si="216"/>
        <v>0</v>
      </c>
      <c r="LA37" s="119">
        <f>KR37+KU37+KX37</f>
        <v>0</v>
      </c>
      <c r="LB37" s="37"/>
      <c r="LD37" s="335">
        <f t="shared" si="218"/>
        <v>4</v>
      </c>
      <c r="LE37" s="189">
        <f t="shared" si="0"/>
        <v>1000000</v>
      </c>
    </row>
    <row r="38" spans="1:317" hidden="1" x14ac:dyDescent="0.25">
      <c r="A38" s="5" t="s">
        <v>21</v>
      </c>
      <c r="B38" s="4">
        <v>5000</v>
      </c>
      <c r="C38" s="4"/>
      <c r="D38" s="4"/>
      <c r="E38" s="92">
        <f t="shared" si="1"/>
        <v>0</v>
      </c>
      <c r="F38" s="10">
        <f t="shared" si="2"/>
        <v>0</v>
      </c>
      <c r="G38" s="4"/>
      <c r="H38" s="92">
        <f t="shared" si="3"/>
        <v>0</v>
      </c>
      <c r="I38" s="10">
        <f t="shared" si="4"/>
        <v>0</v>
      </c>
      <c r="J38" s="4"/>
      <c r="K38" s="92">
        <f t="shared" si="5"/>
        <v>0</v>
      </c>
      <c r="L38" s="10">
        <f t="shared" si="6"/>
        <v>0</v>
      </c>
      <c r="M38" s="119">
        <f t="shared" si="7"/>
        <v>0</v>
      </c>
      <c r="N38" s="4"/>
      <c r="O38" s="92">
        <f t="shared" si="8"/>
        <v>0</v>
      </c>
      <c r="P38" s="10">
        <f t="shared" si="9"/>
        <v>0</v>
      </c>
      <c r="Q38" s="4"/>
      <c r="R38" s="92">
        <f t="shared" si="10"/>
        <v>0</v>
      </c>
      <c r="S38" s="10">
        <f t="shared" si="11"/>
        <v>0</v>
      </c>
      <c r="T38" s="4"/>
      <c r="U38" s="92">
        <f t="shared" si="12"/>
        <v>0</v>
      </c>
      <c r="V38" s="10">
        <f t="shared" si="13"/>
        <v>0</v>
      </c>
      <c r="W38" s="119">
        <f t="shared" si="14"/>
        <v>0</v>
      </c>
      <c r="X38" s="4"/>
      <c r="Y38" s="92">
        <f t="shared" si="15"/>
        <v>0</v>
      </c>
      <c r="Z38" s="10">
        <f t="shared" si="16"/>
        <v>0</v>
      </c>
      <c r="AA38" s="4"/>
      <c r="AB38" s="92">
        <f t="shared" si="17"/>
        <v>0</v>
      </c>
      <c r="AC38" s="10">
        <f t="shared" si="18"/>
        <v>0</v>
      </c>
      <c r="AD38" s="4"/>
      <c r="AE38" s="92">
        <f t="shared" si="19"/>
        <v>0</v>
      </c>
      <c r="AF38" s="10">
        <f t="shared" si="20"/>
        <v>0</v>
      </c>
      <c r="AG38" s="119">
        <f t="shared" si="21"/>
        <v>0</v>
      </c>
      <c r="AH38" s="4"/>
      <c r="AI38" s="92">
        <f t="shared" si="22"/>
        <v>0</v>
      </c>
      <c r="AJ38" s="10">
        <f t="shared" si="23"/>
        <v>0</v>
      </c>
      <c r="AK38" s="4"/>
      <c r="AL38" s="92">
        <f t="shared" si="24"/>
        <v>0</v>
      </c>
      <c r="AM38" s="10">
        <f t="shared" si="25"/>
        <v>0</v>
      </c>
      <c r="AN38" s="4"/>
      <c r="AO38" s="92">
        <f t="shared" si="26"/>
        <v>0</v>
      </c>
      <c r="AP38" s="10">
        <f t="shared" si="27"/>
        <v>0</v>
      </c>
      <c r="AQ38" s="119">
        <f t="shared" si="28"/>
        <v>0</v>
      </c>
      <c r="AR38" s="4"/>
      <c r="AS38" s="92">
        <f t="shared" si="29"/>
        <v>0</v>
      </c>
      <c r="AT38" s="10">
        <f t="shared" si="30"/>
        <v>0</v>
      </c>
      <c r="AU38" s="4"/>
      <c r="AV38" s="92">
        <f t="shared" si="31"/>
        <v>0</v>
      </c>
      <c r="AW38" s="10">
        <f t="shared" si="32"/>
        <v>0</v>
      </c>
      <c r="AX38" s="4"/>
      <c r="AY38" s="92">
        <f t="shared" si="33"/>
        <v>0</v>
      </c>
      <c r="AZ38" s="10">
        <f t="shared" si="34"/>
        <v>0</v>
      </c>
      <c r="BA38" s="119">
        <f t="shared" si="35"/>
        <v>0</v>
      </c>
      <c r="BB38" s="4"/>
      <c r="BC38" s="92">
        <f t="shared" si="36"/>
        <v>0</v>
      </c>
      <c r="BD38" s="10">
        <f t="shared" si="37"/>
        <v>0</v>
      </c>
      <c r="BE38" s="4"/>
      <c r="BF38" s="92">
        <f t="shared" si="38"/>
        <v>0</v>
      </c>
      <c r="BG38" s="10">
        <f t="shared" si="39"/>
        <v>0</v>
      </c>
      <c r="BH38" s="4"/>
      <c r="BI38" s="92">
        <f t="shared" si="40"/>
        <v>0</v>
      </c>
      <c r="BJ38" s="10">
        <f t="shared" si="41"/>
        <v>0</v>
      </c>
      <c r="BK38" s="119">
        <f t="shared" si="42"/>
        <v>0</v>
      </c>
      <c r="BL38" s="4"/>
      <c r="BM38" s="92">
        <f t="shared" si="43"/>
        <v>0</v>
      </c>
      <c r="BN38" s="10">
        <f t="shared" si="44"/>
        <v>0</v>
      </c>
      <c r="BO38" s="4"/>
      <c r="BP38" s="92">
        <f t="shared" si="45"/>
        <v>0</v>
      </c>
      <c r="BQ38" s="10">
        <f t="shared" si="46"/>
        <v>0</v>
      </c>
      <c r="BR38" s="4"/>
      <c r="BS38" s="92">
        <f t="shared" si="47"/>
        <v>0</v>
      </c>
      <c r="BT38" s="10">
        <f t="shared" si="48"/>
        <v>0</v>
      </c>
      <c r="BU38" s="119">
        <f t="shared" si="49"/>
        <v>0</v>
      </c>
      <c r="BV38" s="4"/>
      <c r="BW38" s="92">
        <f t="shared" si="50"/>
        <v>0</v>
      </c>
      <c r="BX38" s="10">
        <f t="shared" si="51"/>
        <v>0</v>
      </c>
      <c r="BY38" s="4"/>
      <c r="BZ38" s="92">
        <f t="shared" si="52"/>
        <v>0</v>
      </c>
      <c r="CA38" s="10">
        <f t="shared" si="53"/>
        <v>0</v>
      </c>
      <c r="CB38" s="4"/>
      <c r="CC38" s="92">
        <f t="shared" si="54"/>
        <v>0</v>
      </c>
      <c r="CD38" s="10">
        <f t="shared" si="55"/>
        <v>0</v>
      </c>
      <c r="CE38" s="119">
        <f t="shared" si="56"/>
        <v>0</v>
      </c>
      <c r="CF38" s="4"/>
      <c r="CG38" s="92">
        <f t="shared" si="57"/>
        <v>0</v>
      </c>
      <c r="CH38" s="10">
        <f t="shared" si="58"/>
        <v>0</v>
      </c>
      <c r="CI38" s="4"/>
      <c r="CJ38" s="92">
        <f t="shared" si="59"/>
        <v>0</v>
      </c>
      <c r="CK38" s="10">
        <f t="shared" si="60"/>
        <v>0</v>
      </c>
      <c r="CL38" s="4"/>
      <c r="CM38" s="92">
        <f t="shared" si="61"/>
        <v>0</v>
      </c>
      <c r="CN38" s="10">
        <f t="shared" si="62"/>
        <v>0</v>
      </c>
      <c r="CO38" s="119">
        <f t="shared" si="63"/>
        <v>0</v>
      </c>
      <c r="CP38" s="4"/>
      <c r="CQ38" s="92">
        <f t="shared" si="64"/>
        <v>0</v>
      </c>
      <c r="CR38" s="10">
        <f t="shared" si="65"/>
        <v>0</v>
      </c>
      <c r="CS38" s="4"/>
      <c r="CT38" s="92">
        <f t="shared" si="66"/>
        <v>0</v>
      </c>
      <c r="CU38" s="10">
        <f t="shared" si="67"/>
        <v>0</v>
      </c>
      <c r="CV38" s="4"/>
      <c r="CW38" s="92">
        <f t="shared" si="68"/>
        <v>0</v>
      </c>
      <c r="CX38" s="10">
        <f t="shared" si="69"/>
        <v>0</v>
      </c>
      <c r="CY38" s="119">
        <f t="shared" si="70"/>
        <v>0</v>
      </c>
      <c r="CZ38" s="4"/>
      <c r="DA38" s="92">
        <f t="shared" si="71"/>
        <v>0</v>
      </c>
      <c r="DB38" s="10">
        <f t="shared" si="72"/>
        <v>0</v>
      </c>
      <c r="DC38" s="4"/>
      <c r="DD38" s="92">
        <f t="shared" si="73"/>
        <v>0</v>
      </c>
      <c r="DE38" s="10">
        <f t="shared" si="74"/>
        <v>0</v>
      </c>
      <c r="DF38" s="4"/>
      <c r="DG38" s="92">
        <f t="shared" si="75"/>
        <v>0</v>
      </c>
      <c r="DH38" s="10">
        <f t="shared" si="76"/>
        <v>0</v>
      </c>
      <c r="DI38" s="119">
        <f t="shared" si="77"/>
        <v>0</v>
      </c>
      <c r="DJ38" s="4"/>
      <c r="DK38" s="92">
        <f t="shared" si="78"/>
        <v>0</v>
      </c>
      <c r="DL38" s="10">
        <f t="shared" si="79"/>
        <v>0</v>
      </c>
      <c r="DM38" s="4"/>
      <c r="DN38" s="92">
        <f t="shared" si="80"/>
        <v>0</v>
      </c>
      <c r="DO38" s="10">
        <f t="shared" si="81"/>
        <v>0</v>
      </c>
      <c r="DP38" s="4"/>
      <c r="DQ38" s="92">
        <f t="shared" si="82"/>
        <v>0</v>
      </c>
      <c r="DR38" s="10">
        <f t="shared" si="83"/>
        <v>0</v>
      </c>
      <c r="DS38" s="119">
        <f t="shared" si="84"/>
        <v>0</v>
      </c>
      <c r="DT38" s="4"/>
      <c r="DU38" s="92">
        <f t="shared" si="85"/>
        <v>0</v>
      </c>
      <c r="DV38" s="10">
        <f t="shared" si="86"/>
        <v>0</v>
      </c>
      <c r="DW38" s="4"/>
      <c r="DX38" s="92">
        <f t="shared" si="87"/>
        <v>0</v>
      </c>
      <c r="DY38" s="10">
        <f t="shared" si="88"/>
        <v>0</v>
      </c>
      <c r="DZ38" s="4"/>
      <c r="EA38" s="92">
        <f t="shared" si="89"/>
        <v>0</v>
      </c>
      <c r="EB38" s="10">
        <f t="shared" si="90"/>
        <v>0</v>
      </c>
      <c r="EC38" s="119">
        <f t="shared" si="91"/>
        <v>0</v>
      </c>
      <c r="ED38" s="4"/>
      <c r="EE38" s="92">
        <f t="shared" si="92"/>
        <v>0</v>
      </c>
      <c r="EF38" s="10">
        <f t="shared" si="93"/>
        <v>0</v>
      </c>
      <c r="EG38" s="4"/>
      <c r="EH38" s="92">
        <f t="shared" si="94"/>
        <v>0</v>
      </c>
      <c r="EI38" s="10">
        <f t="shared" si="95"/>
        <v>0</v>
      </c>
      <c r="EJ38" s="4"/>
      <c r="EK38" s="92">
        <f t="shared" si="96"/>
        <v>0</v>
      </c>
      <c r="EL38" s="10">
        <f t="shared" si="97"/>
        <v>0</v>
      </c>
      <c r="EM38" s="119">
        <f t="shared" si="98"/>
        <v>0</v>
      </c>
      <c r="EN38" s="4"/>
      <c r="EO38" s="92">
        <f t="shared" si="99"/>
        <v>0</v>
      </c>
      <c r="EP38" s="10">
        <f t="shared" si="100"/>
        <v>0</v>
      </c>
      <c r="EQ38" s="4"/>
      <c r="ER38" s="92">
        <f t="shared" si="101"/>
        <v>0</v>
      </c>
      <c r="ES38" s="10">
        <f t="shared" si="102"/>
        <v>0</v>
      </c>
      <c r="ET38" s="4"/>
      <c r="EU38" s="92">
        <f t="shared" si="103"/>
        <v>0</v>
      </c>
      <c r="EV38" s="10">
        <f t="shared" si="104"/>
        <v>0</v>
      </c>
      <c r="EW38" s="119">
        <f t="shared" si="105"/>
        <v>0</v>
      </c>
      <c r="EX38" s="4"/>
      <c r="EY38" s="92">
        <f t="shared" si="106"/>
        <v>0</v>
      </c>
      <c r="EZ38" s="10">
        <f t="shared" si="107"/>
        <v>0</v>
      </c>
      <c r="FA38" s="4"/>
      <c r="FB38" s="92">
        <f t="shared" si="108"/>
        <v>0</v>
      </c>
      <c r="FC38" s="10">
        <f t="shared" si="109"/>
        <v>0</v>
      </c>
      <c r="FD38" s="4"/>
      <c r="FE38" s="92">
        <f t="shared" si="110"/>
        <v>0</v>
      </c>
      <c r="FF38" s="10">
        <f t="shared" si="111"/>
        <v>0</v>
      </c>
      <c r="FG38" s="119">
        <f t="shared" si="112"/>
        <v>0</v>
      </c>
      <c r="FH38" s="4"/>
      <c r="FI38" s="92">
        <f t="shared" si="113"/>
        <v>0</v>
      </c>
      <c r="FJ38" s="10">
        <f t="shared" si="114"/>
        <v>0</v>
      </c>
      <c r="FK38" s="4"/>
      <c r="FL38" s="92">
        <f t="shared" si="115"/>
        <v>0</v>
      </c>
      <c r="FM38" s="10">
        <f t="shared" si="116"/>
        <v>0</v>
      </c>
      <c r="FN38" s="4"/>
      <c r="FO38" s="92">
        <f t="shared" si="117"/>
        <v>0</v>
      </c>
      <c r="FP38" s="10">
        <f t="shared" si="118"/>
        <v>0</v>
      </c>
      <c r="FQ38" s="119">
        <f t="shared" ref="FQ38:FQ100" si="219">FH38+FK38+FN38</f>
        <v>0</v>
      </c>
      <c r="FR38" s="4"/>
      <c r="FS38" s="92">
        <f t="shared" si="120"/>
        <v>0</v>
      </c>
      <c r="FT38" s="10">
        <f t="shared" si="121"/>
        <v>0</v>
      </c>
      <c r="FU38" s="4"/>
      <c r="FV38" s="92">
        <f t="shared" si="122"/>
        <v>0</v>
      </c>
      <c r="FW38" s="10">
        <f t="shared" si="123"/>
        <v>0</v>
      </c>
      <c r="FX38" s="4"/>
      <c r="FY38" s="92">
        <f t="shared" si="124"/>
        <v>0</v>
      </c>
      <c r="FZ38" s="10">
        <f t="shared" si="125"/>
        <v>0</v>
      </c>
      <c r="GA38" s="119">
        <f t="shared" ref="GA38:GA100" si="220">FR38+FU38+FX38</f>
        <v>0</v>
      </c>
      <c r="GB38" s="4"/>
      <c r="GC38" s="92">
        <f t="shared" si="127"/>
        <v>0</v>
      </c>
      <c r="GD38" s="10">
        <f t="shared" si="128"/>
        <v>0</v>
      </c>
      <c r="GE38" s="4"/>
      <c r="GF38" s="92">
        <f t="shared" si="129"/>
        <v>0</v>
      </c>
      <c r="GG38" s="10">
        <f t="shared" si="130"/>
        <v>0</v>
      </c>
      <c r="GH38" s="4"/>
      <c r="GI38" s="92">
        <f t="shared" si="131"/>
        <v>0</v>
      </c>
      <c r="GJ38" s="10">
        <f t="shared" si="132"/>
        <v>0</v>
      </c>
      <c r="GK38" s="119">
        <f t="shared" ref="GK38:GK100" si="221">GB38+GE38+GH38</f>
        <v>0</v>
      </c>
      <c r="GL38" s="4"/>
      <c r="GM38" s="92">
        <f t="shared" si="134"/>
        <v>0</v>
      </c>
      <c r="GN38" s="10">
        <f t="shared" si="135"/>
        <v>0</v>
      </c>
      <c r="GO38" s="4"/>
      <c r="GP38" s="92">
        <f t="shared" si="136"/>
        <v>0</v>
      </c>
      <c r="GQ38" s="10">
        <f t="shared" si="137"/>
        <v>0</v>
      </c>
      <c r="GR38" s="4"/>
      <c r="GS38" s="92">
        <f t="shared" si="138"/>
        <v>0</v>
      </c>
      <c r="GT38" s="10">
        <f t="shared" si="139"/>
        <v>0</v>
      </c>
      <c r="GU38" s="119">
        <f t="shared" si="140"/>
        <v>0</v>
      </c>
      <c r="GV38" s="4"/>
      <c r="GW38" s="92">
        <f t="shared" si="141"/>
        <v>0</v>
      </c>
      <c r="GX38" s="10">
        <f t="shared" si="142"/>
        <v>0</v>
      </c>
      <c r="GY38" s="4"/>
      <c r="GZ38" s="92">
        <f t="shared" si="143"/>
        <v>0</v>
      </c>
      <c r="HA38" s="10">
        <f t="shared" si="144"/>
        <v>0</v>
      </c>
      <c r="HB38" s="4"/>
      <c r="HC38" s="92">
        <f t="shared" si="145"/>
        <v>0</v>
      </c>
      <c r="HD38" s="10">
        <f t="shared" si="146"/>
        <v>0</v>
      </c>
      <c r="HE38" s="119">
        <f t="shared" ref="HE38:HE100" si="222">GV38+GY38+HB38</f>
        <v>0</v>
      </c>
      <c r="HF38" s="4"/>
      <c r="HG38" s="92">
        <f t="shared" si="148"/>
        <v>0</v>
      </c>
      <c r="HH38" s="10">
        <f t="shared" si="149"/>
        <v>0</v>
      </c>
      <c r="HI38" s="4"/>
      <c r="HJ38" s="92">
        <f t="shared" si="150"/>
        <v>0</v>
      </c>
      <c r="HK38" s="10">
        <f t="shared" si="151"/>
        <v>0</v>
      </c>
      <c r="HL38" s="4"/>
      <c r="HM38" s="92">
        <f t="shared" si="152"/>
        <v>0</v>
      </c>
      <c r="HN38" s="10">
        <f t="shared" si="153"/>
        <v>0</v>
      </c>
      <c r="HO38" s="119">
        <f t="shared" ref="HO38:HO100" si="223">HF38+HI38+HL38</f>
        <v>0</v>
      </c>
      <c r="HP38" s="4"/>
      <c r="HQ38" s="92">
        <f t="shared" si="155"/>
        <v>0</v>
      </c>
      <c r="HR38" s="10">
        <f t="shared" si="156"/>
        <v>0</v>
      </c>
      <c r="HS38" s="4"/>
      <c r="HT38" s="92">
        <f t="shared" si="157"/>
        <v>0</v>
      </c>
      <c r="HU38" s="10">
        <f t="shared" si="158"/>
        <v>0</v>
      </c>
      <c r="HV38" s="4"/>
      <c r="HW38" s="92">
        <f t="shared" si="159"/>
        <v>0</v>
      </c>
      <c r="HX38" s="10">
        <f t="shared" si="160"/>
        <v>0</v>
      </c>
      <c r="HY38" s="119">
        <f t="shared" ref="HY38:HY100" si="224">HP38+HS38+HV38</f>
        <v>0</v>
      </c>
      <c r="HZ38" s="4"/>
      <c r="IA38" s="92">
        <f t="shared" si="162"/>
        <v>0</v>
      </c>
      <c r="IB38" s="10">
        <f t="shared" si="163"/>
        <v>0</v>
      </c>
      <c r="IC38" s="4"/>
      <c r="ID38" s="92">
        <f t="shared" si="164"/>
        <v>0</v>
      </c>
      <c r="IE38" s="10">
        <f t="shared" si="165"/>
        <v>0</v>
      </c>
      <c r="IF38" s="4"/>
      <c r="IG38" s="92">
        <f t="shared" si="166"/>
        <v>0</v>
      </c>
      <c r="IH38" s="10">
        <f t="shared" si="167"/>
        <v>0</v>
      </c>
      <c r="II38" s="119">
        <f t="shared" ref="II38:II100" si="225">HZ38+IC38+IF38</f>
        <v>0</v>
      </c>
      <c r="IJ38" s="4"/>
      <c r="IK38" s="92">
        <f t="shared" si="169"/>
        <v>0</v>
      </c>
      <c r="IL38" s="10">
        <f t="shared" si="170"/>
        <v>0</v>
      </c>
      <c r="IM38" s="4"/>
      <c r="IN38" s="92">
        <f t="shared" si="171"/>
        <v>0</v>
      </c>
      <c r="IO38" s="10">
        <f t="shared" si="172"/>
        <v>0</v>
      </c>
      <c r="IP38" s="4"/>
      <c r="IQ38" s="92">
        <f t="shared" si="173"/>
        <v>0</v>
      </c>
      <c r="IR38" s="10">
        <f t="shared" si="174"/>
        <v>0</v>
      </c>
      <c r="IS38" s="119">
        <f t="shared" ref="IS38:IS100" si="226">IJ38+IM38+IP38</f>
        <v>0</v>
      </c>
      <c r="IT38" s="4"/>
      <c r="IU38" s="92">
        <f t="shared" si="176"/>
        <v>0</v>
      </c>
      <c r="IV38" s="10">
        <f t="shared" si="177"/>
        <v>0</v>
      </c>
      <c r="IW38" s="4"/>
      <c r="IX38" s="92">
        <f t="shared" si="178"/>
        <v>0</v>
      </c>
      <c r="IY38" s="10">
        <f t="shared" si="179"/>
        <v>0</v>
      </c>
      <c r="IZ38" s="4"/>
      <c r="JA38" s="92">
        <f t="shared" si="180"/>
        <v>0</v>
      </c>
      <c r="JB38" s="10">
        <f t="shared" si="181"/>
        <v>0</v>
      </c>
      <c r="JC38" s="119">
        <f t="shared" ref="JC38:JC100" si="227">IT38+IW38+IZ38</f>
        <v>0</v>
      </c>
      <c r="JD38" s="4"/>
      <c r="JE38" s="92">
        <f t="shared" si="183"/>
        <v>0</v>
      </c>
      <c r="JF38" s="10">
        <f t="shared" si="184"/>
        <v>0</v>
      </c>
      <c r="JG38" s="4"/>
      <c r="JH38" s="92">
        <f t="shared" si="185"/>
        <v>0</v>
      </c>
      <c r="JI38" s="10">
        <f t="shared" si="186"/>
        <v>0</v>
      </c>
      <c r="JJ38" s="4"/>
      <c r="JK38" s="92">
        <f t="shared" si="187"/>
        <v>0</v>
      </c>
      <c r="JL38" s="10">
        <f t="shared" si="188"/>
        <v>0</v>
      </c>
      <c r="JM38" s="119">
        <f t="shared" si="189"/>
        <v>0</v>
      </c>
      <c r="JN38" s="4"/>
      <c r="JO38" s="92">
        <f t="shared" si="190"/>
        <v>0</v>
      </c>
      <c r="JP38" s="10">
        <f t="shared" si="191"/>
        <v>0</v>
      </c>
      <c r="JQ38" s="4"/>
      <c r="JR38" s="92">
        <f t="shared" si="192"/>
        <v>0</v>
      </c>
      <c r="JS38" s="10">
        <f t="shared" si="193"/>
        <v>0</v>
      </c>
      <c r="JT38" s="4"/>
      <c r="JU38" s="92">
        <f t="shared" si="194"/>
        <v>0</v>
      </c>
      <c r="JV38" s="10">
        <f t="shared" si="195"/>
        <v>0</v>
      </c>
      <c r="JW38" s="119">
        <f t="shared" ref="JW38:JW100" si="228">JN38+JQ38+JT38</f>
        <v>0</v>
      </c>
      <c r="JX38" s="4"/>
      <c r="JY38" s="92">
        <f t="shared" si="197"/>
        <v>0</v>
      </c>
      <c r="JZ38" s="10">
        <f t="shared" si="198"/>
        <v>0</v>
      </c>
      <c r="KA38" s="4"/>
      <c r="KB38" s="92">
        <f t="shared" si="199"/>
        <v>0</v>
      </c>
      <c r="KC38" s="10">
        <f t="shared" si="200"/>
        <v>0</v>
      </c>
      <c r="KD38" s="4"/>
      <c r="KE38" s="92">
        <f t="shared" si="201"/>
        <v>0</v>
      </c>
      <c r="KF38" s="10">
        <f t="shared" si="202"/>
        <v>0</v>
      </c>
      <c r="KG38" s="119">
        <f t="shared" ref="KG38:KG100" si="229">JX38+KA38+KD38</f>
        <v>0</v>
      </c>
      <c r="KH38" s="4"/>
      <c r="KI38" s="92">
        <f t="shared" si="204"/>
        <v>0</v>
      </c>
      <c r="KJ38" s="10">
        <f t="shared" si="205"/>
        <v>0</v>
      </c>
      <c r="KK38" s="4"/>
      <c r="KL38" s="92">
        <f t="shared" si="206"/>
        <v>0</v>
      </c>
      <c r="KM38" s="10">
        <f t="shared" si="207"/>
        <v>0</v>
      </c>
      <c r="KN38" s="4"/>
      <c r="KO38" s="92">
        <f t="shared" si="208"/>
        <v>0</v>
      </c>
      <c r="KP38" s="10">
        <f t="shared" si="209"/>
        <v>0</v>
      </c>
      <c r="KQ38" s="119">
        <f t="shared" ref="KQ38:KQ100" si="230">KH38+KK38+KN38</f>
        <v>0</v>
      </c>
      <c r="KR38" s="4"/>
      <c r="KS38" s="92">
        <f t="shared" si="211"/>
        <v>0</v>
      </c>
      <c r="KT38" s="10">
        <f t="shared" si="212"/>
        <v>0</v>
      </c>
      <c r="KU38" s="4"/>
      <c r="KV38" s="92">
        <f t="shared" si="213"/>
        <v>0</v>
      </c>
      <c r="KW38" s="10">
        <f t="shared" si="214"/>
        <v>0</v>
      </c>
      <c r="KX38" s="4"/>
      <c r="KY38" s="92">
        <f t="shared" si="215"/>
        <v>0</v>
      </c>
      <c r="KZ38" s="10">
        <f t="shared" si="216"/>
        <v>0</v>
      </c>
      <c r="LA38" s="119">
        <f t="shared" ref="LA38:LA100" si="231">KR38+KU38+KX38</f>
        <v>0</v>
      </c>
      <c r="LB38" s="37"/>
      <c r="LD38" s="335">
        <f t="shared" si="218"/>
        <v>0</v>
      </c>
      <c r="LE38" s="189">
        <f t="shared" si="0"/>
        <v>0</v>
      </c>
    </row>
    <row r="39" spans="1:317" x14ac:dyDescent="0.25">
      <c r="A39" s="3" t="s">
        <v>452</v>
      </c>
      <c r="B39" s="4">
        <v>145000</v>
      </c>
      <c r="C39" s="4">
        <v>225000</v>
      </c>
      <c r="D39" s="4"/>
      <c r="E39" s="92">
        <f t="shared" ref="E39" si="232">D39*B39</f>
        <v>0</v>
      </c>
      <c r="F39" s="10">
        <f t="shared" ref="F39" si="233">D39*C39</f>
        <v>0</v>
      </c>
      <c r="G39" s="4"/>
      <c r="H39" s="92">
        <f t="shared" ref="H39" si="234">G39*B39</f>
        <v>0</v>
      </c>
      <c r="I39" s="10">
        <f t="shared" ref="I39" si="235">G39*C39</f>
        <v>0</v>
      </c>
      <c r="J39" s="4"/>
      <c r="K39" s="92">
        <f t="shared" ref="K39" si="236">J39*B39</f>
        <v>0</v>
      </c>
      <c r="L39" s="10">
        <f t="shared" ref="L39" si="237">J39*C39</f>
        <v>0</v>
      </c>
      <c r="M39" s="119">
        <f t="shared" ref="M39" si="238">D39+G39+J39</f>
        <v>0</v>
      </c>
      <c r="N39" s="4"/>
      <c r="O39" s="92">
        <f t="shared" ref="O39" si="239">N39*B39</f>
        <v>0</v>
      </c>
      <c r="P39" s="10">
        <f t="shared" ref="P39" si="240">N39*C39</f>
        <v>0</v>
      </c>
      <c r="Q39" s="4"/>
      <c r="R39" s="92">
        <f t="shared" ref="R39" si="241">Q39*B39</f>
        <v>0</v>
      </c>
      <c r="S39" s="10">
        <f t="shared" ref="S39" si="242">Q39*C39</f>
        <v>0</v>
      </c>
      <c r="T39" s="4"/>
      <c r="U39" s="92">
        <f t="shared" ref="U39" si="243">T39*B39</f>
        <v>0</v>
      </c>
      <c r="V39" s="10">
        <f t="shared" ref="V39" si="244">T39*C39</f>
        <v>0</v>
      </c>
      <c r="W39" s="119">
        <f t="shared" ref="W39" si="245">N39+Q39+T39</f>
        <v>0</v>
      </c>
      <c r="X39" s="4"/>
      <c r="Y39" s="92">
        <f t="shared" ref="Y39" si="246">X39*B39</f>
        <v>0</v>
      </c>
      <c r="Z39" s="10">
        <f t="shared" ref="Z39" si="247">X39*C39</f>
        <v>0</v>
      </c>
      <c r="AA39" s="4"/>
      <c r="AB39" s="92">
        <f t="shared" ref="AB39" si="248">AA39*B39</f>
        <v>0</v>
      </c>
      <c r="AC39" s="10">
        <f t="shared" ref="AC39" si="249">AA39*C39</f>
        <v>0</v>
      </c>
      <c r="AD39" s="4"/>
      <c r="AE39" s="92">
        <f t="shared" ref="AE39" si="250">AD39*C39</f>
        <v>0</v>
      </c>
      <c r="AF39" s="10">
        <f t="shared" ref="AF39" si="251">AD39*C39</f>
        <v>0</v>
      </c>
      <c r="AG39" s="119">
        <f t="shared" ref="AG39" si="252">X39+AA39+AD39</f>
        <v>0</v>
      </c>
      <c r="AH39" s="4"/>
      <c r="AI39" s="92">
        <f t="shared" ref="AI39" si="253">AH39*B39</f>
        <v>0</v>
      </c>
      <c r="AJ39" s="10">
        <f t="shared" ref="AJ39" si="254">AH39*C39</f>
        <v>0</v>
      </c>
      <c r="AK39" s="4"/>
      <c r="AL39" s="92">
        <f t="shared" ref="AL39" si="255">AK39*B39</f>
        <v>0</v>
      </c>
      <c r="AM39" s="10">
        <f t="shared" ref="AM39" si="256">AK39*C39</f>
        <v>0</v>
      </c>
      <c r="AN39" s="4"/>
      <c r="AO39" s="92">
        <f t="shared" ref="AO39" si="257">AN39*B39</f>
        <v>0</v>
      </c>
      <c r="AP39" s="10">
        <f t="shared" ref="AP39" si="258">AN39*C39</f>
        <v>0</v>
      </c>
      <c r="AQ39" s="119">
        <f t="shared" ref="AQ39" si="259">AH39+AK39+AN39</f>
        <v>0</v>
      </c>
      <c r="AR39" s="4"/>
      <c r="AS39" s="92">
        <f t="shared" ref="AS39" si="260">AR39*B39</f>
        <v>0</v>
      </c>
      <c r="AT39" s="10">
        <f t="shared" ref="AT39" si="261">AR39*C39</f>
        <v>0</v>
      </c>
      <c r="AU39" s="4"/>
      <c r="AV39" s="92">
        <f t="shared" ref="AV39" si="262">AU39*B39</f>
        <v>0</v>
      </c>
      <c r="AW39" s="10">
        <f t="shared" ref="AW39" si="263">AU39*C39</f>
        <v>0</v>
      </c>
      <c r="AX39" s="4"/>
      <c r="AY39" s="92">
        <f t="shared" ref="AY39" si="264">AX39*B39</f>
        <v>0</v>
      </c>
      <c r="AZ39" s="10">
        <f t="shared" ref="AZ39" si="265">AX39*C39</f>
        <v>0</v>
      </c>
      <c r="BA39" s="119">
        <f t="shared" ref="BA39" si="266">AR39+AU39+AX39</f>
        <v>0</v>
      </c>
      <c r="BB39" s="4"/>
      <c r="BC39" s="92">
        <f t="shared" ref="BC39" si="267">BB39*B39</f>
        <v>0</v>
      </c>
      <c r="BD39" s="10">
        <f t="shared" ref="BD39" si="268">BB39*C39</f>
        <v>0</v>
      </c>
      <c r="BE39" s="4"/>
      <c r="BF39" s="92">
        <f t="shared" ref="BF39" si="269">BE39*B39</f>
        <v>0</v>
      </c>
      <c r="BG39" s="10">
        <f t="shared" ref="BG39" si="270">BE39*C39</f>
        <v>0</v>
      </c>
      <c r="BH39" s="4"/>
      <c r="BI39" s="92">
        <f t="shared" ref="BI39" si="271">BH39*B39</f>
        <v>0</v>
      </c>
      <c r="BJ39" s="10">
        <f t="shared" ref="BJ39" si="272">BH39*C39</f>
        <v>0</v>
      </c>
      <c r="BK39" s="119">
        <f t="shared" ref="BK39" si="273">BB39+BE39+BH39</f>
        <v>0</v>
      </c>
      <c r="BL39" s="4"/>
      <c r="BM39" s="92">
        <f t="shared" ref="BM39" si="274">BL39*B39</f>
        <v>0</v>
      </c>
      <c r="BN39" s="10">
        <f t="shared" ref="BN39" si="275">BL39*C39</f>
        <v>0</v>
      </c>
      <c r="BO39" s="4"/>
      <c r="BP39" s="92">
        <f t="shared" ref="BP39" si="276">BO39*B39</f>
        <v>0</v>
      </c>
      <c r="BQ39" s="10">
        <f t="shared" ref="BQ39" si="277">BO39*C39</f>
        <v>0</v>
      </c>
      <c r="BR39" s="4"/>
      <c r="BS39" s="92">
        <f t="shared" ref="BS39" si="278">BR39*B39</f>
        <v>0</v>
      </c>
      <c r="BT39" s="10">
        <f t="shared" ref="BT39" si="279">BR39*C39</f>
        <v>0</v>
      </c>
      <c r="BU39" s="119">
        <f t="shared" ref="BU39" si="280">BL39+BO39+BR39</f>
        <v>0</v>
      </c>
      <c r="BV39" s="4"/>
      <c r="BW39" s="92">
        <f t="shared" ref="BW39" si="281">BV39*B39</f>
        <v>0</v>
      </c>
      <c r="BX39" s="10">
        <f t="shared" ref="BX39" si="282">BV39*C39</f>
        <v>0</v>
      </c>
      <c r="BY39" s="4"/>
      <c r="BZ39" s="92">
        <f t="shared" ref="BZ39" si="283">BY39*B39</f>
        <v>0</v>
      </c>
      <c r="CA39" s="10">
        <f t="shared" ref="CA39" si="284">BY39*C39</f>
        <v>0</v>
      </c>
      <c r="CB39" s="4"/>
      <c r="CC39" s="92">
        <f t="shared" ref="CC39" si="285">CB39*B39</f>
        <v>0</v>
      </c>
      <c r="CD39" s="10">
        <f t="shared" ref="CD39" si="286">CB39*B39</f>
        <v>0</v>
      </c>
      <c r="CE39" s="119">
        <f t="shared" ref="CE39" si="287">BV39+BY39+CB39</f>
        <v>0</v>
      </c>
      <c r="CF39" s="4"/>
      <c r="CG39" s="92">
        <f t="shared" ref="CG39" si="288">CF39*B39</f>
        <v>0</v>
      </c>
      <c r="CH39" s="10">
        <f t="shared" ref="CH39" si="289">CF39*C39</f>
        <v>0</v>
      </c>
      <c r="CI39" s="4"/>
      <c r="CJ39" s="92">
        <f t="shared" ref="CJ39" si="290">CI39*B39</f>
        <v>0</v>
      </c>
      <c r="CK39" s="10">
        <f t="shared" ref="CK39" si="291">CI39*C39</f>
        <v>0</v>
      </c>
      <c r="CL39" s="4"/>
      <c r="CM39" s="92">
        <f t="shared" ref="CM39" si="292">CL39*B39</f>
        <v>0</v>
      </c>
      <c r="CN39" s="10">
        <f t="shared" ref="CN39" si="293">CL39*C39</f>
        <v>0</v>
      </c>
      <c r="CO39" s="119">
        <f t="shared" ref="CO39" si="294">CF39+CI39+CL39</f>
        <v>0</v>
      </c>
      <c r="CP39" s="4"/>
      <c r="CQ39" s="92">
        <f t="shared" ref="CQ39" si="295">CP39*B39</f>
        <v>0</v>
      </c>
      <c r="CR39" s="10">
        <f t="shared" ref="CR39" si="296">CP39*C39</f>
        <v>0</v>
      </c>
      <c r="CS39" s="4"/>
      <c r="CT39" s="92">
        <f t="shared" ref="CT39" si="297">CS39*B39</f>
        <v>0</v>
      </c>
      <c r="CU39" s="10">
        <f t="shared" ref="CU39" si="298">CS39*C39</f>
        <v>0</v>
      </c>
      <c r="CV39" s="4"/>
      <c r="CW39" s="92">
        <f t="shared" ref="CW39" si="299">CV39*B39</f>
        <v>0</v>
      </c>
      <c r="CX39" s="10">
        <f t="shared" ref="CX39" si="300">CV39*C39</f>
        <v>0</v>
      </c>
      <c r="CY39" s="119">
        <f t="shared" ref="CY39" si="301">CP39+CS39+CV39</f>
        <v>0</v>
      </c>
      <c r="CZ39" s="4"/>
      <c r="DA39" s="92">
        <f t="shared" ref="DA39" si="302">CZ39*B39</f>
        <v>0</v>
      </c>
      <c r="DB39" s="10">
        <f t="shared" ref="DB39" si="303">CZ39*C39</f>
        <v>0</v>
      </c>
      <c r="DC39" s="4"/>
      <c r="DD39" s="92">
        <f t="shared" ref="DD39" si="304">DC39*B39</f>
        <v>0</v>
      </c>
      <c r="DE39" s="10">
        <f t="shared" ref="DE39" si="305">DC39*C39</f>
        <v>0</v>
      </c>
      <c r="DF39" s="4"/>
      <c r="DG39" s="92">
        <f t="shared" ref="DG39" si="306">DF39*B39</f>
        <v>0</v>
      </c>
      <c r="DH39" s="10">
        <f t="shared" ref="DH39" si="307">DF39*C39</f>
        <v>0</v>
      </c>
      <c r="DI39" s="119">
        <f t="shared" ref="DI39" si="308">CZ39+DC39+DF39</f>
        <v>0</v>
      </c>
      <c r="DJ39" s="4"/>
      <c r="DK39" s="92">
        <f t="shared" ref="DK39" si="309">DJ39*B39</f>
        <v>0</v>
      </c>
      <c r="DL39" s="10">
        <f t="shared" ref="DL39" si="310">DJ39*C39</f>
        <v>0</v>
      </c>
      <c r="DM39" s="4"/>
      <c r="DN39" s="92">
        <f t="shared" ref="DN39" si="311">DM39*B39</f>
        <v>0</v>
      </c>
      <c r="DO39" s="10">
        <f t="shared" ref="DO39" si="312">DM39*C39</f>
        <v>0</v>
      </c>
      <c r="DP39" s="4"/>
      <c r="DQ39" s="92">
        <f t="shared" ref="DQ39" si="313">DP39*B39</f>
        <v>0</v>
      </c>
      <c r="DR39" s="10">
        <f t="shared" ref="DR39" si="314">DP39*C39</f>
        <v>0</v>
      </c>
      <c r="DS39" s="119">
        <f t="shared" ref="DS39" si="315">DJ39+DM39+DP39</f>
        <v>0</v>
      </c>
      <c r="DT39" s="4"/>
      <c r="DU39" s="92">
        <f t="shared" ref="DU39" si="316">DT39*B39</f>
        <v>0</v>
      </c>
      <c r="DV39" s="10">
        <f t="shared" ref="DV39" si="317">DT39*C39</f>
        <v>0</v>
      </c>
      <c r="DW39" s="4"/>
      <c r="DX39" s="92">
        <f t="shared" ref="DX39" si="318">DW39*B39</f>
        <v>0</v>
      </c>
      <c r="DY39" s="10">
        <f t="shared" ref="DY39" si="319">DW39*C39</f>
        <v>0</v>
      </c>
      <c r="DZ39" s="4"/>
      <c r="EA39" s="92">
        <f t="shared" ref="EA39" si="320">DZ39*B39</f>
        <v>0</v>
      </c>
      <c r="EB39" s="10">
        <f t="shared" ref="EB39" si="321">DZ39*C39</f>
        <v>0</v>
      </c>
      <c r="EC39" s="119">
        <f t="shared" ref="EC39" si="322">DT39+DW39+DZ39</f>
        <v>0</v>
      </c>
      <c r="ED39" s="4"/>
      <c r="EE39" s="92">
        <f t="shared" ref="EE39" si="323">ED39*B39</f>
        <v>0</v>
      </c>
      <c r="EF39" s="10">
        <f t="shared" ref="EF39" si="324">ED39*C39</f>
        <v>0</v>
      </c>
      <c r="EG39" s="4"/>
      <c r="EH39" s="92">
        <f t="shared" ref="EH39" si="325">EG39*B39</f>
        <v>0</v>
      </c>
      <c r="EI39" s="10">
        <f t="shared" ref="EI39" si="326">EG39*C39</f>
        <v>0</v>
      </c>
      <c r="EJ39" s="4"/>
      <c r="EK39" s="92">
        <f t="shared" ref="EK39" si="327">EJ39*B39</f>
        <v>0</v>
      </c>
      <c r="EL39" s="10">
        <f t="shared" ref="EL39" si="328">EJ39*C39</f>
        <v>0</v>
      </c>
      <c r="EM39" s="119">
        <f t="shared" ref="EM39" si="329">ED39+EG39+EJ39</f>
        <v>0</v>
      </c>
      <c r="EN39" s="4"/>
      <c r="EO39" s="92">
        <f t="shared" ref="EO39" si="330">EN39*B39</f>
        <v>0</v>
      </c>
      <c r="EP39" s="10">
        <f t="shared" ref="EP39" si="331">EN39*C39</f>
        <v>0</v>
      </c>
      <c r="EQ39" s="4"/>
      <c r="ER39" s="92">
        <f t="shared" ref="ER39" si="332">EQ39*B39</f>
        <v>0</v>
      </c>
      <c r="ES39" s="10">
        <f t="shared" ref="ES39" si="333">EQ39*C39</f>
        <v>0</v>
      </c>
      <c r="ET39" s="4"/>
      <c r="EU39" s="92">
        <f t="shared" ref="EU39" si="334">ET39*B39</f>
        <v>0</v>
      </c>
      <c r="EV39" s="10">
        <f t="shared" ref="EV39" si="335">ET39*C39</f>
        <v>0</v>
      </c>
      <c r="EW39" s="119">
        <f t="shared" ref="EW39" si="336">EN39+EQ39+ET39</f>
        <v>0</v>
      </c>
      <c r="EX39" s="4"/>
      <c r="EY39" s="92">
        <f t="shared" ref="EY39" si="337">EX39*B39</f>
        <v>0</v>
      </c>
      <c r="EZ39" s="10">
        <f t="shared" ref="EZ39" si="338">EX39*C39</f>
        <v>0</v>
      </c>
      <c r="FA39" s="4"/>
      <c r="FB39" s="92">
        <f t="shared" ref="FB39" si="339">FA39*B39</f>
        <v>0</v>
      </c>
      <c r="FC39" s="10">
        <f t="shared" ref="FC39" si="340">FA39*C39</f>
        <v>0</v>
      </c>
      <c r="FD39" s="4"/>
      <c r="FE39" s="92">
        <f t="shared" ref="FE39" si="341">FD39*B39</f>
        <v>0</v>
      </c>
      <c r="FF39" s="10">
        <f t="shared" ref="FF39" si="342">FD39*C39</f>
        <v>0</v>
      </c>
      <c r="FG39" s="119">
        <f t="shared" ref="FG39" si="343">EX39+FA39+FD39</f>
        <v>0</v>
      </c>
      <c r="FH39" s="4"/>
      <c r="FI39" s="92">
        <f t="shared" ref="FI39" si="344">FH39*B39</f>
        <v>0</v>
      </c>
      <c r="FJ39" s="10">
        <f t="shared" ref="FJ39" si="345">FH39*C39</f>
        <v>0</v>
      </c>
      <c r="FK39" s="4"/>
      <c r="FL39" s="92">
        <f t="shared" ref="FL39" si="346">FK39*B39</f>
        <v>0</v>
      </c>
      <c r="FM39" s="10">
        <f t="shared" ref="FM39" si="347">FK39*C39</f>
        <v>0</v>
      </c>
      <c r="FN39" s="4"/>
      <c r="FO39" s="92">
        <f t="shared" ref="FO39" si="348">FN39*B39</f>
        <v>0</v>
      </c>
      <c r="FP39" s="10">
        <f t="shared" ref="FP39" si="349">FN39*C39</f>
        <v>0</v>
      </c>
      <c r="FQ39" s="119">
        <f t="shared" ref="FQ39" si="350">FH39+FK39+FN39</f>
        <v>0</v>
      </c>
      <c r="FR39" s="4"/>
      <c r="FS39" s="92">
        <f t="shared" ref="FS39" si="351">FR39*B39</f>
        <v>0</v>
      </c>
      <c r="FT39" s="10">
        <f t="shared" ref="FT39" si="352">FR39*C39</f>
        <v>0</v>
      </c>
      <c r="FU39" s="4"/>
      <c r="FV39" s="92">
        <f t="shared" ref="FV39" si="353">FU39*B39</f>
        <v>0</v>
      </c>
      <c r="FW39" s="10">
        <f t="shared" ref="FW39" si="354">FU39*C39</f>
        <v>0</v>
      </c>
      <c r="FX39" s="4"/>
      <c r="FY39" s="92">
        <f t="shared" ref="FY39" si="355">FX39*B39</f>
        <v>0</v>
      </c>
      <c r="FZ39" s="10">
        <f t="shared" ref="FZ39" si="356">FX39*C39</f>
        <v>0</v>
      </c>
      <c r="GA39" s="119">
        <f t="shared" ref="GA39" si="357">FR39+FU39+FX39</f>
        <v>0</v>
      </c>
      <c r="GB39" s="4"/>
      <c r="GC39" s="92">
        <f t="shared" ref="GC39" si="358">GB39*B39</f>
        <v>0</v>
      </c>
      <c r="GD39" s="10">
        <f t="shared" ref="GD39" si="359">GB39*C39</f>
        <v>0</v>
      </c>
      <c r="GE39" s="4"/>
      <c r="GF39" s="92">
        <f t="shared" ref="GF39" si="360">GE39*B39</f>
        <v>0</v>
      </c>
      <c r="GG39" s="10">
        <f t="shared" ref="GG39" si="361">GE39*C39</f>
        <v>0</v>
      </c>
      <c r="GH39" s="4"/>
      <c r="GI39" s="92">
        <f t="shared" ref="GI39" si="362">GH39*B39</f>
        <v>0</v>
      </c>
      <c r="GJ39" s="10">
        <f t="shared" ref="GJ39" si="363">GH39*C39</f>
        <v>0</v>
      </c>
      <c r="GK39" s="119">
        <f t="shared" ref="GK39" si="364">GB39+GE39+GH39</f>
        <v>0</v>
      </c>
      <c r="GL39" s="4"/>
      <c r="GM39" s="92">
        <f t="shared" ref="GM39" si="365">GL39*B39</f>
        <v>0</v>
      </c>
      <c r="GN39" s="10">
        <f t="shared" ref="GN39" si="366">GL39*C39</f>
        <v>0</v>
      </c>
      <c r="GO39" s="4"/>
      <c r="GP39" s="92">
        <f t="shared" ref="GP39" si="367">GO39*B39</f>
        <v>0</v>
      </c>
      <c r="GQ39" s="10">
        <f t="shared" ref="GQ39" si="368">GO39*C39</f>
        <v>0</v>
      </c>
      <c r="GR39" s="4"/>
      <c r="GS39" s="92">
        <f t="shared" ref="GS39" si="369">GR39*B39</f>
        <v>0</v>
      </c>
      <c r="GT39" s="10">
        <f t="shared" ref="GT39" si="370">GR39*C39</f>
        <v>0</v>
      </c>
      <c r="GU39" s="119">
        <f t="shared" ref="GU39" si="371">GL39+GO39+GR39</f>
        <v>0</v>
      </c>
      <c r="GV39" s="4"/>
      <c r="GW39" s="92">
        <f t="shared" ref="GW39" si="372">GV39*B39</f>
        <v>0</v>
      </c>
      <c r="GX39" s="10">
        <f t="shared" ref="GX39" si="373">GV39*C39</f>
        <v>0</v>
      </c>
      <c r="GY39" s="4"/>
      <c r="GZ39" s="92">
        <f t="shared" ref="GZ39" si="374">GY39*B39</f>
        <v>0</v>
      </c>
      <c r="HA39" s="10">
        <f t="shared" ref="HA39" si="375">GY39*C39</f>
        <v>0</v>
      </c>
      <c r="HB39" s="4"/>
      <c r="HC39" s="92">
        <f t="shared" ref="HC39" si="376">HB39*B39</f>
        <v>0</v>
      </c>
      <c r="HD39" s="10">
        <f t="shared" ref="HD39" si="377">HB39*C39</f>
        <v>0</v>
      </c>
      <c r="HE39" s="119">
        <f t="shared" ref="HE39" si="378">GV39+GY39+HB39</f>
        <v>0</v>
      </c>
      <c r="HF39" s="4"/>
      <c r="HG39" s="92">
        <f t="shared" ref="HG39" si="379">HF39*B39</f>
        <v>0</v>
      </c>
      <c r="HH39" s="10">
        <f t="shared" ref="HH39" si="380">HF39*C39</f>
        <v>0</v>
      </c>
      <c r="HI39" s="4"/>
      <c r="HJ39" s="92">
        <f t="shared" ref="HJ39" si="381">HI39*B39</f>
        <v>0</v>
      </c>
      <c r="HK39" s="10">
        <f t="shared" ref="HK39" si="382">HI39*C39</f>
        <v>0</v>
      </c>
      <c r="HL39" s="4"/>
      <c r="HM39" s="92">
        <f t="shared" ref="HM39" si="383">HL39*B39</f>
        <v>0</v>
      </c>
      <c r="HN39" s="10">
        <f t="shared" ref="HN39" si="384">HL39*C39</f>
        <v>0</v>
      </c>
      <c r="HO39" s="119">
        <f t="shared" ref="HO39" si="385">HF39+HI39+HL39</f>
        <v>0</v>
      </c>
      <c r="HP39" s="4"/>
      <c r="HQ39" s="92">
        <f t="shared" ref="HQ39" si="386">HP39*B39</f>
        <v>0</v>
      </c>
      <c r="HR39" s="10">
        <f t="shared" ref="HR39" si="387">HP39*C39</f>
        <v>0</v>
      </c>
      <c r="HS39" s="4"/>
      <c r="HT39" s="92">
        <f t="shared" ref="HT39" si="388">HS39*B39</f>
        <v>0</v>
      </c>
      <c r="HU39" s="10">
        <f t="shared" ref="HU39" si="389">HS39*C39</f>
        <v>0</v>
      </c>
      <c r="HV39" s="4"/>
      <c r="HW39" s="92">
        <f t="shared" ref="HW39" si="390">HV39*B39</f>
        <v>0</v>
      </c>
      <c r="HX39" s="10">
        <f t="shared" ref="HX39" si="391">HV39*C39</f>
        <v>0</v>
      </c>
      <c r="HY39" s="119">
        <f t="shared" ref="HY39" si="392">HP39+HS39+HV39</f>
        <v>0</v>
      </c>
      <c r="HZ39" s="4"/>
      <c r="IA39" s="92">
        <f t="shared" ref="IA39" si="393">HZ39*B39</f>
        <v>0</v>
      </c>
      <c r="IB39" s="10">
        <f t="shared" ref="IB39" si="394">HZ39*C39</f>
        <v>0</v>
      </c>
      <c r="IC39" s="4"/>
      <c r="ID39" s="92">
        <f t="shared" ref="ID39" si="395">IC39*B39</f>
        <v>0</v>
      </c>
      <c r="IE39" s="10">
        <f t="shared" ref="IE39" si="396">IC39*C39</f>
        <v>0</v>
      </c>
      <c r="IF39" s="4"/>
      <c r="IG39" s="92">
        <f t="shared" ref="IG39" si="397">IF39*B39</f>
        <v>0</v>
      </c>
      <c r="IH39" s="10">
        <f t="shared" ref="IH39" si="398">IF39*C39</f>
        <v>0</v>
      </c>
      <c r="II39" s="119">
        <f t="shared" ref="II39" si="399">HZ39+IC39+IF39</f>
        <v>0</v>
      </c>
      <c r="IJ39" s="4">
        <v>0</v>
      </c>
      <c r="IK39" s="92">
        <f t="shared" ref="IK39" si="400">IJ39*B39</f>
        <v>0</v>
      </c>
      <c r="IL39" s="10">
        <f t="shared" ref="IL39" si="401">IJ39*C39</f>
        <v>0</v>
      </c>
      <c r="IM39" s="4"/>
      <c r="IN39" s="92">
        <f t="shared" ref="IN39" si="402">IM39*B39</f>
        <v>0</v>
      </c>
      <c r="IO39" s="10">
        <f t="shared" ref="IO39" si="403">IM39*C39</f>
        <v>0</v>
      </c>
      <c r="IP39" s="4"/>
      <c r="IQ39" s="92">
        <f t="shared" ref="IQ39" si="404">IP39*B39</f>
        <v>0</v>
      </c>
      <c r="IR39" s="10">
        <f t="shared" ref="IR39" si="405">IP39*C39</f>
        <v>0</v>
      </c>
      <c r="IS39" s="119">
        <f t="shared" ref="IS39" si="406">IJ39+IM39+IP39</f>
        <v>0</v>
      </c>
      <c r="IT39" s="4"/>
      <c r="IU39" s="92">
        <f t="shared" ref="IU39" si="407">IT39*B39</f>
        <v>0</v>
      </c>
      <c r="IV39" s="10">
        <f t="shared" ref="IV39" si="408">IT39*C39</f>
        <v>0</v>
      </c>
      <c r="IW39" s="4"/>
      <c r="IX39" s="92">
        <f t="shared" ref="IX39" si="409">IW39*B39</f>
        <v>0</v>
      </c>
      <c r="IY39" s="10">
        <f t="shared" ref="IY39" si="410">IW39*C39</f>
        <v>0</v>
      </c>
      <c r="IZ39" s="4"/>
      <c r="JA39" s="92">
        <f t="shared" ref="JA39" si="411">IZ39*B39</f>
        <v>0</v>
      </c>
      <c r="JB39" s="10">
        <f t="shared" ref="JB39" si="412">IZ39*C39</f>
        <v>0</v>
      </c>
      <c r="JC39" s="119">
        <f t="shared" ref="JC39" si="413">IT39+IW39+IZ39</f>
        <v>0</v>
      </c>
      <c r="JD39" s="4"/>
      <c r="JE39" s="92">
        <f t="shared" ref="JE39" si="414">JD39*B39</f>
        <v>0</v>
      </c>
      <c r="JF39" s="10">
        <f t="shared" si="184"/>
        <v>0</v>
      </c>
      <c r="JG39" s="4"/>
      <c r="JH39" s="92">
        <f t="shared" ref="JH39" si="415">JG39*B39</f>
        <v>0</v>
      </c>
      <c r="JI39" s="10">
        <f t="shared" si="186"/>
        <v>0</v>
      </c>
      <c r="JJ39" s="4"/>
      <c r="JK39" s="92">
        <f t="shared" ref="JK39" si="416">JJ39*B39</f>
        <v>0</v>
      </c>
      <c r="JL39" s="10">
        <f t="shared" ref="JL39" si="417">JJ39*C39</f>
        <v>0</v>
      </c>
      <c r="JM39" s="119">
        <f t="shared" si="189"/>
        <v>0</v>
      </c>
      <c r="JN39" s="4"/>
      <c r="JO39" s="92">
        <f t="shared" ref="JO39" si="418">JN39*B39</f>
        <v>0</v>
      </c>
      <c r="JP39" s="10">
        <f t="shared" ref="JP39" si="419">JN39*C39</f>
        <v>0</v>
      </c>
      <c r="JQ39" s="4"/>
      <c r="JR39" s="92">
        <f t="shared" ref="JR39" si="420">JQ39*B39</f>
        <v>0</v>
      </c>
      <c r="JS39" s="10">
        <f t="shared" ref="JS39" si="421">JQ39*C39</f>
        <v>0</v>
      </c>
      <c r="JT39" s="4"/>
      <c r="JU39" s="92">
        <f t="shared" ref="JU39" si="422">JT39*C39</f>
        <v>0</v>
      </c>
      <c r="JV39" s="10">
        <f t="shared" ref="JV39" si="423">JT39*C39</f>
        <v>0</v>
      </c>
      <c r="JW39" s="119">
        <f t="shared" ref="JW39" si="424">JN39+JQ39+JT39</f>
        <v>0</v>
      </c>
      <c r="JX39" s="4"/>
      <c r="JY39" s="92">
        <f t="shared" ref="JY39" si="425">JX39*B39</f>
        <v>0</v>
      </c>
      <c r="JZ39" s="10">
        <f t="shared" ref="JZ39" si="426">JX39*C39</f>
        <v>0</v>
      </c>
      <c r="KA39" s="4"/>
      <c r="KB39" s="92">
        <f t="shared" ref="KB39" si="427">KA39*B39</f>
        <v>0</v>
      </c>
      <c r="KC39" s="10">
        <f t="shared" ref="KC39" si="428">KA39*C39</f>
        <v>0</v>
      </c>
      <c r="KD39" s="4"/>
      <c r="KE39" s="92">
        <f t="shared" ref="KE39" si="429">KD39*B39</f>
        <v>0</v>
      </c>
      <c r="KF39" s="10">
        <f t="shared" ref="KF39" si="430">KD39*C39</f>
        <v>0</v>
      </c>
      <c r="KG39" s="119">
        <f t="shared" ref="KG39" si="431">JX39+KA39+KD39</f>
        <v>0</v>
      </c>
      <c r="KH39" s="4"/>
      <c r="KI39" s="92">
        <f t="shared" ref="KI39" si="432">KH39*B39</f>
        <v>0</v>
      </c>
      <c r="KJ39" s="10">
        <f t="shared" ref="KJ39" si="433">KH39*C39</f>
        <v>0</v>
      </c>
      <c r="KK39" s="4"/>
      <c r="KL39" s="92">
        <f t="shared" ref="KL39" si="434">KK39*B39</f>
        <v>0</v>
      </c>
      <c r="KM39" s="10">
        <f t="shared" ref="KM39" si="435">KK39*C39</f>
        <v>0</v>
      </c>
      <c r="KN39" s="4"/>
      <c r="KO39" s="92">
        <f t="shared" ref="KO39" si="436">KN39*B39</f>
        <v>0</v>
      </c>
      <c r="KP39" s="10">
        <f t="shared" ref="KP39" si="437">KN39*C39</f>
        <v>0</v>
      </c>
      <c r="KQ39" s="119">
        <f t="shared" ref="KQ39" si="438">KH39+KK39+KN39</f>
        <v>0</v>
      </c>
      <c r="KR39" s="4"/>
      <c r="KS39" s="92">
        <f t="shared" ref="KS39" si="439">KR39*B39</f>
        <v>0</v>
      </c>
      <c r="KT39" s="10">
        <f t="shared" ref="KT39" si="440">KR39*C39</f>
        <v>0</v>
      </c>
      <c r="KU39" s="4"/>
      <c r="KV39" s="92">
        <f t="shared" ref="KV39" si="441">KU39*B39</f>
        <v>0</v>
      </c>
      <c r="KW39" s="10">
        <f t="shared" ref="KW39" si="442">KU39*C39</f>
        <v>0</v>
      </c>
      <c r="KX39" s="4"/>
      <c r="KY39" s="92">
        <f t="shared" ref="KY39" si="443">KX39*B39</f>
        <v>0</v>
      </c>
      <c r="KZ39" s="10">
        <f t="shared" ref="KZ39" si="444">KX39*C39</f>
        <v>0</v>
      </c>
      <c r="LA39" s="119">
        <f t="shared" ref="LA39" si="445">KR39+KU39+KX39</f>
        <v>0</v>
      </c>
      <c r="LB39" s="37"/>
      <c r="LD39" s="335">
        <f t="shared" ref="LD39" si="446">M39+W39+AG39+AQ39+BA39+BK39+BU39+CE39+CO39+CY39+DI39+DS39+EM39+EC39+EW39+FQ39+FG39+GA39+GU39+GK39+HE39+HO39+HY39+II39+IS39+JC39+JM39+JW39+KG39+KQ39+LA39</f>
        <v>0</v>
      </c>
      <c r="LE39" s="189">
        <f t="shared" ref="LE39" si="447">LD39*C39</f>
        <v>0</v>
      </c>
    </row>
    <row r="40" spans="1:317" x14ac:dyDescent="0.25">
      <c r="A40" s="3" t="s">
        <v>453</v>
      </c>
      <c r="B40" s="4">
        <v>145000</v>
      </c>
      <c r="C40" s="4">
        <v>225000</v>
      </c>
      <c r="D40" s="4"/>
      <c r="E40" s="92">
        <f t="shared" ref="E40" si="448">D40*B40</f>
        <v>0</v>
      </c>
      <c r="F40" s="10">
        <f t="shared" ref="F40" si="449">D40*C40</f>
        <v>0</v>
      </c>
      <c r="G40" s="4"/>
      <c r="H40" s="92">
        <f t="shared" ref="H40" si="450">G40*B40</f>
        <v>0</v>
      </c>
      <c r="I40" s="10">
        <f t="shared" ref="I40" si="451">G40*C40</f>
        <v>0</v>
      </c>
      <c r="J40" s="4"/>
      <c r="K40" s="92">
        <f t="shared" ref="K40" si="452">J40*B40</f>
        <v>0</v>
      </c>
      <c r="L40" s="10">
        <f t="shared" ref="L40" si="453">J40*C40</f>
        <v>0</v>
      </c>
      <c r="M40" s="119">
        <f t="shared" ref="M40" si="454">D40+G40+J40</f>
        <v>0</v>
      </c>
      <c r="N40" s="4"/>
      <c r="O40" s="92">
        <f t="shared" ref="O40" si="455">N40*B40</f>
        <v>0</v>
      </c>
      <c r="P40" s="10">
        <f t="shared" ref="P40" si="456">N40*C40</f>
        <v>0</v>
      </c>
      <c r="Q40" s="4"/>
      <c r="R40" s="92">
        <f t="shared" ref="R40" si="457">Q40*B40</f>
        <v>0</v>
      </c>
      <c r="S40" s="10">
        <f t="shared" ref="S40" si="458">Q40*C40</f>
        <v>0</v>
      </c>
      <c r="T40" s="4"/>
      <c r="U40" s="92">
        <f t="shared" ref="U40" si="459">T40*B40</f>
        <v>0</v>
      </c>
      <c r="V40" s="10">
        <f t="shared" ref="V40" si="460">T40*C40</f>
        <v>0</v>
      </c>
      <c r="W40" s="119">
        <f t="shared" ref="W40" si="461">N40+Q40+T40</f>
        <v>0</v>
      </c>
      <c r="X40" s="4"/>
      <c r="Y40" s="92">
        <f t="shared" ref="Y40" si="462">X40*B40</f>
        <v>0</v>
      </c>
      <c r="Z40" s="10">
        <f t="shared" ref="Z40" si="463">X40*C40</f>
        <v>0</v>
      </c>
      <c r="AA40" s="4"/>
      <c r="AB40" s="92">
        <f t="shared" ref="AB40" si="464">AA40*B40</f>
        <v>0</v>
      </c>
      <c r="AC40" s="10">
        <f t="shared" ref="AC40" si="465">AA40*C40</f>
        <v>0</v>
      </c>
      <c r="AD40" s="4"/>
      <c r="AE40" s="92">
        <f t="shared" ref="AE40" si="466">AD40*C40</f>
        <v>0</v>
      </c>
      <c r="AF40" s="10">
        <f t="shared" ref="AF40" si="467">AD40*C40</f>
        <v>0</v>
      </c>
      <c r="AG40" s="119">
        <f t="shared" ref="AG40" si="468">X40+AA40+AD40</f>
        <v>0</v>
      </c>
      <c r="AH40" s="4"/>
      <c r="AI40" s="92">
        <f t="shared" ref="AI40" si="469">AH40*B40</f>
        <v>0</v>
      </c>
      <c r="AJ40" s="10">
        <f t="shared" ref="AJ40" si="470">AH40*C40</f>
        <v>0</v>
      </c>
      <c r="AK40" s="4"/>
      <c r="AL40" s="92">
        <f t="shared" ref="AL40" si="471">AK40*B40</f>
        <v>0</v>
      </c>
      <c r="AM40" s="10">
        <f t="shared" ref="AM40" si="472">AK40*C40</f>
        <v>0</v>
      </c>
      <c r="AN40" s="4"/>
      <c r="AO40" s="92">
        <f t="shared" ref="AO40" si="473">AN40*B40</f>
        <v>0</v>
      </c>
      <c r="AP40" s="10">
        <f t="shared" ref="AP40" si="474">AN40*C40</f>
        <v>0</v>
      </c>
      <c r="AQ40" s="119">
        <f t="shared" ref="AQ40" si="475">AH40+AK40+AN40</f>
        <v>0</v>
      </c>
      <c r="AR40" s="4"/>
      <c r="AS40" s="92">
        <f t="shared" ref="AS40" si="476">AR40*B40</f>
        <v>0</v>
      </c>
      <c r="AT40" s="10">
        <f t="shared" ref="AT40" si="477">AR40*C40</f>
        <v>0</v>
      </c>
      <c r="AU40" s="4"/>
      <c r="AV40" s="92">
        <f t="shared" ref="AV40" si="478">AU40*B40</f>
        <v>0</v>
      </c>
      <c r="AW40" s="10">
        <f t="shared" ref="AW40" si="479">AU40*C40</f>
        <v>0</v>
      </c>
      <c r="AX40" s="4"/>
      <c r="AY40" s="92">
        <f t="shared" ref="AY40" si="480">AX40*B40</f>
        <v>0</v>
      </c>
      <c r="AZ40" s="10">
        <f t="shared" ref="AZ40" si="481">AX40*C40</f>
        <v>0</v>
      </c>
      <c r="BA40" s="119">
        <f t="shared" ref="BA40" si="482">AR40+AU40+AX40</f>
        <v>0</v>
      </c>
      <c r="BB40" s="4"/>
      <c r="BC40" s="92">
        <f t="shared" ref="BC40" si="483">BB40*B40</f>
        <v>0</v>
      </c>
      <c r="BD40" s="10">
        <f t="shared" ref="BD40" si="484">BB40*C40</f>
        <v>0</v>
      </c>
      <c r="BE40" s="4"/>
      <c r="BF40" s="92">
        <f t="shared" ref="BF40" si="485">BE40*B40</f>
        <v>0</v>
      </c>
      <c r="BG40" s="10">
        <f t="shared" ref="BG40" si="486">BE40*C40</f>
        <v>0</v>
      </c>
      <c r="BH40" s="4"/>
      <c r="BI40" s="92">
        <f t="shared" ref="BI40" si="487">BH40*B40</f>
        <v>0</v>
      </c>
      <c r="BJ40" s="10">
        <f t="shared" ref="BJ40" si="488">BH40*C40</f>
        <v>0</v>
      </c>
      <c r="BK40" s="119">
        <f t="shared" ref="BK40" si="489">BB40+BE40+BH40</f>
        <v>0</v>
      </c>
      <c r="BL40" s="4"/>
      <c r="BM40" s="92">
        <f t="shared" ref="BM40" si="490">BL40*B40</f>
        <v>0</v>
      </c>
      <c r="BN40" s="10">
        <f t="shared" ref="BN40" si="491">BL40*C40</f>
        <v>0</v>
      </c>
      <c r="BO40" s="4"/>
      <c r="BP40" s="92">
        <f t="shared" ref="BP40" si="492">BO40*B40</f>
        <v>0</v>
      </c>
      <c r="BQ40" s="10">
        <f t="shared" ref="BQ40" si="493">BO40*C40</f>
        <v>0</v>
      </c>
      <c r="BR40" s="4"/>
      <c r="BS40" s="92">
        <f t="shared" ref="BS40" si="494">BR40*B40</f>
        <v>0</v>
      </c>
      <c r="BT40" s="10">
        <f t="shared" ref="BT40" si="495">BR40*C40</f>
        <v>0</v>
      </c>
      <c r="BU40" s="119">
        <f t="shared" ref="BU40" si="496">BL40+BO40+BR40</f>
        <v>0</v>
      </c>
      <c r="BV40" s="4"/>
      <c r="BW40" s="92">
        <f t="shared" ref="BW40" si="497">BV40*B40</f>
        <v>0</v>
      </c>
      <c r="BX40" s="10">
        <f t="shared" ref="BX40" si="498">BV40*C40</f>
        <v>0</v>
      </c>
      <c r="BY40" s="4"/>
      <c r="BZ40" s="92">
        <f t="shared" ref="BZ40" si="499">BY40*B40</f>
        <v>0</v>
      </c>
      <c r="CA40" s="10">
        <f t="shared" ref="CA40" si="500">BY40*C40</f>
        <v>0</v>
      </c>
      <c r="CB40" s="4"/>
      <c r="CC40" s="92">
        <f t="shared" ref="CC40" si="501">CB40*B40</f>
        <v>0</v>
      </c>
      <c r="CD40" s="10">
        <f t="shared" ref="CD40" si="502">CB40*B40</f>
        <v>0</v>
      </c>
      <c r="CE40" s="119">
        <f t="shared" ref="CE40" si="503">BV40+BY40+CB40</f>
        <v>0</v>
      </c>
      <c r="CF40" s="4"/>
      <c r="CG40" s="92">
        <f t="shared" ref="CG40" si="504">CF40*B40</f>
        <v>0</v>
      </c>
      <c r="CH40" s="10">
        <f t="shared" ref="CH40" si="505">CF40*C40</f>
        <v>0</v>
      </c>
      <c r="CI40" s="4"/>
      <c r="CJ40" s="92">
        <f t="shared" ref="CJ40" si="506">CI40*B40</f>
        <v>0</v>
      </c>
      <c r="CK40" s="10">
        <f t="shared" ref="CK40" si="507">CI40*C40</f>
        <v>0</v>
      </c>
      <c r="CL40" s="4"/>
      <c r="CM40" s="92">
        <f t="shared" ref="CM40" si="508">CL40*B40</f>
        <v>0</v>
      </c>
      <c r="CN40" s="10">
        <f t="shared" ref="CN40" si="509">CL40*C40</f>
        <v>0</v>
      </c>
      <c r="CO40" s="119">
        <f t="shared" ref="CO40" si="510">CF40+CI40+CL40</f>
        <v>0</v>
      </c>
      <c r="CP40" s="4"/>
      <c r="CQ40" s="92">
        <f t="shared" ref="CQ40" si="511">CP40*B40</f>
        <v>0</v>
      </c>
      <c r="CR40" s="10">
        <f t="shared" ref="CR40" si="512">CP40*C40</f>
        <v>0</v>
      </c>
      <c r="CS40" s="4"/>
      <c r="CT40" s="92">
        <f t="shared" ref="CT40" si="513">CS40*B40</f>
        <v>0</v>
      </c>
      <c r="CU40" s="10">
        <f t="shared" ref="CU40" si="514">CS40*C40</f>
        <v>0</v>
      </c>
      <c r="CV40" s="4"/>
      <c r="CW40" s="92">
        <f t="shared" ref="CW40" si="515">CV40*B40</f>
        <v>0</v>
      </c>
      <c r="CX40" s="10">
        <f t="shared" ref="CX40" si="516">CV40*C40</f>
        <v>0</v>
      </c>
      <c r="CY40" s="119">
        <f t="shared" ref="CY40" si="517">CP40+CS40+CV40</f>
        <v>0</v>
      </c>
      <c r="CZ40" s="4"/>
      <c r="DA40" s="92">
        <f t="shared" ref="DA40" si="518">CZ40*B40</f>
        <v>0</v>
      </c>
      <c r="DB40" s="10">
        <f t="shared" ref="DB40" si="519">CZ40*C40</f>
        <v>0</v>
      </c>
      <c r="DC40" s="4"/>
      <c r="DD40" s="92">
        <f t="shared" ref="DD40" si="520">DC40*B40</f>
        <v>0</v>
      </c>
      <c r="DE40" s="10">
        <f t="shared" ref="DE40" si="521">DC40*C40</f>
        <v>0</v>
      </c>
      <c r="DF40" s="4"/>
      <c r="DG40" s="92">
        <f t="shared" ref="DG40" si="522">DF40*B40</f>
        <v>0</v>
      </c>
      <c r="DH40" s="10">
        <f t="shared" ref="DH40" si="523">DF40*C40</f>
        <v>0</v>
      </c>
      <c r="DI40" s="119">
        <f t="shared" ref="DI40" si="524">CZ40+DC40+DF40</f>
        <v>0</v>
      </c>
      <c r="DJ40" s="4"/>
      <c r="DK40" s="92">
        <f t="shared" ref="DK40" si="525">DJ40*B40</f>
        <v>0</v>
      </c>
      <c r="DL40" s="10">
        <f t="shared" ref="DL40" si="526">DJ40*C40</f>
        <v>0</v>
      </c>
      <c r="DM40" s="4"/>
      <c r="DN40" s="92">
        <f t="shared" ref="DN40" si="527">DM40*B40</f>
        <v>0</v>
      </c>
      <c r="DO40" s="10">
        <f t="shared" ref="DO40" si="528">DM40*C40</f>
        <v>0</v>
      </c>
      <c r="DP40" s="4"/>
      <c r="DQ40" s="92">
        <f t="shared" ref="DQ40" si="529">DP40*B40</f>
        <v>0</v>
      </c>
      <c r="DR40" s="10">
        <f t="shared" ref="DR40" si="530">DP40*C40</f>
        <v>0</v>
      </c>
      <c r="DS40" s="119">
        <f t="shared" ref="DS40" si="531">DJ40+DM40+DP40</f>
        <v>0</v>
      </c>
      <c r="DT40" s="4"/>
      <c r="DU40" s="92">
        <f t="shared" ref="DU40" si="532">DT40*B40</f>
        <v>0</v>
      </c>
      <c r="DV40" s="10">
        <f t="shared" ref="DV40" si="533">DT40*C40</f>
        <v>0</v>
      </c>
      <c r="DW40" s="4"/>
      <c r="DX40" s="92">
        <f t="shared" ref="DX40" si="534">DW40*B40</f>
        <v>0</v>
      </c>
      <c r="DY40" s="10">
        <f t="shared" ref="DY40" si="535">DW40*C40</f>
        <v>0</v>
      </c>
      <c r="DZ40" s="4"/>
      <c r="EA40" s="92">
        <f t="shared" ref="EA40" si="536">DZ40*B40</f>
        <v>0</v>
      </c>
      <c r="EB40" s="10">
        <f t="shared" ref="EB40" si="537">DZ40*C40</f>
        <v>0</v>
      </c>
      <c r="EC40" s="119">
        <f t="shared" ref="EC40" si="538">DT40+DW40+DZ40</f>
        <v>0</v>
      </c>
      <c r="ED40" s="4"/>
      <c r="EE40" s="92">
        <f t="shared" ref="EE40" si="539">ED40*B40</f>
        <v>0</v>
      </c>
      <c r="EF40" s="10">
        <f t="shared" ref="EF40" si="540">ED40*C40</f>
        <v>0</v>
      </c>
      <c r="EG40" s="4"/>
      <c r="EH40" s="92">
        <f t="shared" ref="EH40" si="541">EG40*B40</f>
        <v>0</v>
      </c>
      <c r="EI40" s="10">
        <f t="shared" ref="EI40" si="542">EG40*C40</f>
        <v>0</v>
      </c>
      <c r="EJ40" s="4"/>
      <c r="EK40" s="92">
        <f t="shared" ref="EK40" si="543">EJ40*B40</f>
        <v>0</v>
      </c>
      <c r="EL40" s="10">
        <f t="shared" ref="EL40" si="544">EJ40*C40</f>
        <v>0</v>
      </c>
      <c r="EM40" s="119">
        <f t="shared" ref="EM40" si="545">ED40+EG40+EJ40</f>
        <v>0</v>
      </c>
      <c r="EN40" s="4"/>
      <c r="EO40" s="92">
        <f t="shared" ref="EO40" si="546">EN40*B40</f>
        <v>0</v>
      </c>
      <c r="EP40" s="10">
        <f t="shared" ref="EP40" si="547">EN40*C40</f>
        <v>0</v>
      </c>
      <c r="EQ40" s="4"/>
      <c r="ER40" s="92">
        <f t="shared" ref="ER40" si="548">EQ40*B40</f>
        <v>0</v>
      </c>
      <c r="ES40" s="10">
        <f t="shared" ref="ES40" si="549">EQ40*C40</f>
        <v>0</v>
      </c>
      <c r="ET40" s="4"/>
      <c r="EU40" s="92">
        <f t="shared" ref="EU40" si="550">ET40*B40</f>
        <v>0</v>
      </c>
      <c r="EV40" s="10">
        <f t="shared" ref="EV40" si="551">ET40*C40</f>
        <v>0</v>
      </c>
      <c r="EW40" s="119">
        <f t="shared" ref="EW40" si="552">EN40+EQ40+ET40</f>
        <v>0</v>
      </c>
      <c r="EX40" s="4"/>
      <c r="EY40" s="92">
        <f t="shared" ref="EY40" si="553">EX40*B40</f>
        <v>0</v>
      </c>
      <c r="EZ40" s="10">
        <f t="shared" ref="EZ40" si="554">EX40*C40</f>
        <v>0</v>
      </c>
      <c r="FA40" s="4"/>
      <c r="FB40" s="92">
        <f t="shared" ref="FB40" si="555">FA40*B40</f>
        <v>0</v>
      </c>
      <c r="FC40" s="10">
        <f t="shared" ref="FC40" si="556">FA40*C40</f>
        <v>0</v>
      </c>
      <c r="FD40" s="4"/>
      <c r="FE40" s="92">
        <f t="shared" ref="FE40" si="557">FD40*B40</f>
        <v>0</v>
      </c>
      <c r="FF40" s="10">
        <f t="shared" ref="FF40" si="558">FD40*C40</f>
        <v>0</v>
      </c>
      <c r="FG40" s="119">
        <f t="shared" ref="FG40" si="559">EX40+FA40+FD40</f>
        <v>0</v>
      </c>
      <c r="FH40" s="4"/>
      <c r="FI40" s="92">
        <f t="shared" ref="FI40" si="560">FH40*B40</f>
        <v>0</v>
      </c>
      <c r="FJ40" s="10">
        <f t="shared" ref="FJ40" si="561">FH40*C40</f>
        <v>0</v>
      </c>
      <c r="FK40" s="4"/>
      <c r="FL40" s="92">
        <f t="shared" ref="FL40" si="562">FK40*B40</f>
        <v>0</v>
      </c>
      <c r="FM40" s="10">
        <f t="shared" ref="FM40" si="563">FK40*C40</f>
        <v>0</v>
      </c>
      <c r="FN40" s="4"/>
      <c r="FO40" s="92">
        <f t="shared" ref="FO40" si="564">FN40*B40</f>
        <v>0</v>
      </c>
      <c r="FP40" s="10">
        <f t="shared" ref="FP40" si="565">FN40*C40</f>
        <v>0</v>
      </c>
      <c r="FQ40" s="119">
        <f t="shared" ref="FQ40" si="566">FH40+FK40+FN40</f>
        <v>0</v>
      </c>
      <c r="FR40" s="4"/>
      <c r="FS40" s="92">
        <f t="shared" ref="FS40" si="567">FR40*B40</f>
        <v>0</v>
      </c>
      <c r="FT40" s="10">
        <f t="shared" ref="FT40" si="568">FR40*C40</f>
        <v>0</v>
      </c>
      <c r="FU40" s="4"/>
      <c r="FV40" s="92">
        <f t="shared" ref="FV40" si="569">FU40*B40</f>
        <v>0</v>
      </c>
      <c r="FW40" s="10">
        <f t="shared" ref="FW40" si="570">FU40*C40</f>
        <v>0</v>
      </c>
      <c r="FX40" s="4"/>
      <c r="FY40" s="92">
        <f t="shared" ref="FY40" si="571">FX40*B40</f>
        <v>0</v>
      </c>
      <c r="FZ40" s="10">
        <f t="shared" ref="FZ40" si="572">FX40*C40</f>
        <v>0</v>
      </c>
      <c r="GA40" s="119">
        <f t="shared" ref="GA40" si="573">FR40+FU40+FX40</f>
        <v>0</v>
      </c>
      <c r="GB40" s="4"/>
      <c r="GC40" s="92">
        <f t="shared" ref="GC40" si="574">GB40*B40</f>
        <v>0</v>
      </c>
      <c r="GD40" s="10">
        <f t="shared" ref="GD40" si="575">GB40*C40</f>
        <v>0</v>
      </c>
      <c r="GE40" s="4"/>
      <c r="GF40" s="92">
        <f t="shared" ref="GF40" si="576">GE40*B40</f>
        <v>0</v>
      </c>
      <c r="GG40" s="10">
        <f t="shared" ref="GG40" si="577">GE40*C40</f>
        <v>0</v>
      </c>
      <c r="GH40" s="4"/>
      <c r="GI40" s="92">
        <f t="shared" ref="GI40" si="578">GH40*B40</f>
        <v>0</v>
      </c>
      <c r="GJ40" s="10">
        <f t="shared" ref="GJ40" si="579">GH40*C40</f>
        <v>0</v>
      </c>
      <c r="GK40" s="119">
        <f t="shared" ref="GK40" si="580">GB40+GE40+GH40</f>
        <v>0</v>
      </c>
      <c r="GL40" s="4"/>
      <c r="GM40" s="92">
        <f t="shared" ref="GM40" si="581">GL40*B40</f>
        <v>0</v>
      </c>
      <c r="GN40" s="10">
        <f t="shared" ref="GN40" si="582">GL40*C40</f>
        <v>0</v>
      </c>
      <c r="GO40" s="4"/>
      <c r="GP40" s="92">
        <f t="shared" ref="GP40" si="583">GO40*B40</f>
        <v>0</v>
      </c>
      <c r="GQ40" s="10">
        <f t="shared" ref="GQ40" si="584">GO40*C40</f>
        <v>0</v>
      </c>
      <c r="GR40" s="4"/>
      <c r="GS40" s="92">
        <f t="shared" ref="GS40" si="585">GR40*B40</f>
        <v>0</v>
      </c>
      <c r="GT40" s="10">
        <f t="shared" ref="GT40" si="586">GR40*C40</f>
        <v>0</v>
      </c>
      <c r="GU40" s="119">
        <f t="shared" ref="GU40" si="587">GL40+GO40+GR40</f>
        <v>0</v>
      </c>
      <c r="GV40" s="4"/>
      <c r="GW40" s="92">
        <f t="shared" ref="GW40" si="588">GV40*B40</f>
        <v>0</v>
      </c>
      <c r="GX40" s="10">
        <f t="shared" ref="GX40" si="589">GV40*C40</f>
        <v>0</v>
      </c>
      <c r="GY40" s="4"/>
      <c r="GZ40" s="92">
        <f t="shared" ref="GZ40" si="590">GY40*B40</f>
        <v>0</v>
      </c>
      <c r="HA40" s="10">
        <f t="shared" ref="HA40" si="591">GY40*C40</f>
        <v>0</v>
      </c>
      <c r="HB40" s="4"/>
      <c r="HC40" s="92">
        <f t="shared" ref="HC40" si="592">HB40*B40</f>
        <v>0</v>
      </c>
      <c r="HD40" s="10">
        <f t="shared" ref="HD40" si="593">HB40*C40</f>
        <v>0</v>
      </c>
      <c r="HE40" s="119">
        <f t="shared" ref="HE40" si="594">GV40+GY40+HB40</f>
        <v>0</v>
      </c>
      <c r="HF40" s="4"/>
      <c r="HG40" s="92">
        <f t="shared" ref="HG40" si="595">HF40*B40</f>
        <v>0</v>
      </c>
      <c r="HH40" s="10">
        <f t="shared" ref="HH40" si="596">HF40*C40</f>
        <v>0</v>
      </c>
      <c r="HI40" s="4"/>
      <c r="HJ40" s="92">
        <f t="shared" ref="HJ40" si="597">HI40*B40</f>
        <v>0</v>
      </c>
      <c r="HK40" s="10">
        <f t="shared" ref="HK40" si="598">HI40*C40</f>
        <v>0</v>
      </c>
      <c r="HL40" s="4"/>
      <c r="HM40" s="92">
        <f t="shared" ref="HM40" si="599">HL40*B40</f>
        <v>0</v>
      </c>
      <c r="HN40" s="10">
        <f t="shared" ref="HN40" si="600">HL40*C40</f>
        <v>0</v>
      </c>
      <c r="HO40" s="119">
        <f t="shared" ref="HO40" si="601">HF40+HI40+HL40</f>
        <v>0</v>
      </c>
      <c r="HP40" s="4"/>
      <c r="HQ40" s="92">
        <f t="shared" ref="HQ40" si="602">HP40*B40</f>
        <v>0</v>
      </c>
      <c r="HR40" s="10">
        <f t="shared" ref="HR40" si="603">HP40*C40</f>
        <v>0</v>
      </c>
      <c r="HS40" s="4"/>
      <c r="HT40" s="92">
        <f t="shared" ref="HT40" si="604">HS40*B40</f>
        <v>0</v>
      </c>
      <c r="HU40" s="10">
        <f t="shared" ref="HU40" si="605">HS40*C40</f>
        <v>0</v>
      </c>
      <c r="HV40" s="4"/>
      <c r="HW40" s="92">
        <f t="shared" ref="HW40" si="606">HV40*B40</f>
        <v>0</v>
      </c>
      <c r="HX40" s="10">
        <f t="shared" ref="HX40" si="607">HV40*C40</f>
        <v>0</v>
      </c>
      <c r="HY40" s="119">
        <f t="shared" ref="HY40" si="608">HP40+HS40+HV40</f>
        <v>0</v>
      </c>
      <c r="HZ40" s="4"/>
      <c r="IA40" s="92">
        <f t="shared" ref="IA40" si="609">HZ40*B40</f>
        <v>0</v>
      </c>
      <c r="IB40" s="10">
        <f t="shared" ref="IB40" si="610">HZ40*C40</f>
        <v>0</v>
      </c>
      <c r="IC40" s="4"/>
      <c r="ID40" s="92">
        <f t="shared" ref="ID40" si="611">IC40*B40</f>
        <v>0</v>
      </c>
      <c r="IE40" s="10">
        <f t="shared" ref="IE40" si="612">IC40*C40</f>
        <v>0</v>
      </c>
      <c r="IF40" s="4"/>
      <c r="IG40" s="92">
        <f t="shared" ref="IG40" si="613">IF40*B40</f>
        <v>0</v>
      </c>
      <c r="IH40" s="10">
        <f t="shared" ref="IH40" si="614">IF40*C40</f>
        <v>0</v>
      </c>
      <c r="II40" s="119">
        <f t="shared" ref="II40" si="615">HZ40+IC40+IF40</f>
        <v>0</v>
      </c>
      <c r="IJ40" s="4"/>
      <c r="IK40" s="92">
        <f t="shared" ref="IK40" si="616">IJ40*B40</f>
        <v>0</v>
      </c>
      <c r="IL40" s="10">
        <f t="shared" ref="IL40" si="617">IJ40*C40</f>
        <v>0</v>
      </c>
      <c r="IM40" s="4"/>
      <c r="IN40" s="92">
        <f t="shared" ref="IN40" si="618">IM40*B40</f>
        <v>0</v>
      </c>
      <c r="IO40" s="10">
        <f t="shared" ref="IO40" si="619">IM40*C40</f>
        <v>0</v>
      </c>
      <c r="IP40" s="4"/>
      <c r="IQ40" s="92">
        <f t="shared" ref="IQ40" si="620">IP40*B40</f>
        <v>0</v>
      </c>
      <c r="IR40" s="10">
        <f t="shared" ref="IR40" si="621">IP40*C40</f>
        <v>0</v>
      </c>
      <c r="IS40" s="119">
        <f t="shared" ref="IS40" si="622">IJ40+IM40+IP40</f>
        <v>0</v>
      </c>
      <c r="IT40" s="4"/>
      <c r="IU40" s="92">
        <f t="shared" ref="IU40" si="623">IT40*B40</f>
        <v>0</v>
      </c>
      <c r="IV40" s="10">
        <f t="shared" ref="IV40" si="624">IT40*C40</f>
        <v>0</v>
      </c>
      <c r="IW40" s="4"/>
      <c r="IX40" s="92">
        <f t="shared" ref="IX40" si="625">IW40*B40</f>
        <v>0</v>
      </c>
      <c r="IY40" s="10">
        <f t="shared" ref="IY40" si="626">IW40*C40</f>
        <v>0</v>
      </c>
      <c r="IZ40" s="4"/>
      <c r="JA40" s="92">
        <f t="shared" ref="JA40" si="627">IZ40*B40</f>
        <v>0</v>
      </c>
      <c r="JB40" s="10">
        <f t="shared" ref="JB40" si="628">IZ40*C40</f>
        <v>0</v>
      </c>
      <c r="JC40" s="119">
        <f t="shared" ref="JC40" si="629">IT40+IW40+IZ40</f>
        <v>0</v>
      </c>
      <c r="JD40" s="4"/>
      <c r="JE40" s="92">
        <f t="shared" ref="JE40" si="630">JD40*B40</f>
        <v>0</v>
      </c>
      <c r="JF40" s="10">
        <f t="shared" si="184"/>
        <v>0</v>
      </c>
      <c r="JG40" s="4"/>
      <c r="JH40" s="92">
        <f t="shared" ref="JH40" si="631">JG40*B40</f>
        <v>0</v>
      </c>
      <c r="JI40" s="10">
        <f t="shared" si="186"/>
        <v>0</v>
      </c>
      <c r="JJ40" s="4"/>
      <c r="JK40" s="92">
        <f t="shared" ref="JK40" si="632">JJ40*B40</f>
        <v>0</v>
      </c>
      <c r="JL40" s="10">
        <f t="shared" ref="JL40" si="633">JJ40*C40</f>
        <v>0</v>
      </c>
      <c r="JM40" s="119">
        <f t="shared" si="189"/>
        <v>0</v>
      </c>
      <c r="JN40" s="4"/>
      <c r="JO40" s="92">
        <f t="shared" ref="JO40" si="634">JN40*B40</f>
        <v>0</v>
      </c>
      <c r="JP40" s="10">
        <f t="shared" ref="JP40" si="635">JN40*C40</f>
        <v>0</v>
      </c>
      <c r="JQ40" s="4"/>
      <c r="JR40" s="92">
        <f t="shared" ref="JR40" si="636">JQ40*B40</f>
        <v>0</v>
      </c>
      <c r="JS40" s="10">
        <f t="shared" ref="JS40" si="637">JQ40*C40</f>
        <v>0</v>
      </c>
      <c r="JT40" s="4"/>
      <c r="JU40" s="92">
        <f t="shared" ref="JU40" si="638">JT40*C40</f>
        <v>0</v>
      </c>
      <c r="JV40" s="10">
        <f t="shared" ref="JV40" si="639">JT40*C40</f>
        <v>0</v>
      </c>
      <c r="JW40" s="119">
        <f t="shared" ref="JW40" si="640">JN40+JQ40+JT40</f>
        <v>0</v>
      </c>
      <c r="JX40" s="4"/>
      <c r="JY40" s="92">
        <f t="shared" ref="JY40" si="641">JX40*B40</f>
        <v>0</v>
      </c>
      <c r="JZ40" s="10">
        <f t="shared" ref="JZ40" si="642">JX40*C40</f>
        <v>0</v>
      </c>
      <c r="KA40" s="4"/>
      <c r="KB40" s="92">
        <f t="shared" ref="KB40" si="643">KA40*B40</f>
        <v>0</v>
      </c>
      <c r="KC40" s="10">
        <f t="shared" ref="KC40" si="644">KA40*C40</f>
        <v>0</v>
      </c>
      <c r="KD40" s="4"/>
      <c r="KE40" s="92">
        <f t="shared" ref="KE40" si="645">KD40*B40</f>
        <v>0</v>
      </c>
      <c r="KF40" s="10">
        <f t="shared" ref="KF40" si="646">KD40*C40</f>
        <v>0</v>
      </c>
      <c r="KG40" s="119">
        <f t="shared" ref="KG40" si="647">JX40+KA40+KD40</f>
        <v>0</v>
      </c>
      <c r="KH40" s="4"/>
      <c r="KI40" s="92">
        <f t="shared" ref="KI40" si="648">KH40*B40</f>
        <v>0</v>
      </c>
      <c r="KJ40" s="10">
        <f t="shared" ref="KJ40" si="649">KH40*C40</f>
        <v>0</v>
      </c>
      <c r="KK40" s="4"/>
      <c r="KL40" s="92">
        <f t="shared" ref="KL40" si="650">KK40*B40</f>
        <v>0</v>
      </c>
      <c r="KM40" s="10">
        <f t="shared" ref="KM40" si="651">KK40*C40</f>
        <v>0</v>
      </c>
      <c r="KN40" s="4"/>
      <c r="KO40" s="92">
        <f t="shared" ref="KO40" si="652">KN40*B40</f>
        <v>0</v>
      </c>
      <c r="KP40" s="10">
        <f t="shared" ref="KP40" si="653">KN40*C40</f>
        <v>0</v>
      </c>
      <c r="KQ40" s="119">
        <f t="shared" ref="KQ40" si="654">KH40+KK40+KN40</f>
        <v>0</v>
      </c>
      <c r="KR40" s="4"/>
      <c r="KS40" s="92">
        <f t="shared" ref="KS40" si="655">KR40*B40</f>
        <v>0</v>
      </c>
      <c r="KT40" s="10">
        <f t="shared" ref="KT40" si="656">KR40*C40</f>
        <v>0</v>
      </c>
      <c r="KU40" s="4"/>
      <c r="KV40" s="92">
        <f t="shared" ref="KV40" si="657">KU40*B40</f>
        <v>0</v>
      </c>
      <c r="KW40" s="10">
        <f t="shared" ref="KW40" si="658">KU40*C40</f>
        <v>0</v>
      </c>
      <c r="KX40" s="4"/>
      <c r="KY40" s="92">
        <f t="shared" ref="KY40" si="659">KX40*B40</f>
        <v>0</v>
      </c>
      <c r="KZ40" s="10">
        <f t="shared" ref="KZ40" si="660">KX40*C40</f>
        <v>0</v>
      </c>
      <c r="LA40" s="119">
        <f t="shared" ref="LA40" si="661">KR40+KU40+KX40</f>
        <v>0</v>
      </c>
      <c r="LB40" s="37"/>
      <c r="LD40" s="335">
        <f t="shared" ref="LD40" si="662">M40+W40+AG40+AQ40+BA40+BK40+BU40+CE40+CO40+CY40+DI40+DS40+EM40+EC40+EW40+FQ40+FG40+GA40+GU40+GK40+HE40+HO40+HY40+II40+IS40+JC40+JM40+JW40+KG40+KQ40+LA40</f>
        <v>0</v>
      </c>
      <c r="LE40" s="189">
        <f t="shared" ref="LE40" si="663">LD40*C40</f>
        <v>0</v>
      </c>
    </row>
    <row r="41" spans="1:317" x14ac:dyDescent="0.25">
      <c r="A41" s="5" t="s">
        <v>145</v>
      </c>
      <c r="B41" s="4">
        <v>150000</v>
      </c>
      <c r="C41" s="4">
        <v>250000</v>
      </c>
      <c r="D41" s="4"/>
      <c r="E41" s="92">
        <f t="shared" si="1"/>
        <v>0</v>
      </c>
      <c r="F41" s="10">
        <f t="shared" si="2"/>
        <v>0</v>
      </c>
      <c r="G41" s="4"/>
      <c r="H41" s="92">
        <f t="shared" si="3"/>
        <v>0</v>
      </c>
      <c r="I41" s="10">
        <f t="shared" si="4"/>
        <v>0</v>
      </c>
      <c r="J41" s="4"/>
      <c r="K41" s="92">
        <f t="shared" si="5"/>
        <v>0</v>
      </c>
      <c r="L41" s="10">
        <f t="shared" si="6"/>
        <v>0</v>
      </c>
      <c r="M41" s="119">
        <f t="shared" si="7"/>
        <v>0</v>
      </c>
      <c r="N41" s="4"/>
      <c r="O41" s="92">
        <f t="shared" si="8"/>
        <v>0</v>
      </c>
      <c r="P41" s="10">
        <f t="shared" si="9"/>
        <v>0</v>
      </c>
      <c r="Q41" s="4"/>
      <c r="R41" s="92">
        <f t="shared" si="10"/>
        <v>0</v>
      </c>
      <c r="S41" s="10">
        <f t="shared" si="11"/>
        <v>0</v>
      </c>
      <c r="T41" s="4"/>
      <c r="U41" s="92">
        <f t="shared" si="12"/>
        <v>0</v>
      </c>
      <c r="V41" s="10">
        <f t="shared" si="13"/>
        <v>0</v>
      </c>
      <c r="W41" s="119">
        <f t="shared" si="14"/>
        <v>0</v>
      </c>
      <c r="X41" s="4"/>
      <c r="Y41" s="92">
        <f t="shared" si="15"/>
        <v>0</v>
      </c>
      <c r="Z41" s="10">
        <f t="shared" si="16"/>
        <v>0</v>
      </c>
      <c r="AA41" s="4"/>
      <c r="AB41" s="92">
        <f t="shared" si="17"/>
        <v>0</v>
      </c>
      <c r="AC41" s="10">
        <f t="shared" si="18"/>
        <v>0</v>
      </c>
      <c r="AD41" s="4"/>
      <c r="AE41" s="92">
        <f t="shared" si="19"/>
        <v>0</v>
      </c>
      <c r="AF41" s="10">
        <f t="shared" si="20"/>
        <v>0</v>
      </c>
      <c r="AG41" s="119">
        <f t="shared" si="21"/>
        <v>0</v>
      </c>
      <c r="AH41" s="4"/>
      <c r="AI41" s="92">
        <f t="shared" si="22"/>
        <v>0</v>
      </c>
      <c r="AJ41" s="10">
        <f t="shared" si="23"/>
        <v>0</v>
      </c>
      <c r="AK41" s="4"/>
      <c r="AL41" s="92">
        <f t="shared" si="24"/>
        <v>0</v>
      </c>
      <c r="AM41" s="10">
        <f t="shared" si="25"/>
        <v>0</v>
      </c>
      <c r="AN41" s="4"/>
      <c r="AO41" s="92">
        <f t="shared" si="26"/>
        <v>0</v>
      </c>
      <c r="AP41" s="10">
        <f t="shared" si="27"/>
        <v>0</v>
      </c>
      <c r="AQ41" s="119">
        <f t="shared" si="28"/>
        <v>0</v>
      </c>
      <c r="AR41" s="4"/>
      <c r="AS41" s="92">
        <f t="shared" si="29"/>
        <v>0</v>
      </c>
      <c r="AT41" s="10">
        <f t="shared" si="30"/>
        <v>0</v>
      </c>
      <c r="AU41" s="4"/>
      <c r="AV41" s="92">
        <f t="shared" si="31"/>
        <v>0</v>
      </c>
      <c r="AW41" s="10">
        <f t="shared" si="32"/>
        <v>0</v>
      </c>
      <c r="AX41" s="4"/>
      <c r="AY41" s="92">
        <f t="shared" si="33"/>
        <v>0</v>
      </c>
      <c r="AZ41" s="10">
        <f t="shared" si="34"/>
        <v>0</v>
      </c>
      <c r="BA41" s="119">
        <f t="shared" si="35"/>
        <v>0</v>
      </c>
      <c r="BB41" s="4"/>
      <c r="BC41" s="92">
        <f t="shared" si="36"/>
        <v>0</v>
      </c>
      <c r="BD41" s="10">
        <f t="shared" si="37"/>
        <v>0</v>
      </c>
      <c r="BE41" s="4"/>
      <c r="BF41" s="92">
        <f t="shared" si="38"/>
        <v>0</v>
      </c>
      <c r="BG41" s="10">
        <f t="shared" si="39"/>
        <v>0</v>
      </c>
      <c r="BH41" s="4"/>
      <c r="BI41" s="92">
        <f t="shared" si="40"/>
        <v>0</v>
      </c>
      <c r="BJ41" s="10">
        <f t="shared" si="41"/>
        <v>0</v>
      </c>
      <c r="BK41" s="119">
        <f t="shared" si="42"/>
        <v>0</v>
      </c>
      <c r="BL41" s="4"/>
      <c r="BM41" s="92">
        <f t="shared" si="43"/>
        <v>0</v>
      </c>
      <c r="BN41" s="10">
        <f t="shared" si="44"/>
        <v>0</v>
      </c>
      <c r="BO41" s="4"/>
      <c r="BP41" s="92">
        <f t="shared" si="45"/>
        <v>0</v>
      </c>
      <c r="BQ41" s="10">
        <f t="shared" si="46"/>
        <v>0</v>
      </c>
      <c r="BR41" s="4"/>
      <c r="BS41" s="92">
        <f t="shared" si="47"/>
        <v>0</v>
      </c>
      <c r="BT41" s="10">
        <f t="shared" si="48"/>
        <v>0</v>
      </c>
      <c r="BU41" s="119">
        <f t="shared" si="49"/>
        <v>0</v>
      </c>
      <c r="BV41" s="4"/>
      <c r="BW41" s="92">
        <f t="shared" si="50"/>
        <v>0</v>
      </c>
      <c r="BX41" s="10">
        <f t="shared" si="51"/>
        <v>0</v>
      </c>
      <c r="BY41" s="4"/>
      <c r="BZ41" s="92">
        <f t="shared" si="52"/>
        <v>0</v>
      </c>
      <c r="CA41" s="10">
        <f t="shared" si="53"/>
        <v>0</v>
      </c>
      <c r="CB41" s="4"/>
      <c r="CC41" s="92">
        <f t="shared" si="54"/>
        <v>0</v>
      </c>
      <c r="CD41" s="10">
        <f t="shared" si="55"/>
        <v>0</v>
      </c>
      <c r="CE41" s="119">
        <f t="shared" si="56"/>
        <v>0</v>
      </c>
      <c r="CF41" s="4"/>
      <c r="CG41" s="92">
        <f t="shared" si="57"/>
        <v>0</v>
      </c>
      <c r="CH41" s="10">
        <f t="shared" si="58"/>
        <v>0</v>
      </c>
      <c r="CI41" s="4"/>
      <c r="CJ41" s="92">
        <f t="shared" si="59"/>
        <v>0</v>
      </c>
      <c r="CK41" s="10">
        <f t="shared" si="60"/>
        <v>0</v>
      </c>
      <c r="CL41" s="4"/>
      <c r="CM41" s="92">
        <f t="shared" si="61"/>
        <v>0</v>
      </c>
      <c r="CN41" s="10">
        <f t="shared" si="62"/>
        <v>0</v>
      </c>
      <c r="CO41" s="119">
        <f t="shared" si="63"/>
        <v>0</v>
      </c>
      <c r="CP41" s="4"/>
      <c r="CQ41" s="92">
        <f t="shared" si="64"/>
        <v>0</v>
      </c>
      <c r="CR41" s="10">
        <f t="shared" si="65"/>
        <v>0</v>
      </c>
      <c r="CS41" s="4"/>
      <c r="CT41" s="92">
        <f t="shared" si="66"/>
        <v>0</v>
      </c>
      <c r="CU41" s="10">
        <f t="shared" si="67"/>
        <v>0</v>
      </c>
      <c r="CV41" s="4"/>
      <c r="CW41" s="92">
        <f t="shared" si="68"/>
        <v>0</v>
      </c>
      <c r="CX41" s="10">
        <f t="shared" si="69"/>
        <v>0</v>
      </c>
      <c r="CY41" s="119">
        <f t="shared" si="70"/>
        <v>0</v>
      </c>
      <c r="CZ41" s="4"/>
      <c r="DA41" s="92">
        <f t="shared" si="71"/>
        <v>0</v>
      </c>
      <c r="DB41" s="10">
        <f t="shared" si="72"/>
        <v>0</v>
      </c>
      <c r="DC41" s="4"/>
      <c r="DD41" s="92">
        <f t="shared" si="73"/>
        <v>0</v>
      </c>
      <c r="DE41" s="10">
        <f t="shared" si="74"/>
        <v>0</v>
      </c>
      <c r="DF41" s="4"/>
      <c r="DG41" s="92">
        <f t="shared" si="75"/>
        <v>0</v>
      </c>
      <c r="DH41" s="10">
        <f t="shared" si="76"/>
        <v>0</v>
      </c>
      <c r="DI41" s="119">
        <f t="shared" si="77"/>
        <v>0</v>
      </c>
      <c r="DJ41" s="4"/>
      <c r="DK41" s="92">
        <f t="shared" si="78"/>
        <v>0</v>
      </c>
      <c r="DL41" s="10">
        <f t="shared" si="79"/>
        <v>0</v>
      </c>
      <c r="DM41" s="4"/>
      <c r="DN41" s="92">
        <f t="shared" si="80"/>
        <v>0</v>
      </c>
      <c r="DO41" s="10">
        <f t="shared" si="81"/>
        <v>0</v>
      </c>
      <c r="DP41" s="4"/>
      <c r="DQ41" s="92">
        <f t="shared" si="82"/>
        <v>0</v>
      </c>
      <c r="DR41" s="10">
        <f t="shared" si="83"/>
        <v>0</v>
      </c>
      <c r="DS41" s="119">
        <f t="shared" si="84"/>
        <v>0</v>
      </c>
      <c r="DT41" s="4"/>
      <c r="DU41" s="92">
        <f t="shared" si="85"/>
        <v>0</v>
      </c>
      <c r="DV41" s="10">
        <f t="shared" si="86"/>
        <v>0</v>
      </c>
      <c r="DW41" s="4"/>
      <c r="DX41" s="92">
        <f t="shared" si="87"/>
        <v>0</v>
      </c>
      <c r="DY41" s="10">
        <f t="shared" si="88"/>
        <v>0</v>
      </c>
      <c r="DZ41" s="4"/>
      <c r="EA41" s="92">
        <f t="shared" si="89"/>
        <v>0</v>
      </c>
      <c r="EB41" s="10">
        <f t="shared" si="90"/>
        <v>0</v>
      </c>
      <c r="EC41" s="119">
        <f t="shared" si="91"/>
        <v>0</v>
      </c>
      <c r="ED41" s="4"/>
      <c r="EE41" s="92">
        <f t="shared" si="92"/>
        <v>0</v>
      </c>
      <c r="EF41" s="10">
        <f t="shared" si="93"/>
        <v>0</v>
      </c>
      <c r="EG41" s="4"/>
      <c r="EH41" s="92">
        <f t="shared" si="94"/>
        <v>0</v>
      </c>
      <c r="EI41" s="10">
        <f t="shared" si="95"/>
        <v>0</v>
      </c>
      <c r="EJ41" s="4"/>
      <c r="EK41" s="92">
        <f t="shared" si="96"/>
        <v>0</v>
      </c>
      <c r="EL41" s="10">
        <f t="shared" si="97"/>
        <v>0</v>
      </c>
      <c r="EM41" s="119">
        <f t="shared" si="98"/>
        <v>0</v>
      </c>
      <c r="EN41" s="4"/>
      <c r="EO41" s="92">
        <f t="shared" si="99"/>
        <v>0</v>
      </c>
      <c r="EP41" s="10">
        <f t="shared" si="100"/>
        <v>0</v>
      </c>
      <c r="EQ41" s="4"/>
      <c r="ER41" s="92">
        <f t="shared" si="101"/>
        <v>0</v>
      </c>
      <c r="ES41" s="10">
        <f t="shared" si="102"/>
        <v>0</v>
      </c>
      <c r="ET41" s="4"/>
      <c r="EU41" s="92">
        <f t="shared" si="103"/>
        <v>0</v>
      </c>
      <c r="EV41" s="10">
        <f t="shared" si="104"/>
        <v>0</v>
      </c>
      <c r="EW41" s="119">
        <f t="shared" si="105"/>
        <v>0</v>
      </c>
      <c r="EX41" s="4"/>
      <c r="EY41" s="92">
        <f t="shared" si="106"/>
        <v>0</v>
      </c>
      <c r="EZ41" s="10">
        <f t="shared" si="107"/>
        <v>0</v>
      </c>
      <c r="FA41" s="4"/>
      <c r="FB41" s="92">
        <f t="shared" si="108"/>
        <v>0</v>
      </c>
      <c r="FC41" s="10">
        <f t="shared" si="109"/>
        <v>0</v>
      </c>
      <c r="FD41" s="4"/>
      <c r="FE41" s="92">
        <f t="shared" si="110"/>
        <v>0</v>
      </c>
      <c r="FF41" s="10">
        <f t="shared" si="111"/>
        <v>0</v>
      </c>
      <c r="FG41" s="119">
        <f t="shared" si="112"/>
        <v>0</v>
      </c>
      <c r="FH41" s="4"/>
      <c r="FI41" s="92">
        <f t="shared" si="113"/>
        <v>0</v>
      </c>
      <c r="FJ41" s="10">
        <f t="shared" si="114"/>
        <v>0</v>
      </c>
      <c r="FK41" s="4"/>
      <c r="FL41" s="92">
        <f t="shared" si="115"/>
        <v>0</v>
      </c>
      <c r="FM41" s="10">
        <f t="shared" si="116"/>
        <v>0</v>
      </c>
      <c r="FN41" s="4"/>
      <c r="FO41" s="92">
        <f t="shared" si="117"/>
        <v>0</v>
      </c>
      <c r="FP41" s="10">
        <f t="shared" si="118"/>
        <v>0</v>
      </c>
      <c r="FQ41" s="119">
        <f t="shared" si="219"/>
        <v>0</v>
      </c>
      <c r="FR41" s="4"/>
      <c r="FS41" s="92">
        <f t="shared" si="120"/>
        <v>0</v>
      </c>
      <c r="FT41" s="10">
        <f t="shared" si="121"/>
        <v>0</v>
      </c>
      <c r="FU41" s="4"/>
      <c r="FV41" s="92">
        <f t="shared" si="122"/>
        <v>0</v>
      </c>
      <c r="FW41" s="10">
        <f t="shared" si="123"/>
        <v>0</v>
      </c>
      <c r="FX41" s="4"/>
      <c r="FY41" s="92">
        <f t="shared" si="124"/>
        <v>0</v>
      </c>
      <c r="FZ41" s="10">
        <f t="shared" si="125"/>
        <v>0</v>
      </c>
      <c r="GA41" s="119">
        <f t="shared" si="220"/>
        <v>0</v>
      </c>
      <c r="GB41" s="4"/>
      <c r="GC41" s="92">
        <f t="shared" si="127"/>
        <v>0</v>
      </c>
      <c r="GD41" s="10">
        <f t="shared" si="128"/>
        <v>0</v>
      </c>
      <c r="GE41" s="4"/>
      <c r="GF41" s="92">
        <f t="shared" si="129"/>
        <v>0</v>
      </c>
      <c r="GG41" s="10">
        <f t="shared" si="130"/>
        <v>0</v>
      </c>
      <c r="GH41" s="4"/>
      <c r="GI41" s="92">
        <f t="shared" si="131"/>
        <v>0</v>
      </c>
      <c r="GJ41" s="10">
        <f t="shared" si="132"/>
        <v>0</v>
      </c>
      <c r="GK41" s="119">
        <f t="shared" si="221"/>
        <v>0</v>
      </c>
      <c r="GL41" s="4"/>
      <c r="GM41" s="92">
        <f t="shared" si="134"/>
        <v>0</v>
      </c>
      <c r="GN41" s="10">
        <f t="shared" si="135"/>
        <v>0</v>
      </c>
      <c r="GO41" s="4"/>
      <c r="GP41" s="92">
        <f t="shared" si="136"/>
        <v>0</v>
      </c>
      <c r="GQ41" s="10">
        <f t="shared" si="137"/>
        <v>0</v>
      </c>
      <c r="GR41" s="4"/>
      <c r="GS41" s="92">
        <f t="shared" si="138"/>
        <v>0</v>
      </c>
      <c r="GT41" s="10">
        <f t="shared" si="139"/>
        <v>0</v>
      </c>
      <c r="GU41" s="119">
        <f t="shared" si="140"/>
        <v>0</v>
      </c>
      <c r="GV41" s="4"/>
      <c r="GW41" s="92">
        <f t="shared" si="141"/>
        <v>0</v>
      </c>
      <c r="GX41" s="10">
        <f t="shared" si="142"/>
        <v>0</v>
      </c>
      <c r="GY41" s="4"/>
      <c r="GZ41" s="92">
        <f t="shared" si="143"/>
        <v>0</v>
      </c>
      <c r="HA41" s="10">
        <f t="shared" si="144"/>
        <v>0</v>
      </c>
      <c r="HB41" s="4"/>
      <c r="HC41" s="92">
        <f t="shared" si="145"/>
        <v>0</v>
      </c>
      <c r="HD41" s="10">
        <f t="shared" si="146"/>
        <v>0</v>
      </c>
      <c r="HE41" s="119">
        <f t="shared" si="222"/>
        <v>0</v>
      </c>
      <c r="HF41" s="4"/>
      <c r="HG41" s="92">
        <f t="shared" si="148"/>
        <v>0</v>
      </c>
      <c r="HH41" s="10">
        <f t="shared" si="149"/>
        <v>0</v>
      </c>
      <c r="HI41" s="4"/>
      <c r="HJ41" s="92">
        <f t="shared" si="150"/>
        <v>0</v>
      </c>
      <c r="HK41" s="10">
        <f t="shared" si="151"/>
        <v>0</v>
      </c>
      <c r="HL41" s="4"/>
      <c r="HM41" s="92">
        <f t="shared" si="152"/>
        <v>0</v>
      </c>
      <c r="HN41" s="10">
        <f t="shared" si="153"/>
        <v>0</v>
      </c>
      <c r="HO41" s="119">
        <f t="shared" si="223"/>
        <v>0</v>
      </c>
      <c r="HP41" s="4"/>
      <c r="HQ41" s="92">
        <f t="shared" si="155"/>
        <v>0</v>
      </c>
      <c r="HR41" s="10">
        <f t="shared" si="156"/>
        <v>0</v>
      </c>
      <c r="HS41" s="4"/>
      <c r="HT41" s="92">
        <f t="shared" si="157"/>
        <v>0</v>
      </c>
      <c r="HU41" s="10">
        <f t="shared" si="158"/>
        <v>0</v>
      </c>
      <c r="HV41" s="4"/>
      <c r="HW41" s="92">
        <f t="shared" si="159"/>
        <v>0</v>
      </c>
      <c r="HX41" s="10">
        <f t="shared" si="160"/>
        <v>0</v>
      </c>
      <c r="HY41" s="119">
        <f t="shared" si="224"/>
        <v>0</v>
      </c>
      <c r="HZ41" s="4"/>
      <c r="IA41" s="92">
        <f t="shared" si="162"/>
        <v>0</v>
      </c>
      <c r="IB41" s="10">
        <f t="shared" si="163"/>
        <v>0</v>
      </c>
      <c r="IC41" s="4"/>
      <c r="ID41" s="92">
        <f t="shared" si="164"/>
        <v>0</v>
      </c>
      <c r="IE41" s="10">
        <f t="shared" si="165"/>
        <v>0</v>
      </c>
      <c r="IF41" s="4"/>
      <c r="IG41" s="92">
        <f t="shared" si="166"/>
        <v>0</v>
      </c>
      <c r="IH41" s="10">
        <f t="shared" si="167"/>
        <v>0</v>
      </c>
      <c r="II41" s="119">
        <f t="shared" si="225"/>
        <v>0</v>
      </c>
      <c r="IJ41" s="4"/>
      <c r="IK41" s="92">
        <f t="shared" si="169"/>
        <v>0</v>
      </c>
      <c r="IL41" s="10">
        <f t="shared" si="170"/>
        <v>0</v>
      </c>
      <c r="IM41" s="4"/>
      <c r="IN41" s="92">
        <f t="shared" si="171"/>
        <v>0</v>
      </c>
      <c r="IO41" s="10">
        <f t="shared" si="172"/>
        <v>0</v>
      </c>
      <c r="IP41" s="4"/>
      <c r="IQ41" s="92">
        <f t="shared" si="173"/>
        <v>0</v>
      </c>
      <c r="IR41" s="10">
        <f t="shared" si="174"/>
        <v>0</v>
      </c>
      <c r="IS41" s="119">
        <f t="shared" si="226"/>
        <v>0</v>
      </c>
      <c r="IT41" s="4"/>
      <c r="IU41" s="92">
        <f t="shared" si="176"/>
        <v>0</v>
      </c>
      <c r="IV41" s="10">
        <f t="shared" si="177"/>
        <v>0</v>
      </c>
      <c r="IW41" s="4"/>
      <c r="IX41" s="92">
        <f t="shared" si="178"/>
        <v>0</v>
      </c>
      <c r="IY41" s="10">
        <f t="shared" si="179"/>
        <v>0</v>
      </c>
      <c r="IZ41" s="4"/>
      <c r="JA41" s="92">
        <f t="shared" si="180"/>
        <v>0</v>
      </c>
      <c r="JB41" s="10">
        <f t="shared" si="181"/>
        <v>0</v>
      </c>
      <c r="JC41" s="119">
        <f t="shared" si="227"/>
        <v>0</v>
      </c>
      <c r="JD41" s="4"/>
      <c r="JE41" s="92">
        <f t="shared" si="183"/>
        <v>0</v>
      </c>
      <c r="JF41" s="10">
        <f t="shared" si="184"/>
        <v>0</v>
      </c>
      <c r="JG41" s="4"/>
      <c r="JH41" s="92">
        <f t="shared" si="185"/>
        <v>0</v>
      </c>
      <c r="JI41" s="10">
        <f t="shared" si="186"/>
        <v>0</v>
      </c>
      <c r="JJ41" s="4"/>
      <c r="JK41" s="92">
        <f t="shared" si="187"/>
        <v>0</v>
      </c>
      <c r="JL41" s="10">
        <f t="shared" si="188"/>
        <v>0</v>
      </c>
      <c r="JM41" s="119">
        <f t="shared" si="189"/>
        <v>0</v>
      </c>
      <c r="JN41" s="4"/>
      <c r="JO41" s="92">
        <f t="shared" si="190"/>
        <v>0</v>
      </c>
      <c r="JP41" s="10">
        <f t="shared" si="191"/>
        <v>0</v>
      </c>
      <c r="JQ41" s="4"/>
      <c r="JR41" s="92">
        <f t="shared" si="192"/>
        <v>0</v>
      </c>
      <c r="JS41" s="10">
        <f t="shared" si="193"/>
        <v>0</v>
      </c>
      <c r="JT41" s="4"/>
      <c r="JU41" s="92">
        <f t="shared" si="194"/>
        <v>0</v>
      </c>
      <c r="JV41" s="10">
        <f t="shared" si="195"/>
        <v>0</v>
      </c>
      <c r="JW41" s="119">
        <f t="shared" si="228"/>
        <v>0</v>
      </c>
      <c r="JX41" s="4"/>
      <c r="JY41" s="92">
        <f t="shared" si="197"/>
        <v>0</v>
      </c>
      <c r="JZ41" s="10">
        <f t="shared" si="198"/>
        <v>0</v>
      </c>
      <c r="KA41" s="4"/>
      <c r="KB41" s="92">
        <f t="shared" si="199"/>
        <v>0</v>
      </c>
      <c r="KC41" s="10">
        <f t="shared" si="200"/>
        <v>0</v>
      </c>
      <c r="KD41" s="4"/>
      <c r="KE41" s="92">
        <f t="shared" si="201"/>
        <v>0</v>
      </c>
      <c r="KF41" s="10">
        <f t="shared" si="202"/>
        <v>0</v>
      </c>
      <c r="KG41" s="119">
        <f t="shared" si="229"/>
        <v>0</v>
      </c>
      <c r="KH41" s="4"/>
      <c r="KI41" s="92">
        <f t="shared" si="204"/>
        <v>0</v>
      </c>
      <c r="KJ41" s="10">
        <f t="shared" si="205"/>
        <v>0</v>
      </c>
      <c r="KK41" s="4"/>
      <c r="KL41" s="92">
        <f t="shared" si="206"/>
        <v>0</v>
      </c>
      <c r="KM41" s="10">
        <f t="shared" si="207"/>
        <v>0</v>
      </c>
      <c r="KN41" s="4"/>
      <c r="KO41" s="92">
        <f t="shared" si="208"/>
        <v>0</v>
      </c>
      <c r="KP41" s="10">
        <f t="shared" si="209"/>
        <v>0</v>
      </c>
      <c r="KQ41" s="119">
        <f t="shared" si="230"/>
        <v>0</v>
      </c>
      <c r="KR41" s="4"/>
      <c r="KS41" s="92">
        <f t="shared" si="211"/>
        <v>0</v>
      </c>
      <c r="KT41" s="10">
        <f t="shared" si="212"/>
        <v>0</v>
      </c>
      <c r="KU41" s="4"/>
      <c r="KV41" s="92">
        <f t="shared" si="213"/>
        <v>0</v>
      </c>
      <c r="KW41" s="10">
        <f t="shared" si="214"/>
        <v>0</v>
      </c>
      <c r="KX41" s="4"/>
      <c r="KY41" s="92">
        <f t="shared" si="215"/>
        <v>0</v>
      </c>
      <c r="KZ41" s="10">
        <f t="shared" si="216"/>
        <v>0</v>
      </c>
      <c r="LA41" s="119">
        <f t="shared" si="231"/>
        <v>0</v>
      </c>
      <c r="LB41" s="37"/>
      <c r="LD41" s="335">
        <f t="shared" si="218"/>
        <v>0</v>
      </c>
      <c r="LE41" s="189">
        <f t="shared" si="0"/>
        <v>0</v>
      </c>
    </row>
    <row r="42" spans="1:317" x14ac:dyDescent="0.25">
      <c r="A42" s="5" t="s">
        <v>254</v>
      </c>
      <c r="B42" s="4">
        <v>145000</v>
      </c>
      <c r="C42" s="4">
        <v>250000</v>
      </c>
      <c r="D42" s="4"/>
      <c r="E42" s="92">
        <f t="shared" si="1"/>
        <v>0</v>
      </c>
      <c r="F42" s="10">
        <f t="shared" si="2"/>
        <v>0</v>
      </c>
      <c r="G42" s="4"/>
      <c r="H42" s="92">
        <f t="shared" si="3"/>
        <v>0</v>
      </c>
      <c r="I42" s="10">
        <f t="shared" si="4"/>
        <v>0</v>
      </c>
      <c r="J42" s="4"/>
      <c r="K42" s="92">
        <f t="shared" si="5"/>
        <v>0</v>
      </c>
      <c r="L42" s="10">
        <f t="shared" si="6"/>
        <v>0</v>
      </c>
      <c r="M42" s="119">
        <f t="shared" si="7"/>
        <v>0</v>
      </c>
      <c r="N42" s="4"/>
      <c r="O42" s="92">
        <f t="shared" si="8"/>
        <v>0</v>
      </c>
      <c r="P42" s="10">
        <f t="shared" si="9"/>
        <v>0</v>
      </c>
      <c r="Q42" s="4"/>
      <c r="R42" s="92">
        <f t="shared" si="10"/>
        <v>0</v>
      </c>
      <c r="S42" s="10">
        <f t="shared" si="11"/>
        <v>0</v>
      </c>
      <c r="T42" s="4"/>
      <c r="U42" s="92">
        <f t="shared" si="12"/>
        <v>0</v>
      </c>
      <c r="V42" s="10">
        <f t="shared" si="13"/>
        <v>0</v>
      </c>
      <c r="W42" s="119">
        <f t="shared" si="14"/>
        <v>0</v>
      </c>
      <c r="X42" s="4"/>
      <c r="Y42" s="92">
        <f t="shared" si="15"/>
        <v>0</v>
      </c>
      <c r="Z42" s="10">
        <f t="shared" si="16"/>
        <v>0</v>
      </c>
      <c r="AA42" s="4"/>
      <c r="AB42" s="92">
        <f t="shared" si="17"/>
        <v>0</v>
      </c>
      <c r="AC42" s="10">
        <f t="shared" si="18"/>
        <v>0</v>
      </c>
      <c r="AD42" s="4"/>
      <c r="AE42" s="92">
        <f t="shared" si="19"/>
        <v>0</v>
      </c>
      <c r="AF42" s="10">
        <f t="shared" si="20"/>
        <v>0</v>
      </c>
      <c r="AG42" s="119">
        <f t="shared" si="21"/>
        <v>0</v>
      </c>
      <c r="AH42" s="4"/>
      <c r="AI42" s="92">
        <f t="shared" si="22"/>
        <v>0</v>
      </c>
      <c r="AJ42" s="10">
        <f t="shared" si="23"/>
        <v>0</v>
      </c>
      <c r="AK42" s="4"/>
      <c r="AL42" s="92">
        <f t="shared" si="24"/>
        <v>0</v>
      </c>
      <c r="AM42" s="10">
        <f t="shared" si="25"/>
        <v>0</v>
      </c>
      <c r="AN42" s="4"/>
      <c r="AO42" s="92">
        <f t="shared" si="26"/>
        <v>0</v>
      </c>
      <c r="AP42" s="10">
        <f t="shared" si="27"/>
        <v>0</v>
      </c>
      <c r="AQ42" s="119">
        <f t="shared" si="28"/>
        <v>0</v>
      </c>
      <c r="AR42" s="4"/>
      <c r="AS42" s="92">
        <f t="shared" si="29"/>
        <v>0</v>
      </c>
      <c r="AT42" s="10">
        <f t="shared" si="30"/>
        <v>0</v>
      </c>
      <c r="AU42" s="4"/>
      <c r="AV42" s="92">
        <f t="shared" si="31"/>
        <v>0</v>
      </c>
      <c r="AW42" s="10">
        <f t="shared" si="32"/>
        <v>0</v>
      </c>
      <c r="AX42" s="4"/>
      <c r="AY42" s="92">
        <f t="shared" si="33"/>
        <v>0</v>
      </c>
      <c r="AZ42" s="10">
        <f t="shared" si="34"/>
        <v>0</v>
      </c>
      <c r="BA42" s="119">
        <f t="shared" si="35"/>
        <v>0</v>
      </c>
      <c r="BB42" s="4"/>
      <c r="BC42" s="92">
        <f t="shared" si="36"/>
        <v>0</v>
      </c>
      <c r="BD42" s="10">
        <f t="shared" si="37"/>
        <v>0</v>
      </c>
      <c r="BE42" s="4"/>
      <c r="BF42" s="92">
        <f t="shared" si="38"/>
        <v>0</v>
      </c>
      <c r="BG42" s="10">
        <f t="shared" si="39"/>
        <v>0</v>
      </c>
      <c r="BH42" s="4"/>
      <c r="BI42" s="92">
        <f t="shared" si="40"/>
        <v>0</v>
      </c>
      <c r="BJ42" s="10">
        <f t="shared" si="41"/>
        <v>0</v>
      </c>
      <c r="BK42" s="119">
        <f t="shared" si="42"/>
        <v>0</v>
      </c>
      <c r="BL42" s="4">
        <v>1</v>
      </c>
      <c r="BM42" s="92">
        <f t="shared" si="43"/>
        <v>145000</v>
      </c>
      <c r="BN42" s="10">
        <f t="shared" si="44"/>
        <v>250000</v>
      </c>
      <c r="BO42" s="4"/>
      <c r="BP42" s="92">
        <f t="shared" si="45"/>
        <v>0</v>
      </c>
      <c r="BQ42" s="10">
        <f t="shared" si="46"/>
        <v>0</v>
      </c>
      <c r="BR42" s="4"/>
      <c r="BS42" s="92">
        <f t="shared" si="47"/>
        <v>0</v>
      </c>
      <c r="BT42" s="10"/>
      <c r="BU42" s="119">
        <f t="shared" si="49"/>
        <v>1</v>
      </c>
      <c r="BV42" s="4"/>
      <c r="BW42" s="92">
        <f t="shared" si="50"/>
        <v>0</v>
      </c>
      <c r="BX42" s="10">
        <f t="shared" si="51"/>
        <v>0</v>
      </c>
      <c r="BY42" s="4"/>
      <c r="BZ42" s="92">
        <f t="shared" si="52"/>
        <v>0</v>
      </c>
      <c r="CA42" s="10">
        <f t="shared" si="53"/>
        <v>0</v>
      </c>
      <c r="CB42" s="4"/>
      <c r="CC42" s="92">
        <f t="shared" si="54"/>
        <v>0</v>
      </c>
      <c r="CD42" s="10">
        <f t="shared" si="55"/>
        <v>0</v>
      </c>
      <c r="CE42" s="119">
        <f t="shared" si="56"/>
        <v>0</v>
      </c>
      <c r="CF42" s="4"/>
      <c r="CG42" s="92">
        <f t="shared" si="57"/>
        <v>0</v>
      </c>
      <c r="CH42" s="10">
        <f t="shared" si="58"/>
        <v>0</v>
      </c>
      <c r="CI42" s="4"/>
      <c r="CJ42" s="92">
        <f t="shared" si="59"/>
        <v>0</v>
      </c>
      <c r="CK42" s="10">
        <f t="shared" si="60"/>
        <v>0</v>
      </c>
      <c r="CL42" s="4"/>
      <c r="CM42" s="92">
        <f t="shared" si="61"/>
        <v>0</v>
      </c>
      <c r="CN42" s="10">
        <f t="shared" si="62"/>
        <v>0</v>
      </c>
      <c r="CO42" s="119">
        <f t="shared" si="63"/>
        <v>0</v>
      </c>
      <c r="CP42" s="4"/>
      <c r="CQ42" s="92">
        <f t="shared" si="64"/>
        <v>0</v>
      </c>
      <c r="CR42" s="10"/>
      <c r="CS42" s="4"/>
      <c r="CT42" s="92">
        <f t="shared" si="66"/>
        <v>0</v>
      </c>
      <c r="CU42" s="10"/>
      <c r="CV42" s="4"/>
      <c r="CW42" s="92">
        <f t="shared" si="68"/>
        <v>0</v>
      </c>
      <c r="CX42" s="10"/>
      <c r="CY42" s="119">
        <f t="shared" si="70"/>
        <v>0</v>
      </c>
      <c r="CZ42" s="4"/>
      <c r="DA42" s="92">
        <f t="shared" si="71"/>
        <v>0</v>
      </c>
      <c r="DB42" s="10"/>
      <c r="DC42" s="4"/>
      <c r="DD42" s="92">
        <f t="shared" si="73"/>
        <v>0</v>
      </c>
      <c r="DE42" s="10"/>
      <c r="DF42" s="4"/>
      <c r="DG42" s="92">
        <f t="shared" si="75"/>
        <v>0</v>
      </c>
      <c r="DH42" s="10"/>
      <c r="DI42" s="119">
        <f t="shared" si="77"/>
        <v>0</v>
      </c>
      <c r="DJ42" s="4"/>
      <c r="DK42" s="92">
        <f t="shared" si="78"/>
        <v>0</v>
      </c>
      <c r="DL42" s="10"/>
      <c r="DM42" s="4"/>
      <c r="DN42" s="92">
        <f t="shared" si="80"/>
        <v>0</v>
      </c>
      <c r="DO42" s="10"/>
      <c r="DP42" s="4"/>
      <c r="DQ42" s="92">
        <f t="shared" si="82"/>
        <v>0</v>
      </c>
      <c r="DR42" s="10"/>
      <c r="DS42" s="119">
        <f t="shared" si="84"/>
        <v>0</v>
      </c>
      <c r="DT42" s="4"/>
      <c r="DU42" s="92">
        <f t="shared" si="85"/>
        <v>0</v>
      </c>
      <c r="DV42" s="10">
        <f t="shared" si="86"/>
        <v>0</v>
      </c>
      <c r="DW42" s="4"/>
      <c r="DX42" s="92">
        <f t="shared" si="87"/>
        <v>0</v>
      </c>
      <c r="DY42" s="10">
        <f t="shared" si="88"/>
        <v>0</v>
      </c>
      <c r="DZ42" s="4"/>
      <c r="EA42" s="92">
        <f t="shared" si="89"/>
        <v>0</v>
      </c>
      <c r="EB42" s="10">
        <f t="shared" si="90"/>
        <v>0</v>
      </c>
      <c r="EC42" s="119">
        <f t="shared" si="91"/>
        <v>0</v>
      </c>
      <c r="ED42" s="4"/>
      <c r="EE42" s="92">
        <f t="shared" si="92"/>
        <v>0</v>
      </c>
      <c r="EF42" s="10"/>
      <c r="EG42" s="4"/>
      <c r="EH42" s="92">
        <f t="shared" si="94"/>
        <v>0</v>
      </c>
      <c r="EI42" s="10">
        <f t="shared" si="95"/>
        <v>0</v>
      </c>
      <c r="EJ42" s="4"/>
      <c r="EK42" s="92">
        <f t="shared" si="96"/>
        <v>0</v>
      </c>
      <c r="EL42" s="10">
        <f t="shared" si="97"/>
        <v>0</v>
      </c>
      <c r="EM42" s="119">
        <f t="shared" si="98"/>
        <v>0</v>
      </c>
      <c r="EN42" s="4"/>
      <c r="EO42" s="92">
        <f t="shared" si="99"/>
        <v>0</v>
      </c>
      <c r="EP42" s="10">
        <f t="shared" si="100"/>
        <v>0</v>
      </c>
      <c r="EQ42" s="4"/>
      <c r="ER42" s="92">
        <f t="shared" si="101"/>
        <v>0</v>
      </c>
      <c r="ES42" s="10"/>
      <c r="ET42" s="4"/>
      <c r="EU42" s="92">
        <f t="shared" si="103"/>
        <v>0</v>
      </c>
      <c r="EV42" s="10"/>
      <c r="EW42" s="119">
        <f t="shared" si="105"/>
        <v>0</v>
      </c>
      <c r="EX42" s="4"/>
      <c r="EY42" s="92">
        <f t="shared" si="106"/>
        <v>0</v>
      </c>
      <c r="EZ42" s="10">
        <f t="shared" si="107"/>
        <v>0</v>
      </c>
      <c r="FA42" s="4"/>
      <c r="FB42" s="92">
        <f t="shared" si="108"/>
        <v>0</v>
      </c>
      <c r="FC42" s="10">
        <f t="shared" si="109"/>
        <v>0</v>
      </c>
      <c r="FD42" s="4"/>
      <c r="FE42" s="92">
        <f t="shared" si="110"/>
        <v>0</v>
      </c>
      <c r="FF42" s="10">
        <f t="shared" si="111"/>
        <v>0</v>
      </c>
      <c r="FG42" s="119">
        <f t="shared" si="112"/>
        <v>0</v>
      </c>
      <c r="FH42" s="4"/>
      <c r="FI42" s="92">
        <f t="shared" si="113"/>
        <v>0</v>
      </c>
      <c r="FJ42" s="10">
        <f t="shared" si="114"/>
        <v>0</v>
      </c>
      <c r="FK42" s="4"/>
      <c r="FL42" s="92">
        <f t="shared" si="115"/>
        <v>0</v>
      </c>
      <c r="FM42" s="10">
        <f t="shared" si="116"/>
        <v>0</v>
      </c>
      <c r="FN42" s="4"/>
      <c r="FO42" s="92">
        <f t="shared" si="117"/>
        <v>0</v>
      </c>
      <c r="FP42" s="10">
        <f t="shared" si="118"/>
        <v>0</v>
      </c>
      <c r="FQ42" s="119">
        <f t="shared" si="219"/>
        <v>0</v>
      </c>
      <c r="FR42" s="4"/>
      <c r="FS42" s="92">
        <f t="shared" si="120"/>
        <v>0</v>
      </c>
      <c r="FT42" s="10">
        <f t="shared" si="121"/>
        <v>0</v>
      </c>
      <c r="FU42" s="4"/>
      <c r="FV42" s="92">
        <f t="shared" si="122"/>
        <v>0</v>
      </c>
      <c r="FW42" s="10">
        <f t="shared" si="123"/>
        <v>0</v>
      </c>
      <c r="FX42" s="4"/>
      <c r="FY42" s="92">
        <f t="shared" si="124"/>
        <v>0</v>
      </c>
      <c r="FZ42" s="10">
        <f t="shared" si="125"/>
        <v>0</v>
      </c>
      <c r="GA42" s="119">
        <f t="shared" si="220"/>
        <v>0</v>
      </c>
      <c r="GB42" s="4"/>
      <c r="GC42" s="92">
        <f t="shared" si="127"/>
        <v>0</v>
      </c>
      <c r="GD42" s="10">
        <f t="shared" si="128"/>
        <v>0</v>
      </c>
      <c r="GE42" s="4"/>
      <c r="GF42" s="92">
        <f t="shared" si="129"/>
        <v>0</v>
      </c>
      <c r="GG42" s="10">
        <f t="shared" si="130"/>
        <v>0</v>
      </c>
      <c r="GH42" s="4"/>
      <c r="GI42" s="92">
        <f t="shared" si="131"/>
        <v>0</v>
      </c>
      <c r="GJ42" s="10">
        <f t="shared" si="132"/>
        <v>0</v>
      </c>
      <c r="GK42" s="119">
        <f t="shared" si="221"/>
        <v>0</v>
      </c>
      <c r="GL42" s="4"/>
      <c r="GM42" s="92">
        <f t="shared" si="134"/>
        <v>0</v>
      </c>
      <c r="GN42" s="10">
        <f t="shared" si="135"/>
        <v>0</v>
      </c>
      <c r="GO42" s="4"/>
      <c r="GP42" s="92">
        <f t="shared" si="136"/>
        <v>0</v>
      </c>
      <c r="GQ42" s="10">
        <f t="shared" si="137"/>
        <v>0</v>
      </c>
      <c r="GR42" s="4"/>
      <c r="GS42" s="92">
        <f t="shared" si="138"/>
        <v>0</v>
      </c>
      <c r="GT42" s="10">
        <f t="shared" si="139"/>
        <v>0</v>
      </c>
      <c r="GU42" s="119">
        <f t="shared" si="140"/>
        <v>0</v>
      </c>
      <c r="GV42" s="4"/>
      <c r="GW42" s="92">
        <f t="shared" si="141"/>
        <v>0</v>
      </c>
      <c r="GX42" s="10">
        <f t="shared" si="142"/>
        <v>0</v>
      </c>
      <c r="GY42" s="4"/>
      <c r="GZ42" s="92">
        <f t="shared" si="143"/>
        <v>0</v>
      </c>
      <c r="HA42" s="10">
        <f t="shared" si="144"/>
        <v>0</v>
      </c>
      <c r="HB42" s="4"/>
      <c r="HC42" s="92">
        <f t="shared" si="145"/>
        <v>0</v>
      </c>
      <c r="HD42" s="10">
        <f t="shared" si="146"/>
        <v>0</v>
      </c>
      <c r="HE42" s="119">
        <f t="shared" si="222"/>
        <v>0</v>
      </c>
      <c r="HF42" s="4"/>
      <c r="HG42" s="92">
        <f t="shared" si="148"/>
        <v>0</v>
      </c>
      <c r="HH42" s="10">
        <f t="shared" si="149"/>
        <v>0</v>
      </c>
      <c r="HI42" s="4"/>
      <c r="HJ42" s="92">
        <f t="shared" si="150"/>
        <v>0</v>
      </c>
      <c r="HK42" s="10">
        <f t="shared" si="151"/>
        <v>0</v>
      </c>
      <c r="HL42" s="4"/>
      <c r="HM42" s="92">
        <f t="shared" si="152"/>
        <v>0</v>
      </c>
      <c r="HN42" s="10">
        <f t="shared" si="153"/>
        <v>0</v>
      </c>
      <c r="HO42" s="119">
        <f t="shared" si="223"/>
        <v>0</v>
      </c>
      <c r="HP42" s="4"/>
      <c r="HQ42" s="92">
        <f t="shared" si="155"/>
        <v>0</v>
      </c>
      <c r="HR42" s="10">
        <f t="shared" si="156"/>
        <v>0</v>
      </c>
      <c r="HS42" s="4"/>
      <c r="HT42" s="92">
        <f t="shared" si="157"/>
        <v>0</v>
      </c>
      <c r="HU42" s="10">
        <f t="shared" si="158"/>
        <v>0</v>
      </c>
      <c r="HV42" s="4"/>
      <c r="HW42" s="92">
        <f t="shared" si="159"/>
        <v>0</v>
      </c>
      <c r="HX42" s="10">
        <f t="shared" si="160"/>
        <v>0</v>
      </c>
      <c r="HY42" s="119">
        <f t="shared" si="224"/>
        <v>0</v>
      </c>
      <c r="HZ42" s="4"/>
      <c r="IA42" s="92">
        <f t="shared" si="162"/>
        <v>0</v>
      </c>
      <c r="IB42" s="10">
        <f t="shared" si="163"/>
        <v>0</v>
      </c>
      <c r="IC42" s="4"/>
      <c r="ID42" s="92">
        <f t="shared" si="164"/>
        <v>0</v>
      </c>
      <c r="IE42" s="10">
        <f t="shared" si="165"/>
        <v>0</v>
      </c>
      <c r="IF42" s="4"/>
      <c r="IG42" s="92">
        <f t="shared" si="166"/>
        <v>0</v>
      </c>
      <c r="IH42" s="10">
        <f t="shared" si="167"/>
        <v>0</v>
      </c>
      <c r="II42" s="119">
        <f t="shared" si="225"/>
        <v>0</v>
      </c>
      <c r="IJ42" s="4"/>
      <c r="IK42" s="92">
        <f t="shared" si="169"/>
        <v>0</v>
      </c>
      <c r="IL42" s="10">
        <f t="shared" si="170"/>
        <v>0</v>
      </c>
      <c r="IM42" s="4"/>
      <c r="IN42" s="92">
        <f t="shared" si="171"/>
        <v>0</v>
      </c>
      <c r="IO42" s="10">
        <f t="shared" si="172"/>
        <v>0</v>
      </c>
      <c r="IP42" s="4"/>
      <c r="IQ42" s="92">
        <f t="shared" si="173"/>
        <v>0</v>
      </c>
      <c r="IR42" s="10">
        <f t="shared" si="174"/>
        <v>0</v>
      </c>
      <c r="IS42" s="119">
        <f t="shared" si="226"/>
        <v>0</v>
      </c>
      <c r="IT42" s="4"/>
      <c r="IU42" s="92">
        <f t="shared" si="176"/>
        <v>0</v>
      </c>
      <c r="IV42" s="10">
        <f t="shared" si="177"/>
        <v>0</v>
      </c>
      <c r="IW42" s="4">
        <v>1</v>
      </c>
      <c r="IX42" s="92">
        <f t="shared" si="178"/>
        <v>145000</v>
      </c>
      <c r="IY42" s="10">
        <f t="shared" si="179"/>
        <v>250000</v>
      </c>
      <c r="IZ42" s="4"/>
      <c r="JA42" s="92">
        <f t="shared" si="180"/>
        <v>0</v>
      </c>
      <c r="JB42" s="10">
        <f t="shared" si="181"/>
        <v>0</v>
      </c>
      <c r="JC42" s="119">
        <f t="shared" si="227"/>
        <v>1</v>
      </c>
      <c r="JD42" s="4"/>
      <c r="JE42" s="92">
        <f t="shared" si="183"/>
        <v>0</v>
      </c>
      <c r="JF42" s="10">
        <f t="shared" si="184"/>
        <v>0</v>
      </c>
      <c r="JG42" s="4"/>
      <c r="JH42" s="92">
        <f t="shared" si="185"/>
        <v>0</v>
      </c>
      <c r="JI42" s="10">
        <f t="shared" si="186"/>
        <v>0</v>
      </c>
      <c r="JJ42" s="4"/>
      <c r="JK42" s="92">
        <f t="shared" si="187"/>
        <v>0</v>
      </c>
      <c r="JL42" s="10">
        <f t="shared" si="188"/>
        <v>0</v>
      </c>
      <c r="JM42" s="119">
        <f t="shared" si="189"/>
        <v>0</v>
      </c>
      <c r="JN42" s="4"/>
      <c r="JO42" s="92">
        <f t="shared" si="190"/>
        <v>0</v>
      </c>
      <c r="JP42" s="10">
        <f t="shared" si="191"/>
        <v>0</v>
      </c>
      <c r="JQ42" s="4"/>
      <c r="JR42" s="92">
        <f t="shared" si="192"/>
        <v>0</v>
      </c>
      <c r="JS42" s="10">
        <f t="shared" si="193"/>
        <v>0</v>
      </c>
      <c r="JT42" s="4"/>
      <c r="JU42" s="92">
        <f t="shared" si="194"/>
        <v>0</v>
      </c>
      <c r="JV42" s="10">
        <f t="shared" si="195"/>
        <v>0</v>
      </c>
      <c r="JW42" s="119">
        <f t="shared" si="228"/>
        <v>0</v>
      </c>
      <c r="JX42" s="4"/>
      <c r="JY42" s="92">
        <f t="shared" si="197"/>
        <v>0</v>
      </c>
      <c r="JZ42" s="10">
        <f t="shared" si="198"/>
        <v>0</v>
      </c>
      <c r="KA42" s="4"/>
      <c r="KB42" s="92">
        <f t="shared" si="199"/>
        <v>0</v>
      </c>
      <c r="KC42" s="10">
        <f t="shared" si="200"/>
        <v>0</v>
      </c>
      <c r="KD42" s="4"/>
      <c r="KE42" s="92">
        <f t="shared" si="201"/>
        <v>0</v>
      </c>
      <c r="KF42" s="10">
        <f t="shared" si="202"/>
        <v>0</v>
      </c>
      <c r="KG42" s="119">
        <f t="shared" si="229"/>
        <v>0</v>
      </c>
      <c r="KH42" s="4"/>
      <c r="KI42" s="92">
        <f t="shared" si="204"/>
        <v>0</v>
      </c>
      <c r="KJ42" s="10">
        <f t="shared" si="205"/>
        <v>0</v>
      </c>
      <c r="KK42" s="4"/>
      <c r="KL42" s="92">
        <f t="shared" si="206"/>
        <v>0</v>
      </c>
      <c r="KM42" s="10">
        <f t="shared" si="207"/>
        <v>0</v>
      </c>
      <c r="KN42" s="4"/>
      <c r="KO42" s="92">
        <f t="shared" si="208"/>
        <v>0</v>
      </c>
      <c r="KP42" s="10">
        <f t="shared" si="209"/>
        <v>0</v>
      </c>
      <c r="KQ42" s="119">
        <f t="shared" si="230"/>
        <v>0</v>
      </c>
      <c r="KR42" s="4"/>
      <c r="KS42" s="92">
        <f t="shared" si="211"/>
        <v>0</v>
      </c>
      <c r="KT42" s="10">
        <f t="shared" si="212"/>
        <v>0</v>
      </c>
      <c r="KU42" s="4"/>
      <c r="KV42" s="92">
        <f t="shared" si="213"/>
        <v>0</v>
      </c>
      <c r="KW42" s="10">
        <f t="shared" si="214"/>
        <v>0</v>
      </c>
      <c r="KX42" s="4"/>
      <c r="KY42" s="92">
        <f t="shared" si="215"/>
        <v>0</v>
      </c>
      <c r="KZ42" s="10">
        <f t="shared" si="216"/>
        <v>0</v>
      </c>
      <c r="LA42" s="119">
        <f t="shared" si="231"/>
        <v>0</v>
      </c>
      <c r="LB42" s="37"/>
      <c r="LD42" s="335">
        <f t="shared" si="218"/>
        <v>2</v>
      </c>
      <c r="LE42" s="189">
        <f t="shared" si="0"/>
        <v>500000</v>
      </c>
    </row>
    <row r="43" spans="1:317" x14ac:dyDescent="0.25">
      <c r="A43" s="5" t="s">
        <v>22</v>
      </c>
      <c r="B43" s="4">
        <v>130000</v>
      </c>
      <c r="C43" s="4">
        <v>200000</v>
      </c>
      <c r="D43" s="4"/>
      <c r="E43" s="92">
        <f t="shared" si="1"/>
        <v>0</v>
      </c>
      <c r="F43" s="10">
        <f t="shared" si="2"/>
        <v>0</v>
      </c>
      <c r="G43" s="4"/>
      <c r="H43" s="92">
        <f t="shared" si="3"/>
        <v>0</v>
      </c>
      <c r="I43" s="10">
        <f t="shared" si="4"/>
        <v>0</v>
      </c>
      <c r="J43" s="4"/>
      <c r="K43" s="92">
        <f t="shared" si="5"/>
        <v>0</v>
      </c>
      <c r="L43" s="10">
        <f t="shared" si="6"/>
        <v>0</v>
      </c>
      <c r="M43" s="119">
        <f t="shared" si="7"/>
        <v>0</v>
      </c>
      <c r="N43" s="4"/>
      <c r="O43" s="92">
        <f t="shared" si="8"/>
        <v>0</v>
      </c>
      <c r="P43" s="10">
        <f t="shared" si="9"/>
        <v>0</v>
      </c>
      <c r="Q43" s="4"/>
      <c r="R43" s="92">
        <f t="shared" si="10"/>
        <v>0</v>
      </c>
      <c r="S43" s="10">
        <f t="shared" si="11"/>
        <v>0</v>
      </c>
      <c r="T43" s="4"/>
      <c r="U43" s="92">
        <f t="shared" si="12"/>
        <v>0</v>
      </c>
      <c r="V43" s="10">
        <f t="shared" si="13"/>
        <v>0</v>
      </c>
      <c r="W43" s="119">
        <f t="shared" si="14"/>
        <v>0</v>
      </c>
      <c r="X43" s="4"/>
      <c r="Y43" s="92">
        <f t="shared" si="15"/>
        <v>0</v>
      </c>
      <c r="Z43" s="10">
        <f t="shared" si="16"/>
        <v>0</v>
      </c>
      <c r="AA43" s="4"/>
      <c r="AB43" s="92">
        <f t="shared" si="17"/>
        <v>0</v>
      </c>
      <c r="AC43" s="10">
        <f t="shared" si="18"/>
        <v>0</v>
      </c>
      <c r="AD43" s="4"/>
      <c r="AE43" s="92">
        <f t="shared" si="19"/>
        <v>0</v>
      </c>
      <c r="AF43" s="10">
        <f t="shared" si="20"/>
        <v>0</v>
      </c>
      <c r="AG43" s="119">
        <f t="shared" si="21"/>
        <v>0</v>
      </c>
      <c r="AH43" s="4"/>
      <c r="AI43" s="92">
        <f t="shared" si="22"/>
        <v>0</v>
      </c>
      <c r="AJ43" s="10">
        <f t="shared" si="23"/>
        <v>0</v>
      </c>
      <c r="AK43" s="4"/>
      <c r="AL43" s="92">
        <f>AK43*B43</f>
        <v>0</v>
      </c>
      <c r="AM43" s="10">
        <f t="shared" si="25"/>
        <v>0</v>
      </c>
      <c r="AN43" s="4"/>
      <c r="AO43" s="92">
        <f t="shared" si="26"/>
        <v>0</v>
      </c>
      <c r="AP43" s="10">
        <f t="shared" si="27"/>
        <v>0</v>
      </c>
      <c r="AQ43" s="119">
        <f>AH43+AK43+AN43</f>
        <v>0</v>
      </c>
      <c r="AR43" s="4"/>
      <c r="AS43" s="92">
        <f t="shared" si="29"/>
        <v>0</v>
      </c>
      <c r="AT43" s="10">
        <f t="shared" si="30"/>
        <v>0</v>
      </c>
      <c r="AU43" s="4"/>
      <c r="AV43" s="92">
        <f t="shared" si="31"/>
        <v>0</v>
      </c>
      <c r="AW43" s="10">
        <f t="shared" si="32"/>
        <v>0</v>
      </c>
      <c r="AX43" s="4"/>
      <c r="AY43" s="92">
        <f t="shared" si="33"/>
        <v>0</v>
      </c>
      <c r="AZ43" s="10">
        <f t="shared" si="34"/>
        <v>0</v>
      </c>
      <c r="BA43" s="119">
        <f t="shared" si="35"/>
        <v>0</v>
      </c>
      <c r="BB43" s="4"/>
      <c r="BC43" s="92">
        <f t="shared" si="36"/>
        <v>0</v>
      </c>
      <c r="BD43" s="10">
        <f t="shared" si="37"/>
        <v>0</v>
      </c>
      <c r="BE43" s="4"/>
      <c r="BF43" s="92">
        <f t="shared" si="38"/>
        <v>0</v>
      </c>
      <c r="BG43" s="10">
        <f t="shared" si="39"/>
        <v>0</v>
      </c>
      <c r="BH43" s="4"/>
      <c r="BI43" s="92">
        <f t="shared" si="40"/>
        <v>0</v>
      </c>
      <c r="BJ43" s="10">
        <f t="shared" si="41"/>
        <v>0</v>
      </c>
      <c r="BK43" s="119">
        <f t="shared" si="42"/>
        <v>0</v>
      </c>
      <c r="BL43" s="4"/>
      <c r="BM43" s="92">
        <f t="shared" si="43"/>
        <v>0</v>
      </c>
      <c r="BN43" s="10">
        <f t="shared" si="44"/>
        <v>0</v>
      </c>
      <c r="BO43" s="4"/>
      <c r="BP43" s="92">
        <f t="shared" si="45"/>
        <v>0</v>
      </c>
      <c r="BQ43" s="10">
        <f t="shared" si="46"/>
        <v>0</v>
      </c>
      <c r="BR43" s="4"/>
      <c r="BS43" s="92">
        <f t="shared" si="47"/>
        <v>0</v>
      </c>
      <c r="BT43" s="10">
        <f t="shared" si="48"/>
        <v>0</v>
      </c>
      <c r="BU43" s="119">
        <f t="shared" si="49"/>
        <v>0</v>
      </c>
      <c r="BV43" s="4"/>
      <c r="BW43" s="92">
        <f t="shared" si="50"/>
        <v>0</v>
      </c>
      <c r="BX43" s="10">
        <f t="shared" si="51"/>
        <v>0</v>
      </c>
      <c r="BY43" s="4"/>
      <c r="BZ43" s="92">
        <f t="shared" si="52"/>
        <v>0</v>
      </c>
      <c r="CA43" s="10">
        <f t="shared" si="53"/>
        <v>0</v>
      </c>
      <c r="CB43" s="4"/>
      <c r="CC43" s="92">
        <f t="shared" si="54"/>
        <v>0</v>
      </c>
      <c r="CD43" s="10">
        <f t="shared" si="55"/>
        <v>0</v>
      </c>
      <c r="CE43" s="119">
        <f t="shared" si="56"/>
        <v>0</v>
      </c>
      <c r="CF43" s="4"/>
      <c r="CG43" s="92">
        <f t="shared" si="57"/>
        <v>0</v>
      </c>
      <c r="CH43" s="10">
        <f t="shared" si="58"/>
        <v>0</v>
      </c>
      <c r="CI43" s="4"/>
      <c r="CJ43" s="92">
        <f t="shared" si="59"/>
        <v>0</v>
      </c>
      <c r="CK43" s="10">
        <f t="shared" si="60"/>
        <v>0</v>
      </c>
      <c r="CL43" s="4"/>
      <c r="CM43" s="92">
        <f t="shared" si="61"/>
        <v>0</v>
      </c>
      <c r="CN43" s="10">
        <f t="shared" si="62"/>
        <v>0</v>
      </c>
      <c r="CO43" s="119">
        <f t="shared" si="63"/>
        <v>0</v>
      </c>
      <c r="CP43" s="4"/>
      <c r="CQ43" s="92">
        <f t="shared" si="64"/>
        <v>0</v>
      </c>
      <c r="CR43" s="10">
        <f t="shared" si="65"/>
        <v>0</v>
      </c>
      <c r="CS43" s="4"/>
      <c r="CT43" s="92">
        <f t="shared" si="66"/>
        <v>0</v>
      </c>
      <c r="CU43" s="10">
        <f t="shared" si="67"/>
        <v>0</v>
      </c>
      <c r="CV43" s="4"/>
      <c r="CW43" s="92">
        <f t="shared" si="68"/>
        <v>0</v>
      </c>
      <c r="CX43" s="10">
        <f t="shared" si="69"/>
        <v>0</v>
      </c>
      <c r="CY43" s="119">
        <f t="shared" si="70"/>
        <v>0</v>
      </c>
      <c r="CZ43" s="4"/>
      <c r="DA43" s="92">
        <f t="shared" si="71"/>
        <v>0</v>
      </c>
      <c r="DB43" s="10">
        <f t="shared" si="72"/>
        <v>0</v>
      </c>
      <c r="DC43" s="4"/>
      <c r="DD43" s="92">
        <f t="shared" si="73"/>
        <v>0</v>
      </c>
      <c r="DE43" s="10">
        <f t="shared" si="74"/>
        <v>0</v>
      </c>
      <c r="DF43" s="4"/>
      <c r="DG43" s="92">
        <f t="shared" si="75"/>
        <v>0</v>
      </c>
      <c r="DH43" s="10">
        <f t="shared" si="76"/>
        <v>0</v>
      </c>
      <c r="DI43" s="119">
        <f t="shared" si="77"/>
        <v>0</v>
      </c>
      <c r="DJ43" s="4"/>
      <c r="DK43" s="92">
        <f t="shared" si="78"/>
        <v>0</v>
      </c>
      <c r="DL43" s="10">
        <f t="shared" si="79"/>
        <v>0</v>
      </c>
      <c r="DM43" s="4"/>
      <c r="DN43" s="92">
        <f t="shared" si="80"/>
        <v>0</v>
      </c>
      <c r="DO43" s="10">
        <f t="shared" si="81"/>
        <v>0</v>
      </c>
      <c r="DP43" s="4"/>
      <c r="DQ43" s="92">
        <f t="shared" si="82"/>
        <v>0</v>
      </c>
      <c r="DR43" s="10">
        <f t="shared" si="83"/>
        <v>0</v>
      </c>
      <c r="DS43" s="119">
        <f t="shared" si="84"/>
        <v>0</v>
      </c>
      <c r="DT43" s="4"/>
      <c r="DU43" s="92">
        <f t="shared" si="85"/>
        <v>0</v>
      </c>
      <c r="DV43" s="10">
        <f t="shared" si="86"/>
        <v>0</v>
      </c>
      <c r="DW43" s="4"/>
      <c r="DX43" s="92">
        <f t="shared" si="87"/>
        <v>0</v>
      </c>
      <c r="DY43" s="10">
        <f t="shared" si="88"/>
        <v>0</v>
      </c>
      <c r="DZ43" s="4"/>
      <c r="EA43" s="92">
        <f t="shared" si="89"/>
        <v>0</v>
      </c>
      <c r="EB43" s="10">
        <f t="shared" si="90"/>
        <v>0</v>
      </c>
      <c r="EC43" s="119">
        <f t="shared" si="91"/>
        <v>0</v>
      </c>
      <c r="ED43" s="4"/>
      <c r="EE43" s="92">
        <f t="shared" si="92"/>
        <v>0</v>
      </c>
      <c r="EF43" s="10">
        <f t="shared" si="93"/>
        <v>0</v>
      </c>
      <c r="EG43" s="4"/>
      <c r="EH43" s="92">
        <f t="shared" si="94"/>
        <v>0</v>
      </c>
      <c r="EI43" s="10">
        <f t="shared" si="95"/>
        <v>0</v>
      </c>
      <c r="EJ43" s="4"/>
      <c r="EK43" s="92">
        <f t="shared" si="96"/>
        <v>0</v>
      </c>
      <c r="EL43" s="10">
        <f t="shared" si="97"/>
        <v>0</v>
      </c>
      <c r="EM43" s="119">
        <f t="shared" si="98"/>
        <v>0</v>
      </c>
      <c r="EN43" s="4"/>
      <c r="EO43" s="92">
        <f t="shared" si="99"/>
        <v>0</v>
      </c>
      <c r="EP43" s="10">
        <f t="shared" si="100"/>
        <v>0</v>
      </c>
      <c r="EQ43" s="4"/>
      <c r="ER43" s="92">
        <f t="shared" si="101"/>
        <v>0</v>
      </c>
      <c r="ES43" s="10">
        <f t="shared" si="102"/>
        <v>0</v>
      </c>
      <c r="ET43" s="4"/>
      <c r="EU43" s="92">
        <f t="shared" si="103"/>
        <v>0</v>
      </c>
      <c r="EV43" s="10">
        <f t="shared" si="104"/>
        <v>0</v>
      </c>
      <c r="EW43" s="119">
        <f t="shared" si="105"/>
        <v>0</v>
      </c>
      <c r="EX43" s="4"/>
      <c r="EY43" s="92">
        <f t="shared" si="106"/>
        <v>0</v>
      </c>
      <c r="EZ43" s="10">
        <f t="shared" si="107"/>
        <v>0</v>
      </c>
      <c r="FA43" s="4"/>
      <c r="FB43" s="92">
        <f t="shared" si="108"/>
        <v>0</v>
      </c>
      <c r="FC43" s="10">
        <f t="shared" si="109"/>
        <v>0</v>
      </c>
      <c r="FD43" s="4"/>
      <c r="FE43" s="92">
        <f t="shared" si="110"/>
        <v>0</v>
      </c>
      <c r="FF43" s="10">
        <f t="shared" si="111"/>
        <v>0</v>
      </c>
      <c r="FG43" s="119">
        <f t="shared" si="112"/>
        <v>0</v>
      </c>
      <c r="FH43" s="4"/>
      <c r="FI43" s="92">
        <f t="shared" si="113"/>
        <v>0</v>
      </c>
      <c r="FJ43" s="10">
        <f t="shared" si="114"/>
        <v>0</v>
      </c>
      <c r="FK43" s="4"/>
      <c r="FL43" s="92">
        <f t="shared" si="115"/>
        <v>0</v>
      </c>
      <c r="FM43" s="10">
        <f t="shared" si="116"/>
        <v>0</v>
      </c>
      <c r="FN43" s="4"/>
      <c r="FO43" s="92">
        <f t="shared" si="117"/>
        <v>0</v>
      </c>
      <c r="FP43" s="10">
        <f t="shared" si="118"/>
        <v>0</v>
      </c>
      <c r="FQ43" s="119">
        <f t="shared" si="219"/>
        <v>0</v>
      </c>
      <c r="FR43" s="4"/>
      <c r="FS43" s="92">
        <f t="shared" si="120"/>
        <v>0</v>
      </c>
      <c r="FT43" s="10">
        <f t="shared" si="121"/>
        <v>0</v>
      </c>
      <c r="FU43" s="4"/>
      <c r="FV43" s="92">
        <f t="shared" si="122"/>
        <v>0</v>
      </c>
      <c r="FW43" s="10">
        <f t="shared" si="123"/>
        <v>0</v>
      </c>
      <c r="FX43" s="4"/>
      <c r="FY43" s="92">
        <f t="shared" si="124"/>
        <v>0</v>
      </c>
      <c r="FZ43" s="10">
        <f t="shared" si="125"/>
        <v>0</v>
      </c>
      <c r="GA43" s="119">
        <f t="shared" si="220"/>
        <v>0</v>
      </c>
      <c r="GB43" s="4"/>
      <c r="GC43" s="92">
        <f t="shared" si="127"/>
        <v>0</v>
      </c>
      <c r="GD43" s="10">
        <f t="shared" si="128"/>
        <v>0</v>
      </c>
      <c r="GE43" s="4"/>
      <c r="GF43" s="92">
        <f t="shared" si="129"/>
        <v>0</v>
      </c>
      <c r="GG43" s="10">
        <f t="shared" si="130"/>
        <v>0</v>
      </c>
      <c r="GH43" s="4"/>
      <c r="GI43" s="92">
        <f t="shared" si="131"/>
        <v>0</v>
      </c>
      <c r="GJ43" s="10">
        <f t="shared" si="132"/>
        <v>0</v>
      </c>
      <c r="GK43" s="119">
        <f t="shared" si="221"/>
        <v>0</v>
      </c>
      <c r="GL43" s="4"/>
      <c r="GM43" s="92">
        <f t="shared" si="134"/>
        <v>0</v>
      </c>
      <c r="GN43" s="10">
        <f t="shared" si="135"/>
        <v>0</v>
      </c>
      <c r="GO43" s="4"/>
      <c r="GP43" s="92">
        <f t="shared" si="136"/>
        <v>0</v>
      </c>
      <c r="GQ43" s="10">
        <f t="shared" si="137"/>
        <v>0</v>
      </c>
      <c r="GR43" s="4"/>
      <c r="GS43" s="92">
        <f t="shared" si="138"/>
        <v>0</v>
      </c>
      <c r="GT43" s="10">
        <f t="shared" si="139"/>
        <v>0</v>
      </c>
      <c r="GU43" s="119">
        <f t="shared" si="140"/>
        <v>0</v>
      </c>
      <c r="GV43" s="4"/>
      <c r="GW43" s="92">
        <f t="shared" si="141"/>
        <v>0</v>
      </c>
      <c r="GX43" s="10">
        <f t="shared" si="142"/>
        <v>0</v>
      </c>
      <c r="GY43" s="4"/>
      <c r="GZ43" s="92">
        <f t="shared" si="143"/>
        <v>0</v>
      </c>
      <c r="HA43" s="10">
        <f t="shared" si="144"/>
        <v>0</v>
      </c>
      <c r="HB43" s="4"/>
      <c r="HC43" s="92">
        <f t="shared" si="145"/>
        <v>0</v>
      </c>
      <c r="HD43" s="10">
        <f t="shared" si="146"/>
        <v>0</v>
      </c>
      <c r="HE43" s="119">
        <f t="shared" si="222"/>
        <v>0</v>
      </c>
      <c r="HF43" s="4"/>
      <c r="HG43" s="92">
        <f t="shared" si="148"/>
        <v>0</v>
      </c>
      <c r="HH43" s="10">
        <f t="shared" si="149"/>
        <v>0</v>
      </c>
      <c r="HI43" s="4"/>
      <c r="HJ43" s="92">
        <f t="shared" si="150"/>
        <v>0</v>
      </c>
      <c r="HK43" s="10">
        <f t="shared" si="151"/>
        <v>0</v>
      </c>
      <c r="HL43" s="4"/>
      <c r="HM43" s="92">
        <f t="shared" si="152"/>
        <v>0</v>
      </c>
      <c r="HN43" s="10">
        <f t="shared" si="153"/>
        <v>0</v>
      </c>
      <c r="HO43" s="119">
        <f t="shared" si="223"/>
        <v>0</v>
      </c>
      <c r="HP43" s="4"/>
      <c r="HQ43" s="92">
        <f t="shared" si="155"/>
        <v>0</v>
      </c>
      <c r="HR43" s="10">
        <f t="shared" si="156"/>
        <v>0</v>
      </c>
      <c r="HS43" s="4"/>
      <c r="HT43" s="92">
        <f t="shared" si="157"/>
        <v>0</v>
      </c>
      <c r="HU43" s="10">
        <f t="shared" si="158"/>
        <v>0</v>
      </c>
      <c r="HV43" s="4"/>
      <c r="HW43" s="92">
        <f t="shared" si="159"/>
        <v>0</v>
      </c>
      <c r="HX43" s="10">
        <f t="shared" si="160"/>
        <v>0</v>
      </c>
      <c r="HY43" s="119">
        <f t="shared" si="224"/>
        <v>0</v>
      </c>
      <c r="HZ43" s="4"/>
      <c r="IA43" s="92">
        <f t="shared" si="162"/>
        <v>0</v>
      </c>
      <c r="IB43" s="10">
        <f t="shared" si="163"/>
        <v>0</v>
      </c>
      <c r="IC43" s="4"/>
      <c r="ID43" s="92">
        <f t="shared" si="164"/>
        <v>0</v>
      </c>
      <c r="IE43" s="10">
        <f t="shared" si="165"/>
        <v>0</v>
      </c>
      <c r="IF43" s="4"/>
      <c r="IG43" s="92">
        <f t="shared" si="166"/>
        <v>0</v>
      </c>
      <c r="IH43" s="10">
        <f t="shared" si="167"/>
        <v>0</v>
      </c>
      <c r="II43" s="119">
        <f t="shared" si="225"/>
        <v>0</v>
      </c>
      <c r="IJ43" s="4"/>
      <c r="IK43" s="92">
        <f t="shared" si="169"/>
        <v>0</v>
      </c>
      <c r="IL43" s="10">
        <f t="shared" si="170"/>
        <v>0</v>
      </c>
      <c r="IM43" s="4"/>
      <c r="IN43" s="92">
        <f t="shared" si="171"/>
        <v>0</v>
      </c>
      <c r="IO43" s="10">
        <f t="shared" si="172"/>
        <v>0</v>
      </c>
      <c r="IP43" s="4"/>
      <c r="IQ43" s="92">
        <f t="shared" si="173"/>
        <v>0</v>
      </c>
      <c r="IR43" s="10">
        <f t="shared" si="174"/>
        <v>0</v>
      </c>
      <c r="IS43" s="119">
        <f t="shared" si="226"/>
        <v>0</v>
      </c>
      <c r="IT43" s="4"/>
      <c r="IU43" s="92">
        <f t="shared" si="176"/>
        <v>0</v>
      </c>
      <c r="IV43" s="10">
        <f t="shared" si="177"/>
        <v>0</v>
      </c>
      <c r="IW43" s="4"/>
      <c r="IX43" s="92">
        <f t="shared" si="178"/>
        <v>0</v>
      </c>
      <c r="IY43" s="10">
        <f t="shared" si="179"/>
        <v>0</v>
      </c>
      <c r="IZ43" s="4"/>
      <c r="JA43" s="92">
        <f t="shared" si="180"/>
        <v>0</v>
      </c>
      <c r="JB43" s="10">
        <f t="shared" si="181"/>
        <v>0</v>
      </c>
      <c r="JC43" s="119">
        <f t="shared" si="227"/>
        <v>0</v>
      </c>
      <c r="JD43" s="4"/>
      <c r="JE43" s="92">
        <f t="shared" si="183"/>
        <v>0</v>
      </c>
      <c r="JF43" s="10">
        <f t="shared" si="184"/>
        <v>0</v>
      </c>
      <c r="JG43" s="4"/>
      <c r="JH43" s="92">
        <f t="shared" si="185"/>
        <v>0</v>
      </c>
      <c r="JI43" s="10">
        <f t="shared" si="186"/>
        <v>0</v>
      </c>
      <c r="JJ43" s="4"/>
      <c r="JK43" s="92">
        <f t="shared" si="187"/>
        <v>0</v>
      </c>
      <c r="JL43" s="10">
        <f t="shared" si="188"/>
        <v>0</v>
      </c>
      <c r="JM43" s="119">
        <f t="shared" si="189"/>
        <v>0</v>
      </c>
      <c r="JN43" s="4"/>
      <c r="JO43" s="92">
        <f t="shared" si="190"/>
        <v>0</v>
      </c>
      <c r="JP43" s="10">
        <f t="shared" si="191"/>
        <v>0</v>
      </c>
      <c r="JQ43" s="4"/>
      <c r="JR43" s="92">
        <f t="shared" si="192"/>
        <v>0</v>
      </c>
      <c r="JS43" s="10">
        <f t="shared" si="193"/>
        <v>0</v>
      </c>
      <c r="JT43" s="4"/>
      <c r="JU43" s="92">
        <f t="shared" si="194"/>
        <v>0</v>
      </c>
      <c r="JV43" s="10">
        <f t="shared" si="195"/>
        <v>0</v>
      </c>
      <c r="JW43" s="119">
        <f t="shared" si="228"/>
        <v>0</v>
      </c>
      <c r="JX43" s="4"/>
      <c r="JY43" s="92">
        <f t="shared" si="197"/>
        <v>0</v>
      </c>
      <c r="JZ43" s="10">
        <f t="shared" si="198"/>
        <v>0</v>
      </c>
      <c r="KA43" s="4"/>
      <c r="KB43" s="92">
        <f t="shared" si="199"/>
        <v>0</v>
      </c>
      <c r="KC43" s="10">
        <f t="shared" si="200"/>
        <v>0</v>
      </c>
      <c r="KD43" s="4"/>
      <c r="KE43" s="92">
        <f t="shared" si="201"/>
        <v>0</v>
      </c>
      <c r="KF43" s="10">
        <f t="shared" si="202"/>
        <v>0</v>
      </c>
      <c r="KG43" s="119">
        <f t="shared" si="229"/>
        <v>0</v>
      </c>
      <c r="KH43" s="4"/>
      <c r="KI43" s="92">
        <f t="shared" si="204"/>
        <v>0</v>
      </c>
      <c r="KJ43" s="10">
        <f t="shared" si="205"/>
        <v>0</v>
      </c>
      <c r="KK43" s="4"/>
      <c r="KL43" s="92">
        <f t="shared" si="206"/>
        <v>0</v>
      </c>
      <c r="KM43" s="10">
        <f t="shared" si="207"/>
        <v>0</v>
      </c>
      <c r="KN43" s="4"/>
      <c r="KO43" s="92">
        <f t="shared" si="208"/>
        <v>0</v>
      </c>
      <c r="KP43" s="10">
        <f t="shared" si="209"/>
        <v>0</v>
      </c>
      <c r="KQ43" s="119">
        <f t="shared" si="230"/>
        <v>0</v>
      </c>
      <c r="KR43" s="4"/>
      <c r="KS43" s="92">
        <f t="shared" si="211"/>
        <v>0</v>
      </c>
      <c r="KT43" s="10">
        <f t="shared" si="212"/>
        <v>0</v>
      </c>
      <c r="KU43" s="4"/>
      <c r="KV43" s="92">
        <f t="shared" si="213"/>
        <v>0</v>
      </c>
      <c r="KW43" s="10">
        <f t="shared" si="214"/>
        <v>0</v>
      </c>
      <c r="KX43" s="4"/>
      <c r="KY43" s="92">
        <f t="shared" si="215"/>
        <v>0</v>
      </c>
      <c r="KZ43" s="10">
        <f t="shared" si="216"/>
        <v>0</v>
      </c>
      <c r="LA43" s="119">
        <f t="shared" si="231"/>
        <v>0</v>
      </c>
      <c r="LB43" s="37"/>
      <c r="LD43" s="335">
        <f t="shared" si="218"/>
        <v>0</v>
      </c>
      <c r="LE43" s="189">
        <f t="shared" si="0"/>
        <v>0</v>
      </c>
    </row>
    <row r="44" spans="1:317" x14ac:dyDescent="0.25">
      <c r="A44" s="134" t="s">
        <v>23</v>
      </c>
      <c r="B44" s="4">
        <v>35000</v>
      </c>
      <c r="C44" s="4">
        <v>60000</v>
      </c>
      <c r="D44" s="4">
        <v>11</v>
      </c>
      <c r="E44" s="92">
        <f t="shared" si="1"/>
        <v>385000</v>
      </c>
      <c r="F44" s="10">
        <f t="shared" si="2"/>
        <v>660000</v>
      </c>
      <c r="G44" s="4">
        <f>1</f>
        <v>1</v>
      </c>
      <c r="H44" s="92">
        <f t="shared" si="3"/>
        <v>35000</v>
      </c>
      <c r="I44" s="10">
        <f t="shared" si="4"/>
        <v>60000</v>
      </c>
      <c r="J44" s="4"/>
      <c r="K44" s="92">
        <f t="shared" si="5"/>
        <v>0</v>
      </c>
      <c r="L44" s="10">
        <f t="shared" si="6"/>
        <v>0</v>
      </c>
      <c r="M44" s="119">
        <f t="shared" si="7"/>
        <v>12</v>
      </c>
      <c r="N44" s="4">
        <v>9</v>
      </c>
      <c r="O44" s="92">
        <f t="shared" si="8"/>
        <v>315000</v>
      </c>
      <c r="P44" s="10">
        <f t="shared" si="9"/>
        <v>540000</v>
      </c>
      <c r="Q44" s="4"/>
      <c r="R44" s="92">
        <f t="shared" si="10"/>
        <v>0</v>
      </c>
      <c r="S44" s="10">
        <f t="shared" si="11"/>
        <v>0</v>
      </c>
      <c r="T44" s="4"/>
      <c r="U44" s="92">
        <f t="shared" si="12"/>
        <v>0</v>
      </c>
      <c r="V44" s="10">
        <f t="shared" si="13"/>
        <v>0</v>
      </c>
      <c r="W44" s="119">
        <f t="shared" si="14"/>
        <v>9</v>
      </c>
      <c r="X44" s="4">
        <v>8</v>
      </c>
      <c r="Y44" s="92">
        <f t="shared" si="15"/>
        <v>280000</v>
      </c>
      <c r="Z44" s="10">
        <f t="shared" si="16"/>
        <v>480000</v>
      </c>
      <c r="AA44" s="4">
        <f>1+1</f>
        <v>2</v>
      </c>
      <c r="AB44" s="92">
        <f t="shared" si="17"/>
        <v>70000</v>
      </c>
      <c r="AC44" s="10">
        <f t="shared" si="18"/>
        <v>120000</v>
      </c>
      <c r="AD44" s="4"/>
      <c r="AE44" s="92">
        <f t="shared" si="19"/>
        <v>0</v>
      </c>
      <c r="AF44" s="10">
        <f t="shared" si="20"/>
        <v>0</v>
      </c>
      <c r="AG44" s="119">
        <f t="shared" si="21"/>
        <v>10</v>
      </c>
      <c r="AH44" s="4">
        <f>11</f>
        <v>11</v>
      </c>
      <c r="AI44" s="92">
        <f t="shared" si="22"/>
        <v>385000</v>
      </c>
      <c r="AJ44" s="10">
        <f t="shared" si="23"/>
        <v>660000</v>
      </c>
      <c r="AK44" s="4"/>
      <c r="AL44" s="92">
        <f t="shared" si="24"/>
        <v>0</v>
      </c>
      <c r="AM44" s="10">
        <f t="shared" si="25"/>
        <v>0</v>
      </c>
      <c r="AN44" s="4">
        <v>1</v>
      </c>
      <c r="AO44" s="92">
        <f t="shared" si="26"/>
        <v>35000</v>
      </c>
      <c r="AP44" s="10">
        <f t="shared" si="27"/>
        <v>60000</v>
      </c>
      <c r="AQ44" s="119">
        <f t="shared" si="28"/>
        <v>12</v>
      </c>
      <c r="AR44" s="4">
        <v>16</v>
      </c>
      <c r="AS44" s="92">
        <f t="shared" si="29"/>
        <v>560000</v>
      </c>
      <c r="AT44" s="10">
        <f t="shared" si="30"/>
        <v>960000</v>
      </c>
      <c r="AU44" s="4">
        <f>1+1</f>
        <v>2</v>
      </c>
      <c r="AV44" s="92">
        <f t="shared" si="31"/>
        <v>70000</v>
      </c>
      <c r="AW44" s="10">
        <f t="shared" si="32"/>
        <v>120000</v>
      </c>
      <c r="AX44" s="4"/>
      <c r="AY44" s="92">
        <f t="shared" si="33"/>
        <v>0</v>
      </c>
      <c r="AZ44" s="10">
        <f t="shared" si="34"/>
        <v>0</v>
      </c>
      <c r="BA44" s="119">
        <f t="shared" si="35"/>
        <v>18</v>
      </c>
      <c r="BB44" s="4">
        <v>9</v>
      </c>
      <c r="BC44" s="92">
        <f t="shared" si="36"/>
        <v>315000</v>
      </c>
      <c r="BD44" s="10">
        <f t="shared" si="37"/>
        <v>540000</v>
      </c>
      <c r="BE44" s="4">
        <f>4+1+1</f>
        <v>6</v>
      </c>
      <c r="BF44" s="92">
        <f t="shared" si="38"/>
        <v>210000</v>
      </c>
      <c r="BG44" s="10">
        <f t="shared" si="39"/>
        <v>360000</v>
      </c>
      <c r="BH44" s="4">
        <f>1+1</f>
        <v>2</v>
      </c>
      <c r="BI44" s="92">
        <f t="shared" si="40"/>
        <v>70000</v>
      </c>
      <c r="BJ44" s="10">
        <f t="shared" si="41"/>
        <v>120000</v>
      </c>
      <c r="BK44" s="119">
        <f t="shared" si="42"/>
        <v>17</v>
      </c>
      <c r="BL44" s="4">
        <v>5</v>
      </c>
      <c r="BM44" s="92">
        <f t="shared" si="43"/>
        <v>175000</v>
      </c>
      <c r="BN44" s="10">
        <f t="shared" si="44"/>
        <v>300000</v>
      </c>
      <c r="BO44" s="4">
        <f>1+1+1</f>
        <v>3</v>
      </c>
      <c r="BP44" s="92">
        <f t="shared" si="45"/>
        <v>105000</v>
      </c>
      <c r="BQ44" s="10">
        <f t="shared" si="46"/>
        <v>180000</v>
      </c>
      <c r="BR44" s="4">
        <f>1</f>
        <v>1</v>
      </c>
      <c r="BS44" s="92">
        <f t="shared" si="47"/>
        <v>35000</v>
      </c>
      <c r="BT44" s="10">
        <f t="shared" si="48"/>
        <v>60000</v>
      </c>
      <c r="BU44" s="119">
        <f t="shared" si="49"/>
        <v>9</v>
      </c>
      <c r="BV44" s="4">
        <v>6</v>
      </c>
      <c r="BW44" s="92">
        <f t="shared" si="50"/>
        <v>210000</v>
      </c>
      <c r="BX44" s="10">
        <f t="shared" si="51"/>
        <v>360000</v>
      </c>
      <c r="BY44" s="4">
        <f>1</f>
        <v>1</v>
      </c>
      <c r="BZ44" s="92">
        <f t="shared" si="52"/>
        <v>35000</v>
      </c>
      <c r="CA44" s="10">
        <f t="shared" si="53"/>
        <v>60000</v>
      </c>
      <c r="CB44" s="4"/>
      <c r="CC44" s="92">
        <f t="shared" si="54"/>
        <v>0</v>
      </c>
      <c r="CD44" s="10">
        <f t="shared" si="55"/>
        <v>0</v>
      </c>
      <c r="CE44" s="119">
        <f t="shared" si="56"/>
        <v>7</v>
      </c>
      <c r="CF44" s="4">
        <v>14</v>
      </c>
      <c r="CG44" s="92">
        <f t="shared" si="57"/>
        <v>490000</v>
      </c>
      <c r="CH44" s="10">
        <f t="shared" si="58"/>
        <v>840000</v>
      </c>
      <c r="CI44" s="4">
        <f>1+1+1+1</f>
        <v>4</v>
      </c>
      <c r="CJ44" s="92">
        <f t="shared" si="59"/>
        <v>140000</v>
      </c>
      <c r="CK44" s="10">
        <f t="shared" si="60"/>
        <v>240000</v>
      </c>
      <c r="CL44" s="4"/>
      <c r="CM44" s="92">
        <f t="shared" si="61"/>
        <v>0</v>
      </c>
      <c r="CN44" s="10">
        <f t="shared" si="62"/>
        <v>0</v>
      </c>
      <c r="CO44" s="119">
        <f t="shared" si="63"/>
        <v>18</v>
      </c>
      <c r="CP44" s="4">
        <v>11</v>
      </c>
      <c r="CQ44" s="92">
        <f t="shared" si="64"/>
        <v>385000</v>
      </c>
      <c r="CR44" s="10">
        <f t="shared" si="65"/>
        <v>660000</v>
      </c>
      <c r="CS44" s="4">
        <f>1</f>
        <v>1</v>
      </c>
      <c r="CT44" s="92">
        <f t="shared" si="66"/>
        <v>35000</v>
      </c>
      <c r="CU44" s="10">
        <f t="shared" si="67"/>
        <v>60000</v>
      </c>
      <c r="CV44" s="4"/>
      <c r="CW44" s="92">
        <f t="shared" si="68"/>
        <v>0</v>
      </c>
      <c r="CX44" s="10">
        <f t="shared" si="69"/>
        <v>0</v>
      </c>
      <c r="CY44" s="119">
        <f t="shared" si="70"/>
        <v>12</v>
      </c>
      <c r="CZ44" s="4">
        <v>15</v>
      </c>
      <c r="DA44" s="92">
        <f t="shared" si="71"/>
        <v>525000</v>
      </c>
      <c r="DB44" s="10">
        <f t="shared" si="72"/>
        <v>900000</v>
      </c>
      <c r="DC44" s="4"/>
      <c r="DD44" s="92">
        <f t="shared" si="73"/>
        <v>0</v>
      </c>
      <c r="DE44" s="10">
        <f t="shared" si="74"/>
        <v>0</v>
      </c>
      <c r="DF44" s="4"/>
      <c r="DG44" s="92">
        <f t="shared" si="75"/>
        <v>0</v>
      </c>
      <c r="DH44" s="10">
        <f t="shared" si="76"/>
        <v>0</v>
      </c>
      <c r="DI44" s="119">
        <f t="shared" si="77"/>
        <v>15</v>
      </c>
      <c r="DJ44" s="4">
        <f>11</f>
        <v>11</v>
      </c>
      <c r="DK44" s="92">
        <f t="shared" si="78"/>
        <v>385000</v>
      </c>
      <c r="DL44" s="10">
        <f t="shared" si="79"/>
        <v>660000</v>
      </c>
      <c r="DM44" s="4">
        <f>1</f>
        <v>1</v>
      </c>
      <c r="DN44" s="92">
        <f t="shared" si="80"/>
        <v>35000</v>
      </c>
      <c r="DO44" s="10">
        <f t="shared" si="81"/>
        <v>60000</v>
      </c>
      <c r="DP44" s="4"/>
      <c r="DQ44" s="92">
        <f t="shared" si="82"/>
        <v>0</v>
      </c>
      <c r="DR44" s="10">
        <f t="shared" si="83"/>
        <v>0</v>
      </c>
      <c r="DS44" s="119">
        <f t="shared" si="84"/>
        <v>12</v>
      </c>
      <c r="DT44" s="4">
        <v>14</v>
      </c>
      <c r="DU44" s="92">
        <f t="shared" si="85"/>
        <v>490000</v>
      </c>
      <c r="DV44" s="10">
        <f t="shared" si="86"/>
        <v>840000</v>
      </c>
      <c r="DW44" s="4">
        <f>1+1+2</f>
        <v>4</v>
      </c>
      <c r="DX44" s="92">
        <f t="shared" si="87"/>
        <v>140000</v>
      </c>
      <c r="DY44" s="10">
        <f t="shared" si="88"/>
        <v>240000</v>
      </c>
      <c r="DZ44" s="4">
        <f>1</f>
        <v>1</v>
      </c>
      <c r="EA44" s="92">
        <f t="shared" si="89"/>
        <v>35000</v>
      </c>
      <c r="EB44" s="10">
        <f t="shared" si="90"/>
        <v>60000</v>
      </c>
      <c r="EC44" s="119">
        <f t="shared" si="91"/>
        <v>19</v>
      </c>
      <c r="ED44" s="4">
        <v>10</v>
      </c>
      <c r="EE44" s="92">
        <f t="shared" si="92"/>
        <v>350000</v>
      </c>
      <c r="EF44" s="10">
        <f t="shared" si="93"/>
        <v>600000</v>
      </c>
      <c r="EG44" s="4">
        <f>1+1+1</f>
        <v>3</v>
      </c>
      <c r="EH44" s="92">
        <f t="shared" si="94"/>
        <v>105000</v>
      </c>
      <c r="EI44" s="10">
        <f t="shared" si="95"/>
        <v>180000</v>
      </c>
      <c r="EJ44" s="4">
        <f>1</f>
        <v>1</v>
      </c>
      <c r="EK44" s="92">
        <f t="shared" si="96"/>
        <v>35000</v>
      </c>
      <c r="EL44" s="10">
        <f t="shared" si="97"/>
        <v>60000</v>
      </c>
      <c r="EM44" s="119">
        <f t="shared" si="98"/>
        <v>14</v>
      </c>
      <c r="EN44" s="4">
        <v>16</v>
      </c>
      <c r="EO44" s="92">
        <f t="shared" si="99"/>
        <v>560000</v>
      </c>
      <c r="EP44" s="10">
        <f t="shared" si="100"/>
        <v>960000</v>
      </c>
      <c r="EQ44" s="4">
        <f>2+1</f>
        <v>3</v>
      </c>
      <c r="ER44" s="92">
        <f t="shared" si="101"/>
        <v>105000</v>
      </c>
      <c r="ES44" s="10">
        <f t="shared" si="102"/>
        <v>180000</v>
      </c>
      <c r="ET44" s="4"/>
      <c r="EU44" s="92">
        <f t="shared" si="103"/>
        <v>0</v>
      </c>
      <c r="EV44" s="10">
        <f t="shared" si="104"/>
        <v>0</v>
      </c>
      <c r="EW44" s="119">
        <f t="shared" si="105"/>
        <v>19</v>
      </c>
      <c r="EX44" s="4">
        <v>11</v>
      </c>
      <c r="EY44" s="92">
        <f t="shared" si="106"/>
        <v>385000</v>
      </c>
      <c r="EZ44" s="10">
        <f t="shared" si="107"/>
        <v>660000</v>
      </c>
      <c r="FA44" s="4">
        <v>1</v>
      </c>
      <c r="FB44" s="92">
        <f t="shared" si="108"/>
        <v>35000</v>
      </c>
      <c r="FC44" s="10">
        <f t="shared" si="109"/>
        <v>60000</v>
      </c>
      <c r="FD44" s="4"/>
      <c r="FE44" s="92">
        <f t="shared" si="110"/>
        <v>0</v>
      </c>
      <c r="FF44" s="10">
        <f t="shared" si="111"/>
        <v>0</v>
      </c>
      <c r="FG44" s="119">
        <f t="shared" si="112"/>
        <v>12</v>
      </c>
      <c r="FH44" s="4">
        <v>11</v>
      </c>
      <c r="FI44" s="92">
        <f t="shared" si="113"/>
        <v>385000</v>
      </c>
      <c r="FJ44" s="10">
        <f t="shared" si="114"/>
        <v>660000</v>
      </c>
      <c r="FK44" s="4">
        <f>1+1</f>
        <v>2</v>
      </c>
      <c r="FL44" s="92">
        <f t="shared" si="115"/>
        <v>70000</v>
      </c>
      <c r="FM44" s="10">
        <f t="shared" si="116"/>
        <v>120000</v>
      </c>
      <c r="FN44" s="4"/>
      <c r="FO44" s="92">
        <f t="shared" si="117"/>
        <v>0</v>
      </c>
      <c r="FP44" s="10">
        <f t="shared" si="118"/>
        <v>0</v>
      </c>
      <c r="FQ44" s="119">
        <f t="shared" si="219"/>
        <v>13</v>
      </c>
      <c r="FR44" s="4">
        <v>24</v>
      </c>
      <c r="FS44" s="92">
        <f t="shared" si="120"/>
        <v>840000</v>
      </c>
      <c r="FT44" s="10">
        <f t="shared" si="121"/>
        <v>1440000</v>
      </c>
      <c r="FU44" s="4">
        <f>1</f>
        <v>1</v>
      </c>
      <c r="FV44" s="92">
        <f t="shared" si="122"/>
        <v>35000</v>
      </c>
      <c r="FW44" s="10">
        <f t="shared" si="123"/>
        <v>60000</v>
      </c>
      <c r="FX44" s="4"/>
      <c r="FY44" s="92">
        <f t="shared" si="124"/>
        <v>0</v>
      </c>
      <c r="FZ44" s="10">
        <f t="shared" si="125"/>
        <v>0</v>
      </c>
      <c r="GA44" s="119">
        <f t="shared" si="220"/>
        <v>25</v>
      </c>
      <c r="GB44" s="4">
        <v>13</v>
      </c>
      <c r="GC44" s="92">
        <f t="shared" si="127"/>
        <v>455000</v>
      </c>
      <c r="GD44" s="10">
        <f t="shared" si="128"/>
        <v>780000</v>
      </c>
      <c r="GE44" s="4"/>
      <c r="GF44" s="92">
        <f t="shared" si="129"/>
        <v>0</v>
      </c>
      <c r="GG44" s="10">
        <f t="shared" si="130"/>
        <v>0</v>
      </c>
      <c r="GH44" s="4"/>
      <c r="GI44" s="92">
        <f t="shared" si="131"/>
        <v>0</v>
      </c>
      <c r="GJ44" s="10">
        <f t="shared" si="132"/>
        <v>0</v>
      </c>
      <c r="GK44" s="119">
        <f t="shared" si="221"/>
        <v>13</v>
      </c>
      <c r="GL44" s="4">
        <v>8</v>
      </c>
      <c r="GM44" s="92">
        <f t="shared" si="134"/>
        <v>280000</v>
      </c>
      <c r="GN44" s="10">
        <f t="shared" si="135"/>
        <v>480000</v>
      </c>
      <c r="GO44" s="4">
        <v>1</v>
      </c>
      <c r="GP44" s="92">
        <f t="shared" si="136"/>
        <v>35000</v>
      </c>
      <c r="GQ44" s="10">
        <f t="shared" si="137"/>
        <v>60000</v>
      </c>
      <c r="GR44" s="4"/>
      <c r="GS44" s="92">
        <f t="shared" si="138"/>
        <v>0</v>
      </c>
      <c r="GT44" s="10">
        <f t="shared" si="139"/>
        <v>0</v>
      </c>
      <c r="GU44" s="119">
        <f t="shared" si="140"/>
        <v>9</v>
      </c>
      <c r="GV44" s="4">
        <v>5</v>
      </c>
      <c r="GW44" s="92">
        <f t="shared" si="141"/>
        <v>175000</v>
      </c>
      <c r="GX44" s="10">
        <f t="shared" si="142"/>
        <v>300000</v>
      </c>
      <c r="GY44" s="4">
        <v>1</v>
      </c>
      <c r="GZ44" s="92">
        <f t="shared" si="143"/>
        <v>35000</v>
      </c>
      <c r="HA44" s="10">
        <f t="shared" si="144"/>
        <v>60000</v>
      </c>
      <c r="HB44" s="4"/>
      <c r="HC44" s="92">
        <f t="shared" si="145"/>
        <v>0</v>
      </c>
      <c r="HD44" s="10">
        <f t="shared" si="146"/>
        <v>0</v>
      </c>
      <c r="HE44" s="119">
        <f t="shared" si="222"/>
        <v>6</v>
      </c>
      <c r="HF44" s="4"/>
      <c r="HG44" s="92">
        <f t="shared" si="148"/>
        <v>0</v>
      </c>
      <c r="HH44" s="10">
        <f t="shared" si="149"/>
        <v>0</v>
      </c>
      <c r="HI44" s="4"/>
      <c r="HJ44" s="92">
        <f t="shared" si="150"/>
        <v>0</v>
      </c>
      <c r="HK44" s="10">
        <f t="shared" si="151"/>
        <v>0</v>
      </c>
      <c r="HL44" s="4"/>
      <c r="HM44" s="92">
        <f t="shared" si="152"/>
        <v>0</v>
      </c>
      <c r="HN44" s="10">
        <f t="shared" si="153"/>
        <v>0</v>
      </c>
      <c r="HO44" s="119">
        <f t="shared" si="223"/>
        <v>0</v>
      </c>
      <c r="HP44" s="4">
        <v>7</v>
      </c>
      <c r="HQ44" s="92">
        <f t="shared" si="155"/>
        <v>245000</v>
      </c>
      <c r="HR44" s="10">
        <f t="shared" si="156"/>
        <v>420000</v>
      </c>
      <c r="HS44" s="4">
        <f>1+1</f>
        <v>2</v>
      </c>
      <c r="HT44" s="92">
        <f t="shared" si="157"/>
        <v>70000</v>
      </c>
      <c r="HU44" s="10">
        <f t="shared" si="158"/>
        <v>120000</v>
      </c>
      <c r="HV44" s="4"/>
      <c r="HW44" s="92">
        <f t="shared" si="159"/>
        <v>0</v>
      </c>
      <c r="HX44" s="10">
        <f t="shared" si="160"/>
        <v>0</v>
      </c>
      <c r="HY44" s="119">
        <f t="shared" si="224"/>
        <v>9</v>
      </c>
      <c r="HZ44" s="4">
        <v>16</v>
      </c>
      <c r="IA44" s="92">
        <f t="shared" si="162"/>
        <v>560000</v>
      </c>
      <c r="IB44" s="10">
        <f t="shared" si="163"/>
        <v>960000</v>
      </c>
      <c r="IC44" s="4">
        <f>1+1+1+1</f>
        <v>4</v>
      </c>
      <c r="ID44" s="92">
        <f t="shared" si="164"/>
        <v>140000</v>
      </c>
      <c r="IE44" s="10">
        <f t="shared" si="165"/>
        <v>240000</v>
      </c>
      <c r="IF44" s="4"/>
      <c r="IG44" s="92">
        <f t="shared" si="166"/>
        <v>0</v>
      </c>
      <c r="IH44" s="10">
        <f t="shared" si="167"/>
        <v>0</v>
      </c>
      <c r="II44" s="119">
        <f t="shared" si="225"/>
        <v>20</v>
      </c>
      <c r="IJ44" s="4">
        <v>11</v>
      </c>
      <c r="IK44" s="92">
        <f t="shared" si="169"/>
        <v>385000</v>
      </c>
      <c r="IL44" s="10">
        <f t="shared" si="170"/>
        <v>660000</v>
      </c>
      <c r="IM44" s="4">
        <f>1+1</f>
        <v>2</v>
      </c>
      <c r="IN44" s="92">
        <f t="shared" si="171"/>
        <v>70000</v>
      </c>
      <c r="IO44" s="10">
        <f t="shared" si="172"/>
        <v>120000</v>
      </c>
      <c r="IP44" s="4"/>
      <c r="IQ44" s="92">
        <f t="shared" si="173"/>
        <v>0</v>
      </c>
      <c r="IR44" s="10">
        <f t="shared" si="174"/>
        <v>0</v>
      </c>
      <c r="IS44" s="119">
        <f t="shared" si="226"/>
        <v>13</v>
      </c>
      <c r="IT44" s="4">
        <v>15</v>
      </c>
      <c r="IU44" s="92">
        <f t="shared" si="176"/>
        <v>525000</v>
      </c>
      <c r="IV44" s="10">
        <f t="shared" si="177"/>
        <v>900000</v>
      </c>
      <c r="IW44" s="4">
        <v>1</v>
      </c>
      <c r="IX44" s="92">
        <f t="shared" si="178"/>
        <v>35000</v>
      </c>
      <c r="IY44" s="10">
        <f t="shared" si="179"/>
        <v>60000</v>
      </c>
      <c r="IZ44" s="4"/>
      <c r="JA44" s="92">
        <f t="shared" si="180"/>
        <v>0</v>
      </c>
      <c r="JB44" s="10">
        <f t="shared" si="181"/>
        <v>0</v>
      </c>
      <c r="JC44" s="119">
        <f t="shared" si="227"/>
        <v>16</v>
      </c>
      <c r="JD44" s="4">
        <v>14</v>
      </c>
      <c r="JE44" s="92">
        <f t="shared" si="183"/>
        <v>490000</v>
      </c>
      <c r="JF44" s="10">
        <f t="shared" si="184"/>
        <v>840000</v>
      </c>
      <c r="JG44" s="4">
        <f>1+1+1</f>
        <v>3</v>
      </c>
      <c r="JH44" s="92">
        <f t="shared" si="185"/>
        <v>105000</v>
      </c>
      <c r="JI44" s="10">
        <f t="shared" si="186"/>
        <v>180000</v>
      </c>
      <c r="JJ44" s="4"/>
      <c r="JK44" s="92">
        <f t="shared" si="187"/>
        <v>0</v>
      </c>
      <c r="JL44" s="10">
        <f t="shared" si="188"/>
        <v>0</v>
      </c>
      <c r="JM44" s="119">
        <f t="shared" si="189"/>
        <v>17</v>
      </c>
      <c r="JN44" s="4">
        <v>9</v>
      </c>
      <c r="JO44" s="92">
        <f t="shared" si="190"/>
        <v>315000</v>
      </c>
      <c r="JP44" s="10">
        <f t="shared" si="191"/>
        <v>540000</v>
      </c>
      <c r="JQ44" s="4">
        <v>1</v>
      </c>
      <c r="JR44" s="92">
        <f t="shared" si="192"/>
        <v>35000</v>
      </c>
      <c r="JS44" s="10">
        <f t="shared" si="193"/>
        <v>60000</v>
      </c>
      <c r="JT44" s="4"/>
      <c r="JU44" s="92">
        <f t="shared" si="194"/>
        <v>0</v>
      </c>
      <c r="JV44" s="10">
        <f t="shared" si="195"/>
        <v>0</v>
      </c>
      <c r="JW44" s="119">
        <f t="shared" si="228"/>
        <v>10</v>
      </c>
      <c r="JX44" s="4">
        <v>14</v>
      </c>
      <c r="JY44" s="92">
        <f t="shared" si="197"/>
        <v>490000</v>
      </c>
      <c r="JZ44" s="10">
        <f t="shared" si="198"/>
        <v>840000</v>
      </c>
      <c r="KA44" s="4">
        <f>1</f>
        <v>1</v>
      </c>
      <c r="KB44" s="92">
        <f t="shared" si="199"/>
        <v>35000</v>
      </c>
      <c r="KC44" s="10">
        <f t="shared" si="200"/>
        <v>60000</v>
      </c>
      <c r="KD44" s="4"/>
      <c r="KE44" s="92">
        <f t="shared" si="201"/>
        <v>0</v>
      </c>
      <c r="KF44" s="10">
        <f t="shared" si="202"/>
        <v>0</v>
      </c>
      <c r="KG44" s="119">
        <f t="shared" si="229"/>
        <v>15</v>
      </c>
      <c r="KH44" s="4">
        <v>7</v>
      </c>
      <c r="KI44" s="92">
        <f t="shared" si="204"/>
        <v>245000</v>
      </c>
      <c r="KJ44" s="10">
        <f t="shared" si="205"/>
        <v>420000</v>
      </c>
      <c r="KK44" s="4">
        <f>1+1</f>
        <v>2</v>
      </c>
      <c r="KL44" s="92">
        <f t="shared" si="206"/>
        <v>70000</v>
      </c>
      <c r="KM44" s="10">
        <f t="shared" si="207"/>
        <v>120000</v>
      </c>
      <c r="KN44" s="4"/>
      <c r="KO44" s="92">
        <f t="shared" si="208"/>
        <v>0</v>
      </c>
      <c r="KP44" s="10">
        <f t="shared" si="209"/>
        <v>0</v>
      </c>
      <c r="KQ44" s="119">
        <f t="shared" si="230"/>
        <v>9</v>
      </c>
      <c r="KR44" s="4"/>
      <c r="KS44" s="92">
        <f t="shared" si="211"/>
        <v>0</v>
      </c>
      <c r="KT44" s="10">
        <f t="shared" si="212"/>
        <v>0</v>
      </c>
      <c r="KU44" s="4"/>
      <c r="KV44" s="92">
        <f t="shared" si="213"/>
        <v>0</v>
      </c>
      <c r="KW44" s="10">
        <f t="shared" si="214"/>
        <v>0</v>
      </c>
      <c r="KX44" s="4"/>
      <c r="KY44" s="92">
        <f t="shared" si="215"/>
        <v>0</v>
      </c>
      <c r="KZ44" s="10">
        <f t="shared" si="216"/>
        <v>0</v>
      </c>
      <c r="LA44" s="119">
        <f t="shared" si="231"/>
        <v>0</v>
      </c>
      <c r="LB44" s="37"/>
      <c r="LD44" s="335">
        <f t="shared" si="218"/>
        <v>390</v>
      </c>
      <c r="LE44" s="189">
        <f t="shared" si="0"/>
        <v>23400000</v>
      </c>
    </row>
    <row r="45" spans="1:317" ht="15" hidden="1" customHeight="1" x14ac:dyDescent="0.25">
      <c r="A45" s="134" t="s">
        <v>48</v>
      </c>
      <c r="B45" s="4">
        <v>45000</v>
      </c>
      <c r="C45" s="4">
        <v>80000</v>
      </c>
      <c r="D45" s="4"/>
      <c r="E45" s="92">
        <f t="shared" si="1"/>
        <v>0</v>
      </c>
      <c r="F45" s="10">
        <f t="shared" si="2"/>
        <v>0</v>
      </c>
      <c r="G45" s="4"/>
      <c r="H45" s="92">
        <f t="shared" si="3"/>
        <v>0</v>
      </c>
      <c r="I45" s="10">
        <f t="shared" si="4"/>
        <v>0</v>
      </c>
      <c r="J45" s="4"/>
      <c r="K45" s="92">
        <f t="shared" si="5"/>
        <v>0</v>
      </c>
      <c r="L45" s="10">
        <f t="shared" si="6"/>
        <v>0</v>
      </c>
      <c r="M45" s="119">
        <f t="shared" si="7"/>
        <v>0</v>
      </c>
      <c r="N45" s="4"/>
      <c r="O45" s="92">
        <f t="shared" si="8"/>
        <v>0</v>
      </c>
      <c r="P45" s="10">
        <f t="shared" si="9"/>
        <v>0</v>
      </c>
      <c r="Q45" s="4"/>
      <c r="R45" s="92">
        <f t="shared" si="10"/>
        <v>0</v>
      </c>
      <c r="S45" s="10">
        <f t="shared" si="11"/>
        <v>0</v>
      </c>
      <c r="T45" s="4"/>
      <c r="U45" s="92">
        <f t="shared" si="12"/>
        <v>0</v>
      </c>
      <c r="V45" s="10">
        <f t="shared" si="13"/>
        <v>0</v>
      </c>
      <c r="W45" s="119">
        <f t="shared" si="14"/>
        <v>0</v>
      </c>
      <c r="X45" s="4"/>
      <c r="Y45" s="92">
        <f t="shared" si="15"/>
        <v>0</v>
      </c>
      <c r="Z45" s="10">
        <f t="shared" si="16"/>
        <v>0</v>
      </c>
      <c r="AA45" s="4"/>
      <c r="AB45" s="92">
        <f t="shared" si="17"/>
        <v>0</v>
      </c>
      <c r="AC45" s="10">
        <f t="shared" si="18"/>
        <v>0</v>
      </c>
      <c r="AD45" s="4"/>
      <c r="AE45" s="92">
        <f t="shared" si="19"/>
        <v>0</v>
      </c>
      <c r="AF45" s="10">
        <f t="shared" si="20"/>
        <v>0</v>
      </c>
      <c r="AG45" s="119">
        <f t="shared" si="21"/>
        <v>0</v>
      </c>
      <c r="AH45" s="4"/>
      <c r="AI45" s="92">
        <f t="shared" si="22"/>
        <v>0</v>
      </c>
      <c r="AJ45" s="10">
        <f t="shared" si="23"/>
        <v>0</v>
      </c>
      <c r="AK45" s="4"/>
      <c r="AL45" s="92">
        <f t="shared" si="24"/>
        <v>0</v>
      </c>
      <c r="AM45" s="10">
        <f t="shared" si="25"/>
        <v>0</v>
      </c>
      <c r="AN45" s="4"/>
      <c r="AO45" s="92">
        <f t="shared" si="26"/>
        <v>0</v>
      </c>
      <c r="AP45" s="10">
        <f t="shared" si="27"/>
        <v>0</v>
      </c>
      <c r="AQ45" s="119">
        <f t="shared" si="28"/>
        <v>0</v>
      </c>
      <c r="AR45" s="4"/>
      <c r="AS45" s="92">
        <f t="shared" si="29"/>
        <v>0</v>
      </c>
      <c r="AT45" s="10">
        <f t="shared" si="30"/>
        <v>0</v>
      </c>
      <c r="AU45" s="4"/>
      <c r="AV45" s="92">
        <f t="shared" si="31"/>
        <v>0</v>
      </c>
      <c r="AW45" s="10">
        <f t="shared" si="32"/>
        <v>0</v>
      </c>
      <c r="AX45" s="4"/>
      <c r="AY45" s="92">
        <f t="shared" si="33"/>
        <v>0</v>
      </c>
      <c r="AZ45" s="10">
        <f t="shared" si="34"/>
        <v>0</v>
      </c>
      <c r="BA45" s="119">
        <f t="shared" si="35"/>
        <v>0</v>
      </c>
      <c r="BB45" s="4"/>
      <c r="BC45" s="92">
        <f t="shared" si="36"/>
        <v>0</v>
      </c>
      <c r="BD45" s="10">
        <f t="shared" si="37"/>
        <v>0</v>
      </c>
      <c r="BE45" s="4"/>
      <c r="BF45" s="92">
        <f t="shared" si="38"/>
        <v>0</v>
      </c>
      <c r="BG45" s="10">
        <f t="shared" si="39"/>
        <v>0</v>
      </c>
      <c r="BH45" s="4"/>
      <c r="BI45" s="92">
        <f t="shared" si="40"/>
        <v>0</v>
      </c>
      <c r="BJ45" s="10">
        <f t="shared" si="41"/>
        <v>0</v>
      </c>
      <c r="BK45" s="119">
        <f t="shared" si="42"/>
        <v>0</v>
      </c>
      <c r="BL45" s="4"/>
      <c r="BM45" s="92">
        <f t="shared" si="43"/>
        <v>0</v>
      </c>
      <c r="BN45" s="10">
        <f t="shared" si="44"/>
        <v>0</v>
      </c>
      <c r="BO45" s="4"/>
      <c r="BP45" s="92">
        <f t="shared" si="45"/>
        <v>0</v>
      </c>
      <c r="BQ45" s="10">
        <f t="shared" si="46"/>
        <v>0</v>
      </c>
      <c r="BR45" s="4"/>
      <c r="BS45" s="92">
        <f t="shared" si="47"/>
        <v>0</v>
      </c>
      <c r="BT45" s="10">
        <f t="shared" si="48"/>
        <v>0</v>
      </c>
      <c r="BU45" s="119">
        <f t="shared" si="49"/>
        <v>0</v>
      </c>
      <c r="BV45" s="4"/>
      <c r="BW45" s="92">
        <f t="shared" si="50"/>
        <v>0</v>
      </c>
      <c r="BX45" s="10">
        <f t="shared" si="51"/>
        <v>0</v>
      </c>
      <c r="BY45" s="4"/>
      <c r="BZ45" s="92">
        <f t="shared" si="52"/>
        <v>0</v>
      </c>
      <c r="CA45" s="10">
        <f t="shared" si="53"/>
        <v>0</v>
      </c>
      <c r="CB45" s="4"/>
      <c r="CC45" s="92">
        <f t="shared" si="54"/>
        <v>0</v>
      </c>
      <c r="CD45" s="10">
        <f t="shared" si="55"/>
        <v>0</v>
      </c>
      <c r="CE45" s="119">
        <f t="shared" si="56"/>
        <v>0</v>
      </c>
      <c r="CF45" s="4"/>
      <c r="CG45" s="92">
        <f t="shared" si="57"/>
        <v>0</v>
      </c>
      <c r="CH45" s="10">
        <f t="shared" si="58"/>
        <v>0</v>
      </c>
      <c r="CI45" s="4"/>
      <c r="CJ45" s="92">
        <f t="shared" si="59"/>
        <v>0</v>
      </c>
      <c r="CK45" s="10">
        <f t="shared" si="60"/>
        <v>0</v>
      </c>
      <c r="CL45" s="4"/>
      <c r="CM45" s="92">
        <f t="shared" si="61"/>
        <v>0</v>
      </c>
      <c r="CN45" s="10">
        <f t="shared" si="62"/>
        <v>0</v>
      </c>
      <c r="CO45" s="119">
        <f t="shared" si="63"/>
        <v>0</v>
      </c>
      <c r="CP45" s="4"/>
      <c r="CQ45" s="92">
        <f t="shared" si="64"/>
        <v>0</v>
      </c>
      <c r="CR45" s="10">
        <f t="shared" si="65"/>
        <v>0</v>
      </c>
      <c r="CS45" s="4"/>
      <c r="CT45" s="92">
        <f t="shared" si="66"/>
        <v>0</v>
      </c>
      <c r="CU45" s="10">
        <f t="shared" si="67"/>
        <v>0</v>
      </c>
      <c r="CV45" s="4"/>
      <c r="CW45" s="92">
        <f t="shared" si="68"/>
        <v>0</v>
      </c>
      <c r="CX45" s="10">
        <f t="shared" si="69"/>
        <v>0</v>
      </c>
      <c r="CY45" s="119">
        <f t="shared" si="70"/>
        <v>0</v>
      </c>
      <c r="CZ45" s="4"/>
      <c r="DA45" s="92">
        <f t="shared" si="71"/>
        <v>0</v>
      </c>
      <c r="DB45" s="10">
        <f t="shared" si="72"/>
        <v>0</v>
      </c>
      <c r="DC45" s="4"/>
      <c r="DD45" s="92">
        <f t="shared" si="73"/>
        <v>0</v>
      </c>
      <c r="DE45" s="10">
        <f t="shared" si="74"/>
        <v>0</v>
      </c>
      <c r="DF45" s="4"/>
      <c r="DG45" s="92">
        <f t="shared" si="75"/>
        <v>0</v>
      </c>
      <c r="DH45" s="10">
        <f t="shared" si="76"/>
        <v>0</v>
      </c>
      <c r="DI45" s="119">
        <f t="shared" si="77"/>
        <v>0</v>
      </c>
      <c r="DJ45" s="4"/>
      <c r="DK45" s="92">
        <f t="shared" si="78"/>
        <v>0</v>
      </c>
      <c r="DL45" s="10">
        <f t="shared" si="79"/>
        <v>0</v>
      </c>
      <c r="DM45" s="4"/>
      <c r="DN45" s="92">
        <f t="shared" si="80"/>
        <v>0</v>
      </c>
      <c r="DO45" s="10">
        <f t="shared" si="81"/>
        <v>0</v>
      </c>
      <c r="DP45" s="4"/>
      <c r="DQ45" s="92">
        <f t="shared" si="82"/>
        <v>0</v>
      </c>
      <c r="DR45" s="10">
        <f t="shared" si="83"/>
        <v>0</v>
      </c>
      <c r="DS45" s="119">
        <f t="shared" si="84"/>
        <v>0</v>
      </c>
      <c r="DT45" s="4"/>
      <c r="DU45" s="92">
        <f t="shared" si="85"/>
        <v>0</v>
      </c>
      <c r="DV45" s="10">
        <f t="shared" si="86"/>
        <v>0</v>
      </c>
      <c r="DW45" s="4"/>
      <c r="DX45" s="92">
        <f t="shared" si="87"/>
        <v>0</v>
      </c>
      <c r="DY45" s="10">
        <f t="shared" si="88"/>
        <v>0</v>
      </c>
      <c r="DZ45" s="4"/>
      <c r="EA45" s="92">
        <f t="shared" si="89"/>
        <v>0</v>
      </c>
      <c r="EB45" s="10">
        <f t="shared" si="90"/>
        <v>0</v>
      </c>
      <c r="EC45" s="119">
        <f t="shared" si="91"/>
        <v>0</v>
      </c>
      <c r="ED45" s="4"/>
      <c r="EE45" s="92">
        <f t="shared" si="92"/>
        <v>0</v>
      </c>
      <c r="EF45" s="10">
        <f t="shared" si="93"/>
        <v>0</v>
      </c>
      <c r="EG45" s="4"/>
      <c r="EH45" s="92">
        <f t="shared" si="94"/>
        <v>0</v>
      </c>
      <c r="EI45" s="10">
        <f t="shared" si="95"/>
        <v>0</v>
      </c>
      <c r="EJ45" s="4"/>
      <c r="EK45" s="92">
        <f t="shared" si="96"/>
        <v>0</v>
      </c>
      <c r="EL45" s="10">
        <f t="shared" si="97"/>
        <v>0</v>
      </c>
      <c r="EM45" s="119">
        <f t="shared" si="98"/>
        <v>0</v>
      </c>
      <c r="EN45" s="4"/>
      <c r="EO45" s="92">
        <f t="shared" si="99"/>
        <v>0</v>
      </c>
      <c r="EP45" s="10">
        <f t="shared" si="100"/>
        <v>0</v>
      </c>
      <c r="EQ45" s="4"/>
      <c r="ER45" s="92">
        <f t="shared" si="101"/>
        <v>0</v>
      </c>
      <c r="ES45" s="10">
        <f t="shared" si="102"/>
        <v>0</v>
      </c>
      <c r="ET45" s="4"/>
      <c r="EU45" s="92">
        <f t="shared" si="103"/>
        <v>0</v>
      </c>
      <c r="EV45" s="10">
        <f t="shared" si="104"/>
        <v>0</v>
      </c>
      <c r="EW45" s="119">
        <f t="shared" si="105"/>
        <v>0</v>
      </c>
      <c r="EX45" s="4"/>
      <c r="EY45" s="92">
        <f t="shared" si="106"/>
        <v>0</v>
      </c>
      <c r="EZ45" s="10">
        <f t="shared" si="107"/>
        <v>0</v>
      </c>
      <c r="FA45" s="4"/>
      <c r="FB45" s="92">
        <f t="shared" si="108"/>
        <v>0</v>
      </c>
      <c r="FC45" s="10">
        <f t="shared" si="109"/>
        <v>0</v>
      </c>
      <c r="FD45" s="4"/>
      <c r="FE45" s="92">
        <f t="shared" si="110"/>
        <v>0</v>
      </c>
      <c r="FF45" s="10">
        <f t="shared" si="111"/>
        <v>0</v>
      </c>
      <c r="FG45" s="119">
        <f t="shared" si="112"/>
        <v>0</v>
      </c>
      <c r="FH45" s="4"/>
      <c r="FI45" s="92">
        <f t="shared" si="113"/>
        <v>0</v>
      </c>
      <c r="FJ45" s="10">
        <f t="shared" si="114"/>
        <v>0</v>
      </c>
      <c r="FK45" s="4"/>
      <c r="FL45" s="92">
        <f t="shared" si="115"/>
        <v>0</v>
      </c>
      <c r="FM45" s="10">
        <f t="shared" si="116"/>
        <v>0</v>
      </c>
      <c r="FN45" s="4"/>
      <c r="FO45" s="92">
        <f t="shared" si="117"/>
        <v>0</v>
      </c>
      <c r="FP45" s="10">
        <f t="shared" si="118"/>
        <v>0</v>
      </c>
      <c r="FQ45" s="119">
        <f t="shared" si="219"/>
        <v>0</v>
      </c>
      <c r="FR45" s="4"/>
      <c r="FS45" s="92">
        <f t="shared" si="120"/>
        <v>0</v>
      </c>
      <c r="FT45" s="10">
        <f t="shared" si="121"/>
        <v>0</v>
      </c>
      <c r="FU45" s="4"/>
      <c r="FV45" s="92">
        <f t="shared" si="122"/>
        <v>0</v>
      </c>
      <c r="FW45" s="10">
        <f t="shared" si="123"/>
        <v>0</v>
      </c>
      <c r="FX45" s="4"/>
      <c r="FY45" s="92">
        <f t="shared" si="124"/>
        <v>0</v>
      </c>
      <c r="FZ45" s="10">
        <f t="shared" si="125"/>
        <v>0</v>
      </c>
      <c r="GA45" s="119">
        <f t="shared" si="220"/>
        <v>0</v>
      </c>
      <c r="GB45" s="4"/>
      <c r="GC45" s="92">
        <f t="shared" si="127"/>
        <v>0</v>
      </c>
      <c r="GD45" s="10">
        <f t="shared" si="128"/>
        <v>0</v>
      </c>
      <c r="GE45" s="4"/>
      <c r="GF45" s="92">
        <f t="shared" si="129"/>
        <v>0</v>
      </c>
      <c r="GG45" s="10">
        <f t="shared" si="130"/>
        <v>0</v>
      </c>
      <c r="GH45" s="4"/>
      <c r="GI45" s="92">
        <f t="shared" si="131"/>
        <v>0</v>
      </c>
      <c r="GJ45" s="10">
        <f t="shared" si="132"/>
        <v>0</v>
      </c>
      <c r="GK45" s="119">
        <f t="shared" si="221"/>
        <v>0</v>
      </c>
      <c r="GL45" s="4"/>
      <c r="GM45" s="92">
        <f t="shared" si="134"/>
        <v>0</v>
      </c>
      <c r="GN45" s="10">
        <f t="shared" si="135"/>
        <v>0</v>
      </c>
      <c r="GO45" s="4"/>
      <c r="GP45" s="92">
        <f t="shared" si="136"/>
        <v>0</v>
      </c>
      <c r="GQ45" s="10">
        <f t="shared" si="137"/>
        <v>0</v>
      </c>
      <c r="GR45" s="4"/>
      <c r="GS45" s="92">
        <f t="shared" si="138"/>
        <v>0</v>
      </c>
      <c r="GT45" s="10">
        <f t="shared" si="139"/>
        <v>0</v>
      </c>
      <c r="GU45" s="119">
        <f t="shared" si="140"/>
        <v>0</v>
      </c>
      <c r="GV45" s="4"/>
      <c r="GW45" s="92">
        <f t="shared" si="141"/>
        <v>0</v>
      </c>
      <c r="GX45" s="10">
        <f t="shared" si="142"/>
        <v>0</v>
      </c>
      <c r="GY45" s="4"/>
      <c r="GZ45" s="92">
        <f t="shared" si="143"/>
        <v>0</v>
      </c>
      <c r="HA45" s="10">
        <f t="shared" si="144"/>
        <v>0</v>
      </c>
      <c r="HB45" s="4"/>
      <c r="HC45" s="92">
        <f t="shared" si="145"/>
        <v>0</v>
      </c>
      <c r="HD45" s="10">
        <f t="shared" si="146"/>
        <v>0</v>
      </c>
      <c r="HE45" s="119">
        <f t="shared" si="222"/>
        <v>0</v>
      </c>
      <c r="HF45" s="4"/>
      <c r="HG45" s="92">
        <f t="shared" si="148"/>
        <v>0</v>
      </c>
      <c r="HH45" s="10">
        <f t="shared" si="149"/>
        <v>0</v>
      </c>
      <c r="HI45" s="4"/>
      <c r="HJ45" s="92">
        <f t="shared" si="150"/>
        <v>0</v>
      </c>
      <c r="HK45" s="10">
        <f t="shared" si="151"/>
        <v>0</v>
      </c>
      <c r="HL45" s="4"/>
      <c r="HM45" s="92">
        <f t="shared" si="152"/>
        <v>0</v>
      </c>
      <c r="HN45" s="10">
        <f t="shared" si="153"/>
        <v>0</v>
      </c>
      <c r="HO45" s="119">
        <f t="shared" si="223"/>
        <v>0</v>
      </c>
      <c r="HP45" s="4"/>
      <c r="HQ45" s="92">
        <f t="shared" si="155"/>
        <v>0</v>
      </c>
      <c r="HR45" s="10">
        <f t="shared" si="156"/>
        <v>0</v>
      </c>
      <c r="HS45" s="4"/>
      <c r="HT45" s="92">
        <f t="shared" si="157"/>
        <v>0</v>
      </c>
      <c r="HU45" s="10">
        <f t="shared" si="158"/>
        <v>0</v>
      </c>
      <c r="HV45" s="4"/>
      <c r="HW45" s="92">
        <f t="shared" si="159"/>
        <v>0</v>
      </c>
      <c r="HX45" s="10">
        <f t="shared" si="160"/>
        <v>0</v>
      </c>
      <c r="HY45" s="119">
        <f t="shared" si="224"/>
        <v>0</v>
      </c>
      <c r="HZ45" s="4"/>
      <c r="IA45" s="92">
        <f t="shared" si="162"/>
        <v>0</v>
      </c>
      <c r="IB45" s="10">
        <f t="shared" si="163"/>
        <v>0</v>
      </c>
      <c r="IC45" s="4"/>
      <c r="ID45" s="92">
        <f t="shared" si="164"/>
        <v>0</v>
      </c>
      <c r="IE45" s="10">
        <f t="shared" si="165"/>
        <v>0</v>
      </c>
      <c r="IF45" s="4"/>
      <c r="IG45" s="92">
        <f t="shared" si="166"/>
        <v>0</v>
      </c>
      <c r="IH45" s="10">
        <f t="shared" si="167"/>
        <v>0</v>
      </c>
      <c r="II45" s="119">
        <f t="shared" si="225"/>
        <v>0</v>
      </c>
      <c r="IJ45" s="4"/>
      <c r="IK45" s="92">
        <f t="shared" si="169"/>
        <v>0</v>
      </c>
      <c r="IL45" s="10">
        <f t="shared" si="170"/>
        <v>0</v>
      </c>
      <c r="IM45" s="4"/>
      <c r="IN45" s="92">
        <f t="shared" si="171"/>
        <v>0</v>
      </c>
      <c r="IO45" s="10">
        <f t="shared" si="172"/>
        <v>0</v>
      </c>
      <c r="IP45" s="4"/>
      <c r="IQ45" s="92">
        <f t="shared" si="173"/>
        <v>0</v>
      </c>
      <c r="IR45" s="10">
        <f t="shared" si="174"/>
        <v>0</v>
      </c>
      <c r="IS45" s="119">
        <f t="shared" si="226"/>
        <v>0</v>
      </c>
      <c r="IT45" s="4"/>
      <c r="IU45" s="92">
        <f t="shared" si="176"/>
        <v>0</v>
      </c>
      <c r="IV45" s="10">
        <f t="shared" si="177"/>
        <v>0</v>
      </c>
      <c r="IW45" s="4"/>
      <c r="IX45" s="92">
        <f t="shared" si="178"/>
        <v>0</v>
      </c>
      <c r="IY45" s="10">
        <f t="shared" si="179"/>
        <v>0</v>
      </c>
      <c r="IZ45" s="4"/>
      <c r="JA45" s="92">
        <f t="shared" si="180"/>
        <v>0</v>
      </c>
      <c r="JB45" s="10">
        <f t="shared" si="181"/>
        <v>0</v>
      </c>
      <c r="JC45" s="119">
        <f t="shared" si="227"/>
        <v>0</v>
      </c>
      <c r="JD45" s="4"/>
      <c r="JE45" s="92">
        <f t="shared" si="183"/>
        <v>0</v>
      </c>
      <c r="JF45" s="10">
        <f t="shared" si="184"/>
        <v>0</v>
      </c>
      <c r="JG45" s="4"/>
      <c r="JH45" s="92">
        <f t="shared" si="185"/>
        <v>0</v>
      </c>
      <c r="JI45" s="10">
        <f t="shared" si="186"/>
        <v>0</v>
      </c>
      <c r="JJ45" s="4"/>
      <c r="JK45" s="92">
        <f t="shared" si="187"/>
        <v>0</v>
      </c>
      <c r="JL45" s="10">
        <f t="shared" si="188"/>
        <v>0</v>
      </c>
      <c r="JM45" s="119">
        <f t="shared" si="189"/>
        <v>0</v>
      </c>
      <c r="JN45" s="4"/>
      <c r="JO45" s="92">
        <f t="shared" si="190"/>
        <v>0</v>
      </c>
      <c r="JP45" s="10">
        <f t="shared" si="191"/>
        <v>0</v>
      </c>
      <c r="JQ45" s="4"/>
      <c r="JR45" s="92">
        <f t="shared" si="192"/>
        <v>0</v>
      </c>
      <c r="JS45" s="10">
        <f t="shared" si="193"/>
        <v>0</v>
      </c>
      <c r="JT45" s="4"/>
      <c r="JU45" s="92">
        <f t="shared" si="194"/>
        <v>0</v>
      </c>
      <c r="JV45" s="10">
        <f t="shared" si="195"/>
        <v>0</v>
      </c>
      <c r="JW45" s="119">
        <f t="shared" si="228"/>
        <v>0</v>
      </c>
      <c r="JX45" s="4"/>
      <c r="JY45" s="92">
        <f t="shared" si="197"/>
        <v>0</v>
      </c>
      <c r="JZ45" s="10">
        <f t="shared" si="198"/>
        <v>0</v>
      </c>
      <c r="KA45" s="4"/>
      <c r="KB45" s="92">
        <f t="shared" si="199"/>
        <v>0</v>
      </c>
      <c r="KC45" s="10">
        <f t="shared" si="200"/>
        <v>0</v>
      </c>
      <c r="KD45" s="4"/>
      <c r="KE45" s="92">
        <f t="shared" si="201"/>
        <v>0</v>
      </c>
      <c r="KF45" s="10">
        <f t="shared" si="202"/>
        <v>0</v>
      </c>
      <c r="KG45" s="119">
        <f t="shared" si="229"/>
        <v>0</v>
      </c>
      <c r="KH45" s="4"/>
      <c r="KI45" s="92">
        <f t="shared" si="204"/>
        <v>0</v>
      </c>
      <c r="KJ45" s="10">
        <f t="shared" si="205"/>
        <v>0</v>
      </c>
      <c r="KK45" s="4"/>
      <c r="KL45" s="92">
        <f t="shared" si="206"/>
        <v>0</v>
      </c>
      <c r="KM45" s="10">
        <f t="shared" si="207"/>
        <v>0</v>
      </c>
      <c r="KN45" s="4"/>
      <c r="KO45" s="92">
        <f t="shared" si="208"/>
        <v>0</v>
      </c>
      <c r="KP45" s="10">
        <f t="shared" si="209"/>
        <v>0</v>
      </c>
      <c r="KQ45" s="119">
        <f t="shared" si="230"/>
        <v>0</v>
      </c>
      <c r="KR45" s="4"/>
      <c r="KS45" s="92">
        <f t="shared" si="211"/>
        <v>0</v>
      </c>
      <c r="KT45" s="10">
        <f t="shared" si="212"/>
        <v>0</v>
      </c>
      <c r="KU45" s="4"/>
      <c r="KV45" s="92">
        <f t="shared" si="213"/>
        <v>0</v>
      </c>
      <c r="KW45" s="10">
        <f t="shared" si="214"/>
        <v>0</v>
      </c>
      <c r="KX45" s="4"/>
      <c r="KY45" s="92">
        <f t="shared" si="215"/>
        <v>0</v>
      </c>
      <c r="KZ45" s="10">
        <f t="shared" si="216"/>
        <v>0</v>
      </c>
      <c r="LA45" s="119">
        <f t="shared" si="231"/>
        <v>0</v>
      </c>
      <c r="LB45" s="37"/>
      <c r="LD45" s="335">
        <f t="shared" si="218"/>
        <v>0</v>
      </c>
      <c r="LE45" s="189">
        <f t="shared" si="0"/>
        <v>0</v>
      </c>
    </row>
    <row r="46" spans="1:317" x14ac:dyDescent="0.25">
      <c r="A46" s="134" t="s">
        <v>177</v>
      </c>
      <c r="B46" s="4">
        <v>45000</v>
      </c>
      <c r="C46" s="4">
        <v>80000</v>
      </c>
      <c r="D46" s="4">
        <v>4</v>
      </c>
      <c r="E46" s="92">
        <f t="shared" si="1"/>
        <v>180000</v>
      </c>
      <c r="F46" s="10">
        <f t="shared" si="2"/>
        <v>320000</v>
      </c>
      <c r="G46" s="4"/>
      <c r="H46" s="92">
        <f t="shared" si="3"/>
        <v>0</v>
      </c>
      <c r="I46" s="10">
        <f t="shared" si="4"/>
        <v>0</v>
      </c>
      <c r="J46" s="4"/>
      <c r="K46" s="92">
        <f t="shared" si="5"/>
        <v>0</v>
      </c>
      <c r="L46" s="10">
        <f t="shared" si="6"/>
        <v>0</v>
      </c>
      <c r="M46" s="119">
        <f t="shared" si="7"/>
        <v>4</v>
      </c>
      <c r="N46" s="4">
        <v>5</v>
      </c>
      <c r="O46" s="92">
        <f t="shared" si="8"/>
        <v>225000</v>
      </c>
      <c r="P46" s="10">
        <f t="shared" si="9"/>
        <v>400000</v>
      </c>
      <c r="Q46" s="4">
        <v>1</v>
      </c>
      <c r="R46" s="92">
        <f t="shared" si="10"/>
        <v>45000</v>
      </c>
      <c r="S46" s="10">
        <f t="shared" si="11"/>
        <v>80000</v>
      </c>
      <c r="T46" s="4"/>
      <c r="U46" s="92">
        <f t="shared" si="12"/>
        <v>0</v>
      </c>
      <c r="V46" s="10">
        <f t="shared" si="13"/>
        <v>0</v>
      </c>
      <c r="W46" s="119">
        <f t="shared" si="14"/>
        <v>6</v>
      </c>
      <c r="X46" s="4">
        <v>2</v>
      </c>
      <c r="Y46" s="92">
        <f t="shared" si="15"/>
        <v>90000</v>
      </c>
      <c r="Z46" s="10">
        <f t="shared" si="16"/>
        <v>160000</v>
      </c>
      <c r="AA46" s="4">
        <f>1+1</f>
        <v>2</v>
      </c>
      <c r="AB46" s="92">
        <f t="shared" si="17"/>
        <v>90000</v>
      </c>
      <c r="AC46" s="10">
        <f t="shared" si="18"/>
        <v>160000</v>
      </c>
      <c r="AD46" s="4"/>
      <c r="AE46" s="92">
        <f t="shared" si="19"/>
        <v>0</v>
      </c>
      <c r="AF46" s="10">
        <f t="shared" si="20"/>
        <v>0</v>
      </c>
      <c r="AG46" s="119">
        <f t="shared" si="21"/>
        <v>4</v>
      </c>
      <c r="AH46" s="4">
        <v>2</v>
      </c>
      <c r="AI46" s="92">
        <f t="shared" si="22"/>
        <v>90000</v>
      </c>
      <c r="AJ46" s="10">
        <f t="shared" si="23"/>
        <v>160000</v>
      </c>
      <c r="AK46" s="4"/>
      <c r="AL46" s="92">
        <f t="shared" si="24"/>
        <v>0</v>
      </c>
      <c r="AM46" s="10">
        <f t="shared" si="25"/>
        <v>0</v>
      </c>
      <c r="AN46" s="4"/>
      <c r="AO46" s="92">
        <f t="shared" si="26"/>
        <v>0</v>
      </c>
      <c r="AP46" s="10">
        <f t="shared" si="27"/>
        <v>0</v>
      </c>
      <c r="AQ46" s="119">
        <f t="shared" si="28"/>
        <v>2</v>
      </c>
      <c r="AR46" s="4">
        <v>5</v>
      </c>
      <c r="AS46" s="92">
        <f t="shared" si="29"/>
        <v>225000</v>
      </c>
      <c r="AT46" s="10">
        <f t="shared" si="30"/>
        <v>400000</v>
      </c>
      <c r="AU46" s="4"/>
      <c r="AV46" s="92">
        <f t="shared" si="31"/>
        <v>0</v>
      </c>
      <c r="AW46" s="10">
        <f t="shared" si="32"/>
        <v>0</v>
      </c>
      <c r="AX46" s="4"/>
      <c r="AY46" s="92">
        <f t="shared" si="33"/>
        <v>0</v>
      </c>
      <c r="AZ46" s="10">
        <f t="shared" si="34"/>
        <v>0</v>
      </c>
      <c r="BA46" s="119">
        <f t="shared" si="35"/>
        <v>5</v>
      </c>
      <c r="BB46" s="4">
        <v>4</v>
      </c>
      <c r="BC46" s="92">
        <f t="shared" si="36"/>
        <v>180000</v>
      </c>
      <c r="BD46" s="10">
        <f t="shared" si="37"/>
        <v>320000</v>
      </c>
      <c r="BE46" s="4">
        <v>0</v>
      </c>
      <c r="BF46" s="92">
        <f t="shared" si="38"/>
        <v>0</v>
      </c>
      <c r="BG46" s="10">
        <f t="shared" si="39"/>
        <v>0</v>
      </c>
      <c r="BH46" s="4"/>
      <c r="BI46" s="92">
        <f t="shared" si="40"/>
        <v>0</v>
      </c>
      <c r="BJ46" s="10">
        <f t="shared" si="41"/>
        <v>0</v>
      </c>
      <c r="BK46" s="119">
        <f t="shared" si="42"/>
        <v>4</v>
      </c>
      <c r="BL46" s="4">
        <v>5</v>
      </c>
      <c r="BM46" s="92">
        <f t="shared" si="43"/>
        <v>225000</v>
      </c>
      <c r="BN46" s="10">
        <f t="shared" si="44"/>
        <v>400000</v>
      </c>
      <c r="BO46" s="4"/>
      <c r="BP46" s="92">
        <f t="shared" si="45"/>
        <v>0</v>
      </c>
      <c r="BQ46" s="10">
        <f t="shared" si="46"/>
        <v>0</v>
      </c>
      <c r="BR46" s="4"/>
      <c r="BS46" s="92">
        <f t="shared" si="47"/>
        <v>0</v>
      </c>
      <c r="BT46" s="10">
        <f t="shared" si="48"/>
        <v>0</v>
      </c>
      <c r="BU46" s="119">
        <f t="shared" si="49"/>
        <v>5</v>
      </c>
      <c r="BV46" s="4">
        <v>2</v>
      </c>
      <c r="BW46" s="92">
        <f t="shared" si="50"/>
        <v>90000</v>
      </c>
      <c r="BX46" s="10">
        <f t="shared" si="51"/>
        <v>160000</v>
      </c>
      <c r="BY46" s="4">
        <f>1</f>
        <v>1</v>
      </c>
      <c r="BZ46" s="92">
        <f t="shared" si="52"/>
        <v>45000</v>
      </c>
      <c r="CA46" s="10">
        <f t="shared" si="53"/>
        <v>80000</v>
      </c>
      <c r="CB46" s="4"/>
      <c r="CC46" s="92">
        <f t="shared" si="54"/>
        <v>0</v>
      </c>
      <c r="CD46" s="10">
        <f t="shared" si="55"/>
        <v>0</v>
      </c>
      <c r="CE46" s="119">
        <f t="shared" si="56"/>
        <v>3</v>
      </c>
      <c r="CF46" s="4">
        <v>10</v>
      </c>
      <c r="CG46" s="92">
        <f t="shared" si="57"/>
        <v>450000</v>
      </c>
      <c r="CH46" s="10">
        <f t="shared" si="58"/>
        <v>800000</v>
      </c>
      <c r="CI46" s="4">
        <f>1+1+1+1</f>
        <v>4</v>
      </c>
      <c r="CJ46" s="92">
        <f t="shared" si="59"/>
        <v>180000</v>
      </c>
      <c r="CK46" s="10">
        <f t="shared" si="60"/>
        <v>320000</v>
      </c>
      <c r="CL46" s="4"/>
      <c r="CM46" s="92">
        <f t="shared" si="61"/>
        <v>0</v>
      </c>
      <c r="CN46" s="10">
        <f t="shared" si="62"/>
        <v>0</v>
      </c>
      <c r="CO46" s="119">
        <f t="shared" si="63"/>
        <v>14</v>
      </c>
      <c r="CP46" s="4">
        <v>3</v>
      </c>
      <c r="CQ46" s="92">
        <f t="shared" si="64"/>
        <v>135000</v>
      </c>
      <c r="CR46" s="10">
        <f t="shared" si="65"/>
        <v>240000</v>
      </c>
      <c r="CS46" s="4"/>
      <c r="CT46" s="92">
        <f t="shared" si="66"/>
        <v>0</v>
      </c>
      <c r="CU46" s="10">
        <f t="shared" si="67"/>
        <v>0</v>
      </c>
      <c r="CV46" s="4"/>
      <c r="CW46" s="92">
        <f t="shared" si="68"/>
        <v>0</v>
      </c>
      <c r="CX46" s="10">
        <f t="shared" si="69"/>
        <v>0</v>
      </c>
      <c r="CY46" s="119">
        <f t="shared" si="70"/>
        <v>3</v>
      </c>
      <c r="CZ46" s="4">
        <v>4</v>
      </c>
      <c r="DA46" s="92">
        <f t="shared" si="71"/>
        <v>180000</v>
      </c>
      <c r="DB46" s="10">
        <f t="shared" si="72"/>
        <v>320000</v>
      </c>
      <c r="DC46" s="4"/>
      <c r="DD46" s="92">
        <f t="shared" si="73"/>
        <v>0</v>
      </c>
      <c r="DE46" s="10">
        <f t="shared" si="74"/>
        <v>0</v>
      </c>
      <c r="DF46" s="4"/>
      <c r="DG46" s="92">
        <f t="shared" si="75"/>
        <v>0</v>
      </c>
      <c r="DH46" s="10">
        <f t="shared" si="76"/>
        <v>0</v>
      </c>
      <c r="DI46" s="119">
        <f t="shared" si="77"/>
        <v>4</v>
      </c>
      <c r="DJ46" s="4">
        <v>3</v>
      </c>
      <c r="DK46" s="92">
        <f t="shared" si="78"/>
        <v>135000</v>
      </c>
      <c r="DL46" s="10">
        <f t="shared" si="79"/>
        <v>240000</v>
      </c>
      <c r="DM46" s="4">
        <f>1+1</f>
        <v>2</v>
      </c>
      <c r="DN46" s="92">
        <f t="shared" si="80"/>
        <v>90000</v>
      </c>
      <c r="DO46" s="10">
        <f t="shared" si="81"/>
        <v>160000</v>
      </c>
      <c r="DP46" s="4"/>
      <c r="DQ46" s="92">
        <f t="shared" si="82"/>
        <v>0</v>
      </c>
      <c r="DR46" s="10">
        <f t="shared" si="83"/>
        <v>0</v>
      </c>
      <c r="DS46" s="119">
        <f t="shared" si="84"/>
        <v>5</v>
      </c>
      <c r="DT46" s="4">
        <v>4</v>
      </c>
      <c r="DU46" s="92">
        <f t="shared" si="85"/>
        <v>180000</v>
      </c>
      <c r="DV46" s="10">
        <f t="shared" si="86"/>
        <v>320000</v>
      </c>
      <c r="DW46" s="4">
        <f>1</f>
        <v>1</v>
      </c>
      <c r="DX46" s="92">
        <f t="shared" si="87"/>
        <v>45000</v>
      </c>
      <c r="DY46" s="10">
        <f t="shared" si="88"/>
        <v>80000</v>
      </c>
      <c r="DZ46" s="4">
        <f>1</f>
        <v>1</v>
      </c>
      <c r="EA46" s="92">
        <f t="shared" si="89"/>
        <v>45000</v>
      </c>
      <c r="EB46" s="10">
        <f t="shared" si="90"/>
        <v>80000</v>
      </c>
      <c r="EC46" s="119">
        <f t="shared" si="91"/>
        <v>6</v>
      </c>
      <c r="ED46" s="4">
        <v>7</v>
      </c>
      <c r="EE46" s="92">
        <f t="shared" si="92"/>
        <v>315000</v>
      </c>
      <c r="EF46" s="10">
        <f t="shared" si="93"/>
        <v>560000</v>
      </c>
      <c r="EG46" s="4"/>
      <c r="EH46" s="92">
        <f t="shared" si="94"/>
        <v>0</v>
      </c>
      <c r="EI46" s="10">
        <f t="shared" si="95"/>
        <v>0</v>
      </c>
      <c r="EJ46" s="4">
        <f>1</f>
        <v>1</v>
      </c>
      <c r="EK46" s="92">
        <f t="shared" si="96"/>
        <v>45000</v>
      </c>
      <c r="EL46" s="10">
        <f t="shared" si="97"/>
        <v>80000</v>
      </c>
      <c r="EM46" s="119">
        <f t="shared" si="98"/>
        <v>8</v>
      </c>
      <c r="EN46" s="4">
        <v>5</v>
      </c>
      <c r="EO46" s="92">
        <f t="shared" si="99"/>
        <v>225000</v>
      </c>
      <c r="EP46" s="10">
        <f t="shared" si="100"/>
        <v>400000</v>
      </c>
      <c r="EQ46" s="4">
        <f>1+1</f>
        <v>2</v>
      </c>
      <c r="ER46" s="92">
        <f t="shared" si="101"/>
        <v>90000</v>
      </c>
      <c r="ES46" s="10">
        <f t="shared" si="102"/>
        <v>160000</v>
      </c>
      <c r="ET46" s="4"/>
      <c r="EU46" s="92">
        <f t="shared" si="103"/>
        <v>0</v>
      </c>
      <c r="EV46" s="10">
        <f t="shared" si="104"/>
        <v>0</v>
      </c>
      <c r="EW46" s="119">
        <f t="shared" si="105"/>
        <v>7</v>
      </c>
      <c r="EX46" s="4">
        <v>7</v>
      </c>
      <c r="EY46" s="92">
        <f t="shared" si="106"/>
        <v>315000</v>
      </c>
      <c r="EZ46" s="10">
        <f t="shared" si="107"/>
        <v>560000</v>
      </c>
      <c r="FA46" s="4">
        <v>1</v>
      </c>
      <c r="FB46" s="92">
        <f t="shared" si="108"/>
        <v>45000</v>
      </c>
      <c r="FC46" s="10">
        <f t="shared" si="109"/>
        <v>80000</v>
      </c>
      <c r="FD46" s="4"/>
      <c r="FE46" s="92">
        <f t="shared" si="110"/>
        <v>0</v>
      </c>
      <c r="FF46" s="10">
        <f t="shared" si="111"/>
        <v>0</v>
      </c>
      <c r="FG46" s="119">
        <f t="shared" si="112"/>
        <v>8</v>
      </c>
      <c r="FH46" s="4">
        <v>4</v>
      </c>
      <c r="FI46" s="92">
        <f t="shared" si="113"/>
        <v>180000</v>
      </c>
      <c r="FJ46" s="10">
        <f t="shared" si="114"/>
        <v>320000</v>
      </c>
      <c r="FK46" s="4">
        <f>1</f>
        <v>1</v>
      </c>
      <c r="FL46" s="92">
        <f t="shared" si="115"/>
        <v>45000</v>
      </c>
      <c r="FM46" s="10">
        <f t="shared" si="116"/>
        <v>80000</v>
      </c>
      <c r="FN46" s="4"/>
      <c r="FO46" s="92">
        <f t="shared" si="117"/>
        <v>0</v>
      </c>
      <c r="FP46" s="10">
        <f t="shared" si="118"/>
        <v>0</v>
      </c>
      <c r="FQ46" s="119">
        <f t="shared" si="219"/>
        <v>5</v>
      </c>
      <c r="FR46" s="4">
        <v>5</v>
      </c>
      <c r="FS46" s="92">
        <f t="shared" si="120"/>
        <v>225000</v>
      </c>
      <c r="FT46" s="10">
        <f t="shared" si="121"/>
        <v>400000</v>
      </c>
      <c r="FU46" s="4"/>
      <c r="FV46" s="92">
        <f t="shared" si="122"/>
        <v>0</v>
      </c>
      <c r="FW46" s="10">
        <f t="shared" si="123"/>
        <v>0</v>
      </c>
      <c r="FX46" s="4"/>
      <c r="FY46" s="92">
        <f t="shared" si="124"/>
        <v>0</v>
      </c>
      <c r="FZ46" s="10">
        <f t="shared" si="125"/>
        <v>0</v>
      </c>
      <c r="GA46" s="119">
        <f t="shared" si="220"/>
        <v>5</v>
      </c>
      <c r="GB46" s="4">
        <v>6</v>
      </c>
      <c r="GC46" s="92">
        <f t="shared" si="127"/>
        <v>270000</v>
      </c>
      <c r="GD46" s="10">
        <f t="shared" si="128"/>
        <v>480000</v>
      </c>
      <c r="GE46" s="4"/>
      <c r="GF46" s="92">
        <f t="shared" si="129"/>
        <v>0</v>
      </c>
      <c r="GG46" s="10">
        <f t="shared" si="130"/>
        <v>0</v>
      </c>
      <c r="GH46" s="4"/>
      <c r="GI46" s="92">
        <f t="shared" si="131"/>
        <v>0</v>
      </c>
      <c r="GJ46" s="10">
        <f t="shared" si="132"/>
        <v>0</v>
      </c>
      <c r="GK46" s="119">
        <f t="shared" si="221"/>
        <v>6</v>
      </c>
      <c r="GL46" s="4">
        <v>3</v>
      </c>
      <c r="GM46" s="92">
        <f t="shared" si="134"/>
        <v>135000</v>
      </c>
      <c r="GN46" s="10">
        <f t="shared" si="135"/>
        <v>240000</v>
      </c>
      <c r="GO46" s="4">
        <v>1</v>
      </c>
      <c r="GP46" s="92">
        <f t="shared" si="136"/>
        <v>45000</v>
      </c>
      <c r="GQ46" s="10">
        <f t="shared" si="137"/>
        <v>80000</v>
      </c>
      <c r="GR46" s="4"/>
      <c r="GS46" s="92">
        <f t="shared" si="138"/>
        <v>0</v>
      </c>
      <c r="GT46" s="10">
        <f t="shared" si="139"/>
        <v>0</v>
      </c>
      <c r="GU46" s="119">
        <f t="shared" si="140"/>
        <v>4</v>
      </c>
      <c r="GV46" s="4">
        <v>4</v>
      </c>
      <c r="GW46" s="92">
        <f t="shared" si="141"/>
        <v>180000</v>
      </c>
      <c r="GX46" s="10">
        <f t="shared" si="142"/>
        <v>320000</v>
      </c>
      <c r="GY46" s="4"/>
      <c r="GZ46" s="92">
        <f t="shared" si="143"/>
        <v>0</v>
      </c>
      <c r="HA46" s="10">
        <f t="shared" si="144"/>
        <v>0</v>
      </c>
      <c r="HB46" s="4"/>
      <c r="HC46" s="92">
        <f t="shared" si="145"/>
        <v>0</v>
      </c>
      <c r="HD46" s="10">
        <f t="shared" si="146"/>
        <v>0</v>
      </c>
      <c r="HE46" s="119">
        <f t="shared" si="222"/>
        <v>4</v>
      </c>
      <c r="HF46" s="4"/>
      <c r="HG46" s="92">
        <f t="shared" si="148"/>
        <v>0</v>
      </c>
      <c r="HH46" s="10">
        <f t="shared" si="149"/>
        <v>0</v>
      </c>
      <c r="HI46" s="4"/>
      <c r="HJ46" s="92">
        <f t="shared" si="150"/>
        <v>0</v>
      </c>
      <c r="HK46" s="10">
        <f t="shared" si="151"/>
        <v>0</v>
      </c>
      <c r="HL46" s="4"/>
      <c r="HM46" s="92">
        <f t="shared" si="152"/>
        <v>0</v>
      </c>
      <c r="HN46" s="10">
        <f t="shared" si="153"/>
        <v>0</v>
      </c>
      <c r="HO46" s="119">
        <f t="shared" si="223"/>
        <v>0</v>
      </c>
      <c r="HP46" s="4">
        <v>2</v>
      </c>
      <c r="HQ46" s="92">
        <f t="shared" si="155"/>
        <v>90000</v>
      </c>
      <c r="HR46" s="10">
        <f t="shared" si="156"/>
        <v>160000</v>
      </c>
      <c r="HS46" s="4">
        <f>1</f>
        <v>1</v>
      </c>
      <c r="HT46" s="92">
        <f t="shared" si="157"/>
        <v>45000</v>
      </c>
      <c r="HU46" s="10">
        <f t="shared" si="158"/>
        <v>80000</v>
      </c>
      <c r="HV46" s="4"/>
      <c r="HW46" s="92">
        <f t="shared" si="159"/>
        <v>0</v>
      </c>
      <c r="HX46" s="10">
        <f t="shared" si="160"/>
        <v>0</v>
      </c>
      <c r="HY46" s="119">
        <f t="shared" si="224"/>
        <v>3</v>
      </c>
      <c r="HZ46" s="4">
        <v>2</v>
      </c>
      <c r="IA46" s="92">
        <f t="shared" si="162"/>
        <v>90000</v>
      </c>
      <c r="IB46" s="10">
        <f t="shared" si="163"/>
        <v>160000</v>
      </c>
      <c r="IC46" s="4"/>
      <c r="ID46" s="92">
        <f t="shared" si="164"/>
        <v>0</v>
      </c>
      <c r="IE46" s="10">
        <f t="shared" si="165"/>
        <v>0</v>
      </c>
      <c r="IF46" s="4"/>
      <c r="IG46" s="92">
        <f t="shared" si="166"/>
        <v>0</v>
      </c>
      <c r="IH46" s="10">
        <f t="shared" si="167"/>
        <v>0</v>
      </c>
      <c r="II46" s="119">
        <f t="shared" si="225"/>
        <v>2</v>
      </c>
      <c r="IJ46" s="4">
        <v>5</v>
      </c>
      <c r="IK46" s="92">
        <f t="shared" si="169"/>
        <v>225000</v>
      </c>
      <c r="IL46" s="10">
        <f t="shared" si="170"/>
        <v>400000</v>
      </c>
      <c r="IM46" s="4"/>
      <c r="IN46" s="92">
        <f t="shared" si="171"/>
        <v>0</v>
      </c>
      <c r="IO46" s="10">
        <f t="shared" si="172"/>
        <v>0</v>
      </c>
      <c r="IP46" s="4"/>
      <c r="IQ46" s="92">
        <f t="shared" si="173"/>
        <v>0</v>
      </c>
      <c r="IR46" s="10">
        <f t="shared" si="174"/>
        <v>0</v>
      </c>
      <c r="IS46" s="119">
        <f t="shared" si="226"/>
        <v>5</v>
      </c>
      <c r="IT46" s="4">
        <v>4</v>
      </c>
      <c r="IU46" s="92">
        <f t="shared" si="176"/>
        <v>180000</v>
      </c>
      <c r="IV46" s="10">
        <f t="shared" si="177"/>
        <v>320000</v>
      </c>
      <c r="IW46" s="4"/>
      <c r="IX46" s="92">
        <f t="shared" si="178"/>
        <v>0</v>
      </c>
      <c r="IY46" s="10">
        <f t="shared" si="179"/>
        <v>0</v>
      </c>
      <c r="IZ46" s="4"/>
      <c r="JA46" s="92">
        <f t="shared" si="180"/>
        <v>0</v>
      </c>
      <c r="JB46" s="10">
        <f t="shared" si="181"/>
        <v>0</v>
      </c>
      <c r="JC46" s="119">
        <f t="shared" si="227"/>
        <v>4</v>
      </c>
      <c r="JD46" s="4">
        <v>3</v>
      </c>
      <c r="JE46" s="92">
        <f t="shared" si="183"/>
        <v>135000</v>
      </c>
      <c r="JF46" s="10">
        <f t="shared" si="184"/>
        <v>240000</v>
      </c>
      <c r="JG46" s="4"/>
      <c r="JH46" s="92">
        <f t="shared" si="185"/>
        <v>0</v>
      </c>
      <c r="JI46" s="10">
        <f t="shared" si="186"/>
        <v>0</v>
      </c>
      <c r="JJ46" s="4"/>
      <c r="JK46" s="92">
        <f t="shared" si="187"/>
        <v>0</v>
      </c>
      <c r="JL46" s="10">
        <f t="shared" si="188"/>
        <v>0</v>
      </c>
      <c r="JM46" s="119">
        <f t="shared" si="189"/>
        <v>3</v>
      </c>
      <c r="JN46" s="4">
        <v>4</v>
      </c>
      <c r="JO46" s="92">
        <f t="shared" si="190"/>
        <v>180000</v>
      </c>
      <c r="JP46" s="10">
        <f t="shared" si="191"/>
        <v>320000</v>
      </c>
      <c r="JQ46" s="4">
        <v>1</v>
      </c>
      <c r="JR46" s="92">
        <f t="shared" si="192"/>
        <v>45000</v>
      </c>
      <c r="JS46" s="10">
        <f t="shared" si="193"/>
        <v>80000</v>
      </c>
      <c r="JT46" s="4"/>
      <c r="JU46" s="92">
        <f t="shared" si="194"/>
        <v>0</v>
      </c>
      <c r="JV46" s="10">
        <f t="shared" si="195"/>
        <v>0</v>
      </c>
      <c r="JW46" s="119">
        <f t="shared" si="228"/>
        <v>5</v>
      </c>
      <c r="JX46" s="4">
        <v>2</v>
      </c>
      <c r="JY46" s="92">
        <f t="shared" si="197"/>
        <v>90000</v>
      </c>
      <c r="JZ46" s="10">
        <f t="shared" si="198"/>
        <v>160000</v>
      </c>
      <c r="KA46" s="4">
        <f>1+1</f>
        <v>2</v>
      </c>
      <c r="KB46" s="92">
        <f t="shared" si="199"/>
        <v>90000</v>
      </c>
      <c r="KC46" s="10">
        <f t="shared" si="200"/>
        <v>160000</v>
      </c>
      <c r="KD46" s="4"/>
      <c r="KE46" s="92">
        <f t="shared" si="201"/>
        <v>0</v>
      </c>
      <c r="KF46" s="10">
        <f t="shared" si="202"/>
        <v>0</v>
      </c>
      <c r="KG46" s="119">
        <f t="shared" si="229"/>
        <v>4</v>
      </c>
      <c r="KH46" s="4">
        <v>5</v>
      </c>
      <c r="KI46" s="92">
        <f t="shared" si="204"/>
        <v>225000</v>
      </c>
      <c r="KJ46" s="10">
        <f t="shared" si="205"/>
        <v>400000</v>
      </c>
      <c r="KK46" s="4">
        <f>1</f>
        <v>1</v>
      </c>
      <c r="KL46" s="92">
        <f t="shared" si="206"/>
        <v>45000</v>
      </c>
      <c r="KM46" s="10">
        <f t="shared" si="207"/>
        <v>80000</v>
      </c>
      <c r="KN46" s="4"/>
      <c r="KO46" s="92">
        <f t="shared" si="208"/>
        <v>0</v>
      </c>
      <c r="KP46" s="10">
        <f t="shared" si="209"/>
        <v>0</v>
      </c>
      <c r="KQ46" s="119">
        <f t="shared" si="230"/>
        <v>6</v>
      </c>
      <c r="KR46" s="4"/>
      <c r="KS46" s="92">
        <f t="shared" si="211"/>
        <v>0</v>
      </c>
      <c r="KT46" s="10">
        <f t="shared" si="212"/>
        <v>0</v>
      </c>
      <c r="KU46" s="4"/>
      <c r="KV46" s="92">
        <f t="shared" si="213"/>
        <v>0</v>
      </c>
      <c r="KW46" s="10">
        <f t="shared" si="214"/>
        <v>0</v>
      </c>
      <c r="KX46" s="4"/>
      <c r="KY46" s="92">
        <f t="shared" si="215"/>
        <v>0</v>
      </c>
      <c r="KZ46" s="10">
        <f t="shared" si="216"/>
        <v>0</v>
      </c>
      <c r="LA46" s="119">
        <f t="shared" si="231"/>
        <v>0</v>
      </c>
      <c r="LB46" s="37"/>
      <c r="LD46" s="335">
        <f t="shared" si="218"/>
        <v>144</v>
      </c>
      <c r="LE46" s="189">
        <f t="shared" si="0"/>
        <v>11520000</v>
      </c>
    </row>
    <row r="47" spans="1:317" x14ac:dyDescent="0.25">
      <c r="A47" s="134" t="s">
        <v>163</v>
      </c>
      <c r="B47" s="4">
        <v>45000</v>
      </c>
      <c r="C47" s="4">
        <v>80000</v>
      </c>
      <c r="D47" s="4">
        <v>9</v>
      </c>
      <c r="E47" s="92">
        <f t="shared" si="1"/>
        <v>405000</v>
      </c>
      <c r="F47" s="10">
        <f t="shared" si="2"/>
        <v>720000</v>
      </c>
      <c r="G47" s="4">
        <f>1+1</f>
        <v>2</v>
      </c>
      <c r="H47" s="92">
        <f t="shared" si="3"/>
        <v>90000</v>
      </c>
      <c r="I47" s="10">
        <f t="shared" si="4"/>
        <v>160000</v>
      </c>
      <c r="J47" s="4"/>
      <c r="K47" s="92">
        <f t="shared" si="5"/>
        <v>0</v>
      </c>
      <c r="L47" s="10">
        <f t="shared" si="6"/>
        <v>0</v>
      </c>
      <c r="M47" s="119">
        <f t="shared" si="7"/>
        <v>11</v>
      </c>
      <c r="N47" s="4">
        <v>3</v>
      </c>
      <c r="O47" s="92">
        <f t="shared" si="8"/>
        <v>135000</v>
      </c>
      <c r="P47" s="10">
        <f t="shared" si="9"/>
        <v>240000</v>
      </c>
      <c r="Q47" s="4"/>
      <c r="R47" s="92">
        <f t="shared" si="10"/>
        <v>0</v>
      </c>
      <c r="S47" s="10">
        <f t="shared" si="11"/>
        <v>0</v>
      </c>
      <c r="T47" s="4"/>
      <c r="U47" s="92">
        <f t="shared" si="12"/>
        <v>0</v>
      </c>
      <c r="V47" s="10">
        <f t="shared" si="13"/>
        <v>0</v>
      </c>
      <c r="W47" s="119">
        <f t="shared" si="14"/>
        <v>3</v>
      </c>
      <c r="X47" s="4">
        <v>4</v>
      </c>
      <c r="Y47" s="92">
        <f t="shared" si="15"/>
        <v>180000</v>
      </c>
      <c r="Z47" s="10">
        <f t="shared" si="16"/>
        <v>320000</v>
      </c>
      <c r="AA47" s="4">
        <f>1</f>
        <v>1</v>
      </c>
      <c r="AB47" s="92">
        <f t="shared" si="17"/>
        <v>45000</v>
      </c>
      <c r="AC47" s="10">
        <f t="shared" si="18"/>
        <v>80000</v>
      </c>
      <c r="AD47" s="4"/>
      <c r="AE47" s="92">
        <f t="shared" si="19"/>
        <v>0</v>
      </c>
      <c r="AF47" s="10">
        <f t="shared" si="20"/>
        <v>0</v>
      </c>
      <c r="AG47" s="119">
        <f t="shared" si="21"/>
        <v>5</v>
      </c>
      <c r="AH47" s="4">
        <v>3</v>
      </c>
      <c r="AI47" s="92">
        <f t="shared" si="22"/>
        <v>135000</v>
      </c>
      <c r="AJ47" s="10">
        <f t="shared" si="23"/>
        <v>240000</v>
      </c>
      <c r="AK47" s="4"/>
      <c r="AL47" s="92">
        <f t="shared" si="24"/>
        <v>0</v>
      </c>
      <c r="AM47" s="10">
        <f t="shared" si="25"/>
        <v>0</v>
      </c>
      <c r="AN47" s="4">
        <f>1</f>
        <v>1</v>
      </c>
      <c r="AO47" s="92">
        <f t="shared" si="26"/>
        <v>45000</v>
      </c>
      <c r="AP47" s="10">
        <f t="shared" si="27"/>
        <v>80000</v>
      </c>
      <c r="AQ47" s="119">
        <f t="shared" si="28"/>
        <v>4</v>
      </c>
      <c r="AR47" s="4">
        <v>4</v>
      </c>
      <c r="AS47" s="92">
        <f t="shared" si="29"/>
        <v>180000</v>
      </c>
      <c r="AT47" s="10">
        <f t="shared" si="30"/>
        <v>320000</v>
      </c>
      <c r="AU47" s="4">
        <f>1+1</f>
        <v>2</v>
      </c>
      <c r="AV47" s="92">
        <f t="shared" si="31"/>
        <v>90000</v>
      </c>
      <c r="AW47" s="10">
        <f t="shared" si="32"/>
        <v>160000</v>
      </c>
      <c r="AX47" s="4"/>
      <c r="AY47" s="92">
        <f t="shared" si="33"/>
        <v>0</v>
      </c>
      <c r="AZ47" s="10">
        <f t="shared" si="34"/>
        <v>0</v>
      </c>
      <c r="BA47" s="119">
        <f t="shared" si="35"/>
        <v>6</v>
      </c>
      <c r="BB47" s="4">
        <v>5</v>
      </c>
      <c r="BC47" s="92">
        <f t="shared" si="36"/>
        <v>225000</v>
      </c>
      <c r="BD47" s="10">
        <f t="shared" si="37"/>
        <v>400000</v>
      </c>
      <c r="BE47" s="4">
        <f>3+1</f>
        <v>4</v>
      </c>
      <c r="BF47" s="92">
        <f t="shared" si="38"/>
        <v>180000</v>
      </c>
      <c r="BG47" s="10">
        <f t="shared" si="39"/>
        <v>320000</v>
      </c>
      <c r="BH47" s="4">
        <v>1</v>
      </c>
      <c r="BI47" s="92">
        <f t="shared" si="40"/>
        <v>45000</v>
      </c>
      <c r="BJ47" s="10">
        <f t="shared" si="41"/>
        <v>80000</v>
      </c>
      <c r="BK47" s="119">
        <f t="shared" si="42"/>
        <v>10</v>
      </c>
      <c r="BL47" s="4">
        <v>2</v>
      </c>
      <c r="BM47" s="92">
        <f t="shared" si="43"/>
        <v>90000</v>
      </c>
      <c r="BN47" s="10">
        <f t="shared" si="44"/>
        <v>160000</v>
      </c>
      <c r="BO47" s="4">
        <f>1+1</f>
        <v>2</v>
      </c>
      <c r="BP47" s="92">
        <f t="shared" si="45"/>
        <v>90000</v>
      </c>
      <c r="BQ47" s="10">
        <f t="shared" si="46"/>
        <v>160000</v>
      </c>
      <c r="BR47" s="4">
        <v>1</v>
      </c>
      <c r="BS47" s="92">
        <f t="shared" si="47"/>
        <v>45000</v>
      </c>
      <c r="BT47" s="10">
        <f t="shared" si="48"/>
        <v>80000</v>
      </c>
      <c r="BU47" s="119">
        <f t="shared" si="49"/>
        <v>5</v>
      </c>
      <c r="BV47" s="4">
        <v>3</v>
      </c>
      <c r="BW47" s="92">
        <f t="shared" si="50"/>
        <v>135000</v>
      </c>
      <c r="BX47" s="10">
        <f t="shared" si="51"/>
        <v>240000</v>
      </c>
      <c r="BY47" s="4"/>
      <c r="BZ47" s="92">
        <f t="shared" si="52"/>
        <v>0</v>
      </c>
      <c r="CA47" s="10">
        <f t="shared" si="53"/>
        <v>0</v>
      </c>
      <c r="CB47" s="4"/>
      <c r="CC47" s="92">
        <f t="shared" si="54"/>
        <v>0</v>
      </c>
      <c r="CD47" s="10">
        <f t="shared" si="55"/>
        <v>0</v>
      </c>
      <c r="CE47" s="119">
        <f t="shared" si="56"/>
        <v>3</v>
      </c>
      <c r="CF47" s="4">
        <v>12</v>
      </c>
      <c r="CG47" s="92">
        <f t="shared" si="57"/>
        <v>540000</v>
      </c>
      <c r="CH47" s="10">
        <f t="shared" si="58"/>
        <v>960000</v>
      </c>
      <c r="CI47" s="4">
        <f>1+1</f>
        <v>2</v>
      </c>
      <c r="CJ47" s="92">
        <f t="shared" si="59"/>
        <v>90000</v>
      </c>
      <c r="CK47" s="10">
        <f t="shared" si="60"/>
        <v>160000</v>
      </c>
      <c r="CL47" s="4"/>
      <c r="CM47" s="92">
        <f t="shared" si="61"/>
        <v>0</v>
      </c>
      <c r="CN47" s="10">
        <f t="shared" si="62"/>
        <v>0</v>
      </c>
      <c r="CO47" s="119">
        <f t="shared" si="63"/>
        <v>14</v>
      </c>
      <c r="CP47" s="4">
        <v>4</v>
      </c>
      <c r="CQ47" s="92">
        <f t="shared" si="64"/>
        <v>180000</v>
      </c>
      <c r="CR47" s="10">
        <f t="shared" si="65"/>
        <v>320000</v>
      </c>
      <c r="CS47" s="4">
        <f>1</f>
        <v>1</v>
      </c>
      <c r="CT47" s="92">
        <f t="shared" si="66"/>
        <v>45000</v>
      </c>
      <c r="CU47" s="10">
        <f t="shared" si="67"/>
        <v>80000</v>
      </c>
      <c r="CV47" s="4"/>
      <c r="CW47" s="92">
        <f t="shared" si="68"/>
        <v>0</v>
      </c>
      <c r="CX47" s="10">
        <f t="shared" si="69"/>
        <v>0</v>
      </c>
      <c r="CY47" s="119">
        <f t="shared" si="70"/>
        <v>5</v>
      </c>
      <c r="CZ47" s="4">
        <v>11</v>
      </c>
      <c r="DA47" s="92">
        <f t="shared" si="71"/>
        <v>495000</v>
      </c>
      <c r="DB47" s="10">
        <f t="shared" si="72"/>
        <v>880000</v>
      </c>
      <c r="DC47" s="4"/>
      <c r="DD47" s="92">
        <f t="shared" si="73"/>
        <v>0</v>
      </c>
      <c r="DE47" s="10">
        <f t="shared" si="74"/>
        <v>0</v>
      </c>
      <c r="DF47" s="4"/>
      <c r="DG47" s="92">
        <f t="shared" si="75"/>
        <v>0</v>
      </c>
      <c r="DH47" s="10">
        <f t="shared" si="76"/>
        <v>0</v>
      </c>
      <c r="DI47" s="119">
        <f t="shared" si="77"/>
        <v>11</v>
      </c>
      <c r="DJ47" s="4">
        <v>5</v>
      </c>
      <c r="DK47" s="92">
        <f t="shared" si="78"/>
        <v>225000</v>
      </c>
      <c r="DL47" s="10">
        <f t="shared" si="79"/>
        <v>400000</v>
      </c>
      <c r="DM47" s="4"/>
      <c r="DN47" s="92">
        <f t="shared" si="80"/>
        <v>0</v>
      </c>
      <c r="DO47" s="10">
        <f t="shared" si="81"/>
        <v>0</v>
      </c>
      <c r="DP47" s="4"/>
      <c r="DQ47" s="92">
        <f t="shared" si="82"/>
        <v>0</v>
      </c>
      <c r="DR47" s="10">
        <f t="shared" si="83"/>
        <v>0</v>
      </c>
      <c r="DS47" s="119">
        <f t="shared" si="84"/>
        <v>5</v>
      </c>
      <c r="DT47" s="4">
        <v>11</v>
      </c>
      <c r="DU47" s="92">
        <f t="shared" si="85"/>
        <v>495000</v>
      </c>
      <c r="DV47" s="10">
        <f t="shared" si="86"/>
        <v>880000</v>
      </c>
      <c r="DW47" s="4">
        <f>2+1</f>
        <v>3</v>
      </c>
      <c r="DX47" s="92">
        <f t="shared" si="87"/>
        <v>135000</v>
      </c>
      <c r="DY47" s="10">
        <f t="shared" si="88"/>
        <v>240000</v>
      </c>
      <c r="DZ47" s="4"/>
      <c r="EA47" s="92">
        <f t="shared" si="89"/>
        <v>0</v>
      </c>
      <c r="EB47" s="10">
        <f t="shared" si="90"/>
        <v>0</v>
      </c>
      <c r="EC47" s="119">
        <f t="shared" si="91"/>
        <v>14</v>
      </c>
      <c r="ED47" s="4">
        <v>3</v>
      </c>
      <c r="EE47" s="92">
        <f t="shared" si="92"/>
        <v>135000</v>
      </c>
      <c r="EF47" s="10">
        <f t="shared" si="93"/>
        <v>240000</v>
      </c>
      <c r="EG47" s="4">
        <f>1+1</f>
        <v>2</v>
      </c>
      <c r="EH47" s="92">
        <f t="shared" si="94"/>
        <v>90000</v>
      </c>
      <c r="EI47" s="10">
        <f t="shared" si="95"/>
        <v>160000</v>
      </c>
      <c r="EJ47" s="4"/>
      <c r="EK47" s="92">
        <f t="shared" si="96"/>
        <v>0</v>
      </c>
      <c r="EL47" s="10">
        <f t="shared" si="97"/>
        <v>0</v>
      </c>
      <c r="EM47" s="119">
        <f t="shared" si="98"/>
        <v>5</v>
      </c>
      <c r="EN47" s="4">
        <v>7</v>
      </c>
      <c r="EO47" s="92">
        <f t="shared" si="99"/>
        <v>315000</v>
      </c>
      <c r="EP47" s="10">
        <f t="shared" si="100"/>
        <v>560000</v>
      </c>
      <c r="EQ47" s="4"/>
      <c r="ER47" s="92">
        <f t="shared" si="101"/>
        <v>0</v>
      </c>
      <c r="ES47" s="10">
        <f t="shared" si="102"/>
        <v>0</v>
      </c>
      <c r="ET47" s="4"/>
      <c r="EU47" s="92">
        <f t="shared" si="103"/>
        <v>0</v>
      </c>
      <c r="EV47" s="10">
        <f t="shared" si="104"/>
        <v>0</v>
      </c>
      <c r="EW47" s="119">
        <f t="shared" si="105"/>
        <v>7</v>
      </c>
      <c r="EX47" s="4">
        <v>6</v>
      </c>
      <c r="EY47" s="92">
        <f t="shared" si="106"/>
        <v>270000</v>
      </c>
      <c r="EZ47" s="10">
        <f t="shared" si="107"/>
        <v>480000</v>
      </c>
      <c r="FA47" s="4"/>
      <c r="FB47" s="92">
        <f t="shared" si="108"/>
        <v>0</v>
      </c>
      <c r="FC47" s="10">
        <f t="shared" si="109"/>
        <v>0</v>
      </c>
      <c r="FD47" s="4"/>
      <c r="FE47" s="92">
        <f t="shared" si="110"/>
        <v>0</v>
      </c>
      <c r="FF47" s="10">
        <f t="shared" si="111"/>
        <v>0</v>
      </c>
      <c r="FG47" s="119">
        <f t="shared" si="112"/>
        <v>6</v>
      </c>
      <c r="FH47" s="4">
        <v>8</v>
      </c>
      <c r="FI47" s="92">
        <f t="shared" si="113"/>
        <v>360000</v>
      </c>
      <c r="FJ47" s="10">
        <f t="shared" si="114"/>
        <v>640000</v>
      </c>
      <c r="FK47" s="4">
        <f>1</f>
        <v>1</v>
      </c>
      <c r="FL47" s="92">
        <f t="shared" si="115"/>
        <v>45000</v>
      </c>
      <c r="FM47" s="10">
        <f t="shared" si="116"/>
        <v>80000</v>
      </c>
      <c r="FN47" s="4"/>
      <c r="FO47" s="92">
        <f t="shared" si="117"/>
        <v>0</v>
      </c>
      <c r="FP47" s="10">
        <f t="shared" si="118"/>
        <v>0</v>
      </c>
      <c r="FQ47" s="119">
        <f t="shared" si="219"/>
        <v>9</v>
      </c>
      <c r="FR47" s="4">
        <v>10</v>
      </c>
      <c r="FS47" s="92">
        <f t="shared" si="120"/>
        <v>450000</v>
      </c>
      <c r="FT47" s="10">
        <f t="shared" si="121"/>
        <v>800000</v>
      </c>
      <c r="FU47" s="4">
        <f>1</f>
        <v>1</v>
      </c>
      <c r="FV47" s="92">
        <f t="shared" si="122"/>
        <v>45000</v>
      </c>
      <c r="FW47" s="10">
        <f t="shared" si="123"/>
        <v>80000</v>
      </c>
      <c r="FX47" s="4"/>
      <c r="FY47" s="92">
        <f t="shared" si="124"/>
        <v>0</v>
      </c>
      <c r="FZ47" s="10">
        <f t="shared" si="125"/>
        <v>0</v>
      </c>
      <c r="GA47" s="119">
        <f t="shared" si="220"/>
        <v>11</v>
      </c>
      <c r="GB47" s="4">
        <v>5</v>
      </c>
      <c r="GC47" s="92">
        <f t="shared" si="127"/>
        <v>225000</v>
      </c>
      <c r="GD47" s="10">
        <f t="shared" si="128"/>
        <v>400000</v>
      </c>
      <c r="GE47" s="4"/>
      <c r="GF47" s="92">
        <f t="shared" si="129"/>
        <v>0</v>
      </c>
      <c r="GG47" s="10">
        <f t="shared" si="130"/>
        <v>0</v>
      </c>
      <c r="GH47" s="4">
        <f>1</f>
        <v>1</v>
      </c>
      <c r="GI47" s="92">
        <f t="shared" si="131"/>
        <v>45000</v>
      </c>
      <c r="GJ47" s="10">
        <f t="shared" si="132"/>
        <v>80000</v>
      </c>
      <c r="GK47" s="119">
        <f t="shared" si="221"/>
        <v>6</v>
      </c>
      <c r="GL47" s="4">
        <v>5</v>
      </c>
      <c r="GM47" s="92">
        <f t="shared" si="134"/>
        <v>225000</v>
      </c>
      <c r="GN47" s="10">
        <f t="shared" si="135"/>
        <v>400000</v>
      </c>
      <c r="GO47" s="4"/>
      <c r="GP47" s="92">
        <f t="shared" si="136"/>
        <v>0</v>
      </c>
      <c r="GQ47" s="10">
        <f t="shared" si="137"/>
        <v>0</v>
      </c>
      <c r="GR47" s="4"/>
      <c r="GS47" s="92">
        <f t="shared" si="138"/>
        <v>0</v>
      </c>
      <c r="GT47" s="10">
        <f t="shared" si="139"/>
        <v>0</v>
      </c>
      <c r="GU47" s="119">
        <f t="shared" si="140"/>
        <v>5</v>
      </c>
      <c r="GV47" s="4">
        <v>2</v>
      </c>
      <c r="GW47" s="92">
        <f t="shared" si="141"/>
        <v>90000</v>
      </c>
      <c r="GX47" s="10">
        <f t="shared" si="142"/>
        <v>160000</v>
      </c>
      <c r="GY47" s="4">
        <v>1</v>
      </c>
      <c r="GZ47" s="92">
        <f t="shared" si="143"/>
        <v>45000</v>
      </c>
      <c r="HA47" s="10">
        <f t="shared" si="144"/>
        <v>80000</v>
      </c>
      <c r="HB47" s="4"/>
      <c r="HC47" s="92">
        <f t="shared" si="145"/>
        <v>0</v>
      </c>
      <c r="HD47" s="10">
        <f t="shared" si="146"/>
        <v>0</v>
      </c>
      <c r="HE47" s="119">
        <f t="shared" si="222"/>
        <v>3</v>
      </c>
      <c r="HF47" s="4"/>
      <c r="HG47" s="92">
        <f t="shared" si="148"/>
        <v>0</v>
      </c>
      <c r="HH47" s="10">
        <f t="shared" si="149"/>
        <v>0</v>
      </c>
      <c r="HI47" s="4"/>
      <c r="HJ47" s="92">
        <f t="shared" si="150"/>
        <v>0</v>
      </c>
      <c r="HK47" s="10">
        <f t="shared" si="151"/>
        <v>0</v>
      </c>
      <c r="HL47" s="4"/>
      <c r="HM47" s="92">
        <f t="shared" si="152"/>
        <v>0</v>
      </c>
      <c r="HN47" s="10">
        <f t="shared" si="153"/>
        <v>0</v>
      </c>
      <c r="HO47" s="119">
        <f t="shared" si="223"/>
        <v>0</v>
      </c>
      <c r="HP47" s="4">
        <v>2</v>
      </c>
      <c r="HQ47" s="92">
        <f t="shared" si="155"/>
        <v>90000</v>
      </c>
      <c r="HR47" s="10">
        <f t="shared" si="156"/>
        <v>160000</v>
      </c>
      <c r="HS47" s="4"/>
      <c r="HT47" s="92">
        <f t="shared" si="157"/>
        <v>0</v>
      </c>
      <c r="HU47" s="10">
        <f t="shared" si="158"/>
        <v>0</v>
      </c>
      <c r="HV47" s="4"/>
      <c r="HW47" s="92">
        <f t="shared" si="159"/>
        <v>0</v>
      </c>
      <c r="HX47" s="10">
        <f t="shared" si="160"/>
        <v>0</v>
      </c>
      <c r="HY47" s="119">
        <f t="shared" si="224"/>
        <v>2</v>
      </c>
      <c r="HZ47" s="4">
        <v>11</v>
      </c>
      <c r="IA47" s="92">
        <f t="shared" si="162"/>
        <v>495000</v>
      </c>
      <c r="IB47" s="10">
        <f t="shared" si="163"/>
        <v>880000</v>
      </c>
      <c r="IC47" s="4">
        <f>1+1</f>
        <v>2</v>
      </c>
      <c r="ID47" s="92">
        <f t="shared" si="164"/>
        <v>90000</v>
      </c>
      <c r="IE47" s="10">
        <f t="shared" si="165"/>
        <v>160000</v>
      </c>
      <c r="IF47" s="4"/>
      <c r="IG47" s="92">
        <f t="shared" si="166"/>
        <v>0</v>
      </c>
      <c r="IH47" s="10">
        <f t="shared" si="167"/>
        <v>0</v>
      </c>
      <c r="II47" s="119">
        <f t="shared" si="225"/>
        <v>13</v>
      </c>
      <c r="IJ47" s="4">
        <v>6</v>
      </c>
      <c r="IK47" s="92">
        <f t="shared" si="169"/>
        <v>270000</v>
      </c>
      <c r="IL47" s="10">
        <f t="shared" si="170"/>
        <v>480000</v>
      </c>
      <c r="IM47" s="4"/>
      <c r="IN47" s="92">
        <f t="shared" si="171"/>
        <v>0</v>
      </c>
      <c r="IO47" s="10">
        <f t="shared" si="172"/>
        <v>0</v>
      </c>
      <c r="IP47" s="4"/>
      <c r="IQ47" s="92">
        <f t="shared" si="173"/>
        <v>0</v>
      </c>
      <c r="IR47" s="10">
        <f t="shared" si="174"/>
        <v>0</v>
      </c>
      <c r="IS47" s="119">
        <f t="shared" si="226"/>
        <v>6</v>
      </c>
      <c r="IT47" s="4">
        <v>7</v>
      </c>
      <c r="IU47" s="92">
        <f t="shared" si="176"/>
        <v>315000</v>
      </c>
      <c r="IV47" s="10">
        <f t="shared" si="177"/>
        <v>560000</v>
      </c>
      <c r="IW47" s="4"/>
      <c r="IX47" s="92">
        <f t="shared" si="178"/>
        <v>0</v>
      </c>
      <c r="IY47" s="10">
        <f t="shared" si="179"/>
        <v>0</v>
      </c>
      <c r="IZ47" s="4"/>
      <c r="JA47" s="92">
        <f t="shared" si="180"/>
        <v>0</v>
      </c>
      <c r="JB47" s="10">
        <f t="shared" si="181"/>
        <v>0</v>
      </c>
      <c r="JC47" s="119">
        <f t="shared" si="227"/>
        <v>7</v>
      </c>
      <c r="JD47" s="4">
        <v>10</v>
      </c>
      <c r="JE47" s="92">
        <f t="shared" si="183"/>
        <v>450000</v>
      </c>
      <c r="JF47" s="10">
        <f t="shared" si="184"/>
        <v>800000</v>
      </c>
      <c r="JG47" s="4">
        <f>1+1</f>
        <v>2</v>
      </c>
      <c r="JH47" s="92">
        <f t="shared" si="185"/>
        <v>90000</v>
      </c>
      <c r="JI47" s="10">
        <f t="shared" si="186"/>
        <v>160000</v>
      </c>
      <c r="JJ47" s="4"/>
      <c r="JK47" s="92">
        <f t="shared" si="187"/>
        <v>0</v>
      </c>
      <c r="JL47" s="10">
        <f t="shared" si="188"/>
        <v>0</v>
      </c>
      <c r="JM47" s="119">
        <f t="shared" si="189"/>
        <v>12</v>
      </c>
      <c r="JN47" s="4">
        <v>2</v>
      </c>
      <c r="JO47" s="92">
        <f t="shared" si="190"/>
        <v>90000</v>
      </c>
      <c r="JP47" s="10">
        <f t="shared" si="191"/>
        <v>160000</v>
      </c>
      <c r="JQ47" s="4"/>
      <c r="JR47" s="92">
        <f t="shared" si="192"/>
        <v>0</v>
      </c>
      <c r="JS47" s="10">
        <f t="shared" si="193"/>
        <v>0</v>
      </c>
      <c r="JT47" s="4"/>
      <c r="JU47" s="92">
        <f t="shared" si="194"/>
        <v>0</v>
      </c>
      <c r="JV47" s="10">
        <f t="shared" si="195"/>
        <v>0</v>
      </c>
      <c r="JW47" s="119">
        <f t="shared" si="228"/>
        <v>2</v>
      </c>
      <c r="JX47" s="4">
        <v>9</v>
      </c>
      <c r="JY47" s="92">
        <f t="shared" si="197"/>
        <v>405000</v>
      </c>
      <c r="JZ47" s="10">
        <f t="shared" si="198"/>
        <v>720000</v>
      </c>
      <c r="KA47" s="4"/>
      <c r="KB47" s="92">
        <f t="shared" si="199"/>
        <v>0</v>
      </c>
      <c r="KC47" s="10">
        <f t="shared" si="200"/>
        <v>0</v>
      </c>
      <c r="KD47" s="4"/>
      <c r="KE47" s="92">
        <f t="shared" si="201"/>
        <v>0</v>
      </c>
      <c r="KF47" s="10">
        <f t="shared" si="202"/>
        <v>0</v>
      </c>
      <c r="KG47" s="119">
        <f t="shared" si="229"/>
        <v>9</v>
      </c>
      <c r="KH47" s="4">
        <v>2</v>
      </c>
      <c r="KI47" s="92">
        <f t="shared" si="204"/>
        <v>90000</v>
      </c>
      <c r="KJ47" s="10">
        <f t="shared" si="205"/>
        <v>160000</v>
      </c>
      <c r="KK47" s="4">
        <f>1</f>
        <v>1</v>
      </c>
      <c r="KL47" s="92">
        <f t="shared" si="206"/>
        <v>45000</v>
      </c>
      <c r="KM47" s="10">
        <f t="shared" si="207"/>
        <v>80000</v>
      </c>
      <c r="KN47" s="4">
        <f>1</f>
        <v>1</v>
      </c>
      <c r="KO47" s="92">
        <f t="shared" si="208"/>
        <v>45000</v>
      </c>
      <c r="KP47" s="10">
        <f t="shared" si="209"/>
        <v>80000</v>
      </c>
      <c r="KQ47" s="119">
        <f t="shared" si="230"/>
        <v>4</v>
      </c>
      <c r="KR47" s="4"/>
      <c r="KS47" s="92">
        <f t="shared" si="211"/>
        <v>0</v>
      </c>
      <c r="KT47" s="10">
        <f t="shared" si="212"/>
        <v>0</v>
      </c>
      <c r="KU47" s="4"/>
      <c r="KV47" s="92">
        <f t="shared" si="213"/>
        <v>0</v>
      </c>
      <c r="KW47" s="10">
        <f t="shared" si="214"/>
        <v>0</v>
      </c>
      <c r="KX47" s="4"/>
      <c r="KY47" s="92">
        <f t="shared" si="215"/>
        <v>0</v>
      </c>
      <c r="KZ47" s="10">
        <f t="shared" si="216"/>
        <v>0</v>
      </c>
      <c r="LA47" s="119">
        <f t="shared" si="231"/>
        <v>0</v>
      </c>
      <c r="LB47" s="37"/>
      <c r="LD47" s="335">
        <f t="shared" si="218"/>
        <v>203</v>
      </c>
      <c r="LE47" s="189">
        <f t="shared" si="0"/>
        <v>16240000</v>
      </c>
    </row>
    <row r="48" spans="1:317" x14ac:dyDescent="0.25">
      <c r="A48" s="134" t="s">
        <v>24</v>
      </c>
      <c r="B48" s="4">
        <v>35000</v>
      </c>
      <c r="C48" s="4">
        <v>75000</v>
      </c>
      <c r="D48" s="4">
        <v>16</v>
      </c>
      <c r="E48" s="92">
        <f t="shared" si="1"/>
        <v>560000</v>
      </c>
      <c r="F48" s="10">
        <f t="shared" si="2"/>
        <v>1200000</v>
      </c>
      <c r="G48" s="4">
        <f>1</f>
        <v>1</v>
      </c>
      <c r="H48" s="92">
        <f t="shared" si="3"/>
        <v>35000</v>
      </c>
      <c r="I48" s="10">
        <f t="shared" si="4"/>
        <v>75000</v>
      </c>
      <c r="J48" s="4">
        <f>1</f>
        <v>1</v>
      </c>
      <c r="K48" s="92">
        <f t="shared" si="5"/>
        <v>35000</v>
      </c>
      <c r="L48" s="10">
        <f t="shared" si="6"/>
        <v>75000</v>
      </c>
      <c r="M48" s="119">
        <f t="shared" si="7"/>
        <v>18</v>
      </c>
      <c r="N48" s="4">
        <v>11</v>
      </c>
      <c r="O48" s="92">
        <f t="shared" si="8"/>
        <v>385000</v>
      </c>
      <c r="P48" s="10">
        <f t="shared" si="9"/>
        <v>825000</v>
      </c>
      <c r="Q48" s="4">
        <v>1</v>
      </c>
      <c r="R48" s="92">
        <f t="shared" si="10"/>
        <v>35000</v>
      </c>
      <c r="S48" s="10">
        <f t="shared" si="11"/>
        <v>75000</v>
      </c>
      <c r="T48" s="4"/>
      <c r="U48" s="92">
        <f t="shared" si="12"/>
        <v>0</v>
      </c>
      <c r="V48" s="10">
        <f t="shared" si="13"/>
        <v>0</v>
      </c>
      <c r="W48" s="119">
        <f t="shared" si="14"/>
        <v>12</v>
      </c>
      <c r="X48" s="4">
        <v>6</v>
      </c>
      <c r="Y48" s="92">
        <f t="shared" si="15"/>
        <v>210000</v>
      </c>
      <c r="Z48" s="10">
        <f t="shared" si="16"/>
        <v>450000</v>
      </c>
      <c r="AA48" s="4">
        <f>1+1</f>
        <v>2</v>
      </c>
      <c r="AB48" s="92">
        <f t="shared" si="17"/>
        <v>70000</v>
      </c>
      <c r="AC48" s="10">
        <f>AA48*C48</f>
        <v>150000</v>
      </c>
      <c r="AD48" s="4"/>
      <c r="AE48" s="92">
        <f t="shared" si="19"/>
        <v>0</v>
      </c>
      <c r="AF48" s="10">
        <f t="shared" si="20"/>
        <v>0</v>
      </c>
      <c r="AG48" s="119">
        <f t="shared" si="21"/>
        <v>8</v>
      </c>
      <c r="AH48" s="4">
        <f>6</f>
        <v>6</v>
      </c>
      <c r="AI48" s="92">
        <f t="shared" si="22"/>
        <v>210000</v>
      </c>
      <c r="AJ48" s="10">
        <f t="shared" si="23"/>
        <v>450000</v>
      </c>
      <c r="AK48" s="4"/>
      <c r="AL48" s="92">
        <f t="shared" si="24"/>
        <v>0</v>
      </c>
      <c r="AM48" s="10">
        <f t="shared" si="25"/>
        <v>0</v>
      </c>
      <c r="AN48" s="4">
        <f>1</f>
        <v>1</v>
      </c>
      <c r="AO48" s="92">
        <f t="shared" si="26"/>
        <v>35000</v>
      </c>
      <c r="AP48" s="10">
        <f t="shared" si="27"/>
        <v>75000</v>
      </c>
      <c r="AQ48" s="119">
        <f t="shared" si="28"/>
        <v>7</v>
      </c>
      <c r="AR48" s="4">
        <v>7</v>
      </c>
      <c r="AS48" s="92">
        <f t="shared" si="29"/>
        <v>245000</v>
      </c>
      <c r="AT48" s="10">
        <f t="shared" si="30"/>
        <v>525000</v>
      </c>
      <c r="AU48" s="4">
        <f>1+1+1</f>
        <v>3</v>
      </c>
      <c r="AV48" s="92">
        <f t="shared" si="31"/>
        <v>105000</v>
      </c>
      <c r="AW48" s="10">
        <f t="shared" si="32"/>
        <v>225000</v>
      </c>
      <c r="AX48" s="4"/>
      <c r="AY48" s="92">
        <f t="shared" si="33"/>
        <v>0</v>
      </c>
      <c r="AZ48" s="10">
        <f t="shared" si="34"/>
        <v>0</v>
      </c>
      <c r="BA48" s="119">
        <f t="shared" si="35"/>
        <v>10</v>
      </c>
      <c r="BB48" s="4">
        <v>10</v>
      </c>
      <c r="BC48" s="92">
        <f t="shared" si="36"/>
        <v>350000</v>
      </c>
      <c r="BD48" s="10">
        <f t="shared" si="37"/>
        <v>750000</v>
      </c>
      <c r="BE48" s="4">
        <f>4+1</f>
        <v>5</v>
      </c>
      <c r="BF48" s="92">
        <f t="shared" si="38"/>
        <v>175000</v>
      </c>
      <c r="BG48" s="10">
        <f t="shared" si="39"/>
        <v>375000</v>
      </c>
      <c r="BH48" s="4">
        <v>1</v>
      </c>
      <c r="BI48" s="92">
        <f t="shared" si="40"/>
        <v>35000</v>
      </c>
      <c r="BJ48" s="10">
        <f t="shared" si="41"/>
        <v>75000</v>
      </c>
      <c r="BK48" s="119">
        <f t="shared" si="42"/>
        <v>16</v>
      </c>
      <c r="BL48" s="4">
        <v>7</v>
      </c>
      <c r="BM48" s="92">
        <f t="shared" si="43"/>
        <v>245000</v>
      </c>
      <c r="BN48" s="10">
        <f t="shared" si="44"/>
        <v>525000</v>
      </c>
      <c r="BO48" s="4">
        <f>1+1</f>
        <v>2</v>
      </c>
      <c r="BP48" s="92">
        <f t="shared" si="45"/>
        <v>70000</v>
      </c>
      <c r="BQ48" s="10">
        <f t="shared" si="46"/>
        <v>150000</v>
      </c>
      <c r="BR48" s="4">
        <v>1</v>
      </c>
      <c r="BS48" s="92">
        <f t="shared" si="47"/>
        <v>35000</v>
      </c>
      <c r="BT48" s="10">
        <f t="shared" si="48"/>
        <v>75000</v>
      </c>
      <c r="BU48" s="119">
        <f t="shared" si="49"/>
        <v>10</v>
      </c>
      <c r="BV48" s="4">
        <f>11</f>
        <v>11</v>
      </c>
      <c r="BW48" s="92">
        <f t="shared" si="50"/>
        <v>385000</v>
      </c>
      <c r="BX48" s="10">
        <f t="shared" si="51"/>
        <v>825000</v>
      </c>
      <c r="BY48" s="4">
        <f>1+1+1</f>
        <v>3</v>
      </c>
      <c r="BZ48" s="92">
        <f t="shared" si="52"/>
        <v>105000</v>
      </c>
      <c r="CA48" s="10">
        <f t="shared" si="53"/>
        <v>225000</v>
      </c>
      <c r="CB48" s="4"/>
      <c r="CC48" s="92">
        <f t="shared" si="54"/>
        <v>0</v>
      </c>
      <c r="CD48" s="10">
        <f t="shared" si="55"/>
        <v>0</v>
      </c>
      <c r="CE48" s="119">
        <f t="shared" si="56"/>
        <v>14</v>
      </c>
      <c r="CF48" s="4">
        <v>13</v>
      </c>
      <c r="CG48" s="92">
        <f t="shared" si="57"/>
        <v>455000</v>
      </c>
      <c r="CH48" s="10">
        <f t="shared" si="58"/>
        <v>975000</v>
      </c>
      <c r="CI48" s="4">
        <f>1+1+1</f>
        <v>3</v>
      </c>
      <c r="CJ48" s="92">
        <f t="shared" si="59"/>
        <v>105000</v>
      </c>
      <c r="CK48" s="10">
        <f t="shared" si="60"/>
        <v>225000</v>
      </c>
      <c r="CL48" s="4"/>
      <c r="CM48" s="92">
        <f t="shared" si="61"/>
        <v>0</v>
      </c>
      <c r="CN48" s="10">
        <f t="shared" si="62"/>
        <v>0</v>
      </c>
      <c r="CO48" s="119">
        <f t="shared" si="63"/>
        <v>16</v>
      </c>
      <c r="CP48" s="4">
        <v>11</v>
      </c>
      <c r="CQ48" s="92">
        <f t="shared" si="64"/>
        <v>385000</v>
      </c>
      <c r="CR48" s="10">
        <f t="shared" si="65"/>
        <v>825000</v>
      </c>
      <c r="CS48" s="4">
        <f>1</f>
        <v>1</v>
      </c>
      <c r="CT48" s="92">
        <f t="shared" si="66"/>
        <v>35000</v>
      </c>
      <c r="CU48" s="10">
        <f t="shared" si="67"/>
        <v>75000</v>
      </c>
      <c r="CV48" s="4"/>
      <c r="CW48" s="92">
        <f t="shared" si="68"/>
        <v>0</v>
      </c>
      <c r="CX48" s="10">
        <f t="shared" si="69"/>
        <v>0</v>
      </c>
      <c r="CY48" s="119">
        <f t="shared" si="70"/>
        <v>12</v>
      </c>
      <c r="CZ48" s="4">
        <v>18</v>
      </c>
      <c r="DA48" s="92">
        <f t="shared" si="71"/>
        <v>630000</v>
      </c>
      <c r="DB48" s="10">
        <f t="shared" si="72"/>
        <v>1350000</v>
      </c>
      <c r="DC48" s="4"/>
      <c r="DD48" s="92">
        <f t="shared" si="73"/>
        <v>0</v>
      </c>
      <c r="DE48" s="10">
        <f t="shared" si="74"/>
        <v>0</v>
      </c>
      <c r="DF48" s="4"/>
      <c r="DG48" s="92">
        <f t="shared" si="75"/>
        <v>0</v>
      </c>
      <c r="DH48" s="10">
        <f t="shared" si="76"/>
        <v>0</v>
      </c>
      <c r="DI48" s="119">
        <f t="shared" si="77"/>
        <v>18</v>
      </c>
      <c r="DJ48" s="4">
        <v>11</v>
      </c>
      <c r="DK48" s="92">
        <f t="shared" si="78"/>
        <v>385000</v>
      </c>
      <c r="DL48" s="10">
        <f t="shared" si="79"/>
        <v>825000</v>
      </c>
      <c r="DM48" s="4"/>
      <c r="DN48" s="92">
        <f t="shared" si="80"/>
        <v>0</v>
      </c>
      <c r="DO48" s="10">
        <f t="shared" si="81"/>
        <v>0</v>
      </c>
      <c r="DP48" s="4"/>
      <c r="DQ48" s="92">
        <f t="shared" si="82"/>
        <v>0</v>
      </c>
      <c r="DR48" s="10">
        <f t="shared" si="83"/>
        <v>0</v>
      </c>
      <c r="DS48" s="119">
        <f t="shared" si="84"/>
        <v>11</v>
      </c>
      <c r="DT48" s="4">
        <v>18</v>
      </c>
      <c r="DU48" s="92">
        <f t="shared" si="85"/>
        <v>630000</v>
      </c>
      <c r="DV48" s="10">
        <f t="shared" si="86"/>
        <v>1350000</v>
      </c>
      <c r="DW48" s="4">
        <f>1+1+2</f>
        <v>4</v>
      </c>
      <c r="DX48" s="92">
        <f t="shared" si="87"/>
        <v>140000</v>
      </c>
      <c r="DY48" s="10">
        <f t="shared" si="88"/>
        <v>300000</v>
      </c>
      <c r="DZ48" s="4">
        <f>1</f>
        <v>1</v>
      </c>
      <c r="EA48" s="92">
        <f t="shared" si="89"/>
        <v>35000</v>
      </c>
      <c r="EB48" s="10">
        <f t="shared" si="90"/>
        <v>75000</v>
      </c>
      <c r="EC48" s="119">
        <f t="shared" si="91"/>
        <v>23</v>
      </c>
      <c r="ED48" s="4">
        <v>10</v>
      </c>
      <c r="EE48" s="92">
        <f t="shared" si="92"/>
        <v>350000</v>
      </c>
      <c r="EF48" s="10">
        <f t="shared" si="93"/>
        <v>750000</v>
      </c>
      <c r="EG48" s="4">
        <f>1</f>
        <v>1</v>
      </c>
      <c r="EH48" s="92">
        <f t="shared" si="94"/>
        <v>35000</v>
      </c>
      <c r="EI48" s="10">
        <f t="shared" si="95"/>
        <v>75000</v>
      </c>
      <c r="EJ48" s="4">
        <f>1</f>
        <v>1</v>
      </c>
      <c r="EK48" s="92">
        <f t="shared" si="96"/>
        <v>35000</v>
      </c>
      <c r="EL48" s="10">
        <f t="shared" si="97"/>
        <v>75000</v>
      </c>
      <c r="EM48" s="119">
        <f t="shared" si="98"/>
        <v>12</v>
      </c>
      <c r="EN48" s="4">
        <v>17</v>
      </c>
      <c r="EO48" s="92">
        <f t="shared" si="99"/>
        <v>595000</v>
      </c>
      <c r="EP48" s="10">
        <f t="shared" si="100"/>
        <v>1275000</v>
      </c>
      <c r="EQ48" s="4">
        <f>2+1</f>
        <v>3</v>
      </c>
      <c r="ER48" s="92">
        <f t="shared" si="101"/>
        <v>105000</v>
      </c>
      <c r="ES48" s="10">
        <f t="shared" si="102"/>
        <v>225000</v>
      </c>
      <c r="ET48" s="4">
        <f>3</f>
        <v>3</v>
      </c>
      <c r="EU48" s="92">
        <f t="shared" si="103"/>
        <v>105000</v>
      </c>
      <c r="EV48" s="10">
        <f t="shared" si="104"/>
        <v>225000</v>
      </c>
      <c r="EW48" s="119">
        <f t="shared" si="105"/>
        <v>23</v>
      </c>
      <c r="EX48" s="4">
        <v>17</v>
      </c>
      <c r="EY48" s="92">
        <f t="shared" si="106"/>
        <v>595000</v>
      </c>
      <c r="EZ48" s="10">
        <f t="shared" si="107"/>
        <v>1275000</v>
      </c>
      <c r="FA48" s="4">
        <v>1</v>
      </c>
      <c r="FB48" s="92">
        <f t="shared" si="108"/>
        <v>35000</v>
      </c>
      <c r="FC48" s="10">
        <f t="shared" si="109"/>
        <v>75000</v>
      </c>
      <c r="FD48" s="4"/>
      <c r="FE48" s="92">
        <f t="shared" si="110"/>
        <v>0</v>
      </c>
      <c r="FF48" s="10">
        <f t="shared" si="111"/>
        <v>0</v>
      </c>
      <c r="FG48" s="119">
        <f t="shared" si="112"/>
        <v>18</v>
      </c>
      <c r="FH48" s="4">
        <v>14</v>
      </c>
      <c r="FI48" s="92">
        <f t="shared" si="113"/>
        <v>490000</v>
      </c>
      <c r="FJ48" s="10">
        <f t="shared" si="114"/>
        <v>1050000</v>
      </c>
      <c r="FK48" s="4">
        <f>2+1</f>
        <v>3</v>
      </c>
      <c r="FL48" s="92">
        <f t="shared" si="115"/>
        <v>105000</v>
      </c>
      <c r="FM48" s="10">
        <f t="shared" si="116"/>
        <v>225000</v>
      </c>
      <c r="FN48" s="4"/>
      <c r="FO48" s="92">
        <f t="shared" si="117"/>
        <v>0</v>
      </c>
      <c r="FP48" s="10">
        <f t="shared" si="118"/>
        <v>0</v>
      </c>
      <c r="FQ48" s="119">
        <f t="shared" si="219"/>
        <v>17</v>
      </c>
      <c r="FR48" s="4">
        <v>16</v>
      </c>
      <c r="FS48" s="92">
        <f t="shared" si="120"/>
        <v>560000</v>
      </c>
      <c r="FT48" s="10">
        <f t="shared" si="121"/>
        <v>1200000</v>
      </c>
      <c r="FU48" s="4">
        <f>1</f>
        <v>1</v>
      </c>
      <c r="FV48" s="92">
        <f t="shared" si="122"/>
        <v>35000</v>
      </c>
      <c r="FW48" s="10">
        <f t="shared" si="123"/>
        <v>75000</v>
      </c>
      <c r="FX48" s="4"/>
      <c r="FY48" s="92">
        <f t="shared" si="124"/>
        <v>0</v>
      </c>
      <c r="FZ48" s="10">
        <f t="shared" si="125"/>
        <v>0</v>
      </c>
      <c r="GA48" s="119">
        <f t="shared" si="220"/>
        <v>17</v>
      </c>
      <c r="GB48" s="4">
        <v>11</v>
      </c>
      <c r="GC48" s="92">
        <f t="shared" si="127"/>
        <v>385000</v>
      </c>
      <c r="GD48" s="10">
        <f t="shared" si="128"/>
        <v>825000</v>
      </c>
      <c r="GE48" s="4">
        <f>1</f>
        <v>1</v>
      </c>
      <c r="GF48" s="92">
        <f t="shared" si="129"/>
        <v>35000</v>
      </c>
      <c r="GG48" s="10">
        <f t="shared" si="130"/>
        <v>75000</v>
      </c>
      <c r="GH48" s="4">
        <f>1</f>
        <v>1</v>
      </c>
      <c r="GI48" s="92">
        <f t="shared" si="131"/>
        <v>35000</v>
      </c>
      <c r="GJ48" s="10">
        <f t="shared" si="132"/>
        <v>75000</v>
      </c>
      <c r="GK48" s="119">
        <f t="shared" si="221"/>
        <v>13</v>
      </c>
      <c r="GL48" s="4">
        <f>14</f>
        <v>14</v>
      </c>
      <c r="GM48" s="92">
        <f t="shared" si="134"/>
        <v>490000</v>
      </c>
      <c r="GN48" s="10">
        <f t="shared" si="135"/>
        <v>1050000</v>
      </c>
      <c r="GO48" s="4"/>
      <c r="GP48" s="92">
        <f t="shared" si="136"/>
        <v>0</v>
      </c>
      <c r="GQ48" s="10">
        <f t="shared" si="137"/>
        <v>0</v>
      </c>
      <c r="GR48" s="4">
        <v>1</v>
      </c>
      <c r="GS48" s="92">
        <f t="shared" si="138"/>
        <v>35000</v>
      </c>
      <c r="GT48" s="10">
        <f t="shared" si="139"/>
        <v>75000</v>
      </c>
      <c r="GU48" s="119">
        <f>GL48+GO48+GR48</f>
        <v>15</v>
      </c>
      <c r="GV48" s="4">
        <v>5</v>
      </c>
      <c r="GW48" s="92">
        <f t="shared" si="141"/>
        <v>175000</v>
      </c>
      <c r="GX48" s="10">
        <f t="shared" si="142"/>
        <v>375000</v>
      </c>
      <c r="GY48" s="4">
        <v>1</v>
      </c>
      <c r="GZ48" s="92">
        <f t="shared" si="143"/>
        <v>35000</v>
      </c>
      <c r="HA48" s="10">
        <f t="shared" si="144"/>
        <v>75000</v>
      </c>
      <c r="HB48" s="4"/>
      <c r="HC48" s="92">
        <f t="shared" si="145"/>
        <v>0</v>
      </c>
      <c r="HD48" s="10">
        <f t="shared" si="146"/>
        <v>0</v>
      </c>
      <c r="HE48" s="119">
        <f t="shared" si="222"/>
        <v>6</v>
      </c>
      <c r="HF48" s="4"/>
      <c r="HG48" s="92">
        <f t="shared" si="148"/>
        <v>0</v>
      </c>
      <c r="HH48" s="10">
        <f t="shared" si="149"/>
        <v>0</v>
      </c>
      <c r="HI48" s="4"/>
      <c r="HJ48" s="92">
        <f t="shared" si="150"/>
        <v>0</v>
      </c>
      <c r="HK48" s="10">
        <f t="shared" si="151"/>
        <v>0</v>
      </c>
      <c r="HL48" s="4"/>
      <c r="HM48" s="92">
        <f t="shared" si="152"/>
        <v>0</v>
      </c>
      <c r="HN48" s="10">
        <f t="shared" si="153"/>
        <v>0</v>
      </c>
      <c r="HO48" s="119">
        <f t="shared" si="223"/>
        <v>0</v>
      </c>
      <c r="HP48" s="4">
        <v>6</v>
      </c>
      <c r="HQ48" s="92">
        <f t="shared" si="155"/>
        <v>210000</v>
      </c>
      <c r="HR48" s="10">
        <f t="shared" si="156"/>
        <v>450000</v>
      </c>
      <c r="HS48" s="4">
        <f>1</f>
        <v>1</v>
      </c>
      <c r="HT48" s="92">
        <f t="shared" si="157"/>
        <v>35000</v>
      </c>
      <c r="HU48" s="10">
        <f t="shared" si="158"/>
        <v>75000</v>
      </c>
      <c r="HV48" s="4"/>
      <c r="HW48" s="92">
        <f t="shared" si="159"/>
        <v>0</v>
      </c>
      <c r="HX48" s="10">
        <f t="shared" si="160"/>
        <v>0</v>
      </c>
      <c r="HY48" s="119">
        <f t="shared" si="224"/>
        <v>7</v>
      </c>
      <c r="HZ48" s="4">
        <v>9</v>
      </c>
      <c r="IA48" s="92">
        <f t="shared" si="162"/>
        <v>315000</v>
      </c>
      <c r="IB48" s="10">
        <f t="shared" si="163"/>
        <v>675000</v>
      </c>
      <c r="IC48" s="4">
        <f>1+1</f>
        <v>2</v>
      </c>
      <c r="ID48" s="92">
        <f t="shared" si="164"/>
        <v>70000</v>
      </c>
      <c r="IE48" s="10">
        <f t="shared" si="165"/>
        <v>150000</v>
      </c>
      <c r="IF48" s="4"/>
      <c r="IG48" s="92">
        <f t="shared" si="166"/>
        <v>0</v>
      </c>
      <c r="IH48" s="10">
        <f t="shared" si="167"/>
        <v>0</v>
      </c>
      <c r="II48" s="119">
        <f t="shared" si="225"/>
        <v>11</v>
      </c>
      <c r="IJ48" s="4">
        <v>17</v>
      </c>
      <c r="IK48" s="92">
        <f t="shared" si="169"/>
        <v>595000</v>
      </c>
      <c r="IL48" s="10">
        <f t="shared" si="170"/>
        <v>1275000</v>
      </c>
      <c r="IM48" s="4">
        <f>1+1</f>
        <v>2</v>
      </c>
      <c r="IN48" s="92">
        <f t="shared" si="171"/>
        <v>70000</v>
      </c>
      <c r="IO48" s="10">
        <f t="shared" si="172"/>
        <v>150000</v>
      </c>
      <c r="IP48" s="4"/>
      <c r="IQ48" s="92">
        <f t="shared" si="173"/>
        <v>0</v>
      </c>
      <c r="IR48" s="10">
        <f t="shared" si="174"/>
        <v>0</v>
      </c>
      <c r="IS48" s="119">
        <f t="shared" si="226"/>
        <v>19</v>
      </c>
      <c r="IT48" s="4">
        <v>15</v>
      </c>
      <c r="IU48" s="92">
        <f t="shared" si="176"/>
        <v>525000</v>
      </c>
      <c r="IV48" s="10">
        <f t="shared" si="177"/>
        <v>1125000</v>
      </c>
      <c r="IW48" s="4"/>
      <c r="IX48" s="92">
        <f t="shared" si="178"/>
        <v>0</v>
      </c>
      <c r="IY48" s="10">
        <f t="shared" si="179"/>
        <v>0</v>
      </c>
      <c r="IZ48" s="4"/>
      <c r="JA48" s="92">
        <f t="shared" si="180"/>
        <v>0</v>
      </c>
      <c r="JB48" s="10">
        <f t="shared" si="181"/>
        <v>0</v>
      </c>
      <c r="JC48" s="119">
        <f t="shared" si="227"/>
        <v>15</v>
      </c>
      <c r="JD48" s="4">
        <v>15</v>
      </c>
      <c r="JE48" s="92">
        <f t="shared" si="183"/>
        <v>525000</v>
      </c>
      <c r="JF48" s="10">
        <f t="shared" si="184"/>
        <v>1125000</v>
      </c>
      <c r="JG48" s="4">
        <f>1</f>
        <v>1</v>
      </c>
      <c r="JH48" s="92">
        <f t="shared" si="185"/>
        <v>35000</v>
      </c>
      <c r="JI48" s="10">
        <f t="shared" si="186"/>
        <v>75000</v>
      </c>
      <c r="JJ48" s="4"/>
      <c r="JK48" s="92">
        <f t="shared" si="187"/>
        <v>0</v>
      </c>
      <c r="JL48" s="10">
        <f t="shared" si="188"/>
        <v>0</v>
      </c>
      <c r="JM48" s="119">
        <f t="shared" si="189"/>
        <v>16</v>
      </c>
      <c r="JN48" s="4">
        <v>7</v>
      </c>
      <c r="JO48" s="92">
        <f t="shared" si="190"/>
        <v>245000</v>
      </c>
      <c r="JP48" s="10">
        <f t="shared" si="191"/>
        <v>525000</v>
      </c>
      <c r="JQ48" s="4">
        <v>1</v>
      </c>
      <c r="JR48" s="92">
        <f t="shared" si="192"/>
        <v>35000</v>
      </c>
      <c r="JS48" s="10">
        <f t="shared" si="193"/>
        <v>75000</v>
      </c>
      <c r="JT48" s="4">
        <f>1</f>
        <v>1</v>
      </c>
      <c r="JU48" s="92">
        <f t="shared" si="194"/>
        <v>75000</v>
      </c>
      <c r="JV48" s="10">
        <f t="shared" si="195"/>
        <v>75000</v>
      </c>
      <c r="JW48" s="119">
        <f t="shared" si="228"/>
        <v>9</v>
      </c>
      <c r="JX48" s="4">
        <v>9</v>
      </c>
      <c r="JY48" s="92">
        <f t="shared" si="197"/>
        <v>315000</v>
      </c>
      <c r="JZ48" s="10">
        <f t="shared" si="198"/>
        <v>675000</v>
      </c>
      <c r="KA48" s="4">
        <f>1</f>
        <v>1</v>
      </c>
      <c r="KB48" s="92">
        <f t="shared" si="199"/>
        <v>35000</v>
      </c>
      <c r="KC48" s="10">
        <f t="shared" si="200"/>
        <v>75000</v>
      </c>
      <c r="KD48" s="4"/>
      <c r="KE48" s="92">
        <f t="shared" si="201"/>
        <v>0</v>
      </c>
      <c r="KF48" s="10">
        <f t="shared" si="202"/>
        <v>0</v>
      </c>
      <c r="KG48" s="119">
        <f t="shared" si="229"/>
        <v>10</v>
      </c>
      <c r="KH48" s="4">
        <v>12</v>
      </c>
      <c r="KI48" s="92">
        <f t="shared" si="204"/>
        <v>420000</v>
      </c>
      <c r="KJ48" s="10">
        <f t="shared" si="205"/>
        <v>900000</v>
      </c>
      <c r="KK48" s="4">
        <f>1+1</f>
        <v>2</v>
      </c>
      <c r="KL48" s="92">
        <f t="shared" si="206"/>
        <v>70000</v>
      </c>
      <c r="KM48" s="10">
        <f t="shared" si="207"/>
        <v>150000</v>
      </c>
      <c r="KN48" s="4">
        <f>1+1</f>
        <v>2</v>
      </c>
      <c r="KO48" s="92">
        <f t="shared" si="208"/>
        <v>70000</v>
      </c>
      <c r="KP48" s="10">
        <f t="shared" si="209"/>
        <v>150000</v>
      </c>
      <c r="KQ48" s="119">
        <f t="shared" si="230"/>
        <v>16</v>
      </c>
      <c r="KR48" s="4"/>
      <c r="KS48" s="92">
        <f t="shared" si="211"/>
        <v>0</v>
      </c>
      <c r="KT48" s="10">
        <f t="shared" si="212"/>
        <v>0</v>
      </c>
      <c r="KU48" s="4"/>
      <c r="KV48" s="92">
        <f t="shared" si="213"/>
        <v>0</v>
      </c>
      <c r="KW48" s="10">
        <f t="shared" si="214"/>
        <v>0</v>
      </c>
      <c r="KX48" s="4"/>
      <c r="KY48" s="92">
        <f t="shared" si="215"/>
        <v>0</v>
      </c>
      <c r="KZ48" s="10">
        <f t="shared" si="216"/>
        <v>0</v>
      </c>
      <c r="LA48" s="119">
        <f t="shared" si="231"/>
        <v>0</v>
      </c>
      <c r="LB48" s="37"/>
      <c r="LD48" s="335">
        <f t="shared" si="218"/>
        <v>399</v>
      </c>
      <c r="LE48" s="189">
        <f t="shared" si="0"/>
        <v>29925000</v>
      </c>
    </row>
    <row r="49" spans="1:317" x14ac:dyDescent="0.25">
      <c r="A49" s="134" t="s">
        <v>25</v>
      </c>
      <c r="B49" s="4">
        <v>45000</v>
      </c>
      <c r="C49" s="4">
        <v>85000</v>
      </c>
      <c r="D49" s="4">
        <v>8</v>
      </c>
      <c r="E49" s="92">
        <f t="shared" si="1"/>
        <v>360000</v>
      </c>
      <c r="F49" s="10">
        <f t="shared" si="2"/>
        <v>680000</v>
      </c>
      <c r="G49" s="4"/>
      <c r="H49" s="92">
        <f t="shared" si="3"/>
        <v>0</v>
      </c>
      <c r="I49" s="10">
        <f t="shared" si="4"/>
        <v>0</v>
      </c>
      <c r="J49" s="4"/>
      <c r="K49" s="92">
        <f t="shared" si="5"/>
        <v>0</v>
      </c>
      <c r="L49" s="10">
        <f t="shared" si="6"/>
        <v>0</v>
      </c>
      <c r="M49" s="119">
        <f t="shared" si="7"/>
        <v>8</v>
      </c>
      <c r="N49" s="4"/>
      <c r="O49" s="92">
        <f t="shared" si="8"/>
        <v>0</v>
      </c>
      <c r="P49" s="10">
        <f t="shared" si="9"/>
        <v>0</v>
      </c>
      <c r="Q49" s="4"/>
      <c r="R49" s="92">
        <f t="shared" si="10"/>
        <v>0</v>
      </c>
      <c r="S49" s="10">
        <f t="shared" si="11"/>
        <v>0</v>
      </c>
      <c r="T49" s="4"/>
      <c r="U49" s="92">
        <f t="shared" si="12"/>
        <v>0</v>
      </c>
      <c r="V49" s="10">
        <f t="shared" si="13"/>
        <v>0</v>
      </c>
      <c r="W49" s="119">
        <f t="shared" si="14"/>
        <v>0</v>
      </c>
      <c r="X49" s="4">
        <v>3</v>
      </c>
      <c r="Y49" s="92">
        <f t="shared" si="15"/>
        <v>135000</v>
      </c>
      <c r="Z49" s="10">
        <f t="shared" si="16"/>
        <v>255000</v>
      </c>
      <c r="AA49" s="4"/>
      <c r="AB49" s="92">
        <f t="shared" si="17"/>
        <v>0</v>
      </c>
      <c r="AC49" s="10">
        <f t="shared" si="18"/>
        <v>0</v>
      </c>
      <c r="AD49" s="4"/>
      <c r="AE49" s="92">
        <f t="shared" si="19"/>
        <v>0</v>
      </c>
      <c r="AF49" s="10">
        <f t="shared" si="20"/>
        <v>0</v>
      </c>
      <c r="AG49" s="119">
        <f t="shared" si="21"/>
        <v>3</v>
      </c>
      <c r="AH49" s="4">
        <v>2</v>
      </c>
      <c r="AI49" s="92">
        <f t="shared" si="22"/>
        <v>90000</v>
      </c>
      <c r="AJ49" s="10">
        <f t="shared" si="23"/>
        <v>170000</v>
      </c>
      <c r="AK49" s="4"/>
      <c r="AL49" s="92">
        <f t="shared" si="24"/>
        <v>0</v>
      </c>
      <c r="AM49" s="10">
        <f t="shared" si="25"/>
        <v>0</v>
      </c>
      <c r="AN49" s="4">
        <f>1</f>
        <v>1</v>
      </c>
      <c r="AO49" s="92">
        <f t="shared" si="26"/>
        <v>45000</v>
      </c>
      <c r="AP49" s="10">
        <f t="shared" si="27"/>
        <v>85000</v>
      </c>
      <c r="AQ49" s="119">
        <f t="shared" si="28"/>
        <v>3</v>
      </c>
      <c r="AR49" s="4">
        <v>7</v>
      </c>
      <c r="AS49" s="92">
        <f t="shared" si="29"/>
        <v>315000</v>
      </c>
      <c r="AT49" s="10">
        <f t="shared" si="30"/>
        <v>595000</v>
      </c>
      <c r="AU49" s="4">
        <f>1+1+1</f>
        <v>3</v>
      </c>
      <c r="AV49" s="92">
        <f t="shared" si="31"/>
        <v>135000</v>
      </c>
      <c r="AW49" s="10">
        <f t="shared" si="32"/>
        <v>255000</v>
      </c>
      <c r="AX49" s="4"/>
      <c r="AY49" s="92">
        <f t="shared" si="33"/>
        <v>0</v>
      </c>
      <c r="AZ49" s="10">
        <f t="shared" si="34"/>
        <v>0</v>
      </c>
      <c r="BA49" s="119">
        <f t="shared" si="35"/>
        <v>10</v>
      </c>
      <c r="BB49" s="4">
        <v>5</v>
      </c>
      <c r="BC49" s="92">
        <f t="shared" si="36"/>
        <v>225000</v>
      </c>
      <c r="BD49" s="10">
        <f t="shared" si="37"/>
        <v>425000</v>
      </c>
      <c r="BE49" s="4">
        <f>2+1+1+1</f>
        <v>5</v>
      </c>
      <c r="BF49" s="92">
        <f t="shared" si="38"/>
        <v>225000</v>
      </c>
      <c r="BG49" s="10">
        <f t="shared" si="39"/>
        <v>425000</v>
      </c>
      <c r="BH49" s="4"/>
      <c r="BI49" s="92">
        <f t="shared" si="40"/>
        <v>0</v>
      </c>
      <c r="BJ49" s="10">
        <f t="shared" si="41"/>
        <v>0</v>
      </c>
      <c r="BK49" s="119">
        <f t="shared" si="42"/>
        <v>10</v>
      </c>
      <c r="BL49" s="4">
        <v>2</v>
      </c>
      <c r="BM49" s="92">
        <f t="shared" si="43"/>
        <v>90000</v>
      </c>
      <c r="BN49" s="10">
        <f t="shared" si="44"/>
        <v>170000</v>
      </c>
      <c r="BO49" s="4">
        <f>1</f>
        <v>1</v>
      </c>
      <c r="BP49" s="92">
        <f t="shared" si="45"/>
        <v>45000</v>
      </c>
      <c r="BQ49" s="10">
        <f t="shared" si="46"/>
        <v>85000</v>
      </c>
      <c r="BR49" s="4">
        <v>1</v>
      </c>
      <c r="BS49" s="92">
        <f t="shared" si="47"/>
        <v>45000</v>
      </c>
      <c r="BT49" s="10">
        <f t="shared" si="48"/>
        <v>85000</v>
      </c>
      <c r="BU49" s="119">
        <f t="shared" si="49"/>
        <v>4</v>
      </c>
      <c r="BV49" s="4">
        <f>8</f>
        <v>8</v>
      </c>
      <c r="BW49" s="92">
        <f t="shared" si="50"/>
        <v>360000</v>
      </c>
      <c r="BX49" s="10">
        <f t="shared" si="51"/>
        <v>680000</v>
      </c>
      <c r="BY49" s="4">
        <f>1+1</f>
        <v>2</v>
      </c>
      <c r="BZ49" s="92">
        <f t="shared" si="52"/>
        <v>90000</v>
      </c>
      <c r="CA49" s="10">
        <f t="shared" si="53"/>
        <v>170000</v>
      </c>
      <c r="CB49" s="4"/>
      <c r="CC49" s="92">
        <f t="shared" si="54"/>
        <v>0</v>
      </c>
      <c r="CD49" s="10">
        <f t="shared" si="55"/>
        <v>0</v>
      </c>
      <c r="CE49" s="119">
        <f t="shared" si="56"/>
        <v>10</v>
      </c>
      <c r="CF49" s="4">
        <v>7</v>
      </c>
      <c r="CG49" s="92">
        <f t="shared" si="57"/>
        <v>315000</v>
      </c>
      <c r="CH49" s="10">
        <f t="shared" si="58"/>
        <v>595000</v>
      </c>
      <c r="CI49" s="4">
        <f>1</f>
        <v>1</v>
      </c>
      <c r="CJ49" s="92">
        <f t="shared" si="59"/>
        <v>45000</v>
      </c>
      <c r="CK49" s="10">
        <f t="shared" si="60"/>
        <v>85000</v>
      </c>
      <c r="CL49" s="4"/>
      <c r="CM49" s="92">
        <f t="shared" si="61"/>
        <v>0</v>
      </c>
      <c r="CN49" s="10">
        <f t="shared" si="62"/>
        <v>0</v>
      </c>
      <c r="CO49" s="119">
        <f t="shared" si="63"/>
        <v>8</v>
      </c>
      <c r="CP49" s="4">
        <v>6</v>
      </c>
      <c r="CQ49" s="92">
        <f t="shared" si="64"/>
        <v>270000</v>
      </c>
      <c r="CR49" s="10">
        <f t="shared" si="65"/>
        <v>510000</v>
      </c>
      <c r="CS49" s="4">
        <f>1</f>
        <v>1</v>
      </c>
      <c r="CT49" s="92">
        <f t="shared" si="66"/>
        <v>45000</v>
      </c>
      <c r="CU49" s="10">
        <f t="shared" si="67"/>
        <v>85000</v>
      </c>
      <c r="CV49" s="4"/>
      <c r="CW49" s="92">
        <f t="shared" si="68"/>
        <v>0</v>
      </c>
      <c r="CX49" s="10">
        <f t="shared" si="69"/>
        <v>0</v>
      </c>
      <c r="CY49" s="119">
        <f t="shared" si="70"/>
        <v>7</v>
      </c>
      <c r="CZ49" s="4">
        <v>7</v>
      </c>
      <c r="DA49" s="92">
        <f t="shared" si="71"/>
        <v>315000</v>
      </c>
      <c r="DB49" s="10">
        <f t="shared" si="72"/>
        <v>595000</v>
      </c>
      <c r="DC49" s="4">
        <f>1</f>
        <v>1</v>
      </c>
      <c r="DD49" s="92">
        <f t="shared" si="73"/>
        <v>45000</v>
      </c>
      <c r="DE49" s="10">
        <f t="shared" si="74"/>
        <v>85000</v>
      </c>
      <c r="DF49" s="4"/>
      <c r="DG49" s="92">
        <f t="shared" si="75"/>
        <v>0</v>
      </c>
      <c r="DH49" s="10">
        <f t="shared" si="76"/>
        <v>0</v>
      </c>
      <c r="DI49" s="119">
        <f t="shared" si="77"/>
        <v>8</v>
      </c>
      <c r="DJ49" s="4">
        <v>6</v>
      </c>
      <c r="DK49" s="92">
        <f t="shared" si="78"/>
        <v>270000</v>
      </c>
      <c r="DL49" s="10">
        <f t="shared" si="79"/>
        <v>510000</v>
      </c>
      <c r="DM49" s="4"/>
      <c r="DN49" s="92">
        <f t="shared" si="80"/>
        <v>0</v>
      </c>
      <c r="DO49" s="10">
        <f t="shared" si="81"/>
        <v>0</v>
      </c>
      <c r="DP49" s="4"/>
      <c r="DQ49" s="92">
        <f t="shared" si="82"/>
        <v>0</v>
      </c>
      <c r="DR49" s="10">
        <f t="shared" si="83"/>
        <v>0</v>
      </c>
      <c r="DS49" s="119">
        <f t="shared" si="84"/>
        <v>6</v>
      </c>
      <c r="DT49" s="4">
        <v>11</v>
      </c>
      <c r="DU49" s="92">
        <f t="shared" si="85"/>
        <v>495000</v>
      </c>
      <c r="DV49" s="10">
        <f t="shared" si="86"/>
        <v>935000</v>
      </c>
      <c r="DW49" s="4">
        <f>1+1</f>
        <v>2</v>
      </c>
      <c r="DX49" s="92">
        <f t="shared" si="87"/>
        <v>90000</v>
      </c>
      <c r="DY49" s="10">
        <f t="shared" si="88"/>
        <v>170000</v>
      </c>
      <c r="DZ49" s="4"/>
      <c r="EA49" s="92">
        <f t="shared" si="89"/>
        <v>0</v>
      </c>
      <c r="EB49" s="10">
        <f t="shared" si="90"/>
        <v>0</v>
      </c>
      <c r="EC49" s="119">
        <f t="shared" si="91"/>
        <v>13</v>
      </c>
      <c r="ED49" s="4">
        <v>6</v>
      </c>
      <c r="EE49" s="92">
        <f t="shared" si="92"/>
        <v>270000</v>
      </c>
      <c r="EF49" s="10">
        <f t="shared" si="93"/>
        <v>510000</v>
      </c>
      <c r="EG49" s="4">
        <v>2</v>
      </c>
      <c r="EH49" s="92">
        <f t="shared" si="94"/>
        <v>90000</v>
      </c>
      <c r="EI49" s="10">
        <f t="shared" si="95"/>
        <v>170000</v>
      </c>
      <c r="EJ49" s="4"/>
      <c r="EK49" s="92">
        <f t="shared" si="96"/>
        <v>0</v>
      </c>
      <c r="EL49" s="10">
        <f t="shared" si="97"/>
        <v>0</v>
      </c>
      <c r="EM49" s="119">
        <f t="shared" si="98"/>
        <v>8</v>
      </c>
      <c r="EN49" s="4">
        <v>4</v>
      </c>
      <c r="EO49" s="92">
        <f t="shared" si="99"/>
        <v>180000</v>
      </c>
      <c r="EP49" s="10">
        <f t="shared" si="100"/>
        <v>340000</v>
      </c>
      <c r="EQ49" s="4">
        <f>1</f>
        <v>1</v>
      </c>
      <c r="ER49" s="92">
        <f t="shared" si="101"/>
        <v>45000</v>
      </c>
      <c r="ES49" s="10">
        <f t="shared" si="102"/>
        <v>85000</v>
      </c>
      <c r="ET49" s="4"/>
      <c r="EU49" s="92">
        <f t="shared" si="103"/>
        <v>0</v>
      </c>
      <c r="EV49" s="10">
        <f t="shared" si="104"/>
        <v>0</v>
      </c>
      <c r="EW49" s="119">
        <f t="shared" si="105"/>
        <v>5</v>
      </c>
      <c r="EX49" s="4">
        <v>2</v>
      </c>
      <c r="EY49" s="92">
        <f t="shared" si="106"/>
        <v>90000</v>
      </c>
      <c r="EZ49" s="10">
        <f t="shared" si="107"/>
        <v>170000</v>
      </c>
      <c r="FA49" s="4"/>
      <c r="FB49" s="92">
        <f t="shared" si="108"/>
        <v>0</v>
      </c>
      <c r="FC49" s="10">
        <f t="shared" si="109"/>
        <v>0</v>
      </c>
      <c r="FD49" s="4"/>
      <c r="FE49" s="92">
        <f t="shared" si="110"/>
        <v>0</v>
      </c>
      <c r="FF49" s="10">
        <f t="shared" si="111"/>
        <v>0</v>
      </c>
      <c r="FG49" s="119">
        <f t="shared" si="112"/>
        <v>2</v>
      </c>
      <c r="FH49" s="4">
        <v>8</v>
      </c>
      <c r="FI49" s="92">
        <f t="shared" si="113"/>
        <v>360000</v>
      </c>
      <c r="FJ49" s="10">
        <f t="shared" si="114"/>
        <v>680000</v>
      </c>
      <c r="FK49" s="4">
        <f>1+1</f>
        <v>2</v>
      </c>
      <c r="FL49" s="92">
        <f t="shared" si="115"/>
        <v>90000</v>
      </c>
      <c r="FM49" s="10">
        <f t="shared" si="116"/>
        <v>170000</v>
      </c>
      <c r="FN49" s="4"/>
      <c r="FO49" s="92">
        <f t="shared" si="117"/>
        <v>0</v>
      </c>
      <c r="FP49" s="10">
        <f t="shared" si="118"/>
        <v>0</v>
      </c>
      <c r="FQ49" s="119">
        <f t="shared" si="219"/>
        <v>10</v>
      </c>
      <c r="FR49" s="4">
        <v>15</v>
      </c>
      <c r="FS49" s="92">
        <f t="shared" si="120"/>
        <v>675000</v>
      </c>
      <c r="FT49" s="10">
        <f t="shared" si="121"/>
        <v>1275000</v>
      </c>
      <c r="FU49" s="4">
        <f>1</f>
        <v>1</v>
      </c>
      <c r="FV49" s="92">
        <f t="shared" si="122"/>
        <v>45000</v>
      </c>
      <c r="FW49" s="10">
        <f t="shared" si="123"/>
        <v>85000</v>
      </c>
      <c r="FX49" s="4"/>
      <c r="FY49" s="92">
        <f t="shared" si="124"/>
        <v>0</v>
      </c>
      <c r="FZ49" s="10">
        <f t="shared" si="125"/>
        <v>0</v>
      </c>
      <c r="GA49" s="119">
        <f t="shared" si="220"/>
        <v>16</v>
      </c>
      <c r="GB49" s="4">
        <v>8</v>
      </c>
      <c r="GC49" s="92">
        <f t="shared" si="127"/>
        <v>360000</v>
      </c>
      <c r="GD49" s="10">
        <f t="shared" si="128"/>
        <v>680000</v>
      </c>
      <c r="GE49" s="4"/>
      <c r="GF49" s="92">
        <f t="shared" si="129"/>
        <v>0</v>
      </c>
      <c r="GG49" s="10">
        <f t="shared" si="130"/>
        <v>0</v>
      </c>
      <c r="GH49" s="4"/>
      <c r="GI49" s="92">
        <f t="shared" si="131"/>
        <v>0</v>
      </c>
      <c r="GJ49" s="10">
        <f t="shared" si="132"/>
        <v>0</v>
      </c>
      <c r="GK49" s="119">
        <f t="shared" si="221"/>
        <v>8</v>
      </c>
      <c r="GL49" s="4">
        <v>3</v>
      </c>
      <c r="GM49" s="92">
        <f t="shared" si="134"/>
        <v>135000</v>
      </c>
      <c r="GN49" s="10">
        <f t="shared" si="135"/>
        <v>255000</v>
      </c>
      <c r="GO49" s="4">
        <v>2</v>
      </c>
      <c r="GP49" s="92">
        <f t="shared" si="136"/>
        <v>90000</v>
      </c>
      <c r="GQ49" s="10">
        <f t="shared" si="137"/>
        <v>170000</v>
      </c>
      <c r="GR49" s="4"/>
      <c r="GS49" s="92">
        <f t="shared" si="138"/>
        <v>0</v>
      </c>
      <c r="GT49" s="10">
        <f t="shared" si="139"/>
        <v>0</v>
      </c>
      <c r="GU49" s="119">
        <f t="shared" si="140"/>
        <v>5</v>
      </c>
      <c r="GV49" s="4">
        <v>1</v>
      </c>
      <c r="GW49" s="92">
        <f t="shared" si="141"/>
        <v>45000</v>
      </c>
      <c r="GX49" s="10">
        <f t="shared" si="142"/>
        <v>85000</v>
      </c>
      <c r="GY49" s="4">
        <v>1</v>
      </c>
      <c r="GZ49" s="92">
        <f t="shared" si="143"/>
        <v>45000</v>
      </c>
      <c r="HA49" s="10">
        <f t="shared" si="144"/>
        <v>85000</v>
      </c>
      <c r="HB49" s="4"/>
      <c r="HC49" s="92">
        <f t="shared" si="145"/>
        <v>0</v>
      </c>
      <c r="HD49" s="10">
        <f t="shared" si="146"/>
        <v>0</v>
      </c>
      <c r="HE49" s="119">
        <f t="shared" si="222"/>
        <v>2</v>
      </c>
      <c r="HF49" s="4"/>
      <c r="HG49" s="92">
        <f t="shared" si="148"/>
        <v>0</v>
      </c>
      <c r="HH49" s="10">
        <f t="shared" si="149"/>
        <v>0</v>
      </c>
      <c r="HI49" s="4"/>
      <c r="HJ49" s="92">
        <f t="shared" si="150"/>
        <v>0</v>
      </c>
      <c r="HK49" s="10">
        <f t="shared" si="151"/>
        <v>0</v>
      </c>
      <c r="HL49" s="4"/>
      <c r="HM49" s="92">
        <f t="shared" si="152"/>
        <v>0</v>
      </c>
      <c r="HN49" s="10">
        <f t="shared" si="153"/>
        <v>0</v>
      </c>
      <c r="HO49" s="119">
        <f t="shared" si="223"/>
        <v>0</v>
      </c>
      <c r="HP49" s="4">
        <v>2</v>
      </c>
      <c r="HQ49" s="92">
        <f t="shared" si="155"/>
        <v>90000</v>
      </c>
      <c r="HR49" s="10">
        <f t="shared" si="156"/>
        <v>170000</v>
      </c>
      <c r="HS49" s="4"/>
      <c r="HT49" s="92">
        <f t="shared" si="157"/>
        <v>0</v>
      </c>
      <c r="HU49" s="10">
        <f t="shared" si="158"/>
        <v>0</v>
      </c>
      <c r="HV49" s="4"/>
      <c r="HW49" s="92">
        <f t="shared" si="159"/>
        <v>0</v>
      </c>
      <c r="HX49" s="10">
        <f t="shared" si="160"/>
        <v>0</v>
      </c>
      <c r="HY49" s="119">
        <f t="shared" si="224"/>
        <v>2</v>
      </c>
      <c r="HZ49" s="4">
        <v>4</v>
      </c>
      <c r="IA49" s="92">
        <f t="shared" si="162"/>
        <v>180000</v>
      </c>
      <c r="IB49" s="10">
        <f t="shared" si="163"/>
        <v>340000</v>
      </c>
      <c r="IC49" s="4">
        <f>1</f>
        <v>1</v>
      </c>
      <c r="ID49" s="92">
        <f t="shared" si="164"/>
        <v>45000</v>
      </c>
      <c r="IE49" s="10">
        <f t="shared" si="165"/>
        <v>85000</v>
      </c>
      <c r="IF49" s="4"/>
      <c r="IG49" s="92">
        <f t="shared" si="166"/>
        <v>0</v>
      </c>
      <c r="IH49" s="10">
        <f t="shared" si="167"/>
        <v>0</v>
      </c>
      <c r="II49" s="119">
        <f t="shared" si="225"/>
        <v>5</v>
      </c>
      <c r="IJ49" s="4">
        <v>6</v>
      </c>
      <c r="IK49" s="92">
        <f t="shared" si="169"/>
        <v>270000</v>
      </c>
      <c r="IL49" s="10">
        <f t="shared" si="170"/>
        <v>510000</v>
      </c>
      <c r="IM49" s="4">
        <f>1</f>
        <v>1</v>
      </c>
      <c r="IN49" s="92">
        <f t="shared" si="171"/>
        <v>45000</v>
      </c>
      <c r="IO49" s="10">
        <f t="shared" si="172"/>
        <v>85000</v>
      </c>
      <c r="IP49" s="4"/>
      <c r="IQ49" s="92">
        <f t="shared" si="173"/>
        <v>0</v>
      </c>
      <c r="IR49" s="10">
        <f t="shared" si="174"/>
        <v>0</v>
      </c>
      <c r="IS49" s="119">
        <f t="shared" si="226"/>
        <v>7</v>
      </c>
      <c r="IT49" s="4">
        <v>5</v>
      </c>
      <c r="IU49" s="92">
        <f t="shared" si="176"/>
        <v>225000</v>
      </c>
      <c r="IV49" s="10">
        <f t="shared" si="177"/>
        <v>425000</v>
      </c>
      <c r="IW49" s="4">
        <v>1</v>
      </c>
      <c r="IX49" s="92">
        <f t="shared" si="178"/>
        <v>45000</v>
      </c>
      <c r="IY49" s="10">
        <f t="shared" si="179"/>
        <v>85000</v>
      </c>
      <c r="IZ49" s="4"/>
      <c r="JA49" s="92">
        <f t="shared" si="180"/>
        <v>0</v>
      </c>
      <c r="JB49" s="10">
        <f t="shared" si="181"/>
        <v>0</v>
      </c>
      <c r="JC49" s="119">
        <f t="shared" si="227"/>
        <v>6</v>
      </c>
      <c r="JD49" s="4">
        <v>5</v>
      </c>
      <c r="JE49" s="92">
        <f t="shared" si="183"/>
        <v>225000</v>
      </c>
      <c r="JF49" s="10">
        <f t="shared" si="184"/>
        <v>425000</v>
      </c>
      <c r="JG49" s="4">
        <f>1+1</f>
        <v>2</v>
      </c>
      <c r="JH49" s="92">
        <f t="shared" si="185"/>
        <v>90000</v>
      </c>
      <c r="JI49" s="10">
        <f t="shared" si="186"/>
        <v>170000</v>
      </c>
      <c r="JJ49" s="4"/>
      <c r="JK49" s="92">
        <f t="shared" si="187"/>
        <v>0</v>
      </c>
      <c r="JL49" s="10">
        <f t="shared" si="188"/>
        <v>0</v>
      </c>
      <c r="JM49" s="119">
        <f t="shared" si="189"/>
        <v>7</v>
      </c>
      <c r="JN49" s="4">
        <v>1</v>
      </c>
      <c r="JO49" s="92">
        <f t="shared" si="190"/>
        <v>45000</v>
      </c>
      <c r="JP49" s="10">
        <f t="shared" si="191"/>
        <v>85000</v>
      </c>
      <c r="JQ49" s="4"/>
      <c r="JR49" s="92">
        <f t="shared" si="192"/>
        <v>0</v>
      </c>
      <c r="JS49" s="10">
        <f t="shared" si="193"/>
        <v>0</v>
      </c>
      <c r="JT49" s="4"/>
      <c r="JU49" s="92">
        <f t="shared" si="194"/>
        <v>0</v>
      </c>
      <c r="JV49" s="10">
        <f t="shared" si="195"/>
        <v>0</v>
      </c>
      <c r="JW49" s="119">
        <f t="shared" si="228"/>
        <v>1</v>
      </c>
      <c r="JX49" s="4">
        <v>2</v>
      </c>
      <c r="JY49" s="92">
        <f t="shared" si="197"/>
        <v>90000</v>
      </c>
      <c r="JZ49" s="10">
        <f t="shared" si="198"/>
        <v>170000</v>
      </c>
      <c r="KA49" s="4"/>
      <c r="KB49" s="92">
        <f t="shared" si="199"/>
        <v>0</v>
      </c>
      <c r="KC49" s="10">
        <f t="shared" si="200"/>
        <v>0</v>
      </c>
      <c r="KD49" s="4"/>
      <c r="KE49" s="92">
        <f t="shared" si="201"/>
        <v>0</v>
      </c>
      <c r="KF49" s="10">
        <f t="shared" si="202"/>
        <v>0</v>
      </c>
      <c r="KG49" s="119">
        <f t="shared" si="229"/>
        <v>2</v>
      </c>
      <c r="KH49" s="4">
        <v>6</v>
      </c>
      <c r="KI49" s="92">
        <f t="shared" si="204"/>
        <v>270000</v>
      </c>
      <c r="KJ49" s="10">
        <f t="shared" si="205"/>
        <v>510000</v>
      </c>
      <c r="KK49" s="4">
        <f>1</f>
        <v>1</v>
      </c>
      <c r="KL49" s="92">
        <f t="shared" si="206"/>
        <v>45000</v>
      </c>
      <c r="KM49" s="10">
        <f t="shared" si="207"/>
        <v>85000</v>
      </c>
      <c r="KN49" s="4">
        <f>1+1</f>
        <v>2</v>
      </c>
      <c r="KO49" s="92">
        <f t="shared" si="208"/>
        <v>90000</v>
      </c>
      <c r="KP49" s="10">
        <f t="shared" si="209"/>
        <v>170000</v>
      </c>
      <c r="KQ49" s="119">
        <f t="shared" si="230"/>
        <v>9</v>
      </c>
      <c r="KR49" s="4"/>
      <c r="KS49" s="92">
        <f t="shared" si="211"/>
        <v>0</v>
      </c>
      <c r="KT49" s="10">
        <f t="shared" si="212"/>
        <v>0</v>
      </c>
      <c r="KU49" s="4"/>
      <c r="KV49" s="92">
        <f t="shared" si="213"/>
        <v>0</v>
      </c>
      <c r="KW49" s="10">
        <f t="shared" si="214"/>
        <v>0</v>
      </c>
      <c r="KX49" s="4"/>
      <c r="KY49" s="92">
        <f t="shared" si="215"/>
        <v>0</v>
      </c>
      <c r="KZ49" s="10">
        <f t="shared" si="216"/>
        <v>0</v>
      </c>
      <c r="LA49" s="119">
        <f t="shared" si="231"/>
        <v>0</v>
      </c>
      <c r="LB49" s="37"/>
      <c r="LD49" s="335">
        <f t="shared" si="218"/>
        <v>185</v>
      </c>
      <c r="LE49" s="189">
        <f t="shared" si="0"/>
        <v>15725000</v>
      </c>
    </row>
    <row r="50" spans="1:317" ht="15" hidden="1" customHeight="1" x14ac:dyDescent="0.25">
      <c r="A50" s="134" t="s">
        <v>26</v>
      </c>
      <c r="B50" s="4">
        <v>45000</v>
      </c>
      <c r="C50" s="4"/>
      <c r="D50" s="4"/>
      <c r="E50" s="92">
        <f t="shared" si="1"/>
        <v>0</v>
      </c>
      <c r="F50" s="10">
        <f t="shared" si="2"/>
        <v>0</v>
      </c>
      <c r="G50" s="4"/>
      <c r="H50" s="92">
        <f t="shared" si="3"/>
        <v>0</v>
      </c>
      <c r="I50" s="10">
        <f t="shared" si="4"/>
        <v>0</v>
      </c>
      <c r="J50" s="4"/>
      <c r="K50" s="92">
        <f t="shared" si="5"/>
        <v>0</v>
      </c>
      <c r="L50" s="10">
        <f t="shared" si="6"/>
        <v>0</v>
      </c>
      <c r="M50" s="119">
        <f t="shared" si="7"/>
        <v>0</v>
      </c>
      <c r="N50" s="4"/>
      <c r="O50" s="92">
        <f t="shared" si="8"/>
        <v>0</v>
      </c>
      <c r="P50" s="10">
        <f t="shared" si="9"/>
        <v>0</v>
      </c>
      <c r="Q50" s="4"/>
      <c r="R50" s="92">
        <f t="shared" si="10"/>
        <v>0</v>
      </c>
      <c r="S50" s="10">
        <f t="shared" si="11"/>
        <v>0</v>
      </c>
      <c r="T50" s="4"/>
      <c r="U50" s="92">
        <f t="shared" si="12"/>
        <v>0</v>
      </c>
      <c r="V50" s="10">
        <f t="shared" si="13"/>
        <v>0</v>
      </c>
      <c r="W50" s="119">
        <f t="shared" si="14"/>
        <v>0</v>
      </c>
      <c r="X50" s="4"/>
      <c r="Y50" s="92">
        <f t="shared" si="15"/>
        <v>0</v>
      </c>
      <c r="Z50" s="10">
        <f t="shared" si="16"/>
        <v>0</v>
      </c>
      <c r="AA50" s="4"/>
      <c r="AB50" s="92">
        <f t="shared" si="17"/>
        <v>0</v>
      </c>
      <c r="AC50" s="10">
        <f t="shared" si="18"/>
        <v>0</v>
      </c>
      <c r="AD50" s="4"/>
      <c r="AE50" s="92">
        <f t="shared" si="19"/>
        <v>0</v>
      </c>
      <c r="AF50" s="10">
        <f t="shared" si="20"/>
        <v>0</v>
      </c>
      <c r="AG50" s="119">
        <f t="shared" si="21"/>
        <v>0</v>
      </c>
      <c r="AH50" s="4"/>
      <c r="AI50" s="92">
        <f t="shared" si="22"/>
        <v>0</v>
      </c>
      <c r="AJ50" s="10">
        <f t="shared" si="23"/>
        <v>0</v>
      </c>
      <c r="AK50" s="4"/>
      <c r="AL50" s="92">
        <f t="shared" si="24"/>
        <v>0</v>
      </c>
      <c r="AM50" s="10">
        <f t="shared" si="25"/>
        <v>0</v>
      </c>
      <c r="AN50" s="4"/>
      <c r="AO50" s="92">
        <f t="shared" si="26"/>
        <v>0</v>
      </c>
      <c r="AP50" s="10">
        <f t="shared" si="27"/>
        <v>0</v>
      </c>
      <c r="AQ50" s="119">
        <f t="shared" si="28"/>
        <v>0</v>
      </c>
      <c r="AR50" s="4"/>
      <c r="AS50" s="92">
        <f t="shared" si="29"/>
        <v>0</v>
      </c>
      <c r="AT50" s="10">
        <f t="shared" si="30"/>
        <v>0</v>
      </c>
      <c r="AU50" s="4"/>
      <c r="AV50" s="92">
        <f t="shared" si="31"/>
        <v>0</v>
      </c>
      <c r="AW50" s="10">
        <f t="shared" si="32"/>
        <v>0</v>
      </c>
      <c r="AX50" s="4"/>
      <c r="AY50" s="92">
        <f t="shared" si="33"/>
        <v>0</v>
      </c>
      <c r="AZ50" s="10">
        <f t="shared" si="34"/>
        <v>0</v>
      </c>
      <c r="BA50" s="119">
        <f t="shared" si="35"/>
        <v>0</v>
      </c>
      <c r="BB50" s="4"/>
      <c r="BC50" s="92">
        <f t="shared" si="36"/>
        <v>0</v>
      </c>
      <c r="BD50" s="10">
        <f t="shared" si="37"/>
        <v>0</v>
      </c>
      <c r="BE50" s="4"/>
      <c r="BF50" s="92">
        <f t="shared" si="38"/>
        <v>0</v>
      </c>
      <c r="BG50" s="10">
        <f t="shared" si="39"/>
        <v>0</v>
      </c>
      <c r="BH50" s="4"/>
      <c r="BI50" s="92">
        <f t="shared" si="40"/>
        <v>0</v>
      </c>
      <c r="BJ50" s="10">
        <f t="shared" si="41"/>
        <v>0</v>
      </c>
      <c r="BK50" s="119">
        <f t="shared" si="42"/>
        <v>0</v>
      </c>
      <c r="BL50" s="4"/>
      <c r="BM50" s="92">
        <f t="shared" si="43"/>
        <v>0</v>
      </c>
      <c r="BN50" s="10">
        <f t="shared" si="44"/>
        <v>0</v>
      </c>
      <c r="BO50" s="4"/>
      <c r="BP50" s="92">
        <f t="shared" si="45"/>
        <v>0</v>
      </c>
      <c r="BQ50" s="10">
        <f t="shared" si="46"/>
        <v>0</v>
      </c>
      <c r="BR50" s="4"/>
      <c r="BS50" s="92">
        <f t="shared" si="47"/>
        <v>0</v>
      </c>
      <c r="BT50" s="10">
        <f t="shared" si="48"/>
        <v>0</v>
      </c>
      <c r="BU50" s="119">
        <f t="shared" si="49"/>
        <v>0</v>
      </c>
      <c r="BV50" s="4"/>
      <c r="BW50" s="92">
        <f t="shared" si="50"/>
        <v>0</v>
      </c>
      <c r="BX50" s="10">
        <f t="shared" si="51"/>
        <v>0</v>
      </c>
      <c r="BY50" s="4"/>
      <c r="BZ50" s="92">
        <f t="shared" si="52"/>
        <v>0</v>
      </c>
      <c r="CA50" s="10">
        <f t="shared" si="53"/>
        <v>0</v>
      </c>
      <c r="CB50" s="4"/>
      <c r="CC50" s="92">
        <f t="shared" si="54"/>
        <v>0</v>
      </c>
      <c r="CD50" s="10">
        <f t="shared" si="55"/>
        <v>0</v>
      </c>
      <c r="CE50" s="119">
        <f t="shared" si="56"/>
        <v>0</v>
      </c>
      <c r="CF50" s="4"/>
      <c r="CG50" s="92">
        <f t="shared" si="57"/>
        <v>0</v>
      </c>
      <c r="CH50" s="10">
        <f t="shared" si="58"/>
        <v>0</v>
      </c>
      <c r="CI50" s="4"/>
      <c r="CJ50" s="92">
        <f t="shared" si="59"/>
        <v>0</v>
      </c>
      <c r="CK50" s="10">
        <f t="shared" si="60"/>
        <v>0</v>
      </c>
      <c r="CL50" s="4"/>
      <c r="CM50" s="92">
        <f t="shared" si="61"/>
        <v>0</v>
      </c>
      <c r="CN50" s="10">
        <f t="shared" si="62"/>
        <v>0</v>
      </c>
      <c r="CO50" s="119">
        <f t="shared" si="63"/>
        <v>0</v>
      </c>
      <c r="CP50" s="4"/>
      <c r="CQ50" s="92">
        <f t="shared" si="64"/>
        <v>0</v>
      </c>
      <c r="CR50" s="10">
        <f t="shared" si="65"/>
        <v>0</v>
      </c>
      <c r="CS50" s="4"/>
      <c r="CT50" s="92">
        <f t="shared" si="66"/>
        <v>0</v>
      </c>
      <c r="CU50" s="10">
        <f t="shared" si="67"/>
        <v>0</v>
      </c>
      <c r="CV50" s="4"/>
      <c r="CW50" s="92">
        <f t="shared" si="68"/>
        <v>0</v>
      </c>
      <c r="CX50" s="10">
        <f t="shared" si="69"/>
        <v>0</v>
      </c>
      <c r="CY50" s="119">
        <f t="shared" si="70"/>
        <v>0</v>
      </c>
      <c r="CZ50" s="4"/>
      <c r="DA50" s="92">
        <f t="shared" si="71"/>
        <v>0</v>
      </c>
      <c r="DB50" s="10">
        <f t="shared" si="72"/>
        <v>0</v>
      </c>
      <c r="DC50" s="4"/>
      <c r="DD50" s="92">
        <f t="shared" si="73"/>
        <v>0</v>
      </c>
      <c r="DE50" s="10">
        <f t="shared" si="74"/>
        <v>0</v>
      </c>
      <c r="DF50" s="4"/>
      <c r="DG50" s="92">
        <f t="shared" si="75"/>
        <v>0</v>
      </c>
      <c r="DH50" s="10">
        <f t="shared" si="76"/>
        <v>0</v>
      </c>
      <c r="DI50" s="119">
        <f t="shared" si="77"/>
        <v>0</v>
      </c>
      <c r="DJ50" s="4"/>
      <c r="DK50" s="92">
        <f t="shared" si="78"/>
        <v>0</v>
      </c>
      <c r="DL50" s="10">
        <f t="shared" si="79"/>
        <v>0</v>
      </c>
      <c r="DM50" s="4"/>
      <c r="DN50" s="92">
        <f t="shared" si="80"/>
        <v>0</v>
      </c>
      <c r="DO50" s="10">
        <f t="shared" si="81"/>
        <v>0</v>
      </c>
      <c r="DP50" s="4"/>
      <c r="DQ50" s="92">
        <f t="shared" si="82"/>
        <v>0</v>
      </c>
      <c r="DR50" s="10">
        <f t="shared" si="83"/>
        <v>0</v>
      </c>
      <c r="DS50" s="119">
        <f t="shared" si="84"/>
        <v>0</v>
      </c>
      <c r="DT50" s="4"/>
      <c r="DU50" s="92">
        <f t="shared" si="85"/>
        <v>0</v>
      </c>
      <c r="DV50" s="10">
        <f t="shared" si="86"/>
        <v>0</v>
      </c>
      <c r="DW50" s="4"/>
      <c r="DX50" s="92">
        <f t="shared" si="87"/>
        <v>0</v>
      </c>
      <c r="DY50" s="10">
        <f t="shared" si="88"/>
        <v>0</v>
      </c>
      <c r="DZ50" s="4"/>
      <c r="EA50" s="92">
        <f t="shared" si="89"/>
        <v>0</v>
      </c>
      <c r="EB50" s="10">
        <f t="shared" si="90"/>
        <v>0</v>
      </c>
      <c r="EC50" s="119">
        <f t="shared" si="91"/>
        <v>0</v>
      </c>
      <c r="ED50" s="4"/>
      <c r="EE50" s="92">
        <f t="shared" si="92"/>
        <v>0</v>
      </c>
      <c r="EF50" s="10">
        <f t="shared" si="93"/>
        <v>0</v>
      </c>
      <c r="EG50" s="4"/>
      <c r="EH50" s="92">
        <f t="shared" si="94"/>
        <v>0</v>
      </c>
      <c r="EI50" s="10">
        <f t="shared" si="95"/>
        <v>0</v>
      </c>
      <c r="EJ50" s="4"/>
      <c r="EK50" s="92">
        <f t="shared" si="96"/>
        <v>0</v>
      </c>
      <c r="EL50" s="10">
        <f t="shared" si="97"/>
        <v>0</v>
      </c>
      <c r="EM50" s="119">
        <f t="shared" si="98"/>
        <v>0</v>
      </c>
      <c r="EN50" s="4"/>
      <c r="EO50" s="92">
        <f t="shared" si="99"/>
        <v>0</v>
      </c>
      <c r="EP50" s="10">
        <f t="shared" si="100"/>
        <v>0</v>
      </c>
      <c r="EQ50" s="4"/>
      <c r="ER50" s="92">
        <f t="shared" si="101"/>
        <v>0</v>
      </c>
      <c r="ES50" s="10">
        <f t="shared" si="102"/>
        <v>0</v>
      </c>
      <c r="ET50" s="4"/>
      <c r="EU50" s="92">
        <f t="shared" si="103"/>
        <v>0</v>
      </c>
      <c r="EV50" s="10">
        <f t="shared" si="104"/>
        <v>0</v>
      </c>
      <c r="EW50" s="119">
        <f t="shared" si="105"/>
        <v>0</v>
      </c>
      <c r="EX50" s="4"/>
      <c r="EY50" s="92">
        <f t="shared" si="106"/>
        <v>0</v>
      </c>
      <c r="EZ50" s="10">
        <f t="shared" si="107"/>
        <v>0</v>
      </c>
      <c r="FA50" s="4"/>
      <c r="FB50" s="92">
        <f t="shared" si="108"/>
        <v>0</v>
      </c>
      <c r="FC50" s="10">
        <f t="shared" si="109"/>
        <v>0</v>
      </c>
      <c r="FD50" s="4"/>
      <c r="FE50" s="92">
        <f t="shared" si="110"/>
        <v>0</v>
      </c>
      <c r="FF50" s="10">
        <f t="shared" si="111"/>
        <v>0</v>
      </c>
      <c r="FG50" s="119">
        <f t="shared" si="112"/>
        <v>0</v>
      </c>
      <c r="FH50" s="4"/>
      <c r="FI50" s="92">
        <f t="shared" si="113"/>
        <v>0</v>
      </c>
      <c r="FJ50" s="10">
        <f t="shared" si="114"/>
        <v>0</v>
      </c>
      <c r="FK50" s="4"/>
      <c r="FL50" s="92">
        <f t="shared" si="115"/>
        <v>0</v>
      </c>
      <c r="FM50" s="10">
        <f t="shared" si="116"/>
        <v>0</v>
      </c>
      <c r="FN50" s="4"/>
      <c r="FO50" s="92">
        <f t="shared" si="117"/>
        <v>0</v>
      </c>
      <c r="FP50" s="10">
        <f t="shared" si="118"/>
        <v>0</v>
      </c>
      <c r="FQ50" s="119">
        <f t="shared" si="219"/>
        <v>0</v>
      </c>
      <c r="FR50" s="4"/>
      <c r="FS50" s="92">
        <f t="shared" si="120"/>
        <v>0</v>
      </c>
      <c r="FT50" s="10">
        <f t="shared" si="121"/>
        <v>0</v>
      </c>
      <c r="FU50" s="4"/>
      <c r="FV50" s="92">
        <f t="shared" si="122"/>
        <v>0</v>
      </c>
      <c r="FW50" s="10">
        <f t="shared" si="123"/>
        <v>0</v>
      </c>
      <c r="FX50" s="4"/>
      <c r="FY50" s="92">
        <f t="shared" si="124"/>
        <v>0</v>
      </c>
      <c r="FZ50" s="10">
        <f t="shared" si="125"/>
        <v>0</v>
      </c>
      <c r="GA50" s="119">
        <f t="shared" si="220"/>
        <v>0</v>
      </c>
      <c r="GB50" s="4"/>
      <c r="GC50" s="92">
        <f t="shared" si="127"/>
        <v>0</v>
      </c>
      <c r="GD50" s="10">
        <f t="shared" si="128"/>
        <v>0</v>
      </c>
      <c r="GE50" s="4"/>
      <c r="GF50" s="92">
        <f t="shared" si="129"/>
        <v>0</v>
      </c>
      <c r="GG50" s="10">
        <f t="shared" si="130"/>
        <v>0</v>
      </c>
      <c r="GH50" s="4"/>
      <c r="GI50" s="92">
        <f t="shared" si="131"/>
        <v>0</v>
      </c>
      <c r="GJ50" s="10">
        <f t="shared" si="132"/>
        <v>0</v>
      </c>
      <c r="GK50" s="119">
        <f t="shared" si="221"/>
        <v>0</v>
      </c>
      <c r="GL50" s="4"/>
      <c r="GM50" s="92">
        <f t="shared" si="134"/>
        <v>0</v>
      </c>
      <c r="GN50" s="10">
        <f t="shared" si="135"/>
        <v>0</v>
      </c>
      <c r="GO50" s="4"/>
      <c r="GP50" s="92">
        <f t="shared" si="136"/>
        <v>0</v>
      </c>
      <c r="GQ50" s="10">
        <f t="shared" si="137"/>
        <v>0</v>
      </c>
      <c r="GR50" s="4"/>
      <c r="GS50" s="92">
        <f t="shared" si="138"/>
        <v>0</v>
      </c>
      <c r="GT50" s="10">
        <f t="shared" si="139"/>
        <v>0</v>
      </c>
      <c r="GU50" s="119">
        <f t="shared" si="140"/>
        <v>0</v>
      </c>
      <c r="GV50" s="4"/>
      <c r="GW50" s="92">
        <f t="shared" si="141"/>
        <v>0</v>
      </c>
      <c r="GX50" s="10">
        <f t="shared" si="142"/>
        <v>0</v>
      </c>
      <c r="GY50" s="4"/>
      <c r="GZ50" s="92">
        <f t="shared" si="143"/>
        <v>0</v>
      </c>
      <c r="HA50" s="10">
        <f t="shared" si="144"/>
        <v>0</v>
      </c>
      <c r="HB50" s="4"/>
      <c r="HC50" s="92">
        <f t="shared" si="145"/>
        <v>0</v>
      </c>
      <c r="HD50" s="10">
        <f t="shared" si="146"/>
        <v>0</v>
      </c>
      <c r="HE50" s="119">
        <f t="shared" si="222"/>
        <v>0</v>
      </c>
      <c r="HF50" s="4"/>
      <c r="HG50" s="92">
        <f t="shared" si="148"/>
        <v>0</v>
      </c>
      <c r="HH50" s="10">
        <f t="shared" si="149"/>
        <v>0</v>
      </c>
      <c r="HI50" s="4"/>
      <c r="HJ50" s="92">
        <f t="shared" si="150"/>
        <v>0</v>
      </c>
      <c r="HK50" s="10">
        <f t="shared" si="151"/>
        <v>0</v>
      </c>
      <c r="HL50" s="4"/>
      <c r="HM50" s="92">
        <f t="shared" si="152"/>
        <v>0</v>
      </c>
      <c r="HN50" s="10">
        <f t="shared" si="153"/>
        <v>0</v>
      </c>
      <c r="HO50" s="119">
        <f t="shared" si="223"/>
        <v>0</v>
      </c>
      <c r="HP50" s="4"/>
      <c r="HQ50" s="92">
        <f t="shared" si="155"/>
        <v>0</v>
      </c>
      <c r="HR50" s="10">
        <f t="shared" si="156"/>
        <v>0</v>
      </c>
      <c r="HS50" s="4"/>
      <c r="HT50" s="92">
        <f t="shared" si="157"/>
        <v>0</v>
      </c>
      <c r="HU50" s="10">
        <f t="shared" si="158"/>
        <v>0</v>
      </c>
      <c r="HV50" s="4"/>
      <c r="HW50" s="92">
        <f t="shared" si="159"/>
        <v>0</v>
      </c>
      <c r="HX50" s="10">
        <f t="shared" si="160"/>
        <v>0</v>
      </c>
      <c r="HY50" s="119">
        <f t="shared" si="224"/>
        <v>0</v>
      </c>
      <c r="HZ50" s="4"/>
      <c r="IA50" s="92">
        <f t="shared" si="162"/>
        <v>0</v>
      </c>
      <c r="IB50" s="10">
        <f t="shared" si="163"/>
        <v>0</v>
      </c>
      <c r="IC50" s="4"/>
      <c r="ID50" s="92">
        <f t="shared" si="164"/>
        <v>0</v>
      </c>
      <c r="IE50" s="10">
        <f t="shared" si="165"/>
        <v>0</v>
      </c>
      <c r="IF50" s="4"/>
      <c r="IG50" s="92">
        <f t="shared" si="166"/>
        <v>0</v>
      </c>
      <c r="IH50" s="10">
        <f t="shared" si="167"/>
        <v>0</v>
      </c>
      <c r="II50" s="119">
        <f t="shared" si="225"/>
        <v>0</v>
      </c>
      <c r="IJ50" s="4"/>
      <c r="IK50" s="92">
        <f t="shared" si="169"/>
        <v>0</v>
      </c>
      <c r="IL50" s="10">
        <f t="shared" si="170"/>
        <v>0</v>
      </c>
      <c r="IM50" s="4"/>
      <c r="IN50" s="92">
        <f t="shared" si="171"/>
        <v>0</v>
      </c>
      <c r="IO50" s="10">
        <f t="shared" si="172"/>
        <v>0</v>
      </c>
      <c r="IP50" s="4"/>
      <c r="IQ50" s="92">
        <f t="shared" si="173"/>
        <v>0</v>
      </c>
      <c r="IR50" s="10">
        <f t="shared" si="174"/>
        <v>0</v>
      </c>
      <c r="IS50" s="119">
        <f t="shared" si="226"/>
        <v>0</v>
      </c>
      <c r="IT50" s="4"/>
      <c r="IU50" s="92">
        <f t="shared" si="176"/>
        <v>0</v>
      </c>
      <c r="IV50" s="10">
        <f t="shared" si="177"/>
        <v>0</v>
      </c>
      <c r="IW50" s="4"/>
      <c r="IX50" s="92">
        <f t="shared" si="178"/>
        <v>0</v>
      </c>
      <c r="IY50" s="10">
        <f t="shared" si="179"/>
        <v>0</v>
      </c>
      <c r="IZ50" s="4"/>
      <c r="JA50" s="92">
        <f t="shared" si="180"/>
        <v>0</v>
      </c>
      <c r="JB50" s="10">
        <f t="shared" si="181"/>
        <v>0</v>
      </c>
      <c r="JC50" s="119">
        <f t="shared" si="227"/>
        <v>0</v>
      </c>
      <c r="JD50" s="4"/>
      <c r="JE50" s="92">
        <f t="shared" si="183"/>
        <v>0</v>
      </c>
      <c r="JF50" s="10">
        <f t="shared" si="184"/>
        <v>0</v>
      </c>
      <c r="JG50" s="4"/>
      <c r="JH50" s="92">
        <f t="shared" si="185"/>
        <v>0</v>
      </c>
      <c r="JI50" s="10">
        <f t="shared" si="186"/>
        <v>0</v>
      </c>
      <c r="JJ50" s="4"/>
      <c r="JK50" s="92">
        <f t="shared" si="187"/>
        <v>0</v>
      </c>
      <c r="JL50" s="10">
        <f t="shared" si="188"/>
        <v>0</v>
      </c>
      <c r="JM50" s="119">
        <f t="shared" si="189"/>
        <v>0</v>
      </c>
      <c r="JN50" s="4"/>
      <c r="JO50" s="92">
        <f t="shared" si="190"/>
        <v>0</v>
      </c>
      <c r="JP50" s="10">
        <f t="shared" si="191"/>
        <v>0</v>
      </c>
      <c r="JQ50" s="4"/>
      <c r="JR50" s="92">
        <f t="shared" si="192"/>
        <v>0</v>
      </c>
      <c r="JS50" s="10">
        <f t="shared" si="193"/>
        <v>0</v>
      </c>
      <c r="JT50" s="4"/>
      <c r="JU50" s="92">
        <f t="shared" si="194"/>
        <v>0</v>
      </c>
      <c r="JV50" s="10">
        <f t="shared" si="195"/>
        <v>0</v>
      </c>
      <c r="JW50" s="119">
        <f t="shared" si="228"/>
        <v>0</v>
      </c>
      <c r="JX50" s="4"/>
      <c r="JY50" s="92">
        <f t="shared" si="197"/>
        <v>0</v>
      </c>
      <c r="JZ50" s="10">
        <f t="shared" si="198"/>
        <v>0</v>
      </c>
      <c r="KA50" s="4"/>
      <c r="KB50" s="92">
        <f t="shared" si="199"/>
        <v>0</v>
      </c>
      <c r="KC50" s="10">
        <f t="shared" si="200"/>
        <v>0</v>
      </c>
      <c r="KD50" s="4"/>
      <c r="KE50" s="92">
        <f t="shared" si="201"/>
        <v>0</v>
      </c>
      <c r="KF50" s="10">
        <f t="shared" si="202"/>
        <v>0</v>
      </c>
      <c r="KG50" s="119">
        <f t="shared" si="229"/>
        <v>0</v>
      </c>
      <c r="KH50" s="4"/>
      <c r="KI50" s="92">
        <f t="shared" si="204"/>
        <v>0</v>
      </c>
      <c r="KJ50" s="10">
        <f t="shared" si="205"/>
        <v>0</v>
      </c>
      <c r="KK50" s="4"/>
      <c r="KL50" s="92">
        <f t="shared" si="206"/>
        <v>0</v>
      </c>
      <c r="KM50" s="10">
        <f t="shared" si="207"/>
        <v>0</v>
      </c>
      <c r="KN50" s="4"/>
      <c r="KO50" s="92">
        <f t="shared" si="208"/>
        <v>0</v>
      </c>
      <c r="KP50" s="10">
        <f t="shared" si="209"/>
        <v>0</v>
      </c>
      <c r="KQ50" s="119">
        <f t="shared" si="230"/>
        <v>0</v>
      </c>
      <c r="KR50" s="4"/>
      <c r="KS50" s="92">
        <f t="shared" si="211"/>
        <v>0</v>
      </c>
      <c r="KT50" s="10">
        <f t="shared" si="212"/>
        <v>0</v>
      </c>
      <c r="KU50" s="4"/>
      <c r="KV50" s="92">
        <f t="shared" si="213"/>
        <v>0</v>
      </c>
      <c r="KW50" s="10">
        <f t="shared" si="214"/>
        <v>0</v>
      </c>
      <c r="KX50" s="4"/>
      <c r="KY50" s="92">
        <f t="shared" si="215"/>
        <v>0</v>
      </c>
      <c r="KZ50" s="10">
        <f t="shared" si="216"/>
        <v>0</v>
      </c>
      <c r="LA50" s="119">
        <f t="shared" si="231"/>
        <v>0</v>
      </c>
      <c r="LB50" s="37"/>
      <c r="LD50" s="335">
        <f t="shared" si="218"/>
        <v>0</v>
      </c>
      <c r="LE50" s="189">
        <f t="shared" si="0"/>
        <v>0</v>
      </c>
    </row>
    <row r="51" spans="1:317" ht="15" hidden="1" customHeight="1" x14ac:dyDescent="0.25">
      <c r="A51" s="134" t="s">
        <v>27</v>
      </c>
      <c r="B51" s="4">
        <v>45000</v>
      </c>
      <c r="C51" s="4"/>
      <c r="D51" s="4"/>
      <c r="E51" s="92">
        <f t="shared" si="1"/>
        <v>0</v>
      </c>
      <c r="F51" s="10">
        <f t="shared" si="2"/>
        <v>0</v>
      </c>
      <c r="G51" s="4"/>
      <c r="H51" s="92">
        <f t="shared" si="3"/>
        <v>0</v>
      </c>
      <c r="I51" s="10">
        <f t="shared" si="4"/>
        <v>0</v>
      </c>
      <c r="J51" s="4"/>
      <c r="K51" s="92">
        <f t="shared" si="5"/>
        <v>0</v>
      </c>
      <c r="L51" s="10">
        <f t="shared" si="6"/>
        <v>0</v>
      </c>
      <c r="M51" s="119">
        <f t="shared" si="7"/>
        <v>0</v>
      </c>
      <c r="N51" s="4"/>
      <c r="O51" s="92">
        <f t="shared" si="8"/>
        <v>0</v>
      </c>
      <c r="P51" s="10">
        <f t="shared" si="9"/>
        <v>0</v>
      </c>
      <c r="Q51" s="4"/>
      <c r="R51" s="92">
        <f t="shared" si="10"/>
        <v>0</v>
      </c>
      <c r="S51" s="10">
        <f t="shared" si="11"/>
        <v>0</v>
      </c>
      <c r="T51" s="4"/>
      <c r="U51" s="92">
        <f t="shared" si="12"/>
        <v>0</v>
      </c>
      <c r="V51" s="10">
        <f t="shared" si="13"/>
        <v>0</v>
      </c>
      <c r="W51" s="119">
        <f t="shared" si="14"/>
        <v>0</v>
      </c>
      <c r="X51" s="4"/>
      <c r="Y51" s="92">
        <f t="shared" si="15"/>
        <v>0</v>
      </c>
      <c r="Z51" s="10">
        <f t="shared" si="16"/>
        <v>0</v>
      </c>
      <c r="AA51" s="4"/>
      <c r="AB51" s="92">
        <f t="shared" si="17"/>
        <v>0</v>
      </c>
      <c r="AC51" s="10">
        <f t="shared" si="18"/>
        <v>0</v>
      </c>
      <c r="AD51" s="4"/>
      <c r="AE51" s="92">
        <f t="shared" si="19"/>
        <v>0</v>
      </c>
      <c r="AF51" s="10">
        <f t="shared" si="20"/>
        <v>0</v>
      </c>
      <c r="AG51" s="119">
        <f t="shared" si="21"/>
        <v>0</v>
      </c>
      <c r="AH51" s="4"/>
      <c r="AI51" s="92">
        <f t="shared" si="22"/>
        <v>0</v>
      </c>
      <c r="AJ51" s="10">
        <f t="shared" si="23"/>
        <v>0</v>
      </c>
      <c r="AK51" s="4"/>
      <c r="AL51" s="92">
        <f t="shared" si="24"/>
        <v>0</v>
      </c>
      <c r="AM51" s="10">
        <f t="shared" si="25"/>
        <v>0</v>
      </c>
      <c r="AN51" s="4"/>
      <c r="AO51" s="92">
        <f t="shared" si="26"/>
        <v>0</v>
      </c>
      <c r="AP51" s="10">
        <f t="shared" si="27"/>
        <v>0</v>
      </c>
      <c r="AQ51" s="119">
        <f t="shared" si="28"/>
        <v>0</v>
      </c>
      <c r="AR51" s="4"/>
      <c r="AS51" s="92">
        <f t="shared" si="29"/>
        <v>0</v>
      </c>
      <c r="AT51" s="10">
        <f t="shared" si="30"/>
        <v>0</v>
      </c>
      <c r="AU51" s="4"/>
      <c r="AV51" s="92">
        <f t="shared" si="31"/>
        <v>0</v>
      </c>
      <c r="AW51" s="10">
        <f t="shared" si="32"/>
        <v>0</v>
      </c>
      <c r="AX51" s="4"/>
      <c r="AY51" s="92">
        <f t="shared" si="33"/>
        <v>0</v>
      </c>
      <c r="AZ51" s="10">
        <f t="shared" si="34"/>
        <v>0</v>
      </c>
      <c r="BA51" s="119">
        <f t="shared" si="35"/>
        <v>0</v>
      </c>
      <c r="BB51" s="4"/>
      <c r="BC51" s="92">
        <f t="shared" si="36"/>
        <v>0</v>
      </c>
      <c r="BD51" s="10">
        <f t="shared" si="37"/>
        <v>0</v>
      </c>
      <c r="BE51" s="4"/>
      <c r="BF51" s="92">
        <f t="shared" si="38"/>
        <v>0</v>
      </c>
      <c r="BG51" s="10">
        <f t="shared" si="39"/>
        <v>0</v>
      </c>
      <c r="BH51" s="4"/>
      <c r="BI51" s="92">
        <f t="shared" si="40"/>
        <v>0</v>
      </c>
      <c r="BJ51" s="10">
        <f t="shared" si="41"/>
        <v>0</v>
      </c>
      <c r="BK51" s="119">
        <f t="shared" si="42"/>
        <v>0</v>
      </c>
      <c r="BL51" s="4"/>
      <c r="BM51" s="92">
        <f t="shared" si="43"/>
        <v>0</v>
      </c>
      <c r="BN51" s="10">
        <f t="shared" si="44"/>
        <v>0</v>
      </c>
      <c r="BO51" s="4"/>
      <c r="BP51" s="92">
        <f t="shared" si="45"/>
        <v>0</v>
      </c>
      <c r="BQ51" s="10">
        <f t="shared" si="46"/>
        <v>0</v>
      </c>
      <c r="BR51" s="4"/>
      <c r="BS51" s="92">
        <f t="shared" si="47"/>
        <v>0</v>
      </c>
      <c r="BT51" s="10">
        <f t="shared" si="48"/>
        <v>0</v>
      </c>
      <c r="BU51" s="119">
        <f t="shared" si="49"/>
        <v>0</v>
      </c>
      <c r="BV51" s="4"/>
      <c r="BW51" s="92">
        <f t="shared" si="50"/>
        <v>0</v>
      </c>
      <c r="BX51" s="10">
        <f t="shared" si="51"/>
        <v>0</v>
      </c>
      <c r="BY51" s="4"/>
      <c r="BZ51" s="92">
        <f t="shared" si="52"/>
        <v>0</v>
      </c>
      <c r="CA51" s="10">
        <f t="shared" si="53"/>
        <v>0</v>
      </c>
      <c r="CB51" s="4"/>
      <c r="CC51" s="92">
        <f t="shared" si="54"/>
        <v>0</v>
      </c>
      <c r="CD51" s="10">
        <f t="shared" si="55"/>
        <v>0</v>
      </c>
      <c r="CE51" s="119">
        <f t="shared" si="56"/>
        <v>0</v>
      </c>
      <c r="CF51" s="4"/>
      <c r="CG51" s="92">
        <f t="shared" si="57"/>
        <v>0</v>
      </c>
      <c r="CH51" s="10">
        <f t="shared" si="58"/>
        <v>0</v>
      </c>
      <c r="CI51" s="4"/>
      <c r="CJ51" s="92">
        <f t="shared" si="59"/>
        <v>0</v>
      </c>
      <c r="CK51" s="10">
        <f t="shared" si="60"/>
        <v>0</v>
      </c>
      <c r="CL51" s="4"/>
      <c r="CM51" s="92">
        <f t="shared" si="61"/>
        <v>0</v>
      </c>
      <c r="CN51" s="10">
        <f t="shared" si="62"/>
        <v>0</v>
      </c>
      <c r="CO51" s="119">
        <f t="shared" si="63"/>
        <v>0</v>
      </c>
      <c r="CP51" s="4"/>
      <c r="CQ51" s="92">
        <f t="shared" si="64"/>
        <v>0</v>
      </c>
      <c r="CR51" s="10">
        <f t="shared" si="65"/>
        <v>0</v>
      </c>
      <c r="CS51" s="4"/>
      <c r="CT51" s="92">
        <f t="shared" si="66"/>
        <v>0</v>
      </c>
      <c r="CU51" s="10">
        <f t="shared" si="67"/>
        <v>0</v>
      </c>
      <c r="CV51" s="4"/>
      <c r="CW51" s="92">
        <f t="shared" si="68"/>
        <v>0</v>
      </c>
      <c r="CX51" s="10">
        <f t="shared" si="69"/>
        <v>0</v>
      </c>
      <c r="CY51" s="119">
        <f t="shared" si="70"/>
        <v>0</v>
      </c>
      <c r="CZ51" s="4"/>
      <c r="DA51" s="92">
        <f t="shared" si="71"/>
        <v>0</v>
      </c>
      <c r="DB51" s="10">
        <f t="shared" si="72"/>
        <v>0</v>
      </c>
      <c r="DC51" s="4"/>
      <c r="DD51" s="92">
        <f t="shared" si="73"/>
        <v>0</v>
      </c>
      <c r="DE51" s="10">
        <f t="shared" si="74"/>
        <v>0</v>
      </c>
      <c r="DF51" s="4"/>
      <c r="DG51" s="92">
        <f t="shared" si="75"/>
        <v>0</v>
      </c>
      <c r="DH51" s="10">
        <f t="shared" si="76"/>
        <v>0</v>
      </c>
      <c r="DI51" s="119">
        <f t="shared" si="77"/>
        <v>0</v>
      </c>
      <c r="DJ51" s="4"/>
      <c r="DK51" s="92">
        <f t="shared" si="78"/>
        <v>0</v>
      </c>
      <c r="DL51" s="10">
        <f t="shared" si="79"/>
        <v>0</v>
      </c>
      <c r="DM51" s="4"/>
      <c r="DN51" s="92">
        <f t="shared" si="80"/>
        <v>0</v>
      </c>
      <c r="DO51" s="10">
        <f t="shared" si="81"/>
        <v>0</v>
      </c>
      <c r="DP51" s="4"/>
      <c r="DQ51" s="92">
        <f t="shared" si="82"/>
        <v>0</v>
      </c>
      <c r="DR51" s="10">
        <f t="shared" si="83"/>
        <v>0</v>
      </c>
      <c r="DS51" s="119">
        <f t="shared" si="84"/>
        <v>0</v>
      </c>
      <c r="DT51" s="4"/>
      <c r="DU51" s="92">
        <f t="shared" si="85"/>
        <v>0</v>
      </c>
      <c r="DV51" s="10">
        <f t="shared" si="86"/>
        <v>0</v>
      </c>
      <c r="DW51" s="4"/>
      <c r="DX51" s="92">
        <f t="shared" si="87"/>
        <v>0</v>
      </c>
      <c r="DY51" s="10">
        <f t="shared" si="88"/>
        <v>0</v>
      </c>
      <c r="DZ51" s="4"/>
      <c r="EA51" s="92">
        <f t="shared" si="89"/>
        <v>0</v>
      </c>
      <c r="EB51" s="10">
        <f t="shared" si="90"/>
        <v>0</v>
      </c>
      <c r="EC51" s="119">
        <f t="shared" si="91"/>
        <v>0</v>
      </c>
      <c r="ED51" s="4"/>
      <c r="EE51" s="92">
        <f t="shared" si="92"/>
        <v>0</v>
      </c>
      <c r="EF51" s="10">
        <f t="shared" si="93"/>
        <v>0</v>
      </c>
      <c r="EG51" s="4"/>
      <c r="EH51" s="92">
        <f t="shared" si="94"/>
        <v>0</v>
      </c>
      <c r="EI51" s="10">
        <f t="shared" si="95"/>
        <v>0</v>
      </c>
      <c r="EJ51" s="4"/>
      <c r="EK51" s="92">
        <f t="shared" si="96"/>
        <v>0</v>
      </c>
      <c r="EL51" s="10">
        <f t="shared" si="97"/>
        <v>0</v>
      </c>
      <c r="EM51" s="119">
        <f t="shared" si="98"/>
        <v>0</v>
      </c>
      <c r="EN51" s="4"/>
      <c r="EO51" s="92">
        <f t="shared" si="99"/>
        <v>0</v>
      </c>
      <c r="EP51" s="10">
        <f t="shared" si="100"/>
        <v>0</v>
      </c>
      <c r="EQ51" s="4"/>
      <c r="ER51" s="92">
        <f t="shared" si="101"/>
        <v>0</v>
      </c>
      <c r="ES51" s="10">
        <f t="shared" si="102"/>
        <v>0</v>
      </c>
      <c r="ET51" s="4"/>
      <c r="EU51" s="92">
        <f t="shared" si="103"/>
        <v>0</v>
      </c>
      <c r="EV51" s="10">
        <f t="shared" si="104"/>
        <v>0</v>
      </c>
      <c r="EW51" s="119">
        <f t="shared" si="105"/>
        <v>0</v>
      </c>
      <c r="EX51" s="4"/>
      <c r="EY51" s="92">
        <f t="shared" si="106"/>
        <v>0</v>
      </c>
      <c r="EZ51" s="10">
        <f t="shared" si="107"/>
        <v>0</v>
      </c>
      <c r="FA51" s="4"/>
      <c r="FB51" s="92">
        <f t="shared" si="108"/>
        <v>0</v>
      </c>
      <c r="FC51" s="10">
        <f t="shared" si="109"/>
        <v>0</v>
      </c>
      <c r="FD51" s="4"/>
      <c r="FE51" s="92">
        <f t="shared" si="110"/>
        <v>0</v>
      </c>
      <c r="FF51" s="10">
        <f t="shared" si="111"/>
        <v>0</v>
      </c>
      <c r="FG51" s="119">
        <f t="shared" si="112"/>
        <v>0</v>
      </c>
      <c r="FH51" s="4"/>
      <c r="FI51" s="92">
        <f t="shared" si="113"/>
        <v>0</v>
      </c>
      <c r="FJ51" s="10">
        <f t="shared" si="114"/>
        <v>0</v>
      </c>
      <c r="FK51" s="4"/>
      <c r="FL51" s="92">
        <f t="shared" si="115"/>
        <v>0</v>
      </c>
      <c r="FM51" s="10">
        <f t="shared" si="116"/>
        <v>0</v>
      </c>
      <c r="FN51" s="4"/>
      <c r="FO51" s="92">
        <f t="shared" si="117"/>
        <v>0</v>
      </c>
      <c r="FP51" s="10">
        <f t="shared" si="118"/>
        <v>0</v>
      </c>
      <c r="FQ51" s="119">
        <f t="shared" si="219"/>
        <v>0</v>
      </c>
      <c r="FR51" s="4"/>
      <c r="FS51" s="92">
        <f t="shared" si="120"/>
        <v>0</v>
      </c>
      <c r="FT51" s="10">
        <f t="shared" si="121"/>
        <v>0</v>
      </c>
      <c r="FU51" s="4"/>
      <c r="FV51" s="92">
        <f t="shared" si="122"/>
        <v>0</v>
      </c>
      <c r="FW51" s="10">
        <f t="shared" si="123"/>
        <v>0</v>
      </c>
      <c r="FX51" s="4"/>
      <c r="FY51" s="92">
        <f t="shared" si="124"/>
        <v>0</v>
      </c>
      <c r="FZ51" s="10">
        <f t="shared" si="125"/>
        <v>0</v>
      </c>
      <c r="GA51" s="119">
        <f t="shared" si="220"/>
        <v>0</v>
      </c>
      <c r="GB51" s="4"/>
      <c r="GC51" s="92">
        <f t="shared" si="127"/>
        <v>0</v>
      </c>
      <c r="GD51" s="10">
        <f t="shared" si="128"/>
        <v>0</v>
      </c>
      <c r="GE51" s="4"/>
      <c r="GF51" s="92">
        <f t="shared" si="129"/>
        <v>0</v>
      </c>
      <c r="GG51" s="10">
        <f t="shared" si="130"/>
        <v>0</v>
      </c>
      <c r="GH51" s="4"/>
      <c r="GI51" s="92">
        <f t="shared" si="131"/>
        <v>0</v>
      </c>
      <c r="GJ51" s="10">
        <f t="shared" si="132"/>
        <v>0</v>
      </c>
      <c r="GK51" s="119">
        <f t="shared" si="221"/>
        <v>0</v>
      </c>
      <c r="GL51" s="4"/>
      <c r="GM51" s="92">
        <f t="shared" si="134"/>
        <v>0</v>
      </c>
      <c r="GN51" s="10">
        <f t="shared" si="135"/>
        <v>0</v>
      </c>
      <c r="GO51" s="4"/>
      <c r="GP51" s="92">
        <f t="shared" si="136"/>
        <v>0</v>
      </c>
      <c r="GQ51" s="10">
        <f t="shared" si="137"/>
        <v>0</v>
      </c>
      <c r="GR51" s="4"/>
      <c r="GS51" s="92">
        <f t="shared" si="138"/>
        <v>0</v>
      </c>
      <c r="GT51" s="10">
        <f t="shared" si="139"/>
        <v>0</v>
      </c>
      <c r="GU51" s="119">
        <f t="shared" si="140"/>
        <v>0</v>
      </c>
      <c r="GV51" s="4"/>
      <c r="GW51" s="92">
        <f t="shared" si="141"/>
        <v>0</v>
      </c>
      <c r="GX51" s="10">
        <f t="shared" si="142"/>
        <v>0</v>
      </c>
      <c r="GY51" s="4"/>
      <c r="GZ51" s="92">
        <f t="shared" si="143"/>
        <v>0</v>
      </c>
      <c r="HA51" s="10">
        <f t="shared" si="144"/>
        <v>0</v>
      </c>
      <c r="HB51" s="4"/>
      <c r="HC51" s="92">
        <f t="shared" si="145"/>
        <v>0</v>
      </c>
      <c r="HD51" s="10">
        <f t="shared" si="146"/>
        <v>0</v>
      </c>
      <c r="HE51" s="119">
        <f t="shared" si="222"/>
        <v>0</v>
      </c>
      <c r="HF51" s="4"/>
      <c r="HG51" s="92">
        <f t="shared" si="148"/>
        <v>0</v>
      </c>
      <c r="HH51" s="10">
        <f t="shared" si="149"/>
        <v>0</v>
      </c>
      <c r="HI51" s="4"/>
      <c r="HJ51" s="92">
        <f t="shared" si="150"/>
        <v>0</v>
      </c>
      <c r="HK51" s="10">
        <f t="shared" si="151"/>
        <v>0</v>
      </c>
      <c r="HL51" s="4"/>
      <c r="HM51" s="92">
        <f t="shared" si="152"/>
        <v>0</v>
      </c>
      <c r="HN51" s="10">
        <f t="shared" si="153"/>
        <v>0</v>
      </c>
      <c r="HO51" s="119">
        <f t="shared" si="223"/>
        <v>0</v>
      </c>
      <c r="HP51" s="4"/>
      <c r="HQ51" s="92">
        <f t="shared" si="155"/>
        <v>0</v>
      </c>
      <c r="HR51" s="10">
        <f t="shared" si="156"/>
        <v>0</v>
      </c>
      <c r="HS51" s="4"/>
      <c r="HT51" s="92">
        <f t="shared" si="157"/>
        <v>0</v>
      </c>
      <c r="HU51" s="10">
        <f t="shared" si="158"/>
        <v>0</v>
      </c>
      <c r="HV51" s="4"/>
      <c r="HW51" s="92">
        <f t="shared" si="159"/>
        <v>0</v>
      </c>
      <c r="HX51" s="10">
        <f t="shared" si="160"/>
        <v>0</v>
      </c>
      <c r="HY51" s="119">
        <f t="shared" si="224"/>
        <v>0</v>
      </c>
      <c r="HZ51" s="4"/>
      <c r="IA51" s="92">
        <f t="shared" si="162"/>
        <v>0</v>
      </c>
      <c r="IB51" s="10">
        <f t="shared" si="163"/>
        <v>0</v>
      </c>
      <c r="IC51" s="4"/>
      <c r="ID51" s="92">
        <f t="shared" si="164"/>
        <v>0</v>
      </c>
      <c r="IE51" s="10">
        <f t="shared" si="165"/>
        <v>0</v>
      </c>
      <c r="IF51" s="4"/>
      <c r="IG51" s="92">
        <f t="shared" si="166"/>
        <v>0</v>
      </c>
      <c r="IH51" s="10">
        <f t="shared" si="167"/>
        <v>0</v>
      </c>
      <c r="II51" s="119">
        <f t="shared" si="225"/>
        <v>0</v>
      </c>
      <c r="IJ51" s="4"/>
      <c r="IK51" s="92">
        <f t="shared" si="169"/>
        <v>0</v>
      </c>
      <c r="IL51" s="10">
        <f t="shared" si="170"/>
        <v>0</v>
      </c>
      <c r="IM51" s="4"/>
      <c r="IN51" s="92">
        <f t="shared" si="171"/>
        <v>0</v>
      </c>
      <c r="IO51" s="10">
        <f t="shared" si="172"/>
        <v>0</v>
      </c>
      <c r="IP51" s="4"/>
      <c r="IQ51" s="92">
        <f t="shared" si="173"/>
        <v>0</v>
      </c>
      <c r="IR51" s="10">
        <f t="shared" si="174"/>
        <v>0</v>
      </c>
      <c r="IS51" s="119">
        <f t="shared" si="226"/>
        <v>0</v>
      </c>
      <c r="IT51" s="4"/>
      <c r="IU51" s="92">
        <f t="shared" si="176"/>
        <v>0</v>
      </c>
      <c r="IV51" s="10">
        <f t="shared" si="177"/>
        <v>0</v>
      </c>
      <c r="IW51" s="4"/>
      <c r="IX51" s="92">
        <f t="shared" si="178"/>
        <v>0</v>
      </c>
      <c r="IY51" s="10">
        <f t="shared" si="179"/>
        <v>0</v>
      </c>
      <c r="IZ51" s="4"/>
      <c r="JA51" s="92">
        <f t="shared" si="180"/>
        <v>0</v>
      </c>
      <c r="JB51" s="10">
        <f t="shared" si="181"/>
        <v>0</v>
      </c>
      <c r="JC51" s="119">
        <f t="shared" si="227"/>
        <v>0</v>
      </c>
      <c r="JD51" s="4"/>
      <c r="JE51" s="92">
        <f t="shared" si="183"/>
        <v>0</v>
      </c>
      <c r="JF51" s="10">
        <f t="shared" si="184"/>
        <v>0</v>
      </c>
      <c r="JG51" s="4"/>
      <c r="JH51" s="92">
        <f t="shared" si="185"/>
        <v>0</v>
      </c>
      <c r="JI51" s="10">
        <f t="shared" si="186"/>
        <v>0</v>
      </c>
      <c r="JJ51" s="4"/>
      <c r="JK51" s="92">
        <f t="shared" si="187"/>
        <v>0</v>
      </c>
      <c r="JL51" s="10">
        <f t="shared" si="188"/>
        <v>0</v>
      </c>
      <c r="JM51" s="119">
        <f t="shared" si="189"/>
        <v>0</v>
      </c>
      <c r="JN51" s="4"/>
      <c r="JO51" s="92">
        <f t="shared" si="190"/>
        <v>0</v>
      </c>
      <c r="JP51" s="10">
        <f t="shared" si="191"/>
        <v>0</v>
      </c>
      <c r="JQ51" s="4"/>
      <c r="JR51" s="92">
        <f t="shared" si="192"/>
        <v>0</v>
      </c>
      <c r="JS51" s="10">
        <f t="shared" si="193"/>
        <v>0</v>
      </c>
      <c r="JT51" s="4"/>
      <c r="JU51" s="92">
        <f t="shared" si="194"/>
        <v>0</v>
      </c>
      <c r="JV51" s="10">
        <f t="shared" si="195"/>
        <v>0</v>
      </c>
      <c r="JW51" s="119">
        <f t="shared" si="228"/>
        <v>0</v>
      </c>
      <c r="JX51" s="4"/>
      <c r="JY51" s="92">
        <f t="shared" si="197"/>
        <v>0</v>
      </c>
      <c r="JZ51" s="10">
        <f t="shared" si="198"/>
        <v>0</v>
      </c>
      <c r="KA51" s="4"/>
      <c r="KB51" s="92">
        <f t="shared" si="199"/>
        <v>0</v>
      </c>
      <c r="KC51" s="10">
        <f t="shared" si="200"/>
        <v>0</v>
      </c>
      <c r="KD51" s="4"/>
      <c r="KE51" s="92">
        <f t="shared" si="201"/>
        <v>0</v>
      </c>
      <c r="KF51" s="10">
        <f t="shared" si="202"/>
        <v>0</v>
      </c>
      <c r="KG51" s="119">
        <f t="shared" si="229"/>
        <v>0</v>
      </c>
      <c r="KH51" s="4"/>
      <c r="KI51" s="92">
        <f t="shared" si="204"/>
        <v>0</v>
      </c>
      <c r="KJ51" s="10">
        <f t="shared" si="205"/>
        <v>0</v>
      </c>
      <c r="KK51" s="4"/>
      <c r="KL51" s="92">
        <f t="shared" si="206"/>
        <v>0</v>
      </c>
      <c r="KM51" s="10">
        <f t="shared" si="207"/>
        <v>0</v>
      </c>
      <c r="KN51" s="4"/>
      <c r="KO51" s="92">
        <f t="shared" si="208"/>
        <v>0</v>
      </c>
      <c r="KP51" s="10">
        <f t="shared" si="209"/>
        <v>0</v>
      </c>
      <c r="KQ51" s="119">
        <f t="shared" si="230"/>
        <v>0</v>
      </c>
      <c r="KR51" s="4"/>
      <c r="KS51" s="92">
        <f t="shared" si="211"/>
        <v>0</v>
      </c>
      <c r="KT51" s="10">
        <f t="shared" si="212"/>
        <v>0</v>
      </c>
      <c r="KU51" s="4"/>
      <c r="KV51" s="92">
        <f t="shared" si="213"/>
        <v>0</v>
      </c>
      <c r="KW51" s="10">
        <f t="shared" si="214"/>
        <v>0</v>
      </c>
      <c r="KX51" s="4"/>
      <c r="KY51" s="92">
        <f t="shared" si="215"/>
        <v>0</v>
      </c>
      <c r="KZ51" s="10">
        <f t="shared" si="216"/>
        <v>0</v>
      </c>
      <c r="LA51" s="119">
        <f t="shared" si="231"/>
        <v>0</v>
      </c>
      <c r="LB51" s="37"/>
      <c r="LD51" s="335">
        <f t="shared" si="218"/>
        <v>0</v>
      </c>
      <c r="LE51" s="189">
        <f t="shared" si="0"/>
        <v>0</v>
      </c>
    </row>
    <row r="52" spans="1:317" ht="15" hidden="1" customHeight="1" x14ac:dyDescent="0.25">
      <c r="A52" s="134" t="s">
        <v>28</v>
      </c>
      <c r="B52" s="4">
        <v>45000</v>
      </c>
      <c r="C52" s="4"/>
      <c r="D52" s="4"/>
      <c r="E52" s="92">
        <f t="shared" si="1"/>
        <v>0</v>
      </c>
      <c r="F52" s="10">
        <f t="shared" si="2"/>
        <v>0</v>
      </c>
      <c r="G52" s="4"/>
      <c r="H52" s="92">
        <f t="shared" si="3"/>
        <v>0</v>
      </c>
      <c r="I52" s="10">
        <f t="shared" si="4"/>
        <v>0</v>
      </c>
      <c r="J52" s="4"/>
      <c r="K52" s="92">
        <f t="shared" si="5"/>
        <v>0</v>
      </c>
      <c r="L52" s="10">
        <f t="shared" si="6"/>
        <v>0</v>
      </c>
      <c r="M52" s="119">
        <f t="shared" si="7"/>
        <v>0</v>
      </c>
      <c r="N52" s="4"/>
      <c r="O52" s="92">
        <f t="shared" si="8"/>
        <v>0</v>
      </c>
      <c r="P52" s="10">
        <f t="shared" si="9"/>
        <v>0</v>
      </c>
      <c r="Q52" s="4"/>
      <c r="R52" s="92">
        <f t="shared" si="10"/>
        <v>0</v>
      </c>
      <c r="S52" s="10">
        <f t="shared" si="11"/>
        <v>0</v>
      </c>
      <c r="T52" s="4"/>
      <c r="U52" s="92">
        <f t="shared" si="12"/>
        <v>0</v>
      </c>
      <c r="V52" s="10">
        <f t="shared" si="13"/>
        <v>0</v>
      </c>
      <c r="W52" s="119">
        <f t="shared" si="14"/>
        <v>0</v>
      </c>
      <c r="X52" s="4"/>
      <c r="Y52" s="92">
        <f t="shared" si="15"/>
        <v>0</v>
      </c>
      <c r="Z52" s="10">
        <f t="shared" si="16"/>
        <v>0</v>
      </c>
      <c r="AA52" s="4"/>
      <c r="AB52" s="92">
        <f t="shared" si="17"/>
        <v>0</v>
      </c>
      <c r="AC52" s="10">
        <f t="shared" si="18"/>
        <v>0</v>
      </c>
      <c r="AD52" s="4"/>
      <c r="AE52" s="92">
        <f t="shared" si="19"/>
        <v>0</v>
      </c>
      <c r="AF52" s="10">
        <f t="shared" si="20"/>
        <v>0</v>
      </c>
      <c r="AG52" s="119">
        <f t="shared" si="21"/>
        <v>0</v>
      </c>
      <c r="AH52" s="4"/>
      <c r="AI52" s="92">
        <f t="shared" si="22"/>
        <v>0</v>
      </c>
      <c r="AJ52" s="10">
        <f t="shared" si="23"/>
        <v>0</v>
      </c>
      <c r="AK52" s="4"/>
      <c r="AL52" s="92">
        <f t="shared" si="24"/>
        <v>0</v>
      </c>
      <c r="AM52" s="10">
        <f t="shared" si="25"/>
        <v>0</v>
      </c>
      <c r="AN52" s="4"/>
      <c r="AO52" s="92">
        <f t="shared" si="26"/>
        <v>0</v>
      </c>
      <c r="AP52" s="10">
        <f t="shared" si="27"/>
        <v>0</v>
      </c>
      <c r="AQ52" s="119">
        <f t="shared" si="28"/>
        <v>0</v>
      </c>
      <c r="AR52" s="4"/>
      <c r="AS52" s="92">
        <f t="shared" si="29"/>
        <v>0</v>
      </c>
      <c r="AT52" s="10">
        <f t="shared" si="30"/>
        <v>0</v>
      </c>
      <c r="AU52" s="4"/>
      <c r="AV52" s="92">
        <f t="shared" si="31"/>
        <v>0</v>
      </c>
      <c r="AW52" s="10">
        <f t="shared" si="32"/>
        <v>0</v>
      </c>
      <c r="AX52" s="4"/>
      <c r="AY52" s="92">
        <f t="shared" si="33"/>
        <v>0</v>
      </c>
      <c r="AZ52" s="10">
        <f t="shared" si="34"/>
        <v>0</v>
      </c>
      <c r="BA52" s="119">
        <f t="shared" si="35"/>
        <v>0</v>
      </c>
      <c r="BB52" s="4"/>
      <c r="BC52" s="92">
        <f t="shared" si="36"/>
        <v>0</v>
      </c>
      <c r="BD52" s="10">
        <f t="shared" si="37"/>
        <v>0</v>
      </c>
      <c r="BE52" s="4"/>
      <c r="BF52" s="92">
        <f t="shared" si="38"/>
        <v>0</v>
      </c>
      <c r="BG52" s="10">
        <f t="shared" si="39"/>
        <v>0</v>
      </c>
      <c r="BH52" s="4"/>
      <c r="BI52" s="92">
        <f t="shared" si="40"/>
        <v>0</v>
      </c>
      <c r="BJ52" s="10">
        <f t="shared" si="41"/>
        <v>0</v>
      </c>
      <c r="BK52" s="119">
        <f t="shared" si="42"/>
        <v>0</v>
      </c>
      <c r="BL52" s="4"/>
      <c r="BM52" s="92">
        <f t="shared" si="43"/>
        <v>0</v>
      </c>
      <c r="BN52" s="10">
        <f t="shared" si="44"/>
        <v>0</v>
      </c>
      <c r="BO52" s="4"/>
      <c r="BP52" s="92">
        <f t="shared" si="45"/>
        <v>0</v>
      </c>
      <c r="BQ52" s="10">
        <f t="shared" si="46"/>
        <v>0</v>
      </c>
      <c r="BR52" s="4"/>
      <c r="BS52" s="92">
        <f t="shared" si="47"/>
        <v>0</v>
      </c>
      <c r="BT52" s="10">
        <f t="shared" si="48"/>
        <v>0</v>
      </c>
      <c r="BU52" s="119">
        <f t="shared" si="49"/>
        <v>0</v>
      </c>
      <c r="BV52" s="4"/>
      <c r="BW52" s="92">
        <f t="shared" si="50"/>
        <v>0</v>
      </c>
      <c r="BX52" s="10">
        <f t="shared" si="51"/>
        <v>0</v>
      </c>
      <c r="BY52" s="4"/>
      <c r="BZ52" s="92">
        <f t="shared" si="52"/>
        <v>0</v>
      </c>
      <c r="CA52" s="10">
        <f t="shared" si="53"/>
        <v>0</v>
      </c>
      <c r="CB52" s="4"/>
      <c r="CC52" s="92">
        <f t="shared" si="54"/>
        <v>0</v>
      </c>
      <c r="CD52" s="10">
        <f t="shared" si="55"/>
        <v>0</v>
      </c>
      <c r="CE52" s="119">
        <f t="shared" si="56"/>
        <v>0</v>
      </c>
      <c r="CF52" s="4"/>
      <c r="CG52" s="92">
        <f t="shared" si="57"/>
        <v>0</v>
      </c>
      <c r="CH52" s="10">
        <f t="shared" si="58"/>
        <v>0</v>
      </c>
      <c r="CI52" s="4"/>
      <c r="CJ52" s="92">
        <f t="shared" si="59"/>
        <v>0</v>
      </c>
      <c r="CK52" s="10">
        <f t="shared" si="60"/>
        <v>0</v>
      </c>
      <c r="CL52" s="4"/>
      <c r="CM52" s="92">
        <f t="shared" si="61"/>
        <v>0</v>
      </c>
      <c r="CN52" s="10">
        <f t="shared" si="62"/>
        <v>0</v>
      </c>
      <c r="CO52" s="119">
        <f t="shared" si="63"/>
        <v>0</v>
      </c>
      <c r="CP52" s="4"/>
      <c r="CQ52" s="92">
        <f t="shared" si="64"/>
        <v>0</v>
      </c>
      <c r="CR52" s="10">
        <f t="shared" si="65"/>
        <v>0</v>
      </c>
      <c r="CS52" s="4"/>
      <c r="CT52" s="92">
        <f t="shared" si="66"/>
        <v>0</v>
      </c>
      <c r="CU52" s="10">
        <f t="shared" si="67"/>
        <v>0</v>
      </c>
      <c r="CV52" s="4"/>
      <c r="CW52" s="92">
        <f t="shared" si="68"/>
        <v>0</v>
      </c>
      <c r="CX52" s="10">
        <f t="shared" si="69"/>
        <v>0</v>
      </c>
      <c r="CY52" s="119">
        <f t="shared" si="70"/>
        <v>0</v>
      </c>
      <c r="CZ52" s="4"/>
      <c r="DA52" s="92">
        <f t="shared" si="71"/>
        <v>0</v>
      </c>
      <c r="DB52" s="10">
        <f t="shared" si="72"/>
        <v>0</v>
      </c>
      <c r="DC52" s="4"/>
      <c r="DD52" s="92">
        <f t="shared" si="73"/>
        <v>0</v>
      </c>
      <c r="DE52" s="10">
        <f t="shared" si="74"/>
        <v>0</v>
      </c>
      <c r="DF52" s="4"/>
      <c r="DG52" s="92">
        <f t="shared" si="75"/>
        <v>0</v>
      </c>
      <c r="DH52" s="10">
        <f t="shared" si="76"/>
        <v>0</v>
      </c>
      <c r="DI52" s="119">
        <f t="shared" si="77"/>
        <v>0</v>
      </c>
      <c r="DJ52" s="4"/>
      <c r="DK52" s="92">
        <f t="shared" si="78"/>
        <v>0</v>
      </c>
      <c r="DL52" s="10">
        <f t="shared" si="79"/>
        <v>0</v>
      </c>
      <c r="DM52" s="4"/>
      <c r="DN52" s="92">
        <f t="shared" si="80"/>
        <v>0</v>
      </c>
      <c r="DO52" s="10">
        <f t="shared" si="81"/>
        <v>0</v>
      </c>
      <c r="DP52" s="4"/>
      <c r="DQ52" s="92">
        <f t="shared" si="82"/>
        <v>0</v>
      </c>
      <c r="DR52" s="10">
        <f t="shared" si="83"/>
        <v>0</v>
      </c>
      <c r="DS52" s="119">
        <f t="shared" si="84"/>
        <v>0</v>
      </c>
      <c r="DT52" s="4"/>
      <c r="DU52" s="92">
        <f t="shared" si="85"/>
        <v>0</v>
      </c>
      <c r="DV52" s="10">
        <f t="shared" si="86"/>
        <v>0</v>
      </c>
      <c r="DW52" s="4"/>
      <c r="DX52" s="92">
        <f t="shared" si="87"/>
        <v>0</v>
      </c>
      <c r="DY52" s="10">
        <f t="shared" si="88"/>
        <v>0</v>
      </c>
      <c r="DZ52" s="4"/>
      <c r="EA52" s="92">
        <f t="shared" si="89"/>
        <v>0</v>
      </c>
      <c r="EB52" s="10">
        <f t="shared" si="90"/>
        <v>0</v>
      </c>
      <c r="EC52" s="119">
        <f t="shared" si="91"/>
        <v>0</v>
      </c>
      <c r="ED52" s="4"/>
      <c r="EE52" s="92">
        <f t="shared" si="92"/>
        <v>0</v>
      </c>
      <c r="EF52" s="10">
        <f t="shared" si="93"/>
        <v>0</v>
      </c>
      <c r="EG52" s="4"/>
      <c r="EH52" s="92">
        <f t="shared" si="94"/>
        <v>0</v>
      </c>
      <c r="EI52" s="10">
        <f t="shared" si="95"/>
        <v>0</v>
      </c>
      <c r="EJ52" s="4"/>
      <c r="EK52" s="92">
        <f t="shared" si="96"/>
        <v>0</v>
      </c>
      <c r="EL52" s="10">
        <f t="shared" si="97"/>
        <v>0</v>
      </c>
      <c r="EM52" s="119">
        <f t="shared" si="98"/>
        <v>0</v>
      </c>
      <c r="EN52" s="4"/>
      <c r="EO52" s="92">
        <f t="shared" si="99"/>
        <v>0</v>
      </c>
      <c r="EP52" s="10">
        <f t="shared" si="100"/>
        <v>0</v>
      </c>
      <c r="EQ52" s="4"/>
      <c r="ER52" s="92">
        <f t="shared" si="101"/>
        <v>0</v>
      </c>
      <c r="ES52" s="10">
        <f t="shared" si="102"/>
        <v>0</v>
      </c>
      <c r="ET52" s="4"/>
      <c r="EU52" s="92">
        <f t="shared" si="103"/>
        <v>0</v>
      </c>
      <c r="EV52" s="10">
        <f t="shared" si="104"/>
        <v>0</v>
      </c>
      <c r="EW52" s="119">
        <f t="shared" si="105"/>
        <v>0</v>
      </c>
      <c r="EX52" s="4"/>
      <c r="EY52" s="92">
        <f t="shared" si="106"/>
        <v>0</v>
      </c>
      <c r="EZ52" s="10">
        <f t="shared" si="107"/>
        <v>0</v>
      </c>
      <c r="FA52" s="4"/>
      <c r="FB52" s="92">
        <f t="shared" si="108"/>
        <v>0</v>
      </c>
      <c r="FC52" s="10">
        <f t="shared" si="109"/>
        <v>0</v>
      </c>
      <c r="FD52" s="4"/>
      <c r="FE52" s="92">
        <f t="shared" si="110"/>
        <v>0</v>
      </c>
      <c r="FF52" s="10">
        <f t="shared" si="111"/>
        <v>0</v>
      </c>
      <c r="FG52" s="119">
        <f t="shared" si="112"/>
        <v>0</v>
      </c>
      <c r="FH52" s="4"/>
      <c r="FI52" s="92">
        <f t="shared" si="113"/>
        <v>0</v>
      </c>
      <c r="FJ52" s="10">
        <f t="shared" si="114"/>
        <v>0</v>
      </c>
      <c r="FK52" s="4"/>
      <c r="FL52" s="92">
        <f t="shared" si="115"/>
        <v>0</v>
      </c>
      <c r="FM52" s="10">
        <f t="shared" si="116"/>
        <v>0</v>
      </c>
      <c r="FN52" s="4"/>
      <c r="FO52" s="92">
        <f t="shared" si="117"/>
        <v>0</v>
      </c>
      <c r="FP52" s="10">
        <f t="shared" si="118"/>
        <v>0</v>
      </c>
      <c r="FQ52" s="119">
        <f t="shared" si="219"/>
        <v>0</v>
      </c>
      <c r="FR52" s="4"/>
      <c r="FS52" s="92">
        <f t="shared" si="120"/>
        <v>0</v>
      </c>
      <c r="FT52" s="10">
        <f t="shared" si="121"/>
        <v>0</v>
      </c>
      <c r="FU52" s="4"/>
      <c r="FV52" s="92">
        <f t="shared" si="122"/>
        <v>0</v>
      </c>
      <c r="FW52" s="10">
        <f t="shared" si="123"/>
        <v>0</v>
      </c>
      <c r="FX52" s="4"/>
      <c r="FY52" s="92">
        <f t="shared" si="124"/>
        <v>0</v>
      </c>
      <c r="FZ52" s="10">
        <f t="shared" si="125"/>
        <v>0</v>
      </c>
      <c r="GA52" s="119">
        <f t="shared" si="220"/>
        <v>0</v>
      </c>
      <c r="GB52" s="4"/>
      <c r="GC52" s="92">
        <f t="shared" si="127"/>
        <v>0</v>
      </c>
      <c r="GD52" s="10">
        <f t="shared" si="128"/>
        <v>0</v>
      </c>
      <c r="GE52" s="4"/>
      <c r="GF52" s="92">
        <f t="shared" si="129"/>
        <v>0</v>
      </c>
      <c r="GG52" s="10">
        <f t="shared" si="130"/>
        <v>0</v>
      </c>
      <c r="GH52" s="4"/>
      <c r="GI52" s="92">
        <f t="shared" si="131"/>
        <v>0</v>
      </c>
      <c r="GJ52" s="10">
        <f t="shared" si="132"/>
        <v>0</v>
      </c>
      <c r="GK52" s="119">
        <f t="shared" si="221"/>
        <v>0</v>
      </c>
      <c r="GL52" s="4"/>
      <c r="GM52" s="92">
        <f t="shared" si="134"/>
        <v>0</v>
      </c>
      <c r="GN52" s="10">
        <f t="shared" si="135"/>
        <v>0</v>
      </c>
      <c r="GO52" s="4"/>
      <c r="GP52" s="92">
        <f t="shared" si="136"/>
        <v>0</v>
      </c>
      <c r="GQ52" s="10">
        <f t="shared" si="137"/>
        <v>0</v>
      </c>
      <c r="GR52" s="4"/>
      <c r="GS52" s="92">
        <f t="shared" si="138"/>
        <v>0</v>
      </c>
      <c r="GT52" s="10">
        <f t="shared" si="139"/>
        <v>0</v>
      </c>
      <c r="GU52" s="119">
        <f t="shared" si="140"/>
        <v>0</v>
      </c>
      <c r="GV52" s="4"/>
      <c r="GW52" s="92">
        <f t="shared" si="141"/>
        <v>0</v>
      </c>
      <c r="GX52" s="10">
        <f t="shared" si="142"/>
        <v>0</v>
      </c>
      <c r="GY52" s="4"/>
      <c r="GZ52" s="92">
        <f t="shared" si="143"/>
        <v>0</v>
      </c>
      <c r="HA52" s="10">
        <f t="shared" si="144"/>
        <v>0</v>
      </c>
      <c r="HB52" s="4"/>
      <c r="HC52" s="92">
        <f t="shared" si="145"/>
        <v>0</v>
      </c>
      <c r="HD52" s="10">
        <f t="shared" si="146"/>
        <v>0</v>
      </c>
      <c r="HE52" s="119">
        <f t="shared" si="222"/>
        <v>0</v>
      </c>
      <c r="HF52" s="4"/>
      <c r="HG52" s="92">
        <f t="shared" si="148"/>
        <v>0</v>
      </c>
      <c r="HH52" s="10">
        <f t="shared" si="149"/>
        <v>0</v>
      </c>
      <c r="HI52" s="4"/>
      <c r="HJ52" s="92">
        <f t="shared" si="150"/>
        <v>0</v>
      </c>
      <c r="HK52" s="10">
        <f t="shared" si="151"/>
        <v>0</v>
      </c>
      <c r="HL52" s="4"/>
      <c r="HM52" s="92">
        <f t="shared" si="152"/>
        <v>0</v>
      </c>
      <c r="HN52" s="10">
        <f t="shared" si="153"/>
        <v>0</v>
      </c>
      <c r="HO52" s="119">
        <f t="shared" si="223"/>
        <v>0</v>
      </c>
      <c r="HP52" s="4"/>
      <c r="HQ52" s="92">
        <f t="shared" si="155"/>
        <v>0</v>
      </c>
      <c r="HR52" s="10">
        <f t="shared" si="156"/>
        <v>0</v>
      </c>
      <c r="HS52" s="4"/>
      <c r="HT52" s="92">
        <f t="shared" si="157"/>
        <v>0</v>
      </c>
      <c r="HU52" s="10">
        <f t="shared" si="158"/>
        <v>0</v>
      </c>
      <c r="HV52" s="4"/>
      <c r="HW52" s="92">
        <f t="shared" si="159"/>
        <v>0</v>
      </c>
      <c r="HX52" s="10">
        <f t="shared" si="160"/>
        <v>0</v>
      </c>
      <c r="HY52" s="119">
        <f t="shared" si="224"/>
        <v>0</v>
      </c>
      <c r="HZ52" s="4"/>
      <c r="IA52" s="92">
        <f t="shared" si="162"/>
        <v>0</v>
      </c>
      <c r="IB52" s="10">
        <f t="shared" si="163"/>
        <v>0</v>
      </c>
      <c r="IC52" s="4"/>
      <c r="ID52" s="92">
        <f t="shared" si="164"/>
        <v>0</v>
      </c>
      <c r="IE52" s="10">
        <f t="shared" si="165"/>
        <v>0</v>
      </c>
      <c r="IF52" s="4"/>
      <c r="IG52" s="92">
        <f t="shared" si="166"/>
        <v>0</v>
      </c>
      <c r="IH52" s="10">
        <f t="shared" si="167"/>
        <v>0</v>
      </c>
      <c r="II52" s="119">
        <f t="shared" si="225"/>
        <v>0</v>
      </c>
      <c r="IJ52" s="4"/>
      <c r="IK52" s="92">
        <f t="shared" si="169"/>
        <v>0</v>
      </c>
      <c r="IL52" s="10">
        <f t="shared" si="170"/>
        <v>0</v>
      </c>
      <c r="IM52" s="4"/>
      <c r="IN52" s="92">
        <f t="shared" si="171"/>
        <v>0</v>
      </c>
      <c r="IO52" s="10">
        <f t="shared" si="172"/>
        <v>0</v>
      </c>
      <c r="IP52" s="4"/>
      <c r="IQ52" s="92">
        <f t="shared" si="173"/>
        <v>0</v>
      </c>
      <c r="IR52" s="10">
        <f t="shared" si="174"/>
        <v>0</v>
      </c>
      <c r="IS52" s="119">
        <f t="shared" si="226"/>
        <v>0</v>
      </c>
      <c r="IT52" s="4"/>
      <c r="IU52" s="92">
        <f t="shared" si="176"/>
        <v>0</v>
      </c>
      <c r="IV52" s="10">
        <f t="shared" si="177"/>
        <v>0</v>
      </c>
      <c r="IW52" s="4"/>
      <c r="IX52" s="92">
        <f t="shared" si="178"/>
        <v>0</v>
      </c>
      <c r="IY52" s="10">
        <f t="shared" si="179"/>
        <v>0</v>
      </c>
      <c r="IZ52" s="4"/>
      <c r="JA52" s="92">
        <f t="shared" si="180"/>
        <v>0</v>
      </c>
      <c r="JB52" s="10">
        <f t="shared" si="181"/>
        <v>0</v>
      </c>
      <c r="JC52" s="119">
        <f t="shared" si="227"/>
        <v>0</v>
      </c>
      <c r="JD52" s="4"/>
      <c r="JE52" s="92">
        <f t="shared" si="183"/>
        <v>0</v>
      </c>
      <c r="JF52" s="10">
        <f t="shared" si="184"/>
        <v>0</v>
      </c>
      <c r="JG52" s="4"/>
      <c r="JH52" s="92">
        <f t="shared" si="185"/>
        <v>0</v>
      </c>
      <c r="JI52" s="10">
        <f t="shared" si="186"/>
        <v>0</v>
      </c>
      <c r="JJ52" s="4"/>
      <c r="JK52" s="92">
        <f t="shared" si="187"/>
        <v>0</v>
      </c>
      <c r="JL52" s="10">
        <f t="shared" si="188"/>
        <v>0</v>
      </c>
      <c r="JM52" s="119">
        <f t="shared" si="189"/>
        <v>0</v>
      </c>
      <c r="JN52" s="4"/>
      <c r="JO52" s="92">
        <f t="shared" si="190"/>
        <v>0</v>
      </c>
      <c r="JP52" s="10">
        <f t="shared" si="191"/>
        <v>0</v>
      </c>
      <c r="JQ52" s="4"/>
      <c r="JR52" s="92">
        <f t="shared" si="192"/>
        <v>0</v>
      </c>
      <c r="JS52" s="10">
        <f t="shared" si="193"/>
        <v>0</v>
      </c>
      <c r="JT52" s="4"/>
      <c r="JU52" s="92">
        <f t="shared" si="194"/>
        <v>0</v>
      </c>
      <c r="JV52" s="10">
        <f t="shared" si="195"/>
        <v>0</v>
      </c>
      <c r="JW52" s="119">
        <f t="shared" si="228"/>
        <v>0</v>
      </c>
      <c r="JX52" s="4"/>
      <c r="JY52" s="92">
        <f t="shared" si="197"/>
        <v>0</v>
      </c>
      <c r="JZ52" s="10">
        <f t="shared" si="198"/>
        <v>0</v>
      </c>
      <c r="KA52" s="4"/>
      <c r="KB52" s="92">
        <f t="shared" si="199"/>
        <v>0</v>
      </c>
      <c r="KC52" s="10">
        <f t="shared" si="200"/>
        <v>0</v>
      </c>
      <c r="KD52" s="4"/>
      <c r="KE52" s="92">
        <f t="shared" si="201"/>
        <v>0</v>
      </c>
      <c r="KF52" s="10">
        <f t="shared" si="202"/>
        <v>0</v>
      </c>
      <c r="KG52" s="119">
        <f t="shared" si="229"/>
        <v>0</v>
      </c>
      <c r="KH52" s="4"/>
      <c r="KI52" s="92">
        <f t="shared" si="204"/>
        <v>0</v>
      </c>
      <c r="KJ52" s="10">
        <f t="shared" si="205"/>
        <v>0</v>
      </c>
      <c r="KK52" s="4"/>
      <c r="KL52" s="92">
        <f t="shared" si="206"/>
        <v>0</v>
      </c>
      <c r="KM52" s="10">
        <f t="shared" si="207"/>
        <v>0</v>
      </c>
      <c r="KN52" s="4"/>
      <c r="KO52" s="92">
        <f t="shared" si="208"/>
        <v>0</v>
      </c>
      <c r="KP52" s="10">
        <f t="shared" si="209"/>
        <v>0</v>
      </c>
      <c r="KQ52" s="119">
        <f t="shared" si="230"/>
        <v>0</v>
      </c>
      <c r="KR52" s="4"/>
      <c r="KS52" s="92">
        <f t="shared" si="211"/>
        <v>0</v>
      </c>
      <c r="KT52" s="10">
        <f t="shared" si="212"/>
        <v>0</v>
      </c>
      <c r="KU52" s="4"/>
      <c r="KV52" s="92">
        <f t="shared" si="213"/>
        <v>0</v>
      </c>
      <c r="KW52" s="10">
        <f t="shared" si="214"/>
        <v>0</v>
      </c>
      <c r="KX52" s="4"/>
      <c r="KY52" s="92">
        <f t="shared" si="215"/>
        <v>0</v>
      </c>
      <c r="KZ52" s="10">
        <f t="shared" si="216"/>
        <v>0</v>
      </c>
      <c r="LA52" s="119">
        <f t="shared" si="231"/>
        <v>0</v>
      </c>
      <c r="LB52" s="37"/>
      <c r="LD52" s="335">
        <f t="shared" si="218"/>
        <v>0</v>
      </c>
      <c r="LE52" s="189">
        <f t="shared" si="0"/>
        <v>0</v>
      </c>
    </row>
    <row r="53" spans="1:317" hidden="1" x14ac:dyDescent="0.25">
      <c r="A53" s="134" t="s">
        <v>79</v>
      </c>
      <c r="B53" s="4">
        <v>45000</v>
      </c>
      <c r="C53" s="4">
        <v>85000</v>
      </c>
      <c r="D53" s="4"/>
      <c r="E53" s="92">
        <f t="shared" si="1"/>
        <v>0</v>
      </c>
      <c r="F53" s="10">
        <f t="shared" si="2"/>
        <v>0</v>
      </c>
      <c r="G53" s="4"/>
      <c r="H53" s="92">
        <f t="shared" si="3"/>
        <v>0</v>
      </c>
      <c r="I53" s="10">
        <f t="shared" si="4"/>
        <v>0</v>
      </c>
      <c r="J53" s="4"/>
      <c r="K53" s="92">
        <f t="shared" si="5"/>
        <v>0</v>
      </c>
      <c r="L53" s="10">
        <f t="shared" si="6"/>
        <v>0</v>
      </c>
      <c r="M53" s="119">
        <f t="shared" si="7"/>
        <v>0</v>
      </c>
      <c r="N53" s="4"/>
      <c r="O53" s="92">
        <f t="shared" si="8"/>
        <v>0</v>
      </c>
      <c r="P53" s="10">
        <f t="shared" si="9"/>
        <v>0</v>
      </c>
      <c r="Q53" s="4"/>
      <c r="R53" s="92">
        <f t="shared" si="10"/>
        <v>0</v>
      </c>
      <c r="S53" s="10">
        <f t="shared" si="11"/>
        <v>0</v>
      </c>
      <c r="T53" s="4"/>
      <c r="U53" s="92">
        <f t="shared" si="12"/>
        <v>0</v>
      </c>
      <c r="V53" s="10">
        <f t="shared" si="13"/>
        <v>0</v>
      </c>
      <c r="W53" s="119">
        <f t="shared" si="14"/>
        <v>0</v>
      </c>
      <c r="X53" s="4"/>
      <c r="Y53" s="92">
        <f t="shared" si="15"/>
        <v>0</v>
      </c>
      <c r="Z53" s="10">
        <f t="shared" si="16"/>
        <v>0</v>
      </c>
      <c r="AA53" s="4"/>
      <c r="AB53" s="92">
        <f t="shared" si="17"/>
        <v>0</v>
      </c>
      <c r="AC53" s="10">
        <f t="shared" si="18"/>
        <v>0</v>
      </c>
      <c r="AD53" s="4"/>
      <c r="AE53" s="92">
        <f t="shared" si="19"/>
        <v>0</v>
      </c>
      <c r="AF53" s="10">
        <f t="shared" si="20"/>
        <v>0</v>
      </c>
      <c r="AG53" s="119">
        <f t="shared" si="21"/>
        <v>0</v>
      </c>
      <c r="AH53" s="4"/>
      <c r="AI53" s="92">
        <f t="shared" si="22"/>
        <v>0</v>
      </c>
      <c r="AJ53" s="10">
        <f t="shared" si="23"/>
        <v>0</v>
      </c>
      <c r="AK53" s="4"/>
      <c r="AL53" s="92">
        <f t="shared" si="24"/>
        <v>0</v>
      </c>
      <c r="AM53" s="10">
        <f t="shared" si="25"/>
        <v>0</v>
      </c>
      <c r="AN53" s="4"/>
      <c r="AO53" s="92">
        <f t="shared" si="26"/>
        <v>0</v>
      </c>
      <c r="AP53" s="10">
        <f t="shared" si="27"/>
        <v>0</v>
      </c>
      <c r="AQ53" s="119">
        <f t="shared" si="28"/>
        <v>0</v>
      </c>
      <c r="AR53" s="4"/>
      <c r="AS53" s="92">
        <f t="shared" si="29"/>
        <v>0</v>
      </c>
      <c r="AT53" s="10">
        <f t="shared" si="30"/>
        <v>0</v>
      </c>
      <c r="AU53" s="4"/>
      <c r="AV53" s="92">
        <f t="shared" si="31"/>
        <v>0</v>
      </c>
      <c r="AW53" s="10">
        <f t="shared" si="32"/>
        <v>0</v>
      </c>
      <c r="AX53" s="4"/>
      <c r="AY53" s="92">
        <f t="shared" si="33"/>
        <v>0</v>
      </c>
      <c r="AZ53" s="10">
        <f t="shared" si="34"/>
        <v>0</v>
      </c>
      <c r="BA53" s="119">
        <f t="shared" si="35"/>
        <v>0</v>
      </c>
      <c r="BB53" s="4"/>
      <c r="BC53" s="92">
        <f t="shared" si="36"/>
        <v>0</v>
      </c>
      <c r="BD53" s="10">
        <f t="shared" si="37"/>
        <v>0</v>
      </c>
      <c r="BE53" s="4"/>
      <c r="BF53" s="92">
        <f t="shared" si="38"/>
        <v>0</v>
      </c>
      <c r="BG53" s="10">
        <f t="shared" si="39"/>
        <v>0</v>
      </c>
      <c r="BH53" s="4"/>
      <c r="BI53" s="92">
        <f t="shared" si="40"/>
        <v>0</v>
      </c>
      <c r="BJ53" s="10">
        <f t="shared" si="41"/>
        <v>0</v>
      </c>
      <c r="BK53" s="119">
        <f t="shared" si="42"/>
        <v>0</v>
      </c>
      <c r="BL53" s="4"/>
      <c r="BM53" s="92">
        <f t="shared" si="43"/>
        <v>0</v>
      </c>
      <c r="BN53" s="10">
        <f t="shared" si="44"/>
        <v>0</v>
      </c>
      <c r="BO53" s="4"/>
      <c r="BP53" s="92">
        <f t="shared" si="45"/>
        <v>0</v>
      </c>
      <c r="BQ53" s="10">
        <f t="shared" si="46"/>
        <v>0</v>
      </c>
      <c r="BR53" s="4"/>
      <c r="BS53" s="92">
        <f t="shared" si="47"/>
        <v>0</v>
      </c>
      <c r="BT53" s="10">
        <f t="shared" si="48"/>
        <v>0</v>
      </c>
      <c r="BU53" s="119">
        <f t="shared" si="49"/>
        <v>0</v>
      </c>
      <c r="BV53" s="4"/>
      <c r="BW53" s="92">
        <f t="shared" si="50"/>
        <v>0</v>
      </c>
      <c r="BX53" s="10">
        <f t="shared" si="51"/>
        <v>0</v>
      </c>
      <c r="BY53" s="4"/>
      <c r="BZ53" s="92">
        <f t="shared" si="52"/>
        <v>0</v>
      </c>
      <c r="CA53" s="10">
        <f t="shared" si="53"/>
        <v>0</v>
      </c>
      <c r="CB53" s="4"/>
      <c r="CC53" s="92">
        <f t="shared" si="54"/>
        <v>0</v>
      </c>
      <c r="CD53" s="10">
        <f t="shared" si="55"/>
        <v>0</v>
      </c>
      <c r="CE53" s="119">
        <f t="shared" si="56"/>
        <v>0</v>
      </c>
      <c r="CF53" s="4"/>
      <c r="CG53" s="92">
        <f t="shared" si="57"/>
        <v>0</v>
      </c>
      <c r="CH53" s="10">
        <f t="shared" si="58"/>
        <v>0</v>
      </c>
      <c r="CI53" s="4"/>
      <c r="CJ53" s="92">
        <f t="shared" si="59"/>
        <v>0</v>
      </c>
      <c r="CK53" s="10">
        <f t="shared" si="60"/>
        <v>0</v>
      </c>
      <c r="CL53" s="4"/>
      <c r="CM53" s="92">
        <f t="shared" si="61"/>
        <v>0</v>
      </c>
      <c r="CN53" s="10">
        <f t="shared" si="62"/>
        <v>0</v>
      </c>
      <c r="CO53" s="119">
        <f t="shared" si="63"/>
        <v>0</v>
      </c>
      <c r="CP53" s="4"/>
      <c r="CQ53" s="92">
        <f t="shared" si="64"/>
        <v>0</v>
      </c>
      <c r="CR53" s="10">
        <f t="shared" si="65"/>
        <v>0</v>
      </c>
      <c r="CS53" s="4"/>
      <c r="CT53" s="92">
        <f t="shared" si="66"/>
        <v>0</v>
      </c>
      <c r="CU53" s="10">
        <f t="shared" si="67"/>
        <v>0</v>
      </c>
      <c r="CV53" s="4"/>
      <c r="CW53" s="92">
        <f t="shared" si="68"/>
        <v>0</v>
      </c>
      <c r="CX53" s="10">
        <f t="shared" si="69"/>
        <v>0</v>
      </c>
      <c r="CY53" s="119">
        <f t="shared" si="70"/>
        <v>0</v>
      </c>
      <c r="CZ53" s="4"/>
      <c r="DA53" s="92">
        <f t="shared" si="71"/>
        <v>0</v>
      </c>
      <c r="DB53" s="10">
        <f t="shared" si="72"/>
        <v>0</v>
      </c>
      <c r="DC53" s="4"/>
      <c r="DD53" s="92">
        <f t="shared" si="73"/>
        <v>0</v>
      </c>
      <c r="DE53" s="10">
        <f t="shared" si="74"/>
        <v>0</v>
      </c>
      <c r="DF53" s="4"/>
      <c r="DG53" s="92">
        <f t="shared" si="75"/>
        <v>0</v>
      </c>
      <c r="DH53" s="10">
        <f t="shared" si="76"/>
        <v>0</v>
      </c>
      <c r="DI53" s="119">
        <f t="shared" si="77"/>
        <v>0</v>
      </c>
      <c r="DJ53" s="4"/>
      <c r="DK53" s="92">
        <f t="shared" si="78"/>
        <v>0</v>
      </c>
      <c r="DL53" s="10">
        <f t="shared" si="79"/>
        <v>0</v>
      </c>
      <c r="DM53" s="4"/>
      <c r="DN53" s="92">
        <f t="shared" si="80"/>
        <v>0</v>
      </c>
      <c r="DO53" s="10">
        <f t="shared" si="81"/>
        <v>0</v>
      </c>
      <c r="DP53" s="4"/>
      <c r="DQ53" s="92">
        <f t="shared" si="82"/>
        <v>0</v>
      </c>
      <c r="DR53" s="10">
        <f t="shared" si="83"/>
        <v>0</v>
      </c>
      <c r="DS53" s="119">
        <f t="shared" si="84"/>
        <v>0</v>
      </c>
      <c r="DT53" s="4"/>
      <c r="DU53" s="92">
        <f t="shared" si="85"/>
        <v>0</v>
      </c>
      <c r="DV53" s="10">
        <f t="shared" si="86"/>
        <v>0</v>
      </c>
      <c r="DW53" s="4"/>
      <c r="DX53" s="92">
        <f t="shared" si="87"/>
        <v>0</v>
      </c>
      <c r="DY53" s="10">
        <f t="shared" si="88"/>
        <v>0</v>
      </c>
      <c r="DZ53" s="4"/>
      <c r="EA53" s="92">
        <f t="shared" si="89"/>
        <v>0</v>
      </c>
      <c r="EB53" s="10">
        <f t="shared" si="90"/>
        <v>0</v>
      </c>
      <c r="EC53" s="119">
        <f t="shared" si="91"/>
        <v>0</v>
      </c>
      <c r="ED53" s="4"/>
      <c r="EE53" s="92">
        <f t="shared" si="92"/>
        <v>0</v>
      </c>
      <c r="EF53" s="10">
        <f t="shared" si="93"/>
        <v>0</v>
      </c>
      <c r="EG53" s="4"/>
      <c r="EH53" s="92">
        <f t="shared" si="94"/>
        <v>0</v>
      </c>
      <c r="EI53" s="10">
        <f t="shared" si="95"/>
        <v>0</v>
      </c>
      <c r="EJ53" s="4"/>
      <c r="EK53" s="92">
        <f t="shared" si="96"/>
        <v>0</v>
      </c>
      <c r="EL53" s="10">
        <f t="shared" si="97"/>
        <v>0</v>
      </c>
      <c r="EM53" s="119">
        <f t="shared" si="98"/>
        <v>0</v>
      </c>
      <c r="EN53" s="4"/>
      <c r="EO53" s="92">
        <f t="shared" si="99"/>
        <v>0</v>
      </c>
      <c r="EP53" s="10">
        <f t="shared" si="100"/>
        <v>0</v>
      </c>
      <c r="EQ53" s="4"/>
      <c r="ER53" s="92">
        <f t="shared" si="101"/>
        <v>0</v>
      </c>
      <c r="ES53" s="10">
        <f t="shared" si="102"/>
        <v>0</v>
      </c>
      <c r="ET53" s="4"/>
      <c r="EU53" s="92">
        <f t="shared" si="103"/>
        <v>0</v>
      </c>
      <c r="EV53" s="10">
        <f t="shared" si="104"/>
        <v>0</v>
      </c>
      <c r="EW53" s="119">
        <f t="shared" si="105"/>
        <v>0</v>
      </c>
      <c r="EX53" s="4"/>
      <c r="EY53" s="92">
        <f t="shared" si="106"/>
        <v>0</v>
      </c>
      <c r="EZ53" s="10">
        <f t="shared" si="107"/>
        <v>0</v>
      </c>
      <c r="FA53" s="4"/>
      <c r="FB53" s="92">
        <f t="shared" si="108"/>
        <v>0</v>
      </c>
      <c r="FC53" s="10">
        <f t="shared" si="109"/>
        <v>0</v>
      </c>
      <c r="FD53" s="4"/>
      <c r="FE53" s="92">
        <f t="shared" si="110"/>
        <v>0</v>
      </c>
      <c r="FF53" s="10">
        <f t="shared" si="111"/>
        <v>0</v>
      </c>
      <c r="FG53" s="119">
        <f t="shared" si="112"/>
        <v>0</v>
      </c>
      <c r="FH53" s="4"/>
      <c r="FI53" s="92">
        <f t="shared" si="113"/>
        <v>0</v>
      </c>
      <c r="FJ53" s="10">
        <f t="shared" si="114"/>
        <v>0</v>
      </c>
      <c r="FK53" s="4"/>
      <c r="FL53" s="92">
        <f t="shared" si="115"/>
        <v>0</v>
      </c>
      <c r="FM53" s="10">
        <f t="shared" si="116"/>
        <v>0</v>
      </c>
      <c r="FN53" s="4"/>
      <c r="FO53" s="92">
        <f t="shared" si="117"/>
        <v>0</v>
      </c>
      <c r="FP53" s="10">
        <f t="shared" si="118"/>
        <v>0</v>
      </c>
      <c r="FQ53" s="119">
        <f t="shared" si="219"/>
        <v>0</v>
      </c>
      <c r="FR53" s="4"/>
      <c r="FS53" s="92">
        <f t="shared" si="120"/>
        <v>0</v>
      </c>
      <c r="FT53" s="10">
        <f t="shared" si="121"/>
        <v>0</v>
      </c>
      <c r="FU53" s="4"/>
      <c r="FV53" s="92">
        <f t="shared" si="122"/>
        <v>0</v>
      </c>
      <c r="FW53" s="10">
        <f t="shared" si="123"/>
        <v>0</v>
      </c>
      <c r="FX53" s="4"/>
      <c r="FY53" s="92">
        <f t="shared" si="124"/>
        <v>0</v>
      </c>
      <c r="FZ53" s="10">
        <f t="shared" si="125"/>
        <v>0</v>
      </c>
      <c r="GA53" s="119">
        <f t="shared" si="220"/>
        <v>0</v>
      </c>
      <c r="GB53" s="4"/>
      <c r="GC53" s="92">
        <f t="shared" si="127"/>
        <v>0</v>
      </c>
      <c r="GD53" s="10">
        <f t="shared" si="128"/>
        <v>0</v>
      </c>
      <c r="GE53" s="4"/>
      <c r="GF53" s="92">
        <f t="shared" si="129"/>
        <v>0</v>
      </c>
      <c r="GG53" s="10">
        <f t="shared" si="130"/>
        <v>0</v>
      </c>
      <c r="GH53" s="4"/>
      <c r="GI53" s="92">
        <f t="shared" si="131"/>
        <v>0</v>
      </c>
      <c r="GJ53" s="10">
        <f t="shared" si="132"/>
        <v>0</v>
      </c>
      <c r="GK53" s="119">
        <f t="shared" si="221"/>
        <v>0</v>
      </c>
      <c r="GL53" s="4"/>
      <c r="GM53" s="92">
        <f t="shared" si="134"/>
        <v>0</v>
      </c>
      <c r="GN53" s="10">
        <f t="shared" si="135"/>
        <v>0</v>
      </c>
      <c r="GO53" s="4"/>
      <c r="GP53" s="92">
        <f t="shared" si="136"/>
        <v>0</v>
      </c>
      <c r="GQ53" s="10">
        <f t="shared" si="137"/>
        <v>0</v>
      </c>
      <c r="GR53" s="4"/>
      <c r="GS53" s="92">
        <f t="shared" si="138"/>
        <v>0</v>
      </c>
      <c r="GT53" s="10">
        <f t="shared" si="139"/>
        <v>0</v>
      </c>
      <c r="GU53" s="119">
        <f t="shared" si="140"/>
        <v>0</v>
      </c>
      <c r="GV53" s="4"/>
      <c r="GW53" s="92">
        <f t="shared" si="141"/>
        <v>0</v>
      </c>
      <c r="GX53" s="10">
        <f t="shared" si="142"/>
        <v>0</v>
      </c>
      <c r="GY53" s="4"/>
      <c r="GZ53" s="92">
        <f t="shared" si="143"/>
        <v>0</v>
      </c>
      <c r="HA53" s="10">
        <f t="shared" si="144"/>
        <v>0</v>
      </c>
      <c r="HB53" s="4"/>
      <c r="HC53" s="92">
        <f t="shared" si="145"/>
        <v>0</v>
      </c>
      <c r="HD53" s="10">
        <f t="shared" si="146"/>
        <v>0</v>
      </c>
      <c r="HE53" s="119">
        <f t="shared" si="222"/>
        <v>0</v>
      </c>
      <c r="HF53" s="4"/>
      <c r="HG53" s="92">
        <f t="shared" si="148"/>
        <v>0</v>
      </c>
      <c r="HH53" s="10">
        <f t="shared" si="149"/>
        <v>0</v>
      </c>
      <c r="HI53" s="4"/>
      <c r="HJ53" s="92">
        <f t="shared" si="150"/>
        <v>0</v>
      </c>
      <c r="HK53" s="10">
        <f t="shared" si="151"/>
        <v>0</v>
      </c>
      <c r="HL53" s="4"/>
      <c r="HM53" s="92">
        <f t="shared" si="152"/>
        <v>0</v>
      </c>
      <c r="HN53" s="10">
        <f t="shared" si="153"/>
        <v>0</v>
      </c>
      <c r="HO53" s="119">
        <f t="shared" si="223"/>
        <v>0</v>
      </c>
      <c r="HP53" s="4"/>
      <c r="HQ53" s="92">
        <f t="shared" si="155"/>
        <v>0</v>
      </c>
      <c r="HR53" s="10">
        <f t="shared" si="156"/>
        <v>0</v>
      </c>
      <c r="HS53" s="4"/>
      <c r="HT53" s="92">
        <f t="shared" si="157"/>
        <v>0</v>
      </c>
      <c r="HU53" s="10">
        <f t="shared" si="158"/>
        <v>0</v>
      </c>
      <c r="HV53" s="4"/>
      <c r="HW53" s="92">
        <f t="shared" si="159"/>
        <v>0</v>
      </c>
      <c r="HX53" s="10">
        <f t="shared" si="160"/>
        <v>0</v>
      </c>
      <c r="HY53" s="119">
        <f t="shared" si="224"/>
        <v>0</v>
      </c>
      <c r="HZ53" s="4"/>
      <c r="IA53" s="92">
        <f t="shared" si="162"/>
        <v>0</v>
      </c>
      <c r="IB53" s="10">
        <f t="shared" si="163"/>
        <v>0</v>
      </c>
      <c r="IC53" s="4"/>
      <c r="ID53" s="92">
        <f t="shared" si="164"/>
        <v>0</v>
      </c>
      <c r="IE53" s="10">
        <f t="shared" si="165"/>
        <v>0</v>
      </c>
      <c r="IF53" s="4"/>
      <c r="IG53" s="92">
        <f t="shared" si="166"/>
        <v>0</v>
      </c>
      <c r="IH53" s="10">
        <f t="shared" si="167"/>
        <v>0</v>
      </c>
      <c r="II53" s="119">
        <f t="shared" si="225"/>
        <v>0</v>
      </c>
      <c r="IJ53" s="4"/>
      <c r="IK53" s="92">
        <f t="shared" si="169"/>
        <v>0</v>
      </c>
      <c r="IL53" s="10">
        <f t="shared" si="170"/>
        <v>0</v>
      </c>
      <c r="IM53" s="4"/>
      <c r="IN53" s="92">
        <f t="shared" si="171"/>
        <v>0</v>
      </c>
      <c r="IO53" s="10">
        <f t="shared" si="172"/>
        <v>0</v>
      </c>
      <c r="IP53" s="4"/>
      <c r="IQ53" s="92">
        <f t="shared" si="173"/>
        <v>0</v>
      </c>
      <c r="IR53" s="10">
        <f t="shared" si="174"/>
        <v>0</v>
      </c>
      <c r="IS53" s="119">
        <f t="shared" si="226"/>
        <v>0</v>
      </c>
      <c r="IT53" s="4"/>
      <c r="IU53" s="92">
        <f t="shared" si="176"/>
        <v>0</v>
      </c>
      <c r="IV53" s="10">
        <f t="shared" si="177"/>
        <v>0</v>
      </c>
      <c r="IW53" s="4"/>
      <c r="IX53" s="92">
        <f t="shared" si="178"/>
        <v>0</v>
      </c>
      <c r="IY53" s="10">
        <f t="shared" si="179"/>
        <v>0</v>
      </c>
      <c r="IZ53" s="4"/>
      <c r="JA53" s="92">
        <f t="shared" si="180"/>
        <v>0</v>
      </c>
      <c r="JB53" s="10">
        <f t="shared" si="181"/>
        <v>0</v>
      </c>
      <c r="JC53" s="119">
        <f t="shared" si="227"/>
        <v>0</v>
      </c>
      <c r="JD53" s="4"/>
      <c r="JE53" s="92">
        <f t="shared" si="183"/>
        <v>0</v>
      </c>
      <c r="JF53" s="10">
        <f t="shared" si="184"/>
        <v>0</v>
      </c>
      <c r="JG53" s="4"/>
      <c r="JH53" s="92">
        <f t="shared" si="185"/>
        <v>0</v>
      </c>
      <c r="JI53" s="10">
        <f t="shared" si="186"/>
        <v>0</v>
      </c>
      <c r="JJ53" s="4"/>
      <c r="JK53" s="92">
        <f t="shared" si="187"/>
        <v>0</v>
      </c>
      <c r="JL53" s="10">
        <f t="shared" si="188"/>
        <v>0</v>
      </c>
      <c r="JM53" s="119">
        <f t="shared" si="189"/>
        <v>0</v>
      </c>
      <c r="JN53" s="4"/>
      <c r="JO53" s="92">
        <f t="shared" si="190"/>
        <v>0</v>
      </c>
      <c r="JP53" s="10">
        <f t="shared" si="191"/>
        <v>0</v>
      </c>
      <c r="JQ53" s="4"/>
      <c r="JR53" s="92">
        <f t="shared" si="192"/>
        <v>0</v>
      </c>
      <c r="JS53" s="10">
        <f t="shared" si="193"/>
        <v>0</v>
      </c>
      <c r="JT53" s="4"/>
      <c r="JU53" s="92">
        <f t="shared" si="194"/>
        <v>0</v>
      </c>
      <c r="JV53" s="10">
        <f t="shared" si="195"/>
        <v>0</v>
      </c>
      <c r="JW53" s="119">
        <f t="shared" si="228"/>
        <v>0</v>
      </c>
      <c r="JX53" s="4"/>
      <c r="JY53" s="92">
        <f t="shared" si="197"/>
        <v>0</v>
      </c>
      <c r="JZ53" s="10">
        <f t="shared" si="198"/>
        <v>0</v>
      </c>
      <c r="KA53" s="4"/>
      <c r="KB53" s="92">
        <f t="shared" si="199"/>
        <v>0</v>
      </c>
      <c r="KC53" s="10">
        <f t="shared" si="200"/>
        <v>0</v>
      </c>
      <c r="KD53" s="4"/>
      <c r="KE53" s="92">
        <f t="shared" si="201"/>
        <v>0</v>
      </c>
      <c r="KF53" s="10">
        <f t="shared" si="202"/>
        <v>0</v>
      </c>
      <c r="KG53" s="119">
        <f t="shared" si="229"/>
        <v>0</v>
      </c>
      <c r="KH53" s="4"/>
      <c r="KI53" s="92">
        <f t="shared" si="204"/>
        <v>0</v>
      </c>
      <c r="KJ53" s="10">
        <f t="shared" si="205"/>
        <v>0</v>
      </c>
      <c r="KK53" s="4"/>
      <c r="KL53" s="92">
        <f t="shared" si="206"/>
        <v>0</v>
      </c>
      <c r="KM53" s="10">
        <f t="shared" si="207"/>
        <v>0</v>
      </c>
      <c r="KN53" s="4"/>
      <c r="KO53" s="92">
        <f t="shared" si="208"/>
        <v>0</v>
      </c>
      <c r="KP53" s="10">
        <f t="shared" si="209"/>
        <v>0</v>
      </c>
      <c r="KQ53" s="119">
        <f t="shared" si="230"/>
        <v>0</v>
      </c>
      <c r="KR53" s="4"/>
      <c r="KS53" s="92">
        <f t="shared" si="211"/>
        <v>0</v>
      </c>
      <c r="KT53" s="10">
        <f t="shared" si="212"/>
        <v>0</v>
      </c>
      <c r="KU53" s="4"/>
      <c r="KV53" s="92">
        <f t="shared" si="213"/>
        <v>0</v>
      </c>
      <c r="KW53" s="10">
        <f t="shared" si="214"/>
        <v>0</v>
      </c>
      <c r="KX53" s="4"/>
      <c r="KY53" s="92">
        <f t="shared" si="215"/>
        <v>0</v>
      </c>
      <c r="KZ53" s="10">
        <f t="shared" si="216"/>
        <v>0</v>
      </c>
      <c r="LA53" s="119">
        <f t="shared" si="231"/>
        <v>0</v>
      </c>
      <c r="LB53" s="37"/>
      <c r="LD53" s="335">
        <f t="shared" si="218"/>
        <v>0</v>
      </c>
      <c r="LE53" s="189">
        <f t="shared" si="0"/>
        <v>0</v>
      </c>
    </row>
    <row r="54" spans="1:317" x14ac:dyDescent="0.25">
      <c r="A54" s="134" t="s">
        <v>29</v>
      </c>
      <c r="B54" s="4">
        <v>45000</v>
      </c>
      <c r="C54" s="4">
        <v>85000</v>
      </c>
      <c r="D54" s="4">
        <v>6</v>
      </c>
      <c r="E54" s="92">
        <f t="shared" si="1"/>
        <v>270000</v>
      </c>
      <c r="F54" s="10">
        <f t="shared" si="2"/>
        <v>510000</v>
      </c>
      <c r="G54" s="4"/>
      <c r="H54" s="92">
        <f t="shared" si="3"/>
        <v>0</v>
      </c>
      <c r="I54" s="10">
        <f t="shared" si="4"/>
        <v>0</v>
      </c>
      <c r="J54" s="4">
        <f>1</f>
        <v>1</v>
      </c>
      <c r="K54" s="92">
        <f t="shared" si="5"/>
        <v>45000</v>
      </c>
      <c r="L54" s="10">
        <f t="shared" si="6"/>
        <v>85000</v>
      </c>
      <c r="M54" s="119">
        <f t="shared" si="7"/>
        <v>7</v>
      </c>
      <c r="N54" s="4">
        <v>1</v>
      </c>
      <c r="O54" s="92">
        <f t="shared" si="8"/>
        <v>45000</v>
      </c>
      <c r="P54" s="10">
        <f t="shared" si="9"/>
        <v>85000</v>
      </c>
      <c r="Q54" s="4"/>
      <c r="R54" s="92">
        <f t="shared" si="10"/>
        <v>0</v>
      </c>
      <c r="S54" s="10">
        <f t="shared" si="11"/>
        <v>0</v>
      </c>
      <c r="T54" s="4"/>
      <c r="U54" s="92">
        <f t="shared" si="12"/>
        <v>0</v>
      </c>
      <c r="V54" s="10">
        <f t="shared" si="13"/>
        <v>0</v>
      </c>
      <c r="W54" s="119">
        <f t="shared" si="14"/>
        <v>1</v>
      </c>
      <c r="X54" s="4">
        <v>3</v>
      </c>
      <c r="Y54" s="92">
        <f t="shared" si="15"/>
        <v>135000</v>
      </c>
      <c r="Z54" s="10">
        <f t="shared" si="16"/>
        <v>255000</v>
      </c>
      <c r="AA54" s="4"/>
      <c r="AB54" s="92">
        <f t="shared" si="17"/>
        <v>0</v>
      </c>
      <c r="AC54" s="10">
        <f t="shared" si="18"/>
        <v>0</v>
      </c>
      <c r="AD54" s="4"/>
      <c r="AE54" s="92">
        <f t="shared" si="19"/>
        <v>0</v>
      </c>
      <c r="AF54" s="10">
        <f t="shared" si="20"/>
        <v>0</v>
      </c>
      <c r="AG54" s="119">
        <f t="shared" si="21"/>
        <v>3</v>
      </c>
      <c r="AH54" s="4">
        <v>2</v>
      </c>
      <c r="AI54" s="92">
        <f t="shared" si="22"/>
        <v>90000</v>
      </c>
      <c r="AJ54" s="10">
        <f t="shared" si="23"/>
        <v>170000</v>
      </c>
      <c r="AK54" s="4"/>
      <c r="AL54" s="92">
        <f t="shared" si="24"/>
        <v>0</v>
      </c>
      <c r="AM54" s="10">
        <f t="shared" si="25"/>
        <v>0</v>
      </c>
      <c r="AN54" s="4"/>
      <c r="AO54" s="92">
        <f t="shared" si="26"/>
        <v>0</v>
      </c>
      <c r="AP54" s="10">
        <f t="shared" si="27"/>
        <v>0</v>
      </c>
      <c r="AQ54" s="119">
        <f t="shared" si="28"/>
        <v>2</v>
      </c>
      <c r="AR54" s="4">
        <v>3</v>
      </c>
      <c r="AS54" s="92">
        <f t="shared" si="29"/>
        <v>135000</v>
      </c>
      <c r="AT54" s="10">
        <f t="shared" si="30"/>
        <v>255000</v>
      </c>
      <c r="AU54" s="4"/>
      <c r="AV54" s="92">
        <f t="shared" si="31"/>
        <v>0</v>
      </c>
      <c r="AW54" s="10">
        <f t="shared" si="32"/>
        <v>0</v>
      </c>
      <c r="AX54" s="4"/>
      <c r="AY54" s="92">
        <f t="shared" si="33"/>
        <v>0</v>
      </c>
      <c r="AZ54" s="10">
        <f t="shared" si="34"/>
        <v>0</v>
      </c>
      <c r="BA54" s="119">
        <f t="shared" si="35"/>
        <v>3</v>
      </c>
      <c r="BB54" s="4"/>
      <c r="BC54" s="92">
        <f t="shared" si="36"/>
        <v>0</v>
      </c>
      <c r="BD54" s="10">
        <f t="shared" si="37"/>
        <v>0</v>
      </c>
      <c r="BE54" s="4">
        <v>0</v>
      </c>
      <c r="BF54" s="92">
        <f t="shared" si="38"/>
        <v>0</v>
      </c>
      <c r="BG54" s="10">
        <f t="shared" si="39"/>
        <v>0</v>
      </c>
      <c r="BH54" s="4">
        <f>1+1</f>
        <v>2</v>
      </c>
      <c r="BI54" s="92">
        <f t="shared" si="40"/>
        <v>90000</v>
      </c>
      <c r="BJ54" s="10">
        <f t="shared" si="41"/>
        <v>170000</v>
      </c>
      <c r="BK54" s="119">
        <f t="shared" si="42"/>
        <v>2</v>
      </c>
      <c r="BL54" s="4">
        <v>1</v>
      </c>
      <c r="BM54" s="92">
        <f t="shared" si="43"/>
        <v>45000</v>
      </c>
      <c r="BN54" s="10">
        <f t="shared" si="44"/>
        <v>85000</v>
      </c>
      <c r="BO54" s="4"/>
      <c r="BP54" s="92">
        <f t="shared" si="45"/>
        <v>0</v>
      </c>
      <c r="BQ54" s="10">
        <f t="shared" si="46"/>
        <v>0</v>
      </c>
      <c r="BR54" s="4"/>
      <c r="BS54" s="92">
        <f t="shared" si="47"/>
        <v>0</v>
      </c>
      <c r="BT54" s="10">
        <f t="shared" si="48"/>
        <v>0</v>
      </c>
      <c r="BU54" s="119">
        <f t="shared" si="49"/>
        <v>1</v>
      </c>
      <c r="BV54" s="4">
        <v>2</v>
      </c>
      <c r="BW54" s="92">
        <f t="shared" si="50"/>
        <v>90000</v>
      </c>
      <c r="BX54" s="10">
        <f t="shared" si="51"/>
        <v>170000</v>
      </c>
      <c r="BY54" s="4">
        <f>1</f>
        <v>1</v>
      </c>
      <c r="BZ54" s="92">
        <f t="shared" si="52"/>
        <v>45000</v>
      </c>
      <c r="CA54" s="10">
        <f t="shared" si="53"/>
        <v>85000</v>
      </c>
      <c r="CB54" s="4"/>
      <c r="CC54" s="92">
        <f t="shared" si="54"/>
        <v>0</v>
      </c>
      <c r="CD54" s="10">
        <f t="shared" si="55"/>
        <v>0</v>
      </c>
      <c r="CE54" s="119">
        <f t="shared" si="56"/>
        <v>3</v>
      </c>
      <c r="CF54" s="4">
        <v>3</v>
      </c>
      <c r="CG54" s="92">
        <f t="shared" si="57"/>
        <v>135000</v>
      </c>
      <c r="CH54" s="10">
        <f t="shared" si="58"/>
        <v>255000</v>
      </c>
      <c r="CI54" s="4"/>
      <c r="CJ54" s="92">
        <f t="shared" si="59"/>
        <v>0</v>
      </c>
      <c r="CK54" s="10">
        <f t="shared" si="60"/>
        <v>0</v>
      </c>
      <c r="CL54" s="4"/>
      <c r="CM54" s="92">
        <f t="shared" si="61"/>
        <v>0</v>
      </c>
      <c r="CN54" s="10">
        <f t="shared" si="62"/>
        <v>0</v>
      </c>
      <c r="CO54" s="119">
        <f t="shared" si="63"/>
        <v>3</v>
      </c>
      <c r="CP54" s="4">
        <v>4</v>
      </c>
      <c r="CQ54" s="92">
        <f t="shared" si="64"/>
        <v>180000</v>
      </c>
      <c r="CR54" s="10">
        <f t="shared" si="65"/>
        <v>340000</v>
      </c>
      <c r="CS54" s="4"/>
      <c r="CT54" s="92">
        <f t="shared" si="66"/>
        <v>0</v>
      </c>
      <c r="CU54" s="10">
        <f t="shared" si="67"/>
        <v>0</v>
      </c>
      <c r="CV54" s="4"/>
      <c r="CW54" s="92">
        <f t="shared" si="68"/>
        <v>0</v>
      </c>
      <c r="CX54" s="10">
        <f t="shared" si="69"/>
        <v>0</v>
      </c>
      <c r="CY54" s="119">
        <f t="shared" si="70"/>
        <v>4</v>
      </c>
      <c r="CZ54" s="4">
        <v>3</v>
      </c>
      <c r="DA54" s="92">
        <f t="shared" si="71"/>
        <v>135000</v>
      </c>
      <c r="DB54" s="10">
        <f t="shared" si="72"/>
        <v>255000</v>
      </c>
      <c r="DC54" s="4"/>
      <c r="DD54" s="92">
        <f t="shared" si="73"/>
        <v>0</v>
      </c>
      <c r="DE54" s="10">
        <f t="shared" si="74"/>
        <v>0</v>
      </c>
      <c r="DF54" s="4"/>
      <c r="DG54" s="92">
        <f t="shared" si="75"/>
        <v>0</v>
      </c>
      <c r="DH54" s="10">
        <f t="shared" si="76"/>
        <v>0</v>
      </c>
      <c r="DI54" s="119">
        <f t="shared" si="77"/>
        <v>3</v>
      </c>
      <c r="DJ54" s="4">
        <v>2</v>
      </c>
      <c r="DK54" s="92">
        <f t="shared" si="78"/>
        <v>90000</v>
      </c>
      <c r="DL54" s="10">
        <f t="shared" si="79"/>
        <v>170000</v>
      </c>
      <c r="DM54" s="4"/>
      <c r="DN54" s="92">
        <f t="shared" si="80"/>
        <v>0</v>
      </c>
      <c r="DO54" s="10">
        <f t="shared" si="81"/>
        <v>0</v>
      </c>
      <c r="DP54" s="4"/>
      <c r="DQ54" s="92">
        <f t="shared" si="82"/>
        <v>0</v>
      </c>
      <c r="DR54" s="10">
        <f t="shared" si="83"/>
        <v>0</v>
      </c>
      <c r="DS54" s="119">
        <f t="shared" si="84"/>
        <v>2</v>
      </c>
      <c r="DT54" s="4">
        <v>4</v>
      </c>
      <c r="DU54" s="92">
        <f t="shared" si="85"/>
        <v>180000</v>
      </c>
      <c r="DV54" s="10">
        <f t="shared" si="86"/>
        <v>340000</v>
      </c>
      <c r="DW54" s="4">
        <f>1</f>
        <v>1</v>
      </c>
      <c r="DX54" s="92">
        <f t="shared" si="87"/>
        <v>45000</v>
      </c>
      <c r="DY54" s="10">
        <f t="shared" si="88"/>
        <v>85000</v>
      </c>
      <c r="DZ54" s="4"/>
      <c r="EA54" s="92">
        <f t="shared" si="89"/>
        <v>0</v>
      </c>
      <c r="EB54" s="10">
        <f t="shared" si="90"/>
        <v>0</v>
      </c>
      <c r="EC54" s="119">
        <f t="shared" si="91"/>
        <v>5</v>
      </c>
      <c r="ED54" s="4">
        <v>4</v>
      </c>
      <c r="EE54" s="92">
        <f t="shared" si="92"/>
        <v>180000</v>
      </c>
      <c r="EF54" s="10">
        <f t="shared" si="93"/>
        <v>340000</v>
      </c>
      <c r="EG54" s="4"/>
      <c r="EH54" s="92">
        <f t="shared" si="94"/>
        <v>0</v>
      </c>
      <c r="EI54" s="10">
        <f t="shared" si="95"/>
        <v>0</v>
      </c>
      <c r="EJ54" s="4"/>
      <c r="EK54" s="92">
        <f t="shared" si="96"/>
        <v>0</v>
      </c>
      <c r="EL54" s="10">
        <f t="shared" si="97"/>
        <v>0</v>
      </c>
      <c r="EM54" s="119">
        <f t="shared" si="98"/>
        <v>4</v>
      </c>
      <c r="EN54" s="4">
        <v>6</v>
      </c>
      <c r="EO54" s="92">
        <f t="shared" si="99"/>
        <v>270000</v>
      </c>
      <c r="EP54" s="10">
        <f t="shared" si="100"/>
        <v>510000</v>
      </c>
      <c r="EQ54" s="4">
        <f>1</f>
        <v>1</v>
      </c>
      <c r="ER54" s="92">
        <f t="shared" si="101"/>
        <v>45000</v>
      </c>
      <c r="ES54" s="10">
        <f t="shared" si="102"/>
        <v>85000</v>
      </c>
      <c r="ET54" s="4"/>
      <c r="EU54" s="92">
        <f t="shared" si="103"/>
        <v>0</v>
      </c>
      <c r="EV54" s="10">
        <f t="shared" si="104"/>
        <v>0</v>
      </c>
      <c r="EW54" s="119">
        <f t="shared" si="105"/>
        <v>7</v>
      </c>
      <c r="EX54" s="4">
        <v>5</v>
      </c>
      <c r="EY54" s="92">
        <f t="shared" si="106"/>
        <v>225000</v>
      </c>
      <c r="EZ54" s="10">
        <f t="shared" si="107"/>
        <v>425000</v>
      </c>
      <c r="FA54" s="4"/>
      <c r="FB54" s="92">
        <f t="shared" si="108"/>
        <v>0</v>
      </c>
      <c r="FC54" s="10">
        <f t="shared" si="109"/>
        <v>0</v>
      </c>
      <c r="FD54" s="4"/>
      <c r="FE54" s="92">
        <f t="shared" si="110"/>
        <v>0</v>
      </c>
      <c r="FF54" s="10">
        <f t="shared" si="111"/>
        <v>0</v>
      </c>
      <c r="FG54" s="119">
        <f t="shared" si="112"/>
        <v>5</v>
      </c>
      <c r="FH54" s="4">
        <v>5</v>
      </c>
      <c r="FI54" s="92">
        <f t="shared" si="113"/>
        <v>225000</v>
      </c>
      <c r="FJ54" s="10">
        <f t="shared" si="114"/>
        <v>425000</v>
      </c>
      <c r="FK54" s="4"/>
      <c r="FL54" s="92">
        <f t="shared" si="115"/>
        <v>0</v>
      </c>
      <c r="FM54" s="10">
        <f t="shared" si="116"/>
        <v>0</v>
      </c>
      <c r="FN54" s="4"/>
      <c r="FO54" s="92">
        <f t="shared" si="117"/>
        <v>0</v>
      </c>
      <c r="FP54" s="10">
        <f t="shared" si="118"/>
        <v>0</v>
      </c>
      <c r="FQ54" s="119">
        <f t="shared" si="219"/>
        <v>5</v>
      </c>
      <c r="FR54" s="4">
        <v>6</v>
      </c>
      <c r="FS54" s="92">
        <f t="shared" si="120"/>
        <v>270000</v>
      </c>
      <c r="FT54" s="10">
        <f t="shared" si="121"/>
        <v>510000</v>
      </c>
      <c r="FU54" s="4"/>
      <c r="FV54" s="92">
        <f t="shared" si="122"/>
        <v>0</v>
      </c>
      <c r="FW54" s="10">
        <f t="shared" si="123"/>
        <v>0</v>
      </c>
      <c r="FX54" s="4"/>
      <c r="FY54" s="92">
        <f t="shared" si="124"/>
        <v>0</v>
      </c>
      <c r="FZ54" s="10">
        <f t="shared" si="125"/>
        <v>0</v>
      </c>
      <c r="GA54" s="119">
        <f t="shared" si="220"/>
        <v>6</v>
      </c>
      <c r="GB54" s="4">
        <v>2</v>
      </c>
      <c r="GC54" s="92">
        <f t="shared" si="127"/>
        <v>90000</v>
      </c>
      <c r="GD54" s="10">
        <f t="shared" si="128"/>
        <v>170000</v>
      </c>
      <c r="GE54" s="4"/>
      <c r="GF54" s="92">
        <f t="shared" si="129"/>
        <v>0</v>
      </c>
      <c r="GG54" s="10">
        <f t="shared" si="130"/>
        <v>0</v>
      </c>
      <c r="GH54" s="4">
        <f>1</f>
        <v>1</v>
      </c>
      <c r="GI54" s="92">
        <f t="shared" si="131"/>
        <v>45000</v>
      </c>
      <c r="GJ54" s="10">
        <f t="shared" si="132"/>
        <v>85000</v>
      </c>
      <c r="GK54" s="119">
        <f t="shared" si="221"/>
        <v>3</v>
      </c>
      <c r="GL54" s="4">
        <v>6</v>
      </c>
      <c r="GM54" s="92">
        <f t="shared" si="134"/>
        <v>270000</v>
      </c>
      <c r="GN54" s="10">
        <f t="shared" si="135"/>
        <v>510000</v>
      </c>
      <c r="GO54" s="4"/>
      <c r="GP54" s="92">
        <f t="shared" si="136"/>
        <v>0</v>
      </c>
      <c r="GQ54" s="10">
        <f t="shared" si="137"/>
        <v>0</v>
      </c>
      <c r="GR54" s="4"/>
      <c r="GS54" s="92">
        <f t="shared" si="138"/>
        <v>0</v>
      </c>
      <c r="GT54" s="10">
        <f t="shared" si="139"/>
        <v>0</v>
      </c>
      <c r="GU54" s="119">
        <f t="shared" si="140"/>
        <v>6</v>
      </c>
      <c r="GV54" s="4"/>
      <c r="GW54" s="92">
        <f t="shared" si="141"/>
        <v>0</v>
      </c>
      <c r="GX54" s="10">
        <f t="shared" si="142"/>
        <v>0</v>
      </c>
      <c r="GY54" s="4"/>
      <c r="GZ54" s="92">
        <f t="shared" si="143"/>
        <v>0</v>
      </c>
      <c r="HA54" s="10">
        <f t="shared" si="144"/>
        <v>0</v>
      </c>
      <c r="HB54" s="4"/>
      <c r="HC54" s="92">
        <f t="shared" si="145"/>
        <v>0</v>
      </c>
      <c r="HD54" s="10">
        <f t="shared" si="146"/>
        <v>0</v>
      </c>
      <c r="HE54" s="119">
        <f t="shared" si="222"/>
        <v>0</v>
      </c>
      <c r="HF54" s="4"/>
      <c r="HG54" s="92">
        <f t="shared" si="148"/>
        <v>0</v>
      </c>
      <c r="HH54" s="10">
        <f t="shared" si="149"/>
        <v>0</v>
      </c>
      <c r="HI54" s="4"/>
      <c r="HJ54" s="92">
        <f t="shared" si="150"/>
        <v>0</v>
      </c>
      <c r="HK54" s="10">
        <f t="shared" si="151"/>
        <v>0</v>
      </c>
      <c r="HL54" s="4"/>
      <c r="HM54" s="92">
        <f t="shared" si="152"/>
        <v>0</v>
      </c>
      <c r="HN54" s="10">
        <f t="shared" si="153"/>
        <v>0</v>
      </c>
      <c r="HO54" s="119">
        <f t="shared" si="223"/>
        <v>0</v>
      </c>
      <c r="HP54" s="4">
        <v>1</v>
      </c>
      <c r="HQ54" s="92">
        <f t="shared" si="155"/>
        <v>45000</v>
      </c>
      <c r="HR54" s="10">
        <f t="shared" si="156"/>
        <v>85000</v>
      </c>
      <c r="HS54" s="4"/>
      <c r="HT54" s="92">
        <f t="shared" si="157"/>
        <v>0</v>
      </c>
      <c r="HU54" s="10">
        <f t="shared" si="158"/>
        <v>0</v>
      </c>
      <c r="HV54" s="4"/>
      <c r="HW54" s="92">
        <f t="shared" si="159"/>
        <v>0</v>
      </c>
      <c r="HX54" s="10">
        <f t="shared" si="160"/>
        <v>0</v>
      </c>
      <c r="HY54" s="119">
        <f t="shared" si="224"/>
        <v>1</v>
      </c>
      <c r="HZ54" s="4">
        <v>8</v>
      </c>
      <c r="IA54" s="92">
        <f t="shared" si="162"/>
        <v>360000</v>
      </c>
      <c r="IB54" s="10">
        <f t="shared" si="163"/>
        <v>680000</v>
      </c>
      <c r="IC54" s="4">
        <f>1</f>
        <v>1</v>
      </c>
      <c r="ID54" s="92">
        <f t="shared" si="164"/>
        <v>45000</v>
      </c>
      <c r="IE54" s="10">
        <f t="shared" si="165"/>
        <v>85000</v>
      </c>
      <c r="IF54" s="4"/>
      <c r="IG54" s="92">
        <f t="shared" si="166"/>
        <v>0</v>
      </c>
      <c r="IH54" s="10">
        <f t="shared" si="167"/>
        <v>0</v>
      </c>
      <c r="II54" s="119">
        <f t="shared" si="225"/>
        <v>9</v>
      </c>
      <c r="IJ54" s="4">
        <v>8</v>
      </c>
      <c r="IK54" s="92">
        <f t="shared" si="169"/>
        <v>360000</v>
      </c>
      <c r="IL54" s="10">
        <f t="shared" si="170"/>
        <v>680000</v>
      </c>
      <c r="IM54" s="4"/>
      <c r="IN54" s="92">
        <f t="shared" si="171"/>
        <v>0</v>
      </c>
      <c r="IO54" s="10">
        <f t="shared" si="172"/>
        <v>0</v>
      </c>
      <c r="IP54" s="4"/>
      <c r="IQ54" s="92">
        <f t="shared" si="173"/>
        <v>0</v>
      </c>
      <c r="IR54" s="10">
        <f t="shared" si="174"/>
        <v>0</v>
      </c>
      <c r="IS54" s="119">
        <f t="shared" si="226"/>
        <v>8</v>
      </c>
      <c r="IT54" s="4">
        <v>3</v>
      </c>
      <c r="IU54" s="92">
        <f t="shared" si="176"/>
        <v>135000</v>
      </c>
      <c r="IV54" s="10">
        <f t="shared" si="177"/>
        <v>255000</v>
      </c>
      <c r="IW54" s="4"/>
      <c r="IX54" s="92">
        <f t="shared" si="178"/>
        <v>0</v>
      </c>
      <c r="IY54" s="10">
        <f t="shared" si="179"/>
        <v>0</v>
      </c>
      <c r="IZ54" s="4"/>
      <c r="JA54" s="92">
        <f t="shared" si="180"/>
        <v>0</v>
      </c>
      <c r="JB54" s="10">
        <f t="shared" si="181"/>
        <v>0</v>
      </c>
      <c r="JC54" s="119">
        <f t="shared" si="227"/>
        <v>3</v>
      </c>
      <c r="JD54" s="4">
        <v>5</v>
      </c>
      <c r="JE54" s="92">
        <f t="shared" si="183"/>
        <v>225000</v>
      </c>
      <c r="JF54" s="10">
        <f t="shared" si="184"/>
        <v>425000</v>
      </c>
      <c r="JG54" s="4"/>
      <c r="JH54" s="92">
        <f t="shared" si="185"/>
        <v>0</v>
      </c>
      <c r="JI54" s="10">
        <f t="shared" si="186"/>
        <v>0</v>
      </c>
      <c r="JJ54" s="4"/>
      <c r="JK54" s="92">
        <f t="shared" si="187"/>
        <v>0</v>
      </c>
      <c r="JL54" s="10">
        <f t="shared" si="188"/>
        <v>0</v>
      </c>
      <c r="JM54" s="119">
        <f t="shared" si="189"/>
        <v>5</v>
      </c>
      <c r="JN54" s="4">
        <v>5</v>
      </c>
      <c r="JO54" s="92">
        <f t="shared" si="190"/>
        <v>225000</v>
      </c>
      <c r="JP54" s="10">
        <f t="shared" si="191"/>
        <v>425000</v>
      </c>
      <c r="JQ54" s="4"/>
      <c r="JR54" s="92">
        <f t="shared" si="192"/>
        <v>0</v>
      </c>
      <c r="JS54" s="10">
        <f t="shared" si="193"/>
        <v>0</v>
      </c>
      <c r="JT54" s="4"/>
      <c r="JU54" s="92">
        <f t="shared" si="194"/>
        <v>0</v>
      </c>
      <c r="JV54" s="10">
        <f t="shared" si="195"/>
        <v>0</v>
      </c>
      <c r="JW54" s="119">
        <f t="shared" si="228"/>
        <v>5</v>
      </c>
      <c r="JX54" s="4">
        <v>6</v>
      </c>
      <c r="JY54" s="92">
        <f t="shared" si="197"/>
        <v>270000</v>
      </c>
      <c r="JZ54" s="10">
        <f t="shared" si="198"/>
        <v>510000</v>
      </c>
      <c r="KA54" s="4">
        <f>1</f>
        <v>1</v>
      </c>
      <c r="KB54" s="92">
        <f t="shared" si="199"/>
        <v>45000</v>
      </c>
      <c r="KC54" s="10">
        <f t="shared" si="200"/>
        <v>85000</v>
      </c>
      <c r="KD54" s="4"/>
      <c r="KE54" s="92">
        <f t="shared" si="201"/>
        <v>0</v>
      </c>
      <c r="KF54" s="10">
        <f t="shared" si="202"/>
        <v>0</v>
      </c>
      <c r="KG54" s="119">
        <f t="shared" si="229"/>
        <v>7</v>
      </c>
      <c r="KH54" s="4">
        <v>2</v>
      </c>
      <c r="KI54" s="92">
        <f t="shared" si="204"/>
        <v>90000</v>
      </c>
      <c r="KJ54" s="10">
        <f t="shared" si="205"/>
        <v>170000</v>
      </c>
      <c r="KK54" s="4"/>
      <c r="KL54" s="92">
        <f t="shared" si="206"/>
        <v>0</v>
      </c>
      <c r="KM54" s="10">
        <f t="shared" si="207"/>
        <v>0</v>
      </c>
      <c r="KN54" s="4"/>
      <c r="KO54" s="92">
        <f t="shared" si="208"/>
        <v>0</v>
      </c>
      <c r="KP54" s="10">
        <f t="shared" si="209"/>
        <v>0</v>
      </c>
      <c r="KQ54" s="119">
        <f t="shared" si="230"/>
        <v>2</v>
      </c>
      <c r="KR54" s="4"/>
      <c r="KS54" s="92">
        <f t="shared" si="211"/>
        <v>0</v>
      </c>
      <c r="KT54" s="10">
        <f t="shared" si="212"/>
        <v>0</v>
      </c>
      <c r="KU54" s="4"/>
      <c r="KV54" s="92">
        <f t="shared" si="213"/>
        <v>0</v>
      </c>
      <c r="KW54" s="10">
        <f t="shared" si="214"/>
        <v>0</v>
      </c>
      <c r="KX54" s="4"/>
      <c r="KY54" s="92">
        <f t="shared" si="215"/>
        <v>0</v>
      </c>
      <c r="KZ54" s="10">
        <f t="shared" si="216"/>
        <v>0</v>
      </c>
      <c r="LA54" s="119">
        <f t="shared" si="231"/>
        <v>0</v>
      </c>
      <c r="LB54" s="37"/>
      <c r="LD54" s="335">
        <f t="shared" si="218"/>
        <v>115</v>
      </c>
      <c r="LE54" s="189">
        <f t="shared" si="0"/>
        <v>9775000</v>
      </c>
    </row>
    <row r="55" spans="1:317" x14ac:dyDescent="0.25">
      <c r="A55" s="134" t="s">
        <v>30</v>
      </c>
      <c r="B55" s="4">
        <v>45000</v>
      </c>
      <c r="C55" s="4">
        <v>85000</v>
      </c>
      <c r="D55" s="4">
        <v>4</v>
      </c>
      <c r="E55" s="92">
        <f t="shared" si="1"/>
        <v>180000</v>
      </c>
      <c r="F55" s="10">
        <f t="shared" si="2"/>
        <v>340000</v>
      </c>
      <c r="G55" s="4"/>
      <c r="H55" s="92">
        <f t="shared" si="3"/>
        <v>0</v>
      </c>
      <c r="I55" s="10">
        <f t="shared" si="4"/>
        <v>0</v>
      </c>
      <c r="J55" s="4"/>
      <c r="K55" s="92">
        <f t="shared" si="5"/>
        <v>0</v>
      </c>
      <c r="L55" s="10">
        <f t="shared" si="6"/>
        <v>0</v>
      </c>
      <c r="M55" s="119">
        <f t="shared" si="7"/>
        <v>4</v>
      </c>
      <c r="N55" s="4">
        <v>4</v>
      </c>
      <c r="O55" s="92">
        <f t="shared" si="8"/>
        <v>180000</v>
      </c>
      <c r="P55" s="10">
        <f t="shared" si="9"/>
        <v>340000</v>
      </c>
      <c r="Q55" s="4">
        <v>1</v>
      </c>
      <c r="R55" s="92">
        <f t="shared" si="10"/>
        <v>45000</v>
      </c>
      <c r="S55" s="10">
        <f t="shared" si="11"/>
        <v>85000</v>
      </c>
      <c r="T55" s="4"/>
      <c r="U55" s="92">
        <f t="shared" si="12"/>
        <v>0</v>
      </c>
      <c r="V55" s="10">
        <f t="shared" si="13"/>
        <v>0</v>
      </c>
      <c r="W55" s="119">
        <f t="shared" si="14"/>
        <v>5</v>
      </c>
      <c r="X55" s="4">
        <v>2</v>
      </c>
      <c r="Y55" s="92">
        <f t="shared" si="15"/>
        <v>90000</v>
      </c>
      <c r="Z55" s="10">
        <f t="shared" si="16"/>
        <v>170000</v>
      </c>
      <c r="AA55" s="4">
        <f>1</f>
        <v>1</v>
      </c>
      <c r="AB55" s="92">
        <f t="shared" si="17"/>
        <v>45000</v>
      </c>
      <c r="AC55" s="10">
        <f t="shared" si="18"/>
        <v>85000</v>
      </c>
      <c r="AD55" s="4"/>
      <c r="AE55" s="92">
        <f t="shared" si="19"/>
        <v>0</v>
      </c>
      <c r="AF55" s="10">
        <f t="shared" si="20"/>
        <v>0</v>
      </c>
      <c r="AG55" s="119">
        <f t="shared" si="21"/>
        <v>3</v>
      </c>
      <c r="AH55" s="4">
        <v>2</v>
      </c>
      <c r="AI55" s="92">
        <f t="shared" si="22"/>
        <v>90000</v>
      </c>
      <c r="AJ55" s="10">
        <f t="shared" si="23"/>
        <v>170000</v>
      </c>
      <c r="AK55" s="4"/>
      <c r="AL55" s="92">
        <f t="shared" si="24"/>
        <v>0</v>
      </c>
      <c r="AM55" s="10">
        <f t="shared" si="25"/>
        <v>0</v>
      </c>
      <c r="AN55" s="4"/>
      <c r="AO55" s="92">
        <f t="shared" si="26"/>
        <v>0</v>
      </c>
      <c r="AP55" s="10">
        <f t="shared" si="27"/>
        <v>0</v>
      </c>
      <c r="AQ55" s="119">
        <f t="shared" si="28"/>
        <v>2</v>
      </c>
      <c r="AR55" s="4">
        <v>4</v>
      </c>
      <c r="AS55" s="92">
        <f t="shared" si="29"/>
        <v>180000</v>
      </c>
      <c r="AT55" s="10">
        <f t="shared" si="30"/>
        <v>340000</v>
      </c>
      <c r="AU55" s="4"/>
      <c r="AV55" s="92">
        <f t="shared" si="31"/>
        <v>0</v>
      </c>
      <c r="AW55" s="10">
        <f t="shared" si="32"/>
        <v>0</v>
      </c>
      <c r="AX55" s="4"/>
      <c r="AY55" s="92">
        <f t="shared" si="33"/>
        <v>0</v>
      </c>
      <c r="AZ55" s="10">
        <f t="shared" si="34"/>
        <v>0</v>
      </c>
      <c r="BA55" s="119">
        <f t="shared" si="35"/>
        <v>4</v>
      </c>
      <c r="BB55" s="4">
        <v>6</v>
      </c>
      <c r="BC55" s="92">
        <f t="shared" si="36"/>
        <v>270000</v>
      </c>
      <c r="BD55" s="10">
        <f t="shared" si="37"/>
        <v>510000</v>
      </c>
      <c r="BE55" s="4">
        <v>0</v>
      </c>
      <c r="BF55" s="92">
        <f t="shared" si="38"/>
        <v>0</v>
      </c>
      <c r="BG55" s="10">
        <f t="shared" si="39"/>
        <v>0</v>
      </c>
      <c r="BH55" s="4"/>
      <c r="BI55" s="92">
        <f t="shared" si="40"/>
        <v>0</v>
      </c>
      <c r="BJ55" s="10">
        <f t="shared" si="41"/>
        <v>0</v>
      </c>
      <c r="BK55" s="119">
        <f t="shared" si="42"/>
        <v>6</v>
      </c>
      <c r="BL55" s="4">
        <v>6</v>
      </c>
      <c r="BM55" s="92">
        <f t="shared" si="43"/>
        <v>270000</v>
      </c>
      <c r="BN55" s="10">
        <f t="shared" si="44"/>
        <v>510000</v>
      </c>
      <c r="BO55" s="4"/>
      <c r="BP55" s="92">
        <f t="shared" si="45"/>
        <v>0</v>
      </c>
      <c r="BQ55" s="10">
        <f t="shared" si="46"/>
        <v>0</v>
      </c>
      <c r="BR55" s="4"/>
      <c r="BS55" s="92">
        <f t="shared" si="47"/>
        <v>0</v>
      </c>
      <c r="BT55" s="10">
        <f t="shared" si="48"/>
        <v>0</v>
      </c>
      <c r="BU55" s="119">
        <f t="shared" si="49"/>
        <v>6</v>
      </c>
      <c r="BV55" s="4">
        <v>4</v>
      </c>
      <c r="BW55" s="92">
        <f t="shared" si="50"/>
        <v>180000</v>
      </c>
      <c r="BX55" s="10">
        <f t="shared" si="51"/>
        <v>340000</v>
      </c>
      <c r="BY55" s="4"/>
      <c r="BZ55" s="92">
        <f t="shared" si="52"/>
        <v>0</v>
      </c>
      <c r="CA55" s="10">
        <f t="shared" si="53"/>
        <v>0</v>
      </c>
      <c r="CB55" s="4"/>
      <c r="CC55" s="92">
        <f t="shared" si="54"/>
        <v>0</v>
      </c>
      <c r="CD55" s="10">
        <f t="shared" si="55"/>
        <v>0</v>
      </c>
      <c r="CE55" s="119">
        <f t="shared" si="56"/>
        <v>4</v>
      </c>
      <c r="CF55" s="4">
        <v>12</v>
      </c>
      <c r="CG55" s="92">
        <f t="shared" si="57"/>
        <v>540000</v>
      </c>
      <c r="CH55" s="10">
        <f t="shared" si="58"/>
        <v>1020000</v>
      </c>
      <c r="CI55" s="4">
        <f>1+1+1+1</f>
        <v>4</v>
      </c>
      <c r="CJ55" s="92">
        <f t="shared" si="59"/>
        <v>180000</v>
      </c>
      <c r="CK55" s="10">
        <f t="shared" si="60"/>
        <v>340000</v>
      </c>
      <c r="CL55" s="4"/>
      <c r="CM55" s="92">
        <f t="shared" si="61"/>
        <v>0</v>
      </c>
      <c r="CN55" s="10">
        <f t="shared" si="62"/>
        <v>0</v>
      </c>
      <c r="CO55" s="119">
        <f t="shared" si="63"/>
        <v>16</v>
      </c>
      <c r="CP55" s="4">
        <f>4</f>
        <v>4</v>
      </c>
      <c r="CQ55" s="92">
        <f t="shared" si="64"/>
        <v>180000</v>
      </c>
      <c r="CR55" s="10">
        <f t="shared" si="65"/>
        <v>340000</v>
      </c>
      <c r="CS55" s="4"/>
      <c r="CT55" s="92">
        <f t="shared" si="66"/>
        <v>0</v>
      </c>
      <c r="CU55" s="10">
        <f t="shared" si="67"/>
        <v>0</v>
      </c>
      <c r="CV55" s="4"/>
      <c r="CW55" s="92">
        <f t="shared" si="68"/>
        <v>0</v>
      </c>
      <c r="CX55" s="10">
        <f t="shared" si="69"/>
        <v>0</v>
      </c>
      <c r="CY55" s="119">
        <f t="shared" si="70"/>
        <v>4</v>
      </c>
      <c r="CZ55" s="4">
        <v>7</v>
      </c>
      <c r="DA55" s="92">
        <f t="shared" si="71"/>
        <v>315000</v>
      </c>
      <c r="DB55" s="10">
        <f t="shared" si="72"/>
        <v>595000</v>
      </c>
      <c r="DC55" s="4">
        <v>1</v>
      </c>
      <c r="DD55" s="92">
        <f t="shared" si="73"/>
        <v>45000</v>
      </c>
      <c r="DE55" s="10">
        <f t="shared" si="74"/>
        <v>85000</v>
      </c>
      <c r="DF55" s="4"/>
      <c r="DG55" s="92">
        <f t="shared" si="75"/>
        <v>0</v>
      </c>
      <c r="DH55" s="10">
        <f t="shared" si="76"/>
        <v>0</v>
      </c>
      <c r="DI55" s="119">
        <f t="shared" si="77"/>
        <v>8</v>
      </c>
      <c r="DJ55" s="4">
        <v>5</v>
      </c>
      <c r="DK55" s="92">
        <f t="shared" si="78"/>
        <v>225000</v>
      </c>
      <c r="DL55" s="10">
        <f t="shared" si="79"/>
        <v>425000</v>
      </c>
      <c r="DM55" s="4">
        <f>1+1</f>
        <v>2</v>
      </c>
      <c r="DN55" s="92">
        <f t="shared" si="80"/>
        <v>90000</v>
      </c>
      <c r="DO55" s="10">
        <f t="shared" si="81"/>
        <v>170000</v>
      </c>
      <c r="DP55" s="4"/>
      <c r="DQ55" s="92">
        <f t="shared" si="82"/>
        <v>0</v>
      </c>
      <c r="DR55" s="10">
        <f t="shared" si="83"/>
        <v>0</v>
      </c>
      <c r="DS55" s="119">
        <f t="shared" si="84"/>
        <v>7</v>
      </c>
      <c r="DT55" s="4">
        <v>4</v>
      </c>
      <c r="DU55" s="92">
        <f t="shared" si="85"/>
        <v>180000</v>
      </c>
      <c r="DV55" s="10">
        <f t="shared" si="86"/>
        <v>340000</v>
      </c>
      <c r="DW55" s="4">
        <f>1+1</f>
        <v>2</v>
      </c>
      <c r="DX55" s="92">
        <f t="shared" si="87"/>
        <v>90000</v>
      </c>
      <c r="DY55" s="10">
        <f t="shared" si="88"/>
        <v>170000</v>
      </c>
      <c r="DZ55" s="4">
        <f>1</f>
        <v>1</v>
      </c>
      <c r="EA55" s="92">
        <f t="shared" si="89"/>
        <v>45000</v>
      </c>
      <c r="EB55" s="10">
        <f t="shared" si="90"/>
        <v>85000</v>
      </c>
      <c r="EC55" s="119">
        <f t="shared" si="91"/>
        <v>7</v>
      </c>
      <c r="ED55" s="4">
        <v>7</v>
      </c>
      <c r="EE55" s="92">
        <f t="shared" si="92"/>
        <v>315000</v>
      </c>
      <c r="EF55" s="10">
        <f t="shared" si="93"/>
        <v>595000</v>
      </c>
      <c r="EG55" s="4"/>
      <c r="EH55" s="92">
        <f t="shared" si="94"/>
        <v>0</v>
      </c>
      <c r="EI55" s="10">
        <f t="shared" si="95"/>
        <v>0</v>
      </c>
      <c r="EJ55" s="4"/>
      <c r="EK55" s="92">
        <f t="shared" si="96"/>
        <v>0</v>
      </c>
      <c r="EL55" s="10">
        <f t="shared" si="97"/>
        <v>0</v>
      </c>
      <c r="EM55" s="119">
        <f t="shared" si="98"/>
        <v>7</v>
      </c>
      <c r="EN55" s="4">
        <v>4</v>
      </c>
      <c r="EO55" s="92">
        <f t="shared" si="99"/>
        <v>180000</v>
      </c>
      <c r="EP55" s="10">
        <f t="shared" si="100"/>
        <v>340000</v>
      </c>
      <c r="EQ55" s="4">
        <f>1</f>
        <v>1</v>
      </c>
      <c r="ER55" s="92">
        <f t="shared" si="101"/>
        <v>45000</v>
      </c>
      <c r="ES55" s="10">
        <f t="shared" si="102"/>
        <v>85000</v>
      </c>
      <c r="ET55" s="4"/>
      <c r="EU55" s="92">
        <f t="shared" si="103"/>
        <v>0</v>
      </c>
      <c r="EV55" s="10">
        <f t="shared" si="104"/>
        <v>0</v>
      </c>
      <c r="EW55" s="119">
        <f t="shared" si="105"/>
        <v>5</v>
      </c>
      <c r="EX55" s="4">
        <v>12</v>
      </c>
      <c r="EY55" s="92">
        <f t="shared" si="106"/>
        <v>540000</v>
      </c>
      <c r="EZ55" s="10">
        <f t="shared" si="107"/>
        <v>1020000</v>
      </c>
      <c r="FA55" s="4">
        <v>1</v>
      </c>
      <c r="FB55" s="92">
        <f t="shared" si="108"/>
        <v>45000</v>
      </c>
      <c r="FC55" s="10">
        <f t="shared" si="109"/>
        <v>85000</v>
      </c>
      <c r="FD55" s="4"/>
      <c r="FE55" s="92">
        <f t="shared" si="110"/>
        <v>0</v>
      </c>
      <c r="FF55" s="10">
        <f t="shared" si="111"/>
        <v>0</v>
      </c>
      <c r="FG55" s="119">
        <f t="shared" si="112"/>
        <v>13</v>
      </c>
      <c r="FH55" s="4">
        <v>3</v>
      </c>
      <c r="FI55" s="92">
        <f t="shared" si="113"/>
        <v>135000</v>
      </c>
      <c r="FJ55" s="10">
        <f t="shared" si="114"/>
        <v>255000</v>
      </c>
      <c r="FK55" s="4"/>
      <c r="FL55" s="92">
        <f t="shared" si="115"/>
        <v>0</v>
      </c>
      <c r="FM55" s="10">
        <f t="shared" si="116"/>
        <v>0</v>
      </c>
      <c r="FN55" s="4"/>
      <c r="FO55" s="92">
        <f t="shared" si="117"/>
        <v>0</v>
      </c>
      <c r="FP55" s="10">
        <f t="shared" si="118"/>
        <v>0</v>
      </c>
      <c r="FQ55" s="119">
        <f t="shared" si="219"/>
        <v>3</v>
      </c>
      <c r="FR55" s="4">
        <v>7</v>
      </c>
      <c r="FS55" s="92">
        <f t="shared" si="120"/>
        <v>315000</v>
      </c>
      <c r="FT55" s="10">
        <f t="shared" si="121"/>
        <v>595000</v>
      </c>
      <c r="FU55" s="4"/>
      <c r="FV55" s="92">
        <f t="shared" si="122"/>
        <v>0</v>
      </c>
      <c r="FW55" s="10">
        <f t="shared" si="123"/>
        <v>0</v>
      </c>
      <c r="FX55" s="4"/>
      <c r="FY55" s="92">
        <f t="shared" si="124"/>
        <v>0</v>
      </c>
      <c r="FZ55" s="10">
        <f t="shared" si="125"/>
        <v>0</v>
      </c>
      <c r="GA55" s="119">
        <f t="shared" si="220"/>
        <v>7</v>
      </c>
      <c r="GB55" s="4">
        <v>6</v>
      </c>
      <c r="GC55" s="92">
        <f t="shared" si="127"/>
        <v>270000</v>
      </c>
      <c r="GD55" s="10">
        <f t="shared" si="128"/>
        <v>510000</v>
      </c>
      <c r="GE55" s="4"/>
      <c r="GF55" s="92">
        <f t="shared" si="129"/>
        <v>0</v>
      </c>
      <c r="GG55" s="10">
        <f t="shared" si="130"/>
        <v>0</v>
      </c>
      <c r="GH55" s="4"/>
      <c r="GI55" s="92">
        <f t="shared" si="131"/>
        <v>0</v>
      </c>
      <c r="GJ55" s="10">
        <f t="shared" si="132"/>
        <v>0</v>
      </c>
      <c r="GK55" s="119">
        <f t="shared" si="221"/>
        <v>6</v>
      </c>
      <c r="GL55" s="4">
        <v>3</v>
      </c>
      <c r="GM55" s="92">
        <f t="shared" si="134"/>
        <v>135000</v>
      </c>
      <c r="GN55" s="10">
        <f t="shared" si="135"/>
        <v>255000</v>
      </c>
      <c r="GO55" s="4"/>
      <c r="GP55" s="92">
        <f t="shared" si="136"/>
        <v>0</v>
      </c>
      <c r="GQ55" s="10">
        <f t="shared" si="137"/>
        <v>0</v>
      </c>
      <c r="GR55" s="4"/>
      <c r="GS55" s="92">
        <f t="shared" si="138"/>
        <v>0</v>
      </c>
      <c r="GT55" s="10">
        <f t="shared" si="139"/>
        <v>0</v>
      </c>
      <c r="GU55" s="119">
        <f t="shared" si="140"/>
        <v>3</v>
      </c>
      <c r="GV55" s="4">
        <v>4</v>
      </c>
      <c r="GW55" s="92">
        <f t="shared" si="141"/>
        <v>180000</v>
      </c>
      <c r="GX55" s="10">
        <f t="shared" si="142"/>
        <v>340000</v>
      </c>
      <c r="GY55" s="4"/>
      <c r="GZ55" s="92">
        <f t="shared" si="143"/>
        <v>0</v>
      </c>
      <c r="HA55" s="10">
        <f t="shared" si="144"/>
        <v>0</v>
      </c>
      <c r="HB55" s="4"/>
      <c r="HC55" s="92">
        <f t="shared" si="145"/>
        <v>0</v>
      </c>
      <c r="HD55" s="10">
        <f t="shared" si="146"/>
        <v>0</v>
      </c>
      <c r="HE55" s="119">
        <f t="shared" si="222"/>
        <v>4</v>
      </c>
      <c r="HF55" s="4"/>
      <c r="HG55" s="92">
        <f t="shared" si="148"/>
        <v>0</v>
      </c>
      <c r="HH55" s="10">
        <f t="shared" si="149"/>
        <v>0</v>
      </c>
      <c r="HI55" s="4"/>
      <c r="HJ55" s="92">
        <f t="shared" si="150"/>
        <v>0</v>
      </c>
      <c r="HK55" s="10">
        <f t="shared" si="151"/>
        <v>0</v>
      </c>
      <c r="HL55" s="4"/>
      <c r="HM55" s="92">
        <f t="shared" si="152"/>
        <v>0</v>
      </c>
      <c r="HN55" s="10">
        <f t="shared" si="153"/>
        <v>0</v>
      </c>
      <c r="HO55" s="119">
        <f t="shared" si="223"/>
        <v>0</v>
      </c>
      <c r="HP55" s="4">
        <v>2</v>
      </c>
      <c r="HQ55" s="92">
        <f t="shared" si="155"/>
        <v>90000</v>
      </c>
      <c r="HR55" s="10">
        <f t="shared" si="156"/>
        <v>170000</v>
      </c>
      <c r="HS55" s="4"/>
      <c r="HT55" s="92">
        <f t="shared" si="157"/>
        <v>0</v>
      </c>
      <c r="HU55" s="10">
        <f t="shared" si="158"/>
        <v>0</v>
      </c>
      <c r="HV55" s="4"/>
      <c r="HW55" s="92">
        <f t="shared" si="159"/>
        <v>0</v>
      </c>
      <c r="HX55" s="10">
        <f t="shared" si="160"/>
        <v>0</v>
      </c>
      <c r="HY55" s="119">
        <f t="shared" si="224"/>
        <v>2</v>
      </c>
      <c r="HZ55" s="4">
        <v>9</v>
      </c>
      <c r="IA55" s="92">
        <f t="shared" si="162"/>
        <v>405000</v>
      </c>
      <c r="IB55" s="10">
        <f t="shared" si="163"/>
        <v>765000</v>
      </c>
      <c r="IC55" s="4"/>
      <c r="ID55" s="92">
        <f t="shared" si="164"/>
        <v>0</v>
      </c>
      <c r="IE55" s="10">
        <f t="shared" si="165"/>
        <v>0</v>
      </c>
      <c r="IF55" s="4"/>
      <c r="IG55" s="92">
        <f t="shared" si="166"/>
        <v>0</v>
      </c>
      <c r="IH55" s="10">
        <f t="shared" si="167"/>
        <v>0</v>
      </c>
      <c r="II55" s="119">
        <f t="shared" si="225"/>
        <v>9</v>
      </c>
      <c r="IJ55" s="4">
        <v>5</v>
      </c>
      <c r="IK55" s="92">
        <f t="shared" si="169"/>
        <v>225000</v>
      </c>
      <c r="IL55" s="10">
        <f t="shared" si="170"/>
        <v>425000</v>
      </c>
      <c r="IM55" s="4">
        <f>1</f>
        <v>1</v>
      </c>
      <c r="IN55" s="92">
        <f t="shared" si="171"/>
        <v>45000</v>
      </c>
      <c r="IO55" s="10">
        <f t="shared" si="172"/>
        <v>85000</v>
      </c>
      <c r="IP55" s="4"/>
      <c r="IQ55" s="92">
        <f t="shared" si="173"/>
        <v>0</v>
      </c>
      <c r="IR55" s="10">
        <f t="shared" si="174"/>
        <v>0</v>
      </c>
      <c r="IS55" s="119">
        <f t="shared" si="226"/>
        <v>6</v>
      </c>
      <c r="IT55" s="4">
        <v>6</v>
      </c>
      <c r="IU55" s="92">
        <f t="shared" si="176"/>
        <v>270000</v>
      </c>
      <c r="IV55" s="10">
        <f t="shared" si="177"/>
        <v>510000</v>
      </c>
      <c r="IW55" s="4"/>
      <c r="IX55" s="92">
        <f t="shared" si="178"/>
        <v>0</v>
      </c>
      <c r="IY55" s="10">
        <f t="shared" si="179"/>
        <v>0</v>
      </c>
      <c r="IZ55" s="4"/>
      <c r="JA55" s="92">
        <f t="shared" si="180"/>
        <v>0</v>
      </c>
      <c r="JB55" s="10">
        <f t="shared" si="181"/>
        <v>0</v>
      </c>
      <c r="JC55" s="119">
        <f t="shared" si="227"/>
        <v>6</v>
      </c>
      <c r="JD55" s="4">
        <v>4</v>
      </c>
      <c r="JE55" s="92">
        <f t="shared" si="183"/>
        <v>180000</v>
      </c>
      <c r="JF55" s="10">
        <f t="shared" si="184"/>
        <v>340000</v>
      </c>
      <c r="JG55" s="4"/>
      <c r="JH55" s="92">
        <f t="shared" si="185"/>
        <v>0</v>
      </c>
      <c r="JI55" s="10">
        <f t="shared" si="186"/>
        <v>0</v>
      </c>
      <c r="JJ55" s="4"/>
      <c r="JK55" s="92">
        <f t="shared" si="187"/>
        <v>0</v>
      </c>
      <c r="JL55" s="10">
        <f t="shared" si="188"/>
        <v>0</v>
      </c>
      <c r="JM55" s="119">
        <f t="shared" si="189"/>
        <v>4</v>
      </c>
      <c r="JN55" s="4">
        <v>3</v>
      </c>
      <c r="JO55" s="92">
        <f t="shared" si="190"/>
        <v>135000</v>
      </c>
      <c r="JP55" s="10">
        <f t="shared" si="191"/>
        <v>255000</v>
      </c>
      <c r="JQ55" s="4">
        <v>1</v>
      </c>
      <c r="JR55" s="92">
        <f t="shared" si="192"/>
        <v>45000</v>
      </c>
      <c r="JS55" s="10">
        <f t="shared" si="193"/>
        <v>85000</v>
      </c>
      <c r="JT55" s="4"/>
      <c r="JU55" s="92">
        <f t="shared" si="194"/>
        <v>0</v>
      </c>
      <c r="JV55" s="10">
        <f t="shared" si="195"/>
        <v>0</v>
      </c>
      <c r="JW55" s="119">
        <f t="shared" si="228"/>
        <v>4</v>
      </c>
      <c r="JX55" s="4">
        <v>6</v>
      </c>
      <c r="JY55" s="92">
        <f t="shared" si="197"/>
        <v>270000</v>
      </c>
      <c r="JZ55" s="10">
        <f t="shared" si="198"/>
        <v>510000</v>
      </c>
      <c r="KA55" s="4">
        <f>1+1</f>
        <v>2</v>
      </c>
      <c r="KB55" s="92">
        <f t="shared" si="199"/>
        <v>90000</v>
      </c>
      <c r="KC55" s="10">
        <f t="shared" si="200"/>
        <v>170000</v>
      </c>
      <c r="KD55" s="4"/>
      <c r="KE55" s="92">
        <f t="shared" si="201"/>
        <v>0</v>
      </c>
      <c r="KF55" s="10">
        <f t="shared" si="202"/>
        <v>0</v>
      </c>
      <c r="KG55" s="119">
        <f t="shared" si="229"/>
        <v>8</v>
      </c>
      <c r="KH55" s="4">
        <v>6</v>
      </c>
      <c r="KI55" s="92">
        <f t="shared" si="204"/>
        <v>270000</v>
      </c>
      <c r="KJ55" s="10">
        <f t="shared" si="205"/>
        <v>510000</v>
      </c>
      <c r="KK55" s="4">
        <f>1+1</f>
        <v>2</v>
      </c>
      <c r="KL55" s="92">
        <f t="shared" si="206"/>
        <v>90000</v>
      </c>
      <c r="KM55" s="10">
        <f t="shared" si="207"/>
        <v>170000</v>
      </c>
      <c r="KN55" s="4"/>
      <c r="KO55" s="92">
        <f t="shared" si="208"/>
        <v>0</v>
      </c>
      <c r="KP55" s="10">
        <f t="shared" si="209"/>
        <v>0</v>
      </c>
      <c r="KQ55" s="119">
        <f t="shared" si="230"/>
        <v>8</v>
      </c>
      <c r="KR55" s="4"/>
      <c r="KS55" s="92">
        <f t="shared" si="211"/>
        <v>0</v>
      </c>
      <c r="KT55" s="10">
        <f t="shared" si="212"/>
        <v>0</v>
      </c>
      <c r="KU55" s="4"/>
      <c r="KV55" s="92">
        <f t="shared" si="213"/>
        <v>0</v>
      </c>
      <c r="KW55" s="10">
        <f t="shared" si="214"/>
        <v>0</v>
      </c>
      <c r="KX55" s="4"/>
      <c r="KY55" s="92">
        <f t="shared" si="215"/>
        <v>0</v>
      </c>
      <c r="KZ55" s="10">
        <f t="shared" si="216"/>
        <v>0</v>
      </c>
      <c r="LA55" s="119">
        <f t="shared" si="231"/>
        <v>0</v>
      </c>
      <c r="LB55" s="37"/>
      <c r="LD55" s="335">
        <f t="shared" si="218"/>
        <v>171</v>
      </c>
      <c r="LE55" s="189">
        <f t="shared" si="0"/>
        <v>14535000</v>
      </c>
    </row>
    <row r="56" spans="1:317" x14ac:dyDescent="0.25">
      <c r="A56" s="134" t="s">
        <v>31</v>
      </c>
      <c r="B56" s="4">
        <v>45000</v>
      </c>
      <c r="C56" s="4">
        <v>85000</v>
      </c>
      <c r="D56" s="4">
        <v>3</v>
      </c>
      <c r="E56" s="92">
        <f t="shared" si="1"/>
        <v>135000</v>
      </c>
      <c r="F56" s="10">
        <f t="shared" si="2"/>
        <v>255000</v>
      </c>
      <c r="G56" s="4">
        <f>2</f>
        <v>2</v>
      </c>
      <c r="H56" s="92">
        <f t="shared" si="3"/>
        <v>90000</v>
      </c>
      <c r="I56" s="10">
        <f t="shared" si="4"/>
        <v>170000</v>
      </c>
      <c r="J56" s="4"/>
      <c r="K56" s="92">
        <f t="shared" si="5"/>
        <v>0</v>
      </c>
      <c r="L56" s="10">
        <f t="shared" si="6"/>
        <v>0</v>
      </c>
      <c r="M56" s="119">
        <f t="shared" si="7"/>
        <v>5</v>
      </c>
      <c r="N56" s="4">
        <v>1</v>
      </c>
      <c r="O56" s="92">
        <f t="shared" si="8"/>
        <v>45000</v>
      </c>
      <c r="P56" s="10">
        <f t="shared" si="9"/>
        <v>85000</v>
      </c>
      <c r="Q56" s="4"/>
      <c r="R56" s="92">
        <f t="shared" si="10"/>
        <v>0</v>
      </c>
      <c r="S56" s="10">
        <f t="shared" si="11"/>
        <v>0</v>
      </c>
      <c r="T56" s="4"/>
      <c r="U56" s="92">
        <f t="shared" si="12"/>
        <v>0</v>
      </c>
      <c r="V56" s="10">
        <f t="shared" si="13"/>
        <v>0</v>
      </c>
      <c r="W56" s="119">
        <f t="shared" si="14"/>
        <v>1</v>
      </c>
      <c r="X56" s="4">
        <v>1</v>
      </c>
      <c r="Y56" s="92">
        <f t="shared" si="15"/>
        <v>45000</v>
      </c>
      <c r="Z56" s="10">
        <f t="shared" si="16"/>
        <v>85000</v>
      </c>
      <c r="AA56" s="4"/>
      <c r="AB56" s="92">
        <f t="shared" si="17"/>
        <v>0</v>
      </c>
      <c r="AC56" s="10">
        <f t="shared" si="18"/>
        <v>0</v>
      </c>
      <c r="AD56" s="4"/>
      <c r="AE56" s="92">
        <f t="shared" si="19"/>
        <v>0</v>
      </c>
      <c r="AF56" s="10">
        <f t="shared" si="20"/>
        <v>0</v>
      </c>
      <c r="AG56" s="119">
        <f t="shared" si="21"/>
        <v>1</v>
      </c>
      <c r="AH56" s="4">
        <v>2</v>
      </c>
      <c r="AI56" s="92">
        <f t="shared" si="22"/>
        <v>90000</v>
      </c>
      <c r="AJ56" s="10">
        <f t="shared" si="23"/>
        <v>170000</v>
      </c>
      <c r="AK56" s="4"/>
      <c r="AL56" s="92">
        <f t="shared" si="24"/>
        <v>0</v>
      </c>
      <c r="AM56" s="10">
        <f t="shared" si="25"/>
        <v>0</v>
      </c>
      <c r="AN56" s="4"/>
      <c r="AO56" s="92">
        <f t="shared" si="26"/>
        <v>0</v>
      </c>
      <c r="AP56" s="10">
        <f t="shared" si="27"/>
        <v>0</v>
      </c>
      <c r="AQ56" s="119">
        <f t="shared" si="28"/>
        <v>2</v>
      </c>
      <c r="AR56" s="4"/>
      <c r="AS56" s="92">
        <f t="shared" si="29"/>
        <v>0</v>
      </c>
      <c r="AT56" s="10">
        <f t="shared" si="30"/>
        <v>0</v>
      </c>
      <c r="AU56" s="4"/>
      <c r="AV56" s="92">
        <f t="shared" si="31"/>
        <v>0</v>
      </c>
      <c r="AW56" s="10">
        <f t="shared" si="32"/>
        <v>0</v>
      </c>
      <c r="AX56" s="4"/>
      <c r="AY56" s="92">
        <f t="shared" si="33"/>
        <v>0</v>
      </c>
      <c r="AZ56" s="10">
        <f t="shared" si="34"/>
        <v>0</v>
      </c>
      <c r="BA56" s="119">
        <f t="shared" si="35"/>
        <v>0</v>
      </c>
      <c r="BB56" s="4">
        <v>1</v>
      </c>
      <c r="BC56" s="92">
        <f t="shared" si="36"/>
        <v>45000</v>
      </c>
      <c r="BD56" s="10">
        <f t="shared" si="37"/>
        <v>85000</v>
      </c>
      <c r="BE56" s="4"/>
      <c r="BF56" s="92">
        <f t="shared" si="38"/>
        <v>0</v>
      </c>
      <c r="BG56" s="10">
        <f t="shared" si="39"/>
        <v>0</v>
      </c>
      <c r="BH56" s="4"/>
      <c r="BI56" s="92">
        <f t="shared" si="40"/>
        <v>0</v>
      </c>
      <c r="BJ56" s="10">
        <f t="shared" si="41"/>
        <v>0</v>
      </c>
      <c r="BK56" s="119">
        <f t="shared" si="42"/>
        <v>1</v>
      </c>
      <c r="BL56" s="4">
        <v>1</v>
      </c>
      <c r="BM56" s="92">
        <f t="shared" si="43"/>
        <v>45000</v>
      </c>
      <c r="BN56" s="10">
        <f t="shared" si="44"/>
        <v>85000</v>
      </c>
      <c r="BO56" s="4">
        <f>1</f>
        <v>1</v>
      </c>
      <c r="BP56" s="92">
        <f t="shared" si="45"/>
        <v>45000</v>
      </c>
      <c r="BQ56" s="10">
        <f t="shared" si="46"/>
        <v>85000</v>
      </c>
      <c r="BR56" s="4"/>
      <c r="BS56" s="92">
        <f t="shared" si="47"/>
        <v>0</v>
      </c>
      <c r="BT56" s="10">
        <f t="shared" si="48"/>
        <v>0</v>
      </c>
      <c r="BU56" s="119">
        <f t="shared" si="49"/>
        <v>2</v>
      </c>
      <c r="BV56" s="4"/>
      <c r="BW56" s="92">
        <f t="shared" si="50"/>
        <v>0</v>
      </c>
      <c r="BX56" s="10">
        <f t="shared" si="51"/>
        <v>0</v>
      </c>
      <c r="BY56" s="4"/>
      <c r="BZ56" s="92">
        <f t="shared" si="52"/>
        <v>0</v>
      </c>
      <c r="CA56" s="10">
        <f t="shared" si="53"/>
        <v>0</v>
      </c>
      <c r="CB56" s="4"/>
      <c r="CC56" s="92">
        <f t="shared" si="54"/>
        <v>0</v>
      </c>
      <c r="CD56" s="10">
        <f t="shared" si="55"/>
        <v>0</v>
      </c>
      <c r="CE56" s="119">
        <f t="shared" si="56"/>
        <v>0</v>
      </c>
      <c r="CF56" s="4">
        <v>1</v>
      </c>
      <c r="CG56" s="92">
        <f t="shared" si="57"/>
        <v>45000</v>
      </c>
      <c r="CH56" s="10">
        <f t="shared" si="58"/>
        <v>85000</v>
      </c>
      <c r="CI56" s="4">
        <f>1</f>
        <v>1</v>
      </c>
      <c r="CJ56" s="92">
        <f t="shared" si="59"/>
        <v>45000</v>
      </c>
      <c r="CK56" s="10">
        <f t="shared" si="60"/>
        <v>85000</v>
      </c>
      <c r="CL56" s="4"/>
      <c r="CM56" s="92">
        <f t="shared" si="61"/>
        <v>0</v>
      </c>
      <c r="CN56" s="10">
        <f t="shared" si="62"/>
        <v>0</v>
      </c>
      <c r="CO56" s="119">
        <f t="shared" si="63"/>
        <v>2</v>
      </c>
      <c r="CP56" s="4">
        <v>2</v>
      </c>
      <c r="CQ56" s="92">
        <f t="shared" si="64"/>
        <v>90000</v>
      </c>
      <c r="CR56" s="10">
        <f t="shared" si="65"/>
        <v>170000</v>
      </c>
      <c r="CS56" s="4"/>
      <c r="CT56" s="92">
        <f t="shared" si="66"/>
        <v>0</v>
      </c>
      <c r="CU56" s="10">
        <f t="shared" si="67"/>
        <v>0</v>
      </c>
      <c r="CV56" s="4"/>
      <c r="CW56" s="92">
        <f t="shared" si="68"/>
        <v>0</v>
      </c>
      <c r="CX56" s="10">
        <f t="shared" si="69"/>
        <v>0</v>
      </c>
      <c r="CY56" s="119">
        <f t="shared" si="70"/>
        <v>2</v>
      </c>
      <c r="CZ56" s="4">
        <v>4</v>
      </c>
      <c r="DA56" s="92">
        <f t="shared" si="71"/>
        <v>180000</v>
      </c>
      <c r="DB56" s="10">
        <f t="shared" si="72"/>
        <v>340000</v>
      </c>
      <c r="DC56" s="4"/>
      <c r="DD56" s="92">
        <f t="shared" si="73"/>
        <v>0</v>
      </c>
      <c r="DE56" s="10">
        <f t="shared" si="74"/>
        <v>0</v>
      </c>
      <c r="DF56" s="4"/>
      <c r="DG56" s="92">
        <f t="shared" si="75"/>
        <v>0</v>
      </c>
      <c r="DH56" s="10">
        <f t="shared" si="76"/>
        <v>0</v>
      </c>
      <c r="DI56" s="119">
        <f t="shared" si="77"/>
        <v>4</v>
      </c>
      <c r="DJ56" s="4">
        <v>3</v>
      </c>
      <c r="DK56" s="92">
        <f t="shared" si="78"/>
        <v>135000</v>
      </c>
      <c r="DL56" s="10">
        <f t="shared" si="79"/>
        <v>255000</v>
      </c>
      <c r="DM56" s="4"/>
      <c r="DN56" s="92">
        <f t="shared" si="80"/>
        <v>0</v>
      </c>
      <c r="DO56" s="10">
        <f t="shared" si="81"/>
        <v>0</v>
      </c>
      <c r="DP56" s="4"/>
      <c r="DQ56" s="92">
        <f t="shared" si="82"/>
        <v>0</v>
      </c>
      <c r="DR56" s="10">
        <f t="shared" si="83"/>
        <v>0</v>
      </c>
      <c r="DS56" s="119">
        <f t="shared" si="84"/>
        <v>3</v>
      </c>
      <c r="DT56" s="4">
        <v>1</v>
      </c>
      <c r="DU56" s="92">
        <f t="shared" si="85"/>
        <v>45000</v>
      </c>
      <c r="DV56" s="10">
        <f t="shared" si="86"/>
        <v>85000</v>
      </c>
      <c r="DW56" s="4"/>
      <c r="DX56" s="92">
        <f t="shared" si="87"/>
        <v>0</v>
      </c>
      <c r="DY56" s="10">
        <f t="shared" si="88"/>
        <v>0</v>
      </c>
      <c r="DZ56" s="4"/>
      <c r="EA56" s="92">
        <f t="shared" si="89"/>
        <v>0</v>
      </c>
      <c r="EB56" s="10">
        <f t="shared" si="90"/>
        <v>0</v>
      </c>
      <c r="EC56" s="119">
        <f t="shared" si="91"/>
        <v>1</v>
      </c>
      <c r="ED56" s="4">
        <v>2</v>
      </c>
      <c r="EE56" s="92">
        <f t="shared" si="92"/>
        <v>90000</v>
      </c>
      <c r="EF56" s="10">
        <f t="shared" si="93"/>
        <v>170000</v>
      </c>
      <c r="EG56" s="4">
        <f>1+1</f>
        <v>2</v>
      </c>
      <c r="EH56" s="92">
        <f t="shared" si="94"/>
        <v>90000</v>
      </c>
      <c r="EI56" s="10">
        <f t="shared" si="95"/>
        <v>170000</v>
      </c>
      <c r="EJ56" s="4">
        <f>1</f>
        <v>1</v>
      </c>
      <c r="EK56" s="92">
        <f t="shared" si="96"/>
        <v>45000</v>
      </c>
      <c r="EL56" s="10">
        <f t="shared" si="97"/>
        <v>85000</v>
      </c>
      <c r="EM56" s="119">
        <f t="shared" si="98"/>
        <v>5</v>
      </c>
      <c r="EN56" s="4">
        <v>3</v>
      </c>
      <c r="EO56" s="92">
        <f t="shared" si="99"/>
        <v>135000</v>
      </c>
      <c r="EP56" s="10">
        <f t="shared" si="100"/>
        <v>255000</v>
      </c>
      <c r="EQ56" s="4"/>
      <c r="ER56" s="92">
        <f t="shared" si="101"/>
        <v>0</v>
      </c>
      <c r="ES56" s="10">
        <f t="shared" si="102"/>
        <v>0</v>
      </c>
      <c r="ET56" s="4"/>
      <c r="EU56" s="92">
        <f t="shared" si="103"/>
        <v>0</v>
      </c>
      <c r="EV56" s="10">
        <f t="shared" si="104"/>
        <v>0</v>
      </c>
      <c r="EW56" s="119">
        <f t="shared" si="105"/>
        <v>3</v>
      </c>
      <c r="EX56" s="4"/>
      <c r="EY56" s="92">
        <f t="shared" si="106"/>
        <v>0</v>
      </c>
      <c r="EZ56" s="10">
        <f t="shared" si="107"/>
        <v>0</v>
      </c>
      <c r="FA56" s="4"/>
      <c r="FB56" s="92">
        <f t="shared" si="108"/>
        <v>0</v>
      </c>
      <c r="FC56" s="10">
        <f t="shared" si="109"/>
        <v>0</v>
      </c>
      <c r="FD56" s="4"/>
      <c r="FE56" s="92">
        <f t="shared" si="110"/>
        <v>0</v>
      </c>
      <c r="FF56" s="10">
        <f t="shared" si="111"/>
        <v>0</v>
      </c>
      <c r="FG56" s="119">
        <f t="shared" si="112"/>
        <v>0</v>
      </c>
      <c r="FH56" s="4">
        <v>2</v>
      </c>
      <c r="FI56" s="92">
        <f t="shared" si="113"/>
        <v>90000</v>
      </c>
      <c r="FJ56" s="10">
        <f t="shared" si="114"/>
        <v>170000</v>
      </c>
      <c r="FK56" s="4"/>
      <c r="FL56" s="92">
        <f t="shared" si="115"/>
        <v>0</v>
      </c>
      <c r="FM56" s="10">
        <f t="shared" si="116"/>
        <v>0</v>
      </c>
      <c r="FN56" s="4"/>
      <c r="FO56" s="92">
        <f t="shared" si="117"/>
        <v>0</v>
      </c>
      <c r="FP56" s="10">
        <f t="shared" si="118"/>
        <v>0</v>
      </c>
      <c r="FQ56" s="119">
        <f t="shared" si="219"/>
        <v>2</v>
      </c>
      <c r="FR56" s="4">
        <v>1</v>
      </c>
      <c r="FS56" s="92">
        <f t="shared" si="120"/>
        <v>45000</v>
      </c>
      <c r="FT56" s="10">
        <f t="shared" si="121"/>
        <v>85000</v>
      </c>
      <c r="FU56" s="4"/>
      <c r="FV56" s="92">
        <f t="shared" si="122"/>
        <v>0</v>
      </c>
      <c r="FW56" s="10">
        <f t="shared" si="123"/>
        <v>0</v>
      </c>
      <c r="FX56" s="4"/>
      <c r="FY56" s="92">
        <f t="shared" si="124"/>
        <v>0</v>
      </c>
      <c r="FZ56" s="10">
        <f t="shared" si="125"/>
        <v>0</v>
      </c>
      <c r="GA56" s="119">
        <f t="shared" si="220"/>
        <v>1</v>
      </c>
      <c r="GB56" s="4">
        <v>3</v>
      </c>
      <c r="GC56" s="92">
        <f t="shared" si="127"/>
        <v>135000</v>
      </c>
      <c r="GD56" s="10">
        <f t="shared" si="128"/>
        <v>255000</v>
      </c>
      <c r="GE56" s="4">
        <v>2</v>
      </c>
      <c r="GF56" s="92">
        <f t="shared" si="129"/>
        <v>90000</v>
      </c>
      <c r="GG56" s="10">
        <f t="shared" si="130"/>
        <v>170000</v>
      </c>
      <c r="GH56" s="4"/>
      <c r="GI56" s="92">
        <f t="shared" si="131"/>
        <v>0</v>
      </c>
      <c r="GJ56" s="10">
        <f t="shared" si="132"/>
        <v>0</v>
      </c>
      <c r="GK56" s="119">
        <f t="shared" si="221"/>
        <v>5</v>
      </c>
      <c r="GL56" s="4">
        <v>1</v>
      </c>
      <c r="GM56" s="92">
        <f t="shared" si="134"/>
        <v>45000</v>
      </c>
      <c r="GN56" s="10">
        <f t="shared" si="135"/>
        <v>85000</v>
      </c>
      <c r="GO56" s="4"/>
      <c r="GP56" s="92">
        <f t="shared" si="136"/>
        <v>0</v>
      </c>
      <c r="GQ56" s="10">
        <f t="shared" si="137"/>
        <v>0</v>
      </c>
      <c r="GR56" s="4"/>
      <c r="GS56" s="92">
        <f t="shared" si="138"/>
        <v>0</v>
      </c>
      <c r="GT56" s="10">
        <f t="shared" si="139"/>
        <v>0</v>
      </c>
      <c r="GU56" s="119">
        <f t="shared" si="140"/>
        <v>1</v>
      </c>
      <c r="GV56" s="4">
        <v>1</v>
      </c>
      <c r="GW56" s="92">
        <f t="shared" si="141"/>
        <v>45000</v>
      </c>
      <c r="GX56" s="10">
        <f t="shared" si="142"/>
        <v>85000</v>
      </c>
      <c r="GY56" s="4"/>
      <c r="GZ56" s="92">
        <f t="shared" si="143"/>
        <v>0</v>
      </c>
      <c r="HA56" s="10">
        <f t="shared" si="144"/>
        <v>0</v>
      </c>
      <c r="HB56" s="4"/>
      <c r="HC56" s="92">
        <f t="shared" si="145"/>
        <v>0</v>
      </c>
      <c r="HD56" s="10">
        <f t="shared" si="146"/>
        <v>0</v>
      </c>
      <c r="HE56" s="119">
        <f t="shared" si="222"/>
        <v>1</v>
      </c>
      <c r="HF56" s="4"/>
      <c r="HG56" s="92">
        <f t="shared" si="148"/>
        <v>0</v>
      </c>
      <c r="HH56" s="10">
        <f t="shared" si="149"/>
        <v>0</v>
      </c>
      <c r="HI56" s="4"/>
      <c r="HJ56" s="92">
        <f t="shared" si="150"/>
        <v>0</v>
      </c>
      <c r="HK56" s="10">
        <f t="shared" si="151"/>
        <v>0</v>
      </c>
      <c r="HL56" s="4"/>
      <c r="HM56" s="92">
        <f t="shared" si="152"/>
        <v>0</v>
      </c>
      <c r="HN56" s="10">
        <f t="shared" si="153"/>
        <v>0</v>
      </c>
      <c r="HO56" s="119">
        <f t="shared" si="223"/>
        <v>0</v>
      </c>
      <c r="HP56" s="4"/>
      <c r="HQ56" s="92">
        <f t="shared" si="155"/>
        <v>0</v>
      </c>
      <c r="HR56" s="10">
        <f t="shared" si="156"/>
        <v>0</v>
      </c>
      <c r="HS56" s="4"/>
      <c r="HT56" s="92">
        <f t="shared" si="157"/>
        <v>0</v>
      </c>
      <c r="HU56" s="10">
        <f t="shared" si="158"/>
        <v>0</v>
      </c>
      <c r="HV56" s="4"/>
      <c r="HW56" s="92">
        <f t="shared" si="159"/>
        <v>0</v>
      </c>
      <c r="HX56" s="10">
        <f t="shared" si="160"/>
        <v>0</v>
      </c>
      <c r="HY56" s="119">
        <f t="shared" si="224"/>
        <v>0</v>
      </c>
      <c r="HZ56" s="4">
        <v>2</v>
      </c>
      <c r="IA56" s="92">
        <f t="shared" si="162"/>
        <v>90000</v>
      </c>
      <c r="IB56" s="10">
        <f t="shared" si="163"/>
        <v>170000</v>
      </c>
      <c r="IC56" s="4"/>
      <c r="ID56" s="92">
        <f t="shared" si="164"/>
        <v>0</v>
      </c>
      <c r="IE56" s="10">
        <f t="shared" si="165"/>
        <v>0</v>
      </c>
      <c r="IF56" s="4"/>
      <c r="IG56" s="92">
        <f t="shared" si="166"/>
        <v>0</v>
      </c>
      <c r="IH56" s="10">
        <f t="shared" si="167"/>
        <v>0</v>
      </c>
      <c r="II56" s="119">
        <f t="shared" si="225"/>
        <v>2</v>
      </c>
      <c r="IJ56" s="4">
        <v>3</v>
      </c>
      <c r="IK56" s="92">
        <f t="shared" si="169"/>
        <v>135000</v>
      </c>
      <c r="IL56" s="10">
        <f t="shared" si="170"/>
        <v>255000</v>
      </c>
      <c r="IM56" s="4"/>
      <c r="IN56" s="92">
        <f t="shared" si="171"/>
        <v>0</v>
      </c>
      <c r="IO56" s="10">
        <f t="shared" si="172"/>
        <v>0</v>
      </c>
      <c r="IP56" s="4"/>
      <c r="IQ56" s="92">
        <f t="shared" si="173"/>
        <v>0</v>
      </c>
      <c r="IR56" s="10">
        <f t="shared" si="174"/>
        <v>0</v>
      </c>
      <c r="IS56" s="119">
        <f t="shared" si="226"/>
        <v>3</v>
      </c>
      <c r="IT56" s="4">
        <v>3</v>
      </c>
      <c r="IU56" s="92">
        <f t="shared" si="176"/>
        <v>135000</v>
      </c>
      <c r="IV56" s="10">
        <f t="shared" si="177"/>
        <v>255000</v>
      </c>
      <c r="IW56" s="4"/>
      <c r="IX56" s="92">
        <f t="shared" si="178"/>
        <v>0</v>
      </c>
      <c r="IY56" s="10">
        <f t="shared" si="179"/>
        <v>0</v>
      </c>
      <c r="IZ56" s="4">
        <v>1</v>
      </c>
      <c r="JA56" s="92">
        <f t="shared" si="180"/>
        <v>45000</v>
      </c>
      <c r="JB56" s="10">
        <f t="shared" si="181"/>
        <v>85000</v>
      </c>
      <c r="JC56" s="119">
        <f t="shared" si="227"/>
        <v>4</v>
      </c>
      <c r="JD56" s="4">
        <v>2</v>
      </c>
      <c r="JE56" s="92">
        <f t="shared" si="183"/>
        <v>90000</v>
      </c>
      <c r="JF56" s="10">
        <f t="shared" si="184"/>
        <v>170000</v>
      </c>
      <c r="JG56" s="4"/>
      <c r="JH56" s="92">
        <f t="shared" si="185"/>
        <v>0</v>
      </c>
      <c r="JI56" s="10">
        <f t="shared" si="186"/>
        <v>0</v>
      </c>
      <c r="JJ56" s="4"/>
      <c r="JK56" s="92">
        <f t="shared" si="187"/>
        <v>0</v>
      </c>
      <c r="JL56" s="10">
        <f t="shared" si="188"/>
        <v>0</v>
      </c>
      <c r="JM56" s="119">
        <f t="shared" si="189"/>
        <v>2</v>
      </c>
      <c r="JN56" s="4"/>
      <c r="JO56" s="92">
        <f t="shared" si="190"/>
        <v>0</v>
      </c>
      <c r="JP56" s="10">
        <f t="shared" si="191"/>
        <v>0</v>
      </c>
      <c r="JQ56" s="4"/>
      <c r="JR56" s="92">
        <f t="shared" si="192"/>
        <v>0</v>
      </c>
      <c r="JS56" s="10">
        <f t="shared" si="193"/>
        <v>0</v>
      </c>
      <c r="JT56" s="4"/>
      <c r="JU56" s="92">
        <f t="shared" si="194"/>
        <v>0</v>
      </c>
      <c r="JV56" s="10">
        <f t="shared" si="195"/>
        <v>0</v>
      </c>
      <c r="JW56" s="119">
        <f t="shared" si="228"/>
        <v>0</v>
      </c>
      <c r="JX56" s="4">
        <v>3</v>
      </c>
      <c r="JY56" s="92">
        <f t="shared" si="197"/>
        <v>135000</v>
      </c>
      <c r="JZ56" s="10">
        <f t="shared" si="198"/>
        <v>255000</v>
      </c>
      <c r="KA56" s="4">
        <f>1</f>
        <v>1</v>
      </c>
      <c r="KB56" s="92">
        <f t="shared" si="199"/>
        <v>45000</v>
      </c>
      <c r="KC56" s="10">
        <f t="shared" si="200"/>
        <v>85000</v>
      </c>
      <c r="KD56" s="4">
        <v>1</v>
      </c>
      <c r="KE56" s="92">
        <f t="shared" si="201"/>
        <v>45000</v>
      </c>
      <c r="KF56" s="10">
        <f t="shared" si="202"/>
        <v>85000</v>
      </c>
      <c r="KG56" s="119">
        <f t="shared" si="229"/>
        <v>5</v>
      </c>
      <c r="KH56" s="4"/>
      <c r="KI56" s="92">
        <f t="shared" si="204"/>
        <v>0</v>
      </c>
      <c r="KJ56" s="10">
        <f t="shared" si="205"/>
        <v>0</v>
      </c>
      <c r="KK56" s="4">
        <f>1</f>
        <v>1</v>
      </c>
      <c r="KL56" s="92">
        <f t="shared" si="206"/>
        <v>45000</v>
      </c>
      <c r="KM56" s="10">
        <f t="shared" si="207"/>
        <v>85000</v>
      </c>
      <c r="KN56" s="4"/>
      <c r="KO56" s="92">
        <f t="shared" si="208"/>
        <v>0</v>
      </c>
      <c r="KP56" s="10">
        <f t="shared" si="209"/>
        <v>0</v>
      </c>
      <c r="KQ56" s="119">
        <f t="shared" si="230"/>
        <v>1</v>
      </c>
      <c r="KR56" s="4"/>
      <c r="KS56" s="92">
        <f t="shared" si="211"/>
        <v>0</v>
      </c>
      <c r="KT56" s="10">
        <f t="shared" si="212"/>
        <v>0</v>
      </c>
      <c r="KU56" s="4"/>
      <c r="KV56" s="92">
        <f t="shared" si="213"/>
        <v>0</v>
      </c>
      <c r="KW56" s="10">
        <f t="shared" si="214"/>
        <v>0</v>
      </c>
      <c r="KX56" s="4"/>
      <c r="KY56" s="92">
        <f t="shared" si="215"/>
        <v>0</v>
      </c>
      <c r="KZ56" s="10">
        <f t="shared" si="216"/>
        <v>0</v>
      </c>
      <c r="LA56" s="119">
        <f t="shared" si="231"/>
        <v>0</v>
      </c>
      <c r="LB56" s="37"/>
      <c r="LD56" s="335">
        <f t="shared" si="218"/>
        <v>59</v>
      </c>
      <c r="LE56" s="189">
        <f t="shared" si="0"/>
        <v>5015000</v>
      </c>
    </row>
    <row r="57" spans="1:317" x14ac:dyDescent="0.25">
      <c r="A57" s="7" t="s">
        <v>32</v>
      </c>
      <c r="B57" s="4">
        <v>150000</v>
      </c>
      <c r="C57" s="4">
        <v>300000</v>
      </c>
      <c r="D57" s="4">
        <v>1</v>
      </c>
      <c r="E57" s="92">
        <f t="shared" si="1"/>
        <v>150000</v>
      </c>
      <c r="F57" s="10">
        <f t="shared" si="2"/>
        <v>300000</v>
      </c>
      <c r="G57" s="4">
        <f>1</f>
        <v>1</v>
      </c>
      <c r="H57" s="92">
        <f t="shared" si="3"/>
        <v>150000</v>
      </c>
      <c r="I57" s="10">
        <f t="shared" si="4"/>
        <v>300000</v>
      </c>
      <c r="J57" s="4"/>
      <c r="K57" s="92">
        <f t="shared" si="5"/>
        <v>0</v>
      </c>
      <c r="L57" s="10">
        <f t="shared" si="6"/>
        <v>0</v>
      </c>
      <c r="M57" s="119">
        <f t="shared" si="7"/>
        <v>2</v>
      </c>
      <c r="N57" s="4"/>
      <c r="O57" s="92">
        <f t="shared" si="8"/>
        <v>0</v>
      </c>
      <c r="P57" s="10">
        <f t="shared" si="9"/>
        <v>0</v>
      </c>
      <c r="Q57" s="4"/>
      <c r="R57" s="92">
        <f t="shared" si="10"/>
        <v>0</v>
      </c>
      <c r="S57" s="10">
        <f t="shared" si="11"/>
        <v>0</v>
      </c>
      <c r="T57" s="4"/>
      <c r="U57" s="92">
        <f t="shared" si="12"/>
        <v>0</v>
      </c>
      <c r="V57" s="10">
        <f t="shared" si="13"/>
        <v>0</v>
      </c>
      <c r="W57" s="119">
        <f t="shared" si="14"/>
        <v>0</v>
      </c>
      <c r="X57" s="4"/>
      <c r="Y57" s="92">
        <f t="shared" si="15"/>
        <v>0</v>
      </c>
      <c r="Z57" s="10">
        <f t="shared" si="16"/>
        <v>0</v>
      </c>
      <c r="AA57" s="4"/>
      <c r="AB57" s="92">
        <f t="shared" si="17"/>
        <v>0</v>
      </c>
      <c r="AC57" s="10">
        <f t="shared" si="18"/>
        <v>0</v>
      </c>
      <c r="AD57" s="4"/>
      <c r="AE57" s="92">
        <f t="shared" si="19"/>
        <v>0</v>
      </c>
      <c r="AF57" s="10">
        <f t="shared" si="20"/>
        <v>0</v>
      </c>
      <c r="AG57" s="119">
        <f t="shared" si="21"/>
        <v>0</v>
      </c>
      <c r="AH57" s="4">
        <v>1</v>
      </c>
      <c r="AI57" s="92">
        <f t="shared" si="22"/>
        <v>150000</v>
      </c>
      <c r="AJ57" s="10">
        <f t="shared" si="23"/>
        <v>300000</v>
      </c>
      <c r="AK57" s="4"/>
      <c r="AL57" s="92">
        <f t="shared" si="24"/>
        <v>0</v>
      </c>
      <c r="AM57" s="10">
        <f t="shared" si="25"/>
        <v>0</v>
      </c>
      <c r="AN57" s="4"/>
      <c r="AO57" s="92">
        <f t="shared" si="26"/>
        <v>0</v>
      </c>
      <c r="AP57" s="10">
        <f t="shared" si="27"/>
        <v>0</v>
      </c>
      <c r="AQ57" s="119">
        <f t="shared" si="28"/>
        <v>1</v>
      </c>
      <c r="AR57" s="4"/>
      <c r="AS57" s="92">
        <f t="shared" si="29"/>
        <v>0</v>
      </c>
      <c r="AT57" s="10">
        <f t="shared" si="30"/>
        <v>0</v>
      </c>
      <c r="AU57" s="4">
        <f>1</f>
        <v>1</v>
      </c>
      <c r="AV57" s="92">
        <f t="shared" si="31"/>
        <v>150000</v>
      </c>
      <c r="AW57" s="10">
        <f t="shared" si="32"/>
        <v>300000</v>
      </c>
      <c r="AX57" s="4"/>
      <c r="AY57" s="92">
        <f t="shared" si="33"/>
        <v>0</v>
      </c>
      <c r="AZ57" s="10">
        <f t="shared" si="34"/>
        <v>0</v>
      </c>
      <c r="BA57" s="119">
        <f t="shared" si="35"/>
        <v>1</v>
      </c>
      <c r="BB57" s="4"/>
      <c r="BC57" s="92">
        <f t="shared" si="36"/>
        <v>0</v>
      </c>
      <c r="BD57" s="10">
        <f t="shared" si="37"/>
        <v>0</v>
      </c>
      <c r="BE57" s="4">
        <f>2</f>
        <v>2</v>
      </c>
      <c r="BF57" s="92">
        <f t="shared" si="38"/>
        <v>300000</v>
      </c>
      <c r="BG57" s="10">
        <f t="shared" si="39"/>
        <v>600000</v>
      </c>
      <c r="BH57" s="4"/>
      <c r="BI57" s="92">
        <f t="shared" si="40"/>
        <v>0</v>
      </c>
      <c r="BJ57" s="10">
        <f t="shared" si="41"/>
        <v>0</v>
      </c>
      <c r="BK57" s="119">
        <f t="shared" si="42"/>
        <v>2</v>
      </c>
      <c r="BL57" s="4"/>
      <c r="BM57" s="92">
        <f t="shared" si="43"/>
        <v>0</v>
      </c>
      <c r="BN57" s="10">
        <f t="shared" si="44"/>
        <v>0</v>
      </c>
      <c r="BO57" s="4"/>
      <c r="BP57" s="92">
        <f t="shared" si="45"/>
        <v>0</v>
      </c>
      <c r="BQ57" s="10">
        <f t="shared" si="46"/>
        <v>0</v>
      </c>
      <c r="BR57" s="4"/>
      <c r="BS57" s="92">
        <f t="shared" si="47"/>
        <v>0</v>
      </c>
      <c r="BT57" s="10">
        <f t="shared" si="48"/>
        <v>0</v>
      </c>
      <c r="BU57" s="119">
        <f t="shared" si="49"/>
        <v>0</v>
      </c>
      <c r="BV57" s="4"/>
      <c r="BW57" s="92">
        <f t="shared" si="50"/>
        <v>0</v>
      </c>
      <c r="BX57" s="10">
        <f t="shared" si="51"/>
        <v>0</v>
      </c>
      <c r="BY57" s="4"/>
      <c r="BZ57" s="92">
        <f t="shared" si="52"/>
        <v>0</v>
      </c>
      <c r="CA57" s="10">
        <f t="shared" si="53"/>
        <v>0</v>
      </c>
      <c r="CB57" s="4"/>
      <c r="CC57" s="92">
        <f t="shared" si="54"/>
        <v>0</v>
      </c>
      <c r="CD57" s="10">
        <f t="shared" si="55"/>
        <v>0</v>
      </c>
      <c r="CE57" s="119">
        <f t="shared" si="56"/>
        <v>0</v>
      </c>
      <c r="CF57" s="4">
        <v>2</v>
      </c>
      <c r="CG57" s="92">
        <f t="shared" si="57"/>
        <v>300000</v>
      </c>
      <c r="CH57" s="10">
        <f t="shared" si="58"/>
        <v>600000</v>
      </c>
      <c r="CI57" s="4">
        <f>1+1</f>
        <v>2</v>
      </c>
      <c r="CJ57" s="92">
        <f t="shared" si="59"/>
        <v>300000</v>
      </c>
      <c r="CK57" s="10">
        <f t="shared" si="60"/>
        <v>600000</v>
      </c>
      <c r="CL57" s="4"/>
      <c r="CM57" s="92">
        <f t="shared" si="61"/>
        <v>0</v>
      </c>
      <c r="CN57" s="10">
        <f t="shared" si="62"/>
        <v>0</v>
      </c>
      <c r="CO57" s="119">
        <f t="shared" si="63"/>
        <v>4</v>
      </c>
      <c r="CP57" s="4">
        <v>1</v>
      </c>
      <c r="CQ57" s="92">
        <f t="shared" si="64"/>
        <v>150000</v>
      </c>
      <c r="CR57" s="10">
        <f t="shared" si="65"/>
        <v>300000</v>
      </c>
      <c r="CS57" s="4"/>
      <c r="CT57" s="92">
        <f t="shared" si="66"/>
        <v>0</v>
      </c>
      <c r="CU57" s="10">
        <f t="shared" si="67"/>
        <v>0</v>
      </c>
      <c r="CV57" s="4"/>
      <c r="CW57" s="92">
        <f t="shared" si="68"/>
        <v>0</v>
      </c>
      <c r="CX57" s="10">
        <f t="shared" si="69"/>
        <v>0</v>
      </c>
      <c r="CY57" s="119">
        <f t="shared" si="70"/>
        <v>1</v>
      </c>
      <c r="CZ57" s="4">
        <v>1</v>
      </c>
      <c r="DA57" s="92">
        <f t="shared" si="71"/>
        <v>150000</v>
      </c>
      <c r="DB57" s="10">
        <f t="shared" si="72"/>
        <v>300000</v>
      </c>
      <c r="DC57" s="4"/>
      <c r="DD57" s="92">
        <f t="shared" si="73"/>
        <v>0</v>
      </c>
      <c r="DE57" s="10">
        <f t="shared" si="74"/>
        <v>0</v>
      </c>
      <c r="DF57" s="4"/>
      <c r="DG57" s="92">
        <f t="shared" si="75"/>
        <v>0</v>
      </c>
      <c r="DH57" s="10">
        <f t="shared" si="76"/>
        <v>0</v>
      </c>
      <c r="DI57" s="119">
        <f t="shared" si="77"/>
        <v>1</v>
      </c>
      <c r="DJ57" s="4"/>
      <c r="DK57" s="92">
        <f t="shared" si="78"/>
        <v>0</v>
      </c>
      <c r="DL57" s="10">
        <f t="shared" si="79"/>
        <v>0</v>
      </c>
      <c r="DM57" s="4"/>
      <c r="DN57" s="92">
        <f t="shared" si="80"/>
        <v>0</v>
      </c>
      <c r="DO57" s="10">
        <f t="shared" si="81"/>
        <v>0</v>
      </c>
      <c r="DP57" s="4"/>
      <c r="DQ57" s="92">
        <f t="shared" si="82"/>
        <v>0</v>
      </c>
      <c r="DR57" s="10">
        <f t="shared" si="83"/>
        <v>0</v>
      </c>
      <c r="DS57" s="119">
        <f t="shared" si="84"/>
        <v>0</v>
      </c>
      <c r="DT57" s="4"/>
      <c r="DU57" s="92">
        <f t="shared" si="85"/>
        <v>0</v>
      </c>
      <c r="DV57" s="10">
        <f t="shared" si="86"/>
        <v>0</v>
      </c>
      <c r="DW57" s="4"/>
      <c r="DX57" s="92">
        <f t="shared" si="87"/>
        <v>0</v>
      </c>
      <c r="DY57" s="10">
        <f t="shared" si="88"/>
        <v>0</v>
      </c>
      <c r="DZ57" s="4"/>
      <c r="EA57" s="92">
        <f t="shared" si="89"/>
        <v>0</v>
      </c>
      <c r="EB57" s="10">
        <f t="shared" si="90"/>
        <v>0</v>
      </c>
      <c r="EC57" s="119">
        <f t="shared" si="91"/>
        <v>0</v>
      </c>
      <c r="ED57" s="4"/>
      <c r="EE57" s="92">
        <f t="shared" si="92"/>
        <v>0</v>
      </c>
      <c r="EF57" s="10">
        <f t="shared" si="93"/>
        <v>0</v>
      </c>
      <c r="EG57" s="4"/>
      <c r="EH57" s="92">
        <f t="shared" si="94"/>
        <v>0</v>
      </c>
      <c r="EI57" s="10">
        <f t="shared" si="95"/>
        <v>0</v>
      </c>
      <c r="EJ57" s="4"/>
      <c r="EK57" s="92">
        <f t="shared" si="96"/>
        <v>0</v>
      </c>
      <c r="EL57" s="10">
        <f t="shared" si="97"/>
        <v>0</v>
      </c>
      <c r="EM57" s="119">
        <f t="shared" si="98"/>
        <v>0</v>
      </c>
      <c r="EN57" s="4">
        <v>2</v>
      </c>
      <c r="EO57" s="92">
        <f t="shared" si="99"/>
        <v>300000</v>
      </c>
      <c r="EP57" s="10">
        <f t="shared" si="100"/>
        <v>600000</v>
      </c>
      <c r="EQ57" s="4"/>
      <c r="ER57" s="92">
        <f t="shared" si="101"/>
        <v>0</v>
      </c>
      <c r="ES57" s="10">
        <f t="shared" si="102"/>
        <v>0</v>
      </c>
      <c r="ET57" s="4"/>
      <c r="EU57" s="92">
        <f t="shared" si="103"/>
        <v>0</v>
      </c>
      <c r="EV57" s="10">
        <f t="shared" si="104"/>
        <v>0</v>
      </c>
      <c r="EW57" s="119">
        <f t="shared" si="105"/>
        <v>2</v>
      </c>
      <c r="EX57" s="4">
        <v>1</v>
      </c>
      <c r="EY57" s="92">
        <f t="shared" si="106"/>
        <v>150000</v>
      </c>
      <c r="EZ57" s="10">
        <f t="shared" si="107"/>
        <v>300000</v>
      </c>
      <c r="FA57" s="4"/>
      <c r="FB57" s="92">
        <f t="shared" si="108"/>
        <v>0</v>
      </c>
      <c r="FC57" s="10">
        <f t="shared" si="109"/>
        <v>0</v>
      </c>
      <c r="FD57" s="4"/>
      <c r="FE57" s="92">
        <f t="shared" si="110"/>
        <v>0</v>
      </c>
      <c r="FF57" s="10">
        <f t="shared" si="111"/>
        <v>0</v>
      </c>
      <c r="FG57" s="119">
        <f t="shared" si="112"/>
        <v>1</v>
      </c>
      <c r="FH57" s="4"/>
      <c r="FI57" s="92">
        <f t="shared" si="113"/>
        <v>0</v>
      </c>
      <c r="FJ57" s="10">
        <f t="shared" si="114"/>
        <v>0</v>
      </c>
      <c r="FK57" s="4"/>
      <c r="FL57" s="92">
        <f t="shared" si="115"/>
        <v>0</v>
      </c>
      <c r="FM57" s="10">
        <f t="shared" si="116"/>
        <v>0</v>
      </c>
      <c r="FN57" s="4"/>
      <c r="FO57" s="92">
        <f t="shared" si="117"/>
        <v>0</v>
      </c>
      <c r="FP57" s="10">
        <f t="shared" si="118"/>
        <v>0</v>
      </c>
      <c r="FQ57" s="119">
        <f t="shared" si="219"/>
        <v>0</v>
      </c>
      <c r="FR57" s="4">
        <v>1</v>
      </c>
      <c r="FS57" s="92">
        <f t="shared" si="120"/>
        <v>150000</v>
      </c>
      <c r="FT57" s="10">
        <f t="shared" si="121"/>
        <v>300000</v>
      </c>
      <c r="FU57" s="4">
        <f>1</f>
        <v>1</v>
      </c>
      <c r="FV57" s="92">
        <f t="shared" si="122"/>
        <v>150000</v>
      </c>
      <c r="FW57" s="10">
        <f t="shared" si="123"/>
        <v>300000</v>
      </c>
      <c r="FX57" s="4"/>
      <c r="FY57" s="92">
        <f t="shared" si="124"/>
        <v>0</v>
      </c>
      <c r="FZ57" s="10">
        <f t="shared" si="125"/>
        <v>0</v>
      </c>
      <c r="GA57" s="119">
        <f t="shared" si="220"/>
        <v>2</v>
      </c>
      <c r="GB57" s="4"/>
      <c r="GC57" s="92">
        <f t="shared" si="127"/>
        <v>0</v>
      </c>
      <c r="GD57" s="10">
        <f t="shared" si="128"/>
        <v>0</v>
      </c>
      <c r="GE57" s="4"/>
      <c r="GF57" s="92">
        <f t="shared" si="129"/>
        <v>0</v>
      </c>
      <c r="GG57" s="10">
        <f t="shared" si="130"/>
        <v>0</v>
      </c>
      <c r="GH57" s="4"/>
      <c r="GI57" s="92">
        <f t="shared" si="131"/>
        <v>0</v>
      </c>
      <c r="GJ57" s="10">
        <f t="shared" si="132"/>
        <v>0</v>
      </c>
      <c r="GK57" s="119">
        <f t="shared" si="221"/>
        <v>0</v>
      </c>
      <c r="GL57" s="4"/>
      <c r="GM57" s="92">
        <f t="shared" si="134"/>
        <v>0</v>
      </c>
      <c r="GN57" s="10">
        <f t="shared" si="135"/>
        <v>0</v>
      </c>
      <c r="GO57" s="4"/>
      <c r="GP57" s="92">
        <f t="shared" si="136"/>
        <v>0</v>
      </c>
      <c r="GQ57" s="10">
        <f t="shared" si="137"/>
        <v>0</v>
      </c>
      <c r="GR57" s="4"/>
      <c r="GS57" s="92">
        <f t="shared" si="138"/>
        <v>0</v>
      </c>
      <c r="GT57" s="10">
        <f t="shared" si="139"/>
        <v>0</v>
      </c>
      <c r="GU57" s="119">
        <f t="shared" si="140"/>
        <v>0</v>
      </c>
      <c r="GV57" s="4"/>
      <c r="GW57" s="92">
        <f t="shared" si="141"/>
        <v>0</v>
      </c>
      <c r="GX57" s="10">
        <f t="shared" si="142"/>
        <v>0</v>
      </c>
      <c r="GY57" s="4"/>
      <c r="GZ57" s="92">
        <f t="shared" si="143"/>
        <v>0</v>
      </c>
      <c r="HA57" s="10">
        <f t="shared" si="144"/>
        <v>0</v>
      </c>
      <c r="HB57" s="4"/>
      <c r="HC57" s="92">
        <f t="shared" si="145"/>
        <v>0</v>
      </c>
      <c r="HD57" s="10">
        <f t="shared" si="146"/>
        <v>0</v>
      </c>
      <c r="HE57" s="119">
        <f t="shared" si="222"/>
        <v>0</v>
      </c>
      <c r="HF57" s="4"/>
      <c r="HG57" s="92">
        <f t="shared" si="148"/>
        <v>0</v>
      </c>
      <c r="HH57" s="10">
        <f t="shared" si="149"/>
        <v>0</v>
      </c>
      <c r="HI57" s="4"/>
      <c r="HJ57" s="92">
        <f t="shared" si="150"/>
        <v>0</v>
      </c>
      <c r="HK57" s="10">
        <f t="shared" si="151"/>
        <v>0</v>
      </c>
      <c r="HL57" s="4"/>
      <c r="HM57" s="92">
        <f t="shared" si="152"/>
        <v>0</v>
      </c>
      <c r="HN57" s="10">
        <f t="shared" si="153"/>
        <v>0</v>
      </c>
      <c r="HO57" s="119">
        <f t="shared" si="223"/>
        <v>0</v>
      </c>
      <c r="HP57" s="4"/>
      <c r="HQ57" s="92">
        <f t="shared" si="155"/>
        <v>0</v>
      </c>
      <c r="HR57" s="10">
        <f t="shared" si="156"/>
        <v>0</v>
      </c>
      <c r="HS57" s="4"/>
      <c r="HT57" s="92">
        <f t="shared" si="157"/>
        <v>0</v>
      </c>
      <c r="HU57" s="10">
        <f t="shared" si="158"/>
        <v>0</v>
      </c>
      <c r="HV57" s="4"/>
      <c r="HW57" s="92">
        <f t="shared" si="159"/>
        <v>0</v>
      </c>
      <c r="HX57" s="10">
        <f t="shared" si="160"/>
        <v>0</v>
      </c>
      <c r="HY57" s="119">
        <f t="shared" si="224"/>
        <v>0</v>
      </c>
      <c r="HZ57" s="4">
        <v>2</v>
      </c>
      <c r="IA57" s="92">
        <f t="shared" si="162"/>
        <v>300000</v>
      </c>
      <c r="IB57" s="10">
        <f t="shared" si="163"/>
        <v>600000</v>
      </c>
      <c r="IC57" s="4"/>
      <c r="ID57" s="92">
        <f t="shared" si="164"/>
        <v>0</v>
      </c>
      <c r="IE57" s="10">
        <f t="shared" si="165"/>
        <v>0</v>
      </c>
      <c r="IF57" s="4"/>
      <c r="IG57" s="92">
        <f t="shared" si="166"/>
        <v>0</v>
      </c>
      <c r="IH57" s="10">
        <f t="shared" si="167"/>
        <v>0</v>
      </c>
      <c r="II57" s="119">
        <f t="shared" si="225"/>
        <v>2</v>
      </c>
      <c r="IJ57" s="4"/>
      <c r="IK57" s="92">
        <f t="shared" si="169"/>
        <v>0</v>
      </c>
      <c r="IL57" s="10">
        <f t="shared" si="170"/>
        <v>0</v>
      </c>
      <c r="IM57" s="4"/>
      <c r="IN57" s="92">
        <f t="shared" si="171"/>
        <v>0</v>
      </c>
      <c r="IO57" s="10">
        <f t="shared" si="172"/>
        <v>0</v>
      </c>
      <c r="IP57" s="4"/>
      <c r="IQ57" s="92">
        <f t="shared" si="173"/>
        <v>0</v>
      </c>
      <c r="IR57" s="10">
        <f t="shared" si="174"/>
        <v>0</v>
      </c>
      <c r="IS57" s="119">
        <f t="shared" si="226"/>
        <v>0</v>
      </c>
      <c r="IT57" s="4"/>
      <c r="IU57" s="92">
        <f t="shared" si="176"/>
        <v>0</v>
      </c>
      <c r="IV57" s="10">
        <f t="shared" si="177"/>
        <v>0</v>
      </c>
      <c r="IW57" s="4">
        <v>1</v>
      </c>
      <c r="IX57" s="92">
        <f t="shared" si="178"/>
        <v>150000</v>
      </c>
      <c r="IY57" s="10">
        <f t="shared" si="179"/>
        <v>300000</v>
      </c>
      <c r="IZ57" s="4"/>
      <c r="JA57" s="92">
        <f t="shared" si="180"/>
        <v>0</v>
      </c>
      <c r="JB57" s="10">
        <f t="shared" si="181"/>
        <v>0</v>
      </c>
      <c r="JC57" s="119">
        <f t="shared" si="227"/>
        <v>1</v>
      </c>
      <c r="JD57" s="4"/>
      <c r="JE57" s="92">
        <f t="shared" si="183"/>
        <v>0</v>
      </c>
      <c r="JF57" s="10">
        <f t="shared" si="184"/>
        <v>0</v>
      </c>
      <c r="JG57" s="4">
        <f>1</f>
        <v>1</v>
      </c>
      <c r="JH57" s="92">
        <f t="shared" si="185"/>
        <v>150000</v>
      </c>
      <c r="JI57" s="10">
        <f t="shared" si="186"/>
        <v>300000</v>
      </c>
      <c r="JJ57" s="4"/>
      <c r="JK57" s="92">
        <f t="shared" si="187"/>
        <v>0</v>
      </c>
      <c r="JL57" s="10">
        <f t="shared" si="188"/>
        <v>0</v>
      </c>
      <c r="JM57" s="119">
        <f t="shared" si="189"/>
        <v>1</v>
      </c>
      <c r="JN57" s="4">
        <v>1</v>
      </c>
      <c r="JO57" s="92">
        <f t="shared" si="190"/>
        <v>150000</v>
      </c>
      <c r="JP57" s="10">
        <f t="shared" si="191"/>
        <v>300000</v>
      </c>
      <c r="JQ57" s="4"/>
      <c r="JR57" s="92">
        <f t="shared" si="192"/>
        <v>0</v>
      </c>
      <c r="JS57" s="10">
        <f t="shared" si="193"/>
        <v>0</v>
      </c>
      <c r="JT57" s="4"/>
      <c r="JU57" s="92">
        <f t="shared" si="194"/>
        <v>0</v>
      </c>
      <c r="JV57" s="10">
        <f t="shared" si="195"/>
        <v>0</v>
      </c>
      <c r="JW57" s="119">
        <f t="shared" si="228"/>
        <v>1</v>
      </c>
      <c r="JX57" s="4">
        <v>1</v>
      </c>
      <c r="JY57" s="92">
        <f t="shared" si="197"/>
        <v>150000</v>
      </c>
      <c r="JZ57" s="10">
        <f t="shared" si="198"/>
        <v>300000</v>
      </c>
      <c r="KA57" s="4"/>
      <c r="KB57" s="92">
        <f t="shared" si="199"/>
        <v>0</v>
      </c>
      <c r="KC57" s="10">
        <f t="shared" si="200"/>
        <v>0</v>
      </c>
      <c r="KD57" s="4"/>
      <c r="KE57" s="92">
        <f t="shared" si="201"/>
        <v>0</v>
      </c>
      <c r="KF57" s="10">
        <f t="shared" si="202"/>
        <v>0</v>
      </c>
      <c r="KG57" s="119">
        <f t="shared" si="229"/>
        <v>1</v>
      </c>
      <c r="KH57" s="4"/>
      <c r="KI57" s="92">
        <f t="shared" si="204"/>
        <v>0</v>
      </c>
      <c r="KJ57" s="10">
        <f t="shared" si="205"/>
        <v>0</v>
      </c>
      <c r="KK57" s="4"/>
      <c r="KL57" s="92">
        <f t="shared" si="206"/>
        <v>0</v>
      </c>
      <c r="KM57" s="10">
        <f t="shared" si="207"/>
        <v>0</v>
      </c>
      <c r="KN57" s="4"/>
      <c r="KO57" s="92">
        <f t="shared" si="208"/>
        <v>0</v>
      </c>
      <c r="KP57" s="10">
        <f t="shared" si="209"/>
        <v>0</v>
      </c>
      <c r="KQ57" s="119">
        <f t="shared" si="230"/>
        <v>0</v>
      </c>
      <c r="KR57" s="4"/>
      <c r="KS57" s="92">
        <f t="shared" si="211"/>
        <v>0</v>
      </c>
      <c r="KT57" s="10">
        <f t="shared" si="212"/>
        <v>0</v>
      </c>
      <c r="KU57" s="4"/>
      <c r="KV57" s="92">
        <f t="shared" si="213"/>
        <v>0</v>
      </c>
      <c r="KW57" s="10">
        <f t="shared" si="214"/>
        <v>0</v>
      </c>
      <c r="KX57" s="4"/>
      <c r="KY57" s="92">
        <f t="shared" si="215"/>
        <v>0</v>
      </c>
      <c r="KZ57" s="10">
        <f t="shared" si="216"/>
        <v>0</v>
      </c>
      <c r="LA57" s="119">
        <f t="shared" si="231"/>
        <v>0</v>
      </c>
      <c r="LB57" s="37"/>
      <c r="LD57" s="335">
        <f t="shared" si="218"/>
        <v>23</v>
      </c>
      <c r="LE57" s="189">
        <f t="shared" si="0"/>
        <v>6900000</v>
      </c>
    </row>
    <row r="58" spans="1:317" x14ac:dyDescent="0.25">
      <c r="A58" s="3" t="s">
        <v>33</v>
      </c>
      <c r="B58" s="4">
        <v>150000</v>
      </c>
      <c r="C58" s="4">
        <v>300000</v>
      </c>
      <c r="D58" s="4"/>
      <c r="E58" s="92">
        <f t="shared" si="1"/>
        <v>0</v>
      </c>
      <c r="F58" s="10">
        <f t="shared" si="2"/>
        <v>0</v>
      </c>
      <c r="G58" s="4"/>
      <c r="H58" s="92">
        <f t="shared" si="3"/>
        <v>0</v>
      </c>
      <c r="I58" s="10">
        <f t="shared" si="4"/>
        <v>0</v>
      </c>
      <c r="J58" s="4"/>
      <c r="K58" s="92">
        <f t="shared" si="5"/>
        <v>0</v>
      </c>
      <c r="L58" s="10">
        <f t="shared" si="6"/>
        <v>0</v>
      </c>
      <c r="M58" s="119">
        <f t="shared" si="7"/>
        <v>0</v>
      </c>
      <c r="N58" s="4"/>
      <c r="O58" s="92">
        <f t="shared" si="8"/>
        <v>0</v>
      </c>
      <c r="P58" s="10">
        <f t="shared" si="9"/>
        <v>0</v>
      </c>
      <c r="Q58" s="4"/>
      <c r="R58" s="92">
        <f t="shared" si="10"/>
        <v>0</v>
      </c>
      <c r="S58" s="10">
        <f t="shared" si="11"/>
        <v>0</v>
      </c>
      <c r="T58" s="4"/>
      <c r="U58" s="92">
        <f t="shared" si="12"/>
        <v>0</v>
      </c>
      <c r="V58" s="10">
        <f t="shared" si="13"/>
        <v>0</v>
      </c>
      <c r="W58" s="119">
        <f t="shared" si="14"/>
        <v>0</v>
      </c>
      <c r="X58" s="4"/>
      <c r="Y58" s="92">
        <f t="shared" si="15"/>
        <v>0</v>
      </c>
      <c r="Z58" s="10">
        <f t="shared" si="16"/>
        <v>0</v>
      </c>
      <c r="AA58" s="4"/>
      <c r="AB58" s="92">
        <f t="shared" si="17"/>
        <v>0</v>
      </c>
      <c r="AC58" s="10">
        <f t="shared" si="18"/>
        <v>0</v>
      </c>
      <c r="AD58" s="4"/>
      <c r="AE58" s="92">
        <f t="shared" si="19"/>
        <v>0</v>
      </c>
      <c r="AF58" s="10">
        <f t="shared" si="20"/>
        <v>0</v>
      </c>
      <c r="AG58" s="119">
        <f t="shared" si="21"/>
        <v>0</v>
      </c>
      <c r="AH58" s="4"/>
      <c r="AI58" s="92">
        <f t="shared" si="22"/>
        <v>0</v>
      </c>
      <c r="AJ58" s="10">
        <f t="shared" si="23"/>
        <v>0</v>
      </c>
      <c r="AK58" s="4"/>
      <c r="AL58" s="92">
        <f t="shared" si="24"/>
        <v>0</v>
      </c>
      <c r="AM58" s="10">
        <f t="shared" si="25"/>
        <v>0</v>
      </c>
      <c r="AN58" s="4"/>
      <c r="AO58" s="92">
        <f t="shared" si="26"/>
        <v>0</v>
      </c>
      <c r="AP58" s="10">
        <f t="shared" si="27"/>
        <v>0</v>
      </c>
      <c r="AQ58" s="119">
        <f t="shared" si="28"/>
        <v>0</v>
      </c>
      <c r="AR58" s="4"/>
      <c r="AS58" s="92">
        <f t="shared" si="29"/>
        <v>0</v>
      </c>
      <c r="AT58" s="10">
        <f t="shared" si="30"/>
        <v>0</v>
      </c>
      <c r="AU58" s="4"/>
      <c r="AV58" s="92">
        <f t="shared" si="31"/>
        <v>0</v>
      </c>
      <c r="AW58" s="10">
        <f t="shared" si="32"/>
        <v>0</v>
      </c>
      <c r="AX58" s="4"/>
      <c r="AY58" s="92">
        <f t="shared" si="33"/>
        <v>0</v>
      </c>
      <c r="AZ58" s="10">
        <f t="shared" si="34"/>
        <v>0</v>
      </c>
      <c r="BA58" s="119">
        <f t="shared" si="35"/>
        <v>0</v>
      </c>
      <c r="BB58" s="4"/>
      <c r="BC58" s="92">
        <f t="shared" si="36"/>
        <v>0</v>
      </c>
      <c r="BD58" s="10">
        <f t="shared" si="37"/>
        <v>0</v>
      </c>
      <c r="BE58" s="4">
        <f>2</f>
        <v>2</v>
      </c>
      <c r="BF58" s="92">
        <f t="shared" si="38"/>
        <v>300000</v>
      </c>
      <c r="BG58" s="10">
        <f t="shared" si="39"/>
        <v>600000</v>
      </c>
      <c r="BH58" s="4"/>
      <c r="BI58" s="92">
        <f t="shared" si="40"/>
        <v>0</v>
      </c>
      <c r="BJ58" s="10">
        <f t="shared" si="41"/>
        <v>0</v>
      </c>
      <c r="BK58" s="119">
        <f t="shared" si="42"/>
        <v>2</v>
      </c>
      <c r="BL58" s="4"/>
      <c r="BM58" s="92">
        <f t="shared" si="43"/>
        <v>0</v>
      </c>
      <c r="BN58" s="10">
        <f t="shared" si="44"/>
        <v>0</v>
      </c>
      <c r="BO58" s="4"/>
      <c r="BP58" s="92">
        <f t="shared" si="45"/>
        <v>0</v>
      </c>
      <c r="BQ58" s="10">
        <f t="shared" si="46"/>
        <v>0</v>
      </c>
      <c r="BR58" s="4"/>
      <c r="BS58" s="92">
        <f t="shared" si="47"/>
        <v>0</v>
      </c>
      <c r="BT58" s="10">
        <f t="shared" si="48"/>
        <v>0</v>
      </c>
      <c r="BU58" s="119">
        <f t="shared" si="49"/>
        <v>0</v>
      </c>
      <c r="BV58" s="4"/>
      <c r="BW58" s="92">
        <f t="shared" si="50"/>
        <v>0</v>
      </c>
      <c r="BX58" s="10">
        <f t="shared" si="51"/>
        <v>0</v>
      </c>
      <c r="BY58" s="4"/>
      <c r="BZ58" s="92">
        <f t="shared" si="52"/>
        <v>0</v>
      </c>
      <c r="CA58" s="10">
        <f t="shared" si="53"/>
        <v>0</v>
      </c>
      <c r="CB58" s="4"/>
      <c r="CC58" s="92">
        <f t="shared" si="54"/>
        <v>0</v>
      </c>
      <c r="CD58" s="10">
        <f t="shared" si="55"/>
        <v>0</v>
      </c>
      <c r="CE58" s="119">
        <f t="shared" si="56"/>
        <v>0</v>
      </c>
      <c r="CF58" s="4"/>
      <c r="CG58" s="92">
        <f t="shared" si="57"/>
        <v>0</v>
      </c>
      <c r="CH58" s="10">
        <f t="shared" si="58"/>
        <v>0</v>
      </c>
      <c r="CI58" s="4"/>
      <c r="CJ58" s="92">
        <f t="shared" si="59"/>
        <v>0</v>
      </c>
      <c r="CK58" s="10">
        <f t="shared" si="60"/>
        <v>0</v>
      </c>
      <c r="CL58" s="4"/>
      <c r="CM58" s="92">
        <f t="shared" si="61"/>
        <v>0</v>
      </c>
      <c r="CN58" s="10">
        <f t="shared" si="62"/>
        <v>0</v>
      </c>
      <c r="CO58" s="119">
        <f t="shared" si="63"/>
        <v>0</v>
      </c>
      <c r="CP58" s="4"/>
      <c r="CQ58" s="92">
        <f t="shared" si="64"/>
        <v>0</v>
      </c>
      <c r="CR58" s="10">
        <f t="shared" si="65"/>
        <v>0</v>
      </c>
      <c r="CS58" s="4"/>
      <c r="CT58" s="92">
        <f t="shared" si="66"/>
        <v>0</v>
      </c>
      <c r="CU58" s="10">
        <f t="shared" si="67"/>
        <v>0</v>
      </c>
      <c r="CV58" s="4"/>
      <c r="CW58" s="92">
        <f t="shared" si="68"/>
        <v>0</v>
      </c>
      <c r="CX58" s="10">
        <f t="shared" si="69"/>
        <v>0</v>
      </c>
      <c r="CY58" s="119">
        <f t="shared" si="70"/>
        <v>0</v>
      </c>
      <c r="CZ58" s="4"/>
      <c r="DA58" s="92">
        <f t="shared" si="71"/>
        <v>0</v>
      </c>
      <c r="DB58" s="10">
        <f t="shared" si="72"/>
        <v>0</v>
      </c>
      <c r="DC58" s="4"/>
      <c r="DD58" s="92">
        <f t="shared" si="73"/>
        <v>0</v>
      </c>
      <c r="DE58" s="10">
        <f t="shared" si="74"/>
        <v>0</v>
      </c>
      <c r="DF58" s="4"/>
      <c r="DG58" s="92">
        <f t="shared" si="75"/>
        <v>0</v>
      </c>
      <c r="DH58" s="10">
        <f t="shared" si="76"/>
        <v>0</v>
      </c>
      <c r="DI58" s="119">
        <f t="shared" si="77"/>
        <v>0</v>
      </c>
      <c r="DJ58" s="4"/>
      <c r="DK58" s="92">
        <f t="shared" si="78"/>
        <v>0</v>
      </c>
      <c r="DL58" s="10">
        <f t="shared" si="79"/>
        <v>0</v>
      </c>
      <c r="DM58" s="4"/>
      <c r="DN58" s="92">
        <f t="shared" si="80"/>
        <v>0</v>
      </c>
      <c r="DO58" s="10">
        <f t="shared" si="81"/>
        <v>0</v>
      </c>
      <c r="DP58" s="4"/>
      <c r="DQ58" s="92">
        <f t="shared" si="82"/>
        <v>0</v>
      </c>
      <c r="DR58" s="10">
        <f t="shared" si="83"/>
        <v>0</v>
      </c>
      <c r="DS58" s="119">
        <f t="shared" si="84"/>
        <v>0</v>
      </c>
      <c r="DT58" s="4"/>
      <c r="DU58" s="92">
        <f t="shared" si="85"/>
        <v>0</v>
      </c>
      <c r="DV58" s="10">
        <f t="shared" si="86"/>
        <v>0</v>
      </c>
      <c r="DW58" s="4">
        <f>2</f>
        <v>2</v>
      </c>
      <c r="DX58" s="92">
        <f t="shared" si="87"/>
        <v>300000</v>
      </c>
      <c r="DY58" s="10">
        <f t="shared" si="88"/>
        <v>600000</v>
      </c>
      <c r="DZ58" s="4"/>
      <c r="EA58" s="92">
        <f t="shared" si="89"/>
        <v>0</v>
      </c>
      <c r="EB58" s="10">
        <f t="shared" si="90"/>
        <v>0</v>
      </c>
      <c r="EC58" s="119">
        <f t="shared" si="91"/>
        <v>2</v>
      </c>
      <c r="ED58" s="4">
        <v>1</v>
      </c>
      <c r="EE58" s="92">
        <f t="shared" si="92"/>
        <v>150000</v>
      </c>
      <c r="EF58" s="10">
        <f t="shared" si="93"/>
        <v>300000</v>
      </c>
      <c r="EG58" s="4"/>
      <c r="EH58" s="92">
        <f t="shared" si="94"/>
        <v>0</v>
      </c>
      <c r="EI58" s="10">
        <f t="shared" si="95"/>
        <v>0</v>
      </c>
      <c r="EJ58" s="4"/>
      <c r="EK58" s="92">
        <f t="shared" si="96"/>
        <v>0</v>
      </c>
      <c r="EL58" s="10">
        <f t="shared" si="97"/>
        <v>0</v>
      </c>
      <c r="EM58" s="119">
        <f t="shared" si="98"/>
        <v>1</v>
      </c>
      <c r="EN58" s="4"/>
      <c r="EO58" s="92">
        <f t="shared" si="99"/>
        <v>0</v>
      </c>
      <c r="EP58" s="10">
        <f t="shared" si="100"/>
        <v>0</v>
      </c>
      <c r="EQ58" s="4"/>
      <c r="ER58" s="92">
        <f t="shared" si="101"/>
        <v>0</v>
      </c>
      <c r="ES58" s="10">
        <f t="shared" si="102"/>
        <v>0</v>
      </c>
      <c r="ET58" s="4"/>
      <c r="EU58" s="92">
        <f t="shared" si="103"/>
        <v>0</v>
      </c>
      <c r="EV58" s="10">
        <f t="shared" si="104"/>
        <v>0</v>
      </c>
      <c r="EW58" s="119">
        <f t="shared" si="105"/>
        <v>0</v>
      </c>
      <c r="EX58" s="4"/>
      <c r="EY58" s="92">
        <f t="shared" si="106"/>
        <v>0</v>
      </c>
      <c r="EZ58" s="10">
        <f t="shared" si="107"/>
        <v>0</v>
      </c>
      <c r="FA58" s="4"/>
      <c r="FB58" s="92">
        <f t="shared" si="108"/>
        <v>0</v>
      </c>
      <c r="FC58" s="10">
        <f t="shared" si="109"/>
        <v>0</v>
      </c>
      <c r="FD58" s="4"/>
      <c r="FE58" s="92">
        <f t="shared" si="110"/>
        <v>0</v>
      </c>
      <c r="FF58" s="10">
        <f t="shared" si="111"/>
        <v>0</v>
      </c>
      <c r="FG58" s="119">
        <f t="shared" si="112"/>
        <v>0</v>
      </c>
      <c r="FH58" s="4"/>
      <c r="FI58" s="92">
        <f t="shared" si="113"/>
        <v>0</v>
      </c>
      <c r="FJ58" s="10">
        <f t="shared" si="114"/>
        <v>0</v>
      </c>
      <c r="FK58" s="4"/>
      <c r="FL58" s="92">
        <f t="shared" si="115"/>
        <v>0</v>
      </c>
      <c r="FM58" s="10">
        <f t="shared" si="116"/>
        <v>0</v>
      </c>
      <c r="FN58" s="4"/>
      <c r="FO58" s="92">
        <f t="shared" si="117"/>
        <v>0</v>
      </c>
      <c r="FP58" s="10">
        <f t="shared" si="118"/>
        <v>0</v>
      </c>
      <c r="FQ58" s="119">
        <f t="shared" si="219"/>
        <v>0</v>
      </c>
      <c r="FR58" s="4"/>
      <c r="FS58" s="92">
        <f t="shared" si="120"/>
        <v>0</v>
      </c>
      <c r="FT58" s="10">
        <f t="shared" si="121"/>
        <v>0</v>
      </c>
      <c r="FU58" s="4"/>
      <c r="FV58" s="92">
        <f t="shared" si="122"/>
        <v>0</v>
      </c>
      <c r="FW58" s="10">
        <f t="shared" si="123"/>
        <v>0</v>
      </c>
      <c r="FX58" s="4"/>
      <c r="FY58" s="92">
        <f t="shared" si="124"/>
        <v>0</v>
      </c>
      <c r="FZ58" s="10">
        <f t="shared" si="125"/>
        <v>0</v>
      </c>
      <c r="GA58" s="119">
        <f t="shared" si="220"/>
        <v>0</v>
      </c>
      <c r="GB58" s="4"/>
      <c r="GC58" s="92">
        <f t="shared" si="127"/>
        <v>0</v>
      </c>
      <c r="GD58" s="10">
        <f t="shared" si="128"/>
        <v>0</v>
      </c>
      <c r="GE58" s="4"/>
      <c r="GF58" s="92">
        <f t="shared" si="129"/>
        <v>0</v>
      </c>
      <c r="GG58" s="10">
        <f t="shared" si="130"/>
        <v>0</v>
      </c>
      <c r="GH58" s="4"/>
      <c r="GI58" s="92">
        <f t="shared" si="131"/>
        <v>0</v>
      </c>
      <c r="GJ58" s="10">
        <f t="shared" si="132"/>
        <v>0</v>
      </c>
      <c r="GK58" s="119">
        <f t="shared" si="221"/>
        <v>0</v>
      </c>
      <c r="GL58" s="4">
        <v>1</v>
      </c>
      <c r="GM58" s="92">
        <f t="shared" si="134"/>
        <v>150000</v>
      </c>
      <c r="GN58" s="10">
        <f t="shared" si="135"/>
        <v>300000</v>
      </c>
      <c r="GO58" s="4"/>
      <c r="GP58" s="92">
        <f t="shared" si="136"/>
        <v>0</v>
      </c>
      <c r="GQ58" s="10">
        <f t="shared" si="137"/>
        <v>0</v>
      </c>
      <c r="GR58" s="4"/>
      <c r="GS58" s="92">
        <f t="shared" si="138"/>
        <v>0</v>
      </c>
      <c r="GT58" s="10">
        <f t="shared" si="139"/>
        <v>0</v>
      </c>
      <c r="GU58" s="119">
        <f t="shared" si="140"/>
        <v>1</v>
      </c>
      <c r="GV58" s="4"/>
      <c r="GW58" s="92">
        <f t="shared" si="141"/>
        <v>0</v>
      </c>
      <c r="GX58" s="10">
        <f t="shared" si="142"/>
        <v>0</v>
      </c>
      <c r="GY58" s="4"/>
      <c r="GZ58" s="92">
        <f t="shared" si="143"/>
        <v>0</v>
      </c>
      <c r="HA58" s="10">
        <f t="shared" si="144"/>
        <v>0</v>
      </c>
      <c r="HB58" s="4"/>
      <c r="HC58" s="92">
        <f t="shared" si="145"/>
        <v>0</v>
      </c>
      <c r="HD58" s="10">
        <f t="shared" si="146"/>
        <v>0</v>
      </c>
      <c r="HE58" s="119">
        <f t="shared" si="222"/>
        <v>0</v>
      </c>
      <c r="HF58" s="4"/>
      <c r="HG58" s="92">
        <f t="shared" si="148"/>
        <v>0</v>
      </c>
      <c r="HH58" s="10">
        <f t="shared" si="149"/>
        <v>0</v>
      </c>
      <c r="HI58" s="4"/>
      <c r="HJ58" s="92">
        <f t="shared" si="150"/>
        <v>0</v>
      </c>
      <c r="HK58" s="10">
        <f t="shared" si="151"/>
        <v>0</v>
      </c>
      <c r="HL58" s="4"/>
      <c r="HM58" s="92">
        <f t="shared" si="152"/>
        <v>0</v>
      </c>
      <c r="HN58" s="10">
        <f t="shared" si="153"/>
        <v>0</v>
      </c>
      <c r="HO58" s="119">
        <f t="shared" si="223"/>
        <v>0</v>
      </c>
      <c r="HP58" s="4"/>
      <c r="HQ58" s="92">
        <f t="shared" si="155"/>
        <v>0</v>
      </c>
      <c r="HR58" s="10">
        <f t="shared" si="156"/>
        <v>0</v>
      </c>
      <c r="HS58" s="4"/>
      <c r="HT58" s="92">
        <f t="shared" si="157"/>
        <v>0</v>
      </c>
      <c r="HU58" s="10">
        <f t="shared" si="158"/>
        <v>0</v>
      </c>
      <c r="HV58" s="4"/>
      <c r="HW58" s="92">
        <f t="shared" si="159"/>
        <v>0</v>
      </c>
      <c r="HX58" s="10">
        <f t="shared" si="160"/>
        <v>0</v>
      </c>
      <c r="HY58" s="119">
        <f t="shared" si="224"/>
        <v>0</v>
      </c>
      <c r="HZ58" s="4"/>
      <c r="IA58" s="92">
        <f t="shared" si="162"/>
        <v>0</v>
      </c>
      <c r="IB58" s="10">
        <f t="shared" si="163"/>
        <v>0</v>
      </c>
      <c r="IC58" s="4"/>
      <c r="ID58" s="92">
        <f t="shared" si="164"/>
        <v>0</v>
      </c>
      <c r="IE58" s="10">
        <f t="shared" si="165"/>
        <v>0</v>
      </c>
      <c r="IF58" s="4"/>
      <c r="IG58" s="92">
        <f t="shared" si="166"/>
        <v>0</v>
      </c>
      <c r="IH58" s="10">
        <f t="shared" si="167"/>
        <v>0</v>
      </c>
      <c r="II58" s="119">
        <f t="shared" si="225"/>
        <v>0</v>
      </c>
      <c r="IJ58" s="4"/>
      <c r="IK58" s="92">
        <f t="shared" si="169"/>
        <v>0</v>
      </c>
      <c r="IL58" s="10">
        <f t="shared" si="170"/>
        <v>0</v>
      </c>
      <c r="IM58" s="4"/>
      <c r="IN58" s="92">
        <f t="shared" si="171"/>
        <v>0</v>
      </c>
      <c r="IO58" s="10">
        <f t="shared" si="172"/>
        <v>0</v>
      </c>
      <c r="IP58" s="4"/>
      <c r="IQ58" s="92">
        <f t="shared" si="173"/>
        <v>0</v>
      </c>
      <c r="IR58" s="10">
        <f t="shared" si="174"/>
        <v>0</v>
      </c>
      <c r="IS58" s="119">
        <f t="shared" si="226"/>
        <v>0</v>
      </c>
      <c r="IT58" s="4"/>
      <c r="IU58" s="92">
        <f t="shared" si="176"/>
        <v>0</v>
      </c>
      <c r="IV58" s="10">
        <f t="shared" si="177"/>
        <v>0</v>
      </c>
      <c r="IW58" s="4"/>
      <c r="IX58" s="92">
        <f t="shared" si="178"/>
        <v>0</v>
      </c>
      <c r="IY58" s="10">
        <f t="shared" si="179"/>
        <v>0</v>
      </c>
      <c r="IZ58" s="4"/>
      <c r="JA58" s="92">
        <f t="shared" si="180"/>
        <v>0</v>
      </c>
      <c r="JB58" s="10">
        <f t="shared" si="181"/>
        <v>0</v>
      </c>
      <c r="JC58" s="119">
        <f t="shared" si="227"/>
        <v>0</v>
      </c>
      <c r="JD58" s="4"/>
      <c r="JE58" s="92">
        <f t="shared" si="183"/>
        <v>0</v>
      </c>
      <c r="JF58" s="10">
        <f t="shared" si="184"/>
        <v>0</v>
      </c>
      <c r="JG58" s="4"/>
      <c r="JH58" s="92">
        <f t="shared" si="185"/>
        <v>0</v>
      </c>
      <c r="JI58" s="10">
        <f t="shared" si="186"/>
        <v>0</v>
      </c>
      <c r="JJ58" s="4"/>
      <c r="JK58" s="92">
        <f t="shared" si="187"/>
        <v>0</v>
      </c>
      <c r="JL58" s="10">
        <f t="shared" si="188"/>
        <v>0</v>
      </c>
      <c r="JM58" s="119">
        <f t="shared" si="189"/>
        <v>0</v>
      </c>
      <c r="JN58" s="4"/>
      <c r="JO58" s="92">
        <f t="shared" si="190"/>
        <v>0</v>
      </c>
      <c r="JP58" s="10">
        <f t="shared" si="191"/>
        <v>0</v>
      </c>
      <c r="JQ58" s="4"/>
      <c r="JR58" s="92">
        <f t="shared" si="192"/>
        <v>0</v>
      </c>
      <c r="JS58" s="10">
        <f t="shared" si="193"/>
        <v>0</v>
      </c>
      <c r="JT58" s="4"/>
      <c r="JU58" s="92">
        <f t="shared" si="194"/>
        <v>0</v>
      </c>
      <c r="JV58" s="10">
        <f t="shared" si="195"/>
        <v>0</v>
      </c>
      <c r="JW58" s="119">
        <f t="shared" si="228"/>
        <v>0</v>
      </c>
      <c r="JX58" s="4"/>
      <c r="JY58" s="92">
        <f t="shared" si="197"/>
        <v>0</v>
      </c>
      <c r="JZ58" s="10">
        <f t="shared" si="198"/>
        <v>0</v>
      </c>
      <c r="KA58" s="4"/>
      <c r="KB58" s="92">
        <f t="shared" si="199"/>
        <v>0</v>
      </c>
      <c r="KC58" s="10">
        <f t="shared" si="200"/>
        <v>0</v>
      </c>
      <c r="KD58" s="4"/>
      <c r="KE58" s="92">
        <f t="shared" si="201"/>
        <v>0</v>
      </c>
      <c r="KF58" s="10">
        <f t="shared" si="202"/>
        <v>0</v>
      </c>
      <c r="KG58" s="119">
        <f t="shared" si="229"/>
        <v>0</v>
      </c>
      <c r="KH58" s="4"/>
      <c r="KI58" s="92">
        <f t="shared" si="204"/>
        <v>0</v>
      </c>
      <c r="KJ58" s="10">
        <f t="shared" si="205"/>
        <v>0</v>
      </c>
      <c r="KK58" s="4"/>
      <c r="KL58" s="92">
        <f t="shared" si="206"/>
        <v>0</v>
      </c>
      <c r="KM58" s="10">
        <f t="shared" si="207"/>
        <v>0</v>
      </c>
      <c r="KN58" s="4"/>
      <c r="KO58" s="92">
        <f t="shared" si="208"/>
        <v>0</v>
      </c>
      <c r="KP58" s="10">
        <f t="shared" si="209"/>
        <v>0</v>
      </c>
      <c r="KQ58" s="119">
        <f t="shared" si="230"/>
        <v>0</v>
      </c>
      <c r="KR58" s="4"/>
      <c r="KS58" s="92">
        <f t="shared" si="211"/>
        <v>0</v>
      </c>
      <c r="KT58" s="10">
        <f t="shared" si="212"/>
        <v>0</v>
      </c>
      <c r="KU58" s="4"/>
      <c r="KV58" s="92">
        <f t="shared" si="213"/>
        <v>0</v>
      </c>
      <c r="KW58" s="10">
        <f t="shared" si="214"/>
        <v>0</v>
      </c>
      <c r="KX58" s="4"/>
      <c r="KY58" s="92">
        <f t="shared" si="215"/>
        <v>0</v>
      </c>
      <c r="KZ58" s="10">
        <f t="shared" si="216"/>
        <v>0</v>
      </c>
      <c r="LA58" s="119">
        <f t="shared" si="231"/>
        <v>0</v>
      </c>
      <c r="LB58" s="37"/>
      <c r="LD58" s="335">
        <f t="shared" si="218"/>
        <v>6</v>
      </c>
      <c r="LE58" s="189">
        <f t="shared" si="0"/>
        <v>1800000</v>
      </c>
    </row>
    <row r="59" spans="1:317" x14ac:dyDescent="0.25">
      <c r="A59" s="4" t="s">
        <v>34</v>
      </c>
      <c r="B59" s="4">
        <v>60000</v>
      </c>
      <c r="C59" s="4">
        <v>125000</v>
      </c>
      <c r="D59" s="4"/>
      <c r="E59" s="92">
        <f t="shared" si="1"/>
        <v>0</v>
      </c>
      <c r="F59" s="10">
        <f t="shared" si="2"/>
        <v>0</v>
      </c>
      <c r="G59" s="4"/>
      <c r="H59" s="92">
        <f t="shared" si="3"/>
        <v>0</v>
      </c>
      <c r="I59" s="10">
        <f t="shared" si="4"/>
        <v>0</v>
      </c>
      <c r="J59" s="4"/>
      <c r="K59" s="92">
        <f t="shared" si="5"/>
        <v>0</v>
      </c>
      <c r="L59" s="10">
        <f t="shared" si="6"/>
        <v>0</v>
      </c>
      <c r="M59" s="119">
        <f t="shared" si="7"/>
        <v>0</v>
      </c>
      <c r="N59" s="4"/>
      <c r="O59" s="92">
        <f t="shared" si="8"/>
        <v>0</v>
      </c>
      <c r="P59" s="10">
        <f t="shared" si="9"/>
        <v>0</v>
      </c>
      <c r="Q59" s="4"/>
      <c r="R59" s="92">
        <f t="shared" si="10"/>
        <v>0</v>
      </c>
      <c r="S59" s="10">
        <f t="shared" si="11"/>
        <v>0</v>
      </c>
      <c r="T59" s="4"/>
      <c r="U59" s="92">
        <f t="shared" si="12"/>
        <v>0</v>
      </c>
      <c r="V59" s="10">
        <f t="shared" si="13"/>
        <v>0</v>
      </c>
      <c r="W59" s="119">
        <f t="shared" si="14"/>
        <v>0</v>
      </c>
      <c r="X59" s="4">
        <v>1</v>
      </c>
      <c r="Y59" s="92">
        <f t="shared" si="15"/>
        <v>60000</v>
      </c>
      <c r="Z59" s="10">
        <f t="shared" si="16"/>
        <v>125000</v>
      </c>
      <c r="AA59" s="4"/>
      <c r="AB59" s="92">
        <f t="shared" si="17"/>
        <v>0</v>
      </c>
      <c r="AC59" s="10">
        <f t="shared" si="18"/>
        <v>0</v>
      </c>
      <c r="AD59" s="4"/>
      <c r="AE59" s="92">
        <f t="shared" si="19"/>
        <v>0</v>
      </c>
      <c r="AF59" s="10">
        <f t="shared" si="20"/>
        <v>0</v>
      </c>
      <c r="AG59" s="119">
        <f t="shared" si="21"/>
        <v>1</v>
      </c>
      <c r="AH59" s="4"/>
      <c r="AI59" s="92">
        <f t="shared" si="22"/>
        <v>0</v>
      </c>
      <c r="AJ59" s="10">
        <f t="shared" si="23"/>
        <v>0</v>
      </c>
      <c r="AK59" s="4"/>
      <c r="AL59" s="92">
        <f t="shared" si="24"/>
        <v>0</v>
      </c>
      <c r="AM59" s="10">
        <f t="shared" si="25"/>
        <v>0</v>
      </c>
      <c r="AN59" s="4"/>
      <c r="AO59" s="92">
        <f t="shared" si="26"/>
        <v>0</v>
      </c>
      <c r="AP59" s="10">
        <f t="shared" si="27"/>
        <v>0</v>
      </c>
      <c r="AQ59" s="119">
        <f t="shared" si="28"/>
        <v>0</v>
      </c>
      <c r="AR59" s="4"/>
      <c r="AS59" s="92">
        <f t="shared" si="29"/>
        <v>0</v>
      </c>
      <c r="AT59" s="10">
        <f t="shared" si="30"/>
        <v>0</v>
      </c>
      <c r="AU59" s="4"/>
      <c r="AV59" s="92">
        <f t="shared" si="31"/>
        <v>0</v>
      </c>
      <c r="AW59" s="10">
        <f t="shared" si="32"/>
        <v>0</v>
      </c>
      <c r="AX59" s="4"/>
      <c r="AY59" s="92">
        <f t="shared" si="33"/>
        <v>0</v>
      </c>
      <c r="AZ59" s="10">
        <f t="shared" si="34"/>
        <v>0</v>
      </c>
      <c r="BA59" s="119">
        <f t="shared" si="35"/>
        <v>0</v>
      </c>
      <c r="BB59" s="4"/>
      <c r="BC59" s="92">
        <f t="shared" si="36"/>
        <v>0</v>
      </c>
      <c r="BD59" s="10">
        <f t="shared" si="37"/>
        <v>0</v>
      </c>
      <c r="BE59" s="4">
        <f>2</f>
        <v>2</v>
      </c>
      <c r="BF59" s="92">
        <f t="shared" si="38"/>
        <v>120000</v>
      </c>
      <c r="BG59" s="10">
        <f t="shared" si="39"/>
        <v>250000</v>
      </c>
      <c r="BH59" s="4"/>
      <c r="BI59" s="92">
        <f t="shared" si="40"/>
        <v>0</v>
      </c>
      <c r="BJ59" s="10">
        <f t="shared" si="41"/>
        <v>0</v>
      </c>
      <c r="BK59" s="119">
        <f t="shared" si="42"/>
        <v>2</v>
      </c>
      <c r="BL59" s="4"/>
      <c r="BM59" s="92">
        <f t="shared" si="43"/>
        <v>0</v>
      </c>
      <c r="BN59" s="10">
        <f t="shared" si="44"/>
        <v>0</v>
      </c>
      <c r="BO59" s="4"/>
      <c r="BP59" s="92">
        <f t="shared" si="45"/>
        <v>0</v>
      </c>
      <c r="BQ59" s="10">
        <f t="shared" si="46"/>
        <v>0</v>
      </c>
      <c r="BR59" s="4"/>
      <c r="BS59" s="92">
        <f t="shared" si="47"/>
        <v>0</v>
      </c>
      <c r="BT59" s="10">
        <f t="shared" si="48"/>
        <v>0</v>
      </c>
      <c r="BU59" s="119">
        <f t="shared" si="49"/>
        <v>0</v>
      </c>
      <c r="BV59" s="4"/>
      <c r="BW59" s="92">
        <f t="shared" si="50"/>
        <v>0</v>
      </c>
      <c r="BX59" s="10">
        <f t="shared" si="51"/>
        <v>0</v>
      </c>
      <c r="BY59" s="4"/>
      <c r="BZ59" s="92">
        <f t="shared" si="52"/>
        <v>0</v>
      </c>
      <c r="CA59" s="10">
        <f t="shared" si="53"/>
        <v>0</v>
      </c>
      <c r="CB59" s="4"/>
      <c r="CC59" s="92">
        <f t="shared" si="54"/>
        <v>0</v>
      </c>
      <c r="CD59" s="10">
        <f t="shared" si="55"/>
        <v>0</v>
      </c>
      <c r="CE59" s="119">
        <f t="shared" si="56"/>
        <v>0</v>
      </c>
      <c r="CF59" s="4"/>
      <c r="CG59" s="92">
        <f t="shared" si="57"/>
        <v>0</v>
      </c>
      <c r="CH59" s="10">
        <f t="shared" si="58"/>
        <v>0</v>
      </c>
      <c r="CI59" s="4">
        <f>1</f>
        <v>1</v>
      </c>
      <c r="CJ59" s="92">
        <f t="shared" si="59"/>
        <v>60000</v>
      </c>
      <c r="CK59" s="10">
        <f t="shared" si="60"/>
        <v>125000</v>
      </c>
      <c r="CL59" s="4"/>
      <c r="CM59" s="92">
        <f t="shared" si="61"/>
        <v>0</v>
      </c>
      <c r="CN59" s="10">
        <f t="shared" si="62"/>
        <v>0</v>
      </c>
      <c r="CO59" s="119">
        <f t="shared" si="63"/>
        <v>1</v>
      </c>
      <c r="CP59" s="4"/>
      <c r="CQ59" s="92">
        <f t="shared" si="64"/>
        <v>0</v>
      </c>
      <c r="CR59" s="10">
        <f t="shared" si="65"/>
        <v>0</v>
      </c>
      <c r="CS59" s="4"/>
      <c r="CT59" s="92">
        <f t="shared" si="66"/>
        <v>0</v>
      </c>
      <c r="CU59" s="10">
        <f t="shared" si="67"/>
        <v>0</v>
      </c>
      <c r="CV59" s="4"/>
      <c r="CW59" s="92">
        <f t="shared" si="68"/>
        <v>0</v>
      </c>
      <c r="CX59" s="10">
        <f t="shared" si="69"/>
        <v>0</v>
      </c>
      <c r="CY59" s="119">
        <f t="shared" si="70"/>
        <v>0</v>
      </c>
      <c r="CZ59" s="4"/>
      <c r="DA59" s="92">
        <f t="shared" si="71"/>
        <v>0</v>
      </c>
      <c r="DB59" s="10">
        <f t="shared" si="72"/>
        <v>0</v>
      </c>
      <c r="DC59" s="4"/>
      <c r="DD59" s="92">
        <f t="shared" si="73"/>
        <v>0</v>
      </c>
      <c r="DE59" s="10">
        <f t="shared" si="74"/>
        <v>0</v>
      </c>
      <c r="DF59" s="4"/>
      <c r="DG59" s="92">
        <f t="shared" si="75"/>
        <v>0</v>
      </c>
      <c r="DH59" s="10">
        <f t="shared" si="76"/>
        <v>0</v>
      </c>
      <c r="DI59" s="119">
        <f t="shared" si="77"/>
        <v>0</v>
      </c>
      <c r="DJ59" s="4"/>
      <c r="DK59" s="92">
        <f t="shared" si="78"/>
        <v>0</v>
      </c>
      <c r="DL59" s="10">
        <f t="shared" si="79"/>
        <v>0</v>
      </c>
      <c r="DM59" s="4"/>
      <c r="DN59" s="92">
        <f t="shared" si="80"/>
        <v>0</v>
      </c>
      <c r="DO59" s="10">
        <f t="shared" si="81"/>
        <v>0</v>
      </c>
      <c r="DP59" s="4"/>
      <c r="DQ59" s="92">
        <f t="shared" si="82"/>
        <v>0</v>
      </c>
      <c r="DR59" s="10">
        <f t="shared" si="83"/>
        <v>0</v>
      </c>
      <c r="DS59" s="119">
        <f t="shared" si="84"/>
        <v>0</v>
      </c>
      <c r="DT59" s="4"/>
      <c r="DU59" s="92">
        <f t="shared" si="85"/>
        <v>0</v>
      </c>
      <c r="DV59" s="10">
        <f t="shared" si="86"/>
        <v>0</v>
      </c>
      <c r="DW59" s="4"/>
      <c r="DX59" s="92">
        <f t="shared" si="87"/>
        <v>0</v>
      </c>
      <c r="DY59" s="10">
        <f t="shared" si="88"/>
        <v>0</v>
      </c>
      <c r="DZ59" s="4"/>
      <c r="EA59" s="92">
        <f t="shared" si="89"/>
        <v>0</v>
      </c>
      <c r="EB59" s="10">
        <f t="shared" si="90"/>
        <v>0</v>
      </c>
      <c r="EC59" s="119">
        <f t="shared" si="91"/>
        <v>0</v>
      </c>
      <c r="ED59" s="4"/>
      <c r="EE59" s="92">
        <f t="shared" si="92"/>
        <v>0</v>
      </c>
      <c r="EF59" s="10">
        <f t="shared" si="93"/>
        <v>0</v>
      </c>
      <c r="EG59" s="4"/>
      <c r="EH59" s="92">
        <f t="shared" si="94"/>
        <v>0</v>
      </c>
      <c r="EI59" s="10">
        <f t="shared" si="95"/>
        <v>0</v>
      </c>
      <c r="EJ59" s="4"/>
      <c r="EK59" s="92">
        <f t="shared" si="96"/>
        <v>0</v>
      </c>
      <c r="EL59" s="10">
        <f t="shared" si="97"/>
        <v>0</v>
      </c>
      <c r="EM59" s="119">
        <f t="shared" si="98"/>
        <v>0</v>
      </c>
      <c r="EN59" s="4"/>
      <c r="EO59" s="92">
        <f t="shared" si="99"/>
        <v>0</v>
      </c>
      <c r="EP59" s="10">
        <f t="shared" si="100"/>
        <v>0</v>
      </c>
      <c r="EQ59" s="4"/>
      <c r="ER59" s="92">
        <f t="shared" si="101"/>
        <v>0</v>
      </c>
      <c r="ES59" s="10">
        <f t="shared" si="102"/>
        <v>0</v>
      </c>
      <c r="ET59" s="4"/>
      <c r="EU59" s="92">
        <f t="shared" si="103"/>
        <v>0</v>
      </c>
      <c r="EV59" s="10">
        <f t="shared" si="104"/>
        <v>0</v>
      </c>
      <c r="EW59" s="119">
        <f t="shared" si="105"/>
        <v>0</v>
      </c>
      <c r="EX59" s="4"/>
      <c r="EY59" s="92">
        <f t="shared" si="106"/>
        <v>0</v>
      </c>
      <c r="EZ59" s="10">
        <f t="shared" si="107"/>
        <v>0</v>
      </c>
      <c r="FA59" s="4"/>
      <c r="FB59" s="92">
        <f t="shared" si="108"/>
        <v>0</v>
      </c>
      <c r="FC59" s="10">
        <f t="shared" si="109"/>
        <v>0</v>
      </c>
      <c r="FD59" s="4"/>
      <c r="FE59" s="92">
        <f t="shared" si="110"/>
        <v>0</v>
      </c>
      <c r="FF59" s="10">
        <f t="shared" si="111"/>
        <v>0</v>
      </c>
      <c r="FG59" s="119">
        <f t="shared" si="112"/>
        <v>0</v>
      </c>
      <c r="FH59" s="4">
        <v>1</v>
      </c>
      <c r="FI59" s="92">
        <f t="shared" si="113"/>
        <v>60000</v>
      </c>
      <c r="FJ59" s="10">
        <f t="shared" si="114"/>
        <v>125000</v>
      </c>
      <c r="FK59" s="4"/>
      <c r="FL59" s="92">
        <f t="shared" si="115"/>
        <v>0</v>
      </c>
      <c r="FM59" s="10">
        <f t="shared" si="116"/>
        <v>0</v>
      </c>
      <c r="FN59" s="4"/>
      <c r="FO59" s="92">
        <f t="shared" si="117"/>
        <v>0</v>
      </c>
      <c r="FP59" s="10">
        <f t="shared" si="118"/>
        <v>0</v>
      </c>
      <c r="FQ59" s="119">
        <f t="shared" si="219"/>
        <v>1</v>
      </c>
      <c r="FR59" s="4"/>
      <c r="FS59" s="92">
        <f t="shared" si="120"/>
        <v>0</v>
      </c>
      <c r="FT59" s="10">
        <f t="shared" si="121"/>
        <v>0</v>
      </c>
      <c r="FU59" s="4"/>
      <c r="FV59" s="92">
        <f t="shared" si="122"/>
        <v>0</v>
      </c>
      <c r="FW59" s="10">
        <f t="shared" si="123"/>
        <v>0</v>
      </c>
      <c r="FX59" s="4"/>
      <c r="FY59" s="92">
        <f t="shared" si="124"/>
        <v>0</v>
      </c>
      <c r="FZ59" s="10">
        <f t="shared" si="125"/>
        <v>0</v>
      </c>
      <c r="GA59" s="119">
        <f t="shared" si="220"/>
        <v>0</v>
      </c>
      <c r="GB59" s="4"/>
      <c r="GC59" s="92">
        <f t="shared" si="127"/>
        <v>0</v>
      </c>
      <c r="GD59" s="10">
        <f t="shared" si="128"/>
        <v>0</v>
      </c>
      <c r="GE59" s="4"/>
      <c r="GF59" s="92">
        <f t="shared" si="129"/>
        <v>0</v>
      </c>
      <c r="GG59" s="10">
        <f t="shared" si="130"/>
        <v>0</v>
      </c>
      <c r="GH59" s="4"/>
      <c r="GI59" s="92">
        <f t="shared" si="131"/>
        <v>0</v>
      </c>
      <c r="GJ59" s="10">
        <f t="shared" si="132"/>
        <v>0</v>
      </c>
      <c r="GK59" s="119">
        <f t="shared" si="221"/>
        <v>0</v>
      </c>
      <c r="GL59" s="4"/>
      <c r="GM59" s="92">
        <f t="shared" si="134"/>
        <v>0</v>
      </c>
      <c r="GN59" s="10">
        <f t="shared" si="135"/>
        <v>0</v>
      </c>
      <c r="GO59" s="4"/>
      <c r="GP59" s="92">
        <f t="shared" si="136"/>
        <v>0</v>
      </c>
      <c r="GQ59" s="10">
        <f t="shared" si="137"/>
        <v>0</v>
      </c>
      <c r="GR59" s="4"/>
      <c r="GS59" s="92">
        <f t="shared" si="138"/>
        <v>0</v>
      </c>
      <c r="GT59" s="10">
        <f t="shared" si="139"/>
        <v>0</v>
      </c>
      <c r="GU59" s="119">
        <f t="shared" si="140"/>
        <v>0</v>
      </c>
      <c r="GV59" s="4"/>
      <c r="GW59" s="92">
        <f t="shared" si="141"/>
        <v>0</v>
      </c>
      <c r="GX59" s="10">
        <f t="shared" si="142"/>
        <v>0</v>
      </c>
      <c r="GY59" s="4"/>
      <c r="GZ59" s="92">
        <f t="shared" si="143"/>
        <v>0</v>
      </c>
      <c r="HA59" s="10">
        <f t="shared" si="144"/>
        <v>0</v>
      </c>
      <c r="HB59" s="4"/>
      <c r="HC59" s="92">
        <f t="shared" si="145"/>
        <v>0</v>
      </c>
      <c r="HD59" s="10">
        <f t="shared" si="146"/>
        <v>0</v>
      </c>
      <c r="HE59" s="119">
        <f t="shared" si="222"/>
        <v>0</v>
      </c>
      <c r="HF59" s="4"/>
      <c r="HG59" s="92">
        <f t="shared" si="148"/>
        <v>0</v>
      </c>
      <c r="HH59" s="10">
        <f t="shared" si="149"/>
        <v>0</v>
      </c>
      <c r="HI59" s="4"/>
      <c r="HJ59" s="92">
        <f t="shared" si="150"/>
        <v>0</v>
      </c>
      <c r="HK59" s="10">
        <f t="shared" si="151"/>
        <v>0</v>
      </c>
      <c r="HL59" s="4"/>
      <c r="HM59" s="92">
        <f t="shared" si="152"/>
        <v>0</v>
      </c>
      <c r="HN59" s="10">
        <f t="shared" si="153"/>
        <v>0</v>
      </c>
      <c r="HO59" s="119">
        <f t="shared" si="223"/>
        <v>0</v>
      </c>
      <c r="HP59" s="4"/>
      <c r="HQ59" s="92">
        <f t="shared" si="155"/>
        <v>0</v>
      </c>
      <c r="HR59" s="10">
        <f t="shared" si="156"/>
        <v>0</v>
      </c>
      <c r="HS59" s="4"/>
      <c r="HT59" s="92">
        <f t="shared" si="157"/>
        <v>0</v>
      </c>
      <c r="HU59" s="10">
        <f t="shared" si="158"/>
        <v>0</v>
      </c>
      <c r="HV59" s="4"/>
      <c r="HW59" s="92">
        <f t="shared" si="159"/>
        <v>0</v>
      </c>
      <c r="HX59" s="10">
        <f t="shared" si="160"/>
        <v>0</v>
      </c>
      <c r="HY59" s="119">
        <f t="shared" si="224"/>
        <v>0</v>
      </c>
      <c r="HZ59" s="4">
        <v>1</v>
      </c>
      <c r="IA59" s="92">
        <f t="shared" si="162"/>
        <v>60000</v>
      </c>
      <c r="IB59" s="10">
        <f t="shared" si="163"/>
        <v>125000</v>
      </c>
      <c r="IC59" s="4"/>
      <c r="ID59" s="92">
        <f t="shared" si="164"/>
        <v>0</v>
      </c>
      <c r="IE59" s="10">
        <f t="shared" si="165"/>
        <v>0</v>
      </c>
      <c r="IF59" s="4"/>
      <c r="IG59" s="92">
        <f t="shared" si="166"/>
        <v>0</v>
      </c>
      <c r="IH59" s="10">
        <f t="shared" si="167"/>
        <v>0</v>
      </c>
      <c r="II59" s="119">
        <f t="shared" si="225"/>
        <v>1</v>
      </c>
      <c r="IJ59" s="4"/>
      <c r="IK59" s="92">
        <f t="shared" si="169"/>
        <v>0</v>
      </c>
      <c r="IL59" s="10">
        <f t="shared" si="170"/>
        <v>0</v>
      </c>
      <c r="IM59" s="4"/>
      <c r="IN59" s="92">
        <f t="shared" si="171"/>
        <v>0</v>
      </c>
      <c r="IO59" s="10">
        <f t="shared" si="172"/>
        <v>0</v>
      </c>
      <c r="IP59" s="4"/>
      <c r="IQ59" s="92">
        <f t="shared" si="173"/>
        <v>0</v>
      </c>
      <c r="IR59" s="10">
        <f t="shared" si="174"/>
        <v>0</v>
      </c>
      <c r="IS59" s="119">
        <f t="shared" si="226"/>
        <v>0</v>
      </c>
      <c r="IT59" s="4"/>
      <c r="IU59" s="92">
        <f t="shared" si="176"/>
        <v>0</v>
      </c>
      <c r="IV59" s="10">
        <f t="shared" si="177"/>
        <v>0</v>
      </c>
      <c r="IW59" s="4"/>
      <c r="IX59" s="92">
        <f t="shared" si="178"/>
        <v>0</v>
      </c>
      <c r="IY59" s="10">
        <f t="shared" si="179"/>
        <v>0</v>
      </c>
      <c r="IZ59" s="4"/>
      <c r="JA59" s="92">
        <f t="shared" si="180"/>
        <v>0</v>
      </c>
      <c r="JB59" s="10">
        <f t="shared" si="181"/>
        <v>0</v>
      </c>
      <c r="JC59" s="119">
        <f t="shared" si="227"/>
        <v>0</v>
      </c>
      <c r="JD59" s="4"/>
      <c r="JE59" s="92">
        <f t="shared" si="183"/>
        <v>0</v>
      </c>
      <c r="JF59" s="10">
        <f t="shared" si="184"/>
        <v>0</v>
      </c>
      <c r="JG59" s="4"/>
      <c r="JH59" s="92">
        <f t="shared" si="185"/>
        <v>0</v>
      </c>
      <c r="JI59" s="10">
        <f t="shared" si="186"/>
        <v>0</v>
      </c>
      <c r="JJ59" s="4"/>
      <c r="JK59" s="92">
        <f t="shared" si="187"/>
        <v>0</v>
      </c>
      <c r="JL59" s="10">
        <f t="shared" si="188"/>
        <v>0</v>
      </c>
      <c r="JM59" s="119">
        <f t="shared" si="189"/>
        <v>0</v>
      </c>
      <c r="JN59" s="4">
        <v>1</v>
      </c>
      <c r="JO59" s="92">
        <f t="shared" si="190"/>
        <v>60000</v>
      </c>
      <c r="JP59" s="10">
        <f t="shared" si="191"/>
        <v>125000</v>
      </c>
      <c r="JQ59" s="4"/>
      <c r="JR59" s="92">
        <f t="shared" si="192"/>
        <v>0</v>
      </c>
      <c r="JS59" s="10">
        <f t="shared" si="193"/>
        <v>0</v>
      </c>
      <c r="JT59" s="4"/>
      <c r="JU59" s="92">
        <f t="shared" si="194"/>
        <v>0</v>
      </c>
      <c r="JV59" s="10">
        <f t="shared" si="195"/>
        <v>0</v>
      </c>
      <c r="JW59" s="119">
        <f t="shared" si="228"/>
        <v>1</v>
      </c>
      <c r="JX59" s="4"/>
      <c r="JY59" s="92">
        <f t="shared" si="197"/>
        <v>0</v>
      </c>
      <c r="JZ59" s="10">
        <f t="shared" si="198"/>
        <v>0</v>
      </c>
      <c r="KA59" s="4"/>
      <c r="KB59" s="92">
        <f t="shared" si="199"/>
        <v>0</v>
      </c>
      <c r="KC59" s="10">
        <f t="shared" si="200"/>
        <v>0</v>
      </c>
      <c r="KD59" s="4"/>
      <c r="KE59" s="92">
        <f t="shared" si="201"/>
        <v>0</v>
      </c>
      <c r="KF59" s="10">
        <f t="shared" si="202"/>
        <v>0</v>
      </c>
      <c r="KG59" s="119">
        <f t="shared" si="229"/>
        <v>0</v>
      </c>
      <c r="KH59" s="4"/>
      <c r="KI59" s="92">
        <f t="shared" si="204"/>
        <v>0</v>
      </c>
      <c r="KJ59" s="10">
        <f t="shared" si="205"/>
        <v>0</v>
      </c>
      <c r="KK59" s="4"/>
      <c r="KL59" s="92">
        <f t="shared" si="206"/>
        <v>0</v>
      </c>
      <c r="KM59" s="10">
        <f t="shared" si="207"/>
        <v>0</v>
      </c>
      <c r="KN59" s="4"/>
      <c r="KO59" s="92">
        <f t="shared" si="208"/>
        <v>0</v>
      </c>
      <c r="KP59" s="10">
        <f t="shared" si="209"/>
        <v>0</v>
      </c>
      <c r="KQ59" s="119">
        <f t="shared" si="230"/>
        <v>0</v>
      </c>
      <c r="KR59" s="4"/>
      <c r="KS59" s="92">
        <f t="shared" si="211"/>
        <v>0</v>
      </c>
      <c r="KT59" s="10">
        <f t="shared" si="212"/>
        <v>0</v>
      </c>
      <c r="KU59" s="4"/>
      <c r="KV59" s="92">
        <f t="shared" si="213"/>
        <v>0</v>
      </c>
      <c r="KW59" s="10">
        <f t="shared" si="214"/>
        <v>0</v>
      </c>
      <c r="KX59" s="4"/>
      <c r="KY59" s="92">
        <f t="shared" si="215"/>
        <v>0</v>
      </c>
      <c r="KZ59" s="10">
        <f t="shared" si="216"/>
        <v>0</v>
      </c>
      <c r="LA59" s="119">
        <f t="shared" si="231"/>
        <v>0</v>
      </c>
      <c r="LB59" s="37"/>
      <c r="LD59" s="335">
        <f t="shared" si="218"/>
        <v>7</v>
      </c>
      <c r="LE59" s="189">
        <f t="shared" si="0"/>
        <v>875000</v>
      </c>
    </row>
    <row r="60" spans="1:317" hidden="1" x14ac:dyDescent="0.25">
      <c r="A60" s="4" t="s">
        <v>40</v>
      </c>
      <c r="B60" s="4">
        <v>25000</v>
      </c>
      <c r="C60" s="4">
        <v>50000</v>
      </c>
      <c r="D60" s="4"/>
      <c r="E60" s="92">
        <f t="shared" si="1"/>
        <v>0</v>
      </c>
      <c r="F60" s="10">
        <f t="shared" si="2"/>
        <v>0</v>
      </c>
      <c r="G60" s="4"/>
      <c r="H60" s="92">
        <f t="shared" si="3"/>
        <v>0</v>
      </c>
      <c r="I60" s="10">
        <f t="shared" si="4"/>
        <v>0</v>
      </c>
      <c r="J60" s="4"/>
      <c r="K60" s="92">
        <f t="shared" si="5"/>
        <v>0</v>
      </c>
      <c r="L60" s="10">
        <f t="shared" si="6"/>
        <v>0</v>
      </c>
      <c r="M60" s="119">
        <f t="shared" si="7"/>
        <v>0</v>
      </c>
      <c r="N60" s="4"/>
      <c r="O60" s="92">
        <f t="shared" si="8"/>
        <v>0</v>
      </c>
      <c r="P60" s="10">
        <f t="shared" si="9"/>
        <v>0</v>
      </c>
      <c r="Q60" s="4"/>
      <c r="R60" s="92">
        <f t="shared" si="10"/>
        <v>0</v>
      </c>
      <c r="S60" s="10">
        <f t="shared" si="11"/>
        <v>0</v>
      </c>
      <c r="T60" s="4"/>
      <c r="U60" s="92">
        <f t="shared" si="12"/>
        <v>0</v>
      </c>
      <c r="V60" s="10">
        <f t="shared" si="13"/>
        <v>0</v>
      </c>
      <c r="W60" s="119">
        <f t="shared" si="14"/>
        <v>0</v>
      </c>
      <c r="X60" s="4"/>
      <c r="Y60" s="92">
        <f t="shared" si="15"/>
        <v>0</v>
      </c>
      <c r="Z60" s="10">
        <f t="shared" si="16"/>
        <v>0</v>
      </c>
      <c r="AA60" s="4"/>
      <c r="AB60" s="92">
        <f t="shared" si="17"/>
        <v>0</v>
      </c>
      <c r="AC60" s="10">
        <f t="shared" si="18"/>
        <v>0</v>
      </c>
      <c r="AD60" s="4"/>
      <c r="AE60" s="92">
        <f t="shared" si="19"/>
        <v>0</v>
      </c>
      <c r="AF60" s="10">
        <f t="shared" si="20"/>
        <v>0</v>
      </c>
      <c r="AG60" s="119">
        <f t="shared" si="21"/>
        <v>0</v>
      </c>
      <c r="AH60" s="4"/>
      <c r="AI60" s="92">
        <f t="shared" si="22"/>
        <v>0</v>
      </c>
      <c r="AJ60" s="10">
        <f t="shared" si="23"/>
        <v>0</v>
      </c>
      <c r="AK60" s="4"/>
      <c r="AL60" s="92">
        <f t="shared" si="24"/>
        <v>0</v>
      </c>
      <c r="AM60" s="10">
        <f t="shared" si="25"/>
        <v>0</v>
      </c>
      <c r="AN60" s="4"/>
      <c r="AO60" s="92">
        <f t="shared" si="26"/>
        <v>0</v>
      </c>
      <c r="AP60" s="10">
        <f t="shared" si="27"/>
        <v>0</v>
      </c>
      <c r="AQ60" s="119">
        <f t="shared" si="28"/>
        <v>0</v>
      </c>
      <c r="AR60" s="4"/>
      <c r="AS60" s="92">
        <f t="shared" si="29"/>
        <v>0</v>
      </c>
      <c r="AT60" s="10">
        <f t="shared" si="30"/>
        <v>0</v>
      </c>
      <c r="AU60" s="4"/>
      <c r="AV60" s="92">
        <f t="shared" si="31"/>
        <v>0</v>
      </c>
      <c r="AW60" s="10">
        <f t="shared" si="32"/>
        <v>0</v>
      </c>
      <c r="AX60" s="4"/>
      <c r="AY60" s="92">
        <f t="shared" si="33"/>
        <v>0</v>
      </c>
      <c r="AZ60" s="10">
        <f t="shared" si="34"/>
        <v>0</v>
      </c>
      <c r="BA60" s="119">
        <f t="shared" si="35"/>
        <v>0</v>
      </c>
      <c r="BB60" s="4"/>
      <c r="BC60" s="92">
        <f t="shared" si="36"/>
        <v>0</v>
      </c>
      <c r="BD60" s="10">
        <f t="shared" si="37"/>
        <v>0</v>
      </c>
      <c r="BE60" s="4"/>
      <c r="BF60" s="92">
        <f t="shared" si="38"/>
        <v>0</v>
      </c>
      <c r="BG60" s="10">
        <f t="shared" si="39"/>
        <v>0</v>
      </c>
      <c r="BH60" s="4"/>
      <c r="BI60" s="92">
        <f t="shared" si="40"/>
        <v>0</v>
      </c>
      <c r="BJ60" s="10">
        <f t="shared" si="41"/>
        <v>0</v>
      </c>
      <c r="BK60" s="119">
        <f t="shared" si="42"/>
        <v>0</v>
      </c>
      <c r="BL60" s="4"/>
      <c r="BM60" s="92">
        <f t="shared" si="43"/>
        <v>0</v>
      </c>
      <c r="BN60" s="10">
        <f t="shared" si="44"/>
        <v>0</v>
      </c>
      <c r="BO60" s="4"/>
      <c r="BP60" s="92">
        <f t="shared" si="45"/>
        <v>0</v>
      </c>
      <c r="BQ60" s="10">
        <f t="shared" si="46"/>
        <v>0</v>
      </c>
      <c r="BR60" s="4"/>
      <c r="BS60" s="92">
        <f t="shared" si="47"/>
        <v>0</v>
      </c>
      <c r="BT60" s="10">
        <f t="shared" si="48"/>
        <v>0</v>
      </c>
      <c r="BU60" s="119">
        <f t="shared" si="49"/>
        <v>0</v>
      </c>
      <c r="BV60" s="4"/>
      <c r="BW60" s="92">
        <f t="shared" si="50"/>
        <v>0</v>
      </c>
      <c r="BX60" s="10">
        <f t="shared" si="51"/>
        <v>0</v>
      </c>
      <c r="BY60" s="4"/>
      <c r="BZ60" s="92">
        <f t="shared" si="52"/>
        <v>0</v>
      </c>
      <c r="CA60" s="10">
        <f t="shared" si="53"/>
        <v>0</v>
      </c>
      <c r="CB60" s="4"/>
      <c r="CC60" s="92">
        <f t="shared" si="54"/>
        <v>0</v>
      </c>
      <c r="CD60" s="10">
        <f t="shared" si="55"/>
        <v>0</v>
      </c>
      <c r="CE60" s="119">
        <f t="shared" si="56"/>
        <v>0</v>
      </c>
      <c r="CF60" s="4"/>
      <c r="CG60" s="92">
        <f t="shared" si="57"/>
        <v>0</v>
      </c>
      <c r="CH60" s="10">
        <f t="shared" si="58"/>
        <v>0</v>
      </c>
      <c r="CI60" s="4"/>
      <c r="CJ60" s="92">
        <f t="shared" si="59"/>
        <v>0</v>
      </c>
      <c r="CK60" s="10">
        <f t="shared" si="60"/>
        <v>0</v>
      </c>
      <c r="CL60" s="4"/>
      <c r="CM60" s="92">
        <f t="shared" si="61"/>
        <v>0</v>
      </c>
      <c r="CN60" s="10">
        <f t="shared" si="62"/>
        <v>0</v>
      </c>
      <c r="CO60" s="119">
        <f t="shared" si="63"/>
        <v>0</v>
      </c>
      <c r="CP60" s="4"/>
      <c r="CQ60" s="92">
        <f t="shared" si="64"/>
        <v>0</v>
      </c>
      <c r="CR60" s="10">
        <f t="shared" si="65"/>
        <v>0</v>
      </c>
      <c r="CS60" s="4"/>
      <c r="CT60" s="92">
        <f t="shared" si="66"/>
        <v>0</v>
      </c>
      <c r="CU60" s="10">
        <f t="shared" si="67"/>
        <v>0</v>
      </c>
      <c r="CV60" s="4"/>
      <c r="CW60" s="92">
        <f t="shared" si="68"/>
        <v>0</v>
      </c>
      <c r="CX60" s="10">
        <f t="shared" si="69"/>
        <v>0</v>
      </c>
      <c r="CY60" s="119">
        <f t="shared" si="70"/>
        <v>0</v>
      </c>
      <c r="CZ60" s="4"/>
      <c r="DA60" s="92">
        <f t="shared" si="71"/>
        <v>0</v>
      </c>
      <c r="DB60" s="10">
        <f t="shared" si="72"/>
        <v>0</v>
      </c>
      <c r="DC60" s="4"/>
      <c r="DD60" s="92">
        <f t="shared" si="73"/>
        <v>0</v>
      </c>
      <c r="DE60" s="10">
        <f t="shared" si="74"/>
        <v>0</v>
      </c>
      <c r="DF60" s="4"/>
      <c r="DG60" s="92">
        <f t="shared" si="75"/>
        <v>0</v>
      </c>
      <c r="DH60" s="10">
        <f t="shared" si="76"/>
        <v>0</v>
      </c>
      <c r="DI60" s="119">
        <f t="shared" si="77"/>
        <v>0</v>
      </c>
      <c r="DJ60" s="4"/>
      <c r="DK60" s="92">
        <f t="shared" si="78"/>
        <v>0</v>
      </c>
      <c r="DL60" s="10">
        <f t="shared" si="79"/>
        <v>0</v>
      </c>
      <c r="DM60" s="4"/>
      <c r="DN60" s="92">
        <f t="shared" si="80"/>
        <v>0</v>
      </c>
      <c r="DO60" s="10">
        <f t="shared" si="81"/>
        <v>0</v>
      </c>
      <c r="DP60" s="4"/>
      <c r="DQ60" s="92">
        <f t="shared" si="82"/>
        <v>0</v>
      </c>
      <c r="DR60" s="10">
        <f t="shared" si="83"/>
        <v>0</v>
      </c>
      <c r="DS60" s="119">
        <f t="shared" si="84"/>
        <v>0</v>
      </c>
      <c r="DT60" s="4"/>
      <c r="DU60" s="92">
        <f t="shared" si="85"/>
        <v>0</v>
      </c>
      <c r="DV60" s="10">
        <f t="shared" si="86"/>
        <v>0</v>
      </c>
      <c r="DW60" s="4"/>
      <c r="DX60" s="92">
        <f t="shared" si="87"/>
        <v>0</v>
      </c>
      <c r="DY60" s="10">
        <f t="shared" si="88"/>
        <v>0</v>
      </c>
      <c r="DZ60" s="4"/>
      <c r="EA60" s="92">
        <f t="shared" si="89"/>
        <v>0</v>
      </c>
      <c r="EB60" s="10">
        <f t="shared" si="90"/>
        <v>0</v>
      </c>
      <c r="EC60" s="119">
        <f t="shared" si="91"/>
        <v>0</v>
      </c>
      <c r="ED60" s="4"/>
      <c r="EE60" s="92">
        <f t="shared" si="92"/>
        <v>0</v>
      </c>
      <c r="EF60" s="10">
        <f t="shared" si="93"/>
        <v>0</v>
      </c>
      <c r="EG60" s="4"/>
      <c r="EH60" s="92">
        <f t="shared" si="94"/>
        <v>0</v>
      </c>
      <c r="EI60" s="10">
        <f t="shared" si="95"/>
        <v>0</v>
      </c>
      <c r="EJ60" s="4"/>
      <c r="EK60" s="92">
        <f t="shared" si="96"/>
        <v>0</v>
      </c>
      <c r="EL60" s="10">
        <f t="shared" si="97"/>
        <v>0</v>
      </c>
      <c r="EM60" s="119">
        <f t="shared" si="98"/>
        <v>0</v>
      </c>
      <c r="EN60" s="4"/>
      <c r="EO60" s="92">
        <f t="shared" si="99"/>
        <v>0</v>
      </c>
      <c r="EP60" s="10">
        <f t="shared" si="100"/>
        <v>0</v>
      </c>
      <c r="EQ60" s="4"/>
      <c r="ER60" s="92">
        <f t="shared" si="101"/>
        <v>0</v>
      </c>
      <c r="ES60" s="10">
        <f t="shared" si="102"/>
        <v>0</v>
      </c>
      <c r="ET60" s="4"/>
      <c r="EU60" s="92">
        <f t="shared" si="103"/>
        <v>0</v>
      </c>
      <c r="EV60" s="10">
        <f t="shared" si="104"/>
        <v>0</v>
      </c>
      <c r="EW60" s="119">
        <f t="shared" si="105"/>
        <v>0</v>
      </c>
      <c r="EX60" s="4"/>
      <c r="EY60" s="92">
        <f t="shared" si="106"/>
        <v>0</v>
      </c>
      <c r="EZ60" s="10">
        <f t="shared" si="107"/>
        <v>0</v>
      </c>
      <c r="FA60" s="4"/>
      <c r="FB60" s="92">
        <f t="shared" si="108"/>
        <v>0</v>
      </c>
      <c r="FC60" s="10">
        <f t="shared" si="109"/>
        <v>0</v>
      </c>
      <c r="FD60" s="4"/>
      <c r="FE60" s="92">
        <f t="shared" si="110"/>
        <v>0</v>
      </c>
      <c r="FF60" s="10">
        <f t="shared" si="111"/>
        <v>0</v>
      </c>
      <c r="FG60" s="119">
        <f t="shared" si="112"/>
        <v>0</v>
      </c>
      <c r="FH60" s="4"/>
      <c r="FI60" s="92">
        <f t="shared" si="113"/>
        <v>0</v>
      </c>
      <c r="FJ60" s="10">
        <f t="shared" si="114"/>
        <v>0</v>
      </c>
      <c r="FK60" s="4"/>
      <c r="FL60" s="92">
        <f t="shared" si="115"/>
        <v>0</v>
      </c>
      <c r="FM60" s="10">
        <f t="shared" si="116"/>
        <v>0</v>
      </c>
      <c r="FN60" s="4"/>
      <c r="FO60" s="92">
        <f t="shared" si="117"/>
        <v>0</v>
      </c>
      <c r="FP60" s="10">
        <f t="shared" si="118"/>
        <v>0</v>
      </c>
      <c r="FQ60" s="119">
        <f t="shared" si="219"/>
        <v>0</v>
      </c>
      <c r="FR60" s="4"/>
      <c r="FS60" s="92">
        <f t="shared" si="120"/>
        <v>0</v>
      </c>
      <c r="FT60" s="10">
        <f t="shared" si="121"/>
        <v>0</v>
      </c>
      <c r="FU60" s="4"/>
      <c r="FV60" s="92">
        <f t="shared" si="122"/>
        <v>0</v>
      </c>
      <c r="FW60" s="10">
        <f t="shared" si="123"/>
        <v>0</v>
      </c>
      <c r="FX60" s="4"/>
      <c r="FY60" s="92">
        <f t="shared" si="124"/>
        <v>0</v>
      </c>
      <c r="FZ60" s="10">
        <f t="shared" si="125"/>
        <v>0</v>
      </c>
      <c r="GA60" s="119">
        <f t="shared" si="220"/>
        <v>0</v>
      </c>
      <c r="GB60" s="4"/>
      <c r="GC60" s="92">
        <f t="shared" si="127"/>
        <v>0</v>
      </c>
      <c r="GD60" s="10">
        <f t="shared" si="128"/>
        <v>0</v>
      </c>
      <c r="GE60" s="4"/>
      <c r="GF60" s="92">
        <f t="shared" si="129"/>
        <v>0</v>
      </c>
      <c r="GG60" s="10">
        <f t="shared" si="130"/>
        <v>0</v>
      </c>
      <c r="GH60" s="4"/>
      <c r="GI60" s="92">
        <f t="shared" si="131"/>
        <v>0</v>
      </c>
      <c r="GJ60" s="10">
        <f t="shared" si="132"/>
        <v>0</v>
      </c>
      <c r="GK60" s="119">
        <f t="shared" si="221"/>
        <v>0</v>
      </c>
      <c r="GL60" s="4"/>
      <c r="GM60" s="92">
        <f t="shared" si="134"/>
        <v>0</v>
      </c>
      <c r="GN60" s="10">
        <f t="shared" si="135"/>
        <v>0</v>
      </c>
      <c r="GO60" s="4"/>
      <c r="GP60" s="92">
        <f t="shared" si="136"/>
        <v>0</v>
      </c>
      <c r="GQ60" s="10">
        <f t="shared" si="137"/>
        <v>0</v>
      </c>
      <c r="GR60" s="4"/>
      <c r="GS60" s="92">
        <f t="shared" si="138"/>
        <v>0</v>
      </c>
      <c r="GT60" s="10">
        <f t="shared" si="139"/>
        <v>0</v>
      </c>
      <c r="GU60" s="119">
        <f t="shared" si="140"/>
        <v>0</v>
      </c>
      <c r="GV60" s="4"/>
      <c r="GW60" s="92">
        <f t="shared" si="141"/>
        <v>0</v>
      </c>
      <c r="GX60" s="10">
        <f t="shared" si="142"/>
        <v>0</v>
      </c>
      <c r="GY60" s="4"/>
      <c r="GZ60" s="92">
        <f t="shared" si="143"/>
        <v>0</v>
      </c>
      <c r="HA60" s="10">
        <f t="shared" si="144"/>
        <v>0</v>
      </c>
      <c r="HB60" s="4"/>
      <c r="HC60" s="92">
        <f t="shared" si="145"/>
        <v>0</v>
      </c>
      <c r="HD60" s="10">
        <f t="shared" si="146"/>
        <v>0</v>
      </c>
      <c r="HE60" s="119">
        <f t="shared" si="222"/>
        <v>0</v>
      </c>
      <c r="HF60" s="4"/>
      <c r="HG60" s="92">
        <f t="shared" si="148"/>
        <v>0</v>
      </c>
      <c r="HH60" s="10">
        <f t="shared" si="149"/>
        <v>0</v>
      </c>
      <c r="HI60" s="4"/>
      <c r="HJ60" s="92">
        <f t="shared" si="150"/>
        <v>0</v>
      </c>
      <c r="HK60" s="10">
        <f t="shared" si="151"/>
        <v>0</v>
      </c>
      <c r="HL60" s="4"/>
      <c r="HM60" s="92">
        <f t="shared" si="152"/>
        <v>0</v>
      </c>
      <c r="HN60" s="10">
        <f t="shared" si="153"/>
        <v>0</v>
      </c>
      <c r="HO60" s="119">
        <f t="shared" si="223"/>
        <v>0</v>
      </c>
      <c r="HP60" s="4"/>
      <c r="HQ60" s="92">
        <f t="shared" si="155"/>
        <v>0</v>
      </c>
      <c r="HR60" s="10">
        <f t="shared" si="156"/>
        <v>0</v>
      </c>
      <c r="HS60" s="4"/>
      <c r="HT60" s="92">
        <f t="shared" si="157"/>
        <v>0</v>
      </c>
      <c r="HU60" s="10">
        <f t="shared" si="158"/>
        <v>0</v>
      </c>
      <c r="HV60" s="4"/>
      <c r="HW60" s="92">
        <f t="shared" si="159"/>
        <v>0</v>
      </c>
      <c r="HX60" s="10">
        <f t="shared" si="160"/>
        <v>0</v>
      </c>
      <c r="HY60" s="119">
        <f t="shared" si="224"/>
        <v>0</v>
      </c>
      <c r="HZ60" s="4"/>
      <c r="IA60" s="92">
        <f t="shared" si="162"/>
        <v>0</v>
      </c>
      <c r="IB60" s="10">
        <f t="shared" si="163"/>
        <v>0</v>
      </c>
      <c r="IC60" s="4"/>
      <c r="ID60" s="92">
        <f t="shared" si="164"/>
        <v>0</v>
      </c>
      <c r="IE60" s="10">
        <f t="shared" si="165"/>
        <v>0</v>
      </c>
      <c r="IF60" s="4"/>
      <c r="IG60" s="92">
        <f t="shared" si="166"/>
        <v>0</v>
      </c>
      <c r="IH60" s="10">
        <f t="shared" si="167"/>
        <v>0</v>
      </c>
      <c r="II60" s="119">
        <f t="shared" si="225"/>
        <v>0</v>
      </c>
      <c r="IJ60" s="4"/>
      <c r="IK60" s="92">
        <f t="shared" si="169"/>
        <v>0</v>
      </c>
      <c r="IL60" s="10">
        <f t="shared" si="170"/>
        <v>0</v>
      </c>
      <c r="IM60" s="4"/>
      <c r="IN60" s="92">
        <f t="shared" si="171"/>
        <v>0</v>
      </c>
      <c r="IO60" s="10">
        <f t="shared" si="172"/>
        <v>0</v>
      </c>
      <c r="IP60" s="4"/>
      <c r="IQ60" s="92">
        <f t="shared" si="173"/>
        <v>0</v>
      </c>
      <c r="IR60" s="10">
        <f t="shared" si="174"/>
        <v>0</v>
      </c>
      <c r="IS60" s="119">
        <f t="shared" si="226"/>
        <v>0</v>
      </c>
      <c r="IT60" s="4"/>
      <c r="IU60" s="92">
        <f t="shared" si="176"/>
        <v>0</v>
      </c>
      <c r="IV60" s="10">
        <f t="shared" si="177"/>
        <v>0</v>
      </c>
      <c r="IW60" s="4"/>
      <c r="IX60" s="92">
        <f t="shared" si="178"/>
        <v>0</v>
      </c>
      <c r="IY60" s="10">
        <f t="shared" si="179"/>
        <v>0</v>
      </c>
      <c r="IZ60" s="4"/>
      <c r="JA60" s="92">
        <f t="shared" si="180"/>
        <v>0</v>
      </c>
      <c r="JB60" s="10">
        <f t="shared" si="181"/>
        <v>0</v>
      </c>
      <c r="JC60" s="119">
        <f t="shared" si="227"/>
        <v>0</v>
      </c>
      <c r="JD60" s="4"/>
      <c r="JE60" s="92">
        <f t="shared" si="183"/>
        <v>0</v>
      </c>
      <c r="JF60" s="10">
        <f t="shared" si="184"/>
        <v>0</v>
      </c>
      <c r="JG60" s="4"/>
      <c r="JH60" s="92">
        <f t="shared" si="185"/>
        <v>0</v>
      </c>
      <c r="JI60" s="10">
        <f t="shared" si="186"/>
        <v>0</v>
      </c>
      <c r="JJ60" s="4"/>
      <c r="JK60" s="92">
        <f t="shared" si="187"/>
        <v>0</v>
      </c>
      <c r="JL60" s="10">
        <f t="shared" si="188"/>
        <v>0</v>
      </c>
      <c r="JM60" s="119">
        <f t="shared" si="189"/>
        <v>0</v>
      </c>
      <c r="JN60" s="4"/>
      <c r="JO60" s="92">
        <f t="shared" si="190"/>
        <v>0</v>
      </c>
      <c r="JP60" s="10">
        <f t="shared" si="191"/>
        <v>0</v>
      </c>
      <c r="JQ60" s="4"/>
      <c r="JR60" s="92">
        <f t="shared" si="192"/>
        <v>0</v>
      </c>
      <c r="JS60" s="10">
        <f t="shared" si="193"/>
        <v>0</v>
      </c>
      <c r="JT60" s="4"/>
      <c r="JU60" s="92">
        <f t="shared" si="194"/>
        <v>0</v>
      </c>
      <c r="JV60" s="10">
        <f t="shared" si="195"/>
        <v>0</v>
      </c>
      <c r="JW60" s="119">
        <f t="shared" si="228"/>
        <v>0</v>
      </c>
      <c r="JX60" s="4"/>
      <c r="JY60" s="92">
        <f t="shared" si="197"/>
        <v>0</v>
      </c>
      <c r="JZ60" s="10">
        <f t="shared" si="198"/>
        <v>0</v>
      </c>
      <c r="KA60" s="4"/>
      <c r="KB60" s="92">
        <f t="shared" si="199"/>
        <v>0</v>
      </c>
      <c r="KC60" s="10">
        <f t="shared" si="200"/>
        <v>0</v>
      </c>
      <c r="KD60" s="4"/>
      <c r="KE60" s="92">
        <f t="shared" si="201"/>
        <v>0</v>
      </c>
      <c r="KF60" s="10">
        <f t="shared" si="202"/>
        <v>0</v>
      </c>
      <c r="KG60" s="119">
        <f t="shared" si="229"/>
        <v>0</v>
      </c>
      <c r="KH60" s="4"/>
      <c r="KI60" s="92">
        <f t="shared" si="204"/>
        <v>0</v>
      </c>
      <c r="KJ60" s="10">
        <f t="shared" si="205"/>
        <v>0</v>
      </c>
      <c r="KK60" s="4"/>
      <c r="KL60" s="92">
        <f t="shared" si="206"/>
        <v>0</v>
      </c>
      <c r="KM60" s="10">
        <f t="shared" si="207"/>
        <v>0</v>
      </c>
      <c r="KN60" s="4"/>
      <c r="KO60" s="92">
        <f t="shared" si="208"/>
        <v>0</v>
      </c>
      <c r="KP60" s="10">
        <f t="shared" si="209"/>
        <v>0</v>
      </c>
      <c r="KQ60" s="119">
        <f t="shared" si="230"/>
        <v>0</v>
      </c>
      <c r="KR60" s="4"/>
      <c r="KS60" s="92">
        <f t="shared" si="211"/>
        <v>0</v>
      </c>
      <c r="KT60" s="10">
        <f t="shared" si="212"/>
        <v>0</v>
      </c>
      <c r="KU60" s="4"/>
      <c r="KV60" s="92">
        <f t="shared" si="213"/>
        <v>0</v>
      </c>
      <c r="KW60" s="10">
        <f t="shared" si="214"/>
        <v>0</v>
      </c>
      <c r="KX60" s="4"/>
      <c r="KY60" s="92">
        <f t="shared" si="215"/>
        <v>0</v>
      </c>
      <c r="KZ60" s="10">
        <f t="shared" si="216"/>
        <v>0</v>
      </c>
      <c r="LA60" s="119">
        <f t="shared" si="231"/>
        <v>0</v>
      </c>
      <c r="LB60" s="37"/>
      <c r="LD60" s="335">
        <f t="shared" si="218"/>
        <v>0</v>
      </c>
      <c r="LE60" s="189">
        <f t="shared" si="0"/>
        <v>0</v>
      </c>
    </row>
    <row r="61" spans="1:317" hidden="1" x14ac:dyDescent="0.25">
      <c r="A61" s="4" t="s">
        <v>35</v>
      </c>
      <c r="B61" s="4">
        <v>60000</v>
      </c>
      <c r="C61" s="4"/>
      <c r="D61" s="4"/>
      <c r="E61" s="92">
        <f t="shared" si="1"/>
        <v>0</v>
      </c>
      <c r="F61" s="10">
        <f t="shared" si="2"/>
        <v>0</v>
      </c>
      <c r="G61" s="4"/>
      <c r="H61" s="92">
        <f t="shared" si="3"/>
        <v>0</v>
      </c>
      <c r="I61" s="10">
        <f t="shared" si="4"/>
        <v>0</v>
      </c>
      <c r="J61" s="4"/>
      <c r="K61" s="92">
        <f t="shared" si="5"/>
        <v>0</v>
      </c>
      <c r="L61" s="10">
        <f t="shared" si="6"/>
        <v>0</v>
      </c>
      <c r="M61" s="119">
        <f t="shared" si="7"/>
        <v>0</v>
      </c>
      <c r="N61" s="4"/>
      <c r="O61" s="92">
        <f t="shared" si="8"/>
        <v>0</v>
      </c>
      <c r="P61" s="10">
        <f t="shared" si="9"/>
        <v>0</v>
      </c>
      <c r="Q61" s="4"/>
      <c r="R61" s="92">
        <f t="shared" si="10"/>
        <v>0</v>
      </c>
      <c r="S61" s="10">
        <f t="shared" si="11"/>
        <v>0</v>
      </c>
      <c r="T61" s="4"/>
      <c r="U61" s="92">
        <f t="shared" si="12"/>
        <v>0</v>
      </c>
      <c r="V61" s="10">
        <f t="shared" si="13"/>
        <v>0</v>
      </c>
      <c r="W61" s="119">
        <f t="shared" si="14"/>
        <v>0</v>
      </c>
      <c r="X61" s="4"/>
      <c r="Y61" s="92">
        <f t="shared" si="15"/>
        <v>0</v>
      </c>
      <c r="Z61" s="10">
        <f t="shared" si="16"/>
        <v>0</v>
      </c>
      <c r="AA61" s="4"/>
      <c r="AB61" s="92">
        <f t="shared" si="17"/>
        <v>0</v>
      </c>
      <c r="AC61" s="10">
        <f t="shared" si="18"/>
        <v>0</v>
      </c>
      <c r="AD61" s="4"/>
      <c r="AE61" s="92">
        <f t="shared" si="19"/>
        <v>0</v>
      </c>
      <c r="AF61" s="10">
        <f t="shared" si="20"/>
        <v>0</v>
      </c>
      <c r="AG61" s="119">
        <f t="shared" si="21"/>
        <v>0</v>
      </c>
      <c r="AH61" s="4"/>
      <c r="AI61" s="92">
        <f t="shared" si="22"/>
        <v>0</v>
      </c>
      <c r="AJ61" s="10">
        <f t="shared" si="23"/>
        <v>0</v>
      </c>
      <c r="AK61" s="4"/>
      <c r="AL61" s="92">
        <f t="shared" si="24"/>
        <v>0</v>
      </c>
      <c r="AM61" s="10">
        <f t="shared" si="25"/>
        <v>0</v>
      </c>
      <c r="AN61" s="4"/>
      <c r="AO61" s="92">
        <f t="shared" si="26"/>
        <v>0</v>
      </c>
      <c r="AP61" s="10">
        <f t="shared" si="27"/>
        <v>0</v>
      </c>
      <c r="AQ61" s="119">
        <f t="shared" si="28"/>
        <v>0</v>
      </c>
      <c r="AR61" s="4"/>
      <c r="AS61" s="92">
        <f t="shared" si="29"/>
        <v>0</v>
      </c>
      <c r="AT61" s="10">
        <f t="shared" si="30"/>
        <v>0</v>
      </c>
      <c r="AU61" s="4"/>
      <c r="AV61" s="92">
        <f t="shared" si="31"/>
        <v>0</v>
      </c>
      <c r="AW61" s="10">
        <f t="shared" si="32"/>
        <v>0</v>
      </c>
      <c r="AX61" s="4"/>
      <c r="AY61" s="92">
        <f t="shared" si="33"/>
        <v>0</v>
      </c>
      <c r="AZ61" s="10">
        <f t="shared" si="34"/>
        <v>0</v>
      </c>
      <c r="BA61" s="119">
        <f t="shared" si="35"/>
        <v>0</v>
      </c>
      <c r="BB61" s="4"/>
      <c r="BC61" s="92">
        <f t="shared" si="36"/>
        <v>0</v>
      </c>
      <c r="BD61" s="10">
        <f t="shared" si="37"/>
        <v>0</v>
      </c>
      <c r="BE61" s="4"/>
      <c r="BF61" s="92">
        <f t="shared" si="38"/>
        <v>0</v>
      </c>
      <c r="BG61" s="10">
        <f t="shared" si="39"/>
        <v>0</v>
      </c>
      <c r="BH61" s="4"/>
      <c r="BI61" s="92">
        <f t="shared" si="40"/>
        <v>0</v>
      </c>
      <c r="BJ61" s="10">
        <f t="shared" si="41"/>
        <v>0</v>
      </c>
      <c r="BK61" s="119">
        <f t="shared" si="42"/>
        <v>0</v>
      </c>
      <c r="BL61" s="4"/>
      <c r="BM61" s="92">
        <f t="shared" si="43"/>
        <v>0</v>
      </c>
      <c r="BN61" s="10">
        <f t="shared" si="44"/>
        <v>0</v>
      </c>
      <c r="BO61" s="4"/>
      <c r="BP61" s="92">
        <f t="shared" si="45"/>
        <v>0</v>
      </c>
      <c r="BQ61" s="10">
        <f t="shared" si="46"/>
        <v>0</v>
      </c>
      <c r="BR61" s="4"/>
      <c r="BS61" s="92">
        <f t="shared" si="47"/>
        <v>0</v>
      </c>
      <c r="BT61" s="10">
        <f t="shared" si="48"/>
        <v>0</v>
      </c>
      <c r="BU61" s="119">
        <f t="shared" si="49"/>
        <v>0</v>
      </c>
      <c r="BV61" s="4"/>
      <c r="BW61" s="92">
        <f t="shared" si="50"/>
        <v>0</v>
      </c>
      <c r="BX61" s="10">
        <f t="shared" si="51"/>
        <v>0</v>
      </c>
      <c r="BY61" s="4"/>
      <c r="BZ61" s="92">
        <f t="shared" si="52"/>
        <v>0</v>
      </c>
      <c r="CA61" s="10">
        <f t="shared" si="53"/>
        <v>0</v>
      </c>
      <c r="CB61" s="4"/>
      <c r="CC61" s="92">
        <f t="shared" si="54"/>
        <v>0</v>
      </c>
      <c r="CD61" s="10">
        <f t="shared" si="55"/>
        <v>0</v>
      </c>
      <c r="CE61" s="119">
        <f t="shared" si="56"/>
        <v>0</v>
      </c>
      <c r="CF61" s="4"/>
      <c r="CG61" s="92">
        <f t="shared" si="57"/>
        <v>0</v>
      </c>
      <c r="CH61" s="10">
        <f t="shared" si="58"/>
        <v>0</v>
      </c>
      <c r="CI61" s="4"/>
      <c r="CJ61" s="92">
        <f t="shared" si="59"/>
        <v>0</v>
      </c>
      <c r="CK61" s="10">
        <f t="shared" si="60"/>
        <v>0</v>
      </c>
      <c r="CL61" s="4"/>
      <c r="CM61" s="92">
        <f t="shared" si="61"/>
        <v>0</v>
      </c>
      <c r="CN61" s="10">
        <f t="shared" si="62"/>
        <v>0</v>
      </c>
      <c r="CO61" s="119">
        <f t="shared" si="63"/>
        <v>0</v>
      </c>
      <c r="CP61" s="4"/>
      <c r="CQ61" s="92">
        <f t="shared" si="64"/>
        <v>0</v>
      </c>
      <c r="CR61" s="10">
        <f t="shared" si="65"/>
        <v>0</v>
      </c>
      <c r="CS61" s="4"/>
      <c r="CT61" s="92">
        <f t="shared" si="66"/>
        <v>0</v>
      </c>
      <c r="CU61" s="10">
        <f t="shared" si="67"/>
        <v>0</v>
      </c>
      <c r="CV61" s="4"/>
      <c r="CW61" s="92">
        <f t="shared" si="68"/>
        <v>0</v>
      </c>
      <c r="CX61" s="10">
        <f t="shared" si="69"/>
        <v>0</v>
      </c>
      <c r="CY61" s="119">
        <f t="shared" si="70"/>
        <v>0</v>
      </c>
      <c r="CZ61" s="4"/>
      <c r="DA61" s="92">
        <f t="shared" si="71"/>
        <v>0</v>
      </c>
      <c r="DB61" s="10">
        <f t="shared" si="72"/>
        <v>0</v>
      </c>
      <c r="DC61" s="4"/>
      <c r="DD61" s="92">
        <f t="shared" si="73"/>
        <v>0</v>
      </c>
      <c r="DE61" s="10">
        <f t="shared" si="74"/>
        <v>0</v>
      </c>
      <c r="DF61" s="4"/>
      <c r="DG61" s="92">
        <f t="shared" si="75"/>
        <v>0</v>
      </c>
      <c r="DH61" s="10">
        <f t="shared" si="76"/>
        <v>0</v>
      </c>
      <c r="DI61" s="119">
        <f t="shared" si="77"/>
        <v>0</v>
      </c>
      <c r="DJ61" s="4"/>
      <c r="DK61" s="92">
        <f t="shared" si="78"/>
        <v>0</v>
      </c>
      <c r="DL61" s="10">
        <f t="shared" si="79"/>
        <v>0</v>
      </c>
      <c r="DM61" s="4"/>
      <c r="DN61" s="92">
        <f t="shared" si="80"/>
        <v>0</v>
      </c>
      <c r="DO61" s="10">
        <f t="shared" si="81"/>
        <v>0</v>
      </c>
      <c r="DP61" s="4"/>
      <c r="DQ61" s="92">
        <f t="shared" si="82"/>
        <v>0</v>
      </c>
      <c r="DR61" s="10">
        <f t="shared" si="83"/>
        <v>0</v>
      </c>
      <c r="DS61" s="119">
        <f t="shared" si="84"/>
        <v>0</v>
      </c>
      <c r="DT61" s="4"/>
      <c r="DU61" s="92">
        <f t="shared" si="85"/>
        <v>0</v>
      </c>
      <c r="DV61" s="10">
        <f t="shared" si="86"/>
        <v>0</v>
      </c>
      <c r="DW61" s="4"/>
      <c r="DX61" s="92">
        <f t="shared" si="87"/>
        <v>0</v>
      </c>
      <c r="DY61" s="10">
        <f t="shared" si="88"/>
        <v>0</v>
      </c>
      <c r="DZ61" s="4"/>
      <c r="EA61" s="92">
        <f t="shared" si="89"/>
        <v>0</v>
      </c>
      <c r="EB61" s="10">
        <f t="shared" si="90"/>
        <v>0</v>
      </c>
      <c r="EC61" s="119">
        <f t="shared" si="91"/>
        <v>0</v>
      </c>
      <c r="ED61" s="4"/>
      <c r="EE61" s="92">
        <f t="shared" si="92"/>
        <v>0</v>
      </c>
      <c r="EF61" s="10">
        <f t="shared" si="93"/>
        <v>0</v>
      </c>
      <c r="EG61" s="4"/>
      <c r="EH61" s="92">
        <f t="shared" si="94"/>
        <v>0</v>
      </c>
      <c r="EI61" s="10">
        <f t="shared" si="95"/>
        <v>0</v>
      </c>
      <c r="EJ61" s="4"/>
      <c r="EK61" s="92">
        <f t="shared" si="96"/>
        <v>0</v>
      </c>
      <c r="EL61" s="10">
        <f t="shared" si="97"/>
        <v>0</v>
      </c>
      <c r="EM61" s="119">
        <f t="shared" si="98"/>
        <v>0</v>
      </c>
      <c r="EN61" s="4"/>
      <c r="EO61" s="92">
        <f t="shared" si="99"/>
        <v>0</v>
      </c>
      <c r="EP61" s="10">
        <f t="shared" si="100"/>
        <v>0</v>
      </c>
      <c r="EQ61" s="4"/>
      <c r="ER61" s="92">
        <f t="shared" si="101"/>
        <v>0</v>
      </c>
      <c r="ES61" s="10">
        <f t="shared" si="102"/>
        <v>0</v>
      </c>
      <c r="ET61" s="4"/>
      <c r="EU61" s="92">
        <f t="shared" si="103"/>
        <v>0</v>
      </c>
      <c r="EV61" s="10">
        <f t="shared" si="104"/>
        <v>0</v>
      </c>
      <c r="EW61" s="119">
        <f t="shared" si="105"/>
        <v>0</v>
      </c>
      <c r="EX61" s="4"/>
      <c r="EY61" s="92">
        <f t="shared" si="106"/>
        <v>0</v>
      </c>
      <c r="EZ61" s="10">
        <f t="shared" si="107"/>
        <v>0</v>
      </c>
      <c r="FA61" s="4"/>
      <c r="FB61" s="92">
        <f t="shared" si="108"/>
        <v>0</v>
      </c>
      <c r="FC61" s="10">
        <f t="shared" si="109"/>
        <v>0</v>
      </c>
      <c r="FD61" s="4"/>
      <c r="FE61" s="92">
        <f t="shared" si="110"/>
        <v>0</v>
      </c>
      <c r="FF61" s="10">
        <f t="shared" si="111"/>
        <v>0</v>
      </c>
      <c r="FG61" s="119">
        <f t="shared" si="112"/>
        <v>0</v>
      </c>
      <c r="FH61" s="4"/>
      <c r="FI61" s="92">
        <f t="shared" si="113"/>
        <v>0</v>
      </c>
      <c r="FJ61" s="10">
        <f t="shared" si="114"/>
        <v>0</v>
      </c>
      <c r="FK61" s="4"/>
      <c r="FL61" s="92">
        <f t="shared" si="115"/>
        <v>0</v>
      </c>
      <c r="FM61" s="10">
        <f t="shared" si="116"/>
        <v>0</v>
      </c>
      <c r="FN61" s="4"/>
      <c r="FO61" s="92">
        <f t="shared" si="117"/>
        <v>0</v>
      </c>
      <c r="FP61" s="10">
        <f t="shared" si="118"/>
        <v>0</v>
      </c>
      <c r="FQ61" s="119">
        <f t="shared" si="219"/>
        <v>0</v>
      </c>
      <c r="FR61" s="4"/>
      <c r="FS61" s="92">
        <f t="shared" si="120"/>
        <v>0</v>
      </c>
      <c r="FT61" s="10">
        <f t="shared" si="121"/>
        <v>0</v>
      </c>
      <c r="FU61" s="4"/>
      <c r="FV61" s="92">
        <f t="shared" si="122"/>
        <v>0</v>
      </c>
      <c r="FW61" s="10">
        <f t="shared" si="123"/>
        <v>0</v>
      </c>
      <c r="FX61" s="4"/>
      <c r="FY61" s="92">
        <f t="shared" si="124"/>
        <v>0</v>
      </c>
      <c r="FZ61" s="10">
        <f t="shared" si="125"/>
        <v>0</v>
      </c>
      <c r="GA61" s="119">
        <f t="shared" si="220"/>
        <v>0</v>
      </c>
      <c r="GB61" s="4"/>
      <c r="GC61" s="92">
        <f t="shared" si="127"/>
        <v>0</v>
      </c>
      <c r="GD61" s="10">
        <f t="shared" si="128"/>
        <v>0</v>
      </c>
      <c r="GE61" s="4"/>
      <c r="GF61" s="92">
        <f t="shared" si="129"/>
        <v>0</v>
      </c>
      <c r="GG61" s="10">
        <f t="shared" si="130"/>
        <v>0</v>
      </c>
      <c r="GH61" s="4"/>
      <c r="GI61" s="92">
        <f t="shared" si="131"/>
        <v>0</v>
      </c>
      <c r="GJ61" s="10">
        <f t="shared" si="132"/>
        <v>0</v>
      </c>
      <c r="GK61" s="119">
        <f t="shared" si="221"/>
        <v>0</v>
      </c>
      <c r="GL61" s="4"/>
      <c r="GM61" s="92">
        <f t="shared" si="134"/>
        <v>0</v>
      </c>
      <c r="GN61" s="10">
        <f t="shared" si="135"/>
        <v>0</v>
      </c>
      <c r="GO61" s="4"/>
      <c r="GP61" s="92">
        <f t="shared" si="136"/>
        <v>0</v>
      </c>
      <c r="GQ61" s="10">
        <f t="shared" si="137"/>
        <v>0</v>
      </c>
      <c r="GR61" s="4"/>
      <c r="GS61" s="92">
        <f t="shared" si="138"/>
        <v>0</v>
      </c>
      <c r="GT61" s="10">
        <f t="shared" si="139"/>
        <v>0</v>
      </c>
      <c r="GU61" s="119">
        <f t="shared" si="140"/>
        <v>0</v>
      </c>
      <c r="GV61" s="4"/>
      <c r="GW61" s="92">
        <f t="shared" si="141"/>
        <v>0</v>
      </c>
      <c r="GX61" s="10">
        <f t="shared" si="142"/>
        <v>0</v>
      </c>
      <c r="GY61" s="4"/>
      <c r="GZ61" s="92">
        <f t="shared" si="143"/>
        <v>0</v>
      </c>
      <c r="HA61" s="10">
        <f t="shared" si="144"/>
        <v>0</v>
      </c>
      <c r="HB61" s="4"/>
      <c r="HC61" s="92">
        <f t="shared" si="145"/>
        <v>0</v>
      </c>
      <c r="HD61" s="10">
        <f t="shared" si="146"/>
        <v>0</v>
      </c>
      <c r="HE61" s="119">
        <f t="shared" si="222"/>
        <v>0</v>
      </c>
      <c r="HF61" s="4"/>
      <c r="HG61" s="92">
        <f t="shared" si="148"/>
        <v>0</v>
      </c>
      <c r="HH61" s="10">
        <f t="shared" si="149"/>
        <v>0</v>
      </c>
      <c r="HI61" s="4"/>
      <c r="HJ61" s="92">
        <f t="shared" si="150"/>
        <v>0</v>
      </c>
      <c r="HK61" s="10">
        <f t="shared" si="151"/>
        <v>0</v>
      </c>
      <c r="HL61" s="4"/>
      <c r="HM61" s="92">
        <f t="shared" si="152"/>
        <v>0</v>
      </c>
      <c r="HN61" s="10">
        <f t="shared" si="153"/>
        <v>0</v>
      </c>
      <c r="HO61" s="119">
        <f t="shared" si="223"/>
        <v>0</v>
      </c>
      <c r="HP61" s="4"/>
      <c r="HQ61" s="92">
        <f t="shared" si="155"/>
        <v>0</v>
      </c>
      <c r="HR61" s="10">
        <f t="shared" si="156"/>
        <v>0</v>
      </c>
      <c r="HS61" s="4"/>
      <c r="HT61" s="92">
        <f t="shared" si="157"/>
        <v>0</v>
      </c>
      <c r="HU61" s="10">
        <f t="shared" si="158"/>
        <v>0</v>
      </c>
      <c r="HV61" s="4"/>
      <c r="HW61" s="92">
        <f t="shared" si="159"/>
        <v>0</v>
      </c>
      <c r="HX61" s="10">
        <f t="shared" si="160"/>
        <v>0</v>
      </c>
      <c r="HY61" s="119">
        <f t="shared" si="224"/>
        <v>0</v>
      </c>
      <c r="HZ61" s="4"/>
      <c r="IA61" s="92">
        <f t="shared" si="162"/>
        <v>0</v>
      </c>
      <c r="IB61" s="10">
        <f t="shared" si="163"/>
        <v>0</v>
      </c>
      <c r="IC61" s="4"/>
      <c r="ID61" s="92">
        <f t="shared" si="164"/>
        <v>0</v>
      </c>
      <c r="IE61" s="10">
        <f t="shared" si="165"/>
        <v>0</v>
      </c>
      <c r="IF61" s="4"/>
      <c r="IG61" s="92">
        <f t="shared" si="166"/>
        <v>0</v>
      </c>
      <c r="IH61" s="10">
        <f t="shared" si="167"/>
        <v>0</v>
      </c>
      <c r="II61" s="119">
        <f t="shared" si="225"/>
        <v>0</v>
      </c>
      <c r="IJ61" s="4"/>
      <c r="IK61" s="92">
        <f t="shared" si="169"/>
        <v>0</v>
      </c>
      <c r="IL61" s="10">
        <f t="shared" si="170"/>
        <v>0</v>
      </c>
      <c r="IM61" s="4"/>
      <c r="IN61" s="92">
        <f t="shared" si="171"/>
        <v>0</v>
      </c>
      <c r="IO61" s="10">
        <f t="shared" si="172"/>
        <v>0</v>
      </c>
      <c r="IP61" s="4"/>
      <c r="IQ61" s="92">
        <f t="shared" si="173"/>
        <v>0</v>
      </c>
      <c r="IR61" s="10">
        <f t="shared" si="174"/>
        <v>0</v>
      </c>
      <c r="IS61" s="119">
        <f t="shared" si="226"/>
        <v>0</v>
      </c>
      <c r="IT61" s="4"/>
      <c r="IU61" s="92">
        <f t="shared" si="176"/>
        <v>0</v>
      </c>
      <c r="IV61" s="10">
        <f t="shared" si="177"/>
        <v>0</v>
      </c>
      <c r="IW61" s="4"/>
      <c r="IX61" s="92">
        <f t="shared" si="178"/>
        <v>0</v>
      </c>
      <c r="IY61" s="10">
        <f t="shared" si="179"/>
        <v>0</v>
      </c>
      <c r="IZ61" s="4"/>
      <c r="JA61" s="92">
        <f t="shared" si="180"/>
        <v>0</v>
      </c>
      <c r="JB61" s="10">
        <f t="shared" si="181"/>
        <v>0</v>
      </c>
      <c r="JC61" s="119">
        <f t="shared" si="227"/>
        <v>0</v>
      </c>
      <c r="JD61" s="4"/>
      <c r="JE61" s="92">
        <f t="shared" si="183"/>
        <v>0</v>
      </c>
      <c r="JF61" s="10">
        <f t="shared" si="184"/>
        <v>0</v>
      </c>
      <c r="JG61" s="4"/>
      <c r="JH61" s="92">
        <f t="shared" si="185"/>
        <v>0</v>
      </c>
      <c r="JI61" s="10">
        <f t="shared" si="186"/>
        <v>0</v>
      </c>
      <c r="JJ61" s="4"/>
      <c r="JK61" s="92">
        <f t="shared" si="187"/>
        <v>0</v>
      </c>
      <c r="JL61" s="10">
        <f t="shared" si="188"/>
        <v>0</v>
      </c>
      <c r="JM61" s="119">
        <f t="shared" si="189"/>
        <v>0</v>
      </c>
      <c r="JN61" s="4"/>
      <c r="JO61" s="92">
        <f t="shared" si="190"/>
        <v>0</v>
      </c>
      <c r="JP61" s="10">
        <f t="shared" si="191"/>
        <v>0</v>
      </c>
      <c r="JQ61" s="4"/>
      <c r="JR61" s="92">
        <f t="shared" si="192"/>
        <v>0</v>
      </c>
      <c r="JS61" s="10">
        <f t="shared" si="193"/>
        <v>0</v>
      </c>
      <c r="JT61" s="4"/>
      <c r="JU61" s="92">
        <f t="shared" si="194"/>
        <v>0</v>
      </c>
      <c r="JV61" s="10">
        <f t="shared" si="195"/>
        <v>0</v>
      </c>
      <c r="JW61" s="119">
        <f t="shared" si="228"/>
        <v>0</v>
      </c>
      <c r="JX61" s="4"/>
      <c r="JY61" s="92">
        <f t="shared" si="197"/>
        <v>0</v>
      </c>
      <c r="JZ61" s="10">
        <f t="shared" si="198"/>
        <v>0</v>
      </c>
      <c r="KA61" s="4"/>
      <c r="KB61" s="92">
        <f t="shared" si="199"/>
        <v>0</v>
      </c>
      <c r="KC61" s="10">
        <f t="shared" si="200"/>
        <v>0</v>
      </c>
      <c r="KD61" s="4"/>
      <c r="KE61" s="92">
        <f t="shared" si="201"/>
        <v>0</v>
      </c>
      <c r="KF61" s="10">
        <f t="shared" si="202"/>
        <v>0</v>
      </c>
      <c r="KG61" s="119">
        <f t="shared" si="229"/>
        <v>0</v>
      </c>
      <c r="KH61" s="4"/>
      <c r="KI61" s="92">
        <f t="shared" si="204"/>
        <v>0</v>
      </c>
      <c r="KJ61" s="10">
        <f t="shared" si="205"/>
        <v>0</v>
      </c>
      <c r="KK61" s="4"/>
      <c r="KL61" s="92">
        <f t="shared" si="206"/>
        <v>0</v>
      </c>
      <c r="KM61" s="10">
        <f t="shared" si="207"/>
        <v>0</v>
      </c>
      <c r="KN61" s="4"/>
      <c r="KO61" s="92">
        <f t="shared" si="208"/>
        <v>0</v>
      </c>
      <c r="KP61" s="10">
        <f t="shared" si="209"/>
        <v>0</v>
      </c>
      <c r="KQ61" s="119">
        <f t="shared" si="230"/>
        <v>0</v>
      </c>
      <c r="KR61" s="4"/>
      <c r="KS61" s="92">
        <f t="shared" si="211"/>
        <v>0</v>
      </c>
      <c r="KT61" s="10">
        <f t="shared" si="212"/>
        <v>0</v>
      </c>
      <c r="KU61" s="4"/>
      <c r="KV61" s="92">
        <f t="shared" si="213"/>
        <v>0</v>
      </c>
      <c r="KW61" s="10">
        <f t="shared" si="214"/>
        <v>0</v>
      </c>
      <c r="KX61" s="4"/>
      <c r="KY61" s="92">
        <f t="shared" si="215"/>
        <v>0</v>
      </c>
      <c r="KZ61" s="10">
        <f t="shared" si="216"/>
        <v>0</v>
      </c>
      <c r="LA61" s="119">
        <f t="shared" si="231"/>
        <v>0</v>
      </c>
      <c r="LB61" s="37"/>
      <c r="LD61" s="335">
        <f t="shared" si="218"/>
        <v>0</v>
      </c>
      <c r="LE61" s="189">
        <f t="shared" si="0"/>
        <v>0</v>
      </c>
    </row>
    <row r="62" spans="1:317" hidden="1" x14ac:dyDescent="0.25">
      <c r="A62" s="183" t="s">
        <v>41</v>
      </c>
      <c r="B62" s="4">
        <v>50000</v>
      </c>
      <c r="C62" s="4">
        <v>80000</v>
      </c>
      <c r="D62" s="4"/>
      <c r="E62" s="92">
        <f t="shared" si="1"/>
        <v>0</v>
      </c>
      <c r="F62" s="10">
        <f t="shared" si="2"/>
        <v>0</v>
      </c>
      <c r="G62" s="4"/>
      <c r="H62" s="92">
        <f t="shared" si="3"/>
        <v>0</v>
      </c>
      <c r="I62" s="10">
        <f t="shared" si="4"/>
        <v>0</v>
      </c>
      <c r="J62" s="4"/>
      <c r="K62" s="92">
        <f t="shared" si="5"/>
        <v>0</v>
      </c>
      <c r="L62" s="10">
        <f t="shared" si="6"/>
        <v>0</v>
      </c>
      <c r="M62" s="119">
        <f t="shared" si="7"/>
        <v>0</v>
      </c>
      <c r="N62" s="4"/>
      <c r="O62" s="92">
        <f t="shared" si="8"/>
        <v>0</v>
      </c>
      <c r="P62" s="10">
        <f t="shared" si="9"/>
        <v>0</v>
      </c>
      <c r="Q62" s="4"/>
      <c r="R62" s="92">
        <f t="shared" si="10"/>
        <v>0</v>
      </c>
      <c r="S62" s="10">
        <f t="shared" si="11"/>
        <v>0</v>
      </c>
      <c r="T62" s="4"/>
      <c r="U62" s="92">
        <f t="shared" si="12"/>
        <v>0</v>
      </c>
      <c r="V62" s="10">
        <f t="shared" si="13"/>
        <v>0</v>
      </c>
      <c r="W62" s="119">
        <f t="shared" si="14"/>
        <v>0</v>
      </c>
      <c r="X62" s="4"/>
      <c r="Y62" s="92">
        <f t="shared" si="15"/>
        <v>0</v>
      </c>
      <c r="Z62" s="10">
        <f t="shared" si="16"/>
        <v>0</v>
      </c>
      <c r="AA62" s="4"/>
      <c r="AB62" s="92">
        <f t="shared" si="17"/>
        <v>0</v>
      </c>
      <c r="AC62" s="10">
        <f t="shared" si="18"/>
        <v>0</v>
      </c>
      <c r="AD62" s="4"/>
      <c r="AE62" s="92">
        <f t="shared" si="19"/>
        <v>0</v>
      </c>
      <c r="AF62" s="10">
        <f t="shared" si="20"/>
        <v>0</v>
      </c>
      <c r="AG62" s="119">
        <f t="shared" si="21"/>
        <v>0</v>
      </c>
      <c r="AH62" s="4"/>
      <c r="AI62" s="92">
        <f t="shared" si="22"/>
        <v>0</v>
      </c>
      <c r="AJ62" s="10">
        <f t="shared" si="23"/>
        <v>0</v>
      </c>
      <c r="AK62" s="4"/>
      <c r="AL62" s="92">
        <f t="shared" si="24"/>
        <v>0</v>
      </c>
      <c r="AM62" s="10">
        <f t="shared" si="25"/>
        <v>0</v>
      </c>
      <c r="AN62" s="4"/>
      <c r="AO62" s="92">
        <f t="shared" si="26"/>
        <v>0</v>
      </c>
      <c r="AP62" s="10">
        <f t="shared" si="27"/>
        <v>0</v>
      </c>
      <c r="AQ62" s="119">
        <f t="shared" si="28"/>
        <v>0</v>
      </c>
      <c r="AR62" s="4"/>
      <c r="AS62" s="92">
        <f t="shared" si="29"/>
        <v>0</v>
      </c>
      <c r="AT62" s="10">
        <f t="shared" si="30"/>
        <v>0</v>
      </c>
      <c r="AU62" s="4"/>
      <c r="AV62" s="92">
        <f t="shared" si="31"/>
        <v>0</v>
      </c>
      <c r="AW62" s="10">
        <f t="shared" si="32"/>
        <v>0</v>
      </c>
      <c r="AX62" s="4"/>
      <c r="AY62" s="92">
        <f t="shared" si="33"/>
        <v>0</v>
      </c>
      <c r="AZ62" s="10">
        <f t="shared" si="34"/>
        <v>0</v>
      </c>
      <c r="BA62" s="119">
        <f t="shared" si="35"/>
        <v>0</v>
      </c>
      <c r="BB62" s="4"/>
      <c r="BC62" s="92">
        <f t="shared" si="36"/>
        <v>0</v>
      </c>
      <c r="BD62" s="10">
        <f t="shared" si="37"/>
        <v>0</v>
      </c>
      <c r="BE62" s="4"/>
      <c r="BF62" s="92">
        <f t="shared" si="38"/>
        <v>0</v>
      </c>
      <c r="BG62" s="10">
        <f t="shared" si="39"/>
        <v>0</v>
      </c>
      <c r="BH62" s="4"/>
      <c r="BI62" s="92">
        <f t="shared" si="40"/>
        <v>0</v>
      </c>
      <c r="BJ62" s="10">
        <f t="shared" si="41"/>
        <v>0</v>
      </c>
      <c r="BK62" s="119">
        <f t="shared" si="42"/>
        <v>0</v>
      </c>
      <c r="BL62" s="4"/>
      <c r="BM62" s="92">
        <f t="shared" si="43"/>
        <v>0</v>
      </c>
      <c r="BN62" s="10">
        <f t="shared" si="44"/>
        <v>0</v>
      </c>
      <c r="BO62" s="4"/>
      <c r="BP62" s="92">
        <f t="shared" si="45"/>
        <v>0</v>
      </c>
      <c r="BQ62" s="10">
        <f t="shared" si="46"/>
        <v>0</v>
      </c>
      <c r="BR62" s="4"/>
      <c r="BS62" s="92">
        <f t="shared" si="47"/>
        <v>0</v>
      </c>
      <c r="BT62" s="10">
        <f t="shared" si="48"/>
        <v>0</v>
      </c>
      <c r="BU62" s="119">
        <f t="shared" si="49"/>
        <v>0</v>
      </c>
      <c r="BV62" s="4"/>
      <c r="BW62" s="92">
        <f t="shared" si="50"/>
        <v>0</v>
      </c>
      <c r="BX62" s="10">
        <f t="shared" si="51"/>
        <v>0</v>
      </c>
      <c r="BY62" s="4"/>
      <c r="BZ62" s="92">
        <f t="shared" si="52"/>
        <v>0</v>
      </c>
      <c r="CA62" s="10">
        <f t="shared" si="53"/>
        <v>0</v>
      </c>
      <c r="CB62" s="4"/>
      <c r="CC62" s="92">
        <f t="shared" si="54"/>
        <v>0</v>
      </c>
      <c r="CD62" s="10">
        <f t="shared" si="55"/>
        <v>0</v>
      </c>
      <c r="CE62" s="119">
        <f t="shared" si="56"/>
        <v>0</v>
      </c>
      <c r="CF62" s="4"/>
      <c r="CG62" s="92">
        <f t="shared" si="57"/>
        <v>0</v>
      </c>
      <c r="CH62" s="10">
        <f t="shared" si="58"/>
        <v>0</v>
      </c>
      <c r="CI62" s="4"/>
      <c r="CJ62" s="92">
        <f t="shared" si="59"/>
        <v>0</v>
      </c>
      <c r="CK62" s="10">
        <f t="shared" si="60"/>
        <v>0</v>
      </c>
      <c r="CL62" s="4"/>
      <c r="CM62" s="92">
        <f t="shared" si="61"/>
        <v>0</v>
      </c>
      <c r="CN62" s="10">
        <f t="shared" si="62"/>
        <v>0</v>
      </c>
      <c r="CO62" s="119">
        <f t="shared" si="63"/>
        <v>0</v>
      </c>
      <c r="CP62" s="4"/>
      <c r="CQ62" s="92">
        <f t="shared" si="64"/>
        <v>0</v>
      </c>
      <c r="CR62" s="10">
        <f t="shared" si="65"/>
        <v>0</v>
      </c>
      <c r="CS62" s="4"/>
      <c r="CT62" s="92">
        <f t="shared" si="66"/>
        <v>0</v>
      </c>
      <c r="CU62" s="10">
        <f t="shared" si="67"/>
        <v>0</v>
      </c>
      <c r="CV62" s="4"/>
      <c r="CW62" s="92">
        <f t="shared" si="68"/>
        <v>0</v>
      </c>
      <c r="CX62" s="10">
        <f t="shared" si="69"/>
        <v>0</v>
      </c>
      <c r="CY62" s="119">
        <f t="shared" si="70"/>
        <v>0</v>
      </c>
      <c r="CZ62" s="4"/>
      <c r="DA62" s="92">
        <f t="shared" si="71"/>
        <v>0</v>
      </c>
      <c r="DB62" s="10">
        <f t="shared" si="72"/>
        <v>0</v>
      </c>
      <c r="DC62" s="4"/>
      <c r="DD62" s="92">
        <f t="shared" si="73"/>
        <v>0</v>
      </c>
      <c r="DE62" s="10">
        <f t="shared" si="74"/>
        <v>0</v>
      </c>
      <c r="DF62" s="4"/>
      <c r="DG62" s="92">
        <f t="shared" si="75"/>
        <v>0</v>
      </c>
      <c r="DH62" s="10">
        <f t="shared" si="76"/>
        <v>0</v>
      </c>
      <c r="DI62" s="119">
        <f t="shared" si="77"/>
        <v>0</v>
      </c>
      <c r="DJ62" s="4"/>
      <c r="DK62" s="92">
        <f t="shared" si="78"/>
        <v>0</v>
      </c>
      <c r="DL62" s="10">
        <f t="shared" si="79"/>
        <v>0</v>
      </c>
      <c r="DM62" s="4"/>
      <c r="DN62" s="92">
        <f t="shared" si="80"/>
        <v>0</v>
      </c>
      <c r="DO62" s="10">
        <f t="shared" si="81"/>
        <v>0</v>
      </c>
      <c r="DP62" s="4"/>
      <c r="DQ62" s="92">
        <f t="shared" si="82"/>
        <v>0</v>
      </c>
      <c r="DR62" s="10">
        <f t="shared" si="83"/>
        <v>0</v>
      </c>
      <c r="DS62" s="119">
        <f t="shared" si="84"/>
        <v>0</v>
      </c>
      <c r="DT62" s="4"/>
      <c r="DU62" s="92">
        <f t="shared" si="85"/>
        <v>0</v>
      </c>
      <c r="DV62" s="10">
        <f t="shared" si="86"/>
        <v>0</v>
      </c>
      <c r="DW62" s="4"/>
      <c r="DX62" s="92">
        <f t="shared" si="87"/>
        <v>0</v>
      </c>
      <c r="DY62" s="10">
        <f t="shared" si="88"/>
        <v>0</v>
      </c>
      <c r="DZ62" s="4"/>
      <c r="EA62" s="92">
        <f t="shared" si="89"/>
        <v>0</v>
      </c>
      <c r="EB62" s="10">
        <f t="shared" si="90"/>
        <v>0</v>
      </c>
      <c r="EC62" s="119">
        <f t="shared" si="91"/>
        <v>0</v>
      </c>
      <c r="ED62" s="4"/>
      <c r="EE62" s="92">
        <f t="shared" si="92"/>
        <v>0</v>
      </c>
      <c r="EF62" s="10">
        <f t="shared" si="93"/>
        <v>0</v>
      </c>
      <c r="EG62" s="4"/>
      <c r="EH62" s="92">
        <f t="shared" si="94"/>
        <v>0</v>
      </c>
      <c r="EI62" s="10">
        <f t="shared" si="95"/>
        <v>0</v>
      </c>
      <c r="EJ62" s="4"/>
      <c r="EK62" s="92">
        <f t="shared" si="96"/>
        <v>0</v>
      </c>
      <c r="EL62" s="10">
        <f t="shared" si="97"/>
        <v>0</v>
      </c>
      <c r="EM62" s="119">
        <f t="shared" si="98"/>
        <v>0</v>
      </c>
      <c r="EN62" s="4"/>
      <c r="EO62" s="92">
        <f t="shared" si="99"/>
        <v>0</v>
      </c>
      <c r="EP62" s="10">
        <f t="shared" si="100"/>
        <v>0</v>
      </c>
      <c r="EQ62" s="4"/>
      <c r="ER62" s="92">
        <f t="shared" si="101"/>
        <v>0</v>
      </c>
      <c r="ES62" s="10">
        <f t="shared" si="102"/>
        <v>0</v>
      </c>
      <c r="ET62" s="4"/>
      <c r="EU62" s="92">
        <f t="shared" si="103"/>
        <v>0</v>
      </c>
      <c r="EV62" s="10">
        <f t="shared" si="104"/>
        <v>0</v>
      </c>
      <c r="EW62" s="119">
        <f t="shared" si="105"/>
        <v>0</v>
      </c>
      <c r="EX62" s="4"/>
      <c r="EY62" s="92">
        <f t="shared" si="106"/>
        <v>0</v>
      </c>
      <c r="EZ62" s="10">
        <f t="shared" si="107"/>
        <v>0</v>
      </c>
      <c r="FA62" s="4"/>
      <c r="FB62" s="92">
        <f t="shared" si="108"/>
        <v>0</v>
      </c>
      <c r="FC62" s="10">
        <f t="shared" si="109"/>
        <v>0</v>
      </c>
      <c r="FD62" s="4"/>
      <c r="FE62" s="92">
        <f t="shared" si="110"/>
        <v>0</v>
      </c>
      <c r="FF62" s="10">
        <f t="shared" si="111"/>
        <v>0</v>
      </c>
      <c r="FG62" s="119">
        <f t="shared" si="112"/>
        <v>0</v>
      </c>
      <c r="FH62" s="4"/>
      <c r="FI62" s="92">
        <f t="shared" si="113"/>
        <v>0</v>
      </c>
      <c r="FJ62" s="10">
        <f t="shared" si="114"/>
        <v>0</v>
      </c>
      <c r="FK62" s="4"/>
      <c r="FL62" s="92">
        <f t="shared" si="115"/>
        <v>0</v>
      </c>
      <c r="FM62" s="10">
        <f t="shared" si="116"/>
        <v>0</v>
      </c>
      <c r="FN62" s="4"/>
      <c r="FO62" s="92">
        <f t="shared" si="117"/>
        <v>0</v>
      </c>
      <c r="FP62" s="10">
        <f t="shared" si="118"/>
        <v>0</v>
      </c>
      <c r="FQ62" s="119">
        <f t="shared" si="219"/>
        <v>0</v>
      </c>
      <c r="FR62" s="4"/>
      <c r="FS62" s="92">
        <f t="shared" si="120"/>
        <v>0</v>
      </c>
      <c r="FT62" s="10">
        <f t="shared" si="121"/>
        <v>0</v>
      </c>
      <c r="FU62" s="4"/>
      <c r="FV62" s="92">
        <f t="shared" si="122"/>
        <v>0</v>
      </c>
      <c r="FW62" s="10">
        <f t="shared" si="123"/>
        <v>0</v>
      </c>
      <c r="FX62" s="4"/>
      <c r="FY62" s="92">
        <f t="shared" si="124"/>
        <v>0</v>
      </c>
      <c r="FZ62" s="10">
        <f t="shared" si="125"/>
        <v>0</v>
      </c>
      <c r="GA62" s="119">
        <f t="shared" si="220"/>
        <v>0</v>
      </c>
      <c r="GB62" s="4"/>
      <c r="GC62" s="92">
        <f t="shared" si="127"/>
        <v>0</v>
      </c>
      <c r="GD62" s="10">
        <f t="shared" si="128"/>
        <v>0</v>
      </c>
      <c r="GE62" s="4"/>
      <c r="GF62" s="92">
        <f t="shared" si="129"/>
        <v>0</v>
      </c>
      <c r="GG62" s="10">
        <f t="shared" si="130"/>
        <v>0</v>
      </c>
      <c r="GH62" s="4"/>
      <c r="GI62" s="92">
        <f t="shared" si="131"/>
        <v>0</v>
      </c>
      <c r="GJ62" s="10">
        <f t="shared" si="132"/>
        <v>0</v>
      </c>
      <c r="GK62" s="119">
        <f t="shared" si="221"/>
        <v>0</v>
      </c>
      <c r="GL62" s="4"/>
      <c r="GM62" s="92">
        <f t="shared" si="134"/>
        <v>0</v>
      </c>
      <c r="GN62" s="10">
        <f t="shared" si="135"/>
        <v>0</v>
      </c>
      <c r="GO62" s="4"/>
      <c r="GP62" s="92">
        <f t="shared" si="136"/>
        <v>0</v>
      </c>
      <c r="GQ62" s="10">
        <f t="shared" si="137"/>
        <v>0</v>
      </c>
      <c r="GR62" s="4"/>
      <c r="GS62" s="92">
        <f t="shared" si="138"/>
        <v>0</v>
      </c>
      <c r="GT62" s="10">
        <f t="shared" si="139"/>
        <v>0</v>
      </c>
      <c r="GU62" s="119">
        <f t="shared" si="140"/>
        <v>0</v>
      </c>
      <c r="GV62" s="4"/>
      <c r="GW62" s="92">
        <f t="shared" si="141"/>
        <v>0</v>
      </c>
      <c r="GX62" s="10">
        <f t="shared" si="142"/>
        <v>0</v>
      </c>
      <c r="GY62" s="4"/>
      <c r="GZ62" s="92">
        <f t="shared" si="143"/>
        <v>0</v>
      </c>
      <c r="HA62" s="10">
        <f t="shared" si="144"/>
        <v>0</v>
      </c>
      <c r="HB62" s="4"/>
      <c r="HC62" s="92">
        <f t="shared" si="145"/>
        <v>0</v>
      </c>
      <c r="HD62" s="10">
        <f t="shared" si="146"/>
        <v>0</v>
      </c>
      <c r="HE62" s="119">
        <f t="shared" si="222"/>
        <v>0</v>
      </c>
      <c r="HF62" s="4"/>
      <c r="HG62" s="92">
        <f t="shared" si="148"/>
        <v>0</v>
      </c>
      <c r="HH62" s="10">
        <f t="shared" si="149"/>
        <v>0</v>
      </c>
      <c r="HI62" s="4"/>
      <c r="HJ62" s="92">
        <f t="shared" si="150"/>
        <v>0</v>
      </c>
      <c r="HK62" s="10">
        <f t="shared" si="151"/>
        <v>0</v>
      </c>
      <c r="HL62" s="4"/>
      <c r="HM62" s="92">
        <f t="shared" si="152"/>
        <v>0</v>
      </c>
      <c r="HN62" s="10">
        <f t="shared" si="153"/>
        <v>0</v>
      </c>
      <c r="HO62" s="119">
        <f t="shared" si="223"/>
        <v>0</v>
      </c>
      <c r="HP62" s="4"/>
      <c r="HQ62" s="92">
        <f t="shared" si="155"/>
        <v>0</v>
      </c>
      <c r="HR62" s="10">
        <f t="shared" si="156"/>
        <v>0</v>
      </c>
      <c r="HS62" s="4"/>
      <c r="HT62" s="92">
        <f t="shared" si="157"/>
        <v>0</v>
      </c>
      <c r="HU62" s="10">
        <f t="shared" si="158"/>
        <v>0</v>
      </c>
      <c r="HV62" s="4"/>
      <c r="HW62" s="92">
        <f t="shared" si="159"/>
        <v>0</v>
      </c>
      <c r="HX62" s="10">
        <f t="shared" si="160"/>
        <v>0</v>
      </c>
      <c r="HY62" s="119">
        <f t="shared" si="224"/>
        <v>0</v>
      </c>
      <c r="HZ62" s="4"/>
      <c r="IA62" s="92">
        <f t="shared" si="162"/>
        <v>0</v>
      </c>
      <c r="IB62" s="10">
        <f t="shared" si="163"/>
        <v>0</v>
      </c>
      <c r="IC62" s="4"/>
      <c r="ID62" s="92">
        <f t="shared" si="164"/>
        <v>0</v>
      </c>
      <c r="IE62" s="10">
        <f t="shared" si="165"/>
        <v>0</v>
      </c>
      <c r="IF62" s="4"/>
      <c r="IG62" s="92">
        <f t="shared" si="166"/>
        <v>0</v>
      </c>
      <c r="IH62" s="10">
        <f t="shared" si="167"/>
        <v>0</v>
      </c>
      <c r="II62" s="119">
        <f t="shared" si="225"/>
        <v>0</v>
      </c>
      <c r="IJ62" s="4"/>
      <c r="IK62" s="92">
        <f t="shared" si="169"/>
        <v>0</v>
      </c>
      <c r="IL62" s="10">
        <f t="shared" si="170"/>
        <v>0</v>
      </c>
      <c r="IM62" s="4"/>
      <c r="IN62" s="92">
        <f t="shared" si="171"/>
        <v>0</v>
      </c>
      <c r="IO62" s="10">
        <f t="shared" si="172"/>
        <v>0</v>
      </c>
      <c r="IP62" s="4"/>
      <c r="IQ62" s="92">
        <f t="shared" si="173"/>
        <v>0</v>
      </c>
      <c r="IR62" s="10">
        <f t="shared" si="174"/>
        <v>0</v>
      </c>
      <c r="IS62" s="119">
        <f t="shared" si="226"/>
        <v>0</v>
      </c>
      <c r="IT62" s="4"/>
      <c r="IU62" s="92">
        <f t="shared" si="176"/>
        <v>0</v>
      </c>
      <c r="IV62" s="10">
        <f t="shared" si="177"/>
        <v>0</v>
      </c>
      <c r="IW62" s="4"/>
      <c r="IX62" s="92">
        <f t="shared" si="178"/>
        <v>0</v>
      </c>
      <c r="IY62" s="10">
        <f t="shared" si="179"/>
        <v>0</v>
      </c>
      <c r="IZ62" s="4"/>
      <c r="JA62" s="92">
        <f t="shared" si="180"/>
        <v>0</v>
      </c>
      <c r="JB62" s="10">
        <f t="shared" si="181"/>
        <v>0</v>
      </c>
      <c r="JC62" s="119">
        <f t="shared" si="227"/>
        <v>0</v>
      </c>
      <c r="JD62" s="4"/>
      <c r="JE62" s="92">
        <f t="shared" si="183"/>
        <v>0</v>
      </c>
      <c r="JF62" s="10">
        <f t="shared" si="184"/>
        <v>0</v>
      </c>
      <c r="JG62" s="4"/>
      <c r="JH62" s="92">
        <f t="shared" si="185"/>
        <v>0</v>
      </c>
      <c r="JI62" s="10">
        <f t="shared" si="186"/>
        <v>0</v>
      </c>
      <c r="JJ62" s="4"/>
      <c r="JK62" s="92">
        <f t="shared" si="187"/>
        <v>0</v>
      </c>
      <c r="JL62" s="10">
        <f t="shared" si="188"/>
        <v>0</v>
      </c>
      <c r="JM62" s="119">
        <f t="shared" si="189"/>
        <v>0</v>
      </c>
      <c r="JN62" s="4"/>
      <c r="JO62" s="92">
        <f t="shared" si="190"/>
        <v>0</v>
      </c>
      <c r="JP62" s="10">
        <f t="shared" si="191"/>
        <v>0</v>
      </c>
      <c r="JQ62" s="4"/>
      <c r="JR62" s="92">
        <f t="shared" si="192"/>
        <v>0</v>
      </c>
      <c r="JS62" s="10">
        <f t="shared" si="193"/>
        <v>0</v>
      </c>
      <c r="JT62" s="4"/>
      <c r="JU62" s="92">
        <f t="shared" si="194"/>
        <v>0</v>
      </c>
      <c r="JV62" s="10">
        <f t="shared" si="195"/>
        <v>0</v>
      </c>
      <c r="JW62" s="119">
        <f t="shared" si="228"/>
        <v>0</v>
      </c>
      <c r="JX62" s="4"/>
      <c r="JY62" s="92">
        <f t="shared" si="197"/>
        <v>0</v>
      </c>
      <c r="JZ62" s="10">
        <f t="shared" si="198"/>
        <v>0</v>
      </c>
      <c r="KA62" s="4"/>
      <c r="KB62" s="92">
        <f t="shared" si="199"/>
        <v>0</v>
      </c>
      <c r="KC62" s="10">
        <f t="shared" si="200"/>
        <v>0</v>
      </c>
      <c r="KD62" s="4"/>
      <c r="KE62" s="92">
        <f t="shared" si="201"/>
        <v>0</v>
      </c>
      <c r="KF62" s="10">
        <f t="shared" si="202"/>
        <v>0</v>
      </c>
      <c r="KG62" s="119">
        <f t="shared" si="229"/>
        <v>0</v>
      </c>
      <c r="KH62" s="4"/>
      <c r="KI62" s="92">
        <f t="shared" si="204"/>
        <v>0</v>
      </c>
      <c r="KJ62" s="10">
        <f t="shared" si="205"/>
        <v>0</v>
      </c>
      <c r="KK62" s="4"/>
      <c r="KL62" s="92">
        <f t="shared" si="206"/>
        <v>0</v>
      </c>
      <c r="KM62" s="10">
        <f t="shared" si="207"/>
        <v>0</v>
      </c>
      <c r="KN62" s="4"/>
      <c r="KO62" s="92">
        <f t="shared" si="208"/>
        <v>0</v>
      </c>
      <c r="KP62" s="10">
        <f t="shared" si="209"/>
        <v>0</v>
      </c>
      <c r="KQ62" s="119">
        <f t="shared" si="230"/>
        <v>0</v>
      </c>
      <c r="KR62" s="4"/>
      <c r="KS62" s="92">
        <f t="shared" si="211"/>
        <v>0</v>
      </c>
      <c r="KT62" s="10">
        <f t="shared" si="212"/>
        <v>0</v>
      </c>
      <c r="KU62" s="4"/>
      <c r="KV62" s="92">
        <f t="shared" si="213"/>
        <v>0</v>
      </c>
      <c r="KW62" s="10">
        <f t="shared" si="214"/>
        <v>0</v>
      </c>
      <c r="KX62" s="4"/>
      <c r="KY62" s="92">
        <f t="shared" si="215"/>
        <v>0</v>
      </c>
      <c r="KZ62" s="10">
        <f t="shared" si="216"/>
        <v>0</v>
      </c>
      <c r="LA62" s="119">
        <f t="shared" si="231"/>
        <v>0</v>
      </c>
      <c r="LB62" s="37"/>
      <c r="LD62" s="335">
        <f t="shared" si="218"/>
        <v>0</v>
      </c>
      <c r="LE62" s="189">
        <f t="shared" si="0"/>
        <v>0</v>
      </c>
    </row>
    <row r="63" spans="1:317" hidden="1" x14ac:dyDescent="0.25">
      <c r="A63" s="183" t="s">
        <v>42</v>
      </c>
      <c r="B63" s="4">
        <v>50000</v>
      </c>
      <c r="C63" s="4">
        <v>75000</v>
      </c>
      <c r="D63" s="4"/>
      <c r="E63" s="92">
        <f t="shared" si="1"/>
        <v>0</v>
      </c>
      <c r="F63" s="10">
        <f t="shared" si="2"/>
        <v>0</v>
      </c>
      <c r="G63" s="4"/>
      <c r="H63" s="92">
        <f t="shared" si="3"/>
        <v>0</v>
      </c>
      <c r="I63" s="10">
        <f t="shared" si="4"/>
        <v>0</v>
      </c>
      <c r="J63" s="4"/>
      <c r="K63" s="92">
        <f t="shared" si="5"/>
        <v>0</v>
      </c>
      <c r="L63" s="10">
        <f t="shared" si="6"/>
        <v>0</v>
      </c>
      <c r="M63" s="119">
        <f t="shared" si="7"/>
        <v>0</v>
      </c>
      <c r="N63" s="4"/>
      <c r="O63" s="92">
        <f t="shared" si="8"/>
        <v>0</v>
      </c>
      <c r="P63" s="10">
        <f t="shared" si="9"/>
        <v>0</v>
      </c>
      <c r="Q63" s="4"/>
      <c r="R63" s="92">
        <f t="shared" si="10"/>
        <v>0</v>
      </c>
      <c r="S63" s="10">
        <f t="shared" si="11"/>
        <v>0</v>
      </c>
      <c r="T63" s="4"/>
      <c r="U63" s="92">
        <f t="shared" si="12"/>
        <v>0</v>
      </c>
      <c r="V63" s="10">
        <f t="shared" si="13"/>
        <v>0</v>
      </c>
      <c r="W63" s="119">
        <f t="shared" si="14"/>
        <v>0</v>
      </c>
      <c r="X63" s="4"/>
      <c r="Y63" s="92">
        <f t="shared" si="15"/>
        <v>0</v>
      </c>
      <c r="Z63" s="10">
        <f t="shared" si="16"/>
        <v>0</v>
      </c>
      <c r="AA63" s="4"/>
      <c r="AB63" s="92">
        <f t="shared" si="17"/>
        <v>0</v>
      </c>
      <c r="AC63" s="10">
        <f t="shared" si="18"/>
        <v>0</v>
      </c>
      <c r="AD63" s="4"/>
      <c r="AE63" s="92">
        <f t="shared" si="19"/>
        <v>0</v>
      </c>
      <c r="AF63" s="10">
        <f t="shared" si="20"/>
        <v>0</v>
      </c>
      <c r="AG63" s="119">
        <f t="shared" si="21"/>
        <v>0</v>
      </c>
      <c r="AH63" s="4"/>
      <c r="AI63" s="92">
        <f t="shared" si="22"/>
        <v>0</v>
      </c>
      <c r="AJ63" s="10">
        <f t="shared" si="23"/>
        <v>0</v>
      </c>
      <c r="AK63" s="4"/>
      <c r="AL63" s="92">
        <f t="shared" si="24"/>
        <v>0</v>
      </c>
      <c r="AM63" s="10">
        <f t="shared" si="25"/>
        <v>0</v>
      </c>
      <c r="AN63" s="4"/>
      <c r="AO63" s="92">
        <f t="shared" si="26"/>
        <v>0</v>
      </c>
      <c r="AP63" s="10">
        <f t="shared" si="27"/>
        <v>0</v>
      </c>
      <c r="AQ63" s="119">
        <f t="shared" si="28"/>
        <v>0</v>
      </c>
      <c r="AR63" s="4"/>
      <c r="AS63" s="92">
        <f t="shared" si="29"/>
        <v>0</v>
      </c>
      <c r="AT63" s="10">
        <f t="shared" si="30"/>
        <v>0</v>
      </c>
      <c r="AU63" s="4"/>
      <c r="AV63" s="92">
        <f t="shared" si="31"/>
        <v>0</v>
      </c>
      <c r="AW63" s="10">
        <f t="shared" si="32"/>
        <v>0</v>
      </c>
      <c r="AX63" s="4"/>
      <c r="AY63" s="92">
        <f t="shared" si="33"/>
        <v>0</v>
      </c>
      <c r="AZ63" s="10">
        <f t="shared" si="34"/>
        <v>0</v>
      </c>
      <c r="BA63" s="119">
        <f t="shared" si="35"/>
        <v>0</v>
      </c>
      <c r="BB63" s="4"/>
      <c r="BC63" s="92">
        <f t="shared" si="36"/>
        <v>0</v>
      </c>
      <c r="BD63" s="10">
        <f t="shared" si="37"/>
        <v>0</v>
      </c>
      <c r="BE63" s="4"/>
      <c r="BF63" s="92">
        <f t="shared" si="38"/>
        <v>0</v>
      </c>
      <c r="BG63" s="10">
        <f t="shared" si="39"/>
        <v>0</v>
      </c>
      <c r="BH63" s="4"/>
      <c r="BI63" s="92">
        <f t="shared" si="40"/>
        <v>0</v>
      </c>
      <c r="BJ63" s="10">
        <f t="shared" si="41"/>
        <v>0</v>
      </c>
      <c r="BK63" s="119">
        <f t="shared" si="42"/>
        <v>0</v>
      </c>
      <c r="BL63" s="4"/>
      <c r="BM63" s="92">
        <f t="shared" si="43"/>
        <v>0</v>
      </c>
      <c r="BN63" s="10">
        <f t="shared" si="44"/>
        <v>0</v>
      </c>
      <c r="BO63" s="4"/>
      <c r="BP63" s="92">
        <f t="shared" si="45"/>
        <v>0</v>
      </c>
      <c r="BQ63" s="10">
        <f t="shared" si="46"/>
        <v>0</v>
      </c>
      <c r="BR63" s="4"/>
      <c r="BS63" s="92">
        <f t="shared" si="47"/>
        <v>0</v>
      </c>
      <c r="BT63" s="10">
        <f t="shared" si="48"/>
        <v>0</v>
      </c>
      <c r="BU63" s="119">
        <f t="shared" si="49"/>
        <v>0</v>
      </c>
      <c r="BV63" s="4"/>
      <c r="BW63" s="92">
        <f t="shared" si="50"/>
        <v>0</v>
      </c>
      <c r="BX63" s="10">
        <f t="shared" si="51"/>
        <v>0</v>
      </c>
      <c r="BY63" s="4"/>
      <c r="BZ63" s="92">
        <f t="shared" si="52"/>
        <v>0</v>
      </c>
      <c r="CA63" s="10">
        <f t="shared" si="53"/>
        <v>0</v>
      </c>
      <c r="CB63" s="4"/>
      <c r="CC63" s="92">
        <f t="shared" si="54"/>
        <v>0</v>
      </c>
      <c r="CD63" s="10">
        <f t="shared" si="55"/>
        <v>0</v>
      </c>
      <c r="CE63" s="119">
        <f t="shared" si="56"/>
        <v>0</v>
      </c>
      <c r="CF63" s="4"/>
      <c r="CG63" s="92">
        <f t="shared" si="57"/>
        <v>0</v>
      </c>
      <c r="CH63" s="10">
        <f t="shared" si="58"/>
        <v>0</v>
      </c>
      <c r="CI63" s="4"/>
      <c r="CJ63" s="92">
        <f t="shared" si="59"/>
        <v>0</v>
      </c>
      <c r="CK63" s="10">
        <f t="shared" si="60"/>
        <v>0</v>
      </c>
      <c r="CL63" s="4"/>
      <c r="CM63" s="92">
        <f t="shared" si="61"/>
        <v>0</v>
      </c>
      <c r="CN63" s="10">
        <f t="shared" si="62"/>
        <v>0</v>
      </c>
      <c r="CO63" s="119">
        <f t="shared" si="63"/>
        <v>0</v>
      </c>
      <c r="CP63" s="4"/>
      <c r="CQ63" s="92">
        <f t="shared" si="64"/>
        <v>0</v>
      </c>
      <c r="CR63" s="10">
        <f t="shared" si="65"/>
        <v>0</v>
      </c>
      <c r="CS63" s="4"/>
      <c r="CT63" s="92">
        <f t="shared" si="66"/>
        <v>0</v>
      </c>
      <c r="CU63" s="10">
        <f t="shared" si="67"/>
        <v>0</v>
      </c>
      <c r="CV63" s="4"/>
      <c r="CW63" s="92">
        <f t="shared" si="68"/>
        <v>0</v>
      </c>
      <c r="CX63" s="10">
        <f t="shared" si="69"/>
        <v>0</v>
      </c>
      <c r="CY63" s="119">
        <f t="shared" si="70"/>
        <v>0</v>
      </c>
      <c r="CZ63" s="4"/>
      <c r="DA63" s="92">
        <f t="shared" si="71"/>
        <v>0</v>
      </c>
      <c r="DB63" s="10">
        <f t="shared" si="72"/>
        <v>0</v>
      </c>
      <c r="DC63" s="4"/>
      <c r="DD63" s="92">
        <f t="shared" si="73"/>
        <v>0</v>
      </c>
      <c r="DE63" s="10">
        <f t="shared" si="74"/>
        <v>0</v>
      </c>
      <c r="DF63" s="4"/>
      <c r="DG63" s="92">
        <f t="shared" si="75"/>
        <v>0</v>
      </c>
      <c r="DH63" s="10">
        <f t="shared" si="76"/>
        <v>0</v>
      </c>
      <c r="DI63" s="119">
        <f t="shared" si="77"/>
        <v>0</v>
      </c>
      <c r="DJ63" s="4"/>
      <c r="DK63" s="92">
        <f t="shared" si="78"/>
        <v>0</v>
      </c>
      <c r="DL63" s="10">
        <f t="shared" si="79"/>
        <v>0</v>
      </c>
      <c r="DM63" s="4"/>
      <c r="DN63" s="92">
        <f t="shared" si="80"/>
        <v>0</v>
      </c>
      <c r="DO63" s="10">
        <f t="shared" si="81"/>
        <v>0</v>
      </c>
      <c r="DP63" s="4"/>
      <c r="DQ63" s="92">
        <f t="shared" si="82"/>
        <v>0</v>
      </c>
      <c r="DR63" s="10">
        <f t="shared" si="83"/>
        <v>0</v>
      </c>
      <c r="DS63" s="119">
        <f t="shared" si="84"/>
        <v>0</v>
      </c>
      <c r="DT63" s="4"/>
      <c r="DU63" s="92">
        <f t="shared" si="85"/>
        <v>0</v>
      </c>
      <c r="DV63" s="10">
        <f t="shared" si="86"/>
        <v>0</v>
      </c>
      <c r="DW63" s="4"/>
      <c r="DX63" s="92">
        <f t="shared" si="87"/>
        <v>0</v>
      </c>
      <c r="DY63" s="10">
        <f t="shared" si="88"/>
        <v>0</v>
      </c>
      <c r="DZ63" s="4"/>
      <c r="EA63" s="92">
        <f t="shared" si="89"/>
        <v>0</v>
      </c>
      <c r="EB63" s="10">
        <f t="shared" si="90"/>
        <v>0</v>
      </c>
      <c r="EC63" s="119">
        <f t="shared" si="91"/>
        <v>0</v>
      </c>
      <c r="ED63" s="4"/>
      <c r="EE63" s="92">
        <f t="shared" si="92"/>
        <v>0</v>
      </c>
      <c r="EF63" s="10">
        <f t="shared" si="93"/>
        <v>0</v>
      </c>
      <c r="EG63" s="4"/>
      <c r="EH63" s="92">
        <f t="shared" si="94"/>
        <v>0</v>
      </c>
      <c r="EI63" s="10">
        <f t="shared" si="95"/>
        <v>0</v>
      </c>
      <c r="EJ63" s="4"/>
      <c r="EK63" s="92">
        <f t="shared" si="96"/>
        <v>0</v>
      </c>
      <c r="EL63" s="10">
        <f t="shared" si="97"/>
        <v>0</v>
      </c>
      <c r="EM63" s="119">
        <f t="shared" si="98"/>
        <v>0</v>
      </c>
      <c r="EN63" s="4"/>
      <c r="EO63" s="92">
        <f t="shared" si="99"/>
        <v>0</v>
      </c>
      <c r="EP63" s="10">
        <f t="shared" si="100"/>
        <v>0</v>
      </c>
      <c r="EQ63" s="4"/>
      <c r="ER63" s="92">
        <f t="shared" si="101"/>
        <v>0</v>
      </c>
      <c r="ES63" s="10">
        <f t="shared" si="102"/>
        <v>0</v>
      </c>
      <c r="ET63" s="4"/>
      <c r="EU63" s="92">
        <f t="shared" si="103"/>
        <v>0</v>
      </c>
      <c r="EV63" s="10">
        <f t="shared" si="104"/>
        <v>0</v>
      </c>
      <c r="EW63" s="119">
        <f t="shared" si="105"/>
        <v>0</v>
      </c>
      <c r="EX63" s="4"/>
      <c r="EY63" s="92">
        <f t="shared" si="106"/>
        <v>0</v>
      </c>
      <c r="EZ63" s="10">
        <f t="shared" si="107"/>
        <v>0</v>
      </c>
      <c r="FA63" s="4"/>
      <c r="FB63" s="92">
        <f t="shared" si="108"/>
        <v>0</v>
      </c>
      <c r="FC63" s="10">
        <f t="shared" si="109"/>
        <v>0</v>
      </c>
      <c r="FD63" s="4"/>
      <c r="FE63" s="92">
        <f t="shared" si="110"/>
        <v>0</v>
      </c>
      <c r="FF63" s="10">
        <f t="shared" si="111"/>
        <v>0</v>
      </c>
      <c r="FG63" s="119">
        <f t="shared" si="112"/>
        <v>0</v>
      </c>
      <c r="FH63" s="4"/>
      <c r="FI63" s="92">
        <f t="shared" si="113"/>
        <v>0</v>
      </c>
      <c r="FJ63" s="10">
        <f t="shared" si="114"/>
        <v>0</v>
      </c>
      <c r="FK63" s="4"/>
      <c r="FL63" s="92">
        <f t="shared" si="115"/>
        <v>0</v>
      </c>
      <c r="FM63" s="10">
        <f t="shared" si="116"/>
        <v>0</v>
      </c>
      <c r="FN63" s="4"/>
      <c r="FO63" s="92">
        <f t="shared" si="117"/>
        <v>0</v>
      </c>
      <c r="FP63" s="10">
        <f t="shared" si="118"/>
        <v>0</v>
      </c>
      <c r="FQ63" s="119">
        <f t="shared" si="219"/>
        <v>0</v>
      </c>
      <c r="FR63" s="4"/>
      <c r="FS63" s="92">
        <f t="shared" si="120"/>
        <v>0</v>
      </c>
      <c r="FT63" s="10">
        <f t="shared" si="121"/>
        <v>0</v>
      </c>
      <c r="FU63" s="4"/>
      <c r="FV63" s="92">
        <f t="shared" si="122"/>
        <v>0</v>
      </c>
      <c r="FW63" s="10">
        <f t="shared" si="123"/>
        <v>0</v>
      </c>
      <c r="FX63" s="4"/>
      <c r="FY63" s="92">
        <f t="shared" si="124"/>
        <v>0</v>
      </c>
      <c r="FZ63" s="10">
        <f t="shared" si="125"/>
        <v>0</v>
      </c>
      <c r="GA63" s="119">
        <f t="shared" si="220"/>
        <v>0</v>
      </c>
      <c r="GB63" s="4"/>
      <c r="GC63" s="92">
        <f t="shared" si="127"/>
        <v>0</v>
      </c>
      <c r="GD63" s="10">
        <f t="shared" si="128"/>
        <v>0</v>
      </c>
      <c r="GE63" s="4"/>
      <c r="GF63" s="92">
        <f t="shared" si="129"/>
        <v>0</v>
      </c>
      <c r="GG63" s="10">
        <f t="shared" si="130"/>
        <v>0</v>
      </c>
      <c r="GH63" s="4"/>
      <c r="GI63" s="92">
        <f t="shared" si="131"/>
        <v>0</v>
      </c>
      <c r="GJ63" s="10">
        <f t="shared" si="132"/>
        <v>0</v>
      </c>
      <c r="GK63" s="119">
        <f t="shared" si="221"/>
        <v>0</v>
      </c>
      <c r="GL63" s="4"/>
      <c r="GM63" s="92">
        <f t="shared" si="134"/>
        <v>0</v>
      </c>
      <c r="GN63" s="10">
        <f t="shared" si="135"/>
        <v>0</v>
      </c>
      <c r="GO63" s="4"/>
      <c r="GP63" s="92">
        <f t="shared" si="136"/>
        <v>0</v>
      </c>
      <c r="GQ63" s="10">
        <f t="shared" si="137"/>
        <v>0</v>
      </c>
      <c r="GR63" s="4"/>
      <c r="GS63" s="92">
        <f t="shared" si="138"/>
        <v>0</v>
      </c>
      <c r="GT63" s="10">
        <f t="shared" si="139"/>
        <v>0</v>
      </c>
      <c r="GU63" s="119">
        <f t="shared" si="140"/>
        <v>0</v>
      </c>
      <c r="GV63" s="4"/>
      <c r="GW63" s="92">
        <f t="shared" si="141"/>
        <v>0</v>
      </c>
      <c r="GX63" s="10">
        <f t="shared" si="142"/>
        <v>0</v>
      </c>
      <c r="GY63" s="4"/>
      <c r="GZ63" s="92">
        <f t="shared" si="143"/>
        <v>0</v>
      </c>
      <c r="HA63" s="10">
        <f t="shared" si="144"/>
        <v>0</v>
      </c>
      <c r="HB63" s="4"/>
      <c r="HC63" s="92">
        <f t="shared" si="145"/>
        <v>0</v>
      </c>
      <c r="HD63" s="10">
        <f t="shared" si="146"/>
        <v>0</v>
      </c>
      <c r="HE63" s="119">
        <f t="shared" si="222"/>
        <v>0</v>
      </c>
      <c r="HF63" s="4"/>
      <c r="HG63" s="92">
        <f t="shared" si="148"/>
        <v>0</v>
      </c>
      <c r="HH63" s="10">
        <f t="shared" si="149"/>
        <v>0</v>
      </c>
      <c r="HI63" s="4"/>
      <c r="HJ63" s="92">
        <f t="shared" si="150"/>
        <v>0</v>
      </c>
      <c r="HK63" s="10">
        <f t="shared" si="151"/>
        <v>0</v>
      </c>
      <c r="HL63" s="4"/>
      <c r="HM63" s="92">
        <f t="shared" si="152"/>
        <v>0</v>
      </c>
      <c r="HN63" s="10">
        <f t="shared" si="153"/>
        <v>0</v>
      </c>
      <c r="HO63" s="119">
        <f t="shared" si="223"/>
        <v>0</v>
      </c>
      <c r="HP63" s="4"/>
      <c r="HQ63" s="92">
        <f t="shared" si="155"/>
        <v>0</v>
      </c>
      <c r="HR63" s="10">
        <f t="shared" si="156"/>
        <v>0</v>
      </c>
      <c r="HS63" s="4"/>
      <c r="HT63" s="92">
        <f t="shared" si="157"/>
        <v>0</v>
      </c>
      <c r="HU63" s="10">
        <f t="shared" si="158"/>
        <v>0</v>
      </c>
      <c r="HV63" s="4"/>
      <c r="HW63" s="92">
        <f t="shared" si="159"/>
        <v>0</v>
      </c>
      <c r="HX63" s="10">
        <f t="shared" si="160"/>
        <v>0</v>
      </c>
      <c r="HY63" s="119">
        <f t="shared" si="224"/>
        <v>0</v>
      </c>
      <c r="HZ63" s="4"/>
      <c r="IA63" s="92">
        <f t="shared" si="162"/>
        <v>0</v>
      </c>
      <c r="IB63" s="10">
        <f t="shared" si="163"/>
        <v>0</v>
      </c>
      <c r="IC63" s="4"/>
      <c r="ID63" s="92">
        <f t="shared" si="164"/>
        <v>0</v>
      </c>
      <c r="IE63" s="10">
        <f t="shared" si="165"/>
        <v>0</v>
      </c>
      <c r="IF63" s="4"/>
      <c r="IG63" s="92">
        <f t="shared" si="166"/>
        <v>0</v>
      </c>
      <c r="IH63" s="10">
        <f t="shared" si="167"/>
        <v>0</v>
      </c>
      <c r="II63" s="119">
        <f t="shared" si="225"/>
        <v>0</v>
      </c>
      <c r="IJ63" s="4"/>
      <c r="IK63" s="92">
        <f t="shared" si="169"/>
        <v>0</v>
      </c>
      <c r="IL63" s="10">
        <f t="shared" si="170"/>
        <v>0</v>
      </c>
      <c r="IM63" s="4"/>
      <c r="IN63" s="92">
        <f t="shared" si="171"/>
        <v>0</v>
      </c>
      <c r="IO63" s="10">
        <f t="shared" si="172"/>
        <v>0</v>
      </c>
      <c r="IP63" s="4"/>
      <c r="IQ63" s="92">
        <f t="shared" si="173"/>
        <v>0</v>
      </c>
      <c r="IR63" s="10">
        <f t="shared" si="174"/>
        <v>0</v>
      </c>
      <c r="IS63" s="119">
        <f t="shared" si="226"/>
        <v>0</v>
      </c>
      <c r="IT63" s="4"/>
      <c r="IU63" s="92">
        <f t="shared" si="176"/>
        <v>0</v>
      </c>
      <c r="IV63" s="10">
        <f t="shared" si="177"/>
        <v>0</v>
      </c>
      <c r="IW63" s="4"/>
      <c r="IX63" s="92">
        <f t="shared" si="178"/>
        <v>0</v>
      </c>
      <c r="IY63" s="10">
        <f t="shared" si="179"/>
        <v>0</v>
      </c>
      <c r="IZ63" s="4"/>
      <c r="JA63" s="92">
        <f t="shared" si="180"/>
        <v>0</v>
      </c>
      <c r="JB63" s="10">
        <f t="shared" si="181"/>
        <v>0</v>
      </c>
      <c r="JC63" s="119">
        <f t="shared" si="227"/>
        <v>0</v>
      </c>
      <c r="JD63" s="4"/>
      <c r="JE63" s="92">
        <f t="shared" si="183"/>
        <v>0</v>
      </c>
      <c r="JF63" s="10">
        <f t="shared" si="184"/>
        <v>0</v>
      </c>
      <c r="JG63" s="4"/>
      <c r="JH63" s="92">
        <f t="shared" si="185"/>
        <v>0</v>
      </c>
      <c r="JI63" s="10">
        <f t="shared" si="186"/>
        <v>0</v>
      </c>
      <c r="JJ63" s="4"/>
      <c r="JK63" s="92">
        <f t="shared" si="187"/>
        <v>0</v>
      </c>
      <c r="JL63" s="10">
        <f t="shared" si="188"/>
        <v>0</v>
      </c>
      <c r="JM63" s="119">
        <f t="shared" si="189"/>
        <v>0</v>
      </c>
      <c r="JN63" s="4"/>
      <c r="JO63" s="92">
        <f t="shared" si="190"/>
        <v>0</v>
      </c>
      <c r="JP63" s="10">
        <f t="shared" si="191"/>
        <v>0</v>
      </c>
      <c r="JQ63" s="4"/>
      <c r="JR63" s="92">
        <f t="shared" si="192"/>
        <v>0</v>
      </c>
      <c r="JS63" s="10">
        <f t="shared" si="193"/>
        <v>0</v>
      </c>
      <c r="JT63" s="4"/>
      <c r="JU63" s="92">
        <f t="shared" si="194"/>
        <v>0</v>
      </c>
      <c r="JV63" s="10">
        <f t="shared" si="195"/>
        <v>0</v>
      </c>
      <c r="JW63" s="119">
        <f t="shared" si="228"/>
        <v>0</v>
      </c>
      <c r="JX63" s="4"/>
      <c r="JY63" s="92">
        <f t="shared" si="197"/>
        <v>0</v>
      </c>
      <c r="JZ63" s="10">
        <f t="shared" si="198"/>
        <v>0</v>
      </c>
      <c r="KA63" s="4"/>
      <c r="KB63" s="92">
        <f t="shared" si="199"/>
        <v>0</v>
      </c>
      <c r="KC63" s="10">
        <f t="shared" si="200"/>
        <v>0</v>
      </c>
      <c r="KD63" s="4"/>
      <c r="KE63" s="92">
        <f t="shared" si="201"/>
        <v>0</v>
      </c>
      <c r="KF63" s="10">
        <f t="shared" si="202"/>
        <v>0</v>
      </c>
      <c r="KG63" s="119">
        <f t="shared" si="229"/>
        <v>0</v>
      </c>
      <c r="KH63" s="4"/>
      <c r="KI63" s="92">
        <f t="shared" si="204"/>
        <v>0</v>
      </c>
      <c r="KJ63" s="10">
        <f t="shared" si="205"/>
        <v>0</v>
      </c>
      <c r="KK63" s="4"/>
      <c r="KL63" s="92">
        <f t="shared" si="206"/>
        <v>0</v>
      </c>
      <c r="KM63" s="10">
        <f t="shared" si="207"/>
        <v>0</v>
      </c>
      <c r="KN63" s="4"/>
      <c r="KO63" s="92">
        <f t="shared" si="208"/>
        <v>0</v>
      </c>
      <c r="KP63" s="10">
        <f t="shared" si="209"/>
        <v>0</v>
      </c>
      <c r="KQ63" s="119">
        <f t="shared" si="230"/>
        <v>0</v>
      </c>
      <c r="KR63" s="4"/>
      <c r="KS63" s="92">
        <f t="shared" si="211"/>
        <v>0</v>
      </c>
      <c r="KT63" s="10">
        <f t="shared" si="212"/>
        <v>0</v>
      </c>
      <c r="KU63" s="4"/>
      <c r="KV63" s="92">
        <f t="shared" si="213"/>
        <v>0</v>
      </c>
      <c r="KW63" s="10">
        <f t="shared" si="214"/>
        <v>0</v>
      </c>
      <c r="KX63" s="4"/>
      <c r="KY63" s="92">
        <f t="shared" si="215"/>
        <v>0</v>
      </c>
      <c r="KZ63" s="10">
        <f t="shared" si="216"/>
        <v>0</v>
      </c>
      <c r="LA63" s="119">
        <f t="shared" si="231"/>
        <v>0</v>
      </c>
      <c r="LB63" s="37"/>
      <c r="LD63" s="335">
        <f t="shared" si="218"/>
        <v>0</v>
      </c>
      <c r="LE63" s="189">
        <f t="shared" si="0"/>
        <v>0</v>
      </c>
    </row>
    <row r="64" spans="1:317" hidden="1" x14ac:dyDescent="0.25">
      <c r="A64" s="183" t="s">
        <v>43</v>
      </c>
      <c r="B64" s="4">
        <v>50000</v>
      </c>
      <c r="C64" s="4">
        <v>80000</v>
      </c>
      <c r="D64" s="4"/>
      <c r="E64" s="92">
        <f t="shared" si="1"/>
        <v>0</v>
      </c>
      <c r="F64" s="10">
        <f t="shared" si="2"/>
        <v>0</v>
      </c>
      <c r="G64" s="4"/>
      <c r="H64" s="92">
        <f t="shared" si="3"/>
        <v>0</v>
      </c>
      <c r="I64" s="10">
        <f t="shared" si="4"/>
        <v>0</v>
      </c>
      <c r="J64" s="4"/>
      <c r="K64" s="92">
        <f t="shared" si="5"/>
        <v>0</v>
      </c>
      <c r="L64" s="10">
        <f t="shared" si="6"/>
        <v>0</v>
      </c>
      <c r="M64" s="119">
        <f t="shared" si="7"/>
        <v>0</v>
      </c>
      <c r="N64" s="4"/>
      <c r="O64" s="92">
        <f t="shared" si="8"/>
        <v>0</v>
      </c>
      <c r="P64" s="10">
        <f t="shared" si="9"/>
        <v>0</v>
      </c>
      <c r="Q64" s="4"/>
      <c r="R64" s="92">
        <f t="shared" si="10"/>
        <v>0</v>
      </c>
      <c r="S64" s="10">
        <f t="shared" si="11"/>
        <v>0</v>
      </c>
      <c r="T64" s="4"/>
      <c r="U64" s="92">
        <f t="shared" si="12"/>
        <v>0</v>
      </c>
      <c r="V64" s="10">
        <f t="shared" si="13"/>
        <v>0</v>
      </c>
      <c r="W64" s="119">
        <f t="shared" si="14"/>
        <v>0</v>
      </c>
      <c r="X64" s="4"/>
      <c r="Y64" s="92">
        <f t="shared" si="15"/>
        <v>0</v>
      </c>
      <c r="Z64" s="10">
        <f t="shared" si="16"/>
        <v>0</v>
      </c>
      <c r="AA64" s="4"/>
      <c r="AB64" s="92">
        <f t="shared" si="17"/>
        <v>0</v>
      </c>
      <c r="AC64" s="10">
        <f t="shared" si="18"/>
        <v>0</v>
      </c>
      <c r="AD64" s="4"/>
      <c r="AE64" s="92">
        <f t="shared" si="19"/>
        <v>0</v>
      </c>
      <c r="AF64" s="10">
        <f t="shared" si="20"/>
        <v>0</v>
      </c>
      <c r="AG64" s="119">
        <f t="shared" si="21"/>
        <v>0</v>
      </c>
      <c r="AH64" s="4"/>
      <c r="AI64" s="92">
        <f t="shared" si="22"/>
        <v>0</v>
      </c>
      <c r="AJ64" s="10">
        <f t="shared" si="23"/>
        <v>0</v>
      </c>
      <c r="AK64" s="4"/>
      <c r="AL64" s="92">
        <f t="shared" si="24"/>
        <v>0</v>
      </c>
      <c r="AM64" s="10">
        <f t="shared" si="25"/>
        <v>0</v>
      </c>
      <c r="AN64" s="4"/>
      <c r="AO64" s="92">
        <f t="shared" si="26"/>
        <v>0</v>
      </c>
      <c r="AP64" s="10">
        <f t="shared" si="27"/>
        <v>0</v>
      </c>
      <c r="AQ64" s="119">
        <f t="shared" si="28"/>
        <v>0</v>
      </c>
      <c r="AR64" s="4"/>
      <c r="AS64" s="92">
        <f t="shared" si="29"/>
        <v>0</v>
      </c>
      <c r="AT64" s="10">
        <f t="shared" si="30"/>
        <v>0</v>
      </c>
      <c r="AU64" s="4"/>
      <c r="AV64" s="92">
        <f t="shared" si="31"/>
        <v>0</v>
      </c>
      <c r="AW64" s="10">
        <f t="shared" si="32"/>
        <v>0</v>
      </c>
      <c r="AX64" s="4"/>
      <c r="AY64" s="92">
        <f t="shared" si="33"/>
        <v>0</v>
      </c>
      <c r="AZ64" s="10">
        <f t="shared" si="34"/>
        <v>0</v>
      </c>
      <c r="BA64" s="119">
        <f t="shared" si="35"/>
        <v>0</v>
      </c>
      <c r="BB64" s="4"/>
      <c r="BC64" s="92">
        <f t="shared" si="36"/>
        <v>0</v>
      </c>
      <c r="BD64" s="10">
        <f t="shared" si="37"/>
        <v>0</v>
      </c>
      <c r="BE64" s="4"/>
      <c r="BF64" s="92">
        <f t="shared" si="38"/>
        <v>0</v>
      </c>
      <c r="BG64" s="10">
        <f t="shared" si="39"/>
        <v>0</v>
      </c>
      <c r="BH64" s="4"/>
      <c r="BI64" s="92">
        <f t="shared" si="40"/>
        <v>0</v>
      </c>
      <c r="BJ64" s="10">
        <f t="shared" si="41"/>
        <v>0</v>
      </c>
      <c r="BK64" s="119">
        <f t="shared" si="42"/>
        <v>0</v>
      </c>
      <c r="BL64" s="4"/>
      <c r="BM64" s="92">
        <f t="shared" si="43"/>
        <v>0</v>
      </c>
      <c r="BN64" s="10">
        <f t="shared" si="44"/>
        <v>0</v>
      </c>
      <c r="BO64" s="4"/>
      <c r="BP64" s="92">
        <f t="shared" si="45"/>
        <v>0</v>
      </c>
      <c r="BQ64" s="10">
        <f t="shared" si="46"/>
        <v>0</v>
      </c>
      <c r="BR64" s="4"/>
      <c r="BS64" s="92">
        <f t="shared" si="47"/>
        <v>0</v>
      </c>
      <c r="BT64" s="10">
        <f t="shared" si="48"/>
        <v>0</v>
      </c>
      <c r="BU64" s="119">
        <f t="shared" si="49"/>
        <v>0</v>
      </c>
      <c r="BV64" s="4"/>
      <c r="BW64" s="92">
        <f t="shared" si="50"/>
        <v>0</v>
      </c>
      <c r="BX64" s="10">
        <f t="shared" si="51"/>
        <v>0</v>
      </c>
      <c r="BY64" s="4"/>
      <c r="BZ64" s="92">
        <f t="shared" si="52"/>
        <v>0</v>
      </c>
      <c r="CA64" s="10">
        <f t="shared" si="53"/>
        <v>0</v>
      </c>
      <c r="CB64" s="4"/>
      <c r="CC64" s="92">
        <f t="shared" si="54"/>
        <v>0</v>
      </c>
      <c r="CD64" s="10">
        <f t="shared" si="55"/>
        <v>0</v>
      </c>
      <c r="CE64" s="119">
        <f t="shared" si="56"/>
        <v>0</v>
      </c>
      <c r="CF64" s="4"/>
      <c r="CG64" s="92">
        <f t="shared" si="57"/>
        <v>0</v>
      </c>
      <c r="CH64" s="10">
        <f t="shared" si="58"/>
        <v>0</v>
      </c>
      <c r="CI64" s="4"/>
      <c r="CJ64" s="92">
        <f t="shared" si="59"/>
        <v>0</v>
      </c>
      <c r="CK64" s="10">
        <f t="shared" si="60"/>
        <v>0</v>
      </c>
      <c r="CL64" s="4"/>
      <c r="CM64" s="92">
        <f t="shared" si="61"/>
        <v>0</v>
      </c>
      <c r="CN64" s="10">
        <f t="shared" si="62"/>
        <v>0</v>
      </c>
      <c r="CO64" s="119">
        <f t="shared" si="63"/>
        <v>0</v>
      </c>
      <c r="CP64" s="4"/>
      <c r="CQ64" s="92">
        <f t="shared" si="64"/>
        <v>0</v>
      </c>
      <c r="CR64" s="10">
        <f t="shared" si="65"/>
        <v>0</v>
      </c>
      <c r="CS64" s="4"/>
      <c r="CT64" s="92">
        <f t="shared" si="66"/>
        <v>0</v>
      </c>
      <c r="CU64" s="10">
        <f t="shared" si="67"/>
        <v>0</v>
      </c>
      <c r="CV64" s="4"/>
      <c r="CW64" s="92">
        <f t="shared" si="68"/>
        <v>0</v>
      </c>
      <c r="CX64" s="10">
        <f t="shared" si="69"/>
        <v>0</v>
      </c>
      <c r="CY64" s="119">
        <f t="shared" si="70"/>
        <v>0</v>
      </c>
      <c r="CZ64" s="4"/>
      <c r="DA64" s="92">
        <f t="shared" si="71"/>
        <v>0</v>
      </c>
      <c r="DB64" s="10">
        <f t="shared" si="72"/>
        <v>0</v>
      </c>
      <c r="DC64" s="4"/>
      <c r="DD64" s="92">
        <f t="shared" si="73"/>
        <v>0</v>
      </c>
      <c r="DE64" s="10">
        <f t="shared" si="74"/>
        <v>0</v>
      </c>
      <c r="DF64" s="4"/>
      <c r="DG64" s="92">
        <f t="shared" si="75"/>
        <v>0</v>
      </c>
      <c r="DH64" s="10">
        <f t="shared" si="76"/>
        <v>0</v>
      </c>
      <c r="DI64" s="119">
        <f t="shared" si="77"/>
        <v>0</v>
      </c>
      <c r="DJ64" s="4"/>
      <c r="DK64" s="92">
        <f t="shared" si="78"/>
        <v>0</v>
      </c>
      <c r="DL64" s="10">
        <f t="shared" si="79"/>
        <v>0</v>
      </c>
      <c r="DM64" s="4"/>
      <c r="DN64" s="92">
        <f t="shared" si="80"/>
        <v>0</v>
      </c>
      <c r="DO64" s="10">
        <f t="shared" si="81"/>
        <v>0</v>
      </c>
      <c r="DP64" s="4"/>
      <c r="DQ64" s="92">
        <f t="shared" si="82"/>
        <v>0</v>
      </c>
      <c r="DR64" s="10">
        <f t="shared" si="83"/>
        <v>0</v>
      </c>
      <c r="DS64" s="119">
        <f t="shared" si="84"/>
        <v>0</v>
      </c>
      <c r="DT64" s="4"/>
      <c r="DU64" s="92">
        <f t="shared" si="85"/>
        <v>0</v>
      </c>
      <c r="DV64" s="10">
        <f t="shared" si="86"/>
        <v>0</v>
      </c>
      <c r="DW64" s="4"/>
      <c r="DX64" s="92">
        <f t="shared" si="87"/>
        <v>0</v>
      </c>
      <c r="DY64" s="10">
        <f t="shared" si="88"/>
        <v>0</v>
      </c>
      <c r="DZ64" s="4"/>
      <c r="EA64" s="92">
        <f t="shared" si="89"/>
        <v>0</v>
      </c>
      <c r="EB64" s="10">
        <f t="shared" si="90"/>
        <v>0</v>
      </c>
      <c r="EC64" s="119">
        <f t="shared" si="91"/>
        <v>0</v>
      </c>
      <c r="ED64" s="4"/>
      <c r="EE64" s="92">
        <f t="shared" si="92"/>
        <v>0</v>
      </c>
      <c r="EF64" s="10">
        <f t="shared" si="93"/>
        <v>0</v>
      </c>
      <c r="EG64" s="4"/>
      <c r="EH64" s="92">
        <f t="shared" si="94"/>
        <v>0</v>
      </c>
      <c r="EI64" s="10">
        <f t="shared" si="95"/>
        <v>0</v>
      </c>
      <c r="EJ64" s="4"/>
      <c r="EK64" s="92">
        <f t="shared" si="96"/>
        <v>0</v>
      </c>
      <c r="EL64" s="10">
        <f t="shared" si="97"/>
        <v>0</v>
      </c>
      <c r="EM64" s="119">
        <f t="shared" si="98"/>
        <v>0</v>
      </c>
      <c r="EN64" s="4"/>
      <c r="EO64" s="92">
        <f t="shared" si="99"/>
        <v>0</v>
      </c>
      <c r="EP64" s="10">
        <f t="shared" si="100"/>
        <v>0</v>
      </c>
      <c r="EQ64" s="4"/>
      <c r="ER64" s="92">
        <f t="shared" si="101"/>
        <v>0</v>
      </c>
      <c r="ES64" s="10">
        <f t="shared" si="102"/>
        <v>0</v>
      </c>
      <c r="ET64" s="4"/>
      <c r="EU64" s="92">
        <f t="shared" si="103"/>
        <v>0</v>
      </c>
      <c r="EV64" s="10">
        <f t="shared" si="104"/>
        <v>0</v>
      </c>
      <c r="EW64" s="119">
        <f t="shared" si="105"/>
        <v>0</v>
      </c>
      <c r="EX64" s="4"/>
      <c r="EY64" s="92">
        <f t="shared" si="106"/>
        <v>0</v>
      </c>
      <c r="EZ64" s="10">
        <f t="shared" si="107"/>
        <v>0</v>
      </c>
      <c r="FA64" s="4"/>
      <c r="FB64" s="92">
        <f t="shared" si="108"/>
        <v>0</v>
      </c>
      <c r="FC64" s="10">
        <f t="shared" si="109"/>
        <v>0</v>
      </c>
      <c r="FD64" s="4"/>
      <c r="FE64" s="92">
        <f t="shared" si="110"/>
        <v>0</v>
      </c>
      <c r="FF64" s="10">
        <f t="shared" si="111"/>
        <v>0</v>
      </c>
      <c r="FG64" s="119">
        <f t="shared" si="112"/>
        <v>0</v>
      </c>
      <c r="FH64" s="4"/>
      <c r="FI64" s="92">
        <f t="shared" si="113"/>
        <v>0</v>
      </c>
      <c r="FJ64" s="10">
        <f t="shared" si="114"/>
        <v>0</v>
      </c>
      <c r="FK64" s="4"/>
      <c r="FL64" s="92">
        <f t="shared" si="115"/>
        <v>0</v>
      </c>
      <c r="FM64" s="10">
        <f t="shared" si="116"/>
        <v>0</v>
      </c>
      <c r="FN64" s="4"/>
      <c r="FO64" s="92">
        <f t="shared" si="117"/>
        <v>0</v>
      </c>
      <c r="FP64" s="10">
        <f t="shared" si="118"/>
        <v>0</v>
      </c>
      <c r="FQ64" s="119">
        <f t="shared" si="219"/>
        <v>0</v>
      </c>
      <c r="FR64" s="4"/>
      <c r="FS64" s="92">
        <f t="shared" si="120"/>
        <v>0</v>
      </c>
      <c r="FT64" s="10">
        <f t="shared" si="121"/>
        <v>0</v>
      </c>
      <c r="FU64" s="4"/>
      <c r="FV64" s="92">
        <f t="shared" si="122"/>
        <v>0</v>
      </c>
      <c r="FW64" s="10">
        <f t="shared" si="123"/>
        <v>0</v>
      </c>
      <c r="FX64" s="4"/>
      <c r="FY64" s="92">
        <f t="shared" si="124"/>
        <v>0</v>
      </c>
      <c r="FZ64" s="10">
        <f t="shared" si="125"/>
        <v>0</v>
      </c>
      <c r="GA64" s="119">
        <f t="shared" si="220"/>
        <v>0</v>
      </c>
      <c r="GB64" s="4"/>
      <c r="GC64" s="92">
        <f t="shared" si="127"/>
        <v>0</v>
      </c>
      <c r="GD64" s="10">
        <f t="shared" si="128"/>
        <v>0</v>
      </c>
      <c r="GE64" s="4"/>
      <c r="GF64" s="92">
        <f t="shared" si="129"/>
        <v>0</v>
      </c>
      <c r="GG64" s="10">
        <f t="shared" si="130"/>
        <v>0</v>
      </c>
      <c r="GH64" s="4"/>
      <c r="GI64" s="92">
        <f t="shared" si="131"/>
        <v>0</v>
      </c>
      <c r="GJ64" s="10">
        <f t="shared" si="132"/>
        <v>0</v>
      </c>
      <c r="GK64" s="119">
        <f t="shared" si="221"/>
        <v>0</v>
      </c>
      <c r="GL64" s="4"/>
      <c r="GM64" s="92">
        <f t="shared" si="134"/>
        <v>0</v>
      </c>
      <c r="GN64" s="10">
        <f t="shared" si="135"/>
        <v>0</v>
      </c>
      <c r="GO64" s="4"/>
      <c r="GP64" s="92">
        <f t="shared" si="136"/>
        <v>0</v>
      </c>
      <c r="GQ64" s="10">
        <f t="shared" si="137"/>
        <v>0</v>
      </c>
      <c r="GR64" s="4"/>
      <c r="GS64" s="92">
        <f t="shared" si="138"/>
        <v>0</v>
      </c>
      <c r="GT64" s="10">
        <f t="shared" si="139"/>
        <v>0</v>
      </c>
      <c r="GU64" s="119">
        <f t="shared" si="140"/>
        <v>0</v>
      </c>
      <c r="GV64" s="4"/>
      <c r="GW64" s="92">
        <f t="shared" si="141"/>
        <v>0</v>
      </c>
      <c r="GX64" s="10">
        <f t="shared" si="142"/>
        <v>0</v>
      </c>
      <c r="GY64" s="4"/>
      <c r="GZ64" s="92">
        <f t="shared" si="143"/>
        <v>0</v>
      </c>
      <c r="HA64" s="10">
        <f t="shared" si="144"/>
        <v>0</v>
      </c>
      <c r="HB64" s="4"/>
      <c r="HC64" s="92">
        <f t="shared" si="145"/>
        <v>0</v>
      </c>
      <c r="HD64" s="10">
        <f t="shared" si="146"/>
        <v>0</v>
      </c>
      <c r="HE64" s="119">
        <f t="shared" si="222"/>
        <v>0</v>
      </c>
      <c r="HF64" s="4"/>
      <c r="HG64" s="92">
        <f t="shared" si="148"/>
        <v>0</v>
      </c>
      <c r="HH64" s="10">
        <f t="shared" si="149"/>
        <v>0</v>
      </c>
      <c r="HI64" s="4"/>
      <c r="HJ64" s="92">
        <f t="shared" si="150"/>
        <v>0</v>
      </c>
      <c r="HK64" s="10">
        <f t="shared" si="151"/>
        <v>0</v>
      </c>
      <c r="HL64" s="4"/>
      <c r="HM64" s="92">
        <f t="shared" si="152"/>
        <v>0</v>
      </c>
      <c r="HN64" s="10">
        <f t="shared" si="153"/>
        <v>0</v>
      </c>
      <c r="HO64" s="119">
        <f t="shared" si="223"/>
        <v>0</v>
      </c>
      <c r="HP64" s="4"/>
      <c r="HQ64" s="92">
        <f t="shared" si="155"/>
        <v>0</v>
      </c>
      <c r="HR64" s="10">
        <f t="shared" si="156"/>
        <v>0</v>
      </c>
      <c r="HS64" s="4"/>
      <c r="HT64" s="92">
        <f t="shared" si="157"/>
        <v>0</v>
      </c>
      <c r="HU64" s="10">
        <f t="shared" si="158"/>
        <v>0</v>
      </c>
      <c r="HV64" s="4"/>
      <c r="HW64" s="92">
        <f t="shared" si="159"/>
        <v>0</v>
      </c>
      <c r="HX64" s="10">
        <f t="shared" si="160"/>
        <v>0</v>
      </c>
      <c r="HY64" s="119">
        <f t="shared" si="224"/>
        <v>0</v>
      </c>
      <c r="HZ64" s="4"/>
      <c r="IA64" s="92">
        <f t="shared" si="162"/>
        <v>0</v>
      </c>
      <c r="IB64" s="10">
        <f t="shared" si="163"/>
        <v>0</v>
      </c>
      <c r="IC64" s="4"/>
      <c r="ID64" s="92">
        <f t="shared" si="164"/>
        <v>0</v>
      </c>
      <c r="IE64" s="10">
        <f t="shared" si="165"/>
        <v>0</v>
      </c>
      <c r="IF64" s="4"/>
      <c r="IG64" s="92">
        <f t="shared" si="166"/>
        <v>0</v>
      </c>
      <c r="IH64" s="10">
        <f t="shared" si="167"/>
        <v>0</v>
      </c>
      <c r="II64" s="119">
        <f t="shared" si="225"/>
        <v>0</v>
      </c>
      <c r="IJ64" s="4"/>
      <c r="IK64" s="92">
        <f t="shared" si="169"/>
        <v>0</v>
      </c>
      <c r="IL64" s="10">
        <f t="shared" si="170"/>
        <v>0</v>
      </c>
      <c r="IM64" s="4"/>
      <c r="IN64" s="92">
        <f t="shared" si="171"/>
        <v>0</v>
      </c>
      <c r="IO64" s="10">
        <f t="shared" si="172"/>
        <v>0</v>
      </c>
      <c r="IP64" s="4"/>
      <c r="IQ64" s="92">
        <f t="shared" si="173"/>
        <v>0</v>
      </c>
      <c r="IR64" s="10">
        <f t="shared" si="174"/>
        <v>0</v>
      </c>
      <c r="IS64" s="119">
        <f t="shared" si="226"/>
        <v>0</v>
      </c>
      <c r="IT64" s="4"/>
      <c r="IU64" s="92">
        <f t="shared" si="176"/>
        <v>0</v>
      </c>
      <c r="IV64" s="10">
        <f t="shared" si="177"/>
        <v>0</v>
      </c>
      <c r="IW64" s="4"/>
      <c r="IX64" s="92">
        <f t="shared" si="178"/>
        <v>0</v>
      </c>
      <c r="IY64" s="10">
        <f t="shared" si="179"/>
        <v>0</v>
      </c>
      <c r="IZ64" s="4"/>
      <c r="JA64" s="92">
        <f t="shared" si="180"/>
        <v>0</v>
      </c>
      <c r="JB64" s="10">
        <f t="shared" si="181"/>
        <v>0</v>
      </c>
      <c r="JC64" s="119">
        <f t="shared" si="227"/>
        <v>0</v>
      </c>
      <c r="JD64" s="4"/>
      <c r="JE64" s="92">
        <f t="shared" si="183"/>
        <v>0</v>
      </c>
      <c r="JF64" s="10">
        <f t="shared" si="184"/>
        <v>0</v>
      </c>
      <c r="JG64" s="4"/>
      <c r="JH64" s="92">
        <f t="shared" si="185"/>
        <v>0</v>
      </c>
      <c r="JI64" s="10">
        <f t="shared" si="186"/>
        <v>0</v>
      </c>
      <c r="JJ64" s="4"/>
      <c r="JK64" s="92">
        <f t="shared" si="187"/>
        <v>0</v>
      </c>
      <c r="JL64" s="10">
        <f t="shared" si="188"/>
        <v>0</v>
      </c>
      <c r="JM64" s="119">
        <f t="shared" si="189"/>
        <v>0</v>
      </c>
      <c r="JN64" s="4"/>
      <c r="JO64" s="92">
        <f t="shared" si="190"/>
        <v>0</v>
      </c>
      <c r="JP64" s="10">
        <f t="shared" si="191"/>
        <v>0</v>
      </c>
      <c r="JQ64" s="4"/>
      <c r="JR64" s="92">
        <f t="shared" si="192"/>
        <v>0</v>
      </c>
      <c r="JS64" s="10">
        <f t="shared" si="193"/>
        <v>0</v>
      </c>
      <c r="JT64" s="4"/>
      <c r="JU64" s="92">
        <f t="shared" si="194"/>
        <v>0</v>
      </c>
      <c r="JV64" s="10">
        <f t="shared" si="195"/>
        <v>0</v>
      </c>
      <c r="JW64" s="119">
        <f t="shared" si="228"/>
        <v>0</v>
      </c>
      <c r="JX64" s="4"/>
      <c r="JY64" s="92">
        <f t="shared" si="197"/>
        <v>0</v>
      </c>
      <c r="JZ64" s="10">
        <f t="shared" si="198"/>
        <v>0</v>
      </c>
      <c r="KA64" s="4"/>
      <c r="KB64" s="92">
        <f t="shared" si="199"/>
        <v>0</v>
      </c>
      <c r="KC64" s="10">
        <f t="shared" si="200"/>
        <v>0</v>
      </c>
      <c r="KD64" s="4"/>
      <c r="KE64" s="92">
        <f t="shared" si="201"/>
        <v>0</v>
      </c>
      <c r="KF64" s="10">
        <f t="shared" si="202"/>
        <v>0</v>
      </c>
      <c r="KG64" s="119">
        <f t="shared" si="229"/>
        <v>0</v>
      </c>
      <c r="KH64" s="4"/>
      <c r="KI64" s="92">
        <f t="shared" si="204"/>
        <v>0</v>
      </c>
      <c r="KJ64" s="10">
        <f t="shared" si="205"/>
        <v>0</v>
      </c>
      <c r="KK64" s="4"/>
      <c r="KL64" s="92">
        <f t="shared" si="206"/>
        <v>0</v>
      </c>
      <c r="KM64" s="10">
        <f t="shared" si="207"/>
        <v>0</v>
      </c>
      <c r="KN64" s="4"/>
      <c r="KO64" s="92">
        <f t="shared" si="208"/>
        <v>0</v>
      </c>
      <c r="KP64" s="10">
        <f t="shared" si="209"/>
        <v>0</v>
      </c>
      <c r="KQ64" s="119">
        <f t="shared" si="230"/>
        <v>0</v>
      </c>
      <c r="KR64" s="4"/>
      <c r="KS64" s="92">
        <f t="shared" si="211"/>
        <v>0</v>
      </c>
      <c r="KT64" s="10">
        <f t="shared" si="212"/>
        <v>0</v>
      </c>
      <c r="KU64" s="4"/>
      <c r="KV64" s="92">
        <f t="shared" si="213"/>
        <v>0</v>
      </c>
      <c r="KW64" s="10">
        <f t="shared" si="214"/>
        <v>0</v>
      </c>
      <c r="KX64" s="4"/>
      <c r="KY64" s="92">
        <f t="shared" si="215"/>
        <v>0</v>
      </c>
      <c r="KZ64" s="10">
        <f t="shared" si="216"/>
        <v>0</v>
      </c>
      <c r="LA64" s="119">
        <f t="shared" si="231"/>
        <v>0</v>
      </c>
      <c r="LB64" s="37"/>
      <c r="LD64" s="335">
        <f t="shared" si="218"/>
        <v>0</v>
      </c>
      <c r="LE64" s="189">
        <f t="shared" si="0"/>
        <v>0</v>
      </c>
    </row>
    <row r="65" spans="1:317" hidden="1" x14ac:dyDescent="0.25">
      <c r="A65" s="183" t="s">
        <v>47</v>
      </c>
      <c r="B65" s="4">
        <v>50000</v>
      </c>
      <c r="C65" s="4">
        <v>85000</v>
      </c>
      <c r="D65" s="4"/>
      <c r="E65" s="92">
        <f t="shared" si="1"/>
        <v>0</v>
      </c>
      <c r="F65" s="10">
        <f t="shared" si="2"/>
        <v>0</v>
      </c>
      <c r="G65" s="4"/>
      <c r="H65" s="92">
        <f t="shared" si="3"/>
        <v>0</v>
      </c>
      <c r="I65" s="10">
        <f t="shared" si="4"/>
        <v>0</v>
      </c>
      <c r="J65" s="4"/>
      <c r="K65" s="92">
        <f t="shared" si="5"/>
        <v>0</v>
      </c>
      <c r="L65" s="10">
        <f t="shared" si="6"/>
        <v>0</v>
      </c>
      <c r="M65" s="119">
        <f t="shared" si="7"/>
        <v>0</v>
      </c>
      <c r="N65" s="4"/>
      <c r="O65" s="92">
        <f t="shared" si="8"/>
        <v>0</v>
      </c>
      <c r="P65" s="10">
        <f t="shared" si="9"/>
        <v>0</v>
      </c>
      <c r="Q65" s="4"/>
      <c r="R65" s="92">
        <f t="shared" si="10"/>
        <v>0</v>
      </c>
      <c r="S65" s="10">
        <f t="shared" si="11"/>
        <v>0</v>
      </c>
      <c r="T65" s="4"/>
      <c r="U65" s="92">
        <f t="shared" si="12"/>
        <v>0</v>
      </c>
      <c r="V65" s="10">
        <f t="shared" si="13"/>
        <v>0</v>
      </c>
      <c r="W65" s="119">
        <f t="shared" si="14"/>
        <v>0</v>
      </c>
      <c r="X65" s="4"/>
      <c r="Y65" s="92">
        <f t="shared" si="15"/>
        <v>0</v>
      </c>
      <c r="Z65" s="10">
        <f t="shared" si="16"/>
        <v>0</v>
      </c>
      <c r="AA65" s="4"/>
      <c r="AB65" s="92">
        <f t="shared" si="17"/>
        <v>0</v>
      </c>
      <c r="AC65" s="10">
        <f t="shared" si="18"/>
        <v>0</v>
      </c>
      <c r="AD65" s="4"/>
      <c r="AE65" s="92">
        <f t="shared" si="19"/>
        <v>0</v>
      </c>
      <c r="AF65" s="10">
        <f t="shared" si="20"/>
        <v>0</v>
      </c>
      <c r="AG65" s="119">
        <f t="shared" si="21"/>
        <v>0</v>
      </c>
      <c r="AH65" s="4"/>
      <c r="AI65" s="92">
        <f t="shared" si="22"/>
        <v>0</v>
      </c>
      <c r="AJ65" s="10">
        <f t="shared" si="23"/>
        <v>0</v>
      </c>
      <c r="AK65" s="4"/>
      <c r="AL65" s="92">
        <f t="shared" si="24"/>
        <v>0</v>
      </c>
      <c r="AM65" s="10">
        <f t="shared" si="25"/>
        <v>0</v>
      </c>
      <c r="AN65" s="4"/>
      <c r="AO65" s="92">
        <f t="shared" si="26"/>
        <v>0</v>
      </c>
      <c r="AP65" s="10">
        <f t="shared" si="27"/>
        <v>0</v>
      </c>
      <c r="AQ65" s="119">
        <f t="shared" si="28"/>
        <v>0</v>
      </c>
      <c r="AR65" s="4"/>
      <c r="AS65" s="92">
        <f t="shared" si="29"/>
        <v>0</v>
      </c>
      <c r="AT65" s="10">
        <f t="shared" si="30"/>
        <v>0</v>
      </c>
      <c r="AU65" s="4"/>
      <c r="AV65" s="92">
        <f t="shared" si="31"/>
        <v>0</v>
      </c>
      <c r="AW65" s="10">
        <f t="shared" si="32"/>
        <v>0</v>
      </c>
      <c r="AX65" s="4"/>
      <c r="AY65" s="92">
        <f t="shared" si="33"/>
        <v>0</v>
      </c>
      <c r="AZ65" s="10">
        <f t="shared" si="34"/>
        <v>0</v>
      </c>
      <c r="BA65" s="119">
        <f t="shared" si="35"/>
        <v>0</v>
      </c>
      <c r="BB65" s="4"/>
      <c r="BC65" s="92">
        <f t="shared" si="36"/>
        <v>0</v>
      </c>
      <c r="BD65" s="10">
        <f t="shared" si="37"/>
        <v>0</v>
      </c>
      <c r="BE65" s="4"/>
      <c r="BF65" s="92">
        <f t="shared" si="38"/>
        <v>0</v>
      </c>
      <c r="BG65" s="10">
        <f t="shared" si="39"/>
        <v>0</v>
      </c>
      <c r="BH65" s="4"/>
      <c r="BI65" s="92">
        <f t="shared" si="40"/>
        <v>0</v>
      </c>
      <c r="BJ65" s="10">
        <f t="shared" si="41"/>
        <v>0</v>
      </c>
      <c r="BK65" s="119">
        <f t="shared" si="42"/>
        <v>0</v>
      </c>
      <c r="BL65" s="4"/>
      <c r="BM65" s="92">
        <f t="shared" si="43"/>
        <v>0</v>
      </c>
      <c r="BN65" s="10">
        <f t="shared" si="44"/>
        <v>0</v>
      </c>
      <c r="BO65" s="4"/>
      <c r="BP65" s="92">
        <f t="shared" si="45"/>
        <v>0</v>
      </c>
      <c r="BQ65" s="10">
        <f t="shared" si="46"/>
        <v>0</v>
      </c>
      <c r="BR65" s="4"/>
      <c r="BS65" s="92">
        <f t="shared" si="47"/>
        <v>0</v>
      </c>
      <c r="BT65" s="10">
        <f t="shared" si="48"/>
        <v>0</v>
      </c>
      <c r="BU65" s="119">
        <f t="shared" si="49"/>
        <v>0</v>
      </c>
      <c r="BV65" s="4"/>
      <c r="BW65" s="92">
        <f t="shared" si="50"/>
        <v>0</v>
      </c>
      <c r="BX65" s="10">
        <f t="shared" si="51"/>
        <v>0</v>
      </c>
      <c r="BY65" s="4"/>
      <c r="BZ65" s="92">
        <f t="shared" si="52"/>
        <v>0</v>
      </c>
      <c r="CA65" s="10">
        <f t="shared" si="53"/>
        <v>0</v>
      </c>
      <c r="CB65" s="4"/>
      <c r="CC65" s="92">
        <f t="shared" si="54"/>
        <v>0</v>
      </c>
      <c r="CD65" s="10">
        <f t="shared" si="55"/>
        <v>0</v>
      </c>
      <c r="CE65" s="119">
        <f t="shared" si="56"/>
        <v>0</v>
      </c>
      <c r="CF65" s="4"/>
      <c r="CG65" s="92">
        <f t="shared" si="57"/>
        <v>0</v>
      </c>
      <c r="CH65" s="10">
        <f t="shared" si="58"/>
        <v>0</v>
      </c>
      <c r="CI65" s="4"/>
      <c r="CJ65" s="92">
        <f t="shared" si="59"/>
        <v>0</v>
      </c>
      <c r="CK65" s="10">
        <f t="shared" si="60"/>
        <v>0</v>
      </c>
      <c r="CL65" s="4"/>
      <c r="CM65" s="92">
        <f t="shared" si="61"/>
        <v>0</v>
      </c>
      <c r="CN65" s="10">
        <f t="shared" si="62"/>
        <v>0</v>
      </c>
      <c r="CO65" s="119">
        <f t="shared" si="63"/>
        <v>0</v>
      </c>
      <c r="CP65" s="4"/>
      <c r="CQ65" s="92">
        <f t="shared" si="64"/>
        <v>0</v>
      </c>
      <c r="CR65" s="10">
        <f t="shared" si="65"/>
        <v>0</v>
      </c>
      <c r="CS65" s="4"/>
      <c r="CT65" s="92">
        <f t="shared" si="66"/>
        <v>0</v>
      </c>
      <c r="CU65" s="10">
        <f t="shared" si="67"/>
        <v>0</v>
      </c>
      <c r="CV65" s="4"/>
      <c r="CW65" s="92">
        <f t="shared" si="68"/>
        <v>0</v>
      </c>
      <c r="CX65" s="10">
        <f t="shared" si="69"/>
        <v>0</v>
      </c>
      <c r="CY65" s="119">
        <f t="shared" si="70"/>
        <v>0</v>
      </c>
      <c r="CZ65" s="4"/>
      <c r="DA65" s="92">
        <f t="shared" si="71"/>
        <v>0</v>
      </c>
      <c r="DB65" s="10">
        <f t="shared" si="72"/>
        <v>0</v>
      </c>
      <c r="DC65" s="4"/>
      <c r="DD65" s="92">
        <f t="shared" si="73"/>
        <v>0</v>
      </c>
      <c r="DE65" s="10">
        <f t="shared" si="74"/>
        <v>0</v>
      </c>
      <c r="DF65" s="4"/>
      <c r="DG65" s="92">
        <f t="shared" si="75"/>
        <v>0</v>
      </c>
      <c r="DH65" s="10">
        <f t="shared" si="76"/>
        <v>0</v>
      </c>
      <c r="DI65" s="119">
        <f t="shared" si="77"/>
        <v>0</v>
      </c>
      <c r="DJ65" s="4"/>
      <c r="DK65" s="92">
        <f t="shared" si="78"/>
        <v>0</v>
      </c>
      <c r="DL65" s="10">
        <f t="shared" si="79"/>
        <v>0</v>
      </c>
      <c r="DM65" s="4"/>
      <c r="DN65" s="92">
        <f t="shared" si="80"/>
        <v>0</v>
      </c>
      <c r="DO65" s="10">
        <f t="shared" si="81"/>
        <v>0</v>
      </c>
      <c r="DP65" s="4"/>
      <c r="DQ65" s="92">
        <f t="shared" si="82"/>
        <v>0</v>
      </c>
      <c r="DR65" s="10">
        <f t="shared" si="83"/>
        <v>0</v>
      </c>
      <c r="DS65" s="119">
        <f t="shared" si="84"/>
        <v>0</v>
      </c>
      <c r="DT65" s="4"/>
      <c r="DU65" s="92">
        <f t="shared" si="85"/>
        <v>0</v>
      </c>
      <c r="DV65" s="10">
        <f t="shared" si="86"/>
        <v>0</v>
      </c>
      <c r="DW65" s="4"/>
      <c r="DX65" s="92">
        <f t="shared" si="87"/>
        <v>0</v>
      </c>
      <c r="DY65" s="10">
        <f t="shared" si="88"/>
        <v>0</v>
      </c>
      <c r="DZ65" s="4"/>
      <c r="EA65" s="92">
        <f t="shared" si="89"/>
        <v>0</v>
      </c>
      <c r="EB65" s="10">
        <f t="shared" si="90"/>
        <v>0</v>
      </c>
      <c r="EC65" s="119">
        <f t="shared" si="91"/>
        <v>0</v>
      </c>
      <c r="ED65" s="4"/>
      <c r="EE65" s="92">
        <f t="shared" si="92"/>
        <v>0</v>
      </c>
      <c r="EF65" s="10">
        <f t="shared" si="93"/>
        <v>0</v>
      </c>
      <c r="EG65" s="4"/>
      <c r="EH65" s="92">
        <f t="shared" si="94"/>
        <v>0</v>
      </c>
      <c r="EI65" s="10">
        <f t="shared" si="95"/>
        <v>0</v>
      </c>
      <c r="EJ65" s="4"/>
      <c r="EK65" s="92">
        <f t="shared" si="96"/>
        <v>0</v>
      </c>
      <c r="EL65" s="10">
        <f t="shared" si="97"/>
        <v>0</v>
      </c>
      <c r="EM65" s="119">
        <f t="shared" si="98"/>
        <v>0</v>
      </c>
      <c r="EN65" s="4"/>
      <c r="EO65" s="92">
        <f t="shared" si="99"/>
        <v>0</v>
      </c>
      <c r="EP65" s="10">
        <f t="shared" si="100"/>
        <v>0</v>
      </c>
      <c r="EQ65" s="4"/>
      <c r="ER65" s="92">
        <f t="shared" si="101"/>
        <v>0</v>
      </c>
      <c r="ES65" s="10">
        <f t="shared" si="102"/>
        <v>0</v>
      </c>
      <c r="ET65" s="4"/>
      <c r="EU65" s="92">
        <f t="shared" si="103"/>
        <v>0</v>
      </c>
      <c r="EV65" s="10">
        <f t="shared" si="104"/>
        <v>0</v>
      </c>
      <c r="EW65" s="119">
        <f t="shared" si="105"/>
        <v>0</v>
      </c>
      <c r="EX65" s="4"/>
      <c r="EY65" s="92">
        <f t="shared" si="106"/>
        <v>0</v>
      </c>
      <c r="EZ65" s="10">
        <f t="shared" si="107"/>
        <v>0</v>
      </c>
      <c r="FA65" s="4"/>
      <c r="FB65" s="92">
        <f t="shared" si="108"/>
        <v>0</v>
      </c>
      <c r="FC65" s="10">
        <f t="shared" si="109"/>
        <v>0</v>
      </c>
      <c r="FD65" s="4"/>
      <c r="FE65" s="92">
        <f t="shared" si="110"/>
        <v>0</v>
      </c>
      <c r="FF65" s="10">
        <f t="shared" si="111"/>
        <v>0</v>
      </c>
      <c r="FG65" s="119">
        <f t="shared" si="112"/>
        <v>0</v>
      </c>
      <c r="FH65" s="4"/>
      <c r="FI65" s="92">
        <f t="shared" si="113"/>
        <v>0</v>
      </c>
      <c r="FJ65" s="10">
        <f t="shared" si="114"/>
        <v>0</v>
      </c>
      <c r="FK65" s="4"/>
      <c r="FL65" s="92">
        <f t="shared" si="115"/>
        <v>0</v>
      </c>
      <c r="FM65" s="10">
        <f t="shared" si="116"/>
        <v>0</v>
      </c>
      <c r="FN65" s="4"/>
      <c r="FO65" s="92">
        <f t="shared" si="117"/>
        <v>0</v>
      </c>
      <c r="FP65" s="10">
        <f t="shared" si="118"/>
        <v>0</v>
      </c>
      <c r="FQ65" s="119">
        <f t="shared" si="219"/>
        <v>0</v>
      </c>
      <c r="FR65" s="4"/>
      <c r="FS65" s="92">
        <f t="shared" si="120"/>
        <v>0</v>
      </c>
      <c r="FT65" s="10">
        <f t="shared" si="121"/>
        <v>0</v>
      </c>
      <c r="FU65" s="4"/>
      <c r="FV65" s="92">
        <f t="shared" si="122"/>
        <v>0</v>
      </c>
      <c r="FW65" s="10">
        <f t="shared" si="123"/>
        <v>0</v>
      </c>
      <c r="FX65" s="4"/>
      <c r="FY65" s="92">
        <f t="shared" si="124"/>
        <v>0</v>
      </c>
      <c r="FZ65" s="10">
        <f t="shared" si="125"/>
        <v>0</v>
      </c>
      <c r="GA65" s="119">
        <f t="shared" si="220"/>
        <v>0</v>
      </c>
      <c r="GB65" s="4"/>
      <c r="GC65" s="92">
        <f t="shared" si="127"/>
        <v>0</v>
      </c>
      <c r="GD65" s="10">
        <f t="shared" si="128"/>
        <v>0</v>
      </c>
      <c r="GE65" s="4"/>
      <c r="GF65" s="92">
        <f t="shared" si="129"/>
        <v>0</v>
      </c>
      <c r="GG65" s="10">
        <f t="shared" si="130"/>
        <v>0</v>
      </c>
      <c r="GH65" s="4"/>
      <c r="GI65" s="92">
        <f t="shared" si="131"/>
        <v>0</v>
      </c>
      <c r="GJ65" s="10">
        <f t="shared" si="132"/>
        <v>0</v>
      </c>
      <c r="GK65" s="119">
        <f t="shared" si="221"/>
        <v>0</v>
      </c>
      <c r="GL65" s="4"/>
      <c r="GM65" s="92">
        <f t="shared" si="134"/>
        <v>0</v>
      </c>
      <c r="GN65" s="10">
        <f t="shared" si="135"/>
        <v>0</v>
      </c>
      <c r="GO65" s="4"/>
      <c r="GP65" s="92">
        <f t="shared" si="136"/>
        <v>0</v>
      </c>
      <c r="GQ65" s="10">
        <f t="shared" si="137"/>
        <v>0</v>
      </c>
      <c r="GR65" s="4"/>
      <c r="GS65" s="92">
        <f t="shared" si="138"/>
        <v>0</v>
      </c>
      <c r="GT65" s="10">
        <f t="shared" si="139"/>
        <v>0</v>
      </c>
      <c r="GU65" s="119">
        <f t="shared" si="140"/>
        <v>0</v>
      </c>
      <c r="GV65" s="4"/>
      <c r="GW65" s="92">
        <f t="shared" si="141"/>
        <v>0</v>
      </c>
      <c r="GX65" s="10">
        <f t="shared" si="142"/>
        <v>0</v>
      </c>
      <c r="GY65" s="4"/>
      <c r="GZ65" s="92">
        <f t="shared" si="143"/>
        <v>0</v>
      </c>
      <c r="HA65" s="10">
        <f t="shared" si="144"/>
        <v>0</v>
      </c>
      <c r="HB65" s="4"/>
      <c r="HC65" s="92">
        <f t="shared" si="145"/>
        <v>0</v>
      </c>
      <c r="HD65" s="10">
        <f t="shared" si="146"/>
        <v>0</v>
      </c>
      <c r="HE65" s="119">
        <f t="shared" si="222"/>
        <v>0</v>
      </c>
      <c r="HF65" s="4"/>
      <c r="HG65" s="92">
        <f t="shared" si="148"/>
        <v>0</v>
      </c>
      <c r="HH65" s="10">
        <f t="shared" si="149"/>
        <v>0</v>
      </c>
      <c r="HI65" s="4"/>
      <c r="HJ65" s="92">
        <f t="shared" si="150"/>
        <v>0</v>
      </c>
      <c r="HK65" s="10">
        <f t="shared" si="151"/>
        <v>0</v>
      </c>
      <c r="HL65" s="4"/>
      <c r="HM65" s="92">
        <f t="shared" si="152"/>
        <v>0</v>
      </c>
      <c r="HN65" s="10">
        <f t="shared" si="153"/>
        <v>0</v>
      </c>
      <c r="HO65" s="119">
        <f t="shared" si="223"/>
        <v>0</v>
      </c>
      <c r="HP65" s="4"/>
      <c r="HQ65" s="92">
        <f t="shared" si="155"/>
        <v>0</v>
      </c>
      <c r="HR65" s="10">
        <f t="shared" si="156"/>
        <v>0</v>
      </c>
      <c r="HS65" s="4"/>
      <c r="HT65" s="92">
        <f t="shared" si="157"/>
        <v>0</v>
      </c>
      <c r="HU65" s="10">
        <f t="shared" si="158"/>
        <v>0</v>
      </c>
      <c r="HV65" s="4"/>
      <c r="HW65" s="92">
        <f t="shared" si="159"/>
        <v>0</v>
      </c>
      <c r="HX65" s="10">
        <f t="shared" si="160"/>
        <v>0</v>
      </c>
      <c r="HY65" s="119">
        <f t="shared" si="224"/>
        <v>0</v>
      </c>
      <c r="HZ65" s="4"/>
      <c r="IA65" s="92">
        <f t="shared" si="162"/>
        <v>0</v>
      </c>
      <c r="IB65" s="10">
        <f t="shared" si="163"/>
        <v>0</v>
      </c>
      <c r="IC65" s="4"/>
      <c r="ID65" s="92">
        <f t="shared" si="164"/>
        <v>0</v>
      </c>
      <c r="IE65" s="10">
        <f t="shared" si="165"/>
        <v>0</v>
      </c>
      <c r="IF65" s="4"/>
      <c r="IG65" s="92">
        <f t="shared" si="166"/>
        <v>0</v>
      </c>
      <c r="IH65" s="10">
        <f t="shared" si="167"/>
        <v>0</v>
      </c>
      <c r="II65" s="119">
        <f t="shared" si="225"/>
        <v>0</v>
      </c>
      <c r="IJ65" s="4"/>
      <c r="IK65" s="92">
        <f t="shared" si="169"/>
        <v>0</v>
      </c>
      <c r="IL65" s="10">
        <f t="shared" si="170"/>
        <v>0</v>
      </c>
      <c r="IM65" s="4"/>
      <c r="IN65" s="92">
        <f t="shared" si="171"/>
        <v>0</v>
      </c>
      <c r="IO65" s="10">
        <f t="shared" si="172"/>
        <v>0</v>
      </c>
      <c r="IP65" s="4"/>
      <c r="IQ65" s="92">
        <f t="shared" si="173"/>
        <v>0</v>
      </c>
      <c r="IR65" s="10">
        <f t="shared" si="174"/>
        <v>0</v>
      </c>
      <c r="IS65" s="119">
        <f t="shared" si="226"/>
        <v>0</v>
      </c>
      <c r="IT65" s="4"/>
      <c r="IU65" s="92">
        <f t="shared" si="176"/>
        <v>0</v>
      </c>
      <c r="IV65" s="10">
        <f t="shared" si="177"/>
        <v>0</v>
      </c>
      <c r="IW65" s="4"/>
      <c r="IX65" s="92">
        <f t="shared" si="178"/>
        <v>0</v>
      </c>
      <c r="IY65" s="10">
        <f t="shared" si="179"/>
        <v>0</v>
      </c>
      <c r="IZ65" s="4"/>
      <c r="JA65" s="92">
        <f t="shared" si="180"/>
        <v>0</v>
      </c>
      <c r="JB65" s="10">
        <f t="shared" si="181"/>
        <v>0</v>
      </c>
      <c r="JC65" s="119">
        <f t="shared" si="227"/>
        <v>0</v>
      </c>
      <c r="JD65" s="4"/>
      <c r="JE65" s="92">
        <f t="shared" si="183"/>
        <v>0</v>
      </c>
      <c r="JF65" s="10">
        <f t="shared" si="184"/>
        <v>0</v>
      </c>
      <c r="JG65" s="4"/>
      <c r="JH65" s="92">
        <f t="shared" si="185"/>
        <v>0</v>
      </c>
      <c r="JI65" s="10">
        <f t="shared" si="186"/>
        <v>0</v>
      </c>
      <c r="JJ65" s="4"/>
      <c r="JK65" s="92">
        <f t="shared" si="187"/>
        <v>0</v>
      </c>
      <c r="JL65" s="10">
        <f t="shared" si="188"/>
        <v>0</v>
      </c>
      <c r="JM65" s="119">
        <f t="shared" si="189"/>
        <v>0</v>
      </c>
      <c r="JN65" s="4"/>
      <c r="JO65" s="92">
        <f t="shared" si="190"/>
        <v>0</v>
      </c>
      <c r="JP65" s="10">
        <f t="shared" si="191"/>
        <v>0</v>
      </c>
      <c r="JQ65" s="4"/>
      <c r="JR65" s="92">
        <f t="shared" si="192"/>
        <v>0</v>
      </c>
      <c r="JS65" s="10">
        <f t="shared" si="193"/>
        <v>0</v>
      </c>
      <c r="JT65" s="4"/>
      <c r="JU65" s="92">
        <f t="shared" si="194"/>
        <v>0</v>
      </c>
      <c r="JV65" s="10">
        <f t="shared" si="195"/>
        <v>0</v>
      </c>
      <c r="JW65" s="119">
        <f t="shared" si="228"/>
        <v>0</v>
      </c>
      <c r="JX65" s="4"/>
      <c r="JY65" s="92">
        <f t="shared" si="197"/>
        <v>0</v>
      </c>
      <c r="JZ65" s="10">
        <f t="shared" si="198"/>
        <v>0</v>
      </c>
      <c r="KA65" s="4"/>
      <c r="KB65" s="92">
        <f t="shared" si="199"/>
        <v>0</v>
      </c>
      <c r="KC65" s="10">
        <f t="shared" si="200"/>
        <v>0</v>
      </c>
      <c r="KD65" s="4"/>
      <c r="KE65" s="92">
        <f t="shared" si="201"/>
        <v>0</v>
      </c>
      <c r="KF65" s="10">
        <f t="shared" si="202"/>
        <v>0</v>
      </c>
      <c r="KG65" s="119">
        <f t="shared" si="229"/>
        <v>0</v>
      </c>
      <c r="KH65" s="4"/>
      <c r="KI65" s="92">
        <f t="shared" si="204"/>
        <v>0</v>
      </c>
      <c r="KJ65" s="10">
        <f t="shared" si="205"/>
        <v>0</v>
      </c>
      <c r="KK65" s="4"/>
      <c r="KL65" s="92">
        <f t="shared" si="206"/>
        <v>0</v>
      </c>
      <c r="KM65" s="10">
        <f t="shared" si="207"/>
        <v>0</v>
      </c>
      <c r="KN65" s="4"/>
      <c r="KO65" s="92">
        <f t="shared" si="208"/>
        <v>0</v>
      </c>
      <c r="KP65" s="10">
        <f t="shared" si="209"/>
        <v>0</v>
      </c>
      <c r="KQ65" s="119">
        <f t="shared" si="230"/>
        <v>0</v>
      </c>
      <c r="KR65" s="4"/>
      <c r="KS65" s="92">
        <f t="shared" si="211"/>
        <v>0</v>
      </c>
      <c r="KT65" s="10">
        <f t="shared" si="212"/>
        <v>0</v>
      </c>
      <c r="KU65" s="4"/>
      <c r="KV65" s="92">
        <f t="shared" si="213"/>
        <v>0</v>
      </c>
      <c r="KW65" s="10">
        <f t="shared" si="214"/>
        <v>0</v>
      </c>
      <c r="KX65" s="4"/>
      <c r="KY65" s="92">
        <f t="shared" si="215"/>
        <v>0</v>
      </c>
      <c r="KZ65" s="10">
        <f t="shared" si="216"/>
        <v>0</v>
      </c>
      <c r="LA65" s="119">
        <f t="shared" si="231"/>
        <v>0</v>
      </c>
      <c r="LB65" s="37"/>
      <c r="LD65" s="335">
        <f t="shared" si="218"/>
        <v>0</v>
      </c>
      <c r="LE65" s="189">
        <f t="shared" si="0"/>
        <v>0</v>
      </c>
    </row>
    <row r="66" spans="1:317" hidden="1" x14ac:dyDescent="0.25">
      <c r="A66" s="183" t="s">
        <v>45</v>
      </c>
      <c r="B66" s="4">
        <v>50000</v>
      </c>
      <c r="C66" s="4">
        <v>120000</v>
      </c>
      <c r="D66" s="4"/>
      <c r="E66" s="92">
        <f t="shared" si="1"/>
        <v>0</v>
      </c>
      <c r="F66" s="10">
        <f t="shared" si="2"/>
        <v>0</v>
      </c>
      <c r="G66" s="4"/>
      <c r="H66" s="92">
        <f t="shared" si="3"/>
        <v>0</v>
      </c>
      <c r="I66" s="10">
        <f t="shared" si="4"/>
        <v>0</v>
      </c>
      <c r="J66" s="4"/>
      <c r="K66" s="92">
        <f t="shared" si="5"/>
        <v>0</v>
      </c>
      <c r="L66" s="10">
        <f t="shared" si="6"/>
        <v>0</v>
      </c>
      <c r="M66" s="119">
        <f t="shared" si="7"/>
        <v>0</v>
      </c>
      <c r="N66" s="4"/>
      <c r="O66" s="92">
        <f t="shared" si="8"/>
        <v>0</v>
      </c>
      <c r="P66" s="10">
        <f t="shared" si="9"/>
        <v>0</v>
      </c>
      <c r="Q66" s="4"/>
      <c r="R66" s="92">
        <f t="shared" si="10"/>
        <v>0</v>
      </c>
      <c r="S66" s="10">
        <f t="shared" si="11"/>
        <v>0</v>
      </c>
      <c r="T66" s="4"/>
      <c r="U66" s="92">
        <f t="shared" si="12"/>
        <v>0</v>
      </c>
      <c r="V66" s="10">
        <f t="shared" si="13"/>
        <v>0</v>
      </c>
      <c r="W66" s="119">
        <f t="shared" si="14"/>
        <v>0</v>
      </c>
      <c r="X66" s="4"/>
      <c r="Y66" s="92">
        <f t="shared" si="15"/>
        <v>0</v>
      </c>
      <c r="Z66" s="10">
        <f t="shared" si="16"/>
        <v>0</v>
      </c>
      <c r="AA66" s="4"/>
      <c r="AB66" s="92">
        <f t="shared" si="17"/>
        <v>0</v>
      </c>
      <c r="AC66" s="10">
        <f t="shared" si="18"/>
        <v>0</v>
      </c>
      <c r="AD66" s="4"/>
      <c r="AE66" s="92">
        <f t="shared" si="19"/>
        <v>0</v>
      </c>
      <c r="AF66" s="10">
        <f t="shared" si="20"/>
        <v>0</v>
      </c>
      <c r="AG66" s="119">
        <f t="shared" si="21"/>
        <v>0</v>
      </c>
      <c r="AH66" s="4"/>
      <c r="AI66" s="92">
        <f t="shared" si="22"/>
        <v>0</v>
      </c>
      <c r="AJ66" s="10">
        <f t="shared" si="23"/>
        <v>0</v>
      </c>
      <c r="AK66" s="4"/>
      <c r="AL66" s="92">
        <f t="shared" si="24"/>
        <v>0</v>
      </c>
      <c r="AM66" s="10">
        <f t="shared" si="25"/>
        <v>0</v>
      </c>
      <c r="AN66" s="4"/>
      <c r="AO66" s="92">
        <f t="shared" si="26"/>
        <v>0</v>
      </c>
      <c r="AP66" s="10">
        <f t="shared" si="27"/>
        <v>0</v>
      </c>
      <c r="AQ66" s="119">
        <f t="shared" si="28"/>
        <v>0</v>
      </c>
      <c r="AR66" s="4"/>
      <c r="AS66" s="92">
        <f t="shared" si="29"/>
        <v>0</v>
      </c>
      <c r="AT66" s="10">
        <f t="shared" si="30"/>
        <v>0</v>
      </c>
      <c r="AU66" s="4"/>
      <c r="AV66" s="92">
        <f t="shared" si="31"/>
        <v>0</v>
      </c>
      <c r="AW66" s="10">
        <f t="shared" si="32"/>
        <v>0</v>
      </c>
      <c r="AX66" s="4"/>
      <c r="AY66" s="92">
        <f t="shared" si="33"/>
        <v>0</v>
      </c>
      <c r="AZ66" s="10">
        <f t="shared" si="34"/>
        <v>0</v>
      </c>
      <c r="BA66" s="119">
        <f t="shared" si="35"/>
        <v>0</v>
      </c>
      <c r="BB66" s="4"/>
      <c r="BC66" s="92">
        <f t="shared" si="36"/>
        <v>0</v>
      </c>
      <c r="BD66" s="10">
        <f t="shared" si="37"/>
        <v>0</v>
      </c>
      <c r="BE66" s="4"/>
      <c r="BF66" s="92">
        <f t="shared" si="38"/>
        <v>0</v>
      </c>
      <c r="BG66" s="10">
        <f t="shared" si="39"/>
        <v>0</v>
      </c>
      <c r="BH66" s="4"/>
      <c r="BI66" s="92">
        <f t="shared" si="40"/>
        <v>0</v>
      </c>
      <c r="BJ66" s="10">
        <f t="shared" si="41"/>
        <v>0</v>
      </c>
      <c r="BK66" s="119">
        <f t="shared" si="42"/>
        <v>0</v>
      </c>
      <c r="BL66" s="4"/>
      <c r="BM66" s="92">
        <f t="shared" si="43"/>
        <v>0</v>
      </c>
      <c r="BN66" s="10">
        <f t="shared" si="44"/>
        <v>0</v>
      </c>
      <c r="BO66" s="4"/>
      <c r="BP66" s="92">
        <f t="shared" si="45"/>
        <v>0</v>
      </c>
      <c r="BQ66" s="10">
        <f t="shared" si="46"/>
        <v>0</v>
      </c>
      <c r="BR66" s="4"/>
      <c r="BS66" s="92">
        <f t="shared" si="47"/>
        <v>0</v>
      </c>
      <c r="BT66" s="10">
        <f t="shared" si="48"/>
        <v>0</v>
      </c>
      <c r="BU66" s="119">
        <f t="shared" si="49"/>
        <v>0</v>
      </c>
      <c r="BV66" s="4"/>
      <c r="BW66" s="92">
        <f t="shared" si="50"/>
        <v>0</v>
      </c>
      <c r="BX66" s="10">
        <f t="shared" si="51"/>
        <v>0</v>
      </c>
      <c r="BY66" s="4"/>
      <c r="BZ66" s="92">
        <f t="shared" si="52"/>
        <v>0</v>
      </c>
      <c r="CA66" s="10">
        <f t="shared" si="53"/>
        <v>0</v>
      </c>
      <c r="CB66" s="4"/>
      <c r="CC66" s="92">
        <f t="shared" si="54"/>
        <v>0</v>
      </c>
      <c r="CD66" s="10">
        <f t="shared" si="55"/>
        <v>0</v>
      </c>
      <c r="CE66" s="119">
        <f t="shared" si="56"/>
        <v>0</v>
      </c>
      <c r="CF66" s="4"/>
      <c r="CG66" s="92">
        <f t="shared" si="57"/>
        <v>0</v>
      </c>
      <c r="CH66" s="10">
        <f t="shared" si="58"/>
        <v>0</v>
      </c>
      <c r="CI66" s="4"/>
      <c r="CJ66" s="92">
        <f t="shared" si="59"/>
        <v>0</v>
      </c>
      <c r="CK66" s="10">
        <f t="shared" si="60"/>
        <v>0</v>
      </c>
      <c r="CL66" s="4"/>
      <c r="CM66" s="92">
        <f t="shared" si="61"/>
        <v>0</v>
      </c>
      <c r="CN66" s="10">
        <f t="shared" si="62"/>
        <v>0</v>
      </c>
      <c r="CO66" s="119">
        <f t="shared" si="63"/>
        <v>0</v>
      </c>
      <c r="CP66" s="4"/>
      <c r="CQ66" s="92">
        <f t="shared" si="64"/>
        <v>0</v>
      </c>
      <c r="CR66" s="10">
        <f t="shared" si="65"/>
        <v>0</v>
      </c>
      <c r="CS66" s="4"/>
      <c r="CT66" s="92">
        <f t="shared" si="66"/>
        <v>0</v>
      </c>
      <c r="CU66" s="10">
        <f t="shared" si="67"/>
        <v>0</v>
      </c>
      <c r="CV66" s="4"/>
      <c r="CW66" s="92">
        <f t="shared" si="68"/>
        <v>0</v>
      </c>
      <c r="CX66" s="10">
        <f t="shared" si="69"/>
        <v>0</v>
      </c>
      <c r="CY66" s="119">
        <f t="shared" si="70"/>
        <v>0</v>
      </c>
      <c r="CZ66" s="4"/>
      <c r="DA66" s="92">
        <f t="shared" si="71"/>
        <v>0</v>
      </c>
      <c r="DB66" s="10">
        <f t="shared" si="72"/>
        <v>0</v>
      </c>
      <c r="DC66" s="4"/>
      <c r="DD66" s="92">
        <f t="shared" si="73"/>
        <v>0</v>
      </c>
      <c r="DE66" s="10">
        <f t="shared" si="74"/>
        <v>0</v>
      </c>
      <c r="DF66" s="4"/>
      <c r="DG66" s="92">
        <f t="shared" si="75"/>
        <v>0</v>
      </c>
      <c r="DH66" s="10">
        <f t="shared" si="76"/>
        <v>0</v>
      </c>
      <c r="DI66" s="119">
        <f t="shared" si="77"/>
        <v>0</v>
      </c>
      <c r="DJ66" s="4"/>
      <c r="DK66" s="92">
        <f t="shared" si="78"/>
        <v>0</v>
      </c>
      <c r="DL66" s="10">
        <f t="shared" si="79"/>
        <v>0</v>
      </c>
      <c r="DM66" s="4"/>
      <c r="DN66" s="92">
        <f t="shared" si="80"/>
        <v>0</v>
      </c>
      <c r="DO66" s="10">
        <f t="shared" si="81"/>
        <v>0</v>
      </c>
      <c r="DP66" s="4"/>
      <c r="DQ66" s="92">
        <f t="shared" si="82"/>
        <v>0</v>
      </c>
      <c r="DR66" s="10">
        <f t="shared" si="83"/>
        <v>0</v>
      </c>
      <c r="DS66" s="119">
        <f t="shared" si="84"/>
        <v>0</v>
      </c>
      <c r="DT66" s="4"/>
      <c r="DU66" s="92">
        <f t="shared" si="85"/>
        <v>0</v>
      </c>
      <c r="DV66" s="10">
        <f t="shared" si="86"/>
        <v>0</v>
      </c>
      <c r="DW66" s="4"/>
      <c r="DX66" s="92">
        <f t="shared" si="87"/>
        <v>0</v>
      </c>
      <c r="DY66" s="10">
        <f t="shared" si="88"/>
        <v>0</v>
      </c>
      <c r="DZ66" s="4"/>
      <c r="EA66" s="92">
        <f t="shared" si="89"/>
        <v>0</v>
      </c>
      <c r="EB66" s="10">
        <f t="shared" si="90"/>
        <v>0</v>
      </c>
      <c r="EC66" s="119">
        <f t="shared" si="91"/>
        <v>0</v>
      </c>
      <c r="ED66" s="4"/>
      <c r="EE66" s="92">
        <f t="shared" si="92"/>
        <v>0</v>
      </c>
      <c r="EF66" s="10">
        <f t="shared" si="93"/>
        <v>0</v>
      </c>
      <c r="EG66" s="4"/>
      <c r="EH66" s="92">
        <f t="shared" si="94"/>
        <v>0</v>
      </c>
      <c r="EI66" s="10">
        <f t="shared" si="95"/>
        <v>0</v>
      </c>
      <c r="EJ66" s="4"/>
      <c r="EK66" s="92">
        <f t="shared" si="96"/>
        <v>0</v>
      </c>
      <c r="EL66" s="10">
        <f t="shared" si="97"/>
        <v>0</v>
      </c>
      <c r="EM66" s="119">
        <f t="shared" si="98"/>
        <v>0</v>
      </c>
      <c r="EN66" s="4"/>
      <c r="EO66" s="92">
        <f t="shared" si="99"/>
        <v>0</v>
      </c>
      <c r="EP66" s="10">
        <f t="shared" si="100"/>
        <v>0</v>
      </c>
      <c r="EQ66" s="4"/>
      <c r="ER66" s="92">
        <f t="shared" si="101"/>
        <v>0</v>
      </c>
      <c r="ES66" s="10">
        <f t="shared" si="102"/>
        <v>0</v>
      </c>
      <c r="ET66" s="4"/>
      <c r="EU66" s="92">
        <f t="shared" si="103"/>
        <v>0</v>
      </c>
      <c r="EV66" s="10">
        <f t="shared" si="104"/>
        <v>0</v>
      </c>
      <c r="EW66" s="119">
        <f t="shared" si="105"/>
        <v>0</v>
      </c>
      <c r="EX66" s="4"/>
      <c r="EY66" s="92">
        <f t="shared" si="106"/>
        <v>0</v>
      </c>
      <c r="EZ66" s="10">
        <f t="shared" si="107"/>
        <v>0</v>
      </c>
      <c r="FA66" s="4"/>
      <c r="FB66" s="92">
        <f t="shared" si="108"/>
        <v>0</v>
      </c>
      <c r="FC66" s="10">
        <f t="shared" si="109"/>
        <v>0</v>
      </c>
      <c r="FD66" s="4"/>
      <c r="FE66" s="92">
        <f t="shared" si="110"/>
        <v>0</v>
      </c>
      <c r="FF66" s="10">
        <f t="shared" si="111"/>
        <v>0</v>
      </c>
      <c r="FG66" s="119">
        <f t="shared" si="112"/>
        <v>0</v>
      </c>
      <c r="FH66" s="4"/>
      <c r="FI66" s="92">
        <f t="shared" si="113"/>
        <v>0</v>
      </c>
      <c r="FJ66" s="10">
        <f t="shared" si="114"/>
        <v>0</v>
      </c>
      <c r="FK66" s="4"/>
      <c r="FL66" s="92">
        <f t="shared" si="115"/>
        <v>0</v>
      </c>
      <c r="FM66" s="10">
        <f t="shared" si="116"/>
        <v>0</v>
      </c>
      <c r="FN66" s="4"/>
      <c r="FO66" s="92">
        <f t="shared" si="117"/>
        <v>0</v>
      </c>
      <c r="FP66" s="10">
        <f t="shared" si="118"/>
        <v>0</v>
      </c>
      <c r="FQ66" s="119">
        <f t="shared" si="219"/>
        <v>0</v>
      </c>
      <c r="FR66" s="4"/>
      <c r="FS66" s="92">
        <f t="shared" si="120"/>
        <v>0</v>
      </c>
      <c r="FT66" s="10">
        <f t="shared" si="121"/>
        <v>0</v>
      </c>
      <c r="FU66" s="4"/>
      <c r="FV66" s="92">
        <f t="shared" si="122"/>
        <v>0</v>
      </c>
      <c r="FW66" s="10">
        <f t="shared" si="123"/>
        <v>0</v>
      </c>
      <c r="FX66" s="4"/>
      <c r="FY66" s="92">
        <f t="shared" si="124"/>
        <v>0</v>
      </c>
      <c r="FZ66" s="10">
        <f t="shared" si="125"/>
        <v>0</v>
      </c>
      <c r="GA66" s="119">
        <f t="shared" si="220"/>
        <v>0</v>
      </c>
      <c r="GB66" s="4"/>
      <c r="GC66" s="92">
        <f t="shared" si="127"/>
        <v>0</v>
      </c>
      <c r="GD66" s="10">
        <f t="shared" si="128"/>
        <v>0</v>
      </c>
      <c r="GE66" s="4"/>
      <c r="GF66" s="92">
        <f t="shared" si="129"/>
        <v>0</v>
      </c>
      <c r="GG66" s="10">
        <f t="shared" si="130"/>
        <v>0</v>
      </c>
      <c r="GH66" s="4"/>
      <c r="GI66" s="92">
        <f t="shared" si="131"/>
        <v>0</v>
      </c>
      <c r="GJ66" s="10">
        <f t="shared" si="132"/>
        <v>0</v>
      </c>
      <c r="GK66" s="119">
        <f t="shared" si="221"/>
        <v>0</v>
      </c>
      <c r="GL66" s="4"/>
      <c r="GM66" s="92">
        <f t="shared" si="134"/>
        <v>0</v>
      </c>
      <c r="GN66" s="10">
        <f t="shared" si="135"/>
        <v>0</v>
      </c>
      <c r="GO66" s="4"/>
      <c r="GP66" s="92">
        <f t="shared" si="136"/>
        <v>0</v>
      </c>
      <c r="GQ66" s="10">
        <f t="shared" si="137"/>
        <v>0</v>
      </c>
      <c r="GR66" s="4"/>
      <c r="GS66" s="92">
        <f t="shared" si="138"/>
        <v>0</v>
      </c>
      <c r="GT66" s="10">
        <f t="shared" si="139"/>
        <v>0</v>
      </c>
      <c r="GU66" s="119">
        <f t="shared" si="140"/>
        <v>0</v>
      </c>
      <c r="GV66" s="4"/>
      <c r="GW66" s="92">
        <f t="shared" si="141"/>
        <v>0</v>
      </c>
      <c r="GX66" s="10">
        <f t="shared" si="142"/>
        <v>0</v>
      </c>
      <c r="GY66" s="4"/>
      <c r="GZ66" s="92">
        <f t="shared" si="143"/>
        <v>0</v>
      </c>
      <c r="HA66" s="10">
        <f t="shared" si="144"/>
        <v>0</v>
      </c>
      <c r="HB66" s="4"/>
      <c r="HC66" s="92">
        <f t="shared" si="145"/>
        <v>0</v>
      </c>
      <c r="HD66" s="10">
        <f t="shared" si="146"/>
        <v>0</v>
      </c>
      <c r="HE66" s="119">
        <f t="shared" si="222"/>
        <v>0</v>
      </c>
      <c r="HF66" s="4"/>
      <c r="HG66" s="92">
        <f t="shared" si="148"/>
        <v>0</v>
      </c>
      <c r="HH66" s="10">
        <f t="shared" si="149"/>
        <v>0</v>
      </c>
      <c r="HI66" s="4"/>
      <c r="HJ66" s="92">
        <f t="shared" si="150"/>
        <v>0</v>
      </c>
      <c r="HK66" s="10">
        <f t="shared" si="151"/>
        <v>0</v>
      </c>
      <c r="HL66" s="4"/>
      <c r="HM66" s="92">
        <f t="shared" si="152"/>
        <v>0</v>
      </c>
      <c r="HN66" s="10">
        <f t="shared" si="153"/>
        <v>0</v>
      </c>
      <c r="HO66" s="119">
        <f t="shared" si="223"/>
        <v>0</v>
      </c>
      <c r="HP66" s="4"/>
      <c r="HQ66" s="92">
        <f t="shared" si="155"/>
        <v>0</v>
      </c>
      <c r="HR66" s="10">
        <f t="shared" si="156"/>
        <v>0</v>
      </c>
      <c r="HS66" s="4"/>
      <c r="HT66" s="92">
        <f t="shared" si="157"/>
        <v>0</v>
      </c>
      <c r="HU66" s="10">
        <f t="shared" si="158"/>
        <v>0</v>
      </c>
      <c r="HV66" s="4"/>
      <c r="HW66" s="92">
        <f t="shared" si="159"/>
        <v>0</v>
      </c>
      <c r="HX66" s="10">
        <f t="shared" si="160"/>
        <v>0</v>
      </c>
      <c r="HY66" s="119">
        <f t="shared" si="224"/>
        <v>0</v>
      </c>
      <c r="HZ66" s="4"/>
      <c r="IA66" s="92">
        <f t="shared" si="162"/>
        <v>0</v>
      </c>
      <c r="IB66" s="10">
        <f t="shared" si="163"/>
        <v>0</v>
      </c>
      <c r="IC66" s="4"/>
      <c r="ID66" s="92">
        <f t="shared" si="164"/>
        <v>0</v>
      </c>
      <c r="IE66" s="10">
        <f t="shared" si="165"/>
        <v>0</v>
      </c>
      <c r="IF66" s="4"/>
      <c r="IG66" s="92">
        <f t="shared" si="166"/>
        <v>0</v>
      </c>
      <c r="IH66" s="10">
        <f t="shared" si="167"/>
        <v>0</v>
      </c>
      <c r="II66" s="119">
        <f t="shared" si="225"/>
        <v>0</v>
      </c>
      <c r="IJ66" s="4"/>
      <c r="IK66" s="92">
        <f t="shared" si="169"/>
        <v>0</v>
      </c>
      <c r="IL66" s="10">
        <f t="shared" si="170"/>
        <v>0</v>
      </c>
      <c r="IM66" s="4"/>
      <c r="IN66" s="92">
        <f t="shared" si="171"/>
        <v>0</v>
      </c>
      <c r="IO66" s="10">
        <f t="shared" si="172"/>
        <v>0</v>
      </c>
      <c r="IP66" s="4"/>
      <c r="IQ66" s="92">
        <f t="shared" si="173"/>
        <v>0</v>
      </c>
      <c r="IR66" s="10">
        <f t="shared" si="174"/>
        <v>0</v>
      </c>
      <c r="IS66" s="119">
        <f t="shared" si="226"/>
        <v>0</v>
      </c>
      <c r="IT66" s="4"/>
      <c r="IU66" s="92">
        <f t="shared" si="176"/>
        <v>0</v>
      </c>
      <c r="IV66" s="10">
        <f t="shared" si="177"/>
        <v>0</v>
      </c>
      <c r="IW66" s="4"/>
      <c r="IX66" s="92">
        <f t="shared" si="178"/>
        <v>0</v>
      </c>
      <c r="IY66" s="10">
        <f t="shared" si="179"/>
        <v>0</v>
      </c>
      <c r="IZ66" s="4"/>
      <c r="JA66" s="92">
        <f t="shared" si="180"/>
        <v>0</v>
      </c>
      <c r="JB66" s="10">
        <f t="shared" si="181"/>
        <v>0</v>
      </c>
      <c r="JC66" s="119">
        <f t="shared" si="227"/>
        <v>0</v>
      </c>
      <c r="JD66" s="4"/>
      <c r="JE66" s="92">
        <f t="shared" si="183"/>
        <v>0</v>
      </c>
      <c r="JF66" s="10">
        <f t="shared" si="184"/>
        <v>0</v>
      </c>
      <c r="JG66" s="4"/>
      <c r="JH66" s="92">
        <f t="shared" si="185"/>
        <v>0</v>
      </c>
      <c r="JI66" s="10">
        <f t="shared" si="186"/>
        <v>0</v>
      </c>
      <c r="JJ66" s="4"/>
      <c r="JK66" s="92">
        <f t="shared" si="187"/>
        <v>0</v>
      </c>
      <c r="JL66" s="10">
        <f t="shared" si="188"/>
        <v>0</v>
      </c>
      <c r="JM66" s="119">
        <f t="shared" si="189"/>
        <v>0</v>
      </c>
      <c r="JN66" s="4"/>
      <c r="JO66" s="92">
        <f t="shared" si="190"/>
        <v>0</v>
      </c>
      <c r="JP66" s="10">
        <f t="shared" si="191"/>
        <v>0</v>
      </c>
      <c r="JQ66" s="4"/>
      <c r="JR66" s="92">
        <f t="shared" si="192"/>
        <v>0</v>
      </c>
      <c r="JS66" s="10">
        <f t="shared" si="193"/>
        <v>0</v>
      </c>
      <c r="JT66" s="4"/>
      <c r="JU66" s="92">
        <f t="shared" si="194"/>
        <v>0</v>
      </c>
      <c r="JV66" s="10">
        <f t="shared" si="195"/>
        <v>0</v>
      </c>
      <c r="JW66" s="119">
        <f t="shared" si="228"/>
        <v>0</v>
      </c>
      <c r="JX66" s="4"/>
      <c r="JY66" s="92">
        <f t="shared" si="197"/>
        <v>0</v>
      </c>
      <c r="JZ66" s="10">
        <f t="shared" si="198"/>
        <v>0</v>
      </c>
      <c r="KA66" s="4"/>
      <c r="KB66" s="92">
        <f t="shared" si="199"/>
        <v>0</v>
      </c>
      <c r="KC66" s="10">
        <f t="shared" si="200"/>
        <v>0</v>
      </c>
      <c r="KD66" s="4"/>
      <c r="KE66" s="92">
        <f t="shared" si="201"/>
        <v>0</v>
      </c>
      <c r="KF66" s="10">
        <f t="shared" si="202"/>
        <v>0</v>
      </c>
      <c r="KG66" s="119">
        <f t="shared" si="229"/>
        <v>0</v>
      </c>
      <c r="KH66" s="4"/>
      <c r="KI66" s="92">
        <f t="shared" si="204"/>
        <v>0</v>
      </c>
      <c r="KJ66" s="10">
        <f t="shared" si="205"/>
        <v>0</v>
      </c>
      <c r="KK66" s="4"/>
      <c r="KL66" s="92">
        <f t="shared" si="206"/>
        <v>0</v>
      </c>
      <c r="KM66" s="10">
        <f t="shared" si="207"/>
        <v>0</v>
      </c>
      <c r="KN66" s="4"/>
      <c r="KO66" s="92">
        <f t="shared" si="208"/>
        <v>0</v>
      </c>
      <c r="KP66" s="10">
        <f t="shared" si="209"/>
        <v>0</v>
      </c>
      <c r="KQ66" s="119">
        <f t="shared" si="230"/>
        <v>0</v>
      </c>
      <c r="KR66" s="4"/>
      <c r="KS66" s="92">
        <f t="shared" si="211"/>
        <v>0</v>
      </c>
      <c r="KT66" s="10">
        <f t="shared" si="212"/>
        <v>0</v>
      </c>
      <c r="KU66" s="4"/>
      <c r="KV66" s="92">
        <f t="shared" si="213"/>
        <v>0</v>
      </c>
      <c r="KW66" s="10">
        <f t="shared" si="214"/>
        <v>0</v>
      </c>
      <c r="KX66" s="4"/>
      <c r="KY66" s="92">
        <f t="shared" si="215"/>
        <v>0</v>
      </c>
      <c r="KZ66" s="10">
        <f t="shared" si="216"/>
        <v>0</v>
      </c>
      <c r="LA66" s="119">
        <f t="shared" si="231"/>
        <v>0</v>
      </c>
      <c r="LB66" s="37"/>
      <c r="LD66" s="335">
        <f t="shared" si="218"/>
        <v>0</v>
      </c>
      <c r="LE66" s="189">
        <f t="shared" si="0"/>
        <v>0</v>
      </c>
    </row>
    <row r="67" spans="1:317" hidden="1" x14ac:dyDescent="0.25">
      <c r="A67" s="183" t="s">
        <v>44</v>
      </c>
      <c r="B67" s="4">
        <v>50000</v>
      </c>
      <c r="C67" s="4">
        <v>85000</v>
      </c>
      <c r="D67" s="4"/>
      <c r="E67" s="92">
        <f t="shared" si="1"/>
        <v>0</v>
      </c>
      <c r="F67" s="10">
        <f t="shared" si="2"/>
        <v>0</v>
      </c>
      <c r="G67" s="4"/>
      <c r="H67" s="92">
        <f t="shared" si="3"/>
        <v>0</v>
      </c>
      <c r="I67" s="10">
        <f t="shared" si="4"/>
        <v>0</v>
      </c>
      <c r="J67" s="4"/>
      <c r="K67" s="92">
        <f t="shared" si="5"/>
        <v>0</v>
      </c>
      <c r="L67" s="10">
        <f t="shared" si="6"/>
        <v>0</v>
      </c>
      <c r="M67" s="119">
        <f t="shared" si="7"/>
        <v>0</v>
      </c>
      <c r="N67" s="4"/>
      <c r="O67" s="92">
        <f t="shared" si="8"/>
        <v>0</v>
      </c>
      <c r="P67" s="10">
        <f t="shared" si="9"/>
        <v>0</v>
      </c>
      <c r="Q67" s="4"/>
      <c r="R67" s="92">
        <f t="shared" si="10"/>
        <v>0</v>
      </c>
      <c r="S67" s="10">
        <f t="shared" si="11"/>
        <v>0</v>
      </c>
      <c r="T67" s="4"/>
      <c r="U67" s="92">
        <f t="shared" si="12"/>
        <v>0</v>
      </c>
      <c r="V67" s="10">
        <f t="shared" si="13"/>
        <v>0</v>
      </c>
      <c r="W67" s="119">
        <f t="shared" si="14"/>
        <v>0</v>
      </c>
      <c r="X67" s="4"/>
      <c r="Y67" s="92">
        <f t="shared" si="15"/>
        <v>0</v>
      </c>
      <c r="Z67" s="10">
        <f t="shared" si="16"/>
        <v>0</v>
      </c>
      <c r="AA67" s="4"/>
      <c r="AB67" s="92">
        <f t="shared" si="17"/>
        <v>0</v>
      </c>
      <c r="AC67" s="10">
        <f t="shared" si="18"/>
        <v>0</v>
      </c>
      <c r="AD67" s="4"/>
      <c r="AE67" s="92">
        <f t="shared" si="19"/>
        <v>0</v>
      </c>
      <c r="AF67" s="10">
        <f t="shared" si="20"/>
        <v>0</v>
      </c>
      <c r="AG67" s="119">
        <f t="shared" si="21"/>
        <v>0</v>
      </c>
      <c r="AH67" s="4"/>
      <c r="AI67" s="92">
        <f t="shared" si="22"/>
        <v>0</v>
      </c>
      <c r="AJ67" s="10">
        <f t="shared" si="23"/>
        <v>0</v>
      </c>
      <c r="AK67" s="4"/>
      <c r="AL67" s="92">
        <f t="shared" si="24"/>
        <v>0</v>
      </c>
      <c r="AM67" s="10">
        <f t="shared" si="25"/>
        <v>0</v>
      </c>
      <c r="AN67" s="4"/>
      <c r="AO67" s="92">
        <f t="shared" si="26"/>
        <v>0</v>
      </c>
      <c r="AP67" s="10">
        <f t="shared" si="27"/>
        <v>0</v>
      </c>
      <c r="AQ67" s="119">
        <f t="shared" si="28"/>
        <v>0</v>
      </c>
      <c r="AR67" s="4"/>
      <c r="AS67" s="92">
        <f t="shared" si="29"/>
        <v>0</v>
      </c>
      <c r="AT67" s="10">
        <f t="shared" si="30"/>
        <v>0</v>
      </c>
      <c r="AU67" s="4"/>
      <c r="AV67" s="92">
        <f t="shared" si="31"/>
        <v>0</v>
      </c>
      <c r="AW67" s="10">
        <f t="shared" si="32"/>
        <v>0</v>
      </c>
      <c r="AX67" s="4"/>
      <c r="AY67" s="92">
        <f t="shared" si="33"/>
        <v>0</v>
      </c>
      <c r="AZ67" s="10">
        <f t="shared" si="34"/>
        <v>0</v>
      </c>
      <c r="BA67" s="119">
        <f t="shared" si="35"/>
        <v>0</v>
      </c>
      <c r="BB67" s="4"/>
      <c r="BC67" s="92">
        <f t="shared" si="36"/>
        <v>0</v>
      </c>
      <c r="BD67" s="10">
        <f t="shared" si="37"/>
        <v>0</v>
      </c>
      <c r="BE67" s="4"/>
      <c r="BF67" s="92">
        <f t="shared" si="38"/>
        <v>0</v>
      </c>
      <c r="BG67" s="10">
        <f t="shared" si="39"/>
        <v>0</v>
      </c>
      <c r="BH67" s="4"/>
      <c r="BI67" s="92">
        <f t="shared" si="40"/>
        <v>0</v>
      </c>
      <c r="BJ67" s="10">
        <f t="shared" si="41"/>
        <v>0</v>
      </c>
      <c r="BK67" s="119">
        <f t="shared" si="42"/>
        <v>0</v>
      </c>
      <c r="BL67" s="4"/>
      <c r="BM67" s="92">
        <f t="shared" si="43"/>
        <v>0</v>
      </c>
      <c r="BN67" s="10">
        <f t="shared" si="44"/>
        <v>0</v>
      </c>
      <c r="BO67" s="4"/>
      <c r="BP67" s="92">
        <f t="shared" si="45"/>
        <v>0</v>
      </c>
      <c r="BQ67" s="10">
        <f t="shared" si="46"/>
        <v>0</v>
      </c>
      <c r="BR67" s="4"/>
      <c r="BS67" s="92">
        <f t="shared" si="47"/>
        <v>0</v>
      </c>
      <c r="BT67" s="10">
        <f t="shared" si="48"/>
        <v>0</v>
      </c>
      <c r="BU67" s="119">
        <f t="shared" si="49"/>
        <v>0</v>
      </c>
      <c r="BV67" s="4"/>
      <c r="BW67" s="92">
        <f t="shared" si="50"/>
        <v>0</v>
      </c>
      <c r="BX67" s="10">
        <f t="shared" si="51"/>
        <v>0</v>
      </c>
      <c r="BY67" s="4"/>
      <c r="BZ67" s="92">
        <f t="shared" si="52"/>
        <v>0</v>
      </c>
      <c r="CA67" s="10">
        <f t="shared" si="53"/>
        <v>0</v>
      </c>
      <c r="CB67" s="4"/>
      <c r="CC67" s="92">
        <f t="shared" si="54"/>
        <v>0</v>
      </c>
      <c r="CD67" s="10">
        <f t="shared" si="55"/>
        <v>0</v>
      </c>
      <c r="CE67" s="119">
        <f t="shared" si="56"/>
        <v>0</v>
      </c>
      <c r="CF67" s="4"/>
      <c r="CG67" s="92">
        <f t="shared" si="57"/>
        <v>0</v>
      </c>
      <c r="CH67" s="10">
        <f t="shared" si="58"/>
        <v>0</v>
      </c>
      <c r="CI67" s="4"/>
      <c r="CJ67" s="92">
        <f t="shared" si="59"/>
        <v>0</v>
      </c>
      <c r="CK67" s="10">
        <f t="shared" si="60"/>
        <v>0</v>
      </c>
      <c r="CL67" s="4"/>
      <c r="CM67" s="92">
        <f t="shared" si="61"/>
        <v>0</v>
      </c>
      <c r="CN67" s="10">
        <f t="shared" si="62"/>
        <v>0</v>
      </c>
      <c r="CO67" s="119">
        <f t="shared" si="63"/>
        <v>0</v>
      </c>
      <c r="CP67" s="4"/>
      <c r="CQ67" s="92">
        <f t="shared" si="64"/>
        <v>0</v>
      </c>
      <c r="CR67" s="10">
        <f t="shared" si="65"/>
        <v>0</v>
      </c>
      <c r="CS67" s="4"/>
      <c r="CT67" s="92">
        <f t="shared" si="66"/>
        <v>0</v>
      </c>
      <c r="CU67" s="10">
        <f t="shared" si="67"/>
        <v>0</v>
      </c>
      <c r="CV67" s="4"/>
      <c r="CW67" s="92">
        <f t="shared" si="68"/>
        <v>0</v>
      </c>
      <c r="CX67" s="10">
        <f t="shared" si="69"/>
        <v>0</v>
      </c>
      <c r="CY67" s="119">
        <f t="shared" si="70"/>
        <v>0</v>
      </c>
      <c r="CZ67" s="4"/>
      <c r="DA67" s="92">
        <f t="shared" si="71"/>
        <v>0</v>
      </c>
      <c r="DB67" s="10">
        <f t="shared" si="72"/>
        <v>0</v>
      </c>
      <c r="DC67" s="4"/>
      <c r="DD67" s="92">
        <f t="shared" si="73"/>
        <v>0</v>
      </c>
      <c r="DE67" s="10">
        <f t="shared" si="74"/>
        <v>0</v>
      </c>
      <c r="DF67" s="4"/>
      <c r="DG67" s="92">
        <f t="shared" si="75"/>
        <v>0</v>
      </c>
      <c r="DH67" s="10">
        <f t="shared" si="76"/>
        <v>0</v>
      </c>
      <c r="DI67" s="119">
        <f t="shared" si="77"/>
        <v>0</v>
      </c>
      <c r="DJ67" s="4"/>
      <c r="DK67" s="92">
        <f t="shared" si="78"/>
        <v>0</v>
      </c>
      <c r="DL67" s="10">
        <f t="shared" si="79"/>
        <v>0</v>
      </c>
      <c r="DM67" s="4"/>
      <c r="DN67" s="92">
        <f t="shared" si="80"/>
        <v>0</v>
      </c>
      <c r="DO67" s="10">
        <f t="shared" si="81"/>
        <v>0</v>
      </c>
      <c r="DP67" s="4"/>
      <c r="DQ67" s="92">
        <f t="shared" si="82"/>
        <v>0</v>
      </c>
      <c r="DR67" s="10">
        <f t="shared" si="83"/>
        <v>0</v>
      </c>
      <c r="DS67" s="119">
        <f t="shared" si="84"/>
        <v>0</v>
      </c>
      <c r="DT67" s="4"/>
      <c r="DU67" s="92">
        <f t="shared" si="85"/>
        <v>0</v>
      </c>
      <c r="DV67" s="10">
        <f t="shared" si="86"/>
        <v>0</v>
      </c>
      <c r="DW67" s="4"/>
      <c r="DX67" s="92">
        <f t="shared" si="87"/>
        <v>0</v>
      </c>
      <c r="DY67" s="10">
        <f t="shared" si="88"/>
        <v>0</v>
      </c>
      <c r="DZ67" s="4"/>
      <c r="EA67" s="92">
        <f t="shared" si="89"/>
        <v>0</v>
      </c>
      <c r="EB67" s="10">
        <f t="shared" si="90"/>
        <v>0</v>
      </c>
      <c r="EC67" s="119">
        <f t="shared" si="91"/>
        <v>0</v>
      </c>
      <c r="ED67" s="4"/>
      <c r="EE67" s="92">
        <f t="shared" si="92"/>
        <v>0</v>
      </c>
      <c r="EF67" s="10">
        <f t="shared" si="93"/>
        <v>0</v>
      </c>
      <c r="EG67" s="4"/>
      <c r="EH67" s="92">
        <f t="shared" si="94"/>
        <v>0</v>
      </c>
      <c r="EI67" s="10">
        <f t="shared" si="95"/>
        <v>0</v>
      </c>
      <c r="EJ67" s="4"/>
      <c r="EK67" s="92">
        <f t="shared" si="96"/>
        <v>0</v>
      </c>
      <c r="EL67" s="10">
        <f t="shared" si="97"/>
        <v>0</v>
      </c>
      <c r="EM67" s="119">
        <f t="shared" si="98"/>
        <v>0</v>
      </c>
      <c r="EN67" s="4"/>
      <c r="EO67" s="92">
        <f t="shared" si="99"/>
        <v>0</v>
      </c>
      <c r="EP67" s="10">
        <f t="shared" si="100"/>
        <v>0</v>
      </c>
      <c r="EQ67" s="4"/>
      <c r="ER67" s="92">
        <f t="shared" si="101"/>
        <v>0</v>
      </c>
      <c r="ES67" s="10">
        <f t="shared" si="102"/>
        <v>0</v>
      </c>
      <c r="ET67" s="4"/>
      <c r="EU67" s="92">
        <f t="shared" si="103"/>
        <v>0</v>
      </c>
      <c r="EV67" s="10">
        <f t="shared" si="104"/>
        <v>0</v>
      </c>
      <c r="EW67" s="119">
        <f t="shared" si="105"/>
        <v>0</v>
      </c>
      <c r="EX67" s="4"/>
      <c r="EY67" s="92">
        <f t="shared" si="106"/>
        <v>0</v>
      </c>
      <c r="EZ67" s="10">
        <f t="shared" si="107"/>
        <v>0</v>
      </c>
      <c r="FA67" s="4"/>
      <c r="FB67" s="92">
        <f t="shared" si="108"/>
        <v>0</v>
      </c>
      <c r="FC67" s="10">
        <f t="shared" si="109"/>
        <v>0</v>
      </c>
      <c r="FD67" s="4"/>
      <c r="FE67" s="92">
        <f t="shared" si="110"/>
        <v>0</v>
      </c>
      <c r="FF67" s="10">
        <f t="shared" si="111"/>
        <v>0</v>
      </c>
      <c r="FG67" s="119">
        <f t="shared" si="112"/>
        <v>0</v>
      </c>
      <c r="FH67" s="4"/>
      <c r="FI67" s="92">
        <f t="shared" si="113"/>
        <v>0</v>
      </c>
      <c r="FJ67" s="10">
        <f t="shared" si="114"/>
        <v>0</v>
      </c>
      <c r="FK67" s="4"/>
      <c r="FL67" s="92">
        <f t="shared" si="115"/>
        <v>0</v>
      </c>
      <c r="FM67" s="10">
        <f t="shared" si="116"/>
        <v>0</v>
      </c>
      <c r="FN67" s="4"/>
      <c r="FO67" s="92">
        <f t="shared" si="117"/>
        <v>0</v>
      </c>
      <c r="FP67" s="10">
        <f t="shared" si="118"/>
        <v>0</v>
      </c>
      <c r="FQ67" s="119">
        <f t="shared" si="219"/>
        <v>0</v>
      </c>
      <c r="FR67" s="4"/>
      <c r="FS67" s="92">
        <f t="shared" si="120"/>
        <v>0</v>
      </c>
      <c r="FT67" s="10">
        <f t="shared" si="121"/>
        <v>0</v>
      </c>
      <c r="FU67" s="4"/>
      <c r="FV67" s="92">
        <f t="shared" si="122"/>
        <v>0</v>
      </c>
      <c r="FW67" s="10">
        <f t="shared" si="123"/>
        <v>0</v>
      </c>
      <c r="FX67" s="4"/>
      <c r="FY67" s="92">
        <f t="shared" si="124"/>
        <v>0</v>
      </c>
      <c r="FZ67" s="10">
        <f t="shared" si="125"/>
        <v>0</v>
      </c>
      <c r="GA67" s="119">
        <f t="shared" si="220"/>
        <v>0</v>
      </c>
      <c r="GB67" s="4"/>
      <c r="GC67" s="92">
        <f t="shared" si="127"/>
        <v>0</v>
      </c>
      <c r="GD67" s="10">
        <f t="shared" si="128"/>
        <v>0</v>
      </c>
      <c r="GE67" s="4"/>
      <c r="GF67" s="92">
        <f t="shared" si="129"/>
        <v>0</v>
      </c>
      <c r="GG67" s="10">
        <f t="shared" si="130"/>
        <v>0</v>
      </c>
      <c r="GH67" s="4"/>
      <c r="GI67" s="92">
        <f t="shared" si="131"/>
        <v>0</v>
      </c>
      <c r="GJ67" s="10">
        <f t="shared" si="132"/>
        <v>0</v>
      </c>
      <c r="GK67" s="119">
        <f t="shared" si="221"/>
        <v>0</v>
      </c>
      <c r="GL67" s="4"/>
      <c r="GM67" s="92">
        <f t="shared" si="134"/>
        <v>0</v>
      </c>
      <c r="GN67" s="10">
        <f t="shared" si="135"/>
        <v>0</v>
      </c>
      <c r="GO67" s="4"/>
      <c r="GP67" s="92">
        <f t="shared" si="136"/>
        <v>0</v>
      </c>
      <c r="GQ67" s="10">
        <f t="shared" si="137"/>
        <v>0</v>
      </c>
      <c r="GR67" s="4"/>
      <c r="GS67" s="92">
        <f t="shared" si="138"/>
        <v>0</v>
      </c>
      <c r="GT67" s="10">
        <f t="shared" si="139"/>
        <v>0</v>
      </c>
      <c r="GU67" s="119">
        <f t="shared" si="140"/>
        <v>0</v>
      </c>
      <c r="GV67" s="4"/>
      <c r="GW67" s="92">
        <f t="shared" si="141"/>
        <v>0</v>
      </c>
      <c r="GX67" s="10">
        <f t="shared" si="142"/>
        <v>0</v>
      </c>
      <c r="GY67" s="4"/>
      <c r="GZ67" s="92">
        <f t="shared" si="143"/>
        <v>0</v>
      </c>
      <c r="HA67" s="10">
        <f t="shared" si="144"/>
        <v>0</v>
      </c>
      <c r="HB67" s="4"/>
      <c r="HC67" s="92">
        <f t="shared" si="145"/>
        <v>0</v>
      </c>
      <c r="HD67" s="10">
        <f t="shared" si="146"/>
        <v>0</v>
      </c>
      <c r="HE67" s="119">
        <f t="shared" si="222"/>
        <v>0</v>
      </c>
      <c r="HF67" s="4"/>
      <c r="HG67" s="92">
        <f t="shared" si="148"/>
        <v>0</v>
      </c>
      <c r="HH67" s="10">
        <f t="shared" si="149"/>
        <v>0</v>
      </c>
      <c r="HI67" s="4"/>
      <c r="HJ67" s="92">
        <f t="shared" si="150"/>
        <v>0</v>
      </c>
      <c r="HK67" s="10">
        <f t="shared" si="151"/>
        <v>0</v>
      </c>
      <c r="HL67" s="4"/>
      <c r="HM67" s="92">
        <f t="shared" si="152"/>
        <v>0</v>
      </c>
      <c r="HN67" s="10">
        <f t="shared" si="153"/>
        <v>0</v>
      </c>
      <c r="HO67" s="119">
        <f t="shared" si="223"/>
        <v>0</v>
      </c>
      <c r="HP67" s="4"/>
      <c r="HQ67" s="92">
        <f t="shared" si="155"/>
        <v>0</v>
      </c>
      <c r="HR67" s="10">
        <f t="shared" si="156"/>
        <v>0</v>
      </c>
      <c r="HS67" s="4"/>
      <c r="HT67" s="92">
        <f t="shared" si="157"/>
        <v>0</v>
      </c>
      <c r="HU67" s="10">
        <f t="shared" si="158"/>
        <v>0</v>
      </c>
      <c r="HV67" s="4"/>
      <c r="HW67" s="92">
        <f t="shared" si="159"/>
        <v>0</v>
      </c>
      <c r="HX67" s="10">
        <f t="shared" si="160"/>
        <v>0</v>
      </c>
      <c r="HY67" s="119">
        <f t="shared" si="224"/>
        <v>0</v>
      </c>
      <c r="HZ67" s="4"/>
      <c r="IA67" s="92">
        <f t="shared" si="162"/>
        <v>0</v>
      </c>
      <c r="IB67" s="10">
        <f t="shared" si="163"/>
        <v>0</v>
      </c>
      <c r="IC67" s="4"/>
      <c r="ID67" s="92">
        <f t="shared" si="164"/>
        <v>0</v>
      </c>
      <c r="IE67" s="10">
        <f t="shared" si="165"/>
        <v>0</v>
      </c>
      <c r="IF67" s="4"/>
      <c r="IG67" s="92">
        <f t="shared" si="166"/>
        <v>0</v>
      </c>
      <c r="IH67" s="10">
        <f t="shared" si="167"/>
        <v>0</v>
      </c>
      <c r="II67" s="119">
        <f t="shared" si="225"/>
        <v>0</v>
      </c>
      <c r="IJ67" s="4"/>
      <c r="IK67" s="92">
        <f t="shared" si="169"/>
        <v>0</v>
      </c>
      <c r="IL67" s="10">
        <f t="shared" si="170"/>
        <v>0</v>
      </c>
      <c r="IM67" s="4"/>
      <c r="IN67" s="92">
        <f t="shared" si="171"/>
        <v>0</v>
      </c>
      <c r="IO67" s="10">
        <f t="shared" si="172"/>
        <v>0</v>
      </c>
      <c r="IP67" s="4"/>
      <c r="IQ67" s="92">
        <f t="shared" si="173"/>
        <v>0</v>
      </c>
      <c r="IR67" s="10">
        <f t="shared" si="174"/>
        <v>0</v>
      </c>
      <c r="IS67" s="119">
        <f t="shared" si="226"/>
        <v>0</v>
      </c>
      <c r="IT67" s="4"/>
      <c r="IU67" s="92">
        <f t="shared" si="176"/>
        <v>0</v>
      </c>
      <c r="IV67" s="10">
        <f t="shared" si="177"/>
        <v>0</v>
      </c>
      <c r="IW67" s="4"/>
      <c r="IX67" s="92">
        <f t="shared" si="178"/>
        <v>0</v>
      </c>
      <c r="IY67" s="10">
        <f t="shared" si="179"/>
        <v>0</v>
      </c>
      <c r="IZ67" s="4"/>
      <c r="JA67" s="92">
        <f t="shared" si="180"/>
        <v>0</v>
      </c>
      <c r="JB67" s="10">
        <f t="shared" si="181"/>
        <v>0</v>
      </c>
      <c r="JC67" s="119">
        <f t="shared" si="227"/>
        <v>0</v>
      </c>
      <c r="JD67" s="4"/>
      <c r="JE67" s="92">
        <f t="shared" si="183"/>
        <v>0</v>
      </c>
      <c r="JF67" s="10">
        <f t="shared" si="184"/>
        <v>0</v>
      </c>
      <c r="JG67" s="4"/>
      <c r="JH67" s="92">
        <f t="shared" si="185"/>
        <v>0</v>
      </c>
      <c r="JI67" s="10">
        <f t="shared" si="186"/>
        <v>0</v>
      </c>
      <c r="JJ67" s="4"/>
      <c r="JK67" s="92">
        <f t="shared" si="187"/>
        <v>0</v>
      </c>
      <c r="JL67" s="10">
        <f t="shared" si="188"/>
        <v>0</v>
      </c>
      <c r="JM67" s="119">
        <f t="shared" si="189"/>
        <v>0</v>
      </c>
      <c r="JN67" s="4"/>
      <c r="JO67" s="92">
        <f t="shared" si="190"/>
        <v>0</v>
      </c>
      <c r="JP67" s="10">
        <f t="shared" si="191"/>
        <v>0</v>
      </c>
      <c r="JQ67" s="4"/>
      <c r="JR67" s="92">
        <f t="shared" si="192"/>
        <v>0</v>
      </c>
      <c r="JS67" s="10">
        <f t="shared" si="193"/>
        <v>0</v>
      </c>
      <c r="JT67" s="4"/>
      <c r="JU67" s="92">
        <f t="shared" si="194"/>
        <v>0</v>
      </c>
      <c r="JV67" s="10">
        <f t="shared" si="195"/>
        <v>0</v>
      </c>
      <c r="JW67" s="119">
        <f t="shared" si="228"/>
        <v>0</v>
      </c>
      <c r="JX67" s="4"/>
      <c r="JY67" s="92">
        <f t="shared" si="197"/>
        <v>0</v>
      </c>
      <c r="JZ67" s="10">
        <f t="shared" si="198"/>
        <v>0</v>
      </c>
      <c r="KA67" s="4"/>
      <c r="KB67" s="92">
        <f t="shared" si="199"/>
        <v>0</v>
      </c>
      <c r="KC67" s="10">
        <f t="shared" si="200"/>
        <v>0</v>
      </c>
      <c r="KD67" s="4"/>
      <c r="KE67" s="92">
        <f t="shared" si="201"/>
        <v>0</v>
      </c>
      <c r="KF67" s="10">
        <f t="shared" si="202"/>
        <v>0</v>
      </c>
      <c r="KG67" s="119">
        <f t="shared" si="229"/>
        <v>0</v>
      </c>
      <c r="KH67" s="4"/>
      <c r="KI67" s="92">
        <f t="shared" si="204"/>
        <v>0</v>
      </c>
      <c r="KJ67" s="10">
        <f t="shared" si="205"/>
        <v>0</v>
      </c>
      <c r="KK67" s="4"/>
      <c r="KL67" s="92">
        <f t="shared" si="206"/>
        <v>0</v>
      </c>
      <c r="KM67" s="10">
        <f t="shared" si="207"/>
        <v>0</v>
      </c>
      <c r="KN67" s="4"/>
      <c r="KO67" s="92">
        <f t="shared" si="208"/>
        <v>0</v>
      </c>
      <c r="KP67" s="10">
        <f t="shared" si="209"/>
        <v>0</v>
      </c>
      <c r="KQ67" s="119">
        <f t="shared" si="230"/>
        <v>0</v>
      </c>
      <c r="KR67" s="4"/>
      <c r="KS67" s="92">
        <f t="shared" si="211"/>
        <v>0</v>
      </c>
      <c r="KT67" s="10">
        <f t="shared" si="212"/>
        <v>0</v>
      </c>
      <c r="KU67" s="4"/>
      <c r="KV67" s="92">
        <f t="shared" si="213"/>
        <v>0</v>
      </c>
      <c r="KW67" s="10">
        <f t="shared" si="214"/>
        <v>0</v>
      </c>
      <c r="KX67" s="4"/>
      <c r="KY67" s="92">
        <f t="shared" si="215"/>
        <v>0</v>
      </c>
      <c r="KZ67" s="10">
        <f t="shared" si="216"/>
        <v>0</v>
      </c>
      <c r="LA67" s="119">
        <f t="shared" si="231"/>
        <v>0</v>
      </c>
      <c r="LB67" s="37"/>
      <c r="LD67" s="335">
        <f t="shared" si="218"/>
        <v>0</v>
      </c>
      <c r="LE67" s="189">
        <f t="shared" si="0"/>
        <v>0</v>
      </c>
    </row>
    <row r="68" spans="1:317" x14ac:dyDescent="0.25">
      <c r="A68" s="184" t="s">
        <v>191</v>
      </c>
      <c r="B68" s="4">
        <v>0</v>
      </c>
      <c r="C68" s="4">
        <v>60000</v>
      </c>
      <c r="D68" s="4"/>
      <c r="E68" s="92">
        <f t="shared" si="1"/>
        <v>0</v>
      </c>
      <c r="F68" s="10">
        <f t="shared" si="2"/>
        <v>0</v>
      </c>
      <c r="G68" s="4"/>
      <c r="H68" s="92">
        <f t="shared" si="3"/>
        <v>0</v>
      </c>
      <c r="I68" s="10">
        <f t="shared" si="4"/>
        <v>0</v>
      </c>
      <c r="J68" s="4"/>
      <c r="K68" s="92">
        <f t="shared" si="5"/>
        <v>0</v>
      </c>
      <c r="L68" s="10">
        <f t="shared" si="6"/>
        <v>0</v>
      </c>
      <c r="M68" s="119">
        <f t="shared" si="7"/>
        <v>0</v>
      </c>
      <c r="N68" s="4"/>
      <c r="O68" s="92">
        <f t="shared" si="8"/>
        <v>0</v>
      </c>
      <c r="P68" s="10">
        <f t="shared" si="9"/>
        <v>0</v>
      </c>
      <c r="Q68" s="4"/>
      <c r="R68" s="92">
        <f t="shared" si="10"/>
        <v>0</v>
      </c>
      <c r="S68" s="10">
        <f t="shared" si="11"/>
        <v>0</v>
      </c>
      <c r="T68" s="4"/>
      <c r="U68" s="92">
        <f t="shared" si="12"/>
        <v>0</v>
      </c>
      <c r="V68" s="10">
        <f t="shared" si="13"/>
        <v>0</v>
      </c>
      <c r="W68" s="119">
        <f t="shared" si="14"/>
        <v>0</v>
      </c>
      <c r="X68" s="4"/>
      <c r="Y68" s="92">
        <f t="shared" si="15"/>
        <v>0</v>
      </c>
      <c r="Z68" s="10">
        <f t="shared" si="16"/>
        <v>0</v>
      </c>
      <c r="AA68" s="4"/>
      <c r="AB68" s="92">
        <f t="shared" si="17"/>
        <v>0</v>
      </c>
      <c r="AC68" s="10">
        <f t="shared" si="18"/>
        <v>0</v>
      </c>
      <c r="AD68" s="4"/>
      <c r="AE68" s="92">
        <f t="shared" si="19"/>
        <v>0</v>
      </c>
      <c r="AF68" s="10">
        <f t="shared" si="20"/>
        <v>0</v>
      </c>
      <c r="AG68" s="119">
        <f t="shared" si="21"/>
        <v>0</v>
      </c>
      <c r="AH68" s="4"/>
      <c r="AI68" s="92">
        <f t="shared" si="22"/>
        <v>0</v>
      </c>
      <c r="AJ68" s="10">
        <f t="shared" si="23"/>
        <v>0</v>
      </c>
      <c r="AK68" s="4"/>
      <c r="AL68" s="92">
        <f t="shared" si="24"/>
        <v>0</v>
      </c>
      <c r="AM68" s="10">
        <f t="shared" si="25"/>
        <v>0</v>
      </c>
      <c r="AN68" s="4"/>
      <c r="AO68" s="92">
        <f t="shared" si="26"/>
        <v>0</v>
      </c>
      <c r="AP68" s="10">
        <f t="shared" si="27"/>
        <v>0</v>
      </c>
      <c r="AQ68" s="119">
        <f t="shared" si="28"/>
        <v>0</v>
      </c>
      <c r="AR68" s="4"/>
      <c r="AS68" s="92">
        <f t="shared" si="29"/>
        <v>0</v>
      </c>
      <c r="AT68" s="10">
        <f t="shared" si="30"/>
        <v>0</v>
      </c>
      <c r="AU68" s="4"/>
      <c r="AV68" s="92">
        <f t="shared" si="31"/>
        <v>0</v>
      </c>
      <c r="AW68" s="10">
        <f t="shared" si="32"/>
        <v>0</v>
      </c>
      <c r="AX68" s="4"/>
      <c r="AY68" s="92">
        <f t="shared" si="33"/>
        <v>0</v>
      </c>
      <c r="AZ68" s="10">
        <f t="shared" si="34"/>
        <v>0</v>
      </c>
      <c r="BA68" s="119">
        <f t="shared" si="35"/>
        <v>0</v>
      </c>
      <c r="BB68" s="4"/>
      <c r="BC68" s="92">
        <f t="shared" si="36"/>
        <v>0</v>
      </c>
      <c r="BD68" s="10">
        <f t="shared" si="37"/>
        <v>0</v>
      </c>
      <c r="BE68" s="4"/>
      <c r="BF68" s="92">
        <f t="shared" si="38"/>
        <v>0</v>
      </c>
      <c r="BG68" s="10">
        <f t="shared" si="39"/>
        <v>0</v>
      </c>
      <c r="BH68" s="4"/>
      <c r="BI68" s="92">
        <f t="shared" si="40"/>
        <v>0</v>
      </c>
      <c r="BJ68" s="10">
        <f t="shared" si="41"/>
        <v>0</v>
      </c>
      <c r="BK68" s="119">
        <f t="shared" si="42"/>
        <v>0</v>
      </c>
      <c r="BL68" s="4">
        <v>1</v>
      </c>
      <c r="BM68" s="92">
        <f t="shared" si="43"/>
        <v>0</v>
      </c>
      <c r="BN68" s="10">
        <f t="shared" si="44"/>
        <v>60000</v>
      </c>
      <c r="BO68" s="4"/>
      <c r="BP68" s="92">
        <f t="shared" si="45"/>
        <v>0</v>
      </c>
      <c r="BQ68" s="10">
        <f t="shared" si="46"/>
        <v>0</v>
      </c>
      <c r="BR68" s="4"/>
      <c r="BS68" s="92">
        <f t="shared" si="47"/>
        <v>0</v>
      </c>
      <c r="BT68" s="10">
        <f t="shared" si="48"/>
        <v>0</v>
      </c>
      <c r="BU68" s="119">
        <f t="shared" si="49"/>
        <v>1</v>
      </c>
      <c r="BV68" s="4"/>
      <c r="BW68" s="92">
        <f t="shared" si="50"/>
        <v>0</v>
      </c>
      <c r="BX68" s="10">
        <f t="shared" si="51"/>
        <v>0</v>
      </c>
      <c r="BY68" s="4"/>
      <c r="BZ68" s="92">
        <f t="shared" si="52"/>
        <v>0</v>
      </c>
      <c r="CA68" s="10">
        <f t="shared" si="53"/>
        <v>0</v>
      </c>
      <c r="CB68" s="4"/>
      <c r="CC68" s="92">
        <f t="shared" si="54"/>
        <v>0</v>
      </c>
      <c r="CD68" s="10">
        <f t="shared" si="55"/>
        <v>0</v>
      </c>
      <c r="CE68" s="119">
        <f t="shared" si="56"/>
        <v>0</v>
      </c>
      <c r="CF68" s="4"/>
      <c r="CG68" s="92">
        <f t="shared" si="57"/>
        <v>0</v>
      </c>
      <c r="CH68" s="10">
        <f t="shared" si="58"/>
        <v>0</v>
      </c>
      <c r="CI68" s="4"/>
      <c r="CJ68" s="92">
        <f t="shared" si="59"/>
        <v>0</v>
      </c>
      <c r="CK68" s="10">
        <f t="shared" si="60"/>
        <v>0</v>
      </c>
      <c r="CL68" s="4"/>
      <c r="CM68" s="92">
        <f t="shared" si="61"/>
        <v>0</v>
      </c>
      <c r="CN68" s="10">
        <f t="shared" si="62"/>
        <v>0</v>
      </c>
      <c r="CO68" s="119">
        <f t="shared" si="63"/>
        <v>0</v>
      </c>
      <c r="CP68" s="4"/>
      <c r="CQ68" s="92">
        <f t="shared" si="64"/>
        <v>0</v>
      </c>
      <c r="CR68" s="10">
        <f t="shared" si="65"/>
        <v>0</v>
      </c>
      <c r="CS68" s="4"/>
      <c r="CT68" s="92">
        <f t="shared" si="66"/>
        <v>0</v>
      </c>
      <c r="CU68" s="10">
        <f t="shared" si="67"/>
        <v>0</v>
      </c>
      <c r="CV68" s="4"/>
      <c r="CW68" s="92">
        <f t="shared" si="68"/>
        <v>0</v>
      </c>
      <c r="CX68" s="10">
        <f t="shared" si="69"/>
        <v>0</v>
      </c>
      <c r="CY68" s="119">
        <f t="shared" si="70"/>
        <v>0</v>
      </c>
      <c r="CZ68" s="4"/>
      <c r="DA68" s="92">
        <f t="shared" si="71"/>
        <v>0</v>
      </c>
      <c r="DB68" s="10">
        <f t="shared" si="72"/>
        <v>0</v>
      </c>
      <c r="DC68" s="4"/>
      <c r="DD68" s="92">
        <f t="shared" si="73"/>
        <v>0</v>
      </c>
      <c r="DE68" s="10">
        <f t="shared" si="74"/>
        <v>0</v>
      </c>
      <c r="DF68" s="4"/>
      <c r="DG68" s="92">
        <f t="shared" si="75"/>
        <v>0</v>
      </c>
      <c r="DH68" s="10">
        <f t="shared" si="76"/>
        <v>0</v>
      </c>
      <c r="DI68" s="119">
        <f t="shared" si="77"/>
        <v>0</v>
      </c>
      <c r="DJ68" s="4"/>
      <c r="DK68" s="92">
        <f t="shared" si="78"/>
        <v>0</v>
      </c>
      <c r="DL68" s="10">
        <f t="shared" si="79"/>
        <v>0</v>
      </c>
      <c r="DM68" s="4"/>
      <c r="DN68" s="92">
        <f t="shared" si="80"/>
        <v>0</v>
      </c>
      <c r="DO68" s="10">
        <f t="shared" si="81"/>
        <v>0</v>
      </c>
      <c r="DP68" s="4"/>
      <c r="DQ68" s="92">
        <f t="shared" si="82"/>
        <v>0</v>
      </c>
      <c r="DR68" s="10">
        <f t="shared" si="83"/>
        <v>0</v>
      </c>
      <c r="DS68" s="119">
        <f t="shared" si="84"/>
        <v>0</v>
      </c>
      <c r="DT68" s="4"/>
      <c r="DU68" s="92">
        <f t="shared" si="85"/>
        <v>0</v>
      </c>
      <c r="DV68" s="10">
        <f t="shared" si="86"/>
        <v>0</v>
      </c>
      <c r="DW68" s="4"/>
      <c r="DX68" s="92">
        <f t="shared" si="87"/>
        <v>0</v>
      </c>
      <c r="DY68" s="10">
        <f t="shared" si="88"/>
        <v>0</v>
      </c>
      <c r="DZ68" s="4"/>
      <c r="EA68" s="92">
        <f t="shared" si="89"/>
        <v>0</v>
      </c>
      <c r="EB68" s="10">
        <f t="shared" si="90"/>
        <v>0</v>
      </c>
      <c r="EC68" s="119">
        <f t="shared" si="91"/>
        <v>0</v>
      </c>
      <c r="ED68" s="4"/>
      <c r="EE68" s="92">
        <f t="shared" si="92"/>
        <v>0</v>
      </c>
      <c r="EF68" s="10">
        <f t="shared" si="93"/>
        <v>0</v>
      </c>
      <c r="EG68" s="4"/>
      <c r="EH68" s="92">
        <f t="shared" si="94"/>
        <v>0</v>
      </c>
      <c r="EI68" s="10">
        <f t="shared" si="95"/>
        <v>0</v>
      </c>
      <c r="EJ68" s="4"/>
      <c r="EK68" s="92">
        <f t="shared" si="96"/>
        <v>0</v>
      </c>
      <c r="EL68" s="10">
        <f t="shared" si="97"/>
        <v>0</v>
      </c>
      <c r="EM68" s="119">
        <f t="shared" si="98"/>
        <v>0</v>
      </c>
      <c r="EN68" s="4"/>
      <c r="EO68" s="92">
        <f t="shared" si="99"/>
        <v>0</v>
      </c>
      <c r="EP68" s="10">
        <f t="shared" si="100"/>
        <v>0</v>
      </c>
      <c r="EQ68" s="4"/>
      <c r="ER68" s="92">
        <f t="shared" si="101"/>
        <v>0</v>
      </c>
      <c r="ES68" s="10">
        <f t="shared" si="102"/>
        <v>0</v>
      </c>
      <c r="ET68" s="4"/>
      <c r="EU68" s="92">
        <f t="shared" si="103"/>
        <v>0</v>
      </c>
      <c r="EV68" s="10">
        <f t="shared" si="104"/>
        <v>0</v>
      </c>
      <c r="EW68" s="119">
        <f t="shared" si="105"/>
        <v>0</v>
      </c>
      <c r="EX68" s="4"/>
      <c r="EY68" s="92">
        <f t="shared" si="106"/>
        <v>0</v>
      </c>
      <c r="EZ68" s="10">
        <f t="shared" si="107"/>
        <v>0</v>
      </c>
      <c r="FA68" s="4"/>
      <c r="FB68" s="92">
        <f t="shared" si="108"/>
        <v>0</v>
      </c>
      <c r="FC68" s="10">
        <f t="shared" si="109"/>
        <v>0</v>
      </c>
      <c r="FD68" s="4"/>
      <c r="FE68" s="92">
        <f t="shared" si="110"/>
        <v>0</v>
      </c>
      <c r="FF68" s="10">
        <f t="shared" si="111"/>
        <v>0</v>
      </c>
      <c r="FG68" s="119">
        <f t="shared" si="112"/>
        <v>0</v>
      </c>
      <c r="FH68" s="4"/>
      <c r="FI68" s="92">
        <f t="shared" si="113"/>
        <v>0</v>
      </c>
      <c r="FJ68" s="10">
        <f t="shared" si="114"/>
        <v>0</v>
      </c>
      <c r="FK68" s="4"/>
      <c r="FL68" s="92">
        <f t="shared" si="115"/>
        <v>0</v>
      </c>
      <c r="FM68" s="10">
        <f t="shared" si="116"/>
        <v>0</v>
      </c>
      <c r="FN68" s="4"/>
      <c r="FO68" s="92">
        <f t="shared" si="117"/>
        <v>0</v>
      </c>
      <c r="FP68" s="10">
        <f t="shared" si="118"/>
        <v>0</v>
      </c>
      <c r="FQ68" s="119">
        <f t="shared" si="219"/>
        <v>0</v>
      </c>
      <c r="FR68" s="4"/>
      <c r="FS68" s="92">
        <v>0</v>
      </c>
      <c r="FT68" s="10">
        <f>FR68*C68</f>
        <v>0</v>
      </c>
      <c r="FU68" s="4"/>
      <c r="FV68" s="92">
        <f t="shared" si="122"/>
        <v>0</v>
      </c>
      <c r="FW68" s="10">
        <f t="shared" si="123"/>
        <v>0</v>
      </c>
      <c r="FX68" s="4"/>
      <c r="FY68" s="92">
        <f t="shared" si="124"/>
        <v>0</v>
      </c>
      <c r="FZ68" s="10">
        <f t="shared" si="125"/>
        <v>0</v>
      </c>
      <c r="GA68" s="119">
        <f t="shared" si="220"/>
        <v>0</v>
      </c>
      <c r="GB68" s="4"/>
      <c r="GC68" s="92">
        <f t="shared" si="127"/>
        <v>0</v>
      </c>
      <c r="GD68" s="10">
        <f t="shared" si="128"/>
        <v>0</v>
      </c>
      <c r="GE68" s="4"/>
      <c r="GF68" s="92">
        <f t="shared" si="129"/>
        <v>0</v>
      </c>
      <c r="GG68" s="10">
        <f t="shared" si="130"/>
        <v>0</v>
      </c>
      <c r="GH68" s="4"/>
      <c r="GI68" s="92">
        <f t="shared" si="131"/>
        <v>0</v>
      </c>
      <c r="GJ68" s="10">
        <f t="shared" si="132"/>
        <v>0</v>
      </c>
      <c r="GK68" s="119">
        <f t="shared" si="221"/>
        <v>0</v>
      </c>
      <c r="GL68" s="4"/>
      <c r="GM68" s="92">
        <f t="shared" si="134"/>
        <v>0</v>
      </c>
      <c r="GN68" s="10">
        <f t="shared" si="135"/>
        <v>0</v>
      </c>
      <c r="GO68" s="4"/>
      <c r="GP68" s="92">
        <f t="shared" si="136"/>
        <v>0</v>
      </c>
      <c r="GQ68" s="10">
        <f t="shared" si="137"/>
        <v>0</v>
      </c>
      <c r="GR68" s="4"/>
      <c r="GS68" s="92">
        <f t="shared" si="138"/>
        <v>0</v>
      </c>
      <c r="GT68" s="10">
        <f t="shared" si="139"/>
        <v>0</v>
      </c>
      <c r="GU68" s="119">
        <f t="shared" si="140"/>
        <v>0</v>
      </c>
      <c r="GV68" s="4"/>
      <c r="GW68" s="92">
        <f t="shared" si="141"/>
        <v>0</v>
      </c>
      <c r="GX68" s="10">
        <f t="shared" si="142"/>
        <v>0</v>
      </c>
      <c r="GY68" s="4"/>
      <c r="GZ68" s="92">
        <f t="shared" si="143"/>
        <v>0</v>
      </c>
      <c r="HA68" s="10">
        <f t="shared" si="144"/>
        <v>0</v>
      </c>
      <c r="HB68" s="4"/>
      <c r="HC68" s="92">
        <f t="shared" si="145"/>
        <v>0</v>
      </c>
      <c r="HD68" s="10">
        <f t="shared" si="146"/>
        <v>0</v>
      </c>
      <c r="HE68" s="119">
        <f t="shared" si="222"/>
        <v>0</v>
      </c>
      <c r="HF68" s="4"/>
      <c r="HG68" s="92">
        <f t="shared" si="148"/>
        <v>0</v>
      </c>
      <c r="HH68" s="10">
        <f t="shared" si="149"/>
        <v>0</v>
      </c>
      <c r="HI68" s="4"/>
      <c r="HJ68" s="92">
        <f t="shared" si="150"/>
        <v>0</v>
      </c>
      <c r="HK68" s="10">
        <f t="shared" si="151"/>
        <v>0</v>
      </c>
      <c r="HL68" s="4"/>
      <c r="HM68" s="92">
        <f t="shared" si="152"/>
        <v>0</v>
      </c>
      <c r="HN68" s="10">
        <f t="shared" si="153"/>
        <v>0</v>
      </c>
      <c r="HO68" s="119">
        <f t="shared" si="223"/>
        <v>0</v>
      </c>
      <c r="HP68" s="4"/>
      <c r="HQ68" s="92">
        <f t="shared" si="155"/>
        <v>0</v>
      </c>
      <c r="HR68" s="10">
        <f t="shared" si="156"/>
        <v>0</v>
      </c>
      <c r="HS68" s="4"/>
      <c r="HT68" s="92">
        <f t="shared" si="157"/>
        <v>0</v>
      </c>
      <c r="HU68" s="10">
        <f t="shared" si="158"/>
        <v>0</v>
      </c>
      <c r="HV68" s="4"/>
      <c r="HW68" s="92">
        <f t="shared" si="159"/>
        <v>0</v>
      </c>
      <c r="HX68" s="10">
        <f t="shared" si="160"/>
        <v>0</v>
      </c>
      <c r="HY68" s="119">
        <f t="shared" si="224"/>
        <v>0</v>
      </c>
      <c r="HZ68" s="4"/>
      <c r="IA68" s="92">
        <f t="shared" si="162"/>
        <v>0</v>
      </c>
      <c r="IB68" s="10">
        <f t="shared" si="163"/>
        <v>0</v>
      </c>
      <c r="IC68" s="4"/>
      <c r="ID68" s="92">
        <f t="shared" si="164"/>
        <v>0</v>
      </c>
      <c r="IE68" s="10">
        <f t="shared" si="165"/>
        <v>0</v>
      </c>
      <c r="IF68" s="4"/>
      <c r="IG68" s="92">
        <f t="shared" si="166"/>
        <v>0</v>
      </c>
      <c r="IH68" s="10">
        <f t="shared" si="167"/>
        <v>0</v>
      </c>
      <c r="II68" s="119">
        <f t="shared" si="225"/>
        <v>0</v>
      </c>
      <c r="IJ68" s="4"/>
      <c r="IK68" s="92">
        <f t="shared" si="169"/>
        <v>0</v>
      </c>
      <c r="IL68" s="10">
        <f t="shared" si="170"/>
        <v>0</v>
      </c>
      <c r="IM68" s="4"/>
      <c r="IN68" s="92">
        <f t="shared" si="171"/>
        <v>0</v>
      </c>
      <c r="IO68" s="10">
        <f t="shared" si="172"/>
        <v>0</v>
      </c>
      <c r="IP68" s="4"/>
      <c r="IQ68" s="92">
        <f t="shared" si="173"/>
        <v>0</v>
      </c>
      <c r="IR68" s="10">
        <f t="shared" si="174"/>
        <v>0</v>
      </c>
      <c r="IS68" s="119">
        <f t="shared" si="226"/>
        <v>0</v>
      </c>
      <c r="IT68" s="4"/>
      <c r="IU68" s="92">
        <f t="shared" si="176"/>
        <v>0</v>
      </c>
      <c r="IV68" s="10">
        <f t="shared" si="177"/>
        <v>0</v>
      </c>
      <c r="IW68" s="4"/>
      <c r="IX68" s="92">
        <f t="shared" si="178"/>
        <v>0</v>
      </c>
      <c r="IY68" s="10">
        <f t="shared" si="179"/>
        <v>0</v>
      </c>
      <c r="IZ68" s="4"/>
      <c r="JA68" s="92">
        <f t="shared" si="180"/>
        <v>0</v>
      </c>
      <c r="JB68" s="10">
        <f t="shared" si="181"/>
        <v>0</v>
      </c>
      <c r="JC68" s="119">
        <f t="shared" si="227"/>
        <v>0</v>
      </c>
      <c r="JD68" s="4"/>
      <c r="JE68" s="92">
        <f t="shared" si="183"/>
        <v>0</v>
      </c>
      <c r="JF68" s="10">
        <f t="shared" si="184"/>
        <v>0</v>
      </c>
      <c r="JG68" s="4"/>
      <c r="JH68" s="92">
        <f t="shared" si="185"/>
        <v>0</v>
      </c>
      <c r="JI68" s="10">
        <f t="shared" si="186"/>
        <v>0</v>
      </c>
      <c r="JJ68" s="4"/>
      <c r="JK68" s="92">
        <f t="shared" si="187"/>
        <v>0</v>
      </c>
      <c r="JL68" s="10">
        <f t="shared" si="188"/>
        <v>0</v>
      </c>
      <c r="JM68" s="119">
        <f t="shared" si="189"/>
        <v>0</v>
      </c>
      <c r="JN68" s="4"/>
      <c r="JO68" s="92">
        <f t="shared" si="190"/>
        <v>0</v>
      </c>
      <c r="JP68" s="10">
        <f t="shared" si="191"/>
        <v>0</v>
      </c>
      <c r="JQ68" s="4"/>
      <c r="JR68" s="92">
        <f t="shared" si="192"/>
        <v>0</v>
      </c>
      <c r="JS68" s="10">
        <f t="shared" si="193"/>
        <v>0</v>
      </c>
      <c r="JT68" s="4"/>
      <c r="JU68" s="92">
        <f t="shared" si="194"/>
        <v>0</v>
      </c>
      <c r="JV68" s="10">
        <f t="shared" si="195"/>
        <v>0</v>
      </c>
      <c r="JW68" s="119">
        <f t="shared" si="228"/>
        <v>0</v>
      </c>
      <c r="JX68" s="4"/>
      <c r="JY68" s="92">
        <f t="shared" si="197"/>
        <v>0</v>
      </c>
      <c r="JZ68" s="10">
        <f t="shared" si="198"/>
        <v>0</v>
      </c>
      <c r="KA68" s="4"/>
      <c r="KB68" s="92">
        <f t="shared" si="199"/>
        <v>0</v>
      </c>
      <c r="KC68" s="10">
        <f t="shared" si="200"/>
        <v>0</v>
      </c>
      <c r="KD68" s="4"/>
      <c r="KE68" s="92">
        <f t="shared" si="201"/>
        <v>0</v>
      </c>
      <c r="KF68" s="10">
        <f t="shared" si="202"/>
        <v>0</v>
      </c>
      <c r="KG68" s="119">
        <f t="shared" si="229"/>
        <v>0</v>
      </c>
      <c r="KH68" s="4"/>
      <c r="KI68" s="92">
        <f t="shared" si="204"/>
        <v>0</v>
      </c>
      <c r="KJ68" s="10">
        <f t="shared" si="205"/>
        <v>0</v>
      </c>
      <c r="KK68" s="4"/>
      <c r="KL68" s="92">
        <f t="shared" si="206"/>
        <v>0</v>
      </c>
      <c r="KM68" s="10">
        <f t="shared" si="207"/>
        <v>0</v>
      </c>
      <c r="KN68" s="4"/>
      <c r="KO68" s="92">
        <f t="shared" si="208"/>
        <v>0</v>
      </c>
      <c r="KP68" s="10">
        <f t="shared" si="209"/>
        <v>0</v>
      </c>
      <c r="KQ68" s="119">
        <f t="shared" si="230"/>
        <v>0</v>
      </c>
      <c r="KR68" s="4"/>
      <c r="KS68" s="92">
        <f t="shared" si="211"/>
        <v>0</v>
      </c>
      <c r="KT68" s="10">
        <f t="shared" si="212"/>
        <v>0</v>
      </c>
      <c r="KU68" s="4"/>
      <c r="KV68" s="92">
        <f t="shared" si="213"/>
        <v>0</v>
      </c>
      <c r="KW68" s="10">
        <f t="shared" si="214"/>
        <v>0</v>
      </c>
      <c r="KX68" s="4"/>
      <c r="KY68" s="92">
        <f t="shared" si="215"/>
        <v>0</v>
      </c>
      <c r="KZ68" s="10">
        <f t="shared" si="216"/>
        <v>0</v>
      </c>
      <c r="LA68" s="119">
        <f t="shared" si="231"/>
        <v>0</v>
      </c>
      <c r="LB68" s="37"/>
      <c r="LD68" s="335">
        <f t="shared" si="218"/>
        <v>1</v>
      </c>
      <c r="LE68" s="189">
        <f t="shared" si="0"/>
        <v>60000</v>
      </c>
    </row>
    <row r="69" spans="1:317" x14ac:dyDescent="0.25">
      <c r="A69" s="247" t="s">
        <v>249</v>
      </c>
      <c r="B69" s="12">
        <v>60000</v>
      </c>
      <c r="C69" s="12">
        <v>89000</v>
      </c>
      <c r="D69" s="4"/>
      <c r="E69" s="92">
        <f t="shared" si="1"/>
        <v>0</v>
      </c>
      <c r="F69" s="10">
        <f t="shared" si="2"/>
        <v>0</v>
      </c>
      <c r="G69" s="4"/>
      <c r="H69" s="92">
        <f t="shared" si="3"/>
        <v>0</v>
      </c>
      <c r="I69" s="10">
        <f t="shared" si="4"/>
        <v>0</v>
      </c>
      <c r="J69" s="4"/>
      <c r="K69" s="92">
        <f t="shared" si="5"/>
        <v>0</v>
      </c>
      <c r="L69" s="10">
        <f t="shared" si="6"/>
        <v>0</v>
      </c>
      <c r="M69" s="119">
        <f>D69+G69+J69</f>
        <v>0</v>
      </c>
      <c r="N69" s="4"/>
      <c r="O69" s="92">
        <f t="shared" si="8"/>
        <v>0</v>
      </c>
      <c r="P69" s="10">
        <f t="shared" si="9"/>
        <v>0</v>
      </c>
      <c r="Q69" s="4"/>
      <c r="R69" s="92">
        <f t="shared" si="10"/>
        <v>0</v>
      </c>
      <c r="S69" s="10">
        <f t="shared" si="11"/>
        <v>0</v>
      </c>
      <c r="T69" s="4"/>
      <c r="U69" s="92">
        <f t="shared" si="12"/>
        <v>0</v>
      </c>
      <c r="V69" s="10">
        <f t="shared" si="13"/>
        <v>0</v>
      </c>
      <c r="W69" s="119">
        <f>N69+Q69+T69</f>
        <v>0</v>
      </c>
      <c r="X69" s="4"/>
      <c r="Y69" s="92">
        <f t="shared" si="15"/>
        <v>0</v>
      </c>
      <c r="Z69" s="10">
        <f t="shared" si="16"/>
        <v>0</v>
      </c>
      <c r="AA69" s="4"/>
      <c r="AB69" s="92">
        <f t="shared" si="17"/>
        <v>0</v>
      </c>
      <c r="AC69" s="10">
        <f t="shared" si="18"/>
        <v>0</v>
      </c>
      <c r="AD69" s="4"/>
      <c r="AE69" s="92">
        <f t="shared" si="19"/>
        <v>0</v>
      </c>
      <c r="AF69" s="10">
        <f t="shared" si="20"/>
        <v>0</v>
      </c>
      <c r="AG69" s="119">
        <f t="shared" si="21"/>
        <v>0</v>
      </c>
      <c r="AH69" s="4">
        <v>2</v>
      </c>
      <c r="AI69" s="92">
        <f t="shared" si="22"/>
        <v>120000</v>
      </c>
      <c r="AJ69" s="10">
        <f t="shared" si="23"/>
        <v>178000</v>
      </c>
      <c r="AK69" s="4"/>
      <c r="AL69" s="92">
        <f t="shared" si="24"/>
        <v>0</v>
      </c>
      <c r="AM69" s="10">
        <f t="shared" si="25"/>
        <v>0</v>
      </c>
      <c r="AN69" s="4"/>
      <c r="AO69" s="92">
        <f t="shared" si="26"/>
        <v>0</v>
      </c>
      <c r="AP69" s="10">
        <f t="shared" si="27"/>
        <v>0</v>
      </c>
      <c r="AQ69" s="119">
        <f t="shared" si="28"/>
        <v>2</v>
      </c>
      <c r="AR69" s="4"/>
      <c r="AS69" s="92">
        <f t="shared" si="29"/>
        <v>0</v>
      </c>
      <c r="AT69" s="10">
        <f t="shared" si="30"/>
        <v>0</v>
      </c>
      <c r="AU69" s="4"/>
      <c r="AV69" s="92">
        <f t="shared" si="31"/>
        <v>0</v>
      </c>
      <c r="AW69" s="10">
        <f t="shared" si="32"/>
        <v>0</v>
      </c>
      <c r="AX69" s="4"/>
      <c r="AY69" s="92">
        <f t="shared" si="33"/>
        <v>0</v>
      </c>
      <c r="AZ69" s="10">
        <f t="shared" si="34"/>
        <v>0</v>
      </c>
      <c r="BA69" s="119">
        <f t="shared" si="35"/>
        <v>0</v>
      </c>
      <c r="BB69" s="4"/>
      <c r="BC69" s="92">
        <f t="shared" si="36"/>
        <v>0</v>
      </c>
      <c r="BD69" s="10">
        <f t="shared" si="37"/>
        <v>0</v>
      </c>
      <c r="BE69" s="4">
        <f>2</f>
        <v>2</v>
      </c>
      <c r="BF69" s="92">
        <f t="shared" si="38"/>
        <v>120000</v>
      </c>
      <c r="BG69" s="10">
        <f t="shared" si="39"/>
        <v>178000</v>
      </c>
      <c r="BH69" s="4"/>
      <c r="BI69" s="92">
        <f t="shared" si="40"/>
        <v>0</v>
      </c>
      <c r="BJ69" s="10">
        <f t="shared" si="41"/>
        <v>0</v>
      </c>
      <c r="BK69" s="119">
        <f t="shared" si="42"/>
        <v>2</v>
      </c>
      <c r="BL69" s="4"/>
      <c r="BM69" s="92">
        <f t="shared" si="43"/>
        <v>0</v>
      </c>
      <c r="BN69" s="10">
        <f t="shared" si="44"/>
        <v>0</v>
      </c>
      <c r="BO69" s="4"/>
      <c r="BP69" s="92">
        <f t="shared" si="45"/>
        <v>0</v>
      </c>
      <c r="BQ69" s="10">
        <f t="shared" si="46"/>
        <v>0</v>
      </c>
      <c r="BR69" s="4"/>
      <c r="BS69" s="92">
        <f t="shared" si="47"/>
        <v>0</v>
      </c>
      <c r="BT69" s="10">
        <f t="shared" si="48"/>
        <v>0</v>
      </c>
      <c r="BU69" s="119">
        <f t="shared" si="49"/>
        <v>0</v>
      </c>
      <c r="BV69" s="4">
        <v>1</v>
      </c>
      <c r="BW69" s="92">
        <f t="shared" si="50"/>
        <v>60000</v>
      </c>
      <c r="BX69" s="10">
        <f t="shared" si="51"/>
        <v>89000</v>
      </c>
      <c r="BY69" s="4"/>
      <c r="BZ69" s="92">
        <f t="shared" si="52"/>
        <v>0</v>
      </c>
      <c r="CA69" s="10">
        <f t="shared" si="53"/>
        <v>0</v>
      </c>
      <c r="CB69" s="4"/>
      <c r="CC69" s="92">
        <f t="shared" si="54"/>
        <v>0</v>
      </c>
      <c r="CD69" s="10">
        <f t="shared" si="55"/>
        <v>0</v>
      </c>
      <c r="CE69" s="119">
        <f t="shared" si="56"/>
        <v>1</v>
      </c>
      <c r="CF69" s="4"/>
      <c r="CG69" s="92">
        <f t="shared" si="57"/>
        <v>0</v>
      </c>
      <c r="CH69" s="10">
        <f t="shared" si="58"/>
        <v>0</v>
      </c>
      <c r="CI69" s="4"/>
      <c r="CJ69" s="92">
        <f t="shared" si="59"/>
        <v>0</v>
      </c>
      <c r="CK69" s="10">
        <f t="shared" si="60"/>
        <v>0</v>
      </c>
      <c r="CL69" s="4"/>
      <c r="CM69" s="92">
        <f t="shared" si="61"/>
        <v>0</v>
      </c>
      <c r="CN69" s="10">
        <f t="shared" si="62"/>
        <v>0</v>
      </c>
      <c r="CO69" s="119">
        <f t="shared" si="63"/>
        <v>0</v>
      </c>
      <c r="CP69" s="4"/>
      <c r="CQ69" s="92">
        <f t="shared" si="64"/>
        <v>0</v>
      </c>
      <c r="CR69" s="10">
        <f t="shared" si="65"/>
        <v>0</v>
      </c>
      <c r="CS69" s="4"/>
      <c r="CT69" s="92">
        <f t="shared" si="66"/>
        <v>0</v>
      </c>
      <c r="CU69" s="10">
        <f t="shared" si="67"/>
        <v>0</v>
      </c>
      <c r="CV69" s="4"/>
      <c r="CW69" s="92">
        <f t="shared" si="68"/>
        <v>0</v>
      </c>
      <c r="CX69" s="10">
        <f t="shared" si="69"/>
        <v>0</v>
      </c>
      <c r="CY69" s="119"/>
      <c r="CZ69" s="4"/>
      <c r="DA69" s="92">
        <f t="shared" si="71"/>
        <v>0</v>
      </c>
      <c r="DB69" s="10">
        <f t="shared" si="72"/>
        <v>0</v>
      </c>
      <c r="DC69" s="4"/>
      <c r="DD69" s="92">
        <f t="shared" si="73"/>
        <v>0</v>
      </c>
      <c r="DE69" s="10">
        <f t="shared" si="74"/>
        <v>0</v>
      </c>
      <c r="DF69" s="4"/>
      <c r="DG69" s="92">
        <f t="shared" si="75"/>
        <v>0</v>
      </c>
      <c r="DH69" s="10">
        <f t="shared" si="76"/>
        <v>0</v>
      </c>
      <c r="DI69" s="119">
        <f t="shared" si="77"/>
        <v>0</v>
      </c>
      <c r="DJ69" s="4"/>
      <c r="DK69" s="92"/>
      <c r="DL69" s="10"/>
      <c r="DM69" s="4"/>
      <c r="DN69" s="92">
        <f t="shared" si="80"/>
        <v>0</v>
      </c>
      <c r="DO69" s="10">
        <f t="shared" si="81"/>
        <v>0</v>
      </c>
      <c r="DP69" s="4"/>
      <c r="DQ69" s="92">
        <f t="shared" si="82"/>
        <v>0</v>
      </c>
      <c r="DR69" s="10">
        <f t="shared" si="83"/>
        <v>0</v>
      </c>
      <c r="DS69" s="119"/>
      <c r="DT69" s="4">
        <v>1</v>
      </c>
      <c r="DU69" s="92">
        <f t="shared" si="85"/>
        <v>60000</v>
      </c>
      <c r="DV69" s="10">
        <f t="shared" si="86"/>
        <v>89000</v>
      </c>
      <c r="DW69" s="4"/>
      <c r="DX69" s="92">
        <f t="shared" si="87"/>
        <v>0</v>
      </c>
      <c r="DY69" s="10">
        <f t="shared" si="88"/>
        <v>0</v>
      </c>
      <c r="DZ69" s="4"/>
      <c r="EA69" s="92">
        <f t="shared" si="89"/>
        <v>0</v>
      </c>
      <c r="EB69" s="10">
        <f t="shared" si="90"/>
        <v>0</v>
      </c>
      <c r="EC69" s="119">
        <f t="shared" si="91"/>
        <v>1</v>
      </c>
      <c r="ED69" s="4">
        <v>1</v>
      </c>
      <c r="EE69" s="92">
        <f t="shared" si="92"/>
        <v>60000</v>
      </c>
      <c r="EF69" s="10">
        <f t="shared" si="93"/>
        <v>89000</v>
      </c>
      <c r="EG69" s="4"/>
      <c r="EH69" s="92">
        <f t="shared" si="94"/>
        <v>0</v>
      </c>
      <c r="EI69" s="10">
        <f t="shared" si="95"/>
        <v>0</v>
      </c>
      <c r="EJ69" s="4"/>
      <c r="EK69" s="92">
        <f t="shared" si="96"/>
        <v>0</v>
      </c>
      <c r="EL69" s="10">
        <f t="shared" si="97"/>
        <v>0</v>
      </c>
      <c r="EM69" s="119">
        <f t="shared" si="98"/>
        <v>1</v>
      </c>
      <c r="EN69" s="4"/>
      <c r="EO69" s="92">
        <f t="shared" si="99"/>
        <v>0</v>
      </c>
      <c r="EP69" s="10">
        <f t="shared" si="100"/>
        <v>0</v>
      </c>
      <c r="EQ69" s="4"/>
      <c r="ER69" s="92">
        <f t="shared" si="101"/>
        <v>0</v>
      </c>
      <c r="ES69" s="10">
        <f t="shared" si="102"/>
        <v>0</v>
      </c>
      <c r="ET69" s="4"/>
      <c r="EU69" s="92">
        <f t="shared" si="103"/>
        <v>0</v>
      </c>
      <c r="EV69" s="10">
        <f t="shared" si="104"/>
        <v>0</v>
      </c>
      <c r="EW69" s="119">
        <f t="shared" si="105"/>
        <v>0</v>
      </c>
      <c r="EX69" s="4">
        <v>1</v>
      </c>
      <c r="EY69" s="92">
        <f t="shared" si="106"/>
        <v>60000</v>
      </c>
      <c r="EZ69" s="10">
        <f t="shared" si="107"/>
        <v>89000</v>
      </c>
      <c r="FA69" s="4"/>
      <c r="FB69" s="92">
        <f t="shared" si="108"/>
        <v>0</v>
      </c>
      <c r="FC69" s="10">
        <f t="shared" si="109"/>
        <v>0</v>
      </c>
      <c r="FD69" s="4"/>
      <c r="FE69" s="92">
        <f t="shared" si="110"/>
        <v>0</v>
      </c>
      <c r="FF69" s="10">
        <f t="shared" si="111"/>
        <v>0</v>
      </c>
      <c r="FG69" s="119">
        <f t="shared" si="112"/>
        <v>1</v>
      </c>
      <c r="FH69" s="4"/>
      <c r="FI69" s="92">
        <f t="shared" si="113"/>
        <v>0</v>
      </c>
      <c r="FJ69" s="10">
        <f t="shared" si="114"/>
        <v>0</v>
      </c>
      <c r="FK69" s="4"/>
      <c r="FL69" s="92">
        <f t="shared" si="115"/>
        <v>0</v>
      </c>
      <c r="FM69" s="10">
        <f t="shared" si="116"/>
        <v>0</v>
      </c>
      <c r="FN69" s="4"/>
      <c r="FO69" s="92">
        <f t="shared" si="117"/>
        <v>0</v>
      </c>
      <c r="FP69" s="10">
        <f t="shared" si="118"/>
        <v>0</v>
      </c>
      <c r="FQ69" s="119">
        <f t="shared" si="219"/>
        <v>0</v>
      </c>
      <c r="FR69" s="4">
        <f>1+1</f>
        <v>2</v>
      </c>
      <c r="FS69" s="92">
        <f t="shared" si="120"/>
        <v>120000</v>
      </c>
      <c r="FT69" s="10">
        <f t="shared" si="121"/>
        <v>178000</v>
      </c>
      <c r="FU69" s="4"/>
      <c r="FV69" s="92">
        <f t="shared" si="122"/>
        <v>0</v>
      </c>
      <c r="FW69" s="10">
        <f t="shared" si="123"/>
        <v>0</v>
      </c>
      <c r="FX69" s="4"/>
      <c r="FY69" s="92">
        <f t="shared" si="124"/>
        <v>0</v>
      </c>
      <c r="FZ69" s="10">
        <f t="shared" si="125"/>
        <v>0</v>
      </c>
      <c r="GA69" s="119">
        <f t="shared" si="220"/>
        <v>2</v>
      </c>
      <c r="GB69" s="4"/>
      <c r="GC69" s="92">
        <f t="shared" si="127"/>
        <v>0</v>
      </c>
      <c r="GD69" s="10">
        <f t="shared" si="128"/>
        <v>0</v>
      </c>
      <c r="GE69" s="4"/>
      <c r="GF69" s="92">
        <f t="shared" si="129"/>
        <v>0</v>
      </c>
      <c r="GG69" s="10">
        <f t="shared" si="130"/>
        <v>0</v>
      </c>
      <c r="GH69" s="4"/>
      <c r="GI69" s="92">
        <f t="shared" si="131"/>
        <v>0</v>
      </c>
      <c r="GJ69" s="10">
        <f t="shared" si="132"/>
        <v>0</v>
      </c>
      <c r="GK69" s="119">
        <f t="shared" si="221"/>
        <v>0</v>
      </c>
      <c r="GL69" s="4"/>
      <c r="GM69" s="92">
        <f t="shared" si="134"/>
        <v>0</v>
      </c>
      <c r="GN69" s="10">
        <f t="shared" si="135"/>
        <v>0</v>
      </c>
      <c r="GO69" s="4"/>
      <c r="GP69" s="92">
        <f t="shared" si="136"/>
        <v>0</v>
      </c>
      <c r="GQ69" s="10">
        <f t="shared" si="137"/>
        <v>0</v>
      </c>
      <c r="GR69" s="4"/>
      <c r="GS69" s="92">
        <f t="shared" si="138"/>
        <v>0</v>
      </c>
      <c r="GT69" s="10">
        <f t="shared" si="139"/>
        <v>0</v>
      </c>
      <c r="GU69" s="119">
        <f t="shared" si="140"/>
        <v>0</v>
      </c>
      <c r="GV69" s="4">
        <v>1</v>
      </c>
      <c r="GW69" s="92">
        <f t="shared" si="141"/>
        <v>60000</v>
      </c>
      <c r="GX69" s="10">
        <f t="shared" si="142"/>
        <v>89000</v>
      </c>
      <c r="GY69" s="4"/>
      <c r="GZ69" s="92">
        <f t="shared" si="143"/>
        <v>0</v>
      </c>
      <c r="HA69" s="10">
        <f t="shared" si="144"/>
        <v>0</v>
      </c>
      <c r="HB69" s="4"/>
      <c r="HC69" s="92">
        <f t="shared" si="145"/>
        <v>0</v>
      </c>
      <c r="HD69" s="10">
        <f t="shared" si="146"/>
        <v>0</v>
      </c>
      <c r="HE69" s="119">
        <f t="shared" si="222"/>
        <v>1</v>
      </c>
      <c r="HF69" s="4"/>
      <c r="HG69" s="92">
        <f t="shared" si="148"/>
        <v>0</v>
      </c>
      <c r="HH69" s="10">
        <f t="shared" si="149"/>
        <v>0</v>
      </c>
      <c r="HI69" s="4"/>
      <c r="HJ69" s="92">
        <f t="shared" si="150"/>
        <v>0</v>
      </c>
      <c r="HK69" s="10">
        <f t="shared" si="151"/>
        <v>0</v>
      </c>
      <c r="HL69" s="4"/>
      <c r="HM69" s="92">
        <f t="shared" si="152"/>
        <v>0</v>
      </c>
      <c r="HN69" s="10">
        <f t="shared" si="153"/>
        <v>0</v>
      </c>
      <c r="HO69" s="119">
        <f t="shared" si="223"/>
        <v>0</v>
      </c>
      <c r="HP69" s="4"/>
      <c r="HQ69" s="92">
        <f t="shared" si="155"/>
        <v>0</v>
      </c>
      <c r="HR69" s="10">
        <f t="shared" si="156"/>
        <v>0</v>
      </c>
      <c r="HS69" s="4"/>
      <c r="HT69" s="92">
        <f t="shared" si="157"/>
        <v>0</v>
      </c>
      <c r="HU69" s="10">
        <f t="shared" si="158"/>
        <v>0</v>
      </c>
      <c r="HV69" s="4"/>
      <c r="HW69" s="92">
        <f t="shared" si="159"/>
        <v>0</v>
      </c>
      <c r="HX69" s="10">
        <f t="shared" si="160"/>
        <v>0</v>
      </c>
      <c r="HY69" s="119">
        <f t="shared" si="224"/>
        <v>0</v>
      </c>
      <c r="HZ69" s="4"/>
      <c r="IA69" s="92">
        <f t="shared" si="162"/>
        <v>0</v>
      </c>
      <c r="IB69" s="10">
        <f t="shared" si="163"/>
        <v>0</v>
      </c>
      <c r="IC69" s="4"/>
      <c r="ID69" s="92">
        <f t="shared" si="164"/>
        <v>0</v>
      </c>
      <c r="IE69" s="10">
        <f t="shared" si="165"/>
        <v>0</v>
      </c>
      <c r="IF69" s="4"/>
      <c r="IG69" s="92">
        <f t="shared" si="166"/>
        <v>0</v>
      </c>
      <c r="IH69" s="10">
        <f t="shared" si="167"/>
        <v>0</v>
      </c>
      <c r="II69" s="119">
        <f t="shared" si="225"/>
        <v>0</v>
      </c>
      <c r="IJ69" s="4">
        <v>1</v>
      </c>
      <c r="IK69" s="92">
        <f t="shared" si="169"/>
        <v>60000</v>
      </c>
      <c r="IL69" s="10">
        <f t="shared" si="170"/>
        <v>89000</v>
      </c>
      <c r="IM69" s="4"/>
      <c r="IN69" s="92">
        <f t="shared" si="171"/>
        <v>0</v>
      </c>
      <c r="IO69" s="10">
        <f t="shared" si="172"/>
        <v>0</v>
      </c>
      <c r="IP69" s="4"/>
      <c r="IQ69" s="92">
        <f t="shared" si="173"/>
        <v>0</v>
      </c>
      <c r="IR69" s="10">
        <f t="shared" si="174"/>
        <v>0</v>
      </c>
      <c r="IS69" s="119">
        <f t="shared" si="226"/>
        <v>1</v>
      </c>
      <c r="IT69" s="4"/>
      <c r="IU69" s="92">
        <f t="shared" si="176"/>
        <v>0</v>
      </c>
      <c r="IV69" s="10">
        <f t="shared" si="177"/>
        <v>0</v>
      </c>
      <c r="IW69" s="4"/>
      <c r="IX69" s="92">
        <f t="shared" si="178"/>
        <v>0</v>
      </c>
      <c r="IY69" s="10">
        <f t="shared" si="179"/>
        <v>0</v>
      </c>
      <c r="IZ69" s="4"/>
      <c r="JA69" s="92">
        <f t="shared" si="180"/>
        <v>0</v>
      </c>
      <c r="JB69" s="10">
        <f t="shared" si="181"/>
        <v>0</v>
      </c>
      <c r="JC69" s="119">
        <f t="shared" si="227"/>
        <v>0</v>
      </c>
      <c r="JD69" s="4"/>
      <c r="JE69" s="92">
        <f t="shared" si="183"/>
        <v>0</v>
      </c>
      <c r="JF69" s="10">
        <f t="shared" si="184"/>
        <v>0</v>
      </c>
      <c r="JG69" s="4"/>
      <c r="JH69" s="92">
        <f t="shared" si="185"/>
        <v>0</v>
      </c>
      <c r="JI69" s="10">
        <f t="shared" si="186"/>
        <v>0</v>
      </c>
      <c r="JJ69" s="4"/>
      <c r="JK69" s="92">
        <f t="shared" si="187"/>
        <v>0</v>
      </c>
      <c r="JL69" s="10">
        <f t="shared" si="188"/>
        <v>0</v>
      </c>
      <c r="JM69" s="119">
        <f t="shared" si="189"/>
        <v>0</v>
      </c>
      <c r="JN69" s="4"/>
      <c r="JO69" s="92">
        <f t="shared" si="190"/>
        <v>0</v>
      </c>
      <c r="JP69" s="10">
        <f t="shared" si="191"/>
        <v>0</v>
      </c>
      <c r="JQ69" s="4"/>
      <c r="JR69" s="92">
        <f t="shared" si="192"/>
        <v>0</v>
      </c>
      <c r="JS69" s="10">
        <f t="shared" si="193"/>
        <v>0</v>
      </c>
      <c r="JT69" s="4"/>
      <c r="JU69" s="92">
        <f t="shared" si="194"/>
        <v>0</v>
      </c>
      <c r="JV69" s="10">
        <f t="shared" si="195"/>
        <v>0</v>
      </c>
      <c r="JW69" s="119">
        <f t="shared" si="228"/>
        <v>0</v>
      </c>
      <c r="JX69" s="4"/>
      <c r="JY69" s="92">
        <f t="shared" si="197"/>
        <v>0</v>
      </c>
      <c r="JZ69" s="10">
        <f t="shared" si="198"/>
        <v>0</v>
      </c>
      <c r="KA69" s="4"/>
      <c r="KB69" s="92">
        <f t="shared" si="199"/>
        <v>0</v>
      </c>
      <c r="KC69" s="10">
        <f t="shared" si="200"/>
        <v>0</v>
      </c>
      <c r="KD69" s="4"/>
      <c r="KE69" s="92">
        <f t="shared" si="201"/>
        <v>0</v>
      </c>
      <c r="KF69" s="10">
        <f t="shared" si="202"/>
        <v>0</v>
      </c>
      <c r="KG69" s="119">
        <f t="shared" si="229"/>
        <v>0</v>
      </c>
      <c r="KH69" s="4"/>
      <c r="KI69" s="92">
        <f t="shared" si="204"/>
        <v>0</v>
      </c>
      <c r="KJ69" s="10">
        <f t="shared" si="205"/>
        <v>0</v>
      </c>
      <c r="KK69" s="4"/>
      <c r="KL69" s="92">
        <f t="shared" si="206"/>
        <v>0</v>
      </c>
      <c r="KM69" s="10">
        <f t="shared" si="207"/>
        <v>0</v>
      </c>
      <c r="KN69" s="4"/>
      <c r="KO69" s="92">
        <f t="shared" si="208"/>
        <v>0</v>
      </c>
      <c r="KP69" s="10">
        <f t="shared" si="209"/>
        <v>0</v>
      </c>
      <c r="KQ69" s="119">
        <f t="shared" si="230"/>
        <v>0</v>
      </c>
      <c r="KR69" s="4"/>
      <c r="KS69" s="92">
        <f t="shared" si="211"/>
        <v>0</v>
      </c>
      <c r="KT69" s="10">
        <f t="shared" si="212"/>
        <v>0</v>
      </c>
      <c r="KU69" s="4"/>
      <c r="KV69" s="92">
        <f t="shared" si="213"/>
        <v>0</v>
      </c>
      <c r="KW69" s="10">
        <f t="shared" si="214"/>
        <v>0</v>
      </c>
      <c r="KX69" s="4"/>
      <c r="KY69" s="92">
        <f t="shared" si="215"/>
        <v>0</v>
      </c>
      <c r="KZ69" s="10">
        <f t="shared" si="216"/>
        <v>0</v>
      </c>
      <c r="LA69" s="119">
        <f t="shared" si="231"/>
        <v>0</v>
      </c>
      <c r="LB69" s="37"/>
      <c r="LD69" s="335">
        <f t="shared" si="218"/>
        <v>12</v>
      </c>
      <c r="LE69" s="189">
        <f t="shared" si="0"/>
        <v>1068000</v>
      </c>
    </row>
    <row r="70" spans="1:317" x14ac:dyDescent="0.25">
      <c r="A70" s="421" t="s">
        <v>300</v>
      </c>
      <c r="B70" s="12">
        <v>75000</v>
      </c>
      <c r="C70" s="12">
        <v>125000</v>
      </c>
      <c r="D70" s="4"/>
      <c r="E70" s="92">
        <f t="shared" si="1"/>
        <v>0</v>
      </c>
      <c r="F70" s="10">
        <f t="shared" si="2"/>
        <v>0</v>
      </c>
      <c r="G70" s="4"/>
      <c r="H70" s="92">
        <f t="shared" si="3"/>
        <v>0</v>
      </c>
      <c r="I70" s="10">
        <f t="shared" si="4"/>
        <v>0</v>
      </c>
      <c r="J70" s="4"/>
      <c r="K70" s="92">
        <f t="shared" si="5"/>
        <v>0</v>
      </c>
      <c r="L70" s="10">
        <f t="shared" si="6"/>
        <v>0</v>
      </c>
      <c r="M70" s="119">
        <f t="shared" si="7"/>
        <v>0</v>
      </c>
      <c r="N70" s="4"/>
      <c r="O70" s="92">
        <f t="shared" si="8"/>
        <v>0</v>
      </c>
      <c r="P70" s="10">
        <f t="shared" si="9"/>
        <v>0</v>
      </c>
      <c r="Q70" s="4"/>
      <c r="R70" s="92">
        <f t="shared" si="10"/>
        <v>0</v>
      </c>
      <c r="S70" s="10">
        <f t="shared" si="11"/>
        <v>0</v>
      </c>
      <c r="T70" s="4"/>
      <c r="U70" s="92">
        <f t="shared" si="12"/>
        <v>0</v>
      </c>
      <c r="V70" s="10">
        <f t="shared" si="13"/>
        <v>0</v>
      </c>
      <c r="W70" s="119">
        <f t="shared" ref="W70:W81" si="664">N70+Q70+T70</f>
        <v>0</v>
      </c>
      <c r="X70" s="4"/>
      <c r="Y70" s="92">
        <f t="shared" si="15"/>
        <v>0</v>
      </c>
      <c r="Z70" s="10">
        <f t="shared" si="16"/>
        <v>0</v>
      </c>
      <c r="AA70" s="4"/>
      <c r="AB70" s="92">
        <f t="shared" si="17"/>
        <v>0</v>
      </c>
      <c r="AC70" s="10">
        <f t="shared" si="18"/>
        <v>0</v>
      </c>
      <c r="AD70" s="4"/>
      <c r="AE70" s="92">
        <f t="shared" si="19"/>
        <v>0</v>
      </c>
      <c r="AF70" s="10">
        <f t="shared" si="20"/>
        <v>0</v>
      </c>
      <c r="AG70" s="119">
        <f t="shared" si="21"/>
        <v>0</v>
      </c>
      <c r="AH70" s="4"/>
      <c r="AI70" s="92">
        <f t="shared" si="22"/>
        <v>0</v>
      </c>
      <c r="AJ70" s="10">
        <f t="shared" si="23"/>
        <v>0</v>
      </c>
      <c r="AK70" s="4"/>
      <c r="AL70" s="92">
        <f t="shared" si="24"/>
        <v>0</v>
      </c>
      <c r="AM70" s="10">
        <f t="shared" si="25"/>
        <v>0</v>
      </c>
      <c r="AN70" s="4"/>
      <c r="AO70" s="92">
        <f t="shared" si="26"/>
        <v>0</v>
      </c>
      <c r="AP70" s="10">
        <f t="shared" si="27"/>
        <v>0</v>
      </c>
      <c r="AQ70" s="119">
        <f t="shared" si="28"/>
        <v>0</v>
      </c>
      <c r="AR70" s="4"/>
      <c r="AS70" s="92">
        <f t="shared" si="29"/>
        <v>0</v>
      </c>
      <c r="AT70" s="10">
        <f t="shared" si="30"/>
        <v>0</v>
      </c>
      <c r="AU70" s="4"/>
      <c r="AV70" s="92">
        <f t="shared" si="31"/>
        <v>0</v>
      </c>
      <c r="AW70" s="10">
        <f t="shared" si="32"/>
        <v>0</v>
      </c>
      <c r="AX70" s="4"/>
      <c r="AY70" s="92">
        <f t="shared" si="33"/>
        <v>0</v>
      </c>
      <c r="AZ70" s="10">
        <f t="shared" si="34"/>
        <v>0</v>
      </c>
      <c r="BA70" s="119">
        <f t="shared" si="35"/>
        <v>0</v>
      </c>
      <c r="BB70" s="4"/>
      <c r="BC70" s="92">
        <f t="shared" si="36"/>
        <v>0</v>
      </c>
      <c r="BD70" s="10">
        <f t="shared" si="37"/>
        <v>0</v>
      </c>
      <c r="BE70" s="4">
        <f>1</f>
        <v>1</v>
      </c>
      <c r="BF70" s="92">
        <f t="shared" si="38"/>
        <v>75000</v>
      </c>
      <c r="BG70" s="10">
        <f t="shared" si="39"/>
        <v>125000</v>
      </c>
      <c r="BH70" s="4"/>
      <c r="BI70" s="92">
        <f t="shared" si="40"/>
        <v>0</v>
      </c>
      <c r="BJ70" s="10">
        <f t="shared" si="41"/>
        <v>0</v>
      </c>
      <c r="BK70" s="119">
        <f t="shared" si="42"/>
        <v>1</v>
      </c>
      <c r="BL70" s="4"/>
      <c r="BM70" s="92">
        <f t="shared" si="43"/>
        <v>0</v>
      </c>
      <c r="BN70" s="10">
        <f t="shared" si="44"/>
        <v>0</v>
      </c>
      <c r="BO70" s="4"/>
      <c r="BP70" s="92">
        <f t="shared" si="45"/>
        <v>0</v>
      </c>
      <c r="BQ70" s="10">
        <f t="shared" si="46"/>
        <v>0</v>
      </c>
      <c r="BR70" s="4"/>
      <c r="BS70" s="92">
        <f t="shared" si="47"/>
        <v>0</v>
      </c>
      <c r="BT70" s="10">
        <f t="shared" si="48"/>
        <v>0</v>
      </c>
      <c r="BU70" s="119">
        <f t="shared" si="49"/>
        <v>0</v>
      </c>
      <c r="BV70" s="4">
        <v>1</v>
      </c>
      <c r="BW70" s="92">
        <f t="shared" si="50"/>
        <v>75000</v>
      </c>
      <c r="BX70" s="10">
        <f t="shared" si="51"/>
        <v>125000</v>
      </c>
      <c r="BY70" s="4"/>
      <c r="BZ70" s="92">
        <f t="shared" si="52"/>
        <v>0</v>
      </c>
      <c r="CA70" s="10">
        <f t="shared" si="53"/>
        <v>0</v>
      </c>
      <c r="CB70" s="4"/>
      <c r="CC70" s="92">
        <f t="shared" si="54"/>
        <v>0</v>
      </c>
      <c r="CD70" s="10">
        <f t="shared" si="55"/>
        <v>0</v>
      </c>
      <c r="CE70" s="119">
        <f t="shared" si="56"/>
        <v>1</v>
      </c>
      <c r="CF70" s="4"/>
      <c r="CG70" s="92">
        <f t="shared" si="57"/>
        <v>0</v>
      </c>
      <c r="CH70" s="10">
        <f t="shared" si="58"/>
        <v>0</v>
      </c>
      <c r="CI70" s="4"/>
      <c r="CJ70" s="92">
        <f t="shared" si="59"/>
        <v>0</v>
      </c>
      <c r="CK70" s="10">
        <f t="shared" si="60"/>
        <v>0</v>
      </c>
      <c r="CL70" s="4"/>
      <c r="CM70" s="92">
        <f t="shared" si="61"/>
        <v>0</v>
      </c>
      <c r="CN70" s="10">
        <f t="shared" si="62"/>
        <v>0</v>
      </c>
      <c r="CO70" s="119">
        <f t="shared" si="63"/>
        <v>0</v>
      </c>
      <c r="CP70" s="4"/>
      <c r="CQ70" s="92">
        <f t="shared" si="64"/>
        <v>0</v>
      </c>
      <c r="CR70" s="10">
        <f t="shared" si="65"/>
        <v>0</v>
      </c>
      <c r="CS70" s="4"/>
      <c r="CT70" s="92">
        <f t="shared" si="66"/>
        <v>0</v>
      </c>
      <c r="CU70" s="10">
        <f t="shared" si="67"/>
        <v>0</v>
      </c>
      <c r="CV70" s="4"/>
      <c r="CW70" s="92">
        <f t="shared" si="68"/>
        <v>0</v>
      </c>
      <c r="CX70" s="10">
        <f t="shared" si="69"/>
        <v>0</v>
      </c>
      <c r="CY70" s="119">
        <f t="shared" si="70"/>
        <v>0</v>
      </c>
      <c r="CZ70" s="4"/>
      <c r="DA70" s="92">
        <f t="shared" si="71"/>
        <v>0</v>
      </c>
      <c r="DB70" s="10">
        <f t="shared" si="72"/>
        <v>0</v>
      </c>
      <c r="DC70" s="4"/>
      <c r="DD70" s="92">
        <f t="shared" si="73"/>
        <v>0</v>
      </c>
      <c r="DE70" s="10">
        <f t="shared" si="74"/>
        <v>0</v>
      </c>
      <c r="DF70" s="4"/>
      <c r="DG70" s="92">
        <f t="shared" si="75"/>
        <v>0</v>
      </c>
      <c r="DH70" s="10">
        <f t="shared" si="76"/>
        <v>0</v>
      </c>
      <c r="DI70" s="119">
        <f t="shared" si="77"/>
        <v>0</v>
      </c>
      <c r="DJ70" s="4"/>
      <c r="DK70" s="92">
        <f t="shared" si="78"/>
        <v>0</v>
      </c>
      <c r="DL70" s="10">
        <f t="shared" si="79"/>
        <v>0</v>
      </c>
      <c r="DM70" s="4"/>
      <c r="DN70" s="92">
        <f t="shared" si="80"/>
        <v>0</v>
      </c>
      <c r="DO70" s="10">
        <f t="shared" si="81"/>
        <v>0</v>
      </c>
      <c r="DP70" s="4"/>
      <c r="DQ70" s="92">
        <f t="shared" si="82"/>
        <v>0</v>
      </c>
      <c r="DR70" s="10">
        <f t="shared" si="83"/>
        <v>0</v>
      </c>
      <c r="DS70" s="119">
        <f t="shared" si="84"/>
        <v>0</v>
      </c>
      <c r="DT70" s="4"/>
      <c r="DU70" s="92">
        <f t="shared" si="85"/>
        <v>0</v>
      </c>
      <c r="DV70" s="10">
        <f t="shared" si="86"/>
        <v>0</v>
      </c>
      <c r="DW70" s="4"/>
      <c r="DX70" s="92">
        <f t="shared" si="87"/>
        <v>0</v>
      </c>
      <c r="DY70" s="10">
        <f t="shared" si="88"/>
        <v>0</v>
      </c>
      <c r="DZ70" s="4"/>
      <c r="EA70" s="92">
        <f t="shared" si="89"/>
        <v>0</v>
      </c>
      <c r="EB70" s="10">
        <f t="shared" si="90"/>
        <v>0</v>
      </c>
      <c r="EC70" s="119">
        <f t="shared" si="91"/>
        <v>0</v>
      </c>
      <c r="ED70" s="4"/>
      <c r="EE70" s="92">
        <f t="shared" si="92"/>
        <v>0</v>
      </c>
      <c r="EF70" s="10">
        <f t="shared" si="93"/>
        <v>0</v>
      </c>
      <c r="EG70" s="4"/>
      <c r="EH70" s="92">
        <f t="shared" si="94"/>
        <v>0</v>
      </c>
      <c r="EI70" s="10">
        <f t="shared" si="95"/>
        <v>0</v>
      </c>
      <c r="EJ70" s="4"/>
      <c r="EK70" s="92">
        <f t="shared" si="96"/>
        <v>0</v>
      </c>
      <c r="EL70" s="10">
        <f t="shared" si="97"/>
        <v>0</v>
      </c>
      <c r="EM70" s="119">
        <f t="shared" si="98"/>
        <v>0</v>
      </c>
      <c r="EN70" s="4"/>
      <c r="EO70" s="92">
        <f t="shared" si="99"/>
        <v>0</v>
      </c>
      <c r="EP70" s="10">
        <f t="shared" si="100"/>
        <v>0</v>
      </c>
      <c r="EQ70" s="4"/>
      <c r="ER70" s="92">
        <f t="shared" si="101"/>
        <v>0</v>
      </c>
      <c r="ES70" s="10">
        <f t="shared" si="102"/>
        <v>0</v>
      </c>
      <c r="ET70" s="4"/>
      <c r="EU70" s="92">
        <f t="shared" si="103"/>
        <v>0</v>
      </c>
      <c r="EV70" s="10">
        <f t="shared" si="104"/>
        <v>0</v>
      </c>
      <c r="EW70" s="119">
        <f t="shared" si="105"/>
        <v>0</v>
      </c>
      <c r="EX70" s="4"/>
      <c r="EY70" s="92">
        <f t="shared" si="106"/>
        <v>0</v>
      </c>
      <c r="EZ70" s="10">
        <f t="shared" si="107"/>
        <v>0</v>
      </c>
      <c r="FA70" s="4"/>
      <c r="FB70" s="92">
        <f t="shared" si="108"/>
        <v>0</v>
      </c>
      <c r="FC70" s="10">
        <f t="shared" si="109"/>
        <v>0</v>
      </c>
      <c r="FD70" s="4"/>
      <c r="FE70" s="92">
        <f t="shared" si="110"/>
        <v>0</v>
      </c>
      <c r="FF70" s="10">
        <f t="shared" si="111"/>
        <v>0</v>
      </c>
      <c r="FG70" s="119">
        <f t="shared" si="112"/>
        <v>0</v>
      </c>
      <c r="FH70" s="4"/>
      <c r="FI70" s="92">
        <f t="shared" si="113"/>
        <v>0</v>
      </c>
      <c r="FJ70" s="10">
        <f t="shared" si="114"/>
        <v>0</v>
      </c>
      <c r="FK70" s="4"/>
      <c r="FL70" s="92">
        <f t="shared" si="115"/>
        <v>0</v>
      </c>
      <c r="FM70" s="10">
        <f t="shared" si="116"/>
        <v>0</v>
      </c>
      <c r="FN70" s="4"/>
      <c r="FO70" s="92">
        <f t="shared" si="117"/>
        <v>0</v>
      </c>
      <c r="FP70" s="10">
        <f t="shared" si="118"/>
        <v>0</v>
      </c>
      <c r="FQ70" s="119">
        <f t="shared" si="219"/>
        <v>0</v>
      </c>
      <c r="FR70" s="4"/>
      <c r="FS70" s="92">
        <f t="shared" si="120"/>
        <v>0</v>
      </c>
      <c r="FT70" s="10">
        <f t="shared" si="121"/>
        <v>0</v>
      </c>
      <c r="FU70" s="4"/>
      <c r="FV70" s="92">
        <f t="shared" si="122"/>
        <v>0</v>
      </c>
      <c r="FW70" s="10">
        <f t="shared" si="123"/>
        <v>0</v>
      </c>
      <c r="FX70" s="4"/>
      <c r="FY70" s="92">
        <f t="shared" si="124"/>
        <v>0</v>
      </c>
      <c r="FZ70" s="10">
        <f t="shared" si="125"/>
        <v>0</v>
      </c>
      <c r="GA70" s="119">
        <f t="shared" si="220"/>
        <v>0</v>
      </c>
      <c r="GB70" s="4"/>
      <c r="GC70" s="92">
        <f t="shared" si="127"/>
        <v>0</v>
      </c>
      <c r="GD70" s="10">
        <f t="shared" si="128"/>
        <v>0</v>
      </c>
      <c r="GE70" s="4"/>
      <c r="GF70" s="92">
        <f t="shared" si="129"/>
        <v>0</v>
      </c>
      <c r="GG70" s="10">
        <f t="shared" si="130"/>
        <v>0</v>
      </c>
      <c r="GH70" s="4"/>
      <c r="GI70" s="92">
        <f t="shared" si="131"/>
        <v>0</v>
      </c>
      <c r="GJ70" s="10">
        <f t="shared" si="132"/>
        <v>0</v>
      </c>
      <c r="GK70" s="119">
        <f t="shared" si="221"/>
        <v>0</v>
      </c>
      <c r="GL70" s="4"/>
      <c r="GM70" s="92">
        <f t="shared" si="134"/>
        <v>0</v>
      </c>
      <c r="GN70" s="10">
        <f t="shared" si="135"/>
        <v>0</v>
      </c>
      <c r="GO70" s="4"/>
      <c r="GP70" s="92">
        <f t="shared" si="136"/>
        <v>0</v>
      </c>
      <c r="GQ70" s="10">
        <f t="shared" si="137"/>
        <v>0</v>
      </c>
      <c r="GR70" s="4"/>
      <c r="GS70" s="92">
        <f t="shared" si="138"/>
        <v>0</v>
      </c>
      <c r="GT70" s="10">
        <f t="shared" si="139"/>
        <v>0</v>
      </c>
      <c r="GU70" s="119">
        <f t="shared" si="140"/>
        <v>0</v>
      </c>
      <c r="GV70" s="4"/>
      <c r="GW70" s="92">
        <f t="shared" si="141"/>
        <v>0</v>
      </c>
      <c r="GX70" s="10">
        <f t="shared" si="142"/>
        <v>0</v>
      </c>
      <c r="GY70" s="4"/>
      <c r="GZ70" s="92">
        <f t="shared" si="143"/>
        <v>0</v>
      </c>
      <c r="HA70" s="10">
        <f t="shared" si="144"/>
        <v>0</v>
      </c>
      <c r="HB70" s="4"/>
      <c r="HC70" s="92">
        <f t="shared" si="145"/>
        <v>0</v>
      </c>
      <c r="HD70" s="10">
        <f t="shared" si="146"/>
        <v>0</v>
      </c>
      <c r="HE70" s="119">
        <f t="shared" si="222"/>
        <v>0</v>
      </c>
      <c r="HF70" s="4"/>
      <c r="HG70" s="92">
        <f t="shared" si="148"/>
        <v>0</v>
      </c>
      <c r="HH70" s="10">
        <f t="shared" si="149"/>
        <v>0</v>
      </c>
      <c r="HI70" s="4"/>
      <c r="HJ70" s="92">
        <f t="shared" si="150"/>
        <v>0</v>
      </c>
      <c r="HK70" s="10">
        <f t="shared" si="151"/>
        <v>0</v>
      </c>
      <c r="HL70" s="4"/>
      <c r="HM70" s="92">
        <f t="shared" si="152"/>
        <v>0</v>
      </c>
      <c r="HN70" s="10">
        <f t="shared" si="153"/>
        <v>0</v>
      </c>
      <c r="HO70" s="119">
        <f t="shared" si="223"/>
        <v>0</v>
      </c>
      <c r="HP70" s="4"/>
      <c r="HQ70" s="92">
        <f t="shared" si="155"/>
        <v>0</v>
      </c>
      <c r="HR70" s="10">
        <f t="shared" si="156"/>
        <v>0</v>
      </c>
      <c r="HS70" s="4"/>
      <c r="HT70" s="92">
        <f t="shared" si="157"/>
        <v>0</v>
      </c>
      <c r="HU70" s="10">
        <f t="shared" si="158"/>
        <v>0</v>
      </c>
      <c r="HV70" s="4"/>
      <c r="HW70" s="92">
        <f t="shared" si="159"/>
        <v>0</v>
      </c>
      <c r="HX70" s="10">
        <f t="shared" si="160"/>
        <v>0</v>
      </c>
      <c r="HY70" s="119">
        <f t="shared" si="224"/>
        <v>0</v>
      </c>
      <c r="HZ70" s="4">
        <v>1</v>
      </c>
      <c r="IA70" s="92">
        <f t="shared" si="162"/>
        <v>75000</v>
      </c>
      <c r="IB70" s="10">
        <f t="shared" si="163"/>
        <v>125000</v>
      </c>
      <c r="IC70" s="4"/>
      <c r="ID70" s="92">
        <f t="shared" si="164"/>
        <v>0</v>
      </c>
      <c r="IE70" s="10">
        <f t="shared" si="165"/>
        <v>0</v>
      </c>
      <c r="IF70" s="4"/>
      <c r="IG70" s="92">
        <f t="shared" si="166"/>
        <v>0</v>
      </c>
      <c r="IH70" s="10">
        <f t="shared" si="167"/>
        <v>0</v>
      </c>
      <c r="II70" s="119">
        <f t="shared" si="225"/>
        <v>1</v>
      </c>
      <c r="IJ70" s="4"/>
      <c r="IK70" s="92">
        <f t="shared" si="169"/>
        <v>0</v>
      </c>
      <c r="IL70" s="10">
        <f t="shared" si="170"/>
        <v>0</v>
      </c>
      <c r="IM70" s="4"/>
      <c r="IN70" s="92">
        <f t="shared" si="171"/>
        <v>0</v>
      </c>
      <c r="IO70" s="10">
        <f t="shared" si="172"/>
        <v>0</v>
      </c>
      <c r="IP70" s="4"/>
      <c r="IQ70" s="92">
        <f t="shared" si="173"/>
        <v>0</v>
      </c>
      <c r="IR70" s="10">
        <f t="shared" si="174"/>
        <v>0</v>
      </c>
      <c r="IS70" s="119">
        <f t="shared" si="226"/>
        <v>0</v>
      </c>
      <c r="IT70" s="4"/>
      <c r="IU70" s="92">
        <f t="shared" si="176"/>
        <v>0</v>
      </c>
      <c r="IV70" s="10">
        <f t="shared" si="177"/>
        <v>0</v>
      </c>
      <c r="IW70" s="4">
        <v>1</v>
      </c>
      <c r="IX70" s="92">
        <f t="shared" si="178"/>
        <v>75000</v>
      </c>
      <c r="IY70" s="10">
        <f t="shared" si="179"/>
        <v>125000</v>
      </c>
      <c r="IZ70" s="4"/>
      <c r="JA70" s="92">
        <f t="shared" si="180"/>
        <v>0</v>
      </c>
      <c r="JB70" s="10">
        <f t="shared" si="181"/>
        <v>0</v>
      </c>
      <c r="JC70" s="119">
        <f t="shared" si="227"/>
        <v>1</v>
      </c>
      <c r="JD70" s="4"/>
      <c r="JE70" s="92">
        <f t="shared" si="183"/>
        <v>0</v>
      </c>
      <c r="JF70" s="10">
        <f t="shared" si="184"/>
        <v>0</v>
      </c>
      <c r="JG70" s="4"/>
      <c r="JH70" s="92">
        <f t="shared" si="185"/>
        <v>0</v>
      </c>
      <c r="JI70" s="10">
        <f t="shared" si="186"/>
        <v>0</v>
      </c>
      <c r="JJ70" s="4"/>
      <c r="JK70" s="92">
        <f t="shared" si="187"/>
        <v>0</v>
      </c>
      <c r="JL70" s="10">
        <f t="shared" si="188"/>
        <v>0</v>
      </c>
      <c r="JM70" s="119">
        <f t="shared" si="189"/>
        <v>0</v>
      </c>
      <c r="JN70" s="4"/>
      <c r="JO70" s="92">
        <f t="shared" si="190"/>
        <v>0</v>
      </c>
      <c r="JP70" s="10">
        <f t="shared" si="191"/>
        <v>0</v>
      </c>
      <c r="JQ70" s="4"/>
      <c r="JR70" s="92">
        <f t="shared" si="192"/>
        <v>0</v>
      </c>
      <c r="JS70" s="10">
        <f t="shared" si="193"/>
        <v>0</v>
      </c>
      <c r="JT70" s="4"/>
      <c r="JU70" s="92">
        <f t="shared" si="194"/>
        <v>0</v>
      </c>
      <c r="JV70" s="10">
        <f t="shared" si="195"/>
        <v>0</v>
      </c>
      <c r="JW70" s="119">
        <f t="shared" si="228"/>
        <v>0</v>
      </c>
      <c r="JX70" s="4"/>
      <c r="JY70" s="92">
        <f t="shared" si="197"/>
        <v>0</v>
      </c>
      <c r="JZ70" s="10">
        <f t="shared" si="198"/>
        <v>0</v>
      </c>
      <c r="KA70" s="4"/>
      <c r="KB70" s="92">
        <f t="shared" si="199"/>
        <v>0</v>
      </c>
      <c r="KC70" s="10">
        <f t="shared" si="200"/>
        <v>0</v>
      </c>
      <c r="KD70" s="4"/>
      <c r="KE70" s="92">
        <f t="shared" si="201"/>
        <v>0</v>
      </c>
      <c r="KF70" s="10">
        <f t="shared" si="202"/>
        <v>0</v>
      </c>
      <c r="KG70" s="119">
        <f t="shared" si="229"/>
        <v>0</v>
      </c>
      <c r="KH70" s="4">
        <v>2</v>
      </c>
      <c r="KI70" s="92">
        <f t="shared" si="204"/>
        <v>150000</v>
      </c>
      <c r="KJ70" s="10">
        <f t="shared" si="205"/>
        <v>250000</v>
      </c>
      <c r="KK70" s="4"/>
      <c r="KL70" s="92">
        <f t="shared" si="206"/>
        <v>0</v>
      </c>
      <c r="KM70" s="10">
        <f t="shared" si="207"/>
        <v>0</v>
      </c>
      <c r="KN70" s="4"/>
      <c r="KO70" s="92">
        <f t="shared" si="208"/>
        <v>0</v>
      </c>
      <c r="KP70" s="10">
        <f t="shared" si="209"/>
        <v>0</v>
      </c>
      <c r="KQ70" s="119">
        <f t="shared" si="230"/>
        <v>2</v>
      </c>
      <c r="KR70" s="4"/>
      <c r="KS70" s="92">
        <f t="shared" si="211"/>
        <v>0</v>
      </c>
      <c r="KT70" s="10">
        <f t="shared" si="212"/>
        <v>0</v>
      </c>
      <c r="KU70" s="4"/>
      <c r="KV70" s="92">
        <f t="shared" si="213"/>
        <v>0</v>
      </c>
      <c r="KW70" s="10">
        <f t="shared" si="214"/>
        <v>0</v>
      </c>
      <c r="KX70" s="4"/>
      <c r="KY70" s="92">
        <f t="shared" si="215"/>
        <v>0</v>
      </c>
      <c r="KZ70" s="10">
        <f t="shared" si="216"/>
        <v>0</v>
      </c>
      <c r="LA70" s="119">
        <f t="shared" si="231"/>
        <v>0</v>
      </c>
      <c r="LB70" s="37"/>
      <c r="LD70" s="335">
        <f t="shared" si="218"/>
        <v>6</v>
      </c>
      <c r="LE70" s="189">
        <f t="shared" si="0"/>
        <v>750000</v>
      </c>
    </row>
    <row r="71" spans="1:317" ht="14.25" hidden="1" customHeight="1" x14ac:dyDescent="0.25">
      <c r="A71" s="421" t="s">
        <v>164</v>
      </c>
      <c r="B71" s="12">
        <v>50000</v>
      </c>
      <c r="C71" s="12">
        <v>125000</v>
      </c>
      <c r="D71" s="4"/>
      <c r="E71" s="92">
        <f t="shared" si="1"/>
        <v>0</v>
      </c>
      <c r="F71" s="10">
        <f t="shared" si="2"/>
        <v>0</v>
      </c>
      <c r="G71" s="4"/>
      <c r="H71" s="92">
        <f t="shared" si="3"/>
        <v>0</v>
      </c>
      <c r="I71" s="10">
        <f t="shared" si="4"/>
        <v>0</v>
      </c>
      <c r="J71" s="4"/>
      <c r="K71" s="92">
        <f t="shared" si="5"/>
        <v>0</v>
      </c>
      <c r="L71" s="10">
        <f t="shared" si="6"/>
        <v>0</v>
      </c>
      <c r="M71" s="119">
        <f t="shared" si="7"/>
        <v>0</v>
      </c>
      <c r="N71" s="4"/>
      <c r="O71" s="92">
        <f t="shared" si="8"/>
        <v>0</v>
      </c>
      <c r="P71" s="10">
        <f t="shared" si="9"/>
        <v>0</v>
      </c>
      <c r="Q71" s="4"/>
      <c r="R71" s="92">
        <f t="shared" si="10"/>
        <v>0</v>
      </c>
      <c r="S71" s="10">
        <f t="shared" si="11"/>
        <v>0</v>
      </c>
      <c r="T71" s="4"/>
      <c r="U71" s="92">
        <f t="shared" si="12"/>
        <v>0</v>
      </c>
      <c r="V71" s="10">
        <f t="shared" si="13"/>
        <v>0</v>
      </c>
      <c r="W71" s="119">
        <f t="shared" si="664"/>
        <v>0</v>
      </c>
      <c r="X71" s="4"/>
      <c r="Y71" s="92">
        <f t="shared" si="15"/>
        <v>0</v>
      </c>
      <c r="Z71" s="10">
        <f t="shared" si="16"/>
        <v>0</v>
      </c>
      <c r="AA71" s="4"/>
      <c r="AB71" s="92">
        <f t="shared" si="17"/>
        <v>0</v>
      </c>
      <c r="AC71" s="10">
        <f t="shared" si="18"/>
        <v>0</v>
      </c>
      <c r="AD71" s="4"/>
      <c r="AE71" s="92">
        <f t="shared" si="19"/>
        <v>0</v>
      </c>
      <c r="AF71" s="10">
        <f t="shared" si="20"/>
        <v>0</v>
      </c>
      <c r="AG71" s="119">
        <f t="shared" si="21"/>
        <v>0</v>
      </c>
      <c r="AH71" s="4"/>
      <c r="AI71" s="92">
        <f t="shared" si="22"/>
        <v>0</v>
      </c>
      <c r="AJ71" s="10">
        <f t="shared" si="23"/>
        <v>0</v>
      </c>
      <c r="AK71" s="4"/>
      <c r="AL71" s="92">
        <f t="shared" si="24"/>
        <v>0</v>
      </c>
      <c r="AM71" s="10">
        <f t="shared" si="25"/>
        <v>0</v>
      </c>
      <c r="AN71" s="4"/>
      <c r="AO71" s="92">
        <f t="shared" si="26"/>
        <v>0</v>
      </c>
      <c r="AP71" s="10">
        <f t="shared" si="27"/>
        <v>0</v>
      </c>
      <c r="AQ71" s="119">
        <f t="shared" si="28"/>
        <v>0</v>
      </c>
      <c r="AR71" s="4"/>
      <c r="AS71" s="92">
        <f t="shared" si="29"/>
        <v>0</v>
      </c>
      <c r="AT71" s="10">
        <f t="shared" si="30"/>
        <v>0</v>
      </c>
      <c r="AU71" s="4"/>
      <c r="AV71" s="92">
        <f t="shared" si="31"/>
        <v>0</v>
      </c>
      <c r="AW71" s="10">
        <f t="shared" si="32"/>
        <v>0</v>
      </c>
      <c r="AX71" s="4"/>
      <c r="AY71" s="92">
        <f t="shared" si="33"/>
        <v>0</v>
      </c>
      <c r="AZ71" s="10">
        <f t="shared" si="34"/>
        <v>0</v>
      </c>
      <c r="BA71" s="119">
        <f t="shared" si="35"/>
        <v>0</v>
      </c>
      <c r="BB71" s="4"/>
      <c r="BC71" s="92">
        <f t="shared" si="36"/>
        <v>0</v>
      </c>
      <c r="BD71" s="10">
        <f t="shared" si="37"/>
        <v>0</v>
      </c>
      <c r="BE71" s="4"/>
      <c r="BF71" s="92">
        <f t="shared" si="38"/>
        <v>0</v>
      </c>
      <c r="BG71" s="10">
        <f t="shared" si="39"/>
        <v>0</v>
      </c>
      <c r="BH71" s="4"/>
      <c r="BI71" s="92">
        <f t="shared" si="40"/>
        <v>0</v>
      </c>
      <c r="BJ71" s="10">
        <f t="shared" si="41"/>
        <v>0</v>
      </c>
      <c r="BK71" s="119">
        <f t="shared" si="42"/>
        <v>0</v>
      </c>
      <c r="BL71" s="4"/>
      <c r="BM71" s="92">
        <f t="shared" si="43"/>
        <v>0</v>
      </c>
      <c r="BN71" s="10">
        <f t="shared" si="44"/>
        <v>0</v>
      </c>
      <c r="BO71" s="4"/>
      <c r="BP71" s="92">
        <f t="shared" si="45"/>
        <v>0</v>
      </c>
      <c r="BQ71" s="10">
        <f t="shared" si="46"/>
        <v>0</v>
      </c>
      <c r="BR71" s="4"/>
      <c r="BS71" s="92">
        <f t="shared" si="47"/>
        <v>0</v>
      </c>
      <c r="BT71" s="10">
        <f t="shared" si="48"/>
        <v>0</v>
      </c>
      <c r="BU71" s="119">
        <f t="shared" si="49"/>
        <v>0</v>
      </c>
      <c r="BV71" s="4"/>
      <c r="BW71" s="92">
        <f t="shared" si="50"/>
        <v>0</v>
      </c>
      <c r="BX71" s="10">
        <f t="shared" si="51"/>
        <v>0</v>
      </c>
      <c r="BY71" s="4"/>
      <c r="BZ71" s="92">
        <f t="shared" si="52"/>
        <v>0</v>
      </c>
      <c r="CA71" s="10">
        <f t="shared" si="53"/>
        <v>0</v>
      </c>
      <c r="CB71" s="4"/>
      <c r="CC71" s="92">
        <f t="shared" si="54"/>
        <v>0</v>
      </c>
      <c r="CD71" s="10">
        <f t="shared" si="55"/>
        <v>0</v>
      </c>
      <c r="CE71" s="119">
        <f t="shared" si="56"/>
        <v>0</v>
      </c>
      <c r="CF71" s="4"/>
      <c r="CG71" s="92">
        <f t="shared" si="57"/>
        <v>0</v>
      </c>
      <c r="CH71" s="10">
        <f t="shared" si="58"/>
        <v>0</v>
      </c>
      <c r="CI71" s="4"/>
      <c r="CJ71" s="92">
        <f t="shared" si="59"/>
        <v>0</v>
      </c>
      <c r="CK71" s="10">
        <f t="shared" si="60"/>
        <v>0</v>
      </c>
      <c r="CL71" s="4"/>
      <c r="CM71" s="92">
        <f t="shared" si="61"/>
        <v>0</v>
      </c>
      <c r="CN71" s="10">
        <f t="shared" si="62"/>
        <v>0</v>
      </c>
      <c r="CO71" s="119">
        <f t="shared" si="63"/>
        <v>0</v>
      </c>
      <c r="CP71" s="4"/>
      <c r="CQ71" s="92">
        <f t="shared" si="64"/>
        <v>0</v>
      </c>
      <c r="CR71" s="10">
        <f t="shared" si="65"/>
        <v>0</v>
      </c>
      <c r="CS71" s="4"/>
      <c r="CT71" s="92">
        <f t="shared" si="66"/>
        <v>0</v>
      </c>
      <c r="CU71" s="10">
        <f t="shared" si="67"/>
        <v>0</v>
      </c>
      <c r="CV71" s="4"/>
      <c r="CW71" s="92">
        <f t="shared" si="68"/>
        <v>0</v>
      </c>
      <c r="CX71" s="10">
        <f t="shared" si="69"/>
        <v>0</v>
      </c>
      <c r="CY71" s="119">
        <f t="shared" si="70"/>
        <v>0</v>
      </c>
      <c r="CZ71" s="4"/>
      <c r="DA71" s="92">
        <f t="shared" si="71"/>
        <v>0</v>
      </c>
      <c r="DB71" s="10">
        <f t="shared" si="72"/>
        <v>0</v>
      </c>
      <c r="DC71" s="4"/>
      <c r="DD71" s="92">
        <f t="shared" si="73"/>
        <v>0</v>
      </c>
      <c r="DE71" s="10">
        <f t="shared" si="74"/>
        <v>0</v>
      </c>
      <c r="DF71" s="4"/>
      <c r="DG71" s="92">
        <f t="shared" si="75"/>
        <v>0</v>
      </c>
      <c r="DH71" s="10">
        <f t="shared" si="76"/>
        <v>0</v>
      </c>
      <c r="DI71" s="119">
        <f t="shared" si="77"/>
        <v>0</v>
      </c>
      <c r="DJ71" s="4"/>
      <c r="DK71" s="92">
        <f t="shared" si="78"/>
        <v>0</v>
      </c>
      <c r="DL71" s="10">
        <f t="shared" si="79"/>
        <v>0</v>
      </c>
      <c r="DM71" s="4"/>
      <c r="DN71" s="92">
        <f t="shared" si="80"/>
        <v>0</v>
      </c>
      <c r="DO71" s="10">
        <f t="shared" si="81"/>
        <v>0</v>
      </c>
      <c r="DP71" s="4"/>
      <c r="DQ71" s="92">
        <f t="shared" si="82"/>
        <v>0</v>
      </c>
      <c r="DR71" s="10">
        <f t="shared" si="83"/>
        <v>0</v>
      </c>
      <c r="DS71" s="119">
        <f t="shared" si="84"/>
        <v>0</v>
      </c>
      <c r="DT71" s="4"/>
      <c r="DU71" s="92">
        <f t="shared" si="85"/>
        <v>0</v>
      </c>
      <c r="DV71" s="10">
        <f t="shared" si="86"/>
        <v>0</v>
      </c>
      <c r="DW71" s="4"/>
      <c r="DX71" s="92">
        <f t="shared" si="87"/>
        <v>0</v>
      </c>
      <c r="DY71" s="10">
        <f t="shared" si="88"/>
        <v>0</v>
      </c>
      <c r="DZ71" s="4"/>
      <c r="EA71" s="92">
        <f t="shared" si="89"/>
        <v>0</v>
      </c>
      <c r="EB71" s="10">
        <f t="shared" si="90"/>
        <v>0</v>
      </c>
      <c r="EC71" s="119">
        <f t="shared" si="91"/>
        <v>0</v>
      </c>
      <c r="ED71" s="4"/>
      <c r="EE71" s="92">
        <f t="shared" si="92"/>
        <v>0</v>
      </c>
      <c r="EF71" s="10">
        <f t="shared" si="93"/>
        <v>0</v>
      </c>
      <c r="EG71" s="4"/>
      <c r="EH71" s="92">
        <f t="shared" si="94"/>
        <v>0</v>
      </c>
      <c r="EI71" s="10">
        <f t="shared" si="95"/>
        <v>0</v>
      </c>
      <c r="EJ71" s="4"/>
      <c r="EK71" s="92">
        <f t="shared" si="96"/>
        <v>0</v>
      </c>
      <c r="EL71" s="10">
        <f t="shared" si="97"/>
        <v>0</v>
      </c>
      <c r="EM71" s="119">
        <f t="shared" si="98"/>
        <v>0</v>
      </c>
      <c r="EN71" s="4"/>
      <c r="EO71" s="92">
        <f t="shared" si="99"/>
        <v>0</v>
      </c>
      <c r="EP71" s="10">
        <f t="shared" si="100"/>
        <v>0</v>
      </c>
      <c r="EQ71" s="4"/>
      <c r="ER71" s="92">
        <f t="shared" si="101"/>
        <v>0</v>
      </c>
      <c r="ES71" s="10">
        <f t="shared" si="102"/>
        <v>0</v>
      </c>
      <c r="ET71" s="4"/>
      <c r="EU71" s="92">
        <f t="shared" si="103"/>
        <v>0</v>
      </c>
      <c r="EV71" s="10">
        <f t="shared" si="104"/>
        <v>0</v>
      </c>
      <c r="EW71" s="119">
        <f t="shared" si="105"/>
        <v>0</v>
      </c>
      <c r="EX71" s="4"/>
      <c r="EY71" s="92">
        <f t="shared" si="106"/>
        <v>0</v>
      </c>
      <c r="EZ71" s="10">
        <f t="shared" si="107"/>
        <v>0</v>
      </c>
      <c r="FA71" s="4"/>
      <c r="FB71" s="92">
        <f t="shared" si="108"/>
        <v>0</v>
      </c>
      <c r="FC71" s="10">
        <f t="shared" si="109"/>
        <v>0</v>
      </c>
      <c r="FD71" s="4"/>
      <c r="FE71" s="92">
        <f t="shared" si="110"/>
        <v>0</v>
      </c>
      <c r="FF71" s="10">
        <f t="shared" si="111"/>
        <v>0</v>
      </c>
      <c r="FG71" s="119">
        <f t="shared" si="112"/>
        <v>0</v>
      </c>
      <c r="FH71" s="4"/>
      <c r="FI71" s="92">
        <f t="shared" si="113"/>
        <v>0</v>
      </c>
      <c r="FJ71" s="10">
        <f t="shared" si="114"/>
        <v>0</v>
      </c>
      <c r="FK71" s="4"/>
      <c r="FL71" s="92">
        <f t="shared" si="115"/>
        <v>0</v>
      </c>
      <c r="FM71" s="10">
        <f t="shared" si="116"/>
        <v>0</v>
      </c>
      <c r="FN71" s="4"/>
      <c r="FO71" s="92">
        <f t="shared" si="117"/>
        <v>0</v>
      </c>
      <c r="FP71" s="10">
        <f t="shared" si="118"/>
        <v>0</v>
      </c>
      <c r="FQ71" s="119">
        <f t="shared" si="219"/>
        <v>0</v>
      </c>
      <c r="FR71" s="4"/>
      <c r="FS71" s="92">
        <f t="shared" si="120"/>
        <v>0</v>
      </c>
      <c r="FT71" s="10">
        <f t="shared" si="121"/>
        <v>0</v>
      </c>
      <c r="FU71" s="4"/>
      <c r="FV71" s="92">
        <f t="shared" si="122"/>
        <v>0</v>
      </c>
      <c r="FW71" s="10">
        <f t="shared" si="123"/>
        <v>0</v>
      </c>
      <c r="FX71" s="4"/>
      <c r="FY71" s="92">
        <f t="shared" si="124"/>
        <v>0</v>
      </c>
      <c r="FZ71" s="10">
        <f t="shared" si="125"/>
        <v>0</v>
      </c>
      <c r="GA71" s="119">
        <f t="shared" si="220"/>
        <v>0</v>
      </c>
      <c r="GB71" s="4"/>
      <c r="GC71" s="92">
        <f t="shared" si="127"/>
        <v>0</v>
      </c>
      <c r="GD71" s="10">
        <f t="shared" si="128"/>
        <v>0</v>
      </c>
      <c r="GE71" s="4"/>
      <c r="GF71" s="92">
        <f t="shared" si="129"/>
        <v>0</v>
      </c>
      <c r="GG71" s="10">
        <f t="shared" si="130"/>
        <v>0</v>
      </c>
      <c r="GH71" s="4"/>
      <c r="GI71" s="92">
        <f t="shared" si="131"/>
        <v>0</v>
      </c>
      <c r="GJ71" s="10">
        <f t="shared" si="132"/>
        <v>0</v>
      </c>
      <c r="GK71" s="119">
        <f t="shared" si="221"/>
        <v>0</v>
      </c>
      <c r="GL71" s="4"/>
      <c r="GM71" s="92">
        <f t="shared" si="134"/>
        <v>0</v>
      </c>
      <c r="GN71" s="10">
        <f t="shared" si="135"/>
        <v>0</v>
      </c>
      <c r="GO71" s="4"/>
      <c r="GP71" s="92">
        <f t="shared" si="136"/>
        <v>0</v>
      </c>
      <c r="GQ71" s="10">
        <f t="shared" si="137"/>
        <v>0</v>
      </c>
      <c r="GR71" s="4"/>
      <c r="GS71" s="92">
        <f t="shared" si="138"/>
        <v>0</v>
      </c>
      <c r="GT71" s="10">
        <f t="shared" si="139"/>
        <v>0</v>
      </c>
      <c r="GU71" s="119">
        <f t="shared" si="140"/>
        <v>0</v>
      </c>
      <c r="GV71" s="4"/>
      <c r="GW71" s="92">
        <f t="shared" si="141"/>
        <v>0</v>
      </c>
      <c r="GX71" s="10">
        <f t="shared" si="142"/>
        <v>0</v>
      </c>
      <c r="GY71" s="4"/>
      <c r="GZ71" s="92">
        <f t="shared" si="143"/>
        <v>0</v>
      </c>
      <c r="HA71" s="10">
        <f t="shared" si="144"/>
        <v>0</v>
      </c>
      <c r="HB71" s="4"/>
      <c r="HC71" s="92">
        <f t="shared" si="145"/>
        <v>0</v>
      </c>
      <c r="HD71" s="10">
        <f t="shared" si="146"/>
        <v>0</v>
      </c>
      <c r="HE71" s="119">
        <f t="shared" si="222"/>
        <v>0</v>
      </c>
      <c r="HF71" s="4"/>
      <c r="HG71" s="92">
        <f t="shared" si="148"/>
        <v>0</v>
      </c>
      <c r="HH71" s="10">
        <f t="shared" si="149"/>
        <v>0</v>
      </c>
      <c r="HI71" s="4"/>
      <c r="HJ71" s="92">
        <f t="shared" si="150"/>
        <v>0</v>
      </c>
      <c r="HK71" s="10">
        <f t="shared" si="151"/>
        <v>0</v>
      </c>
      <c r="HL71" s="4"/>
      <c r="HM71" s="92">
        <f t="shared" si="152"/>
        <v>0</v>
      </c>
      <c r="HN71" s="10">
        <f t="shared" si="153"/>
        <v>0</v>
      </c>
      <c r="HO71" s="119">
        <f t="shared" si="223"/>
        <v>0</v>
      </c>
      <c r="HP71" s="4"/>
      <c r="HQ71" s="92">
        <f t="shared" si="155"/>
        <v>0</v>
      </c>
      <c r="HR71" s="10">
        <f t="shared" si="156"/>
        <v>0</v>
      </c>
      <c r="HS71" s="4"/>
      <c r="HT71" s="92">
        <f t="shared" si="157"/>
        <v>0</v>
      </c>
      <c r="HU71" s="10">
        <f t="shared" si="158"/>
        <v>0</v>
      </c>
      <c r="HV71" s="4"/>
      <c r="HW71" s="92">
        <f t="shared" si="159"/>
        <v>0</v>
      </c>
      <c r="HX71" s="10">
        <f t="shared" si="160"/>
        <v>0</v>
      </c>
      <c r="HY71" s="119">
        <f t="shared" si="224"/>
        <v>0</v>
      </c>
      <c r="HZ71" s="4"/>
      <c r="IA71" s="92">
        <f t="shared" si="162"/>
        <v>0</v>
      </c>
      <c r="IB71" s="10">
        <f t="shared" si="163"/>
        <v>0</v>
      </c>
      <c r="IC71" s="4"/>
      <c r="ID71" s="92">
        <f t="shared" si="164"/>
        <v>0</v>
      </c>
      <c r="IE71" s="10">
        <f t="shared" si="165"/>
        <v>0</v>
      </c>
      <c r="IF71" s="4"/>
      <c r="IG71" s="92">
        <f t="shared" si="166"/>
        <v>0</v>
      </c>
      <c r="IH71" s="10">
        <f t="shared" si="167"/>
        <v>0</v>
      </c>
      <c r="II71" s="119">
        <f t="shared" si="225"/>
        <v>0</v>
      </c>
      <c r="IJ71" s="4"/>
      <c r="IK71" s="92">
        <f t="shared" si="169"/>
        <v>0</v>
      </c>
      <c r="IL71" s="10">
        <f t="shared" si="170"/>
        <v>0</v>
      </c>
      <c r="IM71" s="4"/>
      <c r="IN71" s="92">
        <f t="shared" si="171"/>
        <v>0</v>
      </c>
      <c r="IO71" s="10">
        <f t="shared" si="172"/>
        <v>0</v>
      </c>
      <c r="IP71" s="4"/>
      <c r="IQ71" s="92">
        <f t="shared" si="173"/>
        <v>0</v>
      </c>
      <c r="IR71" s="10">
        <f t="shared" si="174"/>
        <v>0</v>
      </c>
      <c r="IS71" s="119">
        <f t="shared" si="226"/>
        <v>0</v>
      </c>
      <c r="IT71" s="4"/>
      <c r="IU71" s="92">
        <f t="shared" si="176"/>
        <v>0</v>
      </c>
      <c r="IV71" s="10">
        <f t="shared" si="177"/>
        <v>0</v>
      </c>
      <c r="IW71" s="4"/>
      <c r="IX71" s="92">
        <f t="shared" si="178"/>
        <v>0</v>
      </c>
      <c r="IY71" s="10">
        <f t="shared" si="179"/>
        <v>0</v>
      </c>
      <c r="IZ71" s="4"/>
      <c r="JA71" s="92">
        <f t="shared" si="180"/>
        <v>0</v>
      </c>
      <c r="JB71" s="10">
        <f t="shared" si="181"/>
        <v>0</v>
      </c>
      <c r="JC71" s="119">
        <f t="shared" si="227"/>
        <v>0</v>
      </c>
      <c r="JD71" s="4"/>
      <c r="JE71" s="92">
        <f t="shared" si="183"/>
        <v>0</v>
      </c>
      <c r="JF71" s="10">
        <f t="shared" si="184"/>
        <v>0</v>
      </c>
      <c r="JG71" s="4"/>
      <c r="JH71" s="92">
        <f t="shared" si="185"/>
        <v>0</v>
      </c>
      <c r="JI71" s="10">
        <f t="shared" si="186"/>
        <v>0</v>
      </c>
      <c r="JJ71" s="4"/>
      <c r="JK71" s="92">
        <f t="shared" si="187"/>
        <v>0</v>
      </c>
      <c r="JL71" s="10">
        <f t="shared" si="188"/>
        <v>0</v>
      </c>
      <c r="JM71" s="119">
        <f t="shared" si="189"/>
        <v>0</v>
      </c>
      <c r="JN71" s="4"/>
      <c r="JO71" s="92">
        <f t="shared" si="190"/>
        <v>0</v>
      </c>
      <c r="JP71" s="10">
        <f t="shared" si="191"/>
        <v>0</v>
      </c>
      <c r="JQ71" s="4"/>
      <c r="JR71" s="92">
        <f t="shared" si="192"/>
        <v>0</v>
      </c>
      <c r="JS71" s="10">
        <f t="shared" si="193"/>
        <v>0</v>
      </c>
      <c r="JT71" s="4"/>
      <c r="JU71" s="92">
        <f t="shared" si="194"/>
        <v>0</v>
      </c>
      <c r="JV71" s="10">
        <f t="shared" si="195"/>
        <v>0</v>
      </c>
      <c r="JW71" s="119">
        <f t="shared" si="228"/>
        <v>0</v>
      </c>
      <c r="JX71" s="4"/>
      <c r="JY71" s="92">
        <f t="shared" si="197"/>
        <v>0</v>
      </c>
      <c r="JZ71" s="10">
        <f t="shared" si="198"/>
        <v>0</v>
      </c>
      <c r="KA71" s="4"/>
      <c r="KB71" s="92">
        <f t="shared" si="199"/>
        <v>0</v>
      </c>
      <c r="KC71" s="10">
        <f t="shared" si="200"/>
        <v>0</v>
      </c>
      <c r="KD71" s="4"/>
      <c r="KE71" s="92">
        <f t="shared" si="201"/>
        <v>0</v>
      </c>
      <c r="KF71" s="10">
        <f t="shared" si="202"/>
        <v>0</v>
      </c>
      <c r="KG71" s="119">
        <f t="shared" si="229"/>
        <v>0</v>
      </c>
      <c r="KH71" s="4"/>
      <c r="KI71" s="92">
        <f t="shared" si="204"/>
        <v>0</v>
      </c>
      <c r="KJ71" s="10">
        <f t="shared" si="205"/>
        <v>0</v>
      </c>
      <c r="KK71" s="4"/>
      <c r="KL71" s="92">
        <f t="shared" si="206"/>
        <v>0</v>
      </c>
      <c r="KM71" s="10">
        <f t="shared" si="207"/>
        <v>0</v>
      </c>
      <c r="KN71" s="4"/>
      <c r="KO71" s="92">
        <f t="shared" si="208"/>
        <v>0</v>
      </c>
      <c r="KP71" s="10">
        <f t="shared" si="209"/>
        <v>0</v>
      </c>
      <c r="KQ71" s="119">
        <f t="shared" si="230"/>
        <v>0</v>
      </c>
      <c r="KR71" s="4"/>
      <c r="KS71" s="92">
        <f t="shared" si="211"/>
        <v>0</v>
      </c>
      <c r="KT71" s="10">
        <f t="shared" si="212"/>
        <v>0</v>
      </c>
      <c r="KU71" s="4"/>
      <c r="KV71" s="92">
        <f t="shared" si="213"/>
        <v>0</v>
      </c>
      <c r="KW71" s="10">
        <f t="shared" si="214"/>
        <v>0</v>
      </c>
      <c r="KX71" s="4"/>
      <c r="KY71" s="92">
        <f t="shared" si="215"/>
        <v>0</v>
      </c>
      <c r="KZ71" s="10">
        <f t="shared" si="216"/>
        <v>0</v>
      </c>
      <c r="LA71" s="119">
        <f t="shared" si="231"/>
        <v>0</v>
      </c>
      <c r="LB71" s="37"/>
      <c r="LD71" s="335">
        <f t="shared" si="218"/>
        <v>0</v>
      </c>
      <c r="LE71" s="189">
        <f t="shared" si="0"/>
        <v>0</v>
      </c>
    </row>
    <row r="72" spans="1:317" ht="14.25" customHeight="1" x14ac:dyDescent="0.25">
      <c r="A72" s="252" t="s">
        <v>301</v>
      </c>
      <c r="B72" s="12">
        <v>75000</v>
      </c>
      <c r="C72" s="12">
        <v>125000</v>
      </c>
      <c r="D72" s="4">
        <v>1</v>
      </c>
      <c r="E72" s="92">
        <f t="shared" si="1"/>
        <v>75000</v>
      </c>
      <c r="F72" s="10">
        <f t="shared" si="2"/>
        <v>125000</v>
      </c>
      <c r="G72" s="4"/>
      <c r="H72" s="92">
        <f t="shared" si="3"/>
        <v>0</v>
      </c>
      <c r="I72" s="10">
        <f t="shared" si="4"/>
        <v>0</v>
      </c>
      <c r="J72" s="4"/>
      <c r="K72" s="92">
        <f t="shared" si="5"/>
        <v>0</v>
      </c>
      <c r="L72" s="10">
        <f t="shared" si="6"/>
        <v>0</v>
      </c>
      <c r="M72" s="119">
        <f t="shared" si="7"/>
        <v>1</v>
      </c>
      <c r="N72" s="4"/>
      <c r="O72" s="92">
        <f t="shared" si="8"/>
        <v>0</v>
      </c>
      <c r="P72" s="10">
        <f t="shared" si="9"/>
        <v>0</v>
      </c>
      <c r="Q72" s="4"/>
      <c r="R72" s="92">
        <f t="shared" si="10"/>
        <v>0</v>
      </c>
      <c r="S72" s="10">
        <f t="shared" si="11"/>
        <v>0</v>
      </c>
      <c r="T72" s="4"/>
      <c r="U72" s="92">
        <f t="shared" si="12"/>
        <v>0</v>
      </c>
      <c r="V72" s="10">
        <f t="shared" si="13"/>
        <v>0</v>
      </c>
      <c r="W72" s="119">
        <f t="shared" si="664"/>
        <v>0</v>
      </c>
      <c r="X72" s="4"/>
      <c r="Y72" s="92">
        <f t="shared" si="15"/>
        <v>0</v>
      </c>
      <c r="Z72" s="10">
        <f t="shared" si="16"/>
        <v>0</v>
      </c>
      <c r="AA72" s="4"/>
      <c r="AB72" s="92">
        <f t="shared" si="17"/>
        <v>0</v>
      </c>
      <c r="AC72" s="10">
        <f t="shared" si="18"/>
        <v>0</v>
      </c>
      <c r="AD72" s="4"/>
      <c r="AE72" s="92">
        <f t="shared" si="19"/>
        <v>0</v>
      </c>
      <c r="AF72" s="10">
        <f t="shared" si="20"/>
        <v>0</v>
      </c>
      <c r="AG72" s="119">
        <f t="shared" si="21"/>
        <v>0</v>
      </c>
      <c r="AH72" s="4"/>
      <c r="AI72" s="92">
        <f t="shared" si="22"/>
        <v>0</v>
      </c>
      <c r="AJ72" s="10">
        <f t="shared" si="23"/>
        <v>0</v>
      </c>
      <c r="AK72" s="4"/>
      <c r="AL72" s="92">
        <f t="shared" si="24"/>
        <v>0</v>
      </c>
      <c r="AM72" s="10">
        <f t="shared" si="25"/>
        <v>0</v>
      </c>
      <c r="AN72" s="4"/>
      <c r="AO72" s="92">
        <f t="shared" si="26"/>
        <v>0</v>
      </c>
      <c r="AP72" s="10">
        <f t="shared" si="27"/>
        <v>0</v>
      </c>
      <c r="AQ72" s="119">
        <f t="shared" si="28"/>
        <v>0</v>
      </c>
      <c r="AR72" s="4"/>
      <c r="AS72" s="92">
        <f t="shared" si="29"/>
        <v>0</v>
      </c>
      <c r="AT72" s="10">
        <f t="shared" si="30"/>
        <v>0</v>
      </c>
      <c r="AU72" s="4"/>
      <c r="AV72" s="92">
        <f t="shared" si="31"/>
        <v>0</v>
      </c>
      <c r="AW72" s="10">
        <f t="shared" si="32"/>
        <v>0</v>
      </c>
      <c r="AX72" s="4"/>
      <c r="AY72" s="92">
        <f t="shared" si="33"/>
        <v>0</v>
      </c>
      <c r="AZ72" s="10">
        <f t="shared" si="34"/>
        <v>0</v>
      </c>
      <c r="BA72" s="119">
        <f t="shared" si="35"/>
        <v>0</v>
      </c>
      <c r="BB72" s="4"/>
      <c r="BC72" s="92">
        <f t="shared" si="36"/>
        <v>0</v>
      </c>
      <c r="BD72" s="10">
        <f t="shared" si="37"/>
        <v>0</v>
      </c>
      <c r="BE72" s="4"/>
      <c r="BF72" s="92">
        <f t="shared" si="38"/>
        <v>0</v>
      </c>
      <c r="BG72" s="10">
        <f t="shared" si="39"/>
        <v>0</v>
      </c>
      <c r="BH72" s="4"/>
      <c r="BI72" s="92">
        <f t="shared" si="40"/>
        <v>0</v>
      </c>
      <c r="BJ72" s="10">
        <f t="shared" si="41"/>
        <v>0</v>
      </c>
      <c r="BK72" s="119">
        <f t="shared" si="42"/>
        <v>0</v>
      </c>
      <c r="BL72" s="4">
        <v>1</v>
      </c>
      <c r="BM72" s="92">
        <f t="shared" si="43"/>
        <v>75000</v>
      </c>
      <c r="BN72" s="10">
        <f t="shared" si="44"/>
        <v>125000</v>
      </c>
      <c r="BO72" s="4"/>
      <c r="BP72" s="92">
        <f t="shared" si="45"/>
        <v>0</v>
      </c>
      <c r="BQ72" s="10">
        <f t="shared" si="46"/>
        <v>0</v>
      </c>
      <c r="BR72" s="4"/>
      <c r="BS72" s="92">
        <f t="shared" si="47"/>
        <v>0</v>
      </c>
      <c r="BT72" s="10">
        <f t="shared" si="48"/>
        <v>0</v>
      </c>
      <c r="BU72" s="119">
        <f t="shared" si="49"/>
        <v>1</v>
      </c>
      <c r="BV72" s="4">
        <v>1</v>
      </c>
      <c r="BW72" s="92">
        <f t="shared" si="50"/>
        <v>75000</v>
      </c>
      <c r="BX72" s="10">
        <f t="shared" si="51"/>
        <v>125000</v>
      </c>
      <c r="BY72" s="4"/>
      <c r="BZ72" s="92">
        <f t="shared" si="52"/>
        <v>0</v>
      </c>
      <c r="CA72" s="10">
        <f t="shared" si="53"/>
        <v>0</v>
      </c>
      <c r="CB72" s="4"/>
      <c r="CC72" s="92">
        <f t="shared" si="54"/>
        <v>0</v>
      </c>
      <c r="CD72" s="10">
        <f t="shared" si="55"/>
        <v>0</v>
      </c>
      <c r="CE72" s="119">
        <f t="shared" si="56"/>
        <v>1</v>
      </c>
      <c r="CF72" s="4"/>
      <c r="CG72" s="92">
        <f t="shared" si="57"/>
        <v>0</v>
      </c>
      <c r="CH72" s="10"/>
      <c r="CI72" s="4">
        <f>1</f>
        <v>1</v>
      </c>
      <c r="CJ72" s="92">
        <f t="shared" si="59"/>
        <v>75000</v>
      </c>
      <c r="CK72" s="10">
        <f t="shared" si="60"/>
        <v>125000</v>
      </c>
      <c r="CL72" s="4"/>
      <c r="CM72" s="92">
        <f t="shared" si="61"/>
        <v>0</v>
      </c>
      <c r="CN72" s="10">
        <f t="shared" si="62"/>
        <v>0</v>
      </c>
      <c r="CO72" s="119">
        <f t="shared" si="63"/>
        <v>1</v>
      </c>
      <c r="CP72" s="4"/>
      <c r="CQ72" s="92">
        <f t="shared" si="64"/>
        <v>0</v>
      </c>
      <c r="CR72" s="10"/>
      <c r="CS72" s="4"/>
      <c r="CT72" s="92">
        <f t="shared" si="66"/>
        <v>0</v>
      </c>
      <c r="CU72" s="10"/>
      <c r="CV72" s="4"/>
      <c r="CW72" s="92">
        <f t="shared" si="68"/>
        <v>0</v>
      </c>
      <c r="CX72" s="10"/>
      <c r="CY72" s="119"/>
      <c r="CZ72" s="4"/>
      <c r="DA72" s="92">
        <f t="shared" si="71"/>
        <v>0</v>
      </c>
      <c r="DB72" s="10"/>
      <c r="DC72" s="4"/>
      <c r="DD72" s="92">
        <f t="shared" si="73"/>
        <v>0</v>
      </c>
      <c r="DE72" s="10"/>
      <c r="DF72" s="4"/>
      <c r="DG72" s="92">
        <f t="shared" si="75"/>
        <v>0</v>
      </c>
      <c r="DH72" s="10"/>
      <c r="DI72" s="119">
        <f t="shared" si="77"/>
        <v>0</v>
      </c>
      <c r="DJ72" s="4"/>
      <c r="DK72" s="92">
        <f t="shared" si="78"/>
        <v>0</v>
      </c>
      <c r="DL72" s="10"/>
      <c r="DM72" s="4"/>
      <c r="DN72" s="92">
        <f t="shared" si="80"/>
        <v>0</v>
      </c>
      <c r="DO72" s="10"/>
      <c r="DP72" s="4"/>
      <c r="DQ72" s="92">
        <f t="shared" si="82"/>
        <v>0</v>
      </c>
      <c r="DR72" s="10"/>
      <c r="DS72" s="119"/>
      <c r="DT72" s="4"/>
      <c r="DU72" s="92">
        <f t="shared" si="85"/>
        <v>0</v>
      </c>
      <c r="DV72" s="10"/>
      <c r="DW72" s="4"/>
      <c r="DX72" s="92">
        <f t="shared" si="87"/>
        <v>0</v>
      </c>
      <c r="DY72" s="10"/>
      <c r="DZ72" s="4"/>
      <c r="EA72" s="92">
        <f t="shared" si="89"/>
        <v>0</v>
      </c>
      <c r="EB72" s="10"/>
      <c r="EC72" s="119">
        <f t="shared" si="91"/>
        <v>0</v>
      </c>
      <c r="ED72" s="4"/>
      <c r="EE72" s="92">
        <f t="shared" si="92"/>
        <v>0</v>
      </c>
      <c r="EF72" s="10"/>
      <c r="EG72" s="4"/>
      <c r="EH72" s="92">
        <f t="shared" si="94"/>
        <v>0</v>
      </c>
      <c r="EI72" s="10">
        <f t="shared" si="95"/>
        <v>0</v>
      </c>
      <c r="EJ72" s="4"/>
      <c r="EK72" s="92">
        <f t="shared" si="96"/>
        <v>0</v>
      </c>
      <c r="EL72" s="10">
        <f t="shared" si="97"/>
        <v>0</v>
      </c>
      <c r="EM72" s="119"/>
      <c r="EN72" s="4"/>
      <c r="EO72" s="92">
        <f t="shared" si="99"/>
        <v>0</v>
      </c>
      <c r="EP72" s="10">
        <f t="shared" si="100"/>
        <v>0</v>
      </c>
      <c r="EQ72" s="4"/>
      <c r="ER72" s="92">
        <f t="shared" si="101"/>
        <v>0</v>
      </c>
      <c r="ES72" s="10"/>
      <c r="ET72" s="4"/>
      <c r="EU72" s="92">
        <f t="shared" si="103"/>
        <v>0</v>
      </c>
      <c r="EV72" s="10"/>
      <c r="EW72" s="119">
        <f t="shared" si="105"/>
        <v>0</v>
      </c>
      <c r="EX72" s="4"/>
      <c r="EY72" s="92">
        <f t="shared" si="106"/>
        <v>0</v>
      </c>
      <c r="EZ72" s="10"/>
      <c r="FA72" s="4"/>
      <c r="FB72" s="92">
        <f t="shared" si="108"/>
        <v>0</v>
      </c>
      <c r="FC72" s="10"/>
      <c r="FD72" s="4"/>
      <c r="FE72" s="92">
        <f t="shared" si="110"/>
        <v>0</v>
      </c>
      <c r="FF72" s="10"/>
      <c r="FG72" s="119"/>
      <c r="FH72" s="4"/>
      <c r="FI72" s="92">
        <f t="shared" si="113"/>
        <v>0</v>
      </c>
      <c r="FJ72" s="10"/>
      <c r="FK72" s="4"/>
      <c r="FL72" s="92">
        <f t="shared" si="115"/>
        <v>0</v>
      </c>
      <c r="FM72" s="10"/>
      <c r="FN72" s="4"/>
      <c r="FO72" s="92">
        <f t="shared" si="117"/>
        <v>0</v>
      </c>
      <c r="FP72" s="10"/>
      <c r="FQ72" s="119"/>
      <c r="FR72" s="4"/>
      <c r="FS72" s="92">
        <f t="shared" si="120"/>
        <v>0</v>
      </c>
      <c r="FT72" s="10"/>
      <c r="FU72" s="4"/>
      <c r="FV72" s="92">
        <f t="shared" si="122"/>
        <v>0</v>
      </c>
      <c r="FW72" s="10"/>
      <c r="FX72" s="4"/>
      <c r="FY72" s="92">
        <f t="shared" si="124"/>
        <v>0</v>
      </c>
      <c r="FZ72" s="10"/>
      <c r="GA72" s="119"/>
      <c r="GB72" s="4">
        <v>1</v>
      </c>
      <c r="GC72" s="92">
        <f t="shared" si="127"/>
        <v>75000</v>
      </c>
      <c r="GD72" s="10">
        <f t="shared" si="128"/>
        <v>125000</v>
      </c>
      <c r="GE72" s="4"/>
      <c r="GF72" s="92">
        <f t="shared" si="129"/>
        <v>0</v>
      </c>
      <c r="GG72" s="10">
        <f t="shared" si="130"/>
        <v>0</v>
      </c>
      <c r="GH72" s="4"/>
      <c r="GI72" s="92">
        <f t="shared" si="131"/>
        <v>0</v>
      </c>
      <c r="GJ72" s="10">
        <f t="shared" si="132"/>
        <v>0</v>
      </c>
      <c r="GK72" s="119">
        <f t="shared" si="221"/>
        <v>1</v>
      </c>
      <c r="GL72" s="4"/>
      <c r="GM72" s="92">
        <f t="shared" si="134"/>
        <v>0</v>
      </c>
      <c r="GN72" s="10"/>
      <c r="GO72" s="4"/>
      <c r="GP72" s="92">
        <f t="shared" si="136"/>
        <v>0</v>
      </c>
      <c r="GQ72" s="10"/>
      <c r="GR72" s="4"/>
      <c r="GS72" s="92">
        <f t="shared" si="138"/>
        <v>0</v>
      </c>
      <c r="GT72" s="10"/>
      <c r="GU72" s="119">
        <f t="shared" si="140"/>
        <v>0</v>
      </c>
      <c r="GV72" s="4"/>
      <c r="GW72" s="92">
        <f t="shared" si="141"/>
        <v>0</v>
      </c>
      <c r="GX72" s="10"/>
      <c r="GY72" s="4"/>
      <c r="GZ72" s="92">
        <f t="shared" si="143"/>
        <v>0</v>
      </c>
      <c r="HA72" s="10"/>
      <c r="HB72" s="4"/>
      <c r="HC72" s="92">
        <f t="shared" si="145"/>
        <v>0</v>
      </c>
      <c r="HD72" s="10"/>
      <c r="HE72" s="119"/>
      <c r="HF72" s="4"/>
      <c r="HG72" s="92">
        <f t="shared" si="148"/>
        <v>0</v>
      </c>
      <c r="HH72" s="10"/>
      <c r="HI72" s="4"/>
      <c r="HJ72" s="92">
        <f t="shared" si="150"/>
        <v>0</v>
      </c>
      <c r="HK72" s="10"/>
      <c r="HL72" s="4"/>
      <c r="HM72" s="92">
        <f t="shared" si="152"/>
        <v>0</v>
      </c>
      <c r="HN72" s="10"/>
      <c r="HO72" s="119"/>
      <c r="HP72" s="4"/>
      <c r="HQ72" s="92">
        <f t="shared" si="155"/>
        <v>0</v>
      </c>
      <c r="HR72" s="10"/>
      <c r="HS72" s="4"/>
      <c r="HT72" s="92">
        <f t="shared" si="157"/>
        <v>0</v>
      </c>
      <c r="HU72" s="10"/>
      <c r="HV72" s="4"/>
      <c r="HW72" s="92">
        <f t="shared" si="159"/>
        <v>0</v>
      </c>
      <c r="HX72" s="10">
        <f t="shared" si="160"/>
        <v>0</v>
      </c>
      <c r="HY72" s="119">
        <f t="shared" si="224"/>
        <v>0</v>
      </c>
      <c r="HZ72" s="4"/>
      <c r="IA72" s="92">
        <f t="shared" si="162"/>
        <v>0</v>
      </c>
      <c r="IB72" s="10"/>
      <c r="IC72" s="4"/>
      <c r="ID72" s="92">
        <f t="shared" si="164"/>
        <v>0</v>
      </c>
      <c r="IE72" s="10"/>
      <c r="IF72" s="4"/>
      <c r="IG72" s="92">
        <f t="shared" si="166"/>
        <v>0</v>
      </c>
      <c r="IH72" s="10"/>
      <c r="II72" s="119"/>
      <c r="IJ72" s="4"/>
      <c r="IK72" s="92">
        <f t="shared" si="169"/>
        <v>0</v>
      </c>
      <c r="IL72" s="10"/>
      <c r="IM72" s="4"/>
      <c r="IN72" s="92">
        <f t="shared" si="171"/>
        <v>0</v>
      </c>
      <c r="IO72" s="10"/>
      <c r="IP72" s="4"/>
      <c r="IQ72" s="92">
        <f t="shared" si="173"/>
        <v>0</v>
      </c>
      <c r="IR72" s="10"/>
      <c r="IS72" s="119"/>
      <c r="IT72" s="4"/>
      <c r="IU72" s="92">
        <f t="shared" si="176"/>
        <v>0</v>
      </c>
      <c r="IV72" s="10"/>
      <c r="IW72" s="4"/>
      <c r="IX72" s="92">
        <f t="shared" si="178"/>
        <v>0</v>
      </c>
      <c r="IY72" s="10"/>
      <c r="IZ72" s="4"/>
      <c r="JA72" s="92">
        <f t="shared" si="180"/>
        <v>0</v>
      </c>
      <c r="JB72" s="10"/>
      <c r="JC72" s="119"/>
      <c r="JD72" s="4"/>
      <c r="JE72" s="92">
        <f t="shared" si="183"/>
        <v>0</v>
      </c>
      <c r="JF72" s="10">
        <f t="shared" ref="JF72:JF100" si="665">JD72*C72</f>
        <v>0</v>
      </c>
      <c r="JG72" s="4"/>
      <c r="JH72" s="92">
        <f t="shared" si="185"/>
        <v>0</v>
      </c>
      <c r="JI72" s="10">
        <f t="shared" ref="JI72:JI100" si="666">JG72*C72</f>
        <v>0</v>
      </c>
      <c r="JJ72" s="4"/>
      <c r="JK72" s="92">
        <f t="shared" si="187"/>
        <v>0</v>
      </c>
      <c r="JL72" s="10"/>
      <c r="JM72" s="119">
        <f t="shared" ref="JM72:JM101" si="667">JD72+JG72+JJ72</f>
        <v>0</v>
      </c>
      <c r="JN72" s="4">
        <v>1</v>
      </c>
      <c r="JO72" s="92">
        <f t="shared" si="190"/>
        <v>75000</v>
      </c>
      <c r="JP72" s="10">
        <f t="shared" si="191"/>
        <v>125000</v>
      </c>
      <c r="JQ72" s="4"/>
      <c r="JR72" s="92">
        <f t="shared" si="192"/>
        <v>0</v>
      </c>
      <c r="JS72" s="10">
        <f t="shared" si="193"/>
        <v>0</v>
      </c>
      <c r="JT72" s="4"/>
      <c r="JU72" s="92">
        <f t="shared" si="194"/>
        <v>0</v>
      </c>
      <c r="JV72" s="10">
        <f t="shared" si="195"/>
        <v>0</v>
      </c>
      <c r="JW72" s="119">
        <f t="shared" si="228"/>
        <v>1</v>
      </c>
      <c r="JX72" s="4"/>
      <c r="JY72" s="92">
        <f t="shared" si="197"/>
        <v>0</v>
      </c>
      <c r="JZ72" s="10"/>
      <c r="KA72" s="4"/>
      <c r="KB72" s="92">
        <f t="shared" si="199"/>
        <v>0</v>
      </c>
      <c r="KC72" s="10"/>
      <c r="KD72" s="4"/>
      <c r="KE72" s="92">
        <f t="shared" si="201"/>
        <v>0</v>
      </c>
      <c r="KF72" s="10"/>
      <c r="KG72" s="119"/>
      <c r="KH72" s="4"/>
      <c r="KI72" s="92">
        <f t="shared" si="204"/>
        <v>0</v>
      </c>
      <c r="KJ72" s="10"/>
      <c r="KK72" s="4"/>
      <c r="KL72" s="92">
        <f t="shared" si="206"/>
        <v>0</v>
      </c>
      <c r="KM72" s="10"/>
      <c r="KN72" s="4"/>
      <c r="KO72" s="92">
        <f t="shared" si="208"/>
        <v>0</v>
      </c>
      <c r="KP72" s="10"/>
      <c r="KQ72" s="119"/>
      <c r="KR72" s="4"/>
      <c r="KS72" s="92">
        <f t="shared" si="211"/>
        <v>0</v>
      </c>
      <c r="KT72" s="10"/>
      <c r="KU72" s="4"/>
      <c r="KV72" s="92">
        <f t="shared" si="213"/>
        <v>0</v>
      </c>
      <c r="KW72" s="10"/>
      <c r="KX72" s="4"/>
      <c r="KY72" s="92">
        <f t="shared" si="215"/>
        <v>0</v>
      </c>
      <c r="KZ72" s="10"/>
      <c r="LA72" s="119"/>
      <c r="LB72" s="37"/>
      <c r="LD72" s="335">
        <f t="shared" si="218"/>
        <v>6</v>
      </c>
      <c r="LE72" s="189">
        <f t="shared" si="0"/>
        <v>750000</v>
      </c>
    </row>
    <row r="73" spans="1:317" x14ac:dyDescent="0.25">
      <c r="A73" s="220" t="s">
        <v>80</v>
      </c>
      <c r="B73" s="12">
        <v>65000</v>
      </c>
      <c r="C73" s="12">
        <v>135000</v>
      </c>
      <c r="D73" s="4"/>
      <c r="E73" s="92">
        <f t="shared" si="1"/>
        <v>0</v>
      </c>
      <c r="F73" s="10">
        <f t="shared" si="2"/>
        <v>0</v>
      </c>
      <c r="G73" s="4"/>
      <c r="H73" s="92">
        <f t="shared" si="3"/>
        <v>0</v>
      </c>
      <c r="I73" s="10">
        <f t="shared" si="4"/>
        <v>0</v>
      </c>
      <c r="J73" s="4"/>
      <c r="K73" s="92">
        <f t="shared" si="5"/>
        <v>0</v>
      </c>
      <c r="L73" s="10">
        <f t="shared" si="6"/>
        <v>0</v>
      </c>
      <c r="M73" s="119">
        <f t="shared" si="7"/>
        <v>0</v>
      </c>
      <c r="N73" s="4"/>
      <c r="O73" s="92">
        <f t="shared" si="8"/>
        <v>0</v>
      </c>
      <c r="P73" s="10">
        <f t="shared" si="9"/>
        <v>0</v>
      </c>
      <c r="Q73" s="4"/>
      <c r="R73" s="92">
        <f t="shared" si="10"/>
        <v>0</v>
      </c>
      <c r="S73" s="10">
        <f t="shared" si="11"/>
        <v>0</v>
      </c>
      <c r="T73" s="4"/>
      <c r="U73" s="92">
        <f t="shared" si="12"/>
        <v>0</v>
      </c>
      <c r="V73" s="10">
        <f t="shared" si="13"/>
        <v>0</v>
      </c>
      <c r="W73" s="119">
        <f t="shared" si="664"/>
        <v>0</v>
      </c>
      <c r="X73" s="4">
        <v>1</v>
      </c>
      <c r="Y73" s="92">
        <f t="shared" si="15"/>
        <v>65000</v>
      </c>
      <c r="Z73" s="10">
        <f t="shared" si="16"/>
        <v>135000</v>
      </c>
      <c r="AA73" s="4"/>
      <c r="AB73" s="92">
        <f t="shared" si="17"/>
        <v>0</v>
      </c>
      <c r="AC73" s="10">
        <f t="shared" si="18"/>
        <v>0</v>
      </c>
      <c r="AD73" s="4"/>
      <c r="AE73" s="92">
        <f t="shared" si="19"/>
        <v>0</v>
      </c>
      <c r="AF73" s="10">
        <f t="shared" si="20"/>
        <v>0</v>
      </c>
      <c r="AG73" s="119">
        <f t="shared" si="21"/>
        <v>1</v>
      </c>
      <c r="AH73" s="4"/>
      <c r="AI73" s="92">
        <f t="shared" si="22"/>
        <v>0</v>
      </c>
      <c r="AJ73" s="10">
        <f t="shared" si="23"/>
        <v>0</v>
      </c>
      <c r="AK73" s="4"/>
      <c r="AL73" s="92">
        <f t="shared" si="24"/>
        <v>0</v>
      </c>
      <c r="AM73" s="10">
        <f t="shared" si="25"/>
        <v>0</v>
      </c>
      <c r="AN73" s="4"/>
      <c r="AO73" s="92">
        <f t="shared" si="26"/>
        <v>0</v>
      </c>
      <c r="AP73" s="10">
        <f t="shared" si="27"/>
        <v>0</v>
      </c>
      <c r="AQ73" s="119">
        <f t="shared" si="28"/>
        <v>0</v>
      </c>
      <c r="AR73" s="4"/>
      <c r="AS73" s="92">
        <f t="shared" si="29"/>
        <v>0</v>
      </c>
      <c r="AT73" s="10">
        <f t="shared" si="30"/>
        <v>0</v>
      </c>
      <c r="AU73" s="4"/>
      <c r="AV73" s="92">
        <f t="shared" si="31"/>
        <v>0</v>
      </c>
      <c r="AW73" s="10">
        <f t="shared" si="32"/>
        <v>0</v>
      </c>
      <c r="AX73" s="4"/>
      <c r="AY73" s="92">
        <f t="shared" si="33"/>
        <v>0</v>
      </c>
      <c r="AZ73" s="10">
        <f t="shared" si="34"/>
        <v>0</v>
      </c>
      <c r="BA73" s="119">
        <f t="shared" si="35"/>
        <v>0</v>
      </c>
      <c r="BB73" s="4">
        <v>1</v>
      </c>
      <c r="BC73" s="92">
        <f t="shared" si="36"/>
        <v>65000</v>
      </c>
      <c r="BD73" s="10">
        <f t="shared" si="37"/>
        <v>135000</v>
      </c>
      <c r="BE73" s="4"/>
      <c r="BF73" s="92">
        <f t="shared" si="38"/>
        <v>0</v>
      </c>
      <c r="BG73" s="10">
        <f t="shared" si="39"/>
        <v>0</v>
      </c>
      <c r="BH73" s="4"/>
      <c r="BI73" s="92">
        <f t="shared" si="40"/>
        <v>0</v>
      </c>
      <c r="BJ73" s="10">
        <f t="shared" si="41"/>
        <v>0</v>
      </c>
      <c r="BK73" s="119">
        <f t="shared" si="42"/>
        <v>1</v>
      </c>
      <c r="BL73" s="4"/>
      <c r="BM73" s="92">
        <f t="shared" si="43"/>
        <v>0</v>
      </c>
      <c r="BN73" s="10">
        <f t="shared" si="44"/>
        <v>0</v>
      </c>
      <c r="BO73" s="4"/>
      <c r="BP73" s="92">
        <f t="shared" si="45"/>
        <v>0</v>
      </c>
      <c r="BQ73" s="10">
        <f t="shared" si="46"/>
        <v>0</v>
      </c>
      <c r="BR73" s="4"/>
      <c r="BS73" s="92">
        <f t="shared" si="47"/>
        <v>0</v>
      </c>
      <c r="BT73" s="10">
        <f t="shared" si="48"/>
        <v>0</v>
      </c>
      <c r="BU73" s="119">
        <f t="shared" si="49"/>
        <v>0</v>
      </c>
      <c r="BV73" s="4"/>
      <c r="BW73" s="92">
        <f t="shared" si="50"/>
        <v>0</v>
      </c>
      <c r="BX73" s="10">
        <f t="shared" si="51"/>
        <v>0</v>
      </c>
      <c r="BY73" s="4"/>
      <c r="BZ73" s="92">
        <f t="shared" si="52"/>
        <v>0</v>
      </c>
      <c r="CA73" s="10">
        <f t="shared" si="53"/>
        <v>0</v>
      </c>
      <c r="CB73" s="4"/>
      <c r="CC73" s="92">
        <f t="shared" si="54"/>
        <v>0</v>
      </c>
      <c r="CD73" s="10">
        <f t="shared" si="55"/>
        <v>0</v>
      </c>
      <c r="CE73" s="119">
        <f t="shared" si="56"/>
        <v>0</v>
      </c>
      <c r="CF73" s="4"/>
      <c r="CG73" s="92">
        <f t="shared" si="57"/>
        <v>0</v>
      </c>
      <c r="CH73" s="10">
        <f t="shared" si="58"/>
        <v>0</v>
      </c>
      <c r="CI73" s="4"/>
      <c r="CJ73" s="92">
        <f t="shared" si="59"/>
        <v>0</v>
      </c>
      <c r="CK73" s="10">
        <f t="shared" si="60"/>
        <v>0</v>
      </c>
      <c r="CL73" s="4"/>
      <c r="CM73" s="92">
        <f t="shared" si="61"/>
        <v>0</v>
      </c>
      <c r="CN73" s="10">
        <f t="shared" si="62"/>
        <v>0</v>
      </c>
      <c r="CO73" s="119">
        <f t="shared" si="63"/>
        <v>0</v>
      </c>
      <c r="CP73" s="4"/>
      <c r="CQ73" s="92">
        <f t="shared" si="64"/>
        <v>0</v>
      </c>
      <c r="CR73" s="10">
        <f t="shared" si="65"/>
        <v>0</v>
      </c>
      <c r="CS73" s="4"/>
      <c r="CT73" s="92">
        <f t="shared" si="66"/>
        <v>0</v>
      </c>
      <c r="CU73" s="10">
        <f t="shared" si="67"/>
        <v>0</v>
      </c>
      <c r="CV73" s="4"/>
      <c r="CW73" s="92">
        <f t="shared" si="68"/>
        <v>0</v>
      </c>
      <c r="CX73" s="10">
        <f t="shared" si="69"/>
        <v>0</v>
      </c>
      <c r="CY73" s="119">
        <f t="shared" si="70"/>
        <v>0</v>
      </c>
      <c r="CZ73" s="4"/>
      <c r="DA73" s="92">
        <f t="shared" si="71"/>
        <v>0</v>
      </c>
      <c r="DB73" s="10">
        <f t="shared" si="72"/>
        <v>0</v>
      </c>
      <c r="DC73" s="4"/>
      <c r="DD73" s="92">
        <f t="shared" si="73"/>
        <v>0</v>
      </c>
      <c r="DE73" s="10">
        <f t="shared" si="74"/>
        <v>0</v>
      </c>
      <c r="DF73" s="4"/>
      <c r="DG73" s="92">
        <f t="shared" si="75"/>
        <v>0</v>
      </c>
      <c r="DH73" s="10">
        <f t="shared" si="76"/>
        <v>0</v>
      </c>
      <c r="DI73" s="119">
        <f t="shared" si="77"/>
        <v>0</v>
      </c>
      <c r="DJ73" s="4"/>
      <c r="DK73" s="92">
        <f t="shared" si="78"/>
        <v>0</v>
      </c>
      <c r="DL73" s="10">
        <f t="shared" si="79"/>
        <v>0</v>
      </c>
      <c r="DM73" s="4"/>
      <c r="DN73" s="92">
        <f t="shared" si="80"/>
        <v>0</v>
      </c>
      <c r="DO73" s="10">
        <f t="shared" si="81"/>
        <v>0</v>
      </c>
      <c r="DP73" s="4"/>
      <c r="DQ73" s="92">
        <f t="shared" si="82"/>
        <v>0</v>
      </c>
      <c r="DR73" s="10">
        <f t="shared" si="83"/>
        <v>0</v>
      </c>
      <c r="DS73" s="119">
        <f t="shared" si="84"/>
        <v>0</v>
      </c>
      <c r="DT73" s="4"/>
      <c r="DU73" s="92">
        <f t="shared" si="85"/>
        <v>0</v>
      </c>
      <c r="DV73" s="10">
        <f t="shared" si="86"/>
        <v>0</v>
      </c>
      <c r="DW73" s="4"/>
      <c r="DX73" s="92">
        <f t="shared" si="87"/>
        <v>0</v>
      </c>
      <c r="DY73" s="10">
        <f t="shared" si="88"/>
        <v>0</v>
      </c>
      <c r="DZ73" s="4"/>
      <c r="EA73" s="92">
        <f t="shared" si="89"/>
        <v>0</v>
      </c>
      <c r="EB73" s="10">
        <f t="shared" si="90"/>
        <v>0</v>
      </c>
      <c r="EC73" s="119">
        <f t="shared" si="91"/>
        <v>0</v>
      </c>
      <c r="ED73" s="4"/>
      <c r="EE73" s="92">
        <f t="shared" si="92"/>
        <v>0</v>
      </c>
      <c r="EF73" s="10">
        <f t="shared" si="93"/>
        <v>0</v>
      </c>
      <c r="EG73" s="4"/>
      <c r="EH73" s="92">
        <f t="shared" si="94"/>
        <v>0</v>
      </c>
      <c r="EI73" s="10">
        <f t="shared" si="95"/>
        <v>0</v>
      </c>
      <c r="EJ73" s="4"/>
      <c r="EK73" s="92">
        <f t="shared" si="96"/>
        <v>0</v>
      </c>
      <c r="EL73" s="10">
        <f t="shared" si="97"/>
        <v>0</v>
      </c>
      <c r="EM73" s="119">
        <f t="shared" si="98"/>
        <v>0</v>
      </c>
      <c r="EN73" s="4"/>
      <c r="EO73" s="92">
        <f t="shared" si="99"/>
        <v>0</v>
      </c>
      <c r="EP73" s="10">
        <f t="shared" si="100"/>
        <v>0</v>
      </c>
      <c r="EQ73" s="4"/>
      <c r="ER73" s="92">
        <f t="shared" si="101"/>
        <v>0</v>
      </c>
      <c r="ES73" s="10">
        <f t="shared" si="102"/>
        <v>0</v>
      </c>
      <c r="ET73" s="4"/>
      <c r="EU73" s="92">
        <f t="shared" si="103"/>
        <v>0</v>
      </c>
      <c r="EV73" s="10">
        <f t="shared" si="104"/>
        <v>0</v>
      </c>
      <c r="EW73" s="119">
        <f t="shared" si="105"/>
        <v>0</v>
      </c>
      <c r="EX73" s="4"/>
      <c r="EY73" s="92">
        <f t="shared" si="106"/>
        <v>0</v>
      </c>
      <c r="EZ73" s="10">
        <f t="shared" si="107"/>
        <v>0</v>
      </c>
      <c r="FA73" s="4"/>
      <c r="FB73" s="92">
        <f t="shared" si="108"/>
        <v>0</v>
      </c>
      <c r="FC73" s="10">
        <f t="shared" si="109"/>
        <v>0</v>
      </c>
      <c r="FD73" s="4"/>
      <c r="FE73" s="92">
        <f t="shared" si="110"/>
        <v>0</v>
      </c>
      <c r="FF73" s="10">
        <f t="shared" si="111"/>
        <v>0</v>
      </c>
      <c r="FG73" s="119">
        <f t="shared" si="112"/>
        <v>0</v>
      </c>
      <c r="FH73" s="4"/>
      <c r="FI73" s="92">
        <f t="shared" si="113"/>
        <v>0</v>
      </c>
      <c r="FJ73" s="10">
        <f t="shared" si="114"/>
        <v>0</v>
      </c>
      <c r="FK73" s="4"/>
      <c r="FL73" s="92">
        <f t="shared" si="115"/>
        <v>0</v>
      </c>
      <c r="FM73" s="10">
        <f t="shared" si="116"/>
        <v>0</v>
      </c>
      <c r="FN73" s="4"/>
      <c r="FO73" s="92">
        <f t="shared" si="117"/>
        <v>0</v>
      </c>
      <c r="FP73" s="10">
        <f t="shared" si="118"/>
        <v>0</v>
      </c>
      <c r="FQ73" s="119">
        <f t="shared" si="219"/>
        <v>0</v>
      </c>
      <c r="FR73" s="4"/>
      <c r="FS73" s="92">
        <f t="shared" si="120"/>
        <v>0</v>
      </c>
      <c r="FT73" s="10">
        <f t="shared" si="121"/>
        <v>0</v>
      </c>
      <c r="FU73" s="4"/>
      <c r="FV73" s="92">
        <f t="shared" si="122"/>
        <v>0</v>
      </c>
      <c r="FW73" s="10">
        <f t="shared" si="123"/>
        <v>0</v>
      </c>
      <c r="FX73" s="4"/>
      <c r="FY73" s="92">
        <f t="shared" si="124"/>
        <v>0</v>
      </c>
      <c r="FZ73" s="10">
        <f t="shared" si="125"/>
        <v>0</v>
      </c>
      <c r="GA73" s="119">
        <f t="shared" si="220"/>
        <v>0</v>
      </c>
      <c r="GB73" s="4"/>
      <c r="GC73" s="92">
        <f t="shared" si="127"/>
        <v>0</v>
      </c>
      <c r="GD73" s="10">
        <f t="shared" si="128"/>
        <v>0</v>
      </c>
      <c r="GE73" s="4"/>
      <c r="GF73" s="92">
        <f t="shared" si="129"/>
        <v>0</v>
      </c>
      <c r="GG73" s="10">
        <f t="shared" si="130"/>
        <v>0</v>
      </c>
      <c r="GH73" s="4"/>
      <c r="GI73" s="92">
        <f t="shared" si="131"/>
        <v>0</v>
      </c>
      <c r="GJ73" s="10">
        <f t="shared" si="132"/>
        <v>0</v>
      </c>
      <c r="GK73" s="119">
        <f t="shared" si="221"/>
        <v>0</v>
      </c>
      <c r="GL73" s="4"/>
      <c r="GM73" s="92">
        <f t="shared" si="134"/>
        <v>0</v>
      </c>
      <c r="GN73" s="10">
        <f t="shared" si="135"/>
        <v>0</v>
      </c>
      <c r="GO73" s="4"/>
      <c r="GP73" s="92">
        <f t="shared" si="136"/>
        <v>0</v>
      </c>
      <c r="GQ73" s="10">
        <f t="shared" si="137"/>
        <v>0</v>
      </c>
      <c r="GR73" s="4"/>
      <c r="GS73" s="92">
        <f t="shared" si="138"/>
        <v>0</v>
      </c>
      <c r="GT73" s="10">
        <f t="shared" si="139"/>
        <v>0</v>
      </c>
      <c r="GU73" s="119">
        <f t="shared" si="140"/>
        <v>0</v>
      </c>
      <c r="GV73" s="4"/>
      <c r="GW73" s="92">
        <f t="shared" si="141"/>
        <v>0</v>
      </c>
      <c r="GX73" s="10">
        <f t="shared" si="142"/>
        <v>0</v>
      </c>
      <c r="GY73" s="4"/>
      <c r="GZ73" s="92">
        <f t="shared" si="143"/>
        <v>0</v>
      </c>
      <c r="HA73" s="10">
        <f t="shared" si="144"/>
        <v>0</v>
      </c>
      <c r="HB73" s="4"/>
      <c r="HC73" s="92">
        <f t="shared" si="145"/>
        <v>0</v>
      </c>
      <c r="HD73" s="10">
        <f t="shared" si="146"/>
        <v>0</v>
      </c>
      <c r="HE73" s="119">
        <f t="shared" si="222"/>
        <v>0</v>
      </c>
      <c r="HF73" s="4"/>
      <c r="HG73" s="92">
        <f t="shared" si="148"/>
        <v>0</v>
      </c>
      <c r="HH73" s="10">
        <f t="shared" si="149"/>
        <v>0</v>
      </c>
      <c r="HI73" s="4"/>
      <c r="HJ73" s="92">
        <f t="shared" si="150"/>
        <v>0</v>
      </c>
      <c r="HK73" s="10">
        <f t="shared" si="151"/>
        <v>0</v>
      </c>
      <c r="HL73" s="4"/>
      <c r="HM73" s="92">
        <f t="shared" si="152"/>
        <v>0</v>
      </c>
      <c r="HN73" s="10">
        <f t="shared" si="153"/>
        <v>0</v>
      </c>
      <c r="HO73" s="119">
        <f t="shared" si="223"/>
        <v>0</v>
      </c>
      <c r="HP73" s="4"/>
      <c r="HQ73" s="92">
        <f t="shared" si="155"/>
        <v>0</v>
      </c>
      <c r="HR73" s="10">
        <f t="shared" si="156"/>
        <v>0</v>
      </c>
      <c r="HS73" s="4"/>
      <c r="HT73" s="92">
        <f t="shared" si="157"/>
        <v>0</v>
      </c>
      <c r="HU73" s="10">
        <f t="shared" si="158"/>
        <v>0</v>
      </c>
      <c r="HV73" s="4"/>
      <c r="HW73" s="92">
        <f t="shared" si="159"/>
        <v>0</v>
      </c>
      <c r="HX73" s="10">
        <f t="shared" si="160"/>
        <v>0</v>
      </c>
      <c r="HY73" s="119">
        <f t="shared" si="224"/>
        <v>0</v>
      </c>
      <c r="HZ73" s="4"/>
      <c r="IA73" s="92">
        <f t="shared" si="162"/>
        <v>0</v>
      </c>
      <c r="IB73" s="10">
        <f t="shared" si="163"/>
        <v>0</v>
      </c>
      <c r="IC73" s="4"/>
      <c r="ID73" s="92">
        <f t="shared" si="164"/>
        <v>0</v>
      </c>
      <c r="IE73" s="10">
        <f t="shared" si="165"/>
        <v>0</v>
      </c>
      <c r="IF73" s="4"/>
      <c r="IG73" s="92">
        <f t="shared" si="166"/>
        <v>0</v>
      </c>
      <c r="IH73" s="10">
        <f t="shared" si="167"/>
        <v>0</v>
      </c>
      <c r="II73" s="119">
        <f t="shared" si="225"/>
        <v>0</v>
      </c>
      <c r="IJ73" s="4"/>
      <c r="IK73" s="92">
        <f t="shared" si="169"/>
        <v>0</v>
      </c>
      <c r="IL73" s="10">
        <f t="shared" si="170"/>
        <v>0</v>
      </c>
      <c r="IM73" s="4"/>
      <c r="IN73" s="92">
        <f t="shared" si="171"/>
        <v>0</v>
      </c>
      <c r="IO73" s="10">
        <f t="shared" si="172"/>
        <v>0</v>
      </c>
      <c r="IP73" s="4"/>
      <c r="IQ73" s="92">
        <f t="shared" si="173"/>
        <v>0</v>
      </c>
      <c r="IR73" s="10">
        <f t="shared" si="174"/>
        <v>0</v>
      </c>
      <c r="IS73" s="119">
        <f t="shared" si="226"/>
        <v>0</v>
      </c>
      <c r="IT73" s="4"/>
      <c r="IU73" s="92">
        <f t="shared" si="176"/>
        <v>0</v>
      </c>
      <c r="IV73" s="10">
        <f t="shared" si="177"/>
        <v>0</v>
      </c>
      <c r="IW73" s="4"/>
      <c r="IX73" s="92">
        <f t="shared" si="178"/>
        <v>0</v>
      </c>
      <c r="IY73" s="10">
        <f t="shared" si="179"/>
        <v>0</v>
      </c>
      <c r="IZ73" s="4"/>
      <c r="JA73" s="92">
        <f t="shared" si="180"/>
        <v>0</v>
      </c>
      <c r="JB73" s="10">
        <f t="shared" si="181"/>
        <v>0</v>
      </c>
      <c r="JC73" s="119">
        <f t="shared" si="227"/>
        <v>0</v>
      </c>
      <c r="JD73" s="4"/>
      <c r="JE73" s="92">
        <f t="shared" si="183"/>
        <v>0</v>
      </c>
      <c r="JF73" s="10">
        <f t="shared" si="665"/>
        <v>0</v>
      </c>
      <c r="JG73" s="4"/>
      <c r="JH73" s="92">
        <f t="shared" si="185"/>
        <v>0</v>
      </c>
      <c r="JI73" s="10">
        <f t="shared" si="666"/>
        <v>0</v>
      </c>
      <c r="JJ73" s="4"/>
      <c r="JK73" s="92">
        <f t="shared" si="187"/>
        <v>0</v>
      </c>
      <c r="JL73" s="10">
        <f t="shared" si="188"/>
        <v>0</v>
      </c>
      <c r="JM73" s="119">
        <f t="shared" si="667"/>
        <v>0</v>
      </c>
      <c r="JN73" s="4"/>
      <c r="JO73" s="92">
        <f t="shared" si="190"/>
        <v>0</v>
      </c>
      <c r="JP73" s="10">
        <f t="shared" si="191"/>
        <v>0</v>
      </c>
      <c r="JQ73" s="4"/>
      <c r="JR73" s="92">
        <f t="shared" si="192"/>
        <v>0</v>
      </c>
      <c r="JS73" s="10">
        <f t="shared" si="193"/>
        <v>0</v>
      </c>
      <c r="JT73" s="4"/>
      <c r="JU73" s="92">
        <f t="shared" si="194"/>
        <v>0</v>
      </c>
      <c r="JV73" s="10">
        <f t="shared" si="195"/>
        <v>0</v>
      </c>
      <c r="JW73" s="119">
        <f t="shared" si="228"/>
        <v>0</v>
      </c>
      <c r="JX73" s="4"/>
      <c r="JY73" s="92">
        <f t="shared" si="197"/>
        <v>0</v>
      </c>
      <c r="JZ73" s="10">
        <f t="shared" si="198"/>
        <v>0</v>
      </c>
      <c r="KA73" s="4"/>
      <c r="KB73" s="92">
        <f t="shared" si="199"/>
        <v>0</v>
      </c>
      <c r="KC73" s="10">
        <f t="shared" si="200"/>
        <v>0</v>
      </c>
      <c r="KD73" s="4"/>
      <c r="KE73" s="92">
        <f t="shared" si="201"/>
        <v>0</v>
      </c>
      <c r="KF73" s="10">
        <f t="shared" si="202"/>
        <v>0</v>
      </c>
      <c r="KG73" s="119">
        <f t="shared" si="229"/>
        <v>0</v>
      </c>
      <c r="KH73" s="4"/>
      <c r="KI73" s="92">
        <f t="shared" si="204"/>
        <v>0</v>
      </c>
      <c r="KJ73" s="10">
        <f t="shared" si="205"/>
        <v>0</v>
      </c>
      <c r="KK73" s="4"/>
      <c r="KL73" s="92">
        <f t="shared" si="206"/>
        <v>0</v>
      </c>
      <c r="KM73" s="10">
        <f t="shared" si="207"/>
        <v>0</v>
      </c>
      <c r="KN73" s="4"/>
      <c r="KO73" s="92">
        <f t="shared" si="208"/>
        <v>0</v>
      </c>
      <c r="KP73" s="10">
        <f t="shared" si="209"/>
        <v>0</v>
      </c>
      <c r="KQ73" s="119">
        <f t="shared" si="230"/>
        <v>0</v>
      </c>
      <c r="KR73" s="4"/>
      <c r="KS73" s="92">
        <f t="shared" si="211"/>
        <v>0</v>
      </c>
      <c r="KT73" s="10">
        <f t="shared" si="212"/>
        <v>0</v>
      </c>
      <c r="KU73" s="4"/>
      <c r="KV73" s="92">
        <f t="shared" si="213"/>
        <v>0</v>
      </c>
      <c r="KW73" s="10">
        <f t="shared" si="214"/>
        <v>0</v>
      </c>
      <c r="KX73" s="4"/>
      <c r="KY73" s="92">
        <f t="shared" si="215"/>
        <v>0</v>
      </c>
      <c r="KZ73" s="10">
        <f t="shared" si="216"/>
        <v>0</v>
      </c>
      <c r="LA73" s="119">
        <f t="shared" si="231"/>
        <v>0</v>
      </c>
      <c r="LB73" s="37"/>
      <c r="LD73" s="335">
        <f t="shared" si="218"/>
        <v>2</v>
      </c>
      <c r="LE73" s="189">
        <f t="shared" si="0"/>
        <v>270000</v>
      </c>
    </row>
    <row r="74" spans="1:317" x14ac:dyDescent="0.25">
      <c r="A74" s="4" t="s">
        <v>112</v>
      </c>
      <c r="B74" s="12">
        <v>110000</v>
      </c>
      <c r="C74" s="12">
        <v>160000</v>
      </c>
      <c r="D74" s="4"/>
      <c r="E74" s="92">
        <f t="shared" si="1"/>
        <v>0</v>
      </c>
      <c r="F74" s="10">
        <f t="shared" si="2"/>
        <v>0</v>
      </c>
      <c r="G74" s="4"/>
      <c r="H74" s="92">
        <f t="shared" si="3"/>
        <v>0</v>
      </c>
      <c r="I74" s="10">
        <f t="shared" si="4"/>
        <v>0</v>
      </c>
      <c r="J74" s="4"/>
      <c r="K74" s="92">
        <f t="shared" si="5"/>
        <v>0</v>
      </c>
      <c r="L74" s="10">
        <f t="shared" si="6"/>
        <v>0</v>
      </c>
      <c r="M74" s="119">
        <f t="shared" ref="M74:M81" si="668">D74+G74+J74</f>
        <v>0</v>
      </c>
      <c r="N74" s="4"/>
      <c r="O74" s="92">
        <f t="shared" si="8"/>
        <v>0</v>
      </c>
      <c r="P74" s="10">
        <f t="shared" si="9"/>
        <v>0</v>
      </c>
      <c r="Q74" s="4"/>
      <c r="R74" s="92">
        <f t="shared" si="10"/>
        <v>0</v>
      </c>
      <c r="S74" s="10">
        <f t="shared" si="11"/>
        <v>0</v>
      </c>
      <c r="T74" s="4"/>
      <c r="U74" s="92">
        <f t="shared" si="12"/>
        <v>0</v>
      </c>
      <c r="V74" s="10">
        <f t="shared" si="13"/>
        <v>0</v>
      </c>
      <c r="W74" s="119">
        <f t="shared" si="664"/>
        <v>0</v>
      </c>
      <c r="X74" s="4"/>
      <c r="Y74" s="92">
        <f t="shared" si="15"/>
        <v>0</v>
      </c>
      <c r="Z74" s="10">
        <f t="shared" si="16"/>
        <v>0</v>
      </c>
      <c r="AA74" s="4"/>
      <c r="AB74" s="92">
        <f t="shared" si="17"/>
        <v>0</v>
      </c>
      <c r="AC74" s="10">
        <f t="shared" si="18"/>
        <v>0</v>
      </c>
      <c r="AD74" s="4"/>
      <c r="AE74" s="92">
        <f t="shared" si="19"/>
        <v>0</v>
      </c>
      <c r="AF74" s="10">
        <f t="shared" si="20"/>
        <v>0</v>
      </c>
      <c r="AG74" s="119">
        <f t="shared" si="21"/>
        <v>0</v>
      </c>
      <c r="AH74" s="4"/>
      <c r="AI74" s="92">
        <f t="shared" si="22"/>
        <v>0</v>
      </c>
      <c r="AJ74" s="10">
        <f t="shared" si="23"/>
        <v>0</v>
      </c>
      <c r="AK74" s="4"/>
      <c r="AL74" s="92">
        <f t="shared" si="24"/>
        <v>0</v>
      </c>
      <c r="AM74" s="10">
        <f t="shared" si="25"/>
        <v>0</v>
      </c>
      <c r="AN74" s="4"/>
      <c r="AO74" s="92">
        <f t="shared" si="26"/>
        <v>0</v>
      </c>
      <c r="AP74" s="10">
        <f t="shared" si="27"/>
        <v>0</v>
      </c>
      <c r="AQ74" s="119">
        <f t="shared" si="28"/>
        <v>0</v>
      </c>
      <c r="AR74" s="4"/>
      <c r="AS74" s="92">
        <f t="shared" si="29"/>
        <v>0</v>
      </c>
      <c r="AT74" s="10">
        <f t="shared" si="30"/>
        <v>0</v>
      </c>
      <c r="AU74" s="4"/>
      <c r="AV74" s="92">
        <f t="shared" si="31"/>
        <v>0</v>
      </c>
      <c r="AW74" s="10">
        <f t="shared" si="32"/>
        <v>0</v>
      </c>
      <c r="AX74" s="4"/>
      <c r="AY74" s="92">
        <f t="shared" si="33"/>
        <v>0</v>
      </c>
      <c r="AZ74" s="10">
        <f t="shared" si="34"/>
        <v>0</v>
      </c>
      <c r="BA74" s="119">
        <f t="shared" si="35"/>
        <v>0</v>
      </c>
      <c r="BB74" s="4"/>
      <c r="BC74" s="92">
        <f t="shared" si="36"/>
        <v>0</v>
      </c>
      <c r="BD74" s="10">
        <f t="shared" si="37"/>
        <v>0</v>
      </c>
      <c r="BE74" s="4"/>
      <c r="BF74" s="92">
        <f t="shared" si="38"/>
        <v>0</v>
      </c>
      <c r="BG74" s="10">
        <f t="shared" si="39"/>
        <v>0</v>
      </c>
      <c r="BH74" s="4"/>
      <c r="BI74" s="92">
        <f t="shared" si="40"/>
        <v>0</v>
      </c>
      <c r="BJ74" s="10">
        <f t="shared" si="41"/>
        <v>0</v>
      </c>
      <c r="BK74" s="119">
        <f t="shared" si="42"/>
        <v>0</v>
      </c>
      <c r="BL74" s="4"/>
      <c r="BM74" s="92">
        <f t="shared" si="43"/>
        <v>0</v>
      </c>
      <c r="BN74" s="10">
        <f t="shared" si="44"/>
        <v>0</v>
      </c>
      <c r="BO74" s="4"/>
      <c r="BP74" s="92">
        <f t="shared" si="45"/>
        <v>0</v>
      </c>
      <c r="BQ74" s="10">
        <f t="shared" si="46"/>
        <v>0</v>
      </c>
      <c r="BR74" s="4"/>
      <c r="BS74" s="92">
        <f t="shared" si="47"/>
        <v>0</v>
      </c>
      <c r="BT74" s="10">
        <f t="shared" si="48"/>
        <v>0</v>
      </c>
      <c r="BU74" s="119">
        <f t="shared" si="49"/>
        <v>0</v>
      </c>
      <c r="BV74" s="4"/>
      <c r="BW74" s="92">
        <f t="shared" si="50"/>
        <v>0</v>
      </c>
      <c r="BX74" s="10">
        <f t="shared" si="51"/>
        <v>0</v>
      </c>
      <c r="BY74" s="4"/>
      <c r="BZ74" s="92">
        <f t="shared" si="52"/>
        <v>0</v>
      </c>
      <c r="CA74" s="10">
        <f t="shared" si="53"/>
        <v>0</v>
      </c>
      <c r="CB74" s="4"/>
      <c r="CC74" s="92">
        <f t="shared" si="54"/>
        <v>0</v>
      </c>
      <c r="CD74" s="10">
        <f t="shared" si="55"/>
        <v>0</v>
      </c>
      <c r="CE74" s="119">
        <f t="shared" si="56"/>
        <v>0</v>
      </c>
      <c r="CF74" s="4"/>
      <c r="CG74" s="92">
        <f t="shared" si="57"/>
        <v>0</v>
      </c>
      <c r="CH74" s="10">
        <f t="shared" si="58"/>
        <v>0</v>
      </c>
      <c r="CI74" s="4"/>
      <c r="CJ74" s="92">
        <f t="shared" si="59"/>
        <v>0</v>
      </c>
      <c r="CK74" s="10">
        <f t="shared" si="60"/>
        <v>0</v>
      </c>
      <c r="CL74" s="4"/>
      <c r="CM74" s="92">
        <f t="shared" si="61"/>
        <v>0</v>
      </c>
      <c r="CN74" s="10">
        <f t="shared" si="62"/>
        <v>0</v>
      </c>
      <c r="CO74" s="119">
        <f t="shared" si="63"/>
        <v>0</v>
      </c>
      <c r="CP74" s="4"/>
      <c r="CQ74" s="92">
        <f t="shared" si="64"/>
        <v>0</v>
      </c>
      <c r="CR74" s="10">
        <f t="shared" si="65"/>
        <v>0</v>
      </c>
      <c r="CS74" s="4"/>
      <c r="CT74" s="92">
        <f t="shared" si="66"/>
        <v>0</v>
      </c>
      <c r="CU74" s="10">
        <f t="shared" si="67"/>
        <v>0</v>
      </c>
      <c r="CV74" s="4"/>
      <c r="CW74" s="92">
        <f t="shared" si="68"/>
        <v>0</v>
      </c>
      <c r="CX74" s="10">
        <f t="shared" si="69"/>
        <v>0</v>
      </c>
      <c r="CY74" s="119">
        <f t="shared" si="70"/>
        <v>0</v>
      </c>
      <c r="CZ74" s="4"/>
      <c r="DA74" s="92">
        <f t="shared" si="71"/>
        <v>0</v>
      </c>
      <c r="DB74" s="10">
        <f t="shared" si="72"/>
        <v>0</v>
      </c>
      <c r="DC74" s="4"/>
      <c r="DD74" s="92">
        <f t="shared" si="73"/>
        <v>0</v>
      </c>
      <c r="DE74" s="10">
        <f t="shared" si="74"/>
        <v>0</v>
      </c>
      <c r="DF74" s="4"/>
      <c r="DG74" s="92">
        <f t="shared" si="75"/>
        <v>0</v>
      </c>
      <c r="DH74" s="10">
        <f t="shared" si="76"/>
        <v>0</v>
      </c>
      <c r="DI74" s="119">
        <f t="shared" si="77"/>
        <v>0</v>
      </c>
      <c r="DJ74" s="4"/>
      <c r="DK74" s="92">
        <f t="shared" si="78"/>
        <v>0</v>
      </c>
      <c r="DL74" s="10">
        <f t="shared" si="79"/>
        <v>0</v>
      </c>
      <c r="DM74" s="4"/>
      <c r="DN74" s="92">
        <f t="shared" si="80"/>
        <v>0</v>
      </c>
      <c r="DO74" s="10">
        <f t="shared" si="81"/>
        <v>0</v>
      </c>
      <c r="DP74" s="4"/>
      <c r="DQ74" s="92">
        <f t="shared" si="82"/>
        <v>0</v>
      </c>
      <c r="DR74" s="10">
        <f t="shared" si="83"/>
        <v>0</v>
      </c>
      <c r="DS74" s="119">
        <f t="shared" si="84"/>
        <v>0</v>
      </c>
      <c r="DT74" s="4"/>
      <c r="DU74" s="92">
        <f t="shared" si="85"/>
        <v>0</v>
      </c>
      <c r="DV74" s="10">
        <f t="shared" si="86"/>
        <v>0</v>
      </c>
      <c r="DW74" s="4"/>
      <c r="DX74" s="92">
        <f t="shared" si="87"/>
        <v>0</v>
      </c>
      <c r="DY74" s="10">
        <f t="shared" si="88"/>
        <v>0</v>
      </c>
      <c r="DZ74" s="4"/>
      <c r="EA74" s="92">
        <f t="shared" si="89"/>
        <v>0</v>
      </c>
      <c r="EB74" s="10">
        <f t="shared" si="90"/>
        <v>0</v>
      </c>
      <c r="EC74" s="119">
        <f t="shared" si="91"/>
        <v>0</v>
      </c>
      <c r="ED74" s="4"/>
      <c r="EE74" s="92">
        <f t="shared" si="92"/>
        <v>0</v>
      </c>
      <c r="EF74" s="10">
        <f t="shared" si="93"/>
        <v>0</v>
      </c>
      <c r="EG74" s="4"/>
      <c r="EH74" s="92">
        <f t="shared" si="94"/>
        <v>0</v>
      </c>
      <c r="EI74" s="10">
        <f t="shared" si="95"/>
        <v>0</v>
      </c>
      <c r="EJ74" s="4"/>
      <c r="EK74" s="92">
        <f t="shared" si="96"/>
        <v>0</v>
      </c>
      <c r="EL74" s="10">
        <f t="shared" si="97"/>
        <v>0</v>
      </c>
      <c r="EM74" s="119">
        <f t="shared" si="98"/>
        <v>0</v>
      </c>
      <c r="EN74" s="4"/>
      <c r="EO74" s="92">
        <f t="shared" si="99"/>
        <v>0</v>
      </c>
      <c r="EP74" s="10">
        <f t="shared" si="100"/>
        <v>0</v>
      </c>
      <c r="EQ74" s="4"/>
      <c r="ER74" s="92">
        <f t="shared" si="101"/>
        <v>0</v>
      </c>
      <c r="ES74" s="10">
        <f t="shared" si="102"/>
        <v>0</v>
      </c>
      <c r="ET74" s="4"/>
      <c r="EU74" s="92">
        <f t="shared" si="103"/>
        <v>0</v>
      </c>
      <c r="EV74" s="10">
        <f t="shared" si="104"/>
        <v>0</v>
      </c>
      <c r="EW74" s="119">
        <f t="shared" si="105"/>
        <v>0</v>
      </c>
      <c r="EX74" s="4"/>
      <c r="EY74" s="92">
        <f t="shared" si="106"/>
        <v>0</v>
      </c>
      <c r="EZ74" s="10">
        <f t="shared" si="107"/>
        <v>0</v>
      </c>
      <c r="FA74" s="4"/>
      <c r="FB74" s="92">
        <f t="shared" si="108"/>
        <v>0</v>
      </c>
      <c r="FC74" s="10">
        <f t="shared" si="109"/>
        <v>0</v>
      </c>
      <c r="FD74" s="4"/>
      <c r="FE74" s="92">
        <f t="shared" si="110"/>
        <v>0</v>
      </c>
      <c r="FF74" s="10">
        <f t="shared" si="111"/>
        <v>0</v>
      </c>
      <c r="FG74" s="119">
        <f t="shared" si="112"/>
        <v>0</v>
      </c>
      <c r="FH74" s="4"/>
      <c r="FI74" s="92">
        <f t="shared" si="113"/>
        <v>0</v>
      </c>
      <c r="FJ74" s="10">
        <f t="shared" si="114"/>
        <v>0</v>
      </c>
      <c r="FK74" s="4"/>
      <c r="FL74" s="92">
        <f t="shared" si="115"/>
        <v>0</v>
      </c>
      <c r="FM74" s="10">
        <f t="shared" si="116"/>
        <v>0</v>
      </c>
      <c r="FN74" s="4"/>
      <c r="FO74" s="92">
        <f t="shared" si="117"/>
        <v>0</v>
      </c>
      <c r="FP74" s="10">
        <f t="shared" si="118"/>
        <v>0</v>
      </c>
      <c r="FQ74" s="119">
        <f t="shared" si="219"/>
        <v>0</v>
      </c>
      <c r="FR74" s="4"/>
      <c r="FS74" s="92">
        <f t="shared" si="120"/>
        <v>0</v>
      </c>
      <c r="FT74" s="10">
        <f t="shared" si="121"/>
        <v>0</v>
      </c>
      <c r="FU74" s="4"/>
      <c r="FV74" s="92">
        <f t="shared" si="122"/>
        <v>0</v>
      </c>
      <c r="FW74" s="10">
        <f t="shared" si="123"/>
        <v>0</v>
      </c>
      <c r="FX74" s="4"/>
      <c r="FY74" s="92">
        <f t="shared" si="124"/>
        <v>0</v>
      </c>
      <c r="FZ74" s="10">
        <f t="shared" si="125"/>
        <v>0</v>
      </c>
      <c r="GA74" s="119">
        <f t="shared" si="220"/>
        <v>0</v>
      </c>
      <c r="GB74" s="4"/>
      <c r="GC74" s="92">
        <f t="shared" si="127"/>
        <v>0</v>
      </c>
      <c r="GD74" s="10">
        <f t="shared" si="128"/>
        <v>0</v>
      </c>
      <c r="GE74" s="4"/>
      <c r="GF74" s="92">
        <f t="shared" si="129"/>
        <v>0</v>
      </c>
      <c r="GG74" s="10">
        <f t="shared" si="130"/>
        <v>0</v>
      </c>
      <c r="GH74" s="4"/>
      <c r="GI74" s="92">
        <f t="shared" si="131"/>
        <v>0</v>
      </c>
      <c r="GJ74" s="10">
        <f t="shared" si="132"/>
        <v>0</v>
      </c>
      <c r="GK74" s="119">
        <f t="shared" si="221"/>
        <v>0</v>
      </c>
      <c r="GL74" s="4"/>
      <c r="GM74" s="92">
        <f t="shared" si="134"/>
        <v>0</v>
      </c>
      <c r="GN74" s="10">
        <f t="shared" si="135"/>
        <v>0</v>
      </c>
      <c r="GO74" s="4"/>
      <c r="GP74" s="92">
        <f t="shared" si="136"/>
        <v>0</v>
      </c>
      <c r="GQ74" s="10">
        <f t="shared" si="137"/>
        <v>0</v>
      </c>
      <c r="GR74" s="4"/>
      <c r="GS74" s="92">
        <f t="shared" si="138"/>
        <v>0</v>
      </c>
      <c r="GT74" s="10">
        <f t="shared" si="139"/>
        <v>0</v>
      </c>
      <c r="GU74" s="119">
        <f t="shared" ref="GU74:GU100" si="669">GL74+GO74+GR74</f>
        <v>0</v>
      </c>
      <c r="GV74" s="4"/>
      <c r="GW74" s="92">
        <f t="shared" si="141"/>
        <v>0</v>
      </c>
      <c r="GX74" s="10">
        <f t="shared" si="142"/>
        <v>0</v>
      </c>
      <c r="GY74" s="4"/>
      <c r="GZ74" s="92">
        <f t="shared" si="143"/>
        <v>0</v>
      </c>
      <c r="HA74" s="10">
        <f t="shared" si="144"/>
        <v>0</v>
      </c>
      <c r="HB74" s="4"/>
      <c r="HC74" s="92">
        <f t="shared" si="145"/>
        <v>0</v>
      </c>
      <c r="HD74" s="10">
        <f t="shared" si="146"/>
        <v>0</v>
      </c>
      <c r="HE74" s="119">
        <f t="shared" si="222"/>
        <v>0</v>
      </c>
      <c r="HF74" s="4"/>
      <c r="HG74" s="92">
        <f t="shared" si="148"/>
        <v>0</v>
      </c>
      <c r="HH74" s="10">
        <f t="shared" si="149"/>
        <v>0</v>
      </c>
      <c r="HI74" s="4"/>
      <c r="HJ74" s="92">
        <f t="shared" si="150"/>
        <v>0</v>
      </c>
      <c r="HK74" s="10">
        <f t="shared" si="151"/>
        <v>0</v>
      </c>
      <c r="HL74" s="4"/>
      <c r="HM74" s="92">
        <f t="shared" si="152"/>
        <v>0</v>
      </c>
      <c r="HN74" s="10">
        <f t="shared" si="153"/>
        <v>0</v>
      </c>
      <c r="HO74" s="119">
        <f t="shared" si="223"/>
        <v>0</v>
      </c>
      <c r="HP74" s="4"/>
      <c r="HQ74" s="92">
        <f t="shared" si="155"/>
        <v>0</v>
      </c>
      <c r="HR74" s="10">
        <f t="shared" si="156"/>
        <v>0</v>
      </c>
      <c r="HS74" s="4"/>
      <c r="HT74" s="92">
        <f t="shared" si="157"/>
        <v>0</v>
      </c>
      <c r="HU74" s="10">
        <f t="shared" si="158"/>
        <v>0</v>
      </c>
      <c r="HV74" s="4"/>
      <c r="HW74" s="92">
        <f t="shared" si="159"/>
        <v>0</v>
      </c>
      <c r="HX74" s="10">
        <f t="shared" si="160"/>
        <v>0</v>
      </c>
      <c r="HY74" s="119">
        <f t="shared" si="224"/>
        <v>0</v>
      </c>
      <c r="HZ74" s="4"/>
      <c r="IA74" s="92">
        <f t="shared" si="162"/>
        <v>0</v>
      </c>
      <c r="IB74" s="10">
        <f t="shared" si="163"/>
        <v>0</v>
      </c>
      <c r="IC74" s="4"/>
      <c r="ID74" s="92">
        <f t="shared" si="164"/>
        <v>0</v>
      </c>
      <c r="IE74" s="10">
        <f t="shared" si="165"/>
        <v>0</v>
      </c>
      <c r="IF74" s="4"/>
      <c r="IG74" s="92">
        <f t="shared" si="166"/>
        <v>0</v>
      </c>
      <c r="IH74" s="10">
        <f t="shared" si="167"/>
        <v>0</v>
      </c>
      <c r="II74" s="119">
        <f t="shared" si="225"/>
        <v>0</v>
      </c>
      <c r="IJ74" s="4"/>
      <c r="IK74" s="92">
        <f t="shared" si="169"/>
        <v>0</v>
      </c>
      <c r="IL74" s="10">
        <f t="shared" si="170"/>
        <v>0</v>
      </c>
      <c r="IM74" s="4"/>
      <c r="IN74" s="92">
        <f t="shared" si="171"/>
        <v>0</v>
      </c>
      <c r="IO74" s="10">
        <f t="shared" si="172"/>
        <v>0</v>
      </c>
      <c r="IP74" s="4"/>
      <c r="IQ74" s="92">
        <f t="shared" si="173"/>
        <v>0</v>
      </c>
      <c r="IR74" s="10">
        <f t="shared" si="174"/>
        <v>0</v>
      </c>
      <c r="IS74" s="119">
        <f t="shared" si="226"/>
        <v>0</v>
      </c>
      <c r="IT74" s="4"/>
      <c r="IU74" s="92">
        <f t="shared" si="176"/>
        <v>0</v>
      </c>
      <c r="IV74" s="10">
        <f t="shared" si="177"/>
        <v>0</v>
      </c>
      <c r="IW74" s="4"/>
      <c r="IX74" s="92">
        <f t="shared" si="178"/>
        <v>0</v>
      </c>
      <c r="IY74" s="10">
        <f t="shared" si="179"/>
        <v>0</v>
      </c>
      <c r="IZ74" s="4"/>
      <c r="JA74" s="92">
        <f t="shared" si="180"/>
        <v>0</v>
      </c>
      <c r="JB74" s="10">
        <f t="shared" si="181"/>
        <v>0</v>
      </c>
      <c r="JC74" s="119">
        <f t="shared" si="227"/>
        <v>0</v>
      </c>
      <c r="JD74" s="4"/>
      <c r="JE74" s="92">
        <f t="shared" si="183"/>
        <v>0</v>
      </c>
      <c r="JF74" s="10">
        <f t="shared" si="665"/>
        <v>0</v>
      </c>
      <c r="JG74" s="4"/>
      <c r="JH74" s="92">
        <f t="shared" si="185"/>
        <v>0</v>
      </c>
      <c r="JI74" s="10">
        <f t="shared" si="666"/>
        <v>0</v>
      </c>
      <c r="JJ74" s="4"/>
      <c r="JK74" s="92">
        <f t="shared" si="187"/>
        <v>0</v>
      </c>
      <c r="JL74" s="10">
        <f t="shared" si="188"/>
        <v>0</v>
      </c>
      <c r="JM74" s="119">
        <f t="shared" si="667"/>
        <v>0</v>
      </c>
      <c r="JN74" s="4"/>
      <c r="JO74" s="92">
        <f t="shared" si="190"/>
        <v>0</v>
      </c>
      <c r="JP74" s="10">
        <f t="shared" si="191"/>
        <v>0</v>
      </c>
      <c r="JQ74" s="4"/>
      <c r="JR74" s="92">
        <f t="shared" si="192"/>
        <v>0</v>
      </c>
      <c r="JS74" s="10">
        <f t="shared" si="193"/>
        <v>0</v>
      </c>
      <c r="JT74" s="4"/>
      <c r="JU74" s="92">
        <f t="shared" si="194"/>
        <v>0</v>
      </c>
      <c r="JV74" s="10">
        <f t="shared" si="195"/>
        <v>0</v>
      </c>
      <c r="JW74" s="119">
        <f t="shared" si="228"/>
        <v>0</v>
      </c>
      <c r="JX74" s="4"/>
      <c r="JY74" s="92">
        <f t="shared" si="197"/>
        <v>0</v>
      </c>
      <c r="JZ74" s="10">
        <f t="shared" si="198"/>
        <v>0</v>
      </c>
      <c r="KA74" s="4"/>
      <c r="KB74" s="92">
        <f t="shared" si="199"/>
        <v>0</v>
      </c>
      <c r="KC74" s="10">
        <f t="shared" si="200"/>
        <v>0</v>
      </c>
      <c r="KD74" s="4"/>
      <c r="KE74" s="92">
        <f t="shared" si="201"/>
        <v>0</v>
      </c>
      <c r="KF74" s="10">
        <f t="shared" si="202"/>
        <v>0</v>
      </c>
      <c r="KG74" s="119">
        <f t="shared" si="229"/>
        <v>0</v>
      </c>
      <c r="KH74" s="4"/>
      <c r="KI74" s="92">
        <f t="shared" si="204"/>
        <v>0</v>
      </c>
      <c r="KJ74" s="10">
        <f t="shared" si="205"/>
        <v>0</v>
      </c>
      <c r="KK74" s="4"/>
      <c r="KL74" s="92">
        <f t="shared" si="206"/>
        <v>0</v>
      </c>
      <c r="KM74" s="10">
        <f t="shared" si="207"/>
        <v>0</v>
      </c>
      <c r="KN74" s="4"/>
      <c r="KO74" s="92">
        <f t="shared" si="208"/>
        <v>0</v>
      </c>
      <c r="KP74" s="10">
        <f t="shared" si="209"/>
        <v>0</v>
      </c>
      <c r="KQ74" s="119">
        <f t="shared" si="230"/>
        <v>0</v>
      </c>
      <c r="KR74" s="4"/>
      <c r="KS74" s="92">
        <f t="shared" si="211"/>
        <v>0</v>
      </c>
      <c r="KT74" s="10">
        <f t="shared" si="212"/>
        <v>0</v>
      </c>
      <c r="KU74" s="4"/>
      <c r="KV74" s="92">
        <f t="shared" si="213"/>
        <v>0</v>
      </c>
      <c r="KW74" s="10">
        <f t="shared" si="214"/>
        <v>0</v>
      </c>
      <c r="KX74" s="4"/>
      <c r="KY74" s="92">
        <f t="shared" si="215"/>
        <v>0</v>
      </c>
      <c r="KZ74" s="10">
        <f t="shared" si="216"/>
        <v>0</v>
      </c>
      <c r="LA74" s="119">
        <f t="shared" si="231"/>
        <v>0</v>
      </c>
      <c r="LB74" s="37"/>
      <c r="LD74" s="335">
        <f t="shared" ref="LD74:LD100" si="670">M74+W74+AG74+AQ74+BA74+BK74+BU74+CE74+CO74+CY74+DI74+DS74+EM74+EC74+EW74+FQ74+FG74+GA74+GU74+GK74+HE74+HO74+HY74+II74+IS74+JC74+JM74+JW74+KG74+KQ74+LA74</f>
        <v>0</v>
      </c>
      <c r="LE74" s="189">
        <f t="shared" si="0"/>
        <v>0</v>
      </c>
    </row>
    <row r="75" spans="1:317" x14ac:dyDescent="0.25">
      <c r="A75" s="4" t="s">
        <v>113</v>
      </c>
      <c r="B75" s="12">
        <v>150000</v>
      </c>
      <c r="C75" s="12">
        <v>200000</v>
      </c>
      <c r="D75" s="4"/>
      <c r="E75" s="92">
        <f t="shared" si="1"/>
        <v>0</v>
      </c>
      <c r="F75" s="10">
        <f t="shared" si="2"/>
        <v>0</v>
      </c>
      <c r="G75" s="4"/>
      <c r="H75" s="92">
        <f t="shared" si="3"/>
        <v>0</v>
      </c>
      <c r="I75" s="10">
        <f t="shared" si="4"/>
        <v>0</v>
      </c>
      <c r="J75" s="4"/>
      <c r="K75" s="92">
        <f t="shared" si="5"/>
        <v>0</v>
      </c>
      <c r="L75" s="10">
        <f t="shared" si="6"/>
        <v>0</v>
      </c>
      <c r="M75" s="119">
        <f t="shared" si="668"/>
        <v>0</v>
      </c>
      <c r="N75" s="4"/>
      <c r="O75" s="92">
        <f t="shared" si="8"/>
        <v>0</v>
      </c>
      <c r="P75" s="10">
        <f t="shared" si="9"/>
        <v>0</v>
      </c>
      <c r="Q75" s="4"/>
      <c r="R75" s="92">
        <f t="shared" si="10"/>
        <v>0</v>
      </c>
      <c r="S75" s="10">
        <f t="shared" si="11"/>
        <v>0</v>
      </c>
      <c r="T75" s="4"/>
      <c r="U75" s="92">
        <f t="shared" si="12"/>
        <v>0</v>
      </c>
      <c r="V75" s="10">
        <f t="shared" si="13"/>
        <v>0</v>
      </c>
      <c r="W75" s="119">
        <f t="shared" si="664"/>
        <v>0</v>
      </c>
      <c r="X75" s="4"/>
      <c r="Y75" s="92">
        <f t="shared" si="15"/>
        <v>0</v>
      </c>
      <c r="Z75" s="10">
        <f t="shared" si="16"/>
        <v>0</v>
      </c>
      <c r="AA75" s="4"/>
      <c r="AB75" s="92">
        <f t="shared" si="17"/>
        <v>0</v>
      </c>
      <c r="AC75" s="10">
        <f t="shared" si="18"/>
        <v>0</v>
      </c>
      <c r="AD75" s="4"/>
      <c r="AE75" s="92">
        <f t="shared" si="19"/>
        <v>0</v>
      </c>
      <c r="AF75" s="10">
        <f t="shared" si="20"/>
        <v>0</v>
      </c>
      <c r="AG75" s="119">
        <f t="shared" si="21"/>
        <v>0</v>
      </c>
      <c r="AH75" s="4"/>
      <c r="AI75" s="92">
        <f t="shared" si="22"/>
        <v>0</v>
      </c>
      <c r="AJ75" s="10">
        <f t="shared" si="23"/>
        <v>0</v>
      </c>
      <c r="AK75" s="4"/>
      <c r="AL75" s="92">
        <f t="shared" si="24"/>
        <v>0</v>
      </c>
      <c r="AM75" s="10">
        <f t="shared" si="25"/>
        <v>0</v>
      </c>
      <c r="AN75" s="4"/>
      <c r="AO75" s="92">
        <f t="shared" si="26"/>
        <v>0</v>
      </c>
      <c r="AP75" s="10">
        <f t="shared" si="27"/>
        <v>0</v>
      </c>
      <c r="AQ75" s="119">
        <f t="shared" si="28"/>
        <v>0</v>
      </c>
      <c r="AR75" s="4"/>
      <c r="AS75" s="92">
        <f t="shared" si="29"/>
        <v>0</v>
      </c>
      <c r="AT75" s="10">
        <f t="shared" si="30"/>
        <v>0</v>
      </c>
      <c r="AU75" s="4"/>
      <c r="AV75" s="92">
        <f t="shared" si="31"/>
        <v>0</v>
      </c>
      <c r="AW75" s="10">
        <f t="shared" si="32"/>
        <v>0</v>
      </c>
      <c r="AX75" s="4"/>
      <c r="AY75" s="92">
        <f t="shared" si="33"/>
        <v>0</v>
      </c>
      <c r="AZ75" s="10">
        <f t="shared" si="34"/>
        <v>0</v>
      </c>
      <c r="BA75" s="119">
        <f t="shared" si="35"/>
        <v>0</v>
      </c>
      <c r="BB75" s="4"/>
      <c r="BC75" s="92">
        <f t="shared" si="36"/>
        <v>0</v>
      </c>
      <c r="BD75" s="10">
        <f t="shared" si="37"/>
        <v>0</v>
      </c>
      <c r="BE75" s="4"/>
      <c r="BF75" s="92">
        <f t="shared" si="38"/>
        <v>0</v>
      </c>
      <c r="BG75" s="10">
        <f t="shared" si="39"/>
        <v>0</v>
      </c>
      <c r="BH75" s="4"/>
      <c r="BI75" s="92">
        <f t="shared" si="40"/>
        <v>0</v>
      </c>
      <c r="BJ75" s="10">
        <f t="shared" si="41"/>
        <v>0</v>
      </c>
      <c r="BK75" s="119">
        <f t="shared" si="42"/>
        <v>0</v>
      </c>
      <c r="BL75" s="4"/>
      <c r="BM75" s="92">
        <f t="shared" si="43"/>
        <v>0</v>
      </c>
      <c r="BN75" s="10">
        <f t="shared" si="44"/>
        <v>0</v>
      </c>
      <c r="BO75" s="4"/>
      <c r="BP75" s="92">
        <f t="shared" si="45"/>
        <v>0</v>
      </c>
      <c r="BQ75" s="10">
        <f t="shared" si="46"/>
        <v>0</v>
      </c>
      <c r="BR75" s="4"/>
      <c r="BS75" s="92">
        <f t="shared" si="47"/>
        <v>0</v>
      </c>
      <c r="BT75" s="10">
        <f t="shared" si="48"/>
        <v>0</v>
      </c>
      <c r="BU75" s="119">
        <f t="shared" si="49"/>
        <v>0</v>
      </c>
      <c r="BV75" s="4"/>
      <c r="BW75" s="92">
        <f t="shared" si="50"/>
        <v>0</v>
      </c>
      <c r="BX75" s="10">
        <f t="shared" si="51"/>
        <v>0</v>
      </c>
      <c r="BY75" s="4"/>
      <c r="BZ75" s="92">
        <f t="shared" si="52"/>
        <v>0</v>
      </c>
      <c r="CA75" s="10">
        <f t="shared" si="53"/>
        <v>0</v>
      </c>
      <c r="CB75" s="4"/>
      <c r="CC75" s="92">
        <f t="shared" si="54"/>
        <v>0</v>
      </c>
      <c r="CD75" s="10">
        <f t="shared" si="55"/>
        <v>0</v>
      </c>
      <c r="CE75" s="119">
        <f t="shared" si="56"/>
        <v>0</v>
      </c>
      <c r="CF75" s="4"/>
      <c r="CG75" s="92">
        <f t="shared" si="57"/>
        <v>0</v>
      </c>
      <c r="CH75" s="10">
        <f t="shared" si="58"/>
        <v>0</v>
      </c>
      <c r="CI75" s="4"/>
      <c r="CJ75" s="92">
        <f t="shared" si="59"/>
        <v>0</v>
      </c>
      <c r="CK75" s="10">
        <f t="shared" si="60"/>
        <v>0</v>
      </c>
      <c r="CL75" s="4"/>
      <c r="CM75" s="92">
        <f t="shared" si="61"/>
        <v>0</v>
      </c>
      <c r="CN75" s="10">
        <f t="shared" si="62"/>
        <v>0</v>
      </c>
      <c r="CO75" s="119">
        <f t="shared" si="63"/>
        <v>0</v>
      </c>
      <c r="CP75" s="4"/>
      <c r="CQ75" s="92">
        <f t="shared" si="64"/>
        <v>0</v>
      </c>
      <c r="CR75" s="10">
        <f t="shared" si="65"/>
        <v>0</v>
      </c>
      <c r="CS75" s="4"/>
      <c r="CT75" s="92">
        <f t="shared" si="66"/>
        <v>0</v>
      </c>
      <c r="CU75" s="10">
        <f t="shared" si="67"/>
        <v>0</v>
      </c>
      <c r="CV75" s="4"/>
      <c r="CW75" s="92">
        <f t="shared" si="68"/>
        <v>0</v>
      </c>
      <c r="CX75" s="10">
        <f t="shared" si="69"/>
        <v>0</v>
      </c>
      <c r="CY75" s="119">
        <f t="shared" si="70"/>
        <v>0</v>
      </c>
      <c r="CZ75" s="4"/>
      <c r="DA75" s="92">
        <f t="shared" si="71"/>
        <v>0</v>
      </c>
      <c r="DB75" s="10">
        <f t="shared" si="72"/>
        <v>0</v>
      </c>
      <c r="DC75" s="4"/>
      <c r="DD75" s="92">
        <f t="shared" si="73"/>
        <v>0</v>
      </c>
      <c r="DE75" s="10">
        <f t="shared" si="74"/>
        <v>0</v>
      </c>
      <c r="DF75" s="4"/>
      <c r="DG75" s="92">
        <f t="shared" si="75"/>
        <v>0</v>
      </c>
      <c r="DH75" s="10">
        <f t="shared" si="76"/>
        <v>0</v>
      </c>
      <c r="DI75" s="119">
        <f t="shared" si="77"/>
        <v>0</v>
      </c>
      <c r="DJ75" s="4"/>
      <c r="DK75" s="92">
        <f t="shared" si="78"/>
        <v>0</v>
      </c>
      <c r="DL75" s="10">
        <f t="shared" si="79"/>
        <v>0</v>
      </c>
      <c r="DM75" s="4"/>
      <c r="DN75" s="92">
        <f t="shared" si="80"/>
        <v>0</v>
      </c>
      <c r="DO75" s="10">
        <f t="shared" si="81"/>
        <v>0</v>
      </c>
      <c r="DP75" s="4"/>
      <c r="DQ75" s="92">
        <f t="shared" si="82"/>
        <v>0</v>
      </c>
      <c r="DR75" s="10">
        <f t="shared" si="83"/>
        <v>0</v>
      </c>
      <c r="DS75" s="119">
        <f t="shared" si="84"/>
        <v>0</v>
      </c>
      <c r="DT75" s="4"/>
      <c r="DU75" s="92">
        <f t="shared" si="85"/>
        <v>0</v>
      </c>
      <c r="DV75" s="10">
        <f t="shared" si="86"/>
        <v>0</v>
      </c>
      <c r="DW75" s="4"/>
      <c r="DX75" s="92">
        <f t="shared" si="87"/>
        <v>0</v>
      </c>
      <c r="DY75" s="10">
        <f t="shared" si="88"/>
        <v>0</v>
      </c>
      <c r="DZ75" s="4"/>
      <c r="EA75" s="92">
        <f t="shared" si="89"/>
        <v>0</v>
      </c>
      <c r="EB75" s="10">
        <f t="shared" si="90"/>
        <v>0</v>
      </c>
      <c r="EC75" s="119">
        <f t="shared" si="91"/>
        <v>0</v>
      </c>
      <c r="ED75" s="4"/>
      <c r="EE75" s="92">
        <f t="shared" si="92"/>
        <v>0</v>
      </c>
      <c r="EF75" s="10">
        <f t="shared" si="93"/>
        <v>0</v>
      </c>
      <c r="EG75" s="4"/>
      <c r="EH75" s="92">
        <f t="shared" si="94"/>
        <v>0</v>
      </c>
      <c r="EI75" s="10">
        <f t="shared" si="95"/>
        <v>0</v>
      </c>
      <c r="EJ75" s="4"/>
      <c r="EK75" s="92">
        <f t="shared" si="96"/>
        <v>0</v>
      </c>
      <c r="EL75" s="10">
        <f t="shared" si="97"/>
        <v>0</v>
      </c>
      <c r="EM75" s="119">
        <f t="shared" si="98"/>
        <v>0</v>
      </c>
      <c r="EN75" s="4"/>
      <c r="EO75" s="92">
        <f t="shared" si="99"/>
        <v>0</v>
      </c>
      <c r="EP75" s="10">
        <f t="shared" si="100"/>
        <v>0</v>
      </c>
      <c r="EQ75" s="4"/>
      <c r="ER75" s="92">
        <f t="shared" si="101"/>
        <v>0</v>
      </c>
      <c r="ES75" s="10">
        <f t="shared" si="102"/>
        <v>0</v>
      </c>
      <c r="ET75" s="4"/>
      <c r="EU75" s="92">
        <f t="shared" si="103"/>
        <v>0</v>
      </c>
      <c r="EV75" s="10">
        <f t="shared" si="104"/>
        <v>0</v>
      </c>
      <c r="EW75" s="119">
        <f t="shared" si="105"/>
        <v>0</v>
      </c>
      <c r="EX75" s="4"/>
      <c r="EY75" s="92">
        <f t="shared" si="106"/>
        <v>0</v>
      </c>
      <c r="EZ75" s="10">
        <f t="shared" si="107"/>
        <v>0</v>
      </c>
      <c r="FA75" s="4"/>
      <c r="FB75" s="92">
        <f t="shared" si="108"/>
        <v>0</v>
      </c>
      <c r="FC75" s="10">
        <f t="shared" si="109"/>
        <v>0</v>
      </c>
      <c r="FD75" s="4"/>
      <c r="FE75" s="92">
        <f t="shared" si="110"/>
        <v>0</v>
      </c>
      <c r="FF75" s="10">
        <f t="shared" si="111"/>
        <v>0</v>
      </c>
      <c r="FG75" s="119">
        <f t="shared" si="112"/>
        <v>0</v>
      </c>
      <c r="FH75" s="4"/>
      <c r="FI75" s="92">
        <f t="shared" si="113"/>
        <v>0</v>
      </c>
      <c r="FJ75" s="10">
        <f t="shared" si="114"/>
        <v>0</v>
      </c>
      <c r="FK75" s="4"/>
      <c r="FL75" s="92">
        <f t="shared" si="115"/>
        <v>0</v>
      </c>
      <c r="FM75" s="10">
        <f t="shared" si="116"/>
        <v>0</v>
      </c>
      <c r="FN75" s="4"/>
      <c r="FO75" s="92">
        <f t="shared" si="117"/>
        <v>0</v>
      </c>
      <c r="FP75" s="10">
        <f t="shared" si="118"/>
        <v>0</v>
      </c>
      <c r="FQ75" s="119">
        <f t="shared" si="219"/>
        <v>0</v>
      </c>
      <c r="FR75" s="4"/>
      <c r="FS75" s="92">
        <f t="shared" si="120"/>
        <v>0</v>
      </c>
      <c r="FT75" s="10">
        <f t="shared" si="121"/>
        <v>0</v>
      </c>
      <c r="FU75" s="4"/>
      <c r="FV75" s="92">
        <f t="shared" si="122"/>
        <v>0</v>
      </c>
      <c r="FW75" s="10">
        <f t="shared" si="123"/>
        <v>0</v>
      </c>
      <c r="FX75" s="4"/>
      <c r="FY75" s="92">
        <f t="shared" si="124"/>
        <v>0</v>
      </c>
      <c r="FZ75" s="10">
        <f t="shared" si="125"/>
        <v>0</v>
      </c>
      <c r="GA75" s="119">
        <f t="shared" si="220"/>
        <v>0</v>
      </c>
      <c r="GB75" s="4"/>
      <c r="GC75" s="92">
        <f t="shared" si="127"/>
        <v>0</v>
      </c>
      <c r="GD75" s="10">
        <f t="shared" si="128"/>
        <v>0</v>
      </c>
      <c r="GE75" s="4"/>
      <c r="GF75" s="92">
        <f t="shared" si="129"/>
        <v>0</v>
      </c>
      <c r="GG75" s="10">
        <f t="shared" si="130"/>
        <v>0</v>
      </c>
      <c r="GH75" s="4"/>
      <c r="GI75" s="92">
        <f t="shared" si="131"/>
        <v>0</v>
      </c>
      <c r="GJ75" s="10">
        <f t="shared" si="132"/>
        <v>0</v>
      </c>
      <c r="GK75" s="119">
        <f t="shared" si="221"/>
        <v>0</v>
      </c>
      <c r="GL75" s="4"/>
      <c r="GM75" s="92">
        <f t="shared" si="134"/>
        <v>0</v>
      </c>
      <c r="GN75" s="10">
        <f t="shared" si="135"/>
        <v>0</v>
      </c>
      <c r="GO75" s="4"/>
      <c r="GP75" s="92">
        <f t="shared" si="136"/>
        <v>0</v>
      </c>
      <c r="GQ75" s="10">
        <f t="shared" si="137"/>
        <v>0</v>
      </c>
      <c r="GR75" s="4"/>
      <c r="GS75" s="92">
        <f t="shared" si="138"/>
        <v>0</v>
      </c>
      <c r="GT75" s="10">
        <f t="shared" si="139"/>
        <v>0</v>
      </c>
      <c r="GU75" s="119">
        <f t="shared" si="669"/>
        <v>0</v>
      </c>
      <c r="GV75" s="4"/>
      <c r="GW75" s="92">
        <f t="shared" si="141"/>
        <v>0</v>
      </c>
      <c r="GX75" s="10">
        <f t="shared" si="142"/>
        <v>0</v>
      </c>
      <c r="GY75" s="4"/>
      <c r="GZ75" s="92">
        <f t="shared" si="143"/>
        <v>0</v>
      </c>
      <c r="HA75" s="10">
        <f t="shared" si="144"/>
        <v>0</v>
      </c>
      <c r="HB75" s="4"/>
      <c r="HC75" s="92">
        <f t="shared" si="145"/>
        <v>0</v>
      </c>
      <c r="HD75" s="10">
        <f t="shared" si="146"/>
        <v>0</v>
      </c>
      <c r="HE75" s="119">
        <f t="shared" si="222"/>
        <v>0</v>
      </c>
      <c r="HF75" s="4"/>
      <c r="HG75" s="92">
        <f t="shared" si="148"/>
        <v>0</v>
      </c>
      <c r="HH75" s="10">
        <f t="shared" si="149"/>
        <v>0</v>
      </c>
      <c r="HI75" s="4"/>
      <c r="HJ75" s="92">
        <f t="shared" si="150"/>
        <v>0</v>
      </c>
      <c r="HK75" s="10">
        <f t="shared" si="151"/>
        <v>0</v>
      </c>
      <c r="HL75" s="4"/>
      <c r="HM75" s="92">
        <f t="shared" si="152"/>
        <v>0</v>
      </c>
      <c r="HN75" s="10">
        <f t="shared" si="153"/>
        <v>0</v>
      </c>
      <c r="HO75" s="119">
        <f t="shared" si="223"/>
        <v>0</v>
      </c>
      <c r="HP75" s="4"/>
      <c r="HQ75" s="92">
        <f t="shared" si="155"/>
        <v>0</v>
      </c>
      <c r="HR75" s="10">
        <f t="shared" si="156"/>
        <v>0</v>
      </c>
      <c r="HS75" s="4"/>
      <c r="HT75" s="92">
        <f t="shared" si="157"/>
        <v>0</v>
      </c>
      <c r="HU75" s="10">
        <f t="shared" si="158"/>
        <v>0</v>
      </c>
      <c r="HV75" s="4"/>
      <c r="HW75" s="92">
        <f t="shared" si="159"/>
        <v>0</v>
      </c>
      <c r="HX75" s="10">
        <f t="shared" si="160"/>
        <v>0</v>
      </c>
      <c r="HY75" s="119">
        <f t="shared" si="224"/>
        <v>0</v>
      </c>
      <c r="HZ75" s="4"/>
      <c r="IA75" s="92">
        <f t="shared" si="162"/>
        <v>0</v>
      </c>
      <c r="IB75" s="10">
        <f t="shared" si="163"/>
        <v>0</v>
      </c>
      <c r="IC75" s="4"/>
      <c r="ID75" s="92">
        <f t="shared" si="164"/>
        <v>0</v>
      </c>
      <c r="IE75" s="10">
        <f t="shared" si="165"/>
        <v>0</v>
      </c>
      <c r="IF75" s="4"/>
      <c r="IG75" s="92">
        <f t="shared" si="166"/>
        <v>0</v>
      </c>
      <c r="IH75" s="10">
        <f t="shared" si="167"/>
        <v>0</v>
      </c>
      <c r="II75" s="119">
        <f t="shared" si="225"/>
        <v>0</v>
      </c>
      <c r="IJ75" s="4"/>
      <c r="IK75" s="92">
        <f t="shared" si="169"/>
        <v>0</v>
      </c>
      <c r="IL75" s="10">
        <f t="shared" si="170"/>
        <v>0</v>
      </c>
      <c r="IM75" s="4"/>
      <c r="IN75" s="92">
        <f t="shared" si="171"/>
        <v>0</v>
      </c>
      <c r="IO75" s="10">
        <f t="shared" si="172"/>
        <v>0</v>
      </c>
      <c r="IP75" s="4"/>
      <c r="IQ75" s="92">
        <f t="shared" si="173"/>
        <v>0</v>
      </c>
      <c r="IR75" s="10">
        <f t="shared" si="174"/>
        <v>0</v>
      </c>
      <c r="IS75" s="119">
        <f t="shared" si="226"/>
        <v>0</v>
      </c>
      <c r="IT75" s="4"/>
      <c r="IU75" s="92">
        <f t="shared" si="176"/>
        <v>0</v>
      </c>
      <c r="IV75" s="10">
        <f t="shared" si="177"/>
        <v>0</v>
      </c>
      <c r="IW75" s="4"/>
      <c r="IX75" s="92">
        <f t="shared" si="178"/>
        <v>0</v>
      </c>
      <c r="IY75" s="10">
        <f t="shared" si="179"/>
        <v>0</v>
      </c>
      <c r="IZ75" s="4"/>
      <c r="JA75" s="92">
        <f t="shared" si="180"/>
        <v>0</v>
      </c>
      <c r="JB75" s="10">
        <f t="shared" si="181"/>
        <v>0</v>
      </c>
      <c r="JC75" s="119">
        <f t="shared" si="227"/>
        <v>0</v>
      </c>
      <c r="JD75" s="4"/>
      <c r="JE75" s="92">
        <f t="shared" si="183"/>
        <v>0</v>
      </c>
      <c r="JF75" s="10">
        <f t="shared" si="665"/>
        <v>0</v>
      </c>
      <c r="JG75" s="4"/>
      <c r="JH75" s="92">
        <f t="shared" si="185"/>
        <v>0</v>
      </c>
      <c r="JI75" s="10">
        <f t="shared" si="666"/>
        <v>0</v>
      </c>
      <c r="JJ75" s="4"/>
      <c r="JK75" s="92">
        <f t="shared" si="187"/>
        <v>0</v>
      </c>
      <c r="JL75" s="10">
        <f t="shared" si="188"/>
        <v>0</v>
      </c>
      <c r="JM75" s="119">
        <f t="shared" si="667"/>
        <v>0</v>
      </c>
      <c r="JN75" s="4"/>
      <c r="JO75" s="92">
        <f t="shared" si="190"/>
        <v>0</v>
      </c>
      <c r="JP75" s="10">
        <f t="shared" si="191"/>
        <v>0</v>
      </c>
      <c r="JQ75" s="4"/>
      <c r="JR75" s="92">
        <f t="shared" si="192"/>
        <v>0</v>
      </c>
      <c r="JS75" s="10">
        <f t="shared" si="193"/>
        <v>0</v>
      </c>
      <c r="JT75" s="4"/>
      <c r="JU75" s="92">
        <f t="shared" si="194"/>
        <v>0</v>
      </c>
      <c r="JV75" s="10">
        <f t="shared" si="195"/>
        <v>0</v>
      </c>
      <c r="JW75" s="119">
        <f t="shared" si="228"/>
        <v>0</v>
      </c>
      <c r="JX75" s="4"/>
      <c r="JY75" s="92">
        <f t="shared" si="197"/>
        <v>0</v>
      </c>
      <c r="JZ75" s="10">
        <f t="shared" si="198"/>
        <v>0</v>
      </c>
      <c r="KA75" s="4"/>
      <c r="KB75" s="92">
        <f t="shared" si="199"/>
        <v>0</v>
      </c>
      <c r="KC75" s="10">
        <f t="shared" si="200"/>
        <v>0</v>
      </c>
      <c r="KD75" s="4"/>
      <c r="KE75" s="92">
        <f t="shared" si="201"/>
        <v>0</v>
      </c>
      <c r="KF75" s="10">
        <f t="shared" si="202"/>
        <v>0</v>
      </c>
      <c r="KG75" s="119">
        <f t="shared" si="229"/>
        <v>0</v>
      </c>
      <c r="KH75" s="4"/>
      <c r="KI75" s="92">
        <f t="shared" si="204"/>
        <v>0</v>
      </c>
      <c r="KJ75" s="10">
        <f t="shared" si="205"/>
        <v>0</v>
      </c>
      <c r="KK75" s="4"/>
      <c r="KL75" s="92">
        <f t="shared" si="206"/>
        <v>0</v>
      </c>
      <c r="KM75" s="10">
        <f t="shared" si="207"/>
        <v>0</v>
      </c>
      <c r="KN75" s="4"/>
      <c r="KO75" s="92">
        <f t="shared" si="208"/>
        <v>0</v>
      </c>
      <c r="KP75" s="10">
        <f t="shared" si="209"/>
        <v>0</v>
      </c>
      <c r="KQ75" s="119">
        <f t="shared" si="230"/>
        <v>0</v>
      </c>
      <c r="KR75" s="4"/>
      <c r="KS75" s="92">
        <f t="shared" si="211"/>
        <v>0</v>
      </c>
      <c r="KT75" s="10">
        <f t="shared" si="212"/>
        <v>0</v>
      </c>
      <c r="KU75" s="4"/>
      <c r="KV75" s="92">
        <f t="shared" si="213"/>
        <v>0</v>
      </c>
      <c r="KW75" s="10">
        <f t="shared" si="214"/>
        <v>0</v>
      </c>
      <c r="KX75" s="4"/>
      <c r="KY75" s="92">
        <f t="shared" si="215"/>
        <v>0</v>
      </c>
      <c r="KZ75" s="10">
        <f t="shared" si="216"/>
        <v>0</v>
      </c>
      <c r="LA75" s="119">
        <f t="shared" si="231"/>
        <v>0</v>
      </c>
      <c r="LB75" s="37"/>
      <c r="LD75" s="335">
        <f t="shared" si="670"/>
        <v>0</v>
      </c>
      <c r="LE75" s="189">
        <f t="shared" si="0"/>
        <v>0</v>
      </c>
    </row>
    <row r="76" spans="1:317" x14ac:dyDescent="0.25">
      <c r="A76" s="4" t="s">
        <v>179</v>
      </c>
      <c r="B76" s="12"/>
      <c r="C76" s="12"/>
      <c r="D76" s="4"/>
      <c r="E76" s="92">
        <f t="shared" si="1"/>
        <v>0</v>
      </c>
      <c r="F76" s="10">
        <f t="shared" si="2"/>
        <v>0</v>
      </c>
      <c r="G76" s="4"/>
      <c r="H76" s="92">
        <f t="shared" si="3"/>
        <v>0</v>
      </c>
      <c r="I76" s="10">
        <f t="shared" si="4"/>
        <v>0</v>
      </c>
      <c r="J76" s="4"/>
      <c r="K76" s="92">
        <f t="shared" si="5"/>
        <v>0</v>
      </c>
      <c r="L76" s="10">
        <f t="shared" si="6"/>
        <v>0</v>
      </c>
      <c r="M76" s="119">
        <f t="shared" si="668"/>
        <v>0</v>
      </c>
      <c r="N76" s="4"/>
      <c r="O76" s="92">
        <f t="shared" si="8"/>
        <v>0</v>
      </c>
      <c r="P76" s="10">
        <f t="shared" si="9"/>
        <v>0</v>
      </c>
      <c r="Q76" s="4"/>
      <c r="R76" s="92">
        <f t="shared" si="10"/>
        <v>0</v>
      </c>
      <c r="S76" s="10">
        <f t="shared" si="11"/>
        <v>0</v>
      </c>
      <c r="T76" s="4"/>
      <c r="U76" s="92">
        <f t="shared" si="12"/>
        <v>0</v>
      </c>
      <c r="V76" s="10">
        <f t="shared" si="13"/>
        <v>0</v>
      </c>
      <c r="W76" s="119">
        <f t="shared" si="664"/>
        <v>0</v>
      </c>
      <c r="X76" s="4"/>
      <c r="Y76" s="92">
        <f t="shared" si="15"/>
        <v>0</v>
      </c>
      <c r="Z76" s="10">
        <f t="shared" si="16"/>
        <v>0</v>
      </c>
      <c r="AA76" s="4"/>
      <c r="AB76" s="92">
        <f t="shared" si="17"/>
        <v>0</v>
      </c>
      <c r="AC76" s="10">
        <f t="shared" si="18"/>
        <v>0</v>
      </c>
      <c r="AD76" s="4"/>
      <c r="AE76" s="92">
        <f t="shared" si="19"/>
        <v>0</v>
      </c>
      <c r="AF76" s="10">
        <f t="shared" si="20"/>
        <v>0</v>
      </c>
      <c r="AG76" s="119">
        <f t="shared" si="21"/>
        <v>0</v>
      </c>
      <c r="AH76" s="4"/>
      <c r="AI76" s="92">
        <f t="shared" si="22"/>
        <v>0</v>
      </c>
      <c r="AJ76" s="10">
        <f t="shared" si="23"/>
        <v>0</v>
      </c>
      <c r="AK76" s="4"/>
      <c r="AL76" s="92">
        <f t="shared" si="24"/>
        <v>0</v>
      </c>
      <c r="AM76" s="10">
        <f t="shared" si="25"/>
        <v>0</v>
      </c>
      <c r="AN76" s="4"/>
      <c r="AO76" s="92">
        <f t="shared" si="26"/>
        <v>0</v>
      </c>
      <c r="AP76" s="10">
        <f t="shared" si="27"/>
        <v>0</v>
      </c>
      <c r="AQ76" s="119">
        <f t="shared" si="28"/>
        <v>0</v>
      </c>
      <c r="AR76" s="4"/>
      <c r="AS76" s="92">
        <f t="shared" si="29"/>
        <v>0</v>
      </c>
      <c r="AT76" s="10">
        <f t="shared" si="30"/>
        <v>0</v>
      </c>
      <c r="AU76" s="4"/>
      <c r="AV76" s="92">
        <f t="shared" si="31"/>
        <v>0</v>
      </c>
      <c r="AW76" s="10">
        <f t="shared" si="32"/>
        <v>0</v>
      </c>
      <c r="AX76" s="4"/>
      <c r="AY76" s="92">
        <f t="shared" si="33"/>
        <v>0</v>
      </c>
      <c r="AZ76" s="10">
        <f t="shared" si="34"/>
        <v>0</v>
      </c>
      <c r="BA76" s="119">
        <f t="shared" si="35"/>
        <v>0</v>
      </c>
      <c r="BB76" s="4"/>
      <c r="BC76" s="92">
        <f t="shared" si="36"/>
        <v>0</v>
      </c>
      <c r="BD76" s="10">
        <f t="shared" si="37"/>
        <v>0</v>
      </c>
      <c r="BE76" s="4"/>
      <c r="BF76" s="92">
        <f t="shared" si="38"/>
        <v>0</v>
      </c>
      <c r="BG76" s="10">
        <f t="shared" si="39"/>
        <v>0</v>
      </c>
      <c r="BH76" s="4"/>
      <c r="BI76" s="92">
        <f t="shared" si="40"/>
        <v>0</v>
      </c>
      <c r="BJ76" s="10">
        <f t="shared" si="41"/>
        <v>0</v>
      </c>
      <c r="BK76" s="119">
        <f t="shared" si="42"/>
        <v>0</v>
      </c>
      <c r="BL76" s="4"/>
      <c r="BM76" s="92">
        <f t="shared" si="43"/>
        <v>0</v>
      </c>
      <c r="BN76" s="10">
        <f t="shared" si="44"/>
        <v>0</v>
      </c>
      <c r="BO76" s="4"/>
      <c r="BP76" s="92">
        <f t="shared" si="45"/>
        <v>0</v>
      </c>
      <c r="BQ76" s="10">
        <f t="shared" si="46"/>
        <v>0</v>
      </c>
      <c r="BR76" s="4"/>
      <c r="BS76" s="92">
        <f t="shared" si="47"/>
        <v>0</v>
      </c>
      <c r="BT76" s="10">
        <f t="shared" si="48"/>
        <v>0</v>
      </c>
      <c r="BU76" s="119">
        <f t="shared" si="49"/>
        <v>0</v>
      </c>
      <c r="BV76" s="4"/>
      <c r="BW76" s="92">
        <f t="shared" si="50"/>
        <v>0</v>
      </c>
      <c r="BX76" s="10">
        <f t="shared" si="51"/>
        <v>0</v>
      </c>
      <c r="BY76" s="4"/>
      <c r="BZ76" s="92">
        <f t="shared" si="52"/>
        <v>0</v>
      </c>
      <c r="CA76" s="10">
        <f t="shared" si="53"/>
        <v>0</v>
      </c>
      <c r="CB76" s="4"/>
      <c r="CC76" s="92">
        <f t="shared" si="54"/>
        <v>0</v>
      </c>
      <c r="CD76" s="10">
        <f t="shared" si="55"/>
        <v>0</v>
      </c>
      <c r="CE76" s="119">
        <f t="shared" si="56"/>
        <v>0</v>
      </c>
      <c r="CF76" s="4"/>
      <c r="CG76" s="92">
        <f t="shared" si="57"/>
        <v>0</v>
      </c>
      <c r="CH76" s="10">
        <f t="shared" si="58"/>
        <v>0</v>
      </c>
      <c r="CI76" s="4"/>
      <c r="CJ76" s="92">
        <f t="shared" si="59"/>
        <v>0</v>
      </c>
      <c r="CK76" s="10">
        <f t="shared" si="60"/>
        <v>0</v>
      </c>
      <c r="CL76" s="4"/>
      <c r="CM76" s="92">
        <f t="shared" si="61"/>
        <v>0</v>
      </c>
      <c r="CN76" s="10">
        <f t="shared" si="62"/>
        <v>0</v>
      </c>
      <c r="CO76" s="119">
        <f t="shared" si="63"/>
        <v>0</v>
      </c>
      <c r="CP76" s="4"/>
      <c r="CQ76" s="92">
        <f t="shared" si="64"/>
        <v>0</v>
      </c>
      <c r="CR76" s="10">
        <f t="shared" si="65"/>
        <v>0</v>
      </c>
      <c r="CS76" s="4"/>
      <c r="CT76" s="92">
        <f t="shared" si="66"/>
        <v>0</v>
      </c>
      <c r="CU76" s="10">
        <f t="shared" si="67"/>
        <v>0</v>
      </c>
      <c r="CV76" s="4"/>
      <c r="CW76" s="92">
        <f t="shared" si="68"/>
        <v>0</v>
      </c>
      <c r="CX76" s="10">
        <f t="shared" si="69"/>
        <v>0</v>
      </c>
      <c r="CY76" s="119">
        <f t="shared" si="70"/>
        <v>0</v>
      </c>
      <c r="CZ76" s="4"/>
      <c r="DA76" s="92">
        <f t="shared" si="71"/>
        <v>0</v>
      </c>
      <c r="DB76" s="10">
        <f t="shared" si="72"/>
        <v>0</v>
      </c>
      <c r="DC76" s="4"/>
      <c r="DD76" s="92">
        <f t="shared" si="73"/>
        <v>0</v>
      </c>
      <c r="DE76" s="10">
        <f t="shared" si="74"/>
        <v>0</v>
      </c>
      <c r="DF76" s="4"/>
      <c r="DG76" s="92">
        <f t="shared" si="75"/>
        <v>0</v>
      </c>
      <c r="DH76" s="10">
        <f t="shared" si="76"/>
        <v>0</v>
      </c>
      <c r="DI76" s="119">
        <f t="shared" si="77"/>
        <v>0</v>
      </c>
      <c r="DJ76" s="4"/>
      <c r="DK76" s="92">
        <f t="shared" si="78"/>
        <v>0</v>
      </c>
      <c r="DL76" s="10">
        <f t="shared" si="79"/>
        <v>0</v>
      </c>
      <c r="DM76" s="4"/>
      <c r="DN76" s="92">
        <f t="shared" si="80"/>
        <v>0</v>
      </c>
      <c r="DO76" s="10">
        <f t="shared" si="81"/>
        <v>0</v>
      </c>
      <c r="DP76" s="4"/>
      <c r="DQ76" s="92">
        <f t="shared" si="82"/>
        <v>0</v>
      </c>
      <c r="DR76" s="10">
        <f t="shared" si="83"/>
        <v>0</v>
      </c>
      <c r="DS76" s="119">
        <f t="shared" si="84"/>
        <v>0</v>
      </c>
      <c r="DT76" s="4"/>
      <c r="DU76" s="92">
        <f t="shared" si="85"/>
        <v>0</v>
      </c>
      <c r="DV76" s="10">
        <f t="shared" si="86"/>
        <v>0</v>
      </c>
      <c r="DW76" s="4"/>
      <c r="DX76" s="92">
        <f t="shared" si="87"/>
        <v>0</v>
      </c>
      <c r="DY76" s="10">
        <f t="shared" si="88"/>
        <v>0</v>
      </c>
      <c r="DZ76" s="4"/>
      <c r="EA76" s="92">
        <f t="shared" si="89"/>
        <v>0</v>
      </c>
      <c r="EB76" s="10">
        <f t="shared" si="90"/>
        <v>0</v>
      </c>
      <c r="EC76" s="119">
        <f t="shared" si="91"/>
        <v>0</v>
      </c>
      <c r="ED76" s="4"/>
      <c r="EE76" s="92">
        <f t="shared" si="92"/>
        <v>0</v>
      </c>
      <c r="EF76" s="10">
        <f t="shared" si="93"/>
        <v>0</v>
      </c>
      <c r="EG76" s="4"/>
      <c r="EH76" s="92">
        <f t="shared" si="94"/>
        <v>0</v>
      </c>
      <c r="EI76" s="10">
        <f t="shared" si="95"/>
        <v>0</v>
      </c>
      <c r="EJ76" s="4"/>
      <c r="EK76" s="92">
        <f t="shared" si="96"/>
        <v>0</v>
      </c>
      <c r="EL76" s="10">
        <f t="shared" si="97"/>
        <v>0</v>
      </c>
      <c r="EM76" s="119">
        <f t="shared" si="98"/>
        <v>0</v>
      </c>
      <c r="EN76" s="4"/>
      <c r="EO76" s="92">
        <f t="shared" si="99"/>
        <v>0</v>
      </c>
      <c r="EP76" s="10">
        <f t="shared" ref="EP76:EP100" si="671">EN76*C76</f>
        <v>0</v>
      </c>
      <c r="EQ76" s="4"/>
      <c r="ER76" s="92">
        <f t="shared" si="101"/>
        <v>0</v>
      </c>
      <c r="ES76" s="10">
        <f t="shared" si="102"/>
        <v>0</v>
      </c>
      <c r="ET76" s="4"/>
      <c r="EU76" s="92">
        <f t="shared" si="103"/>
        <v>0</v>
      </c>
      <c r="EV76" s="10">
        <f t="shared" si="104"/>
        <v>0</v>
      </c>
      <c r="EW76" s="119">
        <f t="shared" ref="EW76:EW100" si="672">EN76+EQ76+ET76</f>
        <v>0</v>
      </c>
      <c r="EX76" s="4"/>
      <c r="EY76" s="92">
        <f t="shared" si="106"/>
        <v>0</v>
      </c>
      <c r="EZ76" s="10">
        <f t="shared" si="107"/>
        <v>0</v>
      </c>
      <c r="FA76" s="4"/>
      <c r="FB76" s="92">
        <f t="shared" si="108"/>
        <v>0</v>
      </c>
      <c r="FC76" s="10">
        <f t="shared" si="109"/>
        <v>0</v>
      </c>
      <c r="FD76" s="4"/>
      <c r="FE76" s="92">
        <f t="shared" si="110"/>
        <v>0</v>
      </c>
      <c r="FF76" s="10">
        <f t="shared" si="111"/>
        <v>0</v>
      </c>
      <c r="FG76" s="119">
        <f t="shared" si="112"/>
        <v>0</v>
      </c>
      <c r="FH76" s="4"/>
      <c r="FI76" s="92">
        <f t="shared" si="113"/>
        <v>0</v>
      </c>
      <c r="FJ76" s="10">
        <f t="shared" si="114"/>
        <v>0</v>
      </c>
      <c r="FK76" s="4"/>
      <c r="FL76" s="92">
        <f t="shared" si="115"/>
        <v>0</v>
      </c>
      <c r="FM76" s="10">
        <f t="shared" si="116"/>
        <v>0</v>
      </c>
      <c r="FN76" s="4"/>
      <c r="FO76" s="92">
        <f t="shared" si="117"/>
        <v>0</v>
      </c>
      <c r="FP76" s="10">
        <f t="shared" si="118"/>
        <v>0</v>
      </c>
      <c r="FQ76" s="119">
        <f t="shared" si="219"/>
        <v>0</v>
      </c>
      <c r="FR76" s="4"/>
      <c r="FS76" s="92">
        <f t="shared" si="120"/>
        <v>0</v>
      </c>
      <c r="FT76" s="10">
        <f t="shared" si="121"/>
        <v>0</v>
      </c>
      <c r="FU76" s="4"/>
      <c r="FV76" s="92">
        <f t="shared" si="122"/>
        <v>0</v>
      </c>
      <c r="FW76" s="10">
        <f t="shared" si="123"/>
        <v>0</v>
      </c>
      <c r="FX76" s="4"/>
      <c r="FY76" s="92">
        <f t="shared" si="124"/>
        <v>0</v>
      </c>
      <c r="FZ76" s="10">
        <f t="shared" si="125"/>
        <v>0</v>
      </c>
      <c r="GA76" s="119">
        <f t="shared" si="220"/>
        <v>0</v>
      </c>
      <c r="GB76" s="4"/>
      <c r="GC76" s="92">
        <f t="shared" si="127"/>
        <v>0</v>
      </c>
      <c r="GD76" s="10">
        <f t="shared" si="128"/>
        <v>0</v>
      </c>
      <c r="GE76" s="4"/>
      <c r="GF76" s="92">
        <f t="shared" si="129"/>
        <v>0</v>
      </c>
      <c r="GG76" s="10">
        <f t="shared" si="130"/>
        <v>0</v>
      </c>
      <c r="GH76" s="4"/>
      <c r="GI76" s="92">
        <f t="shared" si="131"/>
        <v>0</v>
      </c>
      <c r="GJ76" s="10">
        <f t="shared" si="132"/>
        <v>0</v>
      </c>
      <c r="GK76" s="119">
        <f t="shared" si="221"/>
        <v>0</v>
      </c>
      <c r="GL76" s="4"/>
      <c r="GM76" s="92">
        <f t="shared" si="134"/>
        <v>0</v>
      </c>
      <c r="GN76" s="10">
        <f t="shared" si="135"/>
        <v>0</v>
      </c>
      <c r="GO76" s="4"/>
      <c r="GP76" s="92">
        <f t="shared" si="136"/>
        <v>0</v>
      </c>
      <c r="GQ76" s="10">
        <f t="shared" si="137"/>
        <v>0</v>
      </c>
      <c r="GR76" s="4"/>
      <c r="GS76" s="92">
        <f t="shared" si="138"/>
        <v>0</v>
      </c>
      <c r="GT76" s="10">
        <f t="shared" si="139"/>
        <v>0</v>
      </c>
      <c r="GU76" s="119">
        <f t="shared" si="669"/>
        <v>0</v>
      </c>
      <c r="GV76" s="4"/>
      <c r="GW76" s="92">
        <f t="shared" si="141"/>
        <v>0</v>
      </c>
      <c r="GX76" s="10">
        <f t="shared" si="142"/>
        <v>0</v>
      </c>
      <c r="GY76" s="4"/>
      <c r="GZ76" s="92">
        <f t="shared" si="143"/>
        <v>0</v>
      </c>
      <c r="HA76" s="10">
        <f t="shared" si="144"/>
        <v>0</v>
      </c>
      <c r="HB76" s="4"/>
      <c r="HC76" s="92">
        <f t="shared" si="145"/>
        <v>0</v>
      </c>
      <c r="HD76" s="10">
        <f t="shared" si="146"/>
        <v>0</v>
      </c>
      <c r="HE76" s="119">
        <f t="shared" si="222"/>
        <v>0</v>
      </c>
      <c r="HF76" s="4"/>
      <c r="HG76" s="92">
        <f t="shared" si="148"/>
        <v>0</v>
      </c>
      <c r="HH76" s="10">
        <f t="shared" si="149"/>
        <v>0</v>
      </c>
      <c r="HI76" s="4"/>
      <c r="HJ76" s="92">
        <f t="shared" si="150"/>
        <v>0</v>
      </c>
      <c r="HK76" s="10">
        <f t="shared" si="151"/>
        <v>0</v>
      </c>
      <c r="HL76" s="4"/>
      <c r="HM76" s="92">
        <f t="shared" si="152"/>
        <v>0</v>
      </c>
      <c r="HN76" s="10">
        <f t="shared" si="153"/>
        <v>0</v>
      </c>
      <c r="HO76" s="119">
        <f t="shared" si="223"/>
        <v>0</v>
      </c>
      <c r="HP76" s="4"/>
      <c r="HQ76" s="92">
        <f t="shared" si="155"/>
        <v>0</v>
      </c>
      <c r="HR76" s="10">
        <f t="shared" si="156"/>
        <v>0</v>
      </c>
      <c r="HS76" s="4"/>
      <c r="HT76" s="92">
        <f t="shared" si="157"/>
        <v>0</v>
      </c>
      <c r="HU76" s="10">
        <f t="shared" si="158"/>
        <v>0</v>
      </c>
      <c r="HV76" s="4"/>
      <c r="HW76" s="92">
        <f t="shared" si="159"/>
        <v>0</v>
      </c>
      <c r="HX76" s="10">
        <f t="shared" si="160"/>
        <v>0</v>
      </c>
      <c r="HY76" s="119">
        <f t="shared" si="224"/>
        <v>0</v>
      </c>
      <c r="HZ76" s="4"/>
      <c r="IA76" s="92">
        <f t="shared" si="162"/>
        <v>0</v>
      </c>
      <c r="IB76" s="10">
        <f t="shared" si="163"/>
        <v>0</v>
      </c>
      <c r="IC76" s="4"/>
      <c r="ID76" s="92">
        <f t="shared" si="164"/>
        <v>0</v>
      </c>
      <c r="IE76" s="10">
        <f t="shared" si="165"/>
        <v>0</v>
      </c>
      <c r="IF76" s="4"/>
      <c r="IG76" s="92">
        <f t="shared" si="166"/>
        <v>0</v>
      </c>
      <c r="IH76" s="10">
        <f t="shared" si="167"/>
        <v>0</v>
      </c>
      <c r="II76" s="119">
        <f t="shared" si="225"/>
        <v>0</v>
      </c>
      <c r="IJ76" s="4"/>
      <c r="IK76" s="92">
        <f t="shared" si="169"/>
        <v>0</v>
      </c>
      <c r="IL76" s="10">
        <f t="shared" si="170"/>
        <v>0</v>
      </c>
      <c r="IM76" s="4"/>
      <c r="IN76" s="92">
        <f t="shared" si="171"/>
        <v>0</v>
      </c>
      <c r="IO76" s="10">
        <f t="shared" si="172"/>
        <v>0</v>
      </c>
      <c r="IP76" s="4"/>
      <c r="IQ76" s="92">
        <f t="shared" si="173"/>
        <v>0</v>
      </c>
      <c r="IR76" s="10">
        <f t="shared" si="174"/>
        <v>0</v>
      </c>
      <c r="IS76" s="119">
        <f t="shared" si="226"/>
        <v>0</v>
      </c>
      <c r="IT76" s="4"/>
      <c r="IU76" s="92">
        <f t="shared" si="176"/>
        <v>0</v>
      </c>
      <c r="IV76" s="10">
        <f t="shared" si="177"/>
        <v>0</v>
      </c>
      <c r="IW76" s="4"/>
      <c r="IX76" s="92">
        <f t="shared" si="178"/>
        <v>0</v>
      </c>
      <c r="IY76" s="10">
        <f t="shared" si="179"/>
        <v>0</v>
      </c>
      <c r="IZ76" s="4"/>
      <c r="JA76" s="92">
        <f t="shared" si="180"/>
        <v>0</v>
      </c>
      <c r="JB76" s="10">
        <f t="shared" si="181"/>
        <v>0</v>
      </c>
      <c r="JC76" s="119">
        <f t="shared" si="227"/>
        <v>0</v>
      </c>
      <c r="JD76" s="4"/>
      <c r="JE76" s="92">
        <f t="shared" si="183"/>
        <v>0</v>
      </c>
      <c r="JF76" s="10">
        <f t="shared" si="665"/>
        <v>0</v>
      </c>
      <c r="JG76" s="4"/>
      <c r="JH76" s="92">
        <f t="shared" si="185"/>
        <v>0</v>
      </c>
      <c r="JI76" s="10">
        <f t="shared" si="666"/>
        <v>0</v>
      </c>
      <c r="JJ76" s="4"/>
      <c r="JK76" s="92">
        <f t="shared" si="187"/>
        <v>0</v>
      </c>
      <c r="JL76" s="10">
        <f t="shared" si="188"/>
        <v>0</v>
      </c>
      <c r="JM76" s="119">
        <f t="shared" si="667"/>
        <v>0</v>
      </c>
      <c r="JN76" s="4"/>
      <c r="JO76" s="92">
        <f t="shared" si="190"/>
        <v>0</v>
      </c>
      <c r="JP76" s="10">
        <f t="shared" si="191"/>
        <v>0</v>
      </c>
      <c r="JQ76" s="4"/>
      <c r="JR76" s="92">
        <f t="shared" si="192"/>
        <v>0</v>
      </c>
      <c r="JS76" s="10">
        <f t="shared" si="193"/>
        <v>0</v>
      </c>
      <c r="JT76" s="4"/>
      <c r="JU76" s="92">
        <f t="shared" si="194"/>
        <v>0</v>
      </c>
      <c r="JV76" s="10">
        <f t="shared" si="195"/>
        <v>0</v>
      </c>
      <c r="JW76" s="119">
        <f t="shared" si="228"/>
        <v>0</v>
      </c>
      <c r="JX76" s="4"/>
      <c r="JY76" s="92">
        <f t="shared" si="197"/>
        <v>0</v>
      </c>
      <c r="JZ76" s="10">
        <f t="shared" si="198"/>
        <v>0</v>
      </c>
      <c r="KA76" s="4"/>
      <c r="KB76" s="92">
        <f t="shared" si="199"/>
        <v>0</v>
      </c>
      <c r="KC76" s="10">
        <f t="shared" si="200"/>
        <v>0</v>
      </c>
      <c r="KD76" s="4"/>
      <c r="KE76" s="92">
        <f t="shared" si="201"/>
        <v>0</v>
      </c>
      <c r="KF76" s="10">
        <f t="shared" si="202"/>
        <v>0</v>
      </c>
      <c r="KG76" s="119">
        <f t="shared" si="229"/>
        <v>0</v>
      </c>
      <c r="KH76" s="4"/>
      <c r="KI76" s="92">
        <f t="shared" si="204"/>
        <v>0</v>
      </c>
      <c r="KJ76" s="10">
        <f t="shared" si="205"/>
        <v>0</v>
      </c>
      <c r="KK76" s="4"/>
      <c r="KL76" s="92">
        <f t="shared" si="206"/>
        <v>0</v>
      </c>
      <c r="KM76" s="10">
        <f t="shared" si="207"/>
        <v>0</v>
      </c>
      <c r="KN76" s="4"/>
      <c r="KO76" s="92">
        <f t="shared" si="208"/>
        <v>0</v>
      </c>
      <c r="KP76" s="10">
        <f t="shared" si="209"/>
        <v>0</v>
      </c>
      <c r="KQ76" s="119">
        <f t="shared" si="230"/>
        <v>0</v>
      </c>
      <c r="KR76" s="4"/>
      <c r="KS76" s="92">
        <f t="shared" si="211"/>
        <v>0</v>
      </c>
      <c r="KT76" s="10">
        <f t="shared" si="212"/>
        <v>0</v>
      </c>
      <c r="KU76" s="4"/>
      <c r="KV76" s="92">
        <f t="shared" si="213"/>
        <v>0</v>
      </c>
      <c r="KW76" s="10">
        <f t="shared" si="214"/>
        <v>0</v>
      </c>
      <c r="KX76" s="4"/>
      <c r="KY76" s="92">
        <f t="shared" si="215"/>
        <v>0</v>
      </c>
      <c r="KZ76" s="10">
        <f t="shared" si="216"/>
        <v>0</v>
      </c>
      <c r="LA76" s="119">
        <f t="shared" si="231"/>
        <v>0</v>
      </c>
      <c r="LB76" s="37"/>
      <c r="LD76" s="335">
        <f t="shared" si="670"/>
        <v>0</v>
      </c>
      <c r="LE76" s="189">
        <f t="shared" ref="LE76:LE100" si="673">LD76*C76</f>
        <v>0</v>
      </c>
    </row>
    <row r="77" spans="1:317" x14ac:dyDescent="0.25">
      <c r="A77" s="4" t="s">
        <v>105</v>
      </c>
      <c r="B77" s="12">
        <v>55000</v>
      </c>
      <c r="C77" s="12">
        <v>100000</v>
      </c>
      <c r="D77" s="4"/>
      <c r="E77" s="92">
        <f t="shared" si="1"/>
        <v>0</v>
      </c>
      <c r="F77" s="10">
        <f t="shared" si="2"/>
        <v>0</v>
      </c>
      <c r="G77" s="4"/>
      <c r="H77" s="92">
        <f t="shared" si="3"/>
        <v>0</v>
      </c>
      <c r="I77" s="10">
        <f t="shared" si="4"/>
        <v>0</v>
      </c>
      <c r="J77" s="4"/>
      <c r="K77" s="92">
        <f t="shared" si="5"/>
        <v>0</v>
      </c>
      <c r="L77" s="10">
        <f t="shared" si="6"/>
        <v>0</v>
      </c>
      <c r="M77" s="119">
        <f t="shared" si="668"/>
        <v>0</v>
      </c>
      <c r="N77" s="4"/>
      <c r="O77" s="92">
        <f t="shared" ref="O77:O94" si="674">N77*B77</f>
        <v>0</v>
      </c>
      <c r="P77" s="10">
        <f t="shared" si="9"/>
        <v>0</v>
      </c>
      <c r="Q77" s="4"/>
      <c r="R77" s="92">
        <f t="shared" si="10"/>
        <v>0</v>
      </c>
      <c r="S77" s="10">
        <f t="shared" si="11"/>
        <v>0</v>
      </c>
      <c r="T77" s="4"/>
      <c r="U77" s="92">
        <f t="shared" si="12"/>
        <v>0</v>
      </c>
      <c r="V77" s="10">
        <f t="shared" si="13"/>
        <v>0</v>
      </c>
      <c r="W77" s="119">
        <f t="shared" si="664"/>
        <v>0</v>
      </c>
      <c r="X77" s="4"/>
      <c r="Y77" s="92">
        <f t="shared" si="15"/>
        <v>0</v>
      </c>
      <c r="Z77" s="10">
        <f t="shared" si="16"/>
        <v>0</v>
      </c>
      <c r="AA77" s="4"/>
      <c r="AB77" s="92">
        <f t="shared" si="17"/>
        <v>0</v>
      </c>
      <c r="AC77" s="10">
        <f t="shared" si="18"/>
        <v>0</v>
      </c>
      <c r="AD77" s="4"/>
      <c r="AE77" s="92">
        <f t="shared" si="19"/>
        <v>0</v>
      </c>
      <c r="AF77" s="10">
        <f t="shared" si="20"/>
        <v>0</v>
      </c>
      <c r="AG77" s="119">
        <f t="shared" si="21"/>
        <v>0</v>
      </c>
      <c r="AH77" s="4"/>
      <c r="AI77" s="92">
        <f t="shared" ref="AI77:AI100" si="675">AH77*B77</f>
        <v>0</v>
      </c>
      <c r="AJ77" s="10">
        <f t="shared" ref="AJ77:AJ100" si="676">AH77*C77</f>
        <v>0</v>
      </c>
      <c r="AK77" s="4"/>
      <c r="AL77" s="92">
        <f t="shared" si="24"/>
        <v>0</v>
      </c>
      <c r="AM77" s="10">
        <f t="shared" si="25"/>
        <v>0</v>
      </c>
      <c r="AN77" s="4"/>
      <c r="AO77" s="92">
        <f t="shared" ref="AO77:AO100" si="677">AN77*B77</f>
        <v>0</v>
      </c>
      <c r="AP77" s="10">
        <f t="shared" ref="AP77:AP100" si="678">AN77*C77</f>
        <v>0</v>
      </c>
      <c r="AQ77" s="119">
        <f t="shared" si="28"/>
        <v>0</v>
      </c>
      <c r="AR77" s="4"/>
      <c r="AS77" s="92">
        <f t="shared" si="29"/>
        <v>0</v>
      </c>
      <c r="AT77" s="10">
        <f t="shared" si="30"/>
        <v>0</v>
      </c>
      <c r="AU77" s="4"/>
      <c r="AV77" s="92">
        <f t="shared" si="31"/>
        <v>0</v>
      </c>
      <c r="AW77" s="10">
        <f t="shared" si="32"/>
        <v>0</v>
      </c>
      <c r="AX77" s="4"/>
      <c r="AY77" s="92">
        <f t="shared" si="33"/>
        <v>0</v>
      </c>
      <c r="AZ77" s="10">
        <f t="shared" si="34"/>
        <v>0</v>
      </c>
      <c r="BA77" s="119">
        <f t="shared" si="35"/>
        <v>0</v>
      </c>
      <c r="BB77" s="4"/>
      <c r="BC77" s="92">
        <f t="shared" si="36"/>
        <v>0</v>
      </c>
      <c r="BD77" s="10">
        <f t="shared" si="37"/>
        <v>0</v>
      </c>
      <c r="BE77" s="4"/>
      <c r="BF77" s="92">
        <f t="shared" si="38"/>
        <v>0</v>
      </c>
      <c r="BG77" s="10">
        <f t="shared" si="39"/>
        <v>0</v>
      </c>
      <c r="BH77" s="4"/>
      <c r="BI77" s="92">
        <f t="shared" ref="BI77:BI100" si="679">BH77*B77</f>
        <v>0</v>
      </c>
      <c r="BJ77" s="10">
        <f t="shared" ref="BJ77:BJ100" si="680">BH77*C77</f>
        <v>0</v>
      </c>
      <c r="BK77" s="119">
        <f t="shared" si="42"/>
        <v>0</v>
      </c>
      <c r="BL77" s="4"/>
      <c r="BM77" s="92">
        <f t="shared" si="43"/>
        <v>0</v>
      </c>
      <c r="BN77" s="10">
        <f t="shared" si="44"/>
        <v>0</v>
      </c>
      <c r="BO77" s="4"/>
      <c r="BP77" s="92">
        <f t="shared" si="45"/>
        <v>0</v>
      </c>
      <c r="BQ77" s="10">
        <f t="shared" si="46"/>
        <v>0</v>
      </c>
      <c r="BR77" s="4"/>
      <c r="BS77" s="92">
        <f t="shared" si="47"/>
        <v>0</v>
      </c>
      <c r="BT77" s="10">
        <f t="shared" si="48"/>
        <v>0</v>
      </c>
      <c r="BU77" s="119">
        <f t="shared" si="49"/>
        <v>0</v>
      </c>
      <c r="BV77" s="4"/>
      <c r="BW77" s="92">
        <f t="shared" si="50"/>
        <v>0</v>
      </c>
      <c r="BX77" s="10">
        <f t="shared" si="51"/>
        <v>0</v>
      </c>
      <c r="BY77" s="4"/>
      <c r="BZ77" s="92">
        <f t="shared" si="52"/>
        <v>0</v>
      </c>
      <c r="CA77" s="10">
        <f t="shared" si="53"/>
        <v>0</v>
      </c>
      <c r="CB77" s="4"/>
      <c r="CC77" s="92">
        <f t="shared" si="54"/>
        <v>0</v>
      </c>
      <c r="CD77" s="10">
        <f t="shared" si="55"/>
        <v>0</v>
      </c>
      <c r="CE77" s="119">
        <f t="shared" si="56"/>
        <v>0</v>
      </c>
      <c r="CF77" s="4"/>
      <c r="CG77" s="92">
        <f t="shared" si="57"/>
        <v>0</v>
      </c>
      <c r="CH77" s="10">
        <f t="shared" si="58"/>
        <v>0</v>
      </c>
      <c r="CI77" s="4"/>
      <c r="CJ77" s="92">
        <f t="shared" si="59"/>
        <v>0</v>
      </c>
      <c r="CK77" s="10">
        <f t="shared" si="60"/>
        <v>0</v>
      </c>
      <c r="CL77" s="4"/>
      <c r="CM77" s="92">
        <f t="shared" si="61"/>
        <v>0</v>
      </c>
      <c r="CN77" s="10">
        <f t="shared" si="62"/>
        <v>0</v>
      </c>
      <c r="CO77" s="119">
        <f t="shared" si="63"/>
        <v>0</v>
      </c>
      <c r="CP77" s="4"/>
      <c r="CQ77" s="92">
        <f t="shared" si="64"/>
        <v>0</v>
      </c>
      <c r="CR77" s="10">
        <f t="shared" si="65"/>
        <v>0</v>
      </c>
      <c r="CS77" s="4"/>
      <c r="CT77" s="92">
        <f t="shared" si="66"/>
        <v>0</v>
      </c>
      <c r="CU77" s="10">
        <f t="shared" si="67"/>
        <v>0</v>
      </c>
      <c r="CV77" s="4"/>
      <c r="CW77" s="92">
        <f t="shared" si="68"/>
        <v>0</v>
      </c>
      <c r="CX77" s="10">
        <f t="shared" si="69"/>
        <v>0</v>
      </c>
      <c r="CY77" s="119">
        <f t="shared" si="70"/>
        <v>0</v>
      </c>
      <c r="CZ77" s="4"/>
      <c r="DA77" s="92">
        <f t="shared" si="71"/>
        <v>0</v>
      </c>
      <c r="DB77" s="10">
        <f t="shared" si="72"/>
        <v>0</v>
      </c>
      <c r="DC77" s="4"/>
      <c r="DD77" s="92">
        <f t="shared" si="73"/>
        <v>0</v>
      </c>
      <c r="DE77" s="10">
        <f t="shared" si="74"/>
        <v>0</v>
      </c>
      <c r="DF77" s="4"/>
      <c r="DG77" s="92">
        <f t="shared" si="75"/>
        <v>0</v>
      </c>
      <c r="DH77" s="10">
        <f t="shared" si="76"/>
        <v>0</v>
      </c>
      <c r="DI77" s="119">
        <f t="shared" si="77"/>
        <v>0</v>
      </c>
      <c r="DJ77" s="4"/>
      <c r="DK77" s="92">
        <f t="shared" si="78"/>
        <v>0</v>
      </c>
      <c r="DL77" s="10">
        <f t="shared" si="79"/>
        <v>0</v>
      </c>
      <c r="DM77" s="4"/>
      <c r="DN77" s="92">
        <f t="shared" si="80"/>
        <v>0</v>
      </c>
      <c r="DO77" s="10">
        <f t="shared" si="81"/>
        <v>0</v>
      </c>
      <c r="DP77" s="4"/>
      <c r="DQ77" s="92">
        <f t="shared" si="82"/>
        <v>0</v>
      </c>
      <c r="DR77" s="10">
        <f t="shared" si="83"/>
        <v>0</v>
      </c>
      <c r="DS77" s="119">
        <f t="shared" si="84"/>
        <v>0</v>
      </c>
      <c r="DT77" s="4"/>
      <c r="DU77" s="92">
        <f t="shared" si="85"/>
        <v>0</v>
      </c>
      <c r="DV77" s="10">
        <f t="shared" si="86"/>
        <v>0</v>
      </c>
      <c r="DW77" s="4"/>
      <c r="DX77" s="92">
        <f t="shared" si="87"/>
        <v>0</v>
      </c>
      <c r="DY77" s="10">
        <f t="shared" si="88"/>
        <v>0</v>
      </c>
      <c r="DZ77" s="4"/>
      <c r="EA77" s="92">
        <f t="shared" si="89"/>
        <v>0</v>
      </c>
      <c r="EB77" s="10">
        <f t="shared" si="90"/>
        <v>0</v>
      </c>
      <c r="EC77" s="119">
        <f t="shared" ref="EC77:EC100" si="681">DT77+DW77+DZ77</f>
        <v>0</v>
      </c>
      <c r="ED77" s="4"/>
      <c r="EE77" s="92">
        <f t="shared" si="92"/>
        <v>0</v>
      </c>
      <c r="EF77" s="10">
        <f t="shared" si="93"/>
        <v>0</v>
      </c>
      <c r="EG77" s="4"/>
      <c r="EH77" s="92">
        <f t="shared" si="94"/>
        <v>0</v>
      </c>
      <c r="EI77" s="10">
        <f t="shared" si="95"/>
        <v>0</v>
      </c>
      <c r="EJ77" s="4"/>
      <c r="EK77" s="92">
        <f t="shared" si="96"/>
        <v>0</v>
      </c>
      <c r="EL77" s="10">
        <f t="shared" si="97"/>
        <v>0</v>
      </c>
      <c r="EM77" s="119">
        <f t="shared" si="98"/>
        <v>0</v>
      </c>
      <c r="EN77" s="4"/>
      <c r="EO77" s="92">
        <f t="shared" si="99"/>
        <v>0</v>
      </c>
      <c r="EP77" s="10">
        <f t="shared" si="671"/>
        <v>0</v>
      </c>
      <c r="EQ77" s="4"/>
      <c r="ER77" s="92">
        <f t="shared" si="101"/>
        <v>0</v>
      </c>
      <c r="ES77" s="10">
        <f t="shared" si="102"/>
        <v>0</v>
      </c>
      <c r="ET77" s="4"/>
      <c r="EU77" s="92">
        <f t="shared" si="103"/>
        <v>0</v>
      </c>
      <c r="EV77" s="10">
        <f t="shared" si="104"/>
        <v>0</v>
      </c>
      <c r="EW77" s="119">
        <f t="shared" si="672"/>
        <v>0</v>
      </c>
      <c r="EX77" s="4"/>
      <c r="EY77" s="92">
        <f t="shared" si="106"/>
        <v>0</v>
      </c>
      <c r="EZ77" s="10">
        <f t="shared" si="107"/>
        <v>0</v>
      </c>
      <c r="FA77" s="4"/>
      <c r="FB77" s="92">
        <f t="shared" si="108"/>
        <v>0</v>
      </c>
      <c r="FC77" s="10">
        <f t="shared" si="109"/>
        <v>0</v>
      </c>
      <c r="FD77" s="4"/>
      <c r="FE77" s="92">
        <f t="shared" si="110"/>
        <v>0</v>
      </c>
      <c r="FF77" s="10">
        <f t="shared" si="111"/>
        <v>0</v>
      </c>
      <c r="FG77" s="119">
        <f t="shared" si="112"/>
        <v>0</v>
      </c>
      <c r="FH77" s="4"/>
      <c r="FI77" s="92">
        <f t="shared" si="113"/>
        <v>0</v>
      </c>
      <c r="FJ77" s="10">
        <f t="shared" si="114"/>
        <v>0</v>
      </c>
      <c r="FK77" s="4"/>
      <c r="FL77" s="92">
        <f t="shared" si="115"/>
        <v>0</v>
      </c>
      <c r="FM77" s="10">
        <f t="shared" si="116"/>
        <v>0</v>
      </c>
      <c r="FN77" s="4"/>
      <c r="FO77" s="92">
        <f t="shared" si="117"/>
        <v>0</v>
      </c>
      <c r="FP77" s="10">
        <f t="shared" si="118"/>
        <v>0</v>
      </c>
      <c r="FQ77" s="119">
        <f t="shared" si="219"/>
        <v>0</v>
      </c>
      <c r="FR77" s="4"/>
      <c r="FS77" s="92">
        <f t="shared" si="120"/>
        <v>0</v>
      </c>
      <c r="FT77" s="10">
        <f t="shared" si="121"/>
        <v>0</v>
      </c>
      <c r="FU77" s="4"/>
      <c r="FV77" s="92">
        <f t="shared" si="122"/>
        <v>0</v>
      </c>
      <c r="FW77" s="10">
        <f t="shared" si="123"/>
        <v>0</v>
      </c>
      <c r="FX77" s="4"/>
      <c r="FY77" s="92">
        <f t="shared" si="124"/>
        <v>0</v>
      </c>
      <c r="FZ77" s="10">
        <f t="shared" si="125"/>
        <v>0</v>
      </c>
      <c r="GA77" s="119">
        <f t="shared" si="220"/>
        <v>0</v>
      </c>
      <c r="GB77" s="4"/>
      <c r="GC77" s="92">
        <f t="shared" si="127"/>
        <v>0</v>
      </c>
      <c r="GD77" s="10">
        <f t="shared" si="128"/>
        <v>0</v>
      </c>
      <c r="GE77" s="4"/>
      <c r="GF77" s="92">
        <f t="shared" si="129"/>
        <v>0</v>
      </c>
      <c r="GG77" s="10">
        <f t="shared" si="130"/>
        <v>0</v>
      </c>
      <c r="GH77" s="4"/>
      <c r="GI77" s="92">
        <f t="shared" si="131"/>
        <v>0</v>
      </c>
      <c r="GJ77" s="10">
        <f t="shared" si="132"/>
        <v>0</v>
      </c>
      <c r="GK77" s="119">
        <f t="shared" si="221"/>
        <v>0</v>
      </c>
      <c r="GL77" s="4"/>
      <c r="GM77" s="92">
        <f t="shared" si="134"/>
        <v>0</v>
      </c>
      <c r="GN77" s="10">
        <f t="shared" si="135"/>
        <v>0</v>
      </c>
      <c r="GO77" s="4"/>
      <c r="GP77" s="92">
        <f t="shared" si="136"/>
        <v>0</v>
      </c>
      <c r="GQ77" s="10">
        <f t="shared" si="137"/>
        <v>0</v>
      </c>
      <c r="GR77" s="4"/>
      <c r="GS77" s="92">
        <f t="shared" si="138"/>
        <v>0</v>
      </c>
      <c r="GT77" s="10">
        <f t="shared" si="139"/>
        <v>0</v>
      </c>
      <c r="GU77" s="119">
        <f t="shared" si="669"/>
        <v>0</v>
      </c>
      <c r="GV77" s="4"/>
      <c r="GW77" s="92">
        <f t="shared" si="141"/>
        <v>0</v>
      </c>
      <c r="GX77" s="10">
        <f t="shared" si="142"/>
        <v>0</v>
      </c>
      <c r="GY77" s="4"/>
      <c r="GZ77" s="92">
        <f t="shared" si="143"/>
        <v>0</v>
      </c>
      <c r="HA77" s="10">
        <f t="shared" si="144"/>
        <v>0</v>
      </c>
      <c r="HB77" s="4"/>
      <c r="HC77" s="92">
        <f t="shared" si="145"/>
        <v>0</v>
      </c>
      <c r="HD77" s="10">
        <f t="shared" si="146"/>
        <v>0</v>
      </c>
      <c r="HE77" s="119">
        <f t="shared" si="222"/>
        <v>0</v>
      </c>
      <c r="HF77" s="4"/>
      <c r="HG77" s="92">
        <f t="shared" si="148"/>
        <v>0</v>
      </c>
      <c r="HH77" s="10">
        <f t="shared" si="149"/>
        <v>0</v>
      </c>
      <c r="HI77" s="4"/>
      <c r="HJ77" s="92">
        <f t="shared" si="150"/>
        <v>0</v>
      </c>
      <c r="HK77" s="10">
        <f t="shared" si="151"/>
        <v>0</v>
      </c>
      <c r="HL77" s="4"/>
      <c r="HM77" s="92">
        <f t="shared" si="152"/>
        <v>0</v>
      </c>
      <c r="HN77" s="10">
        <f t="shared" si="153"/>
        <v>0</v>
      </c>
      <c r="HO77" s="119">
        <f t="shared" si="223"/>
        <v>0</v>
      </c>
      <c r="HP77" s="4"/>
      <c r="HQ77" s="92">
        <f t="shared" si="155"/>
        <v>0</v>
      </c>
      <c r="HR77" s="10">
        <f t="shared" si="156"/>
        <v>0</v>
      </c>
      <c r="HS77" s="4"/>
      <c r="HT77" s="92">
        <f t="shared" si="157"/>
        <v>0</v>
      </c>
      <c r="HU77" s="10">
        <f t="shared" si="158"/>
        <v>0</v>
      </c>
      <c r="HV77" s="4"/>
      <c r="HW77" s="92">
        <f t="shared" si="159"/>
        <v>0</v>
      </c>
      <c r="HX77" s="10">
        <f t="shared" si="160"/>
        <v>0</v>
      </c>
      <c r="HY77" s="119">
        <f t="shared" si="224"/>
        <v>0</v>
      </c>
      <c r="HZ77" s="4"/>
      <c r="IA77" s="92">
        <f t="shared" si="162"/>
        <v>0</v>
      </c>
      <c r="IB77" s="10">
        <f t="shared" si="163"/>
        <v>0</v>
      </c>
      <c r="IC77" s="4"/>
      <c r="ID77" s="92">
        <f t="shared" si="164"/>
        <v>0</v>
      </c>
      <c r="IE77" s="10">
        <f t="shared" si="165"/>
        <v>0</v>
      </c>
      <c r="IF77" s="4"/>
      <c r="IG77" s="92">
        <f t="shared" si="166"/>
        <v>0</v>
      </c>
      <c r="IH77" s="10">
        <f t="shared" si="167"/>
        <v>0</v>
      </c>
      <c r="II77" s="119">
        <f t="shared" si="225"/>
        <v>0</v>
      </c>
      <c r="IJ77" s="4"/>
      <c r="IK77" s="92">
        <f t="shared" si="169"/>
        <v>0</v>
      </c>
      <c r="IL77" s="10">
        <f t="shared" si="170"/>
        <v>0</v>
      </c>
      <c r="IM77" s="4"/>
      <c r="IN77" s="92">
        <f t="shared" si="171"/>
        <v>0</v>
      </c>
      <c r="IO77" s="10">
        <f t="shared" si="172"/>
        <v>0</v>
      </c>
      <c r="IP77" s="4"/>
      <c r="IQ77" s="92">
        <f t="shared" si="173"/>
        <v>0</v>
      </c>
      <c r="IR77" s="10">
        <f t="shared" si="174"/>
        <v>0</v>
      </c>
      <c r="IS77" s="119">
        <f t="shared" si="226"/>
        <v>0</v>
      </c>
      <c r="IT77" s="4"/>
      <c r="IU77" s="92">
        <f t="shared" si="176"/>
        <v>0</v>
      </c>
      <c r="IV77" s="10">
        <f t="shared" si="177"/>
        <v>0</v>
      </c>
      <c r="IW77" s="4"/>
      <c r="IX77" s="92">
        <f t="shared" si="178"/>
        <v>0</v>
      </c>
      <c r="IY77" s="10">
        <f t="shared" si="179"/>
        <v>0</v>
      </c>
      <c r="IZ77" s="4"/>
      <c r="JA77" s="92">
        <f t="shared" si="180"/>
        <v>0</v>
      </c>
      <c r="JB77" s="10">
        <f t="shared" si="181"/>
        <v>0</v>
      </c>
      <c r="JC77" s="119">
        <f t="shared" si="227"/>
        <v>0</v>
      </c>
      <c r="JD77" s="4"/>
      <c r="JE77" s="92">
        <f t="shared" si="183"/>
        <v>0</v>
      </c>
      <c r="JF77" s="10">
        <f t="shared" si="665"/>
        <v>0</v>
      </c>
      <c r="JG77" s="4"/>
      <c r="JH77" s="92">
        <f t="shared" si="185"/>
        <v>0</v>
      </c>
      <c r="JI77" s="10">
        <f t="shared" si="666"/>
        <v>0</v>
      </c>
      <c r="JJ77" s="4"/>
      <c r="JK77" s="92">
        <f t="shared" si="187"/>
        <v>0</v>
      </c>
      <c r="JL77" s="10">
        <f t="shared" si="188"/>
        <v>0</v>
      </c>
      <c r="JM77" s="119">
        <f t="shared" si="667"/>
        <v>0</v>
      </c>
      <c r="JN77" s="4"/>
      <c r="JO77" s="92">
        <f t="shared" si="190"/>
        <v>0</v>
      </c>
      <c r="JP77" s="10">
        <f t="shared" si="191"/>
        <v>0</v>
      </c>
      <c r="JQ77" s="4"/>
      <c r="JR77" s="92">
        <f t="shared" si="192"/>
        <v>0</v>
      </c>
      <c r="JS77" s="10">
        <f t="shared" si="193"/>
        <v>0</v>
      </c>
      <c r="JT77" s="4"/>
      <c r="JU77" s="92">
        <f t="shared" si="194"/>
        <v>0</v>
      </c>
      <c r="JV77" s="10">
        <f t="shared" si="195"/>
        <v>0</v>
      </c>
      <c r="JW77" s="119">
        <f t="shared" si="228"/>
        <v>0</v>
      </c>
      <c r="JX77" s="4"/>
      <c r="JY77" s="92">
        <f t="shared" si="197"/>
        <v>0</v>
      </c>
      <c r="JZ77" s="10">
        <f t="shared" si="198"/>
        <v>0</v>
      </c>
      <c r="KA77" s="4"/>
      <c r="KB77" s="92">
        <f t="shared" si="199"/>
        <v>0</v>
      </c>
      <c r="KC77" s="10">
        <f t="shared" si="200"/>
        <v>0</v>
      </c>
      <c r="KD77" s="4"/>
      <c r="KE77" s="92">
        <f t="shared" si="201"/>
        <v>0</v>
      </c>
      <c r="KF77" s="10">
        <f t="shared" si="202"/>
        <v>0</v>
      </c>
      <c r="KG77" s="119">
        <f t="shared" si="229"/>
        <v>0</v>
      </c>
      <c r="KH77" s="4"/>
      <c r="KI77" s="92">
        <f t="shared" si="204"/>
        <v>0</v>
      </c>
      <c r="KJ77" s="10">
        <f t="shared" si="205"/>
        <v>0</v>
      </c>
      <c r="KK77" s="4"/>
      <c r="KL77" s="92">
        <f t="shared" si="206"/>
        <v>0</v>
      </c>
      <c r="KM77" s="10">
        <f t="shared" si="207"/>
        <v>0</v>
      </c>
      <c r="KN77" s="4"/>
      <c r="KO77" s="92">
        <f t="shared" si="208"/>
        <v>0</v>
      </c>
      <c r="KP77" s="10">
        <f t="shared" si="209"/>
        <v>0</v>
      </c>
      <c r="KQ77" s="119">
        <f t="shared" si="230"/>
        <v>0</v>
      </c>
      <c r="KR77" s="4"/>
      <c r="KS77" s="92">
        <f t="shared" si="211"/>
        <v>0</v>
      </c>
      <c r="KT77" s="10">
        <f t="shared" si="212"/>
        <v>0</v>
      </c>
      <c r="KU77" s="4"/>
      <c r="KV77" s="92">
        <f t="shared" si="213"/>
        <v>0</v>
      </c>
      <c r="KW77" s="10">
        <f t="shared" si="214"/>
        <v>0</v>
      </c>
      <c r="KX77" s="4"/>
      <c r="KY77" s="92">
        <f t="shared" si="215"/>
        <v>0</v>
      </c>
      <c r="KZ77" s="10">
        <f t="shared" si="216"/>
        <v>0</v>
      </c>
      <c r="LA77" s="119">
        <f t="shared" si="231"/>
        <v>0</v>
      </c>
      <c r="LB77" s="37"/>
      <c r="LD77" s="335">
        <f t="shared" si="670"/>
        <v>0</v>
      </c>
      <c r="LE77" s="189">
        <f t="shared" si="673"/>
        <v>0</v>
      </c>
    </row>
    <row r="78" spans="1:317" ht="15" hidden="1" customHeight="1" x14ac:dyDescent="0.25">
      <c r="A78" s="4" t="s">
        <v>82</v>
      </c>
      <c r="B78" s="12">
        <v>100000</v>
      </c>
      <c r="C78" s="12"/>
      <c r="D78" s="4"/>
      <c r="E78" s="92">
        <f t="shared" si="1"/>
        <v>0</v>
      </c>
      <c r="F78" s="10">
        <f t="shared" si="2"/>
        <v>0</v>
      </c>
      <c r="G78" s="4"/>
      <c r="H78" s="92">
        <f t="shared" si="3"/>
        <v>0</v>
      </c>
      <c r="I78" s="10">
        <f t="shared" si="4"/>
        <v>0</v>
      </c>
      <c r="J78" s="4"/>
      <c r="K78" s="92">
        <f t="shared" si="5"/>
        <v>0</v>
      </c>
      <c r="L78" s="10">
        <f t="shared" si="6"/>
        <v>0</v>
      </c>
      <c r="M78" s="119">
        <f t="shared" si="668"/>
        <v>0</v>
      </c>
      <c r="N78" s="4"/>
      <c r="O78" s="92">
        <f t="shared" si="674"/>
        <v>0</v>
      </c>
      <c r="P78" s="10">
        <f t="shared" si="9"/>
        <v>0</v>
      </c>
      <c r="Q78" s="4"/>
      <c r="R78" s="92">
        <f t="shared" si="10"/>
        <v>0</v>
      </c>
      <c r="S78" s="10">
        <f t="shared" si="11"/>
        <v>0</v>
      </c>
      <c r="T78" s="4"/>
      <c r="U78" s="92">
        <f t="shared" si="12"/>
        <v>0</v>
      </c>
      <c r="V78" s="10">
        <f t="shared" si="13"/>
        <v>0</v>
      </c>
      <c r="W78" s="119">
        <f t="shared" si="664"/>
        <v>0</v>
      </c>
      <c r="X78" s="4"/>
      <c r="Y78" s="92">
        <f t="shared" si="15"/>
        <v>0</v>
      </c>
      <c r="Z78" s="10">
        <f t="shared" si="16"/>
        <v>0</v>
      </c>
      <c r="AA78" s="4"/>
      <c r="AB78" s="92">
        <f t="shared" si="17"/>
        <v>0</v>
      </c>
      <c r="AC78" s="10">
        <f t="shared" si="18"/>
        <v>0</v>
      </c>
      <c r="AD78" s="4"/>
      <c r="AE78" s="92">
        <f t="shared" si="19"/>
        <v>0</v>
      </c>
      <c r="AF78" s="10">
        <f t="shared" si="20"/>
        <v>0</v>
      </c>
      <c r="AG78" s="119">
        <f t="shared" si="21"/>
        <v>0</v>
      </c>
      <c r="AH78" s="4"/>
      <c r="AI78" s="92">
        <f t="shared" si="675"/>
        <v>0</v>
      </c>
      <c r="AJ78" s="10">
        <f t="shared" si="676"/>
        <v>0</v>
      </c>
      <c r="AK78" s="4"/>
      <c r="AL78" s="92">
        <f t="shared" si="24"/>
        <v>0</v>
      </c>
      <c r="AM78" s="10">
        <f t="shared" si="25"/>
        <v>0</v>
      </c>
      <c r="AN78" s="4"/>
      <c r="AO78" s="92">
        <f t="shared" si="677"/>
        <v>0</v>
      </c>
      <c r="AP78" s="10">
        <f t="shared" si="678"/>
        <v>0</v>
      </c>
      <c r="AQ78" s="119">
        <f t="shared" si="28"/>
        <v>0</v>
      </c>
      <c r="AR78" s="4"/>
      <c r="AS78" s="92">
        <f t="shared" si="29"/>
        <v>0</v>
      </c>
      <c r="AT78" s="10">
        <f t="shared" si="30"/>
        <v>0</v>
      </c>
      <c r="AU78" s="4"/>
      <c r="AV78" s="92">
        <f t="shared" si="31"/>
        <v>0</v>
      </c>
      <c r="AW78" s="10">
        <f t="shared" si="32"/>
        <v>0</v>
      </c>
      <c r="AX78" s="4"/>
      <c r="AY78" s="92">
        <f t="shared" si="33"/>
        <v>0</v>
      </c>
      <c r="AZ78" s="10">
        <f t="shared" si="34"/>
        <v>0</v>
      </c>
      <c r="BA78" s="119">
        <f t="shared" si="35"/>
        <v>0</v>
      </c>
      <c r="BB78" s="4"/>
      <c r="BC78" s="92">
        <f t="shared" si="36"/>
        <v>0</v>
      </c>
      <c r="BD78" s="10">
        <f t="shared" si="37"/>
        <v>0</v>
      </c>
      <c r="BE78" s="4"/>
      <c r="BF78" s="92">
        <f t="shared" si="38"/>
        <v>0</v>
      </c>
      <c r="BG78" s="10">
        <f t="shared" si="39"/>
        <v>0</v>
      </c>
      <c r="BH78" s="4"/>
      <c r="BI78" s="92">
        <f t="shared" si="679"/>
        <v>0</v>
      </c>
      <c r="BJ78" s="10">
        <f t="shared" si="680"/>
        <v>0</v>
      </c>
      <c r="BK78" s="119">
        <f t="shared" si="42"/>
        <v>0</v>
      </c>
      <c r="BL78" s="4"/>
      <c r="BM78" s="92">
        <f t="shared" si="43"/>
        <v>0</v>
      </c>
      <c r="BN78" s="10">
        <f t="shared" si="44"/>
        <v>0</v>
      </c>
      <c r="BO78" s="4"/>
      <c r="BP78" s="92">
        <f t="shared" si="45"/>
        <v>0</v>
      </c>
      <c r="BQ78" s="10">
        <f t="shared" si="46"/>
        <v>0</v>
      </c>
      <c r="BR78" s="4"/>
      <c r="BS78" s="92">
        <f t="shared" si="47"/>
        <v>0</v>
      </c>
      <c r="BT78" s="10">
        <f t="shared" si="48"/>
        <v>0</v>
      </c>
      <c r="BU78" s="119">
        <f t="shared" si="49"/>
        <v>0</v>
      </c>
      <c r="BV78" s="4"/>
      <c r="BW78" s="92">
        <f t="shared" si="50"/>
        <v>0</v>
      </c>
      <c r="BX78" s="10">
        <f t="shared" si="51"/>
        <v>0</v>
      </c>
      <c r="BY78" s="4"/>
      <c r="BZ78" s="92">
        <f t="shared" si="52"/>
        <v>0</v>
      </c>
      <c r="CA78" s="10">
        <f t="shared" si="53"/>
        <v>0</v>
      </c>
      <c r="CB78" s="4"/>
      <c r="CC78" s="92">
        <f t="shared" si="54"/>
        <v>0</v>
      </c>
      <c r="CD78" s="10">
        <f t="shared" si="55"/>
        <v>0</v>
      </c>
      <c r="CE78" s="119">
        <f t="shared" si="56"/>
        <v>0</v>
      </c>
      <c r="CF78" s="4"/>
      <c r="CG78" s="92">
        <f t="shared" si="57"/>
        <v>0</v>
      </c>
      <c r="CH78" s="10">
        <f t="shared" si="58"/>
        <v>0</v>
      </c>
      <c r="CI78" s="4"/>
      <c r="CJ78" s="92">
        <f t="shared" si="59"/>
        <v>0</v>
      </c>
      <c r="CK78" s="10">
        <f t="shared" si="60"/>
        <v>0</v>
      </c>
      <c r="CL78" s="4"/>
      <c r="CM78" s="92">
        <f t="shared" si="61"/>
        <v>0</v>
      </c>
      <c r="CN78" s="10">
        <f t="shared" si="62"/>
        <v>0</v>
      </c>
      <c r="CO78" s="119">
        <f t="shared" si="63"/>
        <v>0</v>
      </c>
      <c r="CP78" s="4"/>
      <c r="CQ78" s="92">
        <f t="shared" si="64"/>
        <v>0</v>
      </c>
      <c r="CR78" s="10">
        <f t="shared" si="65"/>
        <v>0</v>
      </c>
      <c r="CS78" s="4"/>
      <c r="CT78" s="92">
        <f t="shared" si="66"/>
        <v>0</v>
      </c>
      <c r="CU78" s="10">
        <f t="shared" si="67"/>
        <v>0</v>
      </c>
      <c r="CV78" s="4"/>
      <c r="CW78" s="92">
        <f t="shared" si="68"/>
        <v>0</v>
      </c>
      <c r="CX78" s="10">
        <f t="shared" si="69"/>
        <v>0</v>
      </c>
      <c r="CY78" s="119">
        <f t="shared" si="70"/>
        <v>0</v>
      </c>
      <c r="CZ78" s="4"/>
      <c r="DA78" s="92">
        <f t="shared" si="71"/>
        <v>0</v>
      </c>
      <c r="DB78" s="10">
        <f t="shared" si="72"/>
        <v>0</v>
      </c>
      <c r="DC78" s="4"/>
      <c r="DD78" s="92">
        <f t="shared" si="73"/>
        <v>0</v>
      </c>
      <c r="DE78" s="10">
        <f t="shared" si="74"/>
        <v>0</v>
      </c>
      <c r="DF78" s="4"/>
      <c r="DG78" s="92">
        <f t="shared" si="75"/>
        <v>0</v>
      </c>
      <c r="DH78" s="10">
        <f t="shared" si="76"/>
        <v>0</v>
      </c>
      <c r="DI78" s="119">
        <f t="shared" si="77"/>
        <v>0</v>
      </c>
      <c r="DJ78" s="4"/>
      <c r="DK78" s="92">
        <f t="shared" si="78"/>
        <v>0</v>
      </c>
      <c r="DL78" s="10">
        <f t="shared" si="79"/>
        <v>0</v>
      </c>
      <c r="DM78" s="4"/>
      <c r="DN78" s="92">
        <f t="shared" si="80"/>
        <v>0</v>
      </c>
      <c r="DO78" s="10">
        <f t="shared" si="81"/>
        <v>0</v>
      </c>
      <c r="DP78" s="4"/>
      <c r="DQ78" s="92">
        <f t="shared" si="82"/>
        <v>0</v>
      </c>
      <c r="DR78" s="10">
        <f t="shared" si="83"/>
        <v>0</v>
      </c>
      <c r="DS78" s="119">
        <f t="shared" si="84"/>
        <v>0</v>
      </c>
      <c r="DT78" s="4"/>
      <c r="DU78" s="92">
        <f t="shared" si="85"/>
        <v>0</v>
      </c>
      <c r="DV78" s="10">
        <f t="shared" si="86"/>
        <v>0</v>
      </c>
      <c r="DW78" s="4"/>
      <c r="DX78" s="92">
        <f t="shared" si="87"/>
        <v>0</v>
      </c>
      <c r="DY78" s="10">
        <f t="shared" si="88"/>
        <v>0</v>
      </c>
      <c r="DZ78" s="4"/>
      <c r="EA78" s="92">
        <f t="shared" si="89"/>
        <v>0</v>
      </c>
      <c r="EB78" s="10">
        <f t="shared" si="90"/>
        <v>0</v>
      </c>
      <c r="EC78" s="119">
        <f t="shared" si="681"/>
        <v>0</v>
      </c>
      <c r="ED78" s="4"/>
      <c r="EE78" s="92">
        <f t="shared" si="92"/>
        <v>0</v>
      </c>
      <c r="EF78" s="10">
        <f t="shared" si="93"/>
        <v>0</v>
      </c>
      <c r="EG78" s="4"/>
      <c r="EH78" s="92">
        <f t="shared" si="94"/>
        <v>0</v>
      </c>
      <c r="EI78" s="10">
        <f t="shared" si="95"/>
        <v>0</v>
      </c>
      <c r="EJ78" s="4"/>
      <c r="EK78" s="92">
        <f t="shared" si="96"/>
        <v>0</v>
      </c>
      <c r="EL78" s="10">
        <f t="shared" si="97"/>
        <v>0</v>
      </c>
      <c r="EM78" s="119">
        <f t="shared" si="98"/>
        <v>0</v>
      </c>
      <c r="EN78" s="4"/>
      <c r="EO78" s="92">
        <f t="shared" si="99"/>
        <v>0</v>
      </c>
      <c r="EP78" s="10">
        <f t="shared" si="671"/>
        <v>0</v>
      </c>
      <c r="EQ78" s="4"/>
      <c r="ER78" s="92">
        <f t="shared" si="101"/>
        <v>0</v>
      </c>
      <c r="ES78" s="10">
        <f t="shared" si="102"/>
        <v>0</v>
      </c>
      <c r="ET78" s="4"/>
      <c r="EU78" s="92">
        <f t="shared" si="103"/>
        <v>0</v>
      </c>
      <c r="EV78" s="10">
        <f t="shared" si="104"/>
        <v>0</v>
      </c>
      <c r="EW78" s="119">
        <f t="shared" si="672"/>
        <v>0</v>
      </c>
      <c r="EX78" s="4"/>
      <c r="EY78" s="92">
        <f t="shared" ref="EY78:EY100" si="682">EX78*B78</f>
        <v>0</v>
      </c>
      <c r="EZ78" s="10">
        <f t="shared" ref="EZ78:EZ100" si="683">EX78*C78</f>
        <v>0</v>
      </c>
      <c r="FA78" s="4"/>
      <c r="FB78" s="92">
        <f t="shared" ref="FB78:FB100" si="684">FA78*B78</f>
        <v>0</v>
      </c>
      <c r="FC78" s="10">
        <f t="shared" ref="FC78:FC100" si="685">FA78*C78</f>
        <v>0</v>
      </c>
      <c r="FD78" s="4"/>
      <c r="FE78" s="92">
        <f t="shared" ref="FE78:FE100" si="686">FD78*B78</f>
        <v>0</v>
      </c>
      <c r="FF78" s="10">
        <f t="shared" ref="FF78:FF100" si="687">FD78*C78</f>
        <v>0</v>
      </c>
      <c r="FG78" s="119">
        <f t="shared" si="112"/>
        <v>0</v>
      </c>
      <c r="FH78" s="4"/>
      <c r="FI78" s="92">
        <f t="shared" ref="FI78:FI100" si="688">FH78*B78</f>
        <v>0</v>
      </c>
      <c r="FJ78" s="10">
        <f t="shared" ref="FJ78:FJ100" si="689">FH78*C78</f>
        <v>0</v>
      </c>
      <c r="FK78" s="4"/>
      <c r="FL78" s="92">
        <f t="shared" ref="FL78:FL100" si="690">FK78*B78</f>
        <v>0</v>
      </c>
      <c r="FM78" s="10">
        <f t="shared" ref="FM78:FM100" si="691">FK78*C78</f>
        <v>0</v>
      </c>
      <c r="FN78" s="4"/>
      <c r="FO78" s="92">
        <f t="shared" ref="FO78:FO100" si="692">FN78*B78</f>
        <v>0</v>
      </c>
      <c r="FP78" s="10">
        <f t="shared" ref="FP78:FP100" si="693">FN78*C78</f>
        <v>0</v>
      </c>
      <c r="FQ78" s="119">
        <f t="shared" si="219"/>
        <v>0</v>
      </c>
      <c r="FR78" s="4"/>
      <c r="FS78" s="92">
        <f t="shared" ref="FS78:FS100" si="694">FR78*B78</f>
        <v>0</v>
      </c>
      <c r="FT78" s="10">
        <f t="shared" ref="FT78:FT100" si="695">FR78*C78</f>
        <v>0</v>
      </c>
      <c r="FU78" s="4"/>
      <c r="FV78" s="92">
        <f t="shared" ref="FV78:FV100" si="696">FU78*B78</f>
        <v>0</v>
      </c>
      <c r="FW78" s="10">
        <f t="shared" ref="FW78:FW100" si="697">FU78*C78</f>
        <v>0</v>
      </c>
      <c r="FX78" s="4"/>
      <c r="FY78" s="92">
        <f t="shared" ref="FY78:FY100" si="698">FX78*B78</f>
        <v>0</v>
      </c>
      <c r="FZ78" s="10">
        <f t="shared" ref="FZ78:FZ100" si="699">FX78*C78</f>
        <v>0</v>
      </c>
      <c r="GA78" s="119">
        <f t="shared" si="220"/>
        <v>0</v>
      </c>
      <c r="GB78" s="4"/>
      <c r="GC78" s="92">
        <f t="shared" ref="GC78:GC100" si="700">GB78*B78</f>
        <v>0</v>
      </c>
      <c r="GD78" s="10">
        <f t="shared" ref="GD78:GD100" si="701">GB78*C78</f>
        <v>0</v>
      </c>
      <c r="GE78" s="4"/>
      <c r="GF78" s="92">
        <f t="shared" ref="GF78:GF100" si="702">GE78*B78</f>
        <v>0</v>
      </c>
      <c r="GG78" s="10">
        <f t="shared" ref="GG78:GG100" si="703">GE78*C78</f>
        <v>0</v>
      </c>
      <c r="GH78" s="4"/>
      <c r="GI78" s="92">
        <f t="shared" ref="GI78:GI100" si="704">GH78*B78</f>
        <v>0</v>
      </c>
      <c r="GJ78" s="10">
        <f t="shared" ref="GJ78:GJ100" si="705">GH78*C78</f>
        <v>0</v>
      </c>
      <c r="GK78" s="119">
        <f t="shared" si="221"/>
        <v>0</v>
      </c>
      <c r="GL78" s="4"/>
      <c r="GM78" s="92">
        <f t="shared" ref="GM78:GM100" si="706">GL78*B78</f>
        <v>0</v>
      </c>
      <c r="GN78" s="10">
        <f t="shared" ref="GN78:GN100" si="707">GL78*C78</f>
        <v>0</v>
      </c>
      <c r="GO78" s="4"/>
      <c r="GP78" s="92">
        <f t="shared" ref="GP78:GP100" si="708">GO78*B78</f>
        <v>0</v>
      </c>
      <c r="GQ78" s="10">
        <f t="shared" ref="GQ78:GQ100" si="709">GO78*C78</f>
        <v>0</v>
      </c>
      <c r="GR78" s="4"/>
      <c r="GS78" s="92">
        <f t="shared" ref="GS78:GS100" si="710">GR78*B78</f>
        <v>0</v>
      </c>
      <c r="GT78" s="10">
        <f t="shared" ref="GT78:GT100" si="711">GR78*C78</f>
        <v>0</v>
      </c>
      <c r="GU78" s="119">
        <f t="shared" si="669"/>
        <v>0</v>
      </c>
      <c r="GV78" s="4"/>
      <c r="GW78" s="92">
        <f t="shared" ref="GW78:GW100" si="712">GV78*B78</f>
        <v>0</v>
      </c>
      <c r="GX78" s="10">
        <f t="shared" ref="GX78:GX100" si="713">GV78*C78</f>
        <v>0</v>
      </c>
      <c r="GY78" s="4"/>
      <c r="GZ78" s="92">
        <f t="shared" ref="GZ78:GZ100" si="714">GY78*B78</f>
        <v>0</v>
      </c>
      <c r="HA78" s="10">
        <f t="shared" ref="HA78:HA100" si="715">GY78*C78</f>
        <v>0</v>
      </c>
      <c r="HB78" s="4"/>
      <c r="HC78" s="92">
        <f t="shared" ref="HC78:HC100" si="716">HB78*B78</f>
        <v>0</v>
      </c>
      <c r="HD78" s="10">
        <f t="shared" ref="HD78:HD100" si="717">HB78*C78</f>
        <v>0</v>
      </c>
      <c r="HE78" s="119">
        <f t="shared" si="222"/>
        <v>0</v>
      </c>
      <c r="HF78" s="4"/>
      <c r="HG78" s="92">
        <f t="shared" ref="HG78:HG100" si="718">HF78*B78</f>
        <v>0</v>
      </c>
      <c r="HH78" s="10">
        <f t="shared" ref="HH78:HH100" si="719">HF78*C78</f>
        <v>0</v>
      </c>
      <c r="HI78" s="4"/>
      <c r="HJ78" s="92">
        <f t="shared" ref="HJ78:HJ100" si="720">HI78*B78</f>
        <v>0</v>
      </c>
      <c r="HK78" s="10">
        <f t="shared" ref="HK78:HK100" si="721">HI78*C78</f>
        <v>0</v>
      </c>
      <c r="HL78" s="4"/>
      <c r="HM78" s="92">
        <f t="shared" ref="HM78:HM100" si="722">HL78*B78</f>
        <v>0</v>
      </c>
      <c r="HN78" s="10">
        <f t="shared" ref="HN78:HN100" si="723">HL78*C78</f>
        <v>0</v>
      </c>
      <c r="HO78" s="119">
        <f t="shared" si="223"/>
        <v>0</v>
      </c>
      <c r="HP78" s="4"/>
      <c r="HQ78" s="92">
        <f t="shared" ref="HQ78:HQ100" si="724">HP78*B78</f>
        <v>0</v>
      </c>
      <c r="HR78" s="10">
        <f t="shared" ref="HR78:HR100" si="725">HP78*C78</f>
        <v>0</v>
      </c>
      <c r="HS78" s="4"/>
      <c r="HT78" s="92">
        <f t="shared" ref="HT78:HT100" si="726">HS78*B78</f>
        <v>0</v>
      </c>
      <c r="HU78" s="10">
        <f t="shared" ref="HU78:HU100" si="727">HS78*C78</f>
        <v>0</v>
      </c>
      <c r="HV78" s="4"/>
      <c r="HW78" s="92">
        <f t="shared" ref="HW78:HW100" si="728">HV78*B78</f>
        <v>0</v>
      </c>
      <c r="HX78" s="10">
        <f t="shared" ref="HX78:HX100" si="729">HV78*C78</f>
        <v>0</v>
      </c>
      <c r="HY78" s="119">
        <f t="shared" si="224"/>
        <v>0</v>
      </c>
      <c r="HZ78" s="4"/>
      <c r="IA78" s="92">
        <f t="shared" ref="IA78:IA100" si="730">HZ78*B78</f>
        <v>0</v>
      </c>
      <c r="IB78" s="10">
        <f t="shared" ref="IB78:IB100" si="731">HZ78*C78</f>
        <v>0</v>
      </c>
      <c r="IC78" s="4"/>
      <c r="ID78" s="92">
        <f t="shared" ref="ID78:ID100" si="732">IC78*B78</f>
        <v>0</v>
      </c>
      <c r="IE78" s="10">
        <f t="shared" ref="IE78:IE100" si="733">IC78*C78</f>
        <v>0</v>
      </c>
      <c r="IF78" s="4"/>
      <c r="IG78" s="92">
        <f t="shared" ref="IG78:IG100" si="734">IF78*B78</f>
        <v>0</v>
      </c>
      <c r="IH78" s="10">
        <f t="shared" ref="IH78:IH100" si="735">IF78*C78</f>
        <v>0</v>
      </c>
      <c r="II78" s="119">
        <f t="shared" si="225"/>
        <v>0</v>
      </c>
      <c r="IJ78" s="4"/>
      <c r="IK78" s="92">
        <f t="shared" ref="IK78:IK100" si="736">IJ78*B78</f>
        <v>0</v>
      </c>
      <c r="IL78" s="10">
        <f t="shared" ref="IL78:IL100" si="737">IJ78*C78</f>
        <v>0</v>
      </c>
      <c r="IM78" s="4"/>
      <c r="IN78" s="92">
        <f t="shared" ref="IN78:IN100" si="738">IM78*B78</f>
        <v>0</v>
      </c>
      <c r="IO78" s="10">
        <f t="shared" ref="IO78:IO100" si="739">IM78*C78</f>
        <v>0</v>
      </c>
      <c r="IP78" s="4"/>
      <c r="IQ78" s="92">
        <f t="shared" ref="IQ78:IQ100" si="740">IP78*B78</f>
        <v>0</v>
      </c>
      <c r="IR78" s="10">
        <f t="shared" ref="IR78:IR100" si="741">IP78*C78</f>
        <v>0</v>
      </c>
      <c r="IS78" s="119">
        <f t="shared" si="226"/>
        <v>0</v>
      </c>
      <c r="IT78" s="4"/>
      <c r="IU78" s="92">
        <f t="shared" ref="IU78:IU100" si="742">IT78*B78</f>
        <v>0</v>
      </c>
      <c r="IV78" s="10">
        <f t="shared" ref="IV78:IV100" si="743">IT78*C78</f>
        <v>0</v>
      </c>
      <c r="IW78" s="4"/>
      <c r="IX78" s="92">
        <f t="shared" ref="IX78:IX100" si="744">IW78*B78</f>
        <v>0</v>
      </c>
      <c r="IY78" s="10">
        <f t="shared" ref="IY78:IY100" si="745">IW78*C78</f>
        <v>0</v>
      </c>
      <c r="IZ78" s="4"/>
      <c r="JA78" s="92">
        <f t="shared" ref="JA78:JA100" si="746">IZ78*B78</f>
        <v>0</v>
      </c>
      <c r="JB78" s="10">
        <f t="shared" ref="JB78:JB100" si="747">IZ78*C78</f>
        <v>0</v>
      </c>
      <c r="JC78" s="119">
        <f t="shared" si="227"/>
        <v>0</v>
      </c>
      <c r="JD78" s="4"/>
      <c r="JE78" s="92">
        <f t="shared" ref="JE78:JE100" si="748">JD78*B78</f>
        <v>0</v>
      </c>
      <c r="JF78" s="10">
        <f t="shared" si="665"/>
        <v>0</v>
      </c>
      <c r="JG78" s="4"/>
      <c r="JH78" s="92">
        <f t="shared" ref="JH78:JH100" si="749">JG78*B78</f>
        <v>0</v>
      </c>
      <c r="JI78" s="10">
        <f t="shared" si="666"/>
        <v>0</v>
      </c>
      <c r="JJ78" s="4"/>
      <c r="JK78" s="92">
        <f t="shared" ref="JK78:JK100" si="750">JJ78*B78</f>
        <v>0</v>
      </c>
      <c r="JL78" s="10">
        <f t="shared" ref="JL78:JL100" si="751">JJ78*C78</f>
        <v>0</v>
      </c>
      <c r="JM78" s="119">
        <f t="shared" si="667"/>
        <v>0</v>
      </c>
      <c r="JN78" s="4"/>
      <c r="JO78" s="92">
        <f t="shared" ref="JO78:JO100" si="752">JN78*B78</f>
        <v>0</v>
      </c>
      <c r="JP78" s="10">
        <f t="shared" ref="JP78:JP100" si="753">JN78*C78</f>
        <v>0</v>
      </c>
      <c r="JQ78" s="4"/>
      <c r="JR78" s="92">
        <f t="shared" ref="JR78:JR100" si="754">JQ78*B78</f>
        <v>0</v>
      </c>
      <c r="JS78" s="10">
        <f t="shared" ref="JS78:JS100" si="755">JQ78*C78</f>
        <v>0</v>
      </c>
      <c r="JT78" s="4"/>
      <c r="JU78" s="92">
        <f t="shared" ref="JU78:JU100" si="756">JT78*C78</f>
        <v>0</v>
      </c>
      <c r="JV78" s="10">
        <f t="shared" ref="JV78:JV100" si="757">JT78*C78</f>
        <v>0</v>
      </c>
      <c r="JW78" s="119">
        <f t="shared" si="228"/>
        <v>0</v>
      </c>
      <c r="JX78" s="4"/>
      <c r="JY78" s="92">
        <f t="shared" ref="JY78:JY100" si="758">JX78*B78</f>
        <v>0</v>
      </c>
      <c r="JZ78" s="10">
        <f t="shared" ref="JZ78:JZ100" si="759">JX78*C78</f>
        <v>0</v>
      </c>
      <c r="KA78" s="4"/>
      <c r="KB78" s="92">
        <f t="shared" ref="KB78:KB100" si="760">KA78*B78</f>
        <v>0</v>
      </c>
      <c r="KC78" s="10">
        <f t="shared" ref="KC78:KC100" si="761">KA78*C78</f>
        <v>0</v>
      </c>
      <c r="KD78" s="4"/>
      <c r="KE78" s="92">
        <f t="shared" ref="KE78:KE100" si="762">KD78*B78</f>
        <v>0</v>
      </c>
      <c r="KF78" s="10">
        <f t="shared" ref="KF78:KF100" si="763">KD78*C78</f>
        <v>0</v>
      </c>
      <c r="KG78" s="119">
        <f t="shared" si="229"/>
        <v>0</v>
      </c>
      <c r="KH78" s="4"/>
      <c r="KI78" s="92">
        <f t="shared" ref="KI78:KI100" si="764">KH78*B78</f>
        <v>0</v>
      </c>
      <c r="KJ78" s="10">
        <f t="shared" ref="KJ78:KJ100" si="765">KH78*C78</f>
        <v>0</v>
      </c>
      <c r="KK78" s="4"/>
      <c r="KL78" s="92">
        <f t="shared" ref="KL78:KL100" si="766">KK78*B78</f>
        <v>0</v>
      </c>
      <c r="KM78" s="10">
        <f t="shared" ref="KM78:KM100" si="767">KK78*C78</f>
        <v>0</v>
      </c>
      <c r="KN78" s="4"/>
      <c r="KO78" s="92">
        <f t="shared" ref="KO78:KO100" si="768">KN78*B78</f>
        <v>0</v>
      </c>
      <c r="KP78" s="10">
        <f t="shared" ref="KP78:KP100" si="769">KN78*C78</f>
        <v>0</v>
      </c>
      <c r="KQ78" s="119">
        <f t="shared" si="230"/>
        <v>0</v>
      </c>
      <c r="KR78" s="4"/>
      <c r="KS78" s="92">
        <f t="shared" ref="KS78:KS100" si="770">KR78*B78</f>
        <v>0</v>
      </c>
      <c r="KT78" s="10">
        <f t="shared" ref="KT78:KT100" si="771">KR78*C78</f>
        <v>0</v>
      </c>
      <c r="KU78" s="4"/>
      <c r="KV78" s="92">
        <f t="shared" ref="KV78:KV100" si="772">KU78*B78</f>
        <v>0</v>
      </c>
      <c r="KW78" s="10">
        <f t="shared" ref="KW78:KW100" si="773">KU78*C78</f>
        <v>0</v>
      </c>
      <c r="KX78" s="4"/>
      <c r="KY78" s="92">
        <f t="shared" ref="KY78:KY100" si="774">KX78*B78</f>
        <v>0</v>
      </c>
      <c r="KZ78" s="10">
        <f t="shared" ref="KZ78:KZ100" si="775">KX78*C78</f>
        <v>0</v>
      </c>
      <c r="LA78" s="119">
        <f t="shared" si="231"/>
        <v>0</v>
      </c>
      <c r="LB78" s="37"/>
      <c r="LD78" s="335">
        <f t="shared" si="670"/>
        <v>0</v>
      </c>
      <c r="LE78" s="189">
        <f t="shared" si="673"/>
        <v>0</v>
      </c>
    </row>
    <row r="79" spans="1:317" x14ac:dyDescent="0.25">
      <c r="A79" s="4" t="s">
        <v>116</v>
      </c>
      <c r="B79" s="12">
        <v>0</v>
      </c>
      <c r="C79" s="12">
        <v>30000</v>
      </c>
      <c r="D79" s="4">
        <v>2</v>
      </c>
      <c r="E79" s="92">
        <f t="shared" si="1"/>
        <v>0</v>
      </c>
      <c r="F79" s="10">
        <f t="shared" si="2"/>
        <v>60000</v>
      </c>
      <c r="G79" s="4"/>
      <c r="H79" s="92">
        <f t="shared" si="3"/>
        <v>0</v>
      </c>
      <c r="I79" s="10">
        <f t="shared" si="4"/>
        <v>0</v>
      </c>
      <c r="J79" s="4"/>
      <c r="K79" s="92">
        <f t="shared" si="5"/>
        <v>0</v>
      </c>
      <c r="L79" s="10">
        <f t="shared" si="6"/>
        <v>0</v>
      </c>
      <c r="M79" s="119">
        <f t="shared" si="668"/>
        <v>2</v>
      </c>
      <c r="N79" s="4"/>
      <c r="O79" s="92">
        <f t="shared" si="674"/>
        <v>0</v>
      </c>
      <c r="P79" s="10">
        <f t="shared" si="9"/>
        <v>0</v>
      </c>
      <c r="Q79" s="4"/>
      <c r="R79" s="92">
        <f t="shared" si="10"/>
        <v>0</v>
      </c>
      <c r="S79" s="10">
        <f t="shared" si="11"/>
        <v>0</v>
      </c>
      <c r="T79" s="4"/>
      <c r="U79" s="92">
        <f t="shared" si="12"/>
        <v>0</v>
      </c>
      <c r="V79" s="10">
        <f t="shared" si="13"/>
        <v>0</v>
      </c>
      <c r="W79" s="119">
        <f t="shared" si="664"/>
        <v>0</v>
      </c>
      <c r="X79" s="4"/>
      <c r="Y79" s="92">
        <f t="shared" si="15"/>
        <v>0</v>
      </c>
      <c r="Z79" s="10">
        <f t="shared" si="16"/>
        <v>0</v>
      </c>
      <c r="AA79" s="4"/>
      <c r="AB79" s="92">
        <f t="shared" si="17"/>
        <v>0</v>
      </c>
      <c r="AC79" s="10">
        <f t="shared" si="18"/>
        <v>0</v>
      </c>
      <c r="AD79" s="4"/>
      <c r="AE79" s="92">
        <f t="shared" si="19"/>
        <v>0</v>
      </c>
      <c r="AF79" s="10">
        <f t="shared" si="20"/>
        <v>0</v>
      </c>
      <c r="AG79" s="119">
        <f t="shared" si="21"/>
        <v>0</v>
      </c>
      <c r="AH79" s="4">
        <v>1</v>
      </c>
      <c r="AI79" s="92">
        <f t="shared" si="675"/>
        <v>0</v>
      </c>
      <c r="AJ79" s="10">
        <f t="shared" si="676"/>
        <v>30000</v>
      </c>
      <c r="AK79" s="4"/>
      <c r="AL79" s="92">
        <f t="shared" si="24"/>
        <v>0</v>
      </c>
      <c r="AM79" s="10">
        <f t="shared" si="25"/>
        <v>0</v>
      </c>
      <c r="AN79" s="4"/>
      <c r="AO79" s="92">
        <f t="shared" si="677"/>
        <v>0</v>
      </c>
      <c r="AP79" s="10">
        <f t="shared" si="678"/>
        <v>0</v>
      </c>
      <c r="AQ79" s="119">
        <f t="shared" si="28"/>
        <v>1</v>
      </c>
      <c r="AR79" s="4"/>
      <c r="AS79" s="92">
        <f t="shared" si="29"/>
        <v>0</v>
      </c>
      <c r="AT79" s="10">
        <f t="shared" si="30"/>
        <v>0</v>
      </c>
      <c r="AU79" s="4"/>
      <c r="AV79" s="92">
        <f t="shared" si="31"/>
        <v>0</v>
      </c>
      <c r="AW79" s="10">
        <f t="shared" si="32"/>
        <v>0</v>
      </c>
      <c r="AX79" s="4"/>
      <c r="AY79" s="92">
        <f t="shared" si="33"/>
        <v>0</v>
      </c>
      <c r="AZ79" s="10">
        <f t="shared" si="34"/>
        <v>0</v>
      </c>
      <c r="BA79" s="119">
        <f t="shared" si="35"/>
        <v>0</v>
      </c>
      <c r="BB79" s="4"/>
      <c r="BC79" s="92">
        <f t="shared" si="36"/>
        <v>0</v>
      </c>
      <c r="BD79" s="10">
        <f t="shared" si="37"/>
        <v>0</v>
      </c>
      <c r="BE79" s="4"/>
      <c r="BF79" s="92">
        <f t="shared" si="38"/>
        <v>0</v>
      </c>
      <c r="BG79" s="10">
        <f t="shared" si="39"/>
        <v>0</v>
      </c>
      <c r="BH79" s="4"/>
      <c r="BI79" s="92">
        <f t="shared" si="679"/>
        <v>0</v>
      </c>
      <c r="BJ79" s="10">
        <f t="shared" si="680"/>
        <v>0</v>
      </c>
      <c r="BK79" s="119">
        <f t="shared" si="42"/>
        <v>0</v>
      </c>
      <c r="BL79" s="4"/>
      <c r="BM79" s="92">
        <f t="shared" si="43"/>
        <v>0</v>
      </c>
      <c r="BN79" s="10">
        <f t="shared" si="44"/>
        <v>0</v>
      </c>
      <c r="BO79" s="4"/>
      <c r="BP79" s="92">
        <f t="shared" si="45"/>
        <v>0</v>
      </c>
      <c r="BQ79" s="10">
        <f t="shared" si="46"/>
        <v>0</v>
      </c>
      <c r="BR79" s="4"/>
      <c r="BS79" s="92">
        <f t="shared" si="47"/>
        <v>0</v>
      </c>
      <c r="BT79" s="10">
        <f t="shared" si="48"/>
        <v>0</v>
      </c>
      <c r="BU79" s="119">
        <f t="shared" si="49"/>
        <v>0</v>
      </c>
      <c r="BV79" s="4"/>
      <c r="BW79" s="92">
        <f t="shared" si="50"/>
        <v>0</v>
      </c>
      <c r="BX79" s="10">
        <f t="shared" si="51"/>
        <v>0</v>
      </c>
      <c r="BY79" s="4"/>
      <c r="BZ79" s="92">
        <f t="shared" si="52"/>
        <v>0</v>
      </c>
      <c r="CA79" s="10">
        <f t="shared" si="53"/>
        <v>0</v>
      </c>
      <c r="CB79" s="4"/>
      <c r="CC79" s="92">
        <f t="shared" si="54"/>
        <v>0</v>
      </c>
      <c r="CD79" s="10">
        <f t="shared" si="55"/>
        <v>0</v>
      </c>
      <c r="CE79" s="119">
        <f t="shared" si="56"/>
        <v>0</v>
      </c>
      <c r="CF79" s="4"/>
      <c r="CG79" s="92">
        <f t="shared" si="57"/>
        <v>0</v>
      </c>
      <c r="CH79" s="10">
        <f t="shared" si="58"/>
        <v>0</v>
      </c>
      <c r="CI79" s="4"/>
      <c r="CJ79" s="92">
        <f t="shared" si="59"/>
        <v>0</v>
      </c>
      <c r="CK79" s="10">
        <f t="shared" si="60"/>
        <v>0</v>
      </c>
      <c r="CL79" s="4"/>
      <c r="CM79" s="92">
        <f t="shared" si="61"/>
        <v>0</v>
      </c>
      <c r="CN79" s="10">
        <f t="shared" si="62"/>
        <v>0</v>
      </c>
      <c r="CO79" s="119">
        <f t="shared" si="63"/>
        <v>0</v>
      </c>
      <c r="CP79" s="4"/>
      <c r="CQ79" s="92">
        <f t="shared" si="64"/>
        <v>0</v>
      </c>
      <c r="CR79" s="10">
        <f t="shared" si="65"/>
        <v>0</v>
      </c>
      <c r="CS79" s="4"/>
      <c r="CT79" s="92">
        <f t="shared" si="66"/>
        <v>0</v>
      </c>
      <c r="CU79" s="10">
        <f t="shared" si="67"/>
        <v>0</v>
      </c>
      <c r="CV79" s="4"/>
      <c r="CW79" s="92">
        <f t="shared" si="68"/>
        <v>0</v>
      </c>
      <c r="CX79" s="10">
        <f t="shared" si="69"/>
        <v>0</v>
      </c>
      <c r="CY79" s="119">
        <f t="shared" si="70"/>
        <v>0</v>
      </c>
      <c r="CZ79" s="4"/>
      <c r="DA79" s="92">
        <f t="shared" si="71"/>
        <v>0</v>
      </c>
      <c r="DB79" s="10">
        <f t="shared" si="72"/>
        <v>0</v>
      </c>
      <c r="DC79" s="4"/>
      <c r="DD79" s="92">
        <f t="shared" si="73"/>
        <v>0</v>
      </c>
      <c r="DE79" s="10">
        <f t="shared" si="74"/>
        <v>0</v>
      </c>
      <c r="DF79" s="4"/>
      <c r="DG79" s="92">
        <f t="shared" si="75"/>
        <v>0</v>
      </c>
      <c r="DH79" s="10">
        <f t="shared" si="76"/>
        <v>0</v>
      </c>
      <c r="DI79" s="119">
        <f t="shared" si="77"/>
        <v>0</v>
      </c>
      <c r="DJ79" s="4"/>
      <c r="DK79" s="92">
        <f t="shared" si="78"/>
        <v>0</v>
      </c>
      <c r="DL79" s="10">
        <f t="shared" si="79"/>
        <v>0</v>
      </c>
      <c r="DM79" s="4"/>
      <c r="DN79" s="92">
        <f t="shared" si="80"/>
        <v>0</v>
      </c>
      <c r="DO79" s="10">
        <f t="shared" si="81"/>
        <v>0</v>
      </c>
      <c r="DP79" s="4"/>
      <c r="DQ79" s="92">
        <f t="shared" si="82"/>
        <v>0</v>
      </c>
      <c r="DR79" s="10">
        <f t="shared" si="83"/>
        <v>0</v>
      </c>
      <c r="DS79" s="119">
        <f t="shared" si="84"/>
        <v>0</v>
      </c>
      <c r="DT79" s="4"/>
      <c r="DU79" s="92">
        <f t="shared" si="85"/>
        <v>0</v>
      </c>
      <c r="DV79" s="10">
        <f t="shared" si="86"/>
        <v>0</v>
      </c>
      <c r="DW79" s="4"/>
      <c r="DX79" s="92">
        <f t="shared" si="87"/>
        <v>0</v>
      </c>
      <c r="DY79" s="10">
        <f t="shared" si="88"/>
        <v>0</v>
      </c>
      <c r="DZ79" s="4"/>
      <c r="EA79" s="92">
        <f t="shared" si="89"/>
        <v>0</v>
      </c>
      <c r="EB79" s="10">
        <f t="shared" si="90"/>
        <v>0</v>
      </c>
      <c r="EC79" s="119">
        <f t="shared" si="681"/>
        <v>0</v>
      </c>
      <c r="ED79" s="4"/>
      <c r="EE79" s="92">
        <f t="shared" si="92"/>
        <v>0</v>
      </c>
      <c r="EF79" s="10">
        <f t="shared" si="93"/>
        <v>0</v>
      </c>
      <c r="EG79" s="4"/>
      <c r="EH79" s="92">
        <f t="shared" si="94"/>
        <v>0</v>
      </c>
      <c r="EI79" s="10">
        <f t="shared" si="95"/>
        <v>0</v>
      </c>
      <c r="EJ79" s="4"/>
      <c r="EK79" s="92">
        <f t="shared" si="96"/>
        <v>0</v>
      </c>
      <c r="EL79" s="10">
        <f t="shared" si="97"/>
        <v>0</v>
      </c>
      <c r="EM79" s="119">
        <f t="shared" si="98"/>
        <v>0</v>
      </c>
      <c r="EN79" s="4"/>
      <c r="EO79" s="92">
        <f t="shared" si="99"/>
        <v>0</v>
      </c>
      <c r="EP79" s="10">
        <f t="shared" si="671"/>
        <v>0</v>
      </c>
      <c r="EQ79" s="4"/>
      <c r="ER79" s="92">
        <f t="shared" si="101"/>
        <v>0</v>
      </c>
      <c r="ES79" s="10">
        <f t="shared" si="102"/>
        <v>0</v>
      </c>
      <c r="ET79" s="4"/>
      <c r="EU79" s="92">
        <f t="shared" si="103"/>
        <v>0</v>
      </c>
      <c r="EV79" s="10">
        <f t="shared" si="104"/>
        <v>0</v>
      </c>
      <c r="EW79" s="119">
        <f t="shared" si="672"/>
        <v>0</v>
      </c>
      <c r="EX79" s="4"/>
      <c r="EY79" s="92">
        <f t="shared" si="682"/>
        <v>0</v>
      </c>
      <c r="EZ79" s="10">
        <f t="shared" si="683"/>
        <v>0</v>
      </c>
      <c r="FA79" s="4"/>
      <c r="FB79" s="92">
        <f t="shared" si="684"/>
        <v>0</v>
      </c>
      <c r="FC79" s="10">
        <f t="shared" si="685"/>
        <v>0</v>
      </c>
      <c r="FD79" s="4"/>
      <c r="FE79" s="92">
        <f t="shared" si="686"/>
        <v>0</v>
      </c>
      <c r="FF79" s="10">
        <f t="shared" si="687"/>
        <v>0</v>
      </c>
      <c r="FG79" s="119">
        <f t="shared" si="112"/>
        <v>0</v>
      </c>
      <c r="FH79" s="4"/>
      <c r="FI79" s="92">
        <f t="shared" si="688"/>
        <v>0</v>
      </c>
      <c r="FJ79" s="10">
        <f t="shared" si="689"/>
        <v>0</v>
      </c>
      <c r="FK79" s="4"/>
      <c r="FL79" s="92">
        <f t="shared" si="690"/>
        <v>0</v>
      </c>
      <c r="FM79" s="10">
        <f t="shared" si="691"/>
        <v>0</v>
      </c>
      <c r="FN79" s="4"/>
      <c r="FO79" s="92">
        <f t="shared" si="692"/>
        <v>0</v>
      </c>
      <c r="FP79" s="10">
        <f t="shared" si="693"/>
        <v>0</v>
      </c>
      <c r="FQ79" s="119">
        <f t="shared" si="219"/>
        <v>0</v>
      </c>
      <c r="FR79" s="4"/>
      <c r="FS79" s="92">
        <f t="shared" si="694"/>
        <v>0</v>
      </c>
      <c r="FT79" s="10">
        <f t="shared" si="695"/>
        <v>0</v>
      </c>
      <c r="FU79" s="4"/>
      <c r="FV79" s="92">
        <f t="shared" si="696"/>
        <v>0</v>
      </c>
      <c r="FW79" s="10">
        <f t="shared" si="697"/>
        <v>0</v>
      </c>
      <c r="FX79" s="4"/>
      <c r="FY79" s="92">
        <f t="shared" si="698"/>
        <v>0</v>
      </c>
      <c r="FZ79" s="10">
        <f t="shared" si="699"/>
        <v>0</v>
      </c>
      <c r="GA79" s="119">
        <f t="shared" si="220"/>
        <v>0</v>
      </c>
      <c r="GB79" s="4"/>
      <c r="GC79" s="92">
        <f t="shared" si="700"/>
        <v>0</v>
      </c>
      <c r="GD79" s="10">
        <f t="shared" si="701"/>
        <v>0</v>
      </c>
      <c r="GE79" s="4"/>
      <c r="GF79" s="92">
        <f t="shared" si="702"/>
        <v>0</v>
      </c>
      <c r="GG79" s="10">
        <f t="shared" si="703"/>
        <v>0</v>
      </c>
      <c r="GH79" s="4"/>
      <c r="GI79" s="92">
        <f t="shared" si="704"/>
        <v>0</v>
      </c>
      <c r="GJ79" s="10">
        <f t="shared" si="705"/>
        <v>0</v>
      </c>
      <c r="GK79" s="119">
        <f t="shared" si="221"/>
        <v>0</v>
      </c>
      <c r="GL79" s="4"/>
      <c r="GM79" s="92">
        <f t="shared" si="706"/>
        <v>0</v>
      </c>
      <c r="GN79" s="10">
        <f t="shared" si="707"/>
        <v>0</v>
      </c>
      <c r="GO79" s="4"/>
      <c r="GP79" s="92">
        <f t="shared" si="708"/>
        <v>0</v>
      </c>
      <c r="GQ79" s="10">
        <f t="shared" si="709"/>
        <v>0</v>
      </c>
      <c r="GR79" s="4"/>
      <c r="GS79" s="92">
        <f t="shared" si="710"/>
        <v>0</v>
      </c>
      <c r="GT79" s="10">
        <f t="shared" si="711"/>
        <v>0</v>
      </c>
      <c r="GU79" s="119">
        <f t="shared" si="669"/>
        <v>0</v>
      </c>
      <c r="GV79" s="4"/>
      <c r="GW79" s="92">
        <f t="shared" si="712"/>
        <v>0</v>
      </c>
      <c r="GX79" s="10">
        <f t="shared" si="713"/>
        <v>0</v>
      </c>
      <c r="GY79" s="4"/>
      <c r="GZ79" s="92">
        <f t="shared" si="714"/>
        <v>0</v>
      </c>
      <c r="HA79" s="10">
        <f t="shared" si="715"/>
        <v>0</v>
      </c>
      <c r="HB79" s="4"/>
      <c r="HC79" s="92">
        <f t="shared" si="716"/>
        <v>0</v>
      </c>
      <c r="HD79" s="10">
        <f t="shared" si="717"/>
        <v>0</v>
      </c>
      <c r="HE79" s="119">
        <f t="shared" si="222"/>
        <v>0</v>
      </c>
      <c r="HF79" s="4"/>
      <c r="HG79" s="92">
        <f t="shared" si="718"/>
        <v>0</v>
      </c>
      <c r="HH79" s="10">
        <f t="shared" si="719"/>
        <v>0</v>
      </c>
      <c r="HI79" s="4"/>
      <c r="HJ79" s="92">
        <f t="shared" si="720"/>
        <v>0</v>
      </c>
      <c r="HK79" s="10">
        <f t="shared" si="721"/>
        <v>0</v>
      </c>
      <c r="HL79" s="4"/>
      <c r="HM79" s="92">
        <f t="shared" si="722"/>
        <v>0</v>
      </c>
      <c r="HN79" s="10">
        <f t="shared" si="723"/>
        <v>0</v>
      </c>
      <c r="HO79" s="119">
        <f t="shared" si="223"/>
        <v>0</v>
      </c>
      <c r="HP79" s="4"/>
      <c r="HQ79" s="92">
        <f t="shared" si="724"/>
        <v>0</v>
      </c>
      <c r="HR79" s="10">
        <f t="shared" si="725"/>
        <v>0</v>
      </c>
      <c r="HS79" s="4"/>
      <c r="HT79" s="92">
        <f t="shared" si="726"/>
        <v>0</v>
      </c>
      <c r="HU79" s="10">
        <f t="shared" si="727"/>
        <v>0</v>
      </c>
      <c r="HV79" s="4"/>
      <c r="HW79" s="92">
        <f t="shared" si="728"/>
        <v>0</v>
      </c>
      <c r="HX79" s="10">
        <f t="shared" si="729"/>
        <v>0</v>
      </c>
      <c r="HY79" s="119">
        <f t="shared" si="224"/>
        <v>0</v>
      </c>
      <c r="HZ79" s="4"/>
      <c r="IA79" s="92">
        <f t="shared" si="730"/>
        <v>0</v>
      </c>
      <c r="IB79" s="10">
        <f t="shared" si="731"/>
        <v>0</v>
      </c>
      <c r="IC79" s="4"/>
      <c r="ID79" s="92">
        <f t="shared" si="732"/>
        <v>0</v>
      </c>
      <c r="IE79" s="10">
        <f t="shared" si="733"/>
        <v>0</v>
      </c>
      <c r="IF79" s="4"/>
      <c r="IG79" s="92">
        <f t="shared" si="734"/>
        <v>0</v>
      </c>
      <c r="IH79" s="10">
        <f t="shared" si="735"/>
        <v>0</v>
      </c>
      <c r="II79" s="119">
        <f t="shared" si="225"/>
        <v>0</v>
      </c>
      <c r="IJ79" s="4"/>
      <c r="IK79" s="92">
        <f t="shared" si="736"/>
        <v>0</v>
      </c>
      <c r="IL79" s="10">
        <f t="shared" si="737"/>
        <v>0</v>
      </c>
      <c r="IM79" s="4"/>
      <c r="IN79" s="92">
        <f t="shared" si="738"/>
        <v>0</v>
      </c>
      <c r="IO79" s="10">
        <f t="shared" si="739"/>
        <v>0</v>
      </c>
      <c r="IP79" s="4"/>
      <c r="IQ79" s="92">
        <f t="shared" si="740"/>
        <v>0</v>
      </c>
      <c r="IR79" s="10">
        <f t="shared" si="741"/>
        <v>0</v>
      </c>
      <c r="IS79" s="119">
        <f t="shared" si="226"/>
        <v>0</v>
      </c>
      <c r="IT79" s="4"/>
      <c r="IU79" s="92">
        <f t="shared" si="742"/>
        <v>0</v>
      </c>
      <c r="IV79" s="10">
        <f t="shared" si="743"/>
        <v>0</v>
      </c>
      <c r="IW79" s="4"/>
      <c r="IX79" s="92">
        <f t="shared" si="744"/>
        <v>0</v>
      </c>
      <c r="IY79" s="10">
        <f t="shared" si="745"/>
        <v>0</v>
      </c>
      <c r="IZ79" s="4"/>
      <c r="JA79" s="92">
        <f t="shared" si="746"/>
        <v>0</v>
      </c>
      <c r="JB79" s="10">
        <f t="shared" si="747"/>
        <v>0</v>
      </c>
      <c r="JC79" s="119">
        <f t="shared" si="227"/>
        <v>0</v>
      </c>
      <c r="JD79" s="4"/>
      <c r="JE79" s="92">
        <f t="shared" si="748"/>
        <v>0</v>
      </c>
      <c r="JF79" s="10">
        <f t="shared" si="665"/>
        <v>0</v>
      </c>
      <c r="JG79" s="4"/>
      <c r="JH79" s="92">
        <f t="shared" si="749"/>
        <v>0</v>
      </c>
      <c r="JI79" s="10">
        <f t="shared" si="666"/>
        <v>0</v>
      </c>
      <c r="JJ79" s="4"/>
      <c r="JK79" s="92">
        <f t="shared" si="750"/>
        <v>0</v>
      </c>
      <c r="JL79" s="10">
        <f t="shared" si="751"/>
        <v>0</v>
      </c>
      <c r="JM79" s="119">
        <f t="shared" si="667"/>
        <v>0</v>
      </c>
      <c r="JN79" s="4">
        <v>1</v>
      </c>
      <c r="JO79" s="92">
        <f t="shared" si="752"/>
        <v>0</v>
      </c>
      <c r="JP79" s="10">
        <f t="shared" si="753"/>
        <v>30000</v>
      </c>
      <c r="JQ79" s="4"/>
      <c r="JR79" s="92">
        <f t="shared" si="754"/>
        <v>0</v>
      </c>
      <c r="JS79" s="10">
        <f t="shared" si="755"/>
        <v>0</v>
      </c>
      <c r="JT79" s="4"/>
      <c r="JU79" s="92">
        <f t="shared" si="756"/>
        <v>0</v>
      </c>
      <c r="JV79" s="10">
        <f t="shared" si="757"/>
        <v>0</v>
      </c>
      <c r="JW79" s="119">
        <f t="shared" si="228"/>
        <v>1</v>
      </c>
      <c r="JX79" s="4">
        <v>1</v>
      </c>
      <c r="JY79" s="92">
        <f t="shared" si="758"/>
        <v>0</v>
      </c>
      <c r="JZ79" s="10">
        <f t="shared" si="759"/>
        <v>30000</v>
      </c>
      <c r="KA79" s="4"/>
      <c r="KB79" s="92">
        <f t="shared" si="760"/>
        <v>0</v>
      </c>
      <c r="KC79" s="10">
        <f t="shared" si="761"/>
        <v>0</v>
      </c>
      <c r="KD79" s="4"/>
      <c r="KE79" s="92">
        <f t="shared" si="762"/>
        <v>0</v>
      </c>
      <c r="KF79" s="10">
        <f t="shared" si="763"/>
        <v>0</v>
      </c>
      <c r="KG79" s="119">
        <f t="shared" si="229"/>
        <v>1</v>
      </c>
      <c r="KH79" s="4"/>
      <c r="KI79" s="92">
        <f t="shared" si="764"/>
        <v>0</v>
      </c>
      <c r="KJ79" s="10">
        <f t="shared" si="765"/>
        <v>0</v>
      </c>
      <c r="KK79" s="4"/>
      <c r="KL79" s="92">
        <f t="shared" si="766"/>
        <v>0</v>
      </c>
      <c r="KM79" s="10">
        <f t="shared" si="767"/>
        <v>0</v>
      </c>
      <c r="KN79" s="4"/>
      <c r="KO79" s="92">
        <f t="shared" si="768"/>
        <v>0</v>
      </c>
      <c r="KP79" s="10">
        <f t="shared" si="769"/>
        <v>0</v>
      </c>
      <c r="KQ79" s="119">
        <f t="shared" si="230"/>
        <v>0</v>
      </c>
      <c r="KR79" s="4"/>
      <c r="KS79" s="92">
        <f t="shared" si="770"/>
        <v>0</v>
      </c>
      <c r="KT79" s="10">
        <f t="shared" si="771"/>
        <v>0</v>
      </c>
      <c r="KU79" s="4"/>
      <c r="KV79" s="92">
        <f t="shared" si="772"/>
        <v>0</v>
      </c>
      <c r="KW79" s="10">
        <f t="shared" si="773"/>
        <v>0</v>
      </c>
      <c r="KX79" s="4"/>
      <c r="KY79" s="92">
        <f t="shared" si="774"/>
        <v>0</v>
      </c>
      <c r="KZ79" s="10">
        <f t="shared" si="775"/>
        <v>0</v>
      </c>
      <c r="LA79" s="119">
        <f t="shared" si="231"/>
        <v>0</v>
      </c>
      <c r="LB79" s="37"/>
      <c r="LD79" s="335">
        <f t="shared" si="670"/>
        <v>5</v>
      </c>
      <c r="LE79" s="189">
        <f t="shared" si="673"/>
        <v>150000</v>
      </c>
    </row>
    <row r="80" spans="1:317" x14ac:dyDescent="0.25">
      <c r="A80" s="106" t="s">
        <v>124</v>
      </c>
      <c r="B80" s="12">
        <v>65000</v>
      </c>
      <c r="C80" s="12">
        <v>120000</v>
      </c>
      <c r="D80" s="4"/>
      <c r="E80" s="92">
        <f t="shared" si="1"/>
        <v>0</v>
      </c>
      <c r="F80" s="10">
        <f t="shared" si="2"/>
        <v>0</v>
      </c>
      <c r="G80" s="4"/>
      <c r="H80" s="92">
        <f t="shared" si="3"/>
        <v>0</v>
      </c>
      <c r="I80" s="10">
        <f t="shared" si="4"/>
        <v>0</v>
      </c>
      <c r="J80" s="4"/>
      <c r="K80" s="92">
        <f t="shared" si="5"/>
        <v>0</v>
      </c>
      <c r="L80" s="10">
        <f t="shared" si="6"/>
        <v>0</v>
      </c>
      <c r="M80" s="119">
        <f t="shared" si="668"/>
        <v>0</v>
      </c>
      <c r="N80" s="4"/>
      <c r="O80" s="92">
        <f t="shared" si="674"/>
        <v>0</v>
      </c>
      <c r="P80" s="10">
        <f t="shared" si="9"/>
        <v>0</v>
      </c>
      <c r="Q80" s="4"/>
      <c r="R80" s="92">
        <f t="shared" si="10"/>
        <v>0</v>
      </c>
      <c r="S80" s="10">
        <f t="shared" si="11"/>
        <v>0</v>
      </c>
      <c r="T80" s="4"/>
      <c r="U80" s="92">
        <f t="shared" si="12"/>
        <v>0</v>
      </c>
      <c r="V80" s="10">
        <f t="shared" si="13"/>
        <v>0</v>
      </c>
      <c r="W80" s="119">
        <f t="shared" si="664"/>
        <v>0</v>
      </c>
      <c r="X80" s="4"/>
      <c r="Y80" s="92">
        <f t="shared" si="15"/>
        <v>0</v>
      </c>
      <c r="Z80" s="10">
        <f t="shared" si="16"/>
        <v>0</v>
      </c>
      <c r="AA80" s="4"/>
      <c r="AB80" s="92">
        <f t="shared" si="17"/>
        <v>0</v>
      </c>
      <c r="AC80" s="10">
        <f t="shared" si="18"/>
        <v>0</v>
      </c>
      <c r="AD80" s="4"/>
      <c r="AE80" s="92">
        <f t="shared" si="19"/>
        <v>0</v>
      </c>
      <c r="AF80" s="10">
        <f t="shared" si="20"/>
        <v>0</v>
      </c>
      <c r="AG80" s="119">
        <f t="shared" si="21"/>
        <v>0</v>
      </c>
      <c r="AH80" s="4"/>
      <c r="AI80" s="92">
        <f t="shared" si="675"/>
        <v>0</v>
      </c>
      <c r="AJ80" s="10">
        <f t="shared" si="676"/>
        <v>0</v>
      </c>
      <c r="AK80" s="4"/>
      <c r="AL80" s="92">
        <f t="shared" si="24"/>
        <v>0</v>
      </c>
      <c r="AM80" s="10">
        <f t="shared" si="25"/>
        <v>0</v>
      </c>
      <c r="AN80" s="4"/>
      <c r="AO80" s="92">
        <f t="shared" si="677"/>
        <v>0</v>
      </c>
      <c r="AP80" s="10">
        <f t="shared" si="678"/>
        <v>0</v>
      </c>
      <c r="AQ80" s="119">
        <f t="shared" si="28"/>
        <v>0</v>
      </c>
      <c r="AR80" s="4"/>
      <c r="AS80" s="92">
        <f t="shared" si="29"/>
        <v>0</v>
      </c>
      <c r="AT80" s="10">
        <f t="shared" si="30"/>
        <v>0</v>
      </c>
      <c r="AU80" s="4"/>
      <c r="AV80" s="92">
        <f t="shared" si="31"/>
        <v>0</v>
      </c>
      <c r="AW80" s="10">
        <f t="shared" si="32"/>
        <v>0</v>
      </c>
      <c r="AX80" s="4"/>
      <c r="AY80" s="92">
        <f t="shared" si="33"/>
        <v>0</v>
      </c>
      <c r="AZ80" s="10">
        <f t="shared" si="34"/>
        <v>0</v>
      </c>
      <c r="BA80" s="119">
        <f t="shared" si="35"/>
        <v>0</v>
      </c>
      <c r="BB80" s="4"/>
      <c r="BC80" s="92">
        <f t="shared" si="36"/>
        <v>0</v>
      </c>
      <c r="BD80" s="10">
        <f t="shared" si="37"/>
        <v>0</v>
      </c>
      <c r="BE80" s="4"/>
      <c r="BF80" s="92">
        <f t="shared" si="38"/>
        <v>0</v>
      </c>
      <c r="BG80" s="10">
        <f t="shared" si="39"/>
        <v>0</v>
      </c>
      <c r="BH80" s="4"/>
      <c r="BI80" s="92">
        <f t="shared" si="679"/>
        <v>0</v>
      </c>
      <c r="BJ80" s="10">
        <f t="shared" si="680"/>
        <v>0</v>
      </c>
      <c r="BK80" s="119">
        <f t="shared" si="42"/>
        <v>0</v>
      </c>
      <c r="BL80" s="4"/>
      <c r="BM80" s="92">
        <f t="shared" si="43"/>
        <v>0</v>
      </c>
      <c r="BN80" s="10">
        <f t="shared" si="44"/>
        <v>0</v>
      </c>
      <c r="BO80" s="4"/>
      <c r="BP80" s="92">
        <f t="shared" si="45"/>
        <v>0</v>
      </c>
      <c r="BQ80" s="10">
        <f t="shared" si="46"/>
        <v>0</v>
      </c>
      <c r="BR80" s="4"/>
      <c r="BS80" s="92">
        <f t="shared" si="47"/>
        <v>0</v>
      </c>
      <c r="BT80" s="10">
        <f t="shared" si="48"/>
        <v>0</v>
      </c>
      <c r="BU80" s="119">
        <f t="shared" si="49"/>
        <v>0</v>
      </c>
      <c r="BV80" s="4"/>
      <c r="BW80" s="92">
        <f t="shared" si="50"/>
        <v>0</v>
      </c>
      <c r="BX80" s="10">
        <f t="shared" si="51"/>
        <v>0</v>
      </c>
      <c r="BY80" s="4"/>
      <c r="BZ80" s="92">
        <f t="shared" si="52"/>
        <v>0</v>
      </c>
      <c r="CA80" s="10">
        <f t="shared" si="53"/>
        <v>0</v>
      </c>
      <c r="CB80" s="4"/>
      <c r="CC80" s="92">
        <f t="shared" si="54"/>
        <v>0</v>
      </c>
      <c r="CD80" s="10">
        <f t="shared" si="55"/>
        <v>0</v>
      </c>
      <c r="CE80" s="119">
        <f t="shared" si="56"/>
        <v>0</v>
      </c>
      <c r="CF80" s="4"/>
      <c r="CG80" s="92">
        <f t="shared" si="57"/>
        <v>0</v>
      </c>
      <c r="CH80" s="10">
        <f t="shared" si="58"/>
        <v>0</v>
      </c>
      <c r="CI80" s="4"/>
      <c r="CJ80" s="92">
        <f t="shared" si="59"/>
        <v>0</v>
      </c>
      <c r="CK80" s="10">
        <f t="shared" si="60"/>
        <v>0</v>
      </c>
      <c r="CL80" s="4"/>
      <c r="CM80" s="92">
        <f t="shared" si="61"/>
        <v>0</v>
      </c>
      <c r="CN80" s="10">
        <f t="shared" si="62"/>
        <v>0</v>
      </c>
      <c r="CO80" s="119">
        <f t="shared" si="63"/>
        <v>0</v>
      </c>
      <c r="CP80" s="4"/>
      <c r="CQ80" s="92">
        <f t="shared" si="64"/>
        <v>0</v>
      </c>
      <c r="CR80" s="10">
        <f t="shared" si="65"/>
        <v>0</v>
      </c>
      <c r="CS80" s="4"/>
      <c r="CT80" s="92">
        <f t="shared" si="66"/>
        <v>0</v>
      </c>
      <c r="CU80" s="10">
        <f t="shared" si="67"/>
        <v>0</v>
      </c>
      <c r="CV80" s="4"/>
      <c r="CW80" s="92">
        <f t="shared" si="68"/>
        <v>0</v>
      </c>
      <c r="CX80" s="10">
        <f t="shared" si="69"/>
        <v>0</v>
      </c>
      <c r="CY80" s="119">
        <f t="shared" si="70"/>
        <v>0</v>
      </c>
      <c r="CZ80" s="4"/>
      <c r="DA80" s="92">
        <f t="shared" si="71"/>
        <v>0</v>
      </c>
      <c r="DB80" s="10">
        <f t="shared" si="72"/>
        <v>0</v>
      </c>
      <c r="DC80" s="4"/>
      <c r="DD80" s="92">
        <f t="shared" si="73"/>
        <v>0</v>
      </c>
      <c r="DE80" s="10">
        <f t="shared" si="74"/>
        <v>0</v>
      </c>
      <c r="DF80" s="4"/>
      <c r="DG80" s="92">
        <f t="shared" si="75"/>
        <v>0</v>
      </c>
      <c r="DH80" s="10">
        <f t="shared" si="76"/>
        <v>0</v>
      </c>
      <c r="DI80" s="119">
        <f t="shared" si="77"/>
        <v>0</v>
      </c>
      <c r="DJ80" s="4"/>
      <c r="DK80" s="92">
        <f t="shared" si="78"/>
        <v>0</v>
      </c>
      <c r="DL80" s="10">
        <f t="shared" si="79"/>
        <v>0</v>
      </c>
      <c r="DM80" s="4"/>
      <c r="DN80" s="92">
        <f t="shared" si="80"/>
        <v>0</v>
      </c>
      <c r="DO80" s="10">
        <f t="shared" si="81"/>
        <v>0</v>
      </c>
      <c r="DP80" s="4"/>
      <c r="DQ80" s="92">
        <f t="shared" si="82"/>
        <v>0</v>
      </c>
      <c r="DR80" s="10">
        <f t="shared" si="83"/>
        <v>0</v>
      </c>
      <c r="DS80" s="119">
        <f t="shared" si="84"/>
        <v>0</v>
      </c>
      <c r="DT80" s="4"/>
      <c r="DU80" s="92">
        <f t="shared" si="85"/>
        <v>0</v>
      </c>
      <c r="DV80" s="10">
        <f t="shared" si="86"/>
        <v>0</v>
      </c>
      <c r="DW80" s="4"/>
      <c r="DX80" s="92">
        <f t="shared" si="87"/>
        <v>0</v>
      </c>
      <c r="DY80" s="10">
        <f t="shared" si="88"/>
        <v>0</v>
      </c>
      <c r="DZ80" s="4"/>
      <c r="EA80" s="92">
        <f t="shared" si="89"/>
        <v>0</v>
      </c>
      <c r="EB80" s="10">
        <f t="shared" si="90"/>
        <v>0</v>
      </c>
      <c r="EC80" s="119">
        <f t="shared" si="681"/>
        <v>0</v>
      </c>
      <c r="ED80" s="4"/>
      <c r="EE80" s="92">
        <f t="shared" si="92"/>
        <v>0</v>
      </c>
      <c r="EF80" s="10">
        <f t="shared" si="93"/>
        <v>0</v>
      </c>
      <c r="EG80" s="4"/>
      <c r="EH80" s="92">
        <f t="shared" si="94"/>
        <v>0</v>
      </c>
      <c r="EI80" s="10">
        <f t="shared" si="95"/>
        <v>0</v>
      </c>
      <c r="EJ80" s="4"/>
      <c r="EK80" s="92">
        <f t="shared" si="96"/>
        <v>0</v>
      </c>
      <c r="EL80" s="10">
        <f t="shared" si="97"/>
        <v>0</v>
      </c>
      <c r="EM80" s="119">
        <f t="shared" si="98"/>
        <v>0</v>
      </c>
      <c r="EN80" s="4"/>
      <c r="EO80" s="92">
        <f t="shared" si="99"/>
        <v>0</v>
      </c>
      <c r="EP80" s="10">
        <f t="shared" si="671"/>
        <v>0</v>
      </c>
      <c r="EQ80" s="4"/>
      <c r="ER80" s="92">
        <f t="shared" si="101"/>
        <v>0</v>
      </c>
      <c r="ES80" s="10">
        <f t="shared" si="102"/>
        <v>0</v>
      </c>
      <c r="ET80" s="4"/>
      <c r="EU80" s="92">
        <f t="shared" si="103"/>
        <v>0</v>
      </c>
      <c r="EV80" s="10">
        <f t="shared" si="104"/>
        <v>0</v>
      </c>
      <c r="EW80" s="119">
        <f t="shared" si="672"/>
        <v>0</v>
      </c>
      <c r="EX80" s="4"/>
      <c r="EY80" s="92">
        <f t="shared" si="682"/>
        <v>0</v>
      </c>
      <c r="EZ80" s="10">
        <f t="shared" si="683"/>
        <v>0</v>
      </c>
      <c r="FA80" s="4"/>
      <c r="FB80" s="92">
        <f t="shared" si="684"/>
        <v>0</v>
      </c>
      <c r="FC80" s="10">
        <f t="shared" si="685"/>
        <v>0</v>
      </c>
      <c r="FD80" s="4"/>
      <c r="FE80" s="92">
        <f t="shared" si="686"/>
        <v>0</v>
      </c>
      <c r="FF80" s="10">
        <f t="shared" si="687"/>
        <v>0</v>
      </c>
      <c r="FG80" s="119">
        <f t="shared" si="112"/>
        <v>0</v>
      </c>
      <c r="FH80" s="4"/>
      <c r="FI80" s="92">
        <f t="shared" si="688"/>
        <v>0</v>
      </c>
      <c r="FJ80" s="10">
        <f t="shared" si="689"/>
        <v>0</v>
      </c>
      <c r="FK80" s="4"/>
      <c r="FL80" s="92">
        <f t="shared" si="690"/>
        <v>0</v>
      </c>
      <c r="FM80" s="10">
        <f t="shared" si="691"/>
        <v>0</v>
      </c>
      <c r="FN80" s="4"/>
      <c r="FO80" s="92">
        <f t="shared" si="692"/>
        <v>0</v>
      </c>
      <c r="FP80" s="10">
        <f t="shared" si="693"/>
        <v>0</v>
      </c>
      <c r="FQ80" s="119">
        <f t="shared" si="219"/>
        <v>0</v>
      </c>
      <c r="FR80" s="4"/>
      <c r="FS80" s="92">
        <f t="shared" si="694"/>
        <v>0</v>
      </c>
      <c r="FT80" s="10">
        <f t="shared" si="695"/>
        <v>0</v>
      </c>
      <c r="FU80" s="4"/>
      <c r="FV80" s="92">
        <f t="shared" si="696"/>
        <v>0</v>
      </c>
      <c r="FW80" s="10">
        <f t="shared" si="697"/>
        <v>0</v>
      </c>
      <c r="FX80" s="4"/>
      <c r="FY80" s="92">
        <f t="shared" si="698"/>
        <v>0</v>
      </c>
      <c r="FZ80" s="10">
        <f t="shared" si="699"/>
        <v>0</v>
      </c>
      <c r="GA80" s="119">
        <f t="shared" si="220"/>
        <v>0</v>
      </c>
      <c r="GB80" s="4"/>
      <c r="GC80" s="92">
        <f t="shared" si="700"/>
        <v>0</v>
      </c>
      <c r="GD80" s="10">
        <f t="shared" si="701"/>
        <v>0</v>
      </c>
      <c r="GE80" s="4"/>
      <c r="GF80" s="92">
        <f t="shared" si="702"/>
        <v>0</v>
      </c>
      <c r="GG80" s="10">
        <f t="shared" si="703"/>
        <v>0</v>
      </c>
      <c r="GH80" s="4"/>
      <c r="GI80" s="92">
        <f t="shared" si="704"/>
        <v>0</v>
      </c>
      <c r="GJ80" s="10">
        <f t="shared" si="705"/>
        <v>0</v>
      </c>
      <c r="GK80" s="119">
        <f t="shared" si="221"/>
        <v>0</v>
      </c>
      <c r="GL80" s="4"/>
      <c r="GM80" s="92">
        <f t="shared" si="706"/>
        <v>0</v>
      </c>
      <c r="GN80" s="10">
        <f t="shared" si="707"/>
        <v>0</v>
      </c>
      <c r="GO80" s="4"/>
      <c r="GP80" s="92">
        <f t="shared" si="708"/>
        <v>0</v>
      </c>
      <c r="GQ80" s="10">
        <f t="shared" si="709"/>
        <v>0</v>
      </c>
      <c r="GR80" s="4"/>
      <c r="GS80" s="92">
        <f t="shared" si="710"/>
        <v>0</v>
      </c>
      <c r="GT80" s="10">
        <f t="shared" si="711"/>
        <v>0</v>
      </c>
      <c r="GU80" s="119">
        <f t="shared" si="669"/>
        <v>0</v>
      </c>
      <c r="GV80" s="4"/>
      <c r="GW80" s="92">
        <f t="shared" si="712"/>
        <v>0</v>
      </c>
      <c r="GX80" s="10">
        <f t="shared" si="713"/>
        <v>0</v>
      </c>
      <c r="GY80" s="4"/>
      <c r="GZ80" s="92">
        <f t="shared" si="714"/>
        <v>0</v>
      </c>
      <c r="HA80" s="10">
        <f t="shared" si="715"/>
        <v>0</v>
      </c>
      <c r="HB80" s="4"/>
      <c r="HC80" s="92">
        <f t="shared" si="716"/>
        <v>0</v>
      </c>
      <c r="HD80" s="10">
        <f t="shared" si="717"/>
        <v>0</v>
      </c>
      <c r="HE80" s="119">
        <f t="shared" si="222"/>
        <v>0</v>
      </c>
      <c r="HF80" s="4"/>
      <c r="HG80" s="92">
        <f t="shared" si="718"/>
        <v>0</v>
      </c>
      <c r="HH80" s="10">
        <f t="shared" si="719"/>
        <v>0</v>
      </c>
      <c r="HI80" s="4"/>
      <c r="HJ80" s="92">
        <f t="shared" si="720"/>
        <v>0</v>
      </c>
      <c r="HK80" s="10">
        <f t="shared" si="721"/>
        <v>0</v>
      </c>
      <c r="HL80" s="4"/>
      <c r="HM80" s="92">
        <f t="shared" si="722"/>
        <v>0</v>
      </c>
      <c r="HN80" s="10">
        <f t="shared" si="723"/>
        <v>0</v>
      </c>
      <c r="HO80" s="119">
        <f t="shared" si="223"/>
        <v>0</v>
      </c>
      <c r="HP80" s="4"/>
      <c r="HQ80" s="92">
        <f t="shared" si="724"/>
        <v>0</v>
      </c>
      <c r="HR80" s="10">
        <f t="shared" si="725"/>
        <v>0</v>
      </c>
      <c r="HS80" s="4">
        <f>1</f>
        <v>1</v>
      </c>
      <c r="HT80" s="92">
        <f t="shared" si="726"/>
        <v>65000</v>
      </c>
      <c r="HU80" s="10">
        <f t="shared" si="727"/>
        <v>120000</v>
      </c>
      <c r="HV80" s="4"/>
      <c r="HW80" s="92">
        <f t="shared" si="728"/>
        <v>0</v>
      </c>
      <c r="HX80" s="10">
        <f t="shared" si="729"/>
        <v>0</v>
      </c>
      <c r="HY80" s="119">
        <f t="shared" si="224"/>
        <v>1</v>
      </c>
      <c r="HZ80" s="4">
        <v>0</v>
      </c>
      <c r="IA80" s="92">
        <f t="shared" si="730"/>
        <v>0</v>
      </c>
      <c r="IB80" s="10">
        <f t="shared" si="731"/>
        <v>0</v>
      </c>
      <c r="IC80" s="4"/>
      <c r="ID80" s="92">
        <f t="shared" si="732"/>
        <v>0</v>
      </c>
      <c r="IE80" s="10">
        <f t="shared" si="733"/>
        <v>0</v>
      </c>
      <c r="IF80" s="4"/>
      <c r="IG80" s="92">
        <f t="shared" si="734"/>
        <v>0</v>
      </c>
      <c r="IH80" s="10">
        <f t="shared" si="735"/>
        <v>0</v>
      </c>
      <c r="II80" s="119">
        <f t="shared" si="225"/>
        <v>0</v>
      </c>
      <c r="IJ80" s="4"/>
      <c r="IK80" s="92">
        <f t="shared" si="736"/>
        <v>0</v>
      </c>
      <c r="IL80" s="10">
        <f t="shared" si="737"/>
        <v>0</v>
      </c>
      <c r="IM80" s="4"/>
      <c r="IN80" s="92">
        <f t="shared" si="738"/>
        <v>0</v>
      </c>
      <c r="IO80" s="10">
        <f t="shared" si="739"/>
        <v>0</v>
      </c>
      <c r="IP80" s="4"/>
      <c r="IQ80" s="92">
        <f t="shared" si="740"/>
        <v>0</v>
      </c>
      <c r="IR80" s="10">
        <f t="shared" si="741"/>
        <v>0</v>
      </c>
      <c r="IS80" s="119">
        <f t="shared" si="226"/>
        <v>0</v>
      </c>
      <c r="IT80" s="4"/>
      <c r="IU80" s="92">
        <f t="shared" si="742"/>
        <v>0</v>
      </c>
      <c r="IV80" s="10">
        <f t="shared" si="743"/>
        <v>0</v>
      </c>
      <c r="IW80" s="4">
        <v>1</v>
      </c>
      <c r="IX80" s="92">
        <f t="shared" si="744"/>
        <v>65000</v>
      </c>
      <c r="IY80" s="10">
        <f t="shared" si="745"/>
        <v>120000</v>
      </c>
      <c r="IZ80" s="4"/>
      <c r="JA80" s="92">
        <f t="shared" si="746"/>
        <v>0</v>
      </c>
      <c r="JB80" s="10">
        <f t="shared" si="747"/>
        <v>0</v>
      </c>
      <c r="JC80" s="119">
        <f t="shared" si="227"/>
        <v>1</v>
      </c>
      <c r="JD80" s="4"/>
      <c r="JE80" s="92">
        <f t="shared" si="748"/>
        <v>0</v>
      </c>
      <c r="JF80" s="10">
        <f t="shared" si="665"/>
        <v>0</v>
      </c>
      <c r="JG80" s="4"/>
      <c r="JH80" s="92">
        <f t="shared" si="749"/>
        <v>0</v>
      </c>
      <c r="JI80" s="10">
        <f t="shared" si="666"/>
        <v>0</v>
      </c>
      <c r="JJ80" s="4"/>
      <c r="JK80" s="92">
        <f t="shared" si="750"/>
        <v>0</v>
      </c>
      <c r="JL80" s="10">
        <f t="shared" si="751"/>
        <v>0</v>
      </c>
      <c r="JM80" s="119">
        <f t="shared" si="667"/>
        <v>0</v>
      </c>
      <c r="JN80" s="4"/>
      <c r="JO80" s="92">
        <f t="shared" si="752"/>
        <v>0</v>
      </c>
      <c r="JP80" s="10">
        <f t="shared" si="753"/>
        <v>0</v>
      </c>
      <c r="JQ80" s="4"/>
      <c r="JR80" s="92">
        <f t="shared" si="754"/>
        <v>0</v>
      </c>
      <c r="JS80" s="10">
        <f t="shared" si="755"/>
        <v>0</v>
      </c>
      <c r="JT80" s="4"/>
      <c r="JU80" s="92">
        <f t="shared" si="756"/>
        <v>0</v>
      </c>
      <c r="JV80" s="10">
        <f t="shared" si="757"/>
        <v>0</v>
      </c>
      <c r="JW80" s="119">
        <f t="shared" si="228"/>
        <v>0</v>
      </c>
      <c r="JX80" s="4"/>
      <c r="JY80" s="92">
        <f t="shared" si="758"/>
        <v>0</v>
      </c>
      <c r="JZ80" s="10">
        <f t="shared" si="759"/>
        <v>0</v>
      </c>
      <c r="KA80" s="4"/>
      <c r="KB80" s="92">
        <f t="shared" si="760"/>
        <v>0</v>
      </c>
      <c r="KC80" s="10">
        <f t="shared" si="761"/>
        <v>0</v>
      </c>
      <c r="KD80" s="4"/>
      <c r="KE80" s="92">
        <f t="shared" si="762"/>
        <v>0</v>
      </c>
      <c r="KF80" s="10">
        <f t="shared" si="763"/>
        <v>0</v>
      </c>
      <c r="KG80" s="119">
        <f t="shared" si="229"/>
        <v>0</v>
      </c>
      <c r="KH80" s="4"/>
      <c r="KI80" s="92">
        <f t="shared" si="764"/>
        <v>0</v>
      </c>
      <c r="KJ80" s="10">
        <f t="shared" si="765"/>
        <v>0</v>
      </c>
      <c r="KK80" s="4"/>
      <c r="KL80" s="92">
        <f t="shared" si="766"/>
        <v>0</v>
      </c>
      <c r="KM80" s="10">
        <f t="shared" si="767"/>
        <v>0</v>
      </c>
      <c r="KN80" s="4"/>
      <c r="KO80" s="92">
        <f t="shared" si="768"/>
        <v>0</v>
      </c>
      <c r="KP80" s="10">
        <f t="shared" si="769"/>
        <v>0</v>
      </c>
      <c r="KQ80" s="119">
        <f t="shared" si="230"/>
        <v>0</v>
      </c>
      <c r="KR80" s="4"/>
      <c r="KS80" s="92">
        <f t="shared" si="770"/>
        <v>0</v>
      </c>
      <c r="KT80" s="10">
        <f t="shared" si="771"/>
        <v>0</v>
      </c>
      <c r="KU80" s="4"/>
      <c r="KV80" s="92">
        <f t="shared" si="772"/>
        <v>0</v>
      </c>
      <c r="KW80" s="10">
        <f t="shared" si="773"/>
        <v>0</v>
      </c>
      <c r="KX80" s="4"/>
      <c r="KY80" s="92">
        <f t="shared" si="774"/>
        <v>0</v>
      </c>
      <c r="KZ80" s="10">
        <f t="shared" si="775"/>
        <v>0</v>
      </c>
      <c r="LA80" s="119">
        <f t="shared" si="231"/>
        <v>0</v>
      </c>
      <c r="LB80" s="37"/>
      <c r="LD80" s="335">
        <f t="shared" si="670"/>
        <v>2</v>
      </c>
      <c r="LE80" s="189">
        <f t="shared" si="673"/>
        <v>240000</v>
      </c>
    </row>
    <row r="81" spans="1:317" x14ac:dyDescent="0.25">
      <c r="A81" s="106" t="s">
        <v>125</v>
      </c>
      <c r="B81" s="12">
        <v>65000</v>
      </c>
      <c r="C81" s="12">
        <v>120000</v>
      </c>
      <c r="D81" s="4"/>
      <c r="E81" s="92">
        <f t="shared" si="1"/>
        <v>0</v>
      </c>
      <c r="F81" s="10">
        <f t="shared" si="2"/>
        <v>0</v>
      </c>
      <c r="G81" s="4">
        <f>1</f>
        <v>1</v>
      </c>
      <c r="H81" s="92">
        <f t="shared" si="3"/>
        <v>65000</v>
      </c>
      <c r="I81" s="10">
        <f t="shared" si="4"/>
        <v>120000</v>
      </c>
      <c r="J81" s="4"/>
      <c r="K81" s="92">
        <f t="shared" si="5"/>
        <v>0</v>
      </c>
      <c r="L81" s="10">
        <f t="shared" si="6"/>
        <v>0</v>
      </c>
      <c r="M81" s="119">
        <f t="shared" si="668"/>
        <v>1</v>
      </c>
      <c r="N81" s="4"/>
      <c r="O81" s="92">
        <f t="shared" si="674"/>
        <v>0</v>
      </c>
      <c r="P81" s="10">
        <f t="shared" si="9"/>
        <v>0</v>
      </c>
      <c r="Q81" s="4"/>
      <c r="R81" s="92">
        <f t="shared" si="10"/>
        <v>0</v>
      </c>
      <c r="S81" s="10">
        <f t="shared" si="11"/>
        <v>0</v>
      </c>
      <c r="T81" s="4"/>
      <c r="U81" s="92">
        <f t="shared" si="12"/>
        <v>0</v>
      </c>
      <c r="V81" s="10">
        <f t="shared" si="13"/>
        <v>0</v>
      </c>
      <c r="W81" s="119">
        <f t="shared" si="664"/>
        <v>0</v>
      </c>
      <c r="X81" s="4"/>
      <c r="Y81" s="92">
        <f t="shared" si="15"/>
        <v>0</v>
      </c>
      <c r="Z81" s="10">
        <f t="shared" si="16"/>
        <v>0</v>
      </c>
      <c r="AA81" s="4"/>
      <c r="AB81" s="92">
        <f t="shared" si="17"/>
        <v>0</v>
      </c>
      <c r="AC81" s="10">
        <f t="shared" si="18"/>
        <v>0</v>
      </c>
      <c r="AD81" s="4"/>
      <c r="AE81" s="92">
        <f t="shared" si="19"/>
        <v>0</v>
      </c>
      <c r="AF81" s="10">
        <f t="shared" si="20"/>
        <v>0</v>
      </c>
      <c r="AG81" s="119">
        <f t="shared" si="21"/>
        <v>0</v>
      </c>
      <c r="AH81" s="4"/>
      <c r="AI81" s="92">
        <f t="shared" si="675"/>
        <v>0</v>
      </c>
      <c r="AJ81" s="10">
        <f t="shared" si="676"/>
        <v>0</v>
      </c>
      <c r="AK81" s="4"/>
      <c r="AL81" s="92">
        <f t="shared" si="24"/>
        <v>0</v>
      </c>
      <c r="AM81" s="10">
        <f t="shared" si="25"/>
        <v>0</v>
      </c>
      <c r="AN81" s="4"/>
      <c r="AO81" s="92">
        <f t="shared" si="677"/>
        <v>0</v>
      </c>
      <c r="AP81" s="10">
        <f t="shared" si="678"/>
        <v>0</v>
      </c>
      <c r="AQ81" s="119">
        <f t="shared" si="28"/>
        <v>0</v>
      </c>
      <c r="AR81" s="4"/>
      <c r="AS81" s="92">
        <f t="shared" si="29"/>
        <v>0</v>
      </c>
      <c r="AT81" s="10">
        <f t="shared" si="30"/>
        <v>0</v>
      </c>
      <c r="AU81" s="4"/>
      <c r="AV81" s="92">
        <f t="shared" si="31"/>
        <v>0</v>
      </c>
      <c r="AW81" s="10">
        <f t="shared" si="32"/>
        <v>0</v>
      </c>
      <c r="AX81" s="4"/>
      <c r="AY81" s="92">
        <f t="shared" si="33"/>
        <v>0</v>
      </c>
      <c r="AZ81" s="10">
        <f t="shared" si="34"/>
        <v>0</v>
      </c>
      <c r="BA81" s="119">
        <f t="shared" si="35"/>
        <v>0</v>
      </c>
      <c r="BB81" s="4">
        <v>1</v>
      </c>
      <c r="BC81" s="92">
        <f t="shared" si="36"/>
        <v>65000</v>
      </c>
      <c r="BD81" s="10">
        <f t="shared" si="37"/>
        <v>120000</v>
      </c>
      <c r="BE81" s="4"/>
      <c r="BF81" s="92">
        <f t="shared" si="38"/>
        <v>0</v>
      </c>
      <c r="BG81" s="10">
        <f t="shared" si="39"/>
        <v>0</v>
      </c>
      <c r="BH81" s="4"/>
      <c r="BI81" s="92">
        <f t="shared" si="679"/>
        <v>0</v>
      </c>
      <c r="BJ81" s="10">
        <f t="shared" si="680"/>
        <v>0</v>
      </c>
      <c r="BK81" s="119">
        <f t="shared" si="42"/>
        <v>1</v>
      </c>
      <c r="BL81" s="4"/>
      <c r="BM81" s="92">
        <f t="shared" si="43"/>
        <v>0</v>
      </c>
      <c r="BN81" s="10">
        <f t="shared" si="44"/>
        <v>0</v>
      </c>
      <c r="BO81" s="4"/>
      <c r="BP81" s="92">
        <f t="shared" si="45"/>
        <v>0</v>
      </c>
      <c r="BQ81" s="10">
        <f t="shared" si="46"/>
        <v>0</v>
      </c>
      <c r="BR81" s="4"/>
      <c r="BS81" s="92">
        <f t="shared" si="47"/>
        <v>0</v>
      </c>
      <c r="BT81" s="10">
        <f t="shared" si="48"/>
        <v>0</v>
      </c>
      <c r="BU81" s="119">
        <f t="shared" si="49"/>
        <v>0</v>
      </c>
      <c r="BV81" s="4"/>
      <c r="BW81" s="92">
        <f t="shared" si="50"/>
        <v>0</v>
      </c>
      <c r="BX81" s="10">
        <f t="shared" si="51"/>
        <v>0</v>
      </c>
      <c r="BY81" s="4"/>
      <c r="BZ81" s="92">
        <f t="shared" si="52"/>
        <v>0</v>
      </c>
      <c r="CA81" s="10">
        <f t="shared" si="53"/>
        <v>0</v>
      </c>
      <c r="CB81" s="4"/>
      <c r="CC81" s="92">
        <f t="shared" si="54"/>
        <v>0</v>
      </c>
      <c r="CD81" s="10">
        <f t="shared" si="55"/>
        <v>0</v>
      </c>
      <c r="CE81" s="119">
        <f t="shared" si="56"/>
        <v>0</v>
      </c>
      <c r="CF81" s="4"/>
      <c r="CG81" s="92">
        <f t="shared" si="57"/>
        <v>0</v>
      </c>
      <c r="CH81" s="10">
        <f t="shared" si="58"/>
        <v>0</v>
      </c>
      <c r="CI81" s="4"/>
      <c r="CJ81" s="92">
        <f t="shared" si="59"/>
        <v>0</v>
      </c>
      <c r="CK81" s="10">
        <f t="shared" si="60"/>
        <v>0</v>
      </c>
      <c r="CL81" s="4"/>
      <c r="CM81" s="92">
        <f t="shared" si="61"/>
        <v>0</v>
      </c>
      <c r="CN81" s="10">
        <f t="shared" si="62"/>
        <v>0</v>
      </c>
      <c r="CO81" s="119">
        <f t="shared" si="63"/>
        <v>0</v>
      </c>
      <c r="CP81" s="4"/>
      <c r="CQ81" s="92">
        <f t="shared" si="64"/>
        <v>0</v>
      </c>
      <c r="CR81" s="10">
        <f t="shared" si="65"/>
        <v>0</v>
      </c>
      <c r="CS81" s="4"/>
      <c r="CT81" s="92">
        <f t="shared" si="66"/>
        <v>0</v>
      </c>
      <c r="CU81" s="10">
        <f t="shared" si="67"/>
        <v>0</v>
      </c>
      <c r="CV81" s="4"/>
      <c r="CW81" s="92">
        <f t="shared" si="68"/>
        <v>0</v>
      </c>
      <c r="CX81" s="10">
        <f t="shared" si="69"/>
        <v>0</v>
      </c>
      <c r="CY81" s="119">
        <f t="shared" si="70"/>
        <v>0</v>
      </c>
      <c r="CZ81" s="4"/>
      <c r="DA81" s="92">
        <f t="shared" si="71"/>
        <v>0</v>
      </c>
      <c r="DB81" s="10">
        <f t="shared" si="72"/>
        <v>0</v>
      </c>
      <c r="DC81" s="4"/>
      <c r="DD81" s="92">
        <f t="shared" si="73"/>
        <v>0</v>
      </c>
      <c r="DE81" s="10">
        <f t="shared" si="74"/>
        <v>0</v>
      </c>
      <c r="DF81" s="4"/>
      <c r="DG81" s="92">
        <f t="shared" si="75"/>
        <v>0</v>
      </c>
      <c r="DH81" s="10">
        <f t="shared" si="76"/>
        <v>0</v>
      </c>
      <c r="DI81" s="119">
        <f t="shared" si="77"/>
        <v>0</v>
      </c>
      <c r="DJ81" s="4"/>
      <c r="DK81" s="92">
        <f t="shared" si="78"/>
        <v>0</v>
      </c>
      <c r="DL81" s="10">
        <f t="shared" si="79"/>
        <v>0</v>
      </c>
      <c r="DM81" s="4"/>
      <c r="DN81" s="92">
        <f t="shared" si="80"/>
        <v>0</v>
      </c>
      <c r="DO81" s="10">
        <f t="shared" si="81"/>
        <v>0</v>
      </c>
      <c r="DP81" s="4"/>
      <c r="DQ81" s="92">
        <f t="shared" si="82"/>
        <v>0</v>
      </c>
      <c r="DR81" s="10">
        <f t="shared" si="83"/>
        <v>0</v>
      </c>
      <c r="DS81" s="119">
        <f t="shared" si="84"/>
        <v>0</v>
      </c>
      <c r="DT81" s="4"/>
      <c r="DU81" s="92">
        <f t="shared" si="85"/>
        <v>0</v>
      </c>
      <c r="DV81" s="10">
        <f t="shared" si="86"/>
        <v>0</v>
      </c>
      <c r="DW81" s="4"/>
      <c r="DX81" s="92">
        <f t="shared" si="87"/>
        <v>0</v>
      </c>
      <c r="DY81" s="10">
        <f t="shared" si="88"/>
        <v>0</v>
      </c>
      <c r="DZ81" s="4"/>
      <c r="EA81" s="92">
        <f t="shared" si="89"/>
        <v>0</v>
      </c>
      <c r="EB81" s="10">
        <f t="shared" si="90"/>
        <v>0</v>
      </c>
      <c r="EC81" s="119">
        <f t="shared" si="681"/>
        <v>0</v>
      </c>
      <c r="ED81" s="4"/>
      <c r="EE81" s="92">
        <f t="shared" si="92"/>
        <v>0</v>
      </c>
      <c r="EF81" s="10">
        <f t="shared" si="93"/>
        <v>0</v>
      </c>
      <c r="EG81" s="4"/>
      <c r="EH81" s="92">
        <f t="shared" si="94"/>
        <v>0</v>
      </c>
      <c r="EI81" s="10">
        <f t="shared" si="95"/>
        <v>0</v>
      </c>
      <c r="EJ81" s="4"/>
      <c r="EK81" s="92">
        <f t="shared" si="96"/>
        <v>0</v>
      </c>
      <c r="EL81" s="10">
        <f t="shared" si="97"/>
        <v>0</v>
      </c>
      <c r="EM81" s="119">
        <f t="shared" si="98"/>
        <v>0</v>
      </c>
      <c r="EN81" s="4"/>
      <c r="EO81" s="92">
        <f t="shared" si="99"/>
        <v>0</v>
      </c>
      <c r="EP81" s="10">
        <f t="shared" si="671"/>
        <v>0</v>
      </c>
      <c r="EQ81" s="4"/>
      <c r="ER81" s="92">
        <f t="shared" si="101"/>
        <v>0</v>
      </c>
      <c r="ES81" s="10">
        <f t="shared" si="102"/>
        <v>0</v>
      </c>
      <c r="ET81" s="4"/>
      <c r="EU81" s="92">
        <f t="shared" si="103"/>
        <v>0</v>
      </c>
      <c r="EV81" s="10">
        <f t="shared" si="104"/>
        <v>0</v>
      </c>
      <c r="EW81" s="119">
        <f t="shared" si="672"/>
        <v>0</v>
      </c>
      <c r="EX81" s="4"/>
      <c r="EY81" s="92">
        <f t="shared" si="682"/>
        <v>0</v>
      </c>
      <c r="EZ81" s="10">
        <f t="shared" si="683"/>
        <v>0</v>
      </c>
      <c r="FA81" s="4"/>
      <c r="FB81" s="92">
        <f t="shared" si="684"/>
        <v>0</v>
      </c>
      <c r="FC81" s="10">
        <f t="shared" si="685"/>
        <v>0</v>
      </c>
      <c r="FD81" s="4"/>
      <c r="FE81" s="92">
        <f t="shared" si="686"/>
        <v>0</v>
      </c>
      <c r="FF81" s="10">
        <f t="shared" si="687"/>
        <v>0</v>
      </c>
      <c r="FG81" s="119">
        <f t="shared" si="112"/>
        <v>0</v>
      </c>
      <c r="FH81" s="4"/>
      <c r="FI81" s="92">
        <f t="shared" si="688"/>
        <v>0</v>
      </c>
      <c r="FJ81" s="10">
        <f t="shared" si="689"/>
        <v>0</v>
      </c>
      <c r="FK81" s="4"/>
      <c r="FL81" s="92">
        <f t="shared" si="690"/>
        <v>0</v>
      </c>
      <c r="FM81" s="10">
        <f t="shared" si="691"/>
        <v>0</v>
      </c>
      <c r="FN81" s="4"/>
      <c r="FO81" s="92">
        <f t="shared" si="692"/>
        <v>0</v>
      </c>
      <c r="FP81" s="10">
        <f t="shared" si="693"/>
        <v>0</v>
      </c>
      <c r="FQ81" s="119">
        <f t="shared" si="219"/>
        <v>0</v>
      </c>
      <c r="FR81" s="4"/>
      <c r="FS81" s="92">
        <f t="shared" si="694"/>
        <v>0</v>
      </c>
      <c r="FT81" s="10">
        <f t="shared" si="695"/>
        <v>0</v>
      </c>
      <c r="FU81" s="4"/>
      <c r="FV81" s="92">
        <f t="shared" si="696"/>
        <v>0</v>
      </c>
      <c r="FW81" s="10">
        <f t="shared" si="697"/>
        <v>0</v>
      </c>
      <c r="FX81" s="4"/>
      <c r="FY81" s="92">
        <f t="shared" si="698"/>
        <v>0</v>
      </c>
      <c r="FZ81" s="10">
        <f t="shared" si="699"/>
        <v>0</v>
      </c>
      <c r="GA81" s="119">
        <f t="shared" si="220"/>
        <v>0</v>
      </c>
      <c r="GB81" s="4"/>
      <c r="GC81" s="92">
        <f t="shared" si="700"/>
        <v>0</v>
      </c>
      <c r="GD81" s="10">
        <f t="shared" si="701"/>
        <v>0</v>
      </c>
      <c r="GE81" s="4"/>
      <c r="GF81" s="92">
        <f t="shared" si="702"/>
        <v>0</v>
      </c>
      <c r="GG81" s="10">
        <f t="shared" si="703"/>
        <v>0</v>
      </c>
      <c r="GH81" s="4"/>
      <c r="GI81" s="92">
        <f t="shared" si="704"/>
        <v>0</v>
      </c>
      <c r="GJ81" s="10">
        <f t="shared" si="705"/>
        <v>0</v>
      </c>
      <c r="GK81" s="119">
        <f t="shared" si="221"/>
        <v>0</v>
      </c>
      <c r="GL81" s="4"/>
      <c r="GM81" s="92">
        <f t="shared" si="706"/>
        <v>0</v>
      </c>
      <c r="GN81" s="10">
        <f t="shared" si="707"/>
        <v>0</v>
      </c>
      <c r="GO81" s="4"/>
      <c r="GP81" s="92">
        <f t="shared" si="708"/>
        <v>0</v>
      </c>
      <c r="GQ81" s="10">
        <f t="shared" si="709"/>
        <v>0</v>
      </c>
      <c r="GR81" s="4"/>
      <c r="GS81" s="92">
        <f t="shared" si="710"/>
        <v>0</v>
      </c>
      <c r="GT81" s="10">
        <f t="shared" si="711"/>
        <v>0</v>
      </c>
      <c r="GU81" s="119">
        <f t="shared" si="669"/>
        <v>0</v>
      </c>
      <c r="GV81" s="4"/>
      <c r="GW81" s="92">
        <f t="shared" si="712"/>
        <v>0</v>
      </c>
      <c r="GX81" s="10">
        <f t="shared" si="713"/>
        <v>0</v>
      </c>
      <c r="GY81" s="4"/>
      <c r="GZ81" s="92">
        <f t="shared" si="714"/>
        <v>0</v>
      </c>
      <c r="HA81" s="10">
        <f t="shared" si="715"/>
        <v>0</v>
      </c>
      <c r="HB81" s="4"/>
      <c r="HC81" s="92">
        <f t="shared" si="716"/>
        <v>0</v>
      </c>
      <c r="HD81" s="10">
        <f t="shared" si="717"/>
        <v>0</v>
      </c>
      <c r="HE81" s="119">
        <f t="shared" si="222"/>
        <v>0</v>
      </c>
      <c r="HF81" s="4"/>
      <c r="HG81" s="92">
        <f t="shared" si="718"/>
        <v>0</v>
      </c>
      <c r="HH81" s="10">
        <f t="shared" si="719"/>
        <v>0</v>
      </c>
      <c r="HI81" s="4"/>
      <c r="HJ81" s="92">
        <f t="shared" si="720"/>
        <v>0</v>
      </c>
      <c r="HK81" s="10">
        <f t="shared" si="721"/>
        <v>0</v>
      </c>
      <c r="HL81" s="4"/>
      <c r="HM81" s="92">
        <f t="shared" si="722"/>
        <v>0</v>
      </c>
      <c r="HN81" s="10">
        <f t="shared" si="723"/>
        <v>0</v>
      </c>
      <c r="HO81" s="119">
        <f t="shared" si="223"/>
        <v>0</v>
      </c>
      <c r="HP81" s="4"/>
      <c r="HQ81" s="92">
        <f t="shared" si="724"/>
        <v>0</v>
      </c>
      <c r="HR81" s="10">
        <f t="shared" si="725"/>
        <v>0</v>
      </c>
      <c r="HS81" s="4"/>
      <c r="HT81" s="92">
        <f t="shared" si="726"/>
        <v>0</v>
      </c>
      <c r="HU81" s="10">
        <f t="shared" si="727"/>
        <v>0</v>
      </c>
      <c r="HV81" s="4"/>
      <c r="HW81" s="92">
        <f t="shared" si="728"/>
        <v>0</v>
      </c>
      <c r="HX81" s="10">
        <f t="shared" si="729"/>
        <v>0</v>
      </c>
      <c r="HY81" s="119">
        <f t="shared" si="224"/>
        <v>0</v>
      </c>
      <c r="HZ81" s="4"/>
      <c r="IA81" s="92">
        <f t="shared" si="730"/>
        <v>0</v>
      </c>
      <c r="IB81" s="10">
        <f t="shared" si="731"/>
        <v>0</v>
      </c>
      <c r="IC81" s="4"/>
      <c r="ID81" s="92">
        <f t="shared" si="732"/>
        <v>0</v>
      </c>
      <c r="IE81" s="10">
        <f t="shared" si="733"/>
        <v>0</v>
      </c>
      <c r="IF81" s="4"/>
      <c r="IG81" s="92">
        <f t="shared" si="734"/>
        <v>0</v>
      </c>
      <c r="IH81" s="10">
        <f t="shared" si="735"/>
        <v>0</v>
      </c>
      <c r="II81" s="119">
        <f t="shared" si="225"/>
        <v>0</v>
      </c>
      <c r="IJ81" s="4"/>
      <c r="IK81" s="92">
        <f t="shared" si="736"/>
        <v>0</v>
      </c>
      <c r="IL81" s="10">
        <f t="shared" si="737"/>
        <v>0</v>
      </c>
      <c r="IM81" s="4"/>
      <c r="IN81" s="92">
        <f t="shared" si="738"/>
        <v>0</v>
      </c>
      <c r="IO81" s="10">
        <f t="shared" si="739"/>
        <v>0</v>
      </c>
      <c r="IP81" s="4"/>
      <c r="IQ81" s="92">
        <f t="shared" si="740"/>
        <v>0</v>
      </c>
      <c r="IR81" s="10">
        <f t="shared" si="741"/>
        <v>0</v>
      </c>
      <c r="IS81" s="119">
        <f t="shared" si="226"/>
        <v>0</v>
      </c>
      <c r="IT81" s="4"/>
      <c r="IU81" s="92">
        <f t="shared" si="742"/>
        <v>0</v>
      </c>
      <c r="IV81" s="10">
        <f t="shared" si="743"/>
        <v>0</v>
      </c>
      <c r="IW81" s="4"/>
      <c r="IX81" s="92">
        <f t="shared" si="744"/>
        <v>0</v>
      </c>
      <c r="IY81" s="10">
        <f t="shared" si="745"/>
        <v>0</v>
      </c>
      <c r="IZ81" s="4"/>
      <c r="JA81" s="92">
        <f t="shared" si="746"/>
        <v>0</v>
      </c>
      <c r="JB81" s="10">
        <f t="shared" si="747"/>
        <v>0</v>
      </c>
      <c r="JC81" s="119">
        <f t="shared" si="227"/>
        <v>0</v>
      </c>
      <c r="JD81" s="4"/>
      <c r="JE81" s="92">
        <f t="shared" si="748"/>
        <v>0</v>
      </c>
      <c r="JF81" s="10">
        <f t="shared" si="665"/>
        <v>0</v>
      </c>
      <c r="JG81" s="4"/>
      <c r="JH81" s="92">
        <f t="shared" si="749"/>
        <v>0</v>
      </c>
      <c r="JI81" s="10">
        <f t="shared" si="666"/>
        <v>0</v>
      </c>
      <c r="JJ81" s="4"/>
      <c r="JK81" s="92">
        <f t="shared" si="750"/>
        <v>0</v>
      </c>
      <c r="JL81" s="10">
        <f t="shared" si="751"/>
        <v>0</v>
      </c>
      <c r="JM81" s="119">
        <f t="shared" si="667"/>
        <v>0</v>
      </c>
      <c r="JN81" s="4"/>
      <c r="JO81" s="92">
        <f t="shared" si="752"/>
        <v>0</v>
      </c>
      <c r="JP81" s="10">
        <f t="shared" si="753"/>
        <v>0</v>
      </c>
      <c r="JQ81" s="4"/>
      <c r="JR81" s="92">
        <f t="shared" si="754"/>
        <v>0</v>
      </c>
      <c r="JS81" s="10">
        <f t="shared" si="755"/>
        <v>0</v>
      </c>
      <c r="JT81" s="4"/>
      <c r="JU81" s="92">
        <f t="shared" si="756"/>
        <v>0</v>
      </c>
      <c r="JV81" s="10">
        <f t="shared" si="757"/>
        <v>0</v>
      </c>
      <c r="JW81" s="119">
        <f t="shared" si="228"/>
        <v>0</v>
      </c>
      <c r="JX81" s="4"/>
      <c r="JY81" s="92">
        <f t="shared" si="758"/>
        <v>0</v>
      </c>
      <c r="JZ81" s="10">
        <f t="shared" si="759"/>
        <v>0</v>
      </c>
      <c r="KA81" s="4"/>
      <c r="KB81" s="92">
        <f t="shared" si="760"/>
        <v>0</v>
      </c>
      <c r="KC81" s="10">
        <f t="shared" si="761"/>
        <v>0</v>
      </c>
      <c r="KD81" s="4"/>
      <c r="KE81" s="92">
        <f t="shared" si="762"/>
        <v>0</v>
      </c>
      <c r="KF81" s="10">
        <f t="shared" si="763"/>
        <v>0</v>
      </c>
      <c r="KG81" s="119">
        <f t="shared" si="229"/>
        <v>0</v>
      </c>
      <c r="KH81" s="4"/>
      <c r="KI81" s="92">
        <f t="shared" si="764"/>
        <v>0</v>
      </c>
      <c r="KJ81" s="10">
        <f t="shared" si="765"/>
        <v>0</v>
      </c>
      <c r="KK81" s="4"/>
      <c r="KL81" s="92">
        <f t="shared" si="766"/>
        <v>0</v>
      </c>
      <c r="KM81" s="10">
        <f t="shared" si="767"/>
        <v>0</v>
      </c>
      <c r="KN81" s="4"/>
      <c r="KO81" s="92">
        <f t="shared" si="768"/>
        <v>0</v>
      </c>
      <c r="KP81" s="10">
        <f t="shared" si="769"/>
        <v>0</v>
      </c>
      <c r="KQ81" s="119">
        <f t="shared" si="230"/>
        <v>0</v>
      </c>
      <c r="KR81" s="4"/>
      <c r="KS81" s="92">
        <f t="shared" si="770"/>
        <v>0</v>
      </c>
      <c r="KT81" s="10">
        <f t="shared" si="771"/>
        <v>0</v>
      </c>
      <c r="KU81" s="4"/>
      <c r="KV81" s="92">
        <f t="shared" si="772"/>
        <v>0</v>
      </c>
      <c r="KW81" s="10">
        <f t="shared" si="773"/>
        <v>0</v>
      </c>
      <c r="KX81" s="4"/>
      <c r="KY81" s="92">
        <f t="shared" si="774"/>
        <v>0</v>
      </c>
      <c r="KZ81" s="10">
        <f t="shared" si="775"/>
        <v>0</v>
      </c>
      <c r="LA81" s="119">
        <f t="shared" si="231"/>
        <v>0</v>
      </c>
      <c r="LB81" s="37"/>
      <c r="LD81" s="335">
        <f t="shared" si="670"/>
        <v>2</v>
      </c>
      <c r="LE81" s="189">
        <f t="shared" si="673"/>
        <v>240000</v>
      </c>
    </row>
    <row r="82" spans="1:317" x14ac:dyDescent="0.25">
      <c r="A82" s="106" t="s">
        <v>126</v>
      </c>
      <c r="B82" s="12">
        <v>65000</v>
      </c>
      <c r="C82" s="12">
        <v>120000</v>
      </c>
      <c r="D82" s="4"/>
      <c r="E82" s="92">
        <f t="shared" ref="E82:E100" si="776">D82*B82</f>
        <v>0</v>
      </c>
      <c r="F82" s="10">
        <f t="shared" ref="F82:F100" si="777">D82*C82</f>
        <v>0</v>
      </c>
      <c r="G82" s="4"/>
      <c r="H82" s="92">
        <f t="shared" ref="H82:H100" si="778">G82*B82</f>
        <v>0</v>
      </c>
      <c r="I82" s="10">
        <f t="shared" ref="I82:I100" si="779">G82*C82</f>
        <v>0</v>
      </c>
      <c r="J82" s="4"/>
      <c r="K82" s="92">
        <f t="shared" ref="K82:K100" si="780">J82*B82</f>
        <v>0</v>
      </c>
      <c r="L82" s="10">
        <f t="shared" ref="L82:L100" si="781">J82*C82</f>
        <v>0</v>
      </c>
      <c r="M82" s="119">
        <f t="shared" ref="M82:M100" si="782">D82+G82+J82</f>
        <v>0</v>
      </c>
      <c r="N82" s="4"/>
      <c r="O82" s="92">
        <f t="shared" si="674"/>
        <v>0</v>
      </c>
      <c r="P82" s="10">
        <f t="shared" ref="P82:P100" si="783">N82*C82</f>
        <v>0</v>
      </c>
      <c r="Q82" s="4"/>
      <c r="R82" s="92">
        <f t="shared" ref="R82:R100" si="784">Q82*B82</f>
        <v>0</v>
      </c>
      <c r="S82" s="10">
        <f t="shared" ref="S82:S100" si="785">Q82*C82</f>
        <v>0</v>
      </c>
      <c r="T82" s="4"/>
      <c r="U82" s="92">
        <f t="shared" ref="U82:U100" si="786">T82*B82</f>
        <v>0</v>
      </c>
      <c r="V82" s="10">
        <f t="shared" ref="V82:V100" si="787">T82*C82</f>
        <v>0</v>
      </c>
      <c r="W82" s="119">
        <f t="shared" ref="W82:W100" si="788">N82+Q82+T82</f>
        <v>0</v>
      </c>
      <c r="X82" s="4"/>
      <c r="Y82" s="92">
        <f t="shared" ref="Y82:Y100" si="789">X82*B82</f>
        <v>0</v>
      </c>
      <c r="Z82" s="10">
        <f t="shared" ref="Z82:Z100" si="790">X82*C82</f>
        <v>0</v>
      </c>
      <c r="AA82" s="4"/>
      <c r="AB82" s="92">
        <f t="shared" ref="AB82:AB100" si="791">AA82*B82</f>
        <v>0</v>
      </c>
      <c r="AC82" s="10">
        <f t="shared" ref="AC82:AC100" si="792">AA82*C82</f>
        <v>0</v>
      </c>
      <c r="AD82" s="4"/>
      <c r="AE82" s="92">
        <f t="shared" ref="AE82:AE100" si="793">AD82*C82</f>
        <v>0</v>
      </c>
      <c r="AF82" s="10">
        <f t="shared" ref="AF82:AF100" si="794">AD82*C82</f>
        <v>0</v>
      </c>
      <c r="AG82" s="119">
        <f t="shared" ref="AG82:AG95" si="795">X82+AA82+AD82</f>
        <v>0</v>
      </c>
      <c r="AH82" s="4"/>
      <c r="AI82" s="92">
        <f t="shared" si="675"/>
        <v>0</v>
      </c>
      <c r="AJ82" s="10">
        <f t="shared" si="676"/>
        <v>0</v>
      </c>
      <c r="AK82" s="4"/>
      <c r="AL82" s="92">
        <f t="shared" ref="AL82:AL100" si="796">AK82*B82</f>
        <v>0</v>
      </c>
      <c r="AM82" s="10">
        <f t="shared" ref="AM82:AM100" si="797">AK82*C82</f>
        <v>0</v>
      </c>
      <c r="AN82" s="4"/>
      <c r="AO82" s="92">
        <f t="shared" si="677"/>
        <v>0</v>
      </c>
      <c r="AP82" s="10">
        <f t="shared" si="678"/>
        <v>0</v>
      </c>
      <c r="AQ82" s="119">
        <f t="shared" ref="AQ82:AQ100" si="798">AH82+AK82+AN82</f>
        <v>0</v>
      </c>
      <c r="AR82" s="4"/>
      <c r="AS82" s="92">
        <f t="shared" ref="AS82:AS100" si="799">AR82*B82</f>
        <v>0</v>
      </c>
      <c r="AT82" s="10">
        <f t="shared" ref="AT82:AT100" si="800">AR82*C82</f>
        <v>0</v>
      </c>
      <c r="AU82" s="4"/>
      <c r="AV82" s="92">
        <f t="shared" ref="AV82:AV100" si="801">AU82*B82</f>
        <v>0</v>
      </c>
      <c r="AW82" s="10">
        <f t="shared" ref="AW82:AW100" si="802">AU82*C82</f>
        <v>0</v>
      </c>
      <c r="AX82" s="4"/>
      <c r="AY82" s="92">
        <f t="shared" ref="AY82:AY100" si="803">AX82*B82</f>
        <v>0</v>
      </c>
      <c r="AZ82" s="10">
        <f t="shared" ref="AZ82:AZ100" si="804">AX82*C82</f>
        <v>0</v>
      </c>
      <c r="BA82" s="119">
        <f t="shared" ref="BA82:BA100" si="805">AR82+AU82+AX82</f>
        <v>0</v>
      </c>
      <c r="BB82" s="4"/>
      <c r="BC82" s="92">
        <f t="shared" ref="BC82:BC100" si="806">BB82*B82</f>
        <v>0</v>
      </c>
      <c r="BD82" s="10">
        <f t="shared" ref="BD82:BD87" si="807">BB82*C82</f>
        <v>0</v>
      </c>
      <c r="BE82" s="4"/>
      <c r="BF82" s="92">
        <f t="shared" ref="BF82:BF100" si="808">BE82*B82</f>
        <v>0</v>
      </c>
      <c r="BG82" s="10">
        <f t="shared" ref="BG82:BG100" si="809">BE82*C82</f>
        <v>0</v>
      </c>
      <c r="BH82" s="4"/>
      <c r="BI82" s="92">
        <f t="shared" si="679"/>
        <v>0</v>
      </c>
      <c r="BJ82" s="10">
        <f t="shared" si="680"/>
        <v>0</v>
      </c>
      <c r="BK82" s="119">
        <f t="shared" ref="BK82:BK100" si="810">BB82+BE82+BH82</f>
        <v>0</v>
      </c>
      <c r="BL82" s="4"/>
      <c r="BM82" s="92">
        <f t="shared" ref="BM82:BM100" si="811">BL82*B82</f>
        <v>0</v>
      </c>
      <c r="BN82" s="10">
        <f t="shared" ref="BN82:BN100" si="812">BL82*C82</f>
        <v>0</v>
      </c>
      <c r="BO82" s="4"/>
      <c r="BP82" s="92">
        <f t="shared" ref="BP82:BP100" si="813">BO82*B82</f>
        <v>0</v>
      </c>
      <c r="BQ82" s="10">
        <f t="shared" ref="BQ82:BQ100" si="814">BO82*C82</f>
        <v>0</v>
      </c>
      <c r="BR82" s="4"/>
      <c r="BS82" s="92">
        <f t="shared" ref="BS82:BS100" si="815">BR82*B82</f>
        <v>0</v>
      </c>
      <c r="BT82" s="10">
        <f t="shared" ref="BT82:BT100" si="816">BR82*C82</f>
        <v>0</v>
      </c>
      <c r="BU82" s="119">
        <f t="shared" ref="BU82:BU100" si="817">BL82+BO82+BR82</f>
        <v>0</v>
      </c>
      <c r="BV82" s="4">
        <v>1</v>
      </c>
      <c r="BW82" s="92">
        <f t="shared" ref="BW82:BW100" si="818">BV82*B82</f>
        <v>65000</v>
      </c>
      <c r="BX82" s="10">
        <f t="shared" ref="BX82:BX100" si="819">BV82*C82</f>
        <v>120000</v>
      </c>
      <c r="BY82" s="4">
        <f>1</f>
        <v>1</v>
      </c>
      <c r="BZ82" s="92">
        <f t="shared" ref="BZ82:BZ100" si="820">BY82*B82</f>
        <v>65000</v>
      </c>
      <c r="CA82" s="10">
        <f t="shared" ref="CA82:CA100" si="821">BY82*C82</f>
        <v>120000</v>
      </c>
      <c r="CB82" s="4"/>
      <c r="CC82" s="92">
        <f t="shared" ref="CC82:CC100" si="822">CB82*B82</f>
        <v>0</v>
      </c>
      <c r="CD82" s="10">
        <f t="shared" ref="CD82:CD100" si="823">CB82*B82</f>
        <v>0</v>
      </c>
      <c r="CE82" s="119">
        <f t="shared" ref="CE82:CE100" si="824">BV82+BY82+CB82</f>
        <v>2</v>
      </c>
      <c r="CF82" s="4"/>
      <c r="CG82" s="92">
        <f t="shared" ref="CG82:CG100" si="825">CF82*B82</f>
        <v>0</v>
      </c>
      <c r="CH82" s="10">
        <f t="shared" ref="CH82:CH100" si="826">CF82*C82</f>
        <v>0</v>
      </c>
      <c r="CI82" s="4"/>
      <c r="CJ82" s="92">
        <f t="shared" ref="CJ82:CJ100" si="827">CI82*B82</f>
        <v>0</v>
      </c>
      <c r="CK82" s="10">
        <f t="shared" ref="CK82:CK100" si="828">CI82*C82</f>
        <v>0</v>
      </c>
      <c r="CL82" s="4"/>
      <c r="CM82" s="92">
        <f t="shared" ref="CM82:CM100" si="829">CL82*B82</f>
        <v>0</v>
      </c>
      <c r="CN82" s="10">
        <f t="shared" ref="CN82:CN100" si="830">CL82*C82</f>
        <v>0</v>
      </c>
      <c r="CO82" s="119">
        <f t="shared" ref="CO82:CO100" si="831">CF82+CI82+CL82</f>
        <v>0</v>
      </c>
      <c r="CP82" s="4"/>
      <c r="CQ82" s="92">
        <f t="shared" ref="CQ82:CQ100" si="832">CP82*B82</f>
        <v>0</v>
      </c>
      <c r="CR82" s="10">
        <f t="shared" ref="CR82:CR100" si="833">CP82*C82</f>
        <v>0</v>
      </c>
      <c r="CS82" s="4"/>
      <c r="CT82" s="92">
        <f t="shared" ref="CT82:CT100" si="834">CS82*B82</f>
        <v>0</v>
      </c>
      <c r="CU82" s="10">
        <f t="shared" ref="CU82:CU100" si="835">CS82*C82</f>
        <v>0</v>
      </c>
      <c r="CV82" s="4"/>
      <c r="CW82" s="92">
        <f t="shared" ref="CW82:CW100" si="836">CV82*B82</f>
        <v>0</v>
      </c>
      <c r="CX82" s="10">
        <f t="shared" ref="CX82:CX100" si="837">CV82*C82</f>
        <v>0</v>
      </c>
      <c r="CY82" s="119">
        <f t="shared" ref="CY82:CY100" si="838">CP82+CS82+CV82</f>
        <v>0</v>
      </c>
      <c r="CZ82" s="4"/>
      <c r="DA82" s="92">
        <f t="shared" ref="DA82:DA100" si="839">CZ82*B82</f>
        <v>0</v>
      </c>
      <c r="DB82" s="10">
        <f t="shared" ref="DB82:DB100" si="840">CZ82*C82</f>
        <v>0</v>
      </c>
      <c r="DC82" s="4"/>
      <c r="DD82" s="92">
        <f t="shared" ref="DD82:DD100" si="841">DC82*B82</f>
        <v>0</v>
      </c>
      <c r="DE82" s="10">
        <f t="shared" ref="DE82:DE100" si="842">DC82*C82</f>
        <v>0</v>
      </c>
      <c r="DF82" s="4"/>
      <c r="DG82" s="92">
        <f t="shared" ref="DG82:DG100" si="843">DF82*B82</f>
        <v>0</v>
      </c>
      <c r="DH82" s="10">
        <f t="shared" ref="DH82:DH100" si="844">DF82*C82</f>
        <v>0</v>
      </c>
      <c r="DI82" s="119">
        <f t="shared" ref="DI82:DI100" si="845">CZ82+DC82+DF82</f>
        <v>0</v>
      </c>
      <c r="DJ82" s="4"/>
      <c r="DK82" s="92">
        <f t="shared" ref="DK82:DK100" si="846">DJ82*B82</f>
        <v>0</v>
      </c>
      <c r="DL82" s="10">
        <f t="shared" ref="DL82:DL100" si="847">DJ82*C82</f>
        <v>0</v>
      </c>
      <c r="DM82" s="4"/>
      <c r="DN82" s="92">
        <f t="shared" ref="DN82:DN100" si="848">DM82*B82</f>
        <v>0</v>
      </c>
      <c r="DO82" s="10">
        <f t="shared" ref="DO82:DO100" si="849">DM82*C82</f>
        <v>0</v>
      </c>
      <c r="DP82" s="4"/>
      <c r="DQ82" s="92">
        <f t="shared" ref="DQ82:DQ100" si="850">DP82*B82</f>
        <v>0</v>
      </c>
      <c r="DR82" s="10">
        <f t="shared" ref="DR82:DR100" si="851">DP82*C82</f>
        <v>0</v>
      </c>
      <c r="DS82" s="119">
        <f t="shared" ref="DS82:DS100" si="852">DJ82+DM82+DP82</f>
        <v>0</v>
      </c>
      <c r="DT82" s="4"/>
      <c r="DU82" s="92">
        <f t="shared" ref="DU82:DU100" si="853">DT82*B82</f>
        <v>0</v>
      </c>
      <c r="DV82" s="10">
        <f t="shared" ref="DV82:DV100" si="854">DT82*C82</f>
        <v>0</v>
      </c>
      <c r="DW82" s="4"/>
      <c r="DX82" s="92">
        <f t="shared" ref="DX82:DX100" si="855">DW82*B82</f>
        <v>0</v>
      </c>
      <c r="DY82" s="10">
        <f t="shared" ref="DY82:DY100" si="856">DW82*C82</f>
        <v>0</v>
      </c>
      <c r="DZ82" s="4"/>
      <c r="EA82" s="92">
        <f t="shared" ref="EA82:EA100" si="857">DZ82*B82</f>
        <v>0</v>
      </c>
      <c r="EB82" s="10">
        <f t="shared" ref="EB82:EB100" si="858">DZ82*C82</f>
        <v>0</v>
      </c>
      <c r="EC82" s="119">
        <f t="shared" si="681"/>
        <v>0</v>
      </c>
      <c r="ED82" s="4"/>
      <c r="EE82" s="92">
        <f t="shared" ref="EE82:EE100" si="859">ED82*B82</f>
        <v>0</v>
      </c>
      <c r="EF82" s="10">
        <f t="shared" ref="EF82:EF100" si="860">ED82*C82</f>
        <v>0</v>
      </c>
      <c r="EG82" s="4"/>
      <c r="EH82" s="92">
        <f t="shared" ref="EH82:EH100" si="861">EG82*B82</f>
        <v>0</v>
      </c>
      <c r="EI82" s="10">
        <f t="shared" ref="EI82:EI100" si="862">EG82*C82</f>
        <v>0</v>
      </c>
      <c r="EJ82" s="4"/>
      <c r="EK82" s="92">
        <f t="shared" ref="EK82:EK100" si="863">EJ82*B82</f>
        <v>0</v>
      </c>
      <c r="EL82" s="10">
        <f t="shared" ref="EL82:EL100" si="864">EJ82*C82</f>
        <v>0</v>
      </c>
      <c r="EM82" s="119">
        <f t="shared" ref="EM82:EM100" si="865">ED82+EG82+EJ82</f>
        <v>0</v>
      </c>
      <c r="EN82" s="4"/>
      <c r="EO82" s="92">
        <f t="shared" ref="EO82:EO100" si="866">EN82*B82</f>
        <v>0</v>
      </c>
      <c r="EP82" s="10">
        <f t="shared" si="671"/>
        <v>0</v>
      </c>
      <c r="EQ82" s="4"/>
      <c r="ER82" s="92">
        <f t="shared" ref="ER82:ER100" si="867">EQ82*B82</f>
        <v>0</v>
      </c>
      <c r="ES82" s="10">
        <f t="shared" ref="ES82:ES100" si="868">EQ82*C82</f>
        <v>0</v>
      </c>
      <c r="ET82" s="4"/>
      <c r="EU82" s="92">
        <f t="shared" ref="EU82:EU100" si="869">ET82*B82</f>
        <v>0</v>
      </c>
      <c r="EV82" s="10">
        <f t="shared" ref="EV82:EV100" si="870">ET82*C82</f>
        <v>0</v>
      </c>
      <c r="EW82" s="119">
        <f t="shared" si="672"/>
        <v>0</v>
      </c>
      <c r="EX82" s="4"/>
      <c r="EY82" s="92">
        <f t="shared" si="682"/>
        <v>0</v>
      </c>
      <c r="EZ82" s="10">
        <f t="shared" si="683"/>
        <v>0</v>
      </c>
      <c r="FA82" s="4"/>
      <c r="FB82" s="92">
        <f t="shared" si="684"/>
        <v>0</v>
      </c>
      <c r="FC82" s="10">
        <f t="shared" si="685"/>
        <v>0</v>
      </c>
      <c r="FD82" s="4"/>
      <c r="FE82" s="92">
        <f t="shared" si="686"/>
        <v>0</v>
      </c>
      <c r="FF82" s="10">
        <f t="shared" si="687"/>
        <v>0</v>
      </c>
      <c r="FG82" s="119">
        <f t="shared" ref="FG82:FG100" si="871">EX82+FA82+FD82</f>
        <v>0</v>
      </c>
      <c r="FH82" s="4"/>
      <c r="FI82" s="92">
        <f t="shared" si="688"/>
        <v>0</v>
      </c>
      <c r="FJ82" s="10">
        <f t="shared" si="689"/>
        <v>0</v>
      </c>
      <c r="FK82" s="4"/>
      <c r="FL82" s="92">
        <f t="shared" si="690"/>
        <v>0</v>
      </c>
      <c r="FM82" s="10">
        <f t="shared" si="691"/>
        <v>0</v>
      </c>
      <c r="FN82" s="4"/>
      <c r="FO82" s="92">
        <f t="shared" si="692"/>
        <v>0</v>
      </c>
      <c r="FP82" s="10">
        <f t="shared" si="693"/>
        <v>0</v>
      </c>
      <c r="FQ82" s="119">
        <f t="shared" si="219"/>
        <v>0</v>
      </c>
      <c r="FR82" s="4"/>
      <c r="FS82" s="92">
        <f t="shared" si="694"/>
        <v>0</v>
      </c>
      <c r="FT82" s="10">
        <f t="shared" si="695"/>
        <v>0</v>
      </c>
      <c r="FU82" s="4"/>
      <c r="FV82" s="92">
        <f t="shared" si="696"/>
        <v>0</v>
      </c>
      <c r="FW82" s="10">
        <f t="shared" si="697"/>
        <v>0</v>
      </c>
      <c r="FX82" s="4"/>
      <c r="FY82" s="92">
        <f t="shared" si="698"/>
        <v>0</v>
      </c>
      <c r="FZ82" s="10">
        <f t="shared" si="699"/>
        <v>0</v>
      </c>
      <c r="GA82" s="119">
        <f t="shared" si="220"/>
        <v>0</v>
      </c>
      <c r="GB82" s="4"/>
      <c r="GC82" s="92">
        <f t="shared" si="700"/>
        <v>0</v>
      </c>
      <c r="GD82" s="10">
        <f t="shared" si="701"/>
        <v>0</v>
      </c>
      <c r="GE82" s="4"/>
      <c r="GF82" s="92">
        <f t="shared" si="702"/>
        <v>0</v>
      </c>
      <c r="GG82" s="10">
        <f t="shared" si="703"/>
        <v>0</v>
      </c>
      <c r="GH82" s="4"/>
      <c r="GI82" s="92">
        <f t="shared" si="704"/>
        <v>0</v>
      </c>
      <c r="GJ82" s="10">
        <f t="shared" si="705"/>
        <v>0</v>
      </c>
      <c r="GK82" s="119">
        <f t="shared" si="221"/>
        <v>0</v>
      </c>
      <c r="GL82" s="4"/>
      <c r="GM82" s="92">
        <f t="shared" si="706"/>
        <v>0</v>
      </c>
      <c r="GN82" s="10">
        <f t="shared" si="707"/>
        <v>0</v>
      </c>
      <c r="GO82" s="4"/>
      <c r="GP82" s="92">
        <f t="shared" si="708"/>
        <v>0</v>
      </c>
      <c r="GQ82" s="10">
        <f t="shared" si="709"/>
        <v>0</v>
      </c>
      <c r="GR82" s="4"/>
      <c r="GS82" s="92">
        <f t="shared" si="710"/>
        <v>0</v>
      </c>
      <c r="GT82" s="10">
        <f t="shared" si="711"/>
        <v>0</v>
      </c>
      <c r="GU82" s="119">
        <f t="shared" si="669"/>
        <v>0</v>
      </c>
      <c r="GV82" s="4"/>
      <c r="GW82" s="92">
        <f t="shared" si="712"/>
        <v>0</v>
      </c>
      <c r="GX82" s="10">
        <f t="shared" si="713"/>
        <v>0</v>
      </c>
      <c r="GY82" s="4"/>
      <c r="GZ82" s="92">
        <f t="shared" si="714"/>
        <v>0</v>
      </c>
      <c r="HA82" s="10">
        <f t="shared" si="715"/>
        <v>0</v>
      </c>
      <c r="HB82" s="4"/>
      <c r="HC82" s="92">
        <f t="shared" si="716"/>
        <v>0</v>
      </c>
      <c r="HD82" s="10">
        <f t="shared" si="717"/>
        <v>0</v>
      </c>
      <c r="HE82" s="119">
        <f t="shared" si="222"/>
        <v>0</v>
      </c>
      <c r="HF82" s="4"/>
      <c r="HG82" s="92">
        <f t="shared" si="718"/>
        <v>0</v>
      </c>
      <c r="HH82" s="10">
        <f t="shared" si="719"/>
        <v>0</v>
      </c>
      <c r="HI82" s="4"/>
      <c r="HJ82" s="92">
        <f t="shared" si="720"/>
        <v>0</v>
      </c>
      <c r="HK82" s="10">
        <f t="shared" si="721"/>
        <v>0</v>
      </c>
      <c r="HL82" s="4"/>
      <c r="HM82" s="92">
        <f t="shared" si="722"/>
        <v>0</v>
      </c>
      <c r="HN82" s="10">
        <f t="shared" si="723"/>
        <v>0</v>
      </c>
      <c r="HO82" s="119">
        <f t="shared" si="223"/>
        <v>0</v>
      </c>
      <c r="HP82" s="4"/>
      <c r="HQ82" s="92">
        <f t="shared" si="724"/>
        <v>0</v>
      </c>
      <c r="HR82" s="10">
        <f t="shared" si="725"/>
        <v>0</v>
      </c>
      <c r="HS82" s="4"/>
      <c r="HT82" s="92">
        <f t="shared" si="726"/>
        <v>0</v>
      </c>
      <c r="HU82" s="10">
        <f t="shared" si="727"/>
        <v>0</v>
      </c>
      <c r="HV82" s="4"/>
      <c r="HW82" s="92">
        <f t="shared" si="728"/>
        <v>0</v>
      </c>
      <c r="HX82" s="10">
        <f t="shared" si="729"/>
        <v>0</v>
      </c>
      <c r="HY82" s="119">
        <f t="shared" si="224"/>
        <v>0</v>
      </c>
      <c r="HZ82" s="4"/>
      <c r="IA82" s="92">
        <f t="shared" si="730"/>
        <v>0</v>
      </c>
      <c r="IB82" s="10">
        <f t="shared" si="731"/>
        <v>0</v>
      </c>
      <c r="IC82" s="4"/>
      <c r="ID82" s="92">
        <f t="shared" si="732"/>
        <v>0</v>
      </c>
      <c r="IE82" s="10">
        <f t="shared" si="733"/>
        <v>0</v>
      </c>
      <c r="IF82" s="4"/>
      <c r="IG82" s="92">
        <f t="shared" si="734"/>
        <v>0</v>
      </c>
      <c r="IH82" s="10">
        <f t="shared" si="735"/>
        <v>0</v>
      </c>
      <c r="II82" s="119">
        <f t="shared" si="225"/>
        <v>0</v>
      </c>
      <c r="IJ82" s="4">
        <v>1</v>
      </c>
      <c r="IK82" s="92">
        <f t="shared" si="736"/>
        <v>65000</v>
      </c>
      <c r="IL82" s="10">
        <f t="shared" si="737"/>
        <v>120000</v>
      </c>
      <c r="IM82" s="4"/>
      <c r="IN82" s="92">
        <f t="shared" si="738"/>
        <v>0</v>
      </c>
      <c r="IO82" s="10">
        <f t="shared" si="739"/>
        <v>0</v>
      </c>
      <c r="IP82" s="4"/>
      <c r="IQ82" s="92">
        <f t="shared" si="740"/>
        <v>0</v>
      </c>
      <c r="IR82" s="10">
        <f t="shared" si="741"/>
        <v>0</v>
      </c>
      <c r="IS82" s="119">
        <f t="shared" si="226"/>
        <v>1</v>
      </c>
      <c r="IT82" s="4"/>
      <c r="IU82" s="92">
        <f t="shared" si="742"/>
        <v>0</v>
      </c>
      <c r="IV82" s="10">
        <f t="shared" si="743"/>
        <v>0</v>
      </c>
      <c r="IW82" s="4"/>
      <c r="IX82" s="92">
        <f t="shared" si="744"/>
        <v>0</v>
      </c>
      <c r="IY82" s="10">
        <f t="shared" si="745"/>
        <v>0</v>
      </c>
      <c r="IZ82" s="4"/>
      <c r="JA82" s="92">
        <f t="shared" si="746"/>
        <v>0</v>
      </c>
      <c r="JB82" s="10">
        <f t="shared" si="747"/>
        <v>0</v>
      </c>
      <c r="JC82" s="119">
        <f t="shared" si="227"/>
        <v>0</v>
      </c>
      <c r="JD82" s="4"/>
      <c r="JE82" s="92">
        <f t="shared" si="748"/>
        <v>0</v>
      </c>
      <c r="JF82" s="10">
        <f t="shared" si="665"/>
        <v>0</v>
      </c>
      <c r="JG82" s="4"/>
      <c r="JH82" s="92">
        <f t="shared" si="749"/>
        <v>0</v>
      </c>
      <c r="JI82" s="10">
        <f t="shared" si="666"/>
        <v>0</v>
      </c>
      <c r="JJ82" s="4"/>
      <c r="JK82" s="92">
        <f t="shared" si="750"/>
        <v>0</v>
      </c>
      <c r="JL82" s="10">
        <f t="shared" si="751"/>
        <v>0</v>
      </c>
      <c r="JM82" s="119">
        <f t="shared" si="667"/>
        <v>0</v>
      </c>
      <c r="JN82" s="4"/>
      <c r="JO82" s="92">
        <f t="shared" si="752"/>
        <v>0</v>
      </c>
      <c r="JP82" s="10">
        <f t="shared" si="753"/>
        <v>0</v>
      </c>
      <c r="JQ82" s="4"/>
      <c r="JR82" s="92">
        <f t="shared" si="754"/>
        <v>0</v>
      </c>
      <c r="JS82" s="10">
        <f t="shared" si="755"/>
        <v>0</v>
      </c>
      <c r="JT82" s="4"/>
      <c r="JU82" s="92">
        <f t="shared" si="756"/>
        <v>0</v>
      </c>
      <c r="JV82" s="10">
        <f t="shared" si="757"/>
        <v>0</v>
      </c>
      <c r="JW82" s="119">
        <f t="shared" si="228"/>
        <v>0</v>
      </c>
      <c r="JX82" s="4"/>
      <c r="JY82" s="92">
        <f t="shared" si="758"/>
        <v>0</v>
      </c>
      <c r="JZ82" s="10">
        <f t="shared" si="759"/>
        <v>0</v>
      </c>
      <c r="KA82" s="4"/>
      <c r="KB82" s="92">
        <f t="shared" si="760"/>
        <v>0</v>
      </c>
      <c r="KC82" s="10">
        <f t="shared" si="761"/>
        <v>0</v>
      </c>
      <c r="KD82" s="4"/>
      <c r="KE82" s="92">
        <f t="shared" si="762"/>
        <v>0</v>
      </c>
      <c r="KF82" s="10">
        <f t="shared" si="763"/>
        <v>0</v>
      </c>
      <c r="KG82" s="119">
        <f t="shared" si="229"/>
        <v>0</v>
      </c>
      <c r="KH82" s="4"/>
      <c r="KI82" s="92">
        <f t="shared" si="764"/>
        <v>0</v>
      </c>
      <c r="KJ82" s="10">
        <f t="shared" si="765"/>
        <v>0</v>
      </c>
      <c r="KK82" s="4"/>
      <c r="KL82" s="92">
        <f t="shared" si="766"/>
        <v>0</v>
      </c>
      <c r="KM82" s="10">
        <f t="shared" si="767"/>
        <v>0</v>
      </c>
      <c r="KN82" s="4"/>
      <c r="KO82" s="92">
        <f t="shared" si="768"/>
        <v>0</v>
      </c>
      <c r="KP82" s="10">
        <f t="shared" si="769"/>
        <v>0</v>
      </c>
      <c r="KQ82" s="119">
        <f t="shared" si="230"/>
        <v>0</v>
      </c>
      <c r="KR82" s="4"/>
      <c r="KS82" s="92">
        <f t="shared" si="770"/>
        <v>0</v>
      </c>
      <c r="KT82" s="10">
        <f t="shared" si="771"/>
        <v>0</v>
      </c>
      <c r="KU82" s="4"/>
      <c r="KV82" s="92">
        <f t="shared" si="772"/>
        <v>0</v>
      </c>
      <c r="KW82" s="10">
        <f t="shared" si="773"/>
        <v>0</v>
      </c>
      <c r="KX82" s="4"/>
      <c r="KY82" s="92">
        <f t="shared" si="774"/>
        <v>0</v>
      </c>
      <c r="KZ82" s="10">
        <f t="shared" si="775"/>
        <v>0</v>
      </c>
      <c r="LA82" s="119">
        <f t="shared" si="231"/>
        <v>0</v>
      </c>
      <c r="LB82" s="37"/>
      <c r="LD82" s="335">
        <f t="shared" si="670"/>
        <v>3</v>
      </c>
      <c r="LE82" s="189">
        <f t="shared" si="673"/>
        <v>360000</v>
      </c>
    </row>
    <row r="83" spans="1:317" x14ac:dyDescent="0.25">
      <c r="A83" s="55" t="s">
        <v>128</v>
      </c>
      <c r="B83" s="12">
        <v>100000</v>
      </c>
      <c r="C83" s="12">
        <v>175000</v>
      </c>
      <c r="D83" s="4">
        <v>1</v>
      </c>
      <c r="E83" s="92">
        <f t="shared" si="776"/>
        <v>100000</v>
      </c>
      <c r="F83" s="10">
        <f t="shared" si="777"/>
        <v>175000</v>
      </c>
      <c r="G83" s="4"/>
      <c r="H83" s="92">
        <f t="shared" si="778"/>
        <v>0</v>
      </c>
      <c r="I83" s="10">
        <f t="shared" si="779"/>
        <v>0</v>
      </c>
      <c r="J83" s="4"/>
      <c r="K83" s="92">
        <f t="shared" si="780"/>
        <v>0</v>
      </c>
      <c r="L83" s="10">
        <f t="shared" si="781"/>
        <v>0</v>
      </c>
      <c r="M83" s="119">
        <f t="shared" si="782"/>
        <v>1</v>
      </c>
      <c r="N83" s="4">
        <v>1</v>
      </c>
      <c r="O83" s="92">
        <f t="shared" si="674"/>
        <v>100000</v>
      </c>
      <c r="P83" s="10">
        <f t="shared" si="783"/>
        <v>175000</v>
      </c>
      <c r="Q83" s="4"/>
      <c r="R83" s="92">
        <f t="shared" si="784"/>
        <v>0</v>
      </c>
      <c r="S83" s="10">
        <f t="shared" si="785"/>
        <v>0</v>
      </c>
      <c r="T83" s="4"/>
      <c r="U83" s="92">
        <f t="shared" si="786"/>
        <v>0</v>
      </c>
      <c r="V83" s="10">
        <f t="shared" si="787"/>
        <v>0</v>
      </c>
      <c r="W83" s="119">
        <f t="shared" si="788"/>
        <v>1</v>
      </c>
      <c r="X83" s="4"/>
      <c r="Y83" s="92">
        <f t="shared" si="789"/>
        <v>0</v>
      </c>
      <c r="Z83" s="10">
        <f t="shared" si="790"/>
        <v>0</v>
      </c>
      <c r="AA83" s="4">
        <f>1</f>
        <v>1</v>
      </c>
      <c r="AB83" s="92">
        <f t="shared" si="791"/>
        <v>100000</v>
      </c>
      <c r="AC83" s="10">
        <f t="shared" si="792"/>
        <v>175000</v>
      </c>
      <c r="AD83" s="4"/>
      <c r="AE83" s="92">
        <f t="shared" si="793"/>
        <v>0</v>
      </c>
      <c r="AF83" s="10">
        <f t="shared" si="794"/>
        <v>0</v>
      </c>
      <c r="AG83" s="119">
        <f t="shared" si="795"/>
        <v>1</v>
      </c>
      <c r="AH83" s="4">
        <v>2</v>
      </c>
      <c r="AI83" s="92">
        <f t="shared" si="675"/>
        <v>200000</v>
      </c>
      <c r="AJ83" s="10">
        <f t="shared" si="676"/>
        <v>350000</v>
      </c>
      <c r="AK83" s="4"/>
      <c r="AL83" s="92">
        <f t="shared" si="796"/>
        <v>0</v>
      </c>
      <c r="AM83" s="10">
        <f t="shared" si="797"/>
        <v>0</v>
      </c>
      <c r="AN83" s="4"/>
      <c r="AO83" s="92">
        <f t="shared" si="677"/>
        <v>0</v>
      </c>
      <c r="AP83" s="10">
        <f t="shared" si="678"/>
        <v>0</v>
      </c>
      <c r="AQ83" s="119">
        <f t="shared" si="798"/>
        <v>2</v>
      </c>
      <c r="AR83" s="4"/>
      <c r="AS83" s="92">
        <f t="shared" si="799"/>
        <v>0</v>
      </c>
      <c r="AT83" s="10">
        <f t="shared" si="800"/>
        <v>0</v>
      </c>
      <c r="AU83" s="4"/>
      <c r="AV83" s="92">
        <f t="shared" si="801"/>
        <v>0</v>
      </c>
      <c r="AW83" s="10">
        <f t="shared" si="802"/>
        <v>0</v>
      </c>
      <c r="AX83" s="4"/>
      <c r="AY83" s="92">
        <f t="shared" si="803"/>
        <v>0</v>
      </c>
      <c r="AZ83" s="10">
        <f t="shared" si="804"/>
        <v>0</v>
      </c>
      <c r="BA83" s="119">
        <f t="shared" si="805"/>
        <v>0</v>
      </c>
      <c r="BB83" s="4"/>
      <c r="BC83" s="92">
        <f t="shared" si="806"/>
        <v>0</v>
      </c>
      <c r="BD83" s="10">
        <f t="shared" si="807"/>
        <v>0</v>
      </c>
      <c r="BE83" s="4">
        <v>1</v>
      </c>
      <c r="BF83" s="92">
        <f t="shared" si="808"/>
        <v>100000</v>
      </c>
      <c r="BG83" s="10">
        <f t="shared" si="809"/>
        <v>175000</v>
      </c>
      <c r="BH83" s="4"/>
      <c r="BI83" s="92">
        <f t="shared" si="679"/>
        <v>0</v>
      </c>
      <c r="BJ83" s="10">
        <f t="shared" si="680"/>
        <v>0</v>
      </c>
      <c r="BK83" s="119">
        <f t="shared" si="810"/>
        <v>1</v>
      </c>
      <c r="BL83" s="4"/>
      <c r="BM83" s="92">
        <f t="shared" si="811"/>
        <v>0</v>
      </c>
      <c r="BN83" s="10">
        <f t="shared" si="812"/>
        <v>0</v>
      </c>
      <c r="BO83" s="4">
        <f>1</f>
        <v>1</v>
      </c>
      <c r="BP83" s="92">
        <f t="shared" si="813"/>
        <v>100000</v>
      </c>
      <c r="BQ83" s="10">
        <f t="shared" si="814"/>
        <v>175000</v>
      </c>
      <c r="BR83" s="4">
        <v>1</v>
      </c>
      <c r="BS83" s="92">
        <f t="shared" si="815"/>
        <v>100000</v>
      </c>
      <c r="BT83" s="10">
        <f t="shared" si="816"/>
        <v>175000</v>
      </c>
      <c r="BU83" s="119">
        <f t="shared" si="817"/>
        <v>2</v>
      </c>
      <c r="BV83" s="4">
        <v>1</v>
      </c>
      <c r="BW83" s="92">
        <f t="shared" si="818"/>
        <v>100000</v>
      </c>
      <c r="BX83" s="10">
        <f t="shared" si="819"/>
        <v>175000</v>
      </c>
      <c r="BY83" s="4"/>
      <c r="BZ83" s="92">
        <f t="shared" si="820"/>
        <v>0</v>
      </c>
      <c r="CA83" s="10">
        <f t="shared" si="821"/>
        <v>0</v>
      </c>
      <c r="CB83" s="4"/>
      <c r="CC83" s="92">
        <f t="shared" si="822"/>
        <v>0</v>
      </c>
      <c r="CD83" s="10">
        <f t="shared" si="823"/>
        <v>0</v>
      </c>
      <c r="CE83" s="119">
        <f t="shared" si="824"/>
        <v>1</v>
      </c>
      <c r="CF83" s="4">
        <v>3</v>
      </c>
      <c r="CG83" s="92">
        <f t="shared" si="825"/>
        <v>300000</v>
      </c>
      <c r="CH83" s="10">
        <f t="shared" si="826"/>
        <v>525000</v>
      </c>
      <c r="CI83" s="4"/>
      <c r="CJ83" s="92">
        <f t="shared" si="827"/>
        <v>0</v>
      </c>
      <c r="CK83" s="10">
        <f t="shared" si="828"/>
        <v>0</v>
      </c>
      <c r="CL83" s="4"/>
      <c r="CM83" s="92">
        <f t="shared" si="829"/>
        <v>0</v>
      </c>
      <c r="CN83" s="10">
        <f t="shared" si="830"/>
        <v>0</v>
      </c>
      <c r="CO83" s="119">
        <f t="shared" si="831"/>
        <v>3</v>
      </c>
      <c r="CP83" s="4"/>
      <c r="CQ83" s="92">
        <f t="shared" si="832"/>
        <v>0</v>
      </c>
      <c r="CR83" s="10">
        <f t="shared" si="833"/>
        <v>0</v>
      </c>
      <c r="CS83" s="4"/>
      <c r="CT83" s="92">
        <f t="shared" si="834"/>
        <v>0</v>
      </c>
      <c r="CU83" s="10">
        <f t="shared" si="835"/>
        <v>0</v>
      </c>
      <c r="CV83" s="4"/>
      <c r="CW83" s="92">
        <f t="shared" si="836"/>
        <v>0</v>
      </c>
      <c r="CX83" s="10">
        <f t="shared" si="837"/>
        <v>0</v>
      </c>
      <c r="CY83" s="119">
        <f t="shared" si="838"/>
        <v>0</v>
      </c>
      <c r="CZ83" s="4">
        <v>3</v>
      </c>
      <c r="DA83" s="92">
        <f t="shared" si="839"/>
        <v>300000</v>
      </c>
      <c r="DB83" s="10">
        <f t="shared" si="840"/>
        <v>525000</v>
      </c>
      <c r="DC83" s="4">
        <f>1</f>
        <v>1</v>
      </c>
      <c r="DD83" s="92">
        <f t="shared" si="841"/>
        <v>100000</v>
      </c>
      <c r="DE83" s="10">
        <f t="shared" si="842"/>
        <v>175000</v>
      </c>
      <c r="DF83" s="4"/>
      <c r="DG83" s="92">
        <f t="shared" si="843"/>
        <v>0</v>
      </c>
      <c r="DH83" s="10">
        <f t="shared" si="844"/>
        <v>0</v>
      </c>
      <c r="DI83" s="119">
        <f t="shared" si="845"/>
        <v>4</v>
      </c>
      <c r="DJ83" s="4">
        <v>2</v>
      </c>
      <c r="DK83" s="92">
        <f t="shared" si="846"/>
        <v>200000</v>
      </c>
      <c r="DL83" s="10">
        <f t="shared" si="847"/>
        <v>350000</v>
      </c>
      <c r="DM83" s="4"/>
      <c r="DN83" s="92">
        <f t="shared" si="848"/>
        <v>0</v>
      </c>
      <c r="DO83" s="10">
        <f t="shared" si="849"/>
        <v>0</v>
      </c>
      <c r="DP83" s="4"/>
      <c r="DQ83" s="92">
        <f t="shared" si="850"/>
        <v>0</v>
      </c>
      <c r="DR83" s="10">
        <f t="shared" si="851"/>
        <v>0</v>
      </c>
      <c r="DS83" s="119">
        <f t="shared" si="852"/>
        <v>2</v>
      </c>
      <c r="DT83" s="4"/>
      <c r="DU83" s="92">
        <f t="shared" si="853"/>
        <v>0</v>
      </c>
      <c r="DV83" s="10">
        <f t="shared" si="854"/>
        <v>0</v>
      </c>
      <c r="DW83" s="4"/>
      <c r="DX83" s="92">
        <f t="shared" si="855"/>
        <v>0</v>
      </c>
      <c r="DY83" s="10">
        <f t="shared" si="856"/>
        <v>0</v>
      </c>
      <c r="DZ83" s="4">
        <f>1</f>
        <v>1</v>
      </c>
      <c r="EA83" s="92">
        <f t="shared" si="857"/>
        <v>100000</v>
      </c>
      <c r="EB83" s="10">
        <f t="shared" si="858"/>
        <v>175000</v>
      </c>
      <c r="EC83" s="119">
        <f t="shared" si="681"/>
        <v>1</v>
      </c>
      <c r="ED83" s="4"/>
      <c r="EE83" s="92">
        <f t="shared" si="859"/>
        <v>0</v>
      </c>
      <c r="EF83" s="10">
        <f t="shared" si="860"/>
        <v>0</v>
      </c>
      <c r="EG83" s="4">
        <f>1</f>
        <v>1</v>
      </c>
      <c r="EH83" s="92">
        <f t="shared" si="861"/>
        <v>100000</v>
      </c>
      <c r="EI83" s="10">
        <f t="shared" si="862"/>
        <v>175000</v>
      </c>
      <c r="EJ83" s="4"/>
      <c r="EK83" s="92">
        <f t="shared" si="863"/>
        <v>0</v>
      </c>
      <c r="EL83" s="10">
        <f t="shared" si="864"/>
        <v>0</v>
      </c>
      <c r="EM83" s="119">
        <f t="shared" si="865"/>
        <v>1</v>
      </c>
      <c r="EN83" s="4">
        <v>3</v>
      </c>
      <c r="EO83" s="92">
        <f t="shared" si="866"/>
        <v>300000</v>
      </c>
      <c r="EP83" s="10">
        <f t="shared" si="671"/>
        <v>525000</v>
      </c>
      <c r="EQ83" s="4"/>
      <c r="ER83" s="92">
        <f t="shared" si="867"/>
        <v>0</v>
      </c>
      <c r="ES83" s="10">
        <f t="shared" si="868"/>
        <v>0</v>
      </c>
      <c r="ET83" s="4"/>
      <c r="EU83" s="92">
        <f t="shared" si="869"/>
        <v>0</v>
      </c>
      <c r="EV83" s="10">
        <f t="shared" si="870"/>
        <v>0</v>
      </c>
      <c r="EW83" s="119">
        <f t="shared" si="672"/>
        <v>3</v>
      </c>
      <c r="EX83" s="4">
        <v>1</v>
      </c>
      <c r="EY83" s="92">
        <f t="shared" si="682"/>
        <v>100000</v>
      </c>
      <c r="EZ83" s="10">
        <f t="shared" si="683"/>
        <v>175000</v>
      </c>
      <c r="FA83" s="4"/>
      <c r="FB83" s="92">
        <f t="shared" si="684"/>
        <v>0</v>
      </c>
      <c r="FC83" s="10">
        <f t="shared" si="685"/>
        <v>0</v>
      </c>
      <c r="FD83" s="4"/>
      <c r="FE83" s="92">
        <f t="shared" si="686"/>
        <v>0</v>
      </c>
      <c r="FF83" s="10">
        <f t="shared" si="687"/>
        <v>0</v>
      </c>
      <c r="FG83" s="119">
        <f t="shared" si="871"/>
        <v>1</v>
      </c>
      <c r="FH83" s="4"/>
      <c r="FI83" s="92">
        <f t="shared" si="688"/>
        <v>0</v>
      </c>
      <c r="FJ83" s="10">
        <f t="shared" si="689"/>
        <v>0</v>
      </c>
      <c r="FK83" s="4"/>
      <c r="FL83" s="92">
        <f t="shared" si="690"/>
        <v>0</v>
      </c>
      <c r="FM83" s="10">
        <f t="shared" si="691"/>
        <v>0</v>
      </c>
      <c r="FN83" s="4"/>
      <c r="FO83" s="92">
        <f t="shared" si="692"/>
        <v>0</v>
      </c>
      <c r="FP83" s="10">
        <f t="shared" si="693"/>
        <v>0</v>
      </c>
      <c r="FQ83" s="119">
        <f t="shared" si="219"/>
        <v>0</v>
      </c>
      <c r="FR83" s="4">
        <v>1</v>
      </c>
      <c r="FS83" s="92">
        <f t="shared" si="694"/>
        <v>100000</v>
      </c>
      <c r="FT83" s="10">
        <f t="shared" si="695"/>
        <v>175000</v>
      </c>
      <c r="FU83" s="4"/>
      <c r="FV83" s="92">
        <f t="shared" si="696"/>
        <v>0</v>
      </c>
      <c r="FW83" s="10">
        <f t="shared" si="697"/>
        <v>0</v>
      </c>
      <c r="FX83" s="4"/>
      <c r="FY83" s="92">
        <f t="shared" si="698"/>
        <v>0</v>
      </c>
      <c r="FZ83" s="10">
        <f t="shared" si="699"/>
        <v>0</v>
      </c>
      <c r="GA83" s="119">
        <f t="shared" si="220"/>
        <v>1</v>
      </c>
      <c r="GB83" s="4"/>
      <c r="GC83" s="92">
        <f t="shared" si="700"/>
        <v>0</v>
      </c>
      <c r="GD83" s="10">
        <f t="shared" si="701"/>
        <v>0</v>
      </c>
      <c r="GE83" s="4"/>
      <c r="GF83" s="92">
        <f t="shared" si="702"/>
        <v>0</v>
      </c>
      <c r="GG83" s="10">
        <f t="shared" si="703"/>
        <v>0</v>
      </c>
      <c r="GH83" s="4"/>
      <c r="GI83" s="92">
        <f t="shared" si="704"/>
        <v>0</v>
      </c>
      <c r="GJ83" s="10">
        <f t="shared" si="705"/>
        <v>0</v>
      </c>
      <c r="GK83" s="119">
        <f t="shared" si="221"/>
        <v>0</v>
      </c>
      <c r="GL83" s="4">
        <v>3</v>
      </c>
      <c r="GM83" s="92">
        <f t="shared" si="706"/>
        <v>300000</v>
      </c>
      <c r="GN83" s="10">
        <f t="shared" si="707"/>
        <v>525000</v>
      </c>
      <c r="GO83" s="4"/>
      <c r="GP83" s="92">
        <f t="shared" si="708"/>
        <v>0</v>
      </c>
      <c r="GQ83" s="10">
        <f t="shared" si="709"/>
        <v>0</v>
      </c>
      <c r="GR83" s="4"/>
      <c r="GS83" s="92">
        <f t="shared" si="710"/>
        <v>0</v>
      </c>
      <c r="GT83" s="10">
        <f t="shared" si="711"/>
        <v>0</v>
      </c>
      <c r="GU83" s="119">
        <f t="shared" si="669"/>
        <v>3</v>
      </c>
      <c r="GV83" s="4">
        <v>2</v>
      </c>
      <c r="GW83" s="92">
        <f t="shared" si="712"/>
        <v>200000</v>
      </c>
      <c r="GX83" s="10">
        <f t="shared" si="713"/>
        <v>350000</v>
      </c>
      <c r="GY83" s="4"/>
      <c r="GZ83" s="92">
        <f t="shared" si="714"/>
        <v>0</v>
      </c>
      <c r="HA83" s="10">
        <f t="shared" si="715"/>
        <v>0</v>
      </c>
      <c r="HB83" s="4"/>
      <c r="HC83" s="92">
        <f t="shared" si="716"/>
        <v>0</v>
      </c>
      <c r="HD83" s="10">
        <f t="shared" si="717"/>
        <v>0</v>
      </c>
      <c r="HE83" s="119">
        <f t="shared" si="222"/>
        <v>2</v>
      </c>
      <c r="HF83" s="4"/>
      <c r="HG83" s="92">
        <f t="shared" si="718"/>
        <v>0</v>
      </c>
      <c r="HH83" s="10">
        <f t="shared" si="719"/>
        <v>0</v>
      </c>
      <c r="HI83" s="4"/>
      <c r="HJ83" s="92">
        <f t="shared" si="720"/>
        <v>0</v>
      </c>
      <c r="HK83" s="10">
        <f t="shared" si="721"/>
        <v>0</v>
      </c>
      <c r="HL83" s="4"/>
      <c r="HM83" s="92">
        <f t="shared" si="722"/>
        <v>0</v>
      </c>
      <c r="HN83" s="10">
        <f t="shared" si="723"/>
        <v>0</v>
      </c>
      <c r="HO83" s="119">
        <f t="shared" si="223"/>
        <v>0</v>
      </c>
      <c r="HP83" s="4">
        <v>3</v>
      </c>
      <c r="HQ83" s="92">
        <f t="shared" si="724"/>
        <v>300000</v>
      </c>
      <c r="HR83" s="10">
        <f t="shared" si="725"/>
        <v>525000</v>
      </c>
      <c r="HS83" s="4"/>
      <c r="HT83" s="92">
        <f t="shared" si="726"/>
        <v>0</v>
      </c>
      <c r="HU83" s="10">
        <f t="shared" si="727"/>
        <v>0</v>
      </c>
      <c r="HV83" s="4"/>
      <c r="HW83" s="92">
        <f t="shared" si="728"/>
        <v>0</v>
      </c>
      <c r="HX83" s="10">
        <f t="shared" si="729"/>
        <v>0</v>
      </c>
      <c r="HY83" s="119">
        <f t="shared" si="224"/>
        <v>3</v>
      </c>
      <c r="HZ83" s="4">
        <v>2</v>
      </c>
      <c r="IA83" s="92">
        <f t="shared" si="730"/>
        <v>200000</v>
      </c>
      <c r="IB83" s="10">
        <f t="shared" si="731"/>
        <v>350000</v>
      </c>
      <c r="IC83" s="4"/>
      <c r="ID83" s="92">
        <f t="shared" si="732"/>
        <v>0</v>
      </c>
      <c r="IE83" s="10">
        <f t="shared" si="733"/>
        <v>0</v>
      </c>
      <c r="IF83" s="4"/>
      <c r="IG83" s="92">
        <f t="shared" si="734"/>
        <v>0</v>
      </c>
      <c r="IH83" s="10">
        <f t="shared" si="735"/>
        <v>0</v>
      </c>
      <c r="II83" s="119">
        <f t="shared" si="225"/>
        <v>2</v>
      </c>
      <c r="IJ83" s="4">
        <v>1</v>
      </c>
      <c r="IK83" s="92">
        <f t="shared" si="736"/>
        <v>100000</v>
      </c>
      <c r="IL83" s="10">
        <f t="shared" si="737"/>
        <v>175000</v>
      </c>
      <c r="IM83" s="4"/>
      <c r="IN83" s="92">
        <f t="shared" si="738"/>
        <v>0</v>
      </c>
      <c r="IO83" s="10">
        <f t="shared" si="739"/>
        <v>0</v>
      </c>
      <c r="IP83" s="4"/>
      <c r="IQ83" s="92">
        <f t="shared" si="740"/>
        <v>0</v>
      </c>
      <c r="IR83" s="10">
        <f t="shared" si="741"/>
        <v>0</v>
      </c>
      <c r="IS83" s="119">
        <f t="shared" si="226"/>
        <v>1</v>
      </c>
      <c r="IT83" s="4"/>
      <c r="IU83" s="92">
        <f t="shared" si="742"/>
        <v>0</v>
      </c>
      <c r="IV83" s="10">
        <f t="shared" si="743"/>
        <v>0</v>
      </c>
      <c r="IW83" s="4"/>
      <c r="IX83" s="92">
        <f t="shared" si="744"/>
        <v>0</v>
      </c>
      <c r="IY83" s="10">
        <f t="shared" si="745"/>
        <v>0</v>
      </c>
      <c r="IZ83" s="4">
        <v>1</v>
      </c>
      <c r="JA83" s="92">
        <f t="shared" si="746"/>
        <v>100000</v>
      </c>
      <c r="JB83" s="10">
        <f t="shared" si="747"/>
        <v>175000</v>
      </c>
      <c r="JC83" s="119">
        <f t="shared" si="227"/>
        <v>1</v>
      </c>
      <c r="JD83" s="4"/>
      <c r="JE83" s="92">
        <f t="shared" si="748"/>
        <v>0</v>
      </c>
      <c r="JF83" s="10">
        <f t="shared" si="665"/>
        <v>0</v>
      </c>
      <c r="JG83" s="4"/>
      <c r="JH83" s="92">
        <f t="shared" si="749"/>
        <v>0</v>
      </c>
      <c r="JI83" s="10">
        <f t="shared" si="666"/>
        <v>0</v>
      </c>
      <c r="JJ83" s="4"/>
      <c r="JK83" s="92">
        <f t="shared" si="750"/>
        <v>0</v>
      </c>
      <c r="JL83" s="10">
        <f t="shared" si="751"/>
        <v>0</v>
      </c>
      <c r="JM83" s="119">
        <f t="shared" si="667"/>
        <v>0</v>
      </c>
      <c r="JN83" s="4"/>
      <c r="JO83" s="92">
        <f t="shared" si="752"/>
        <v>0</v>
      </c>
      <c r="JP83" s="10">
        <f t="shared" si="753"/>
        <v>0</v>
      </c>
      <c r="JQ83" s="4"/>
      <c r="JR83" s="92">
        <f t="shared" si="754"/>
        <v>0</v>
      </c>
      <c r="JS83" s="10">
        <f t="shared" si="755"/>
        <v>0</v>
      </c>
      <c r="JT83" s="4"/>
      <c r="JU83" s="92">
        <f t="shared" si="756"/>
        <v>0</v>
      </c>
      <c r="JV83" s="10">
        <f t="shared" si="757"/>
        <v>0</v>
      </c>
      <c r="JW83" s="119">
        <f t="shared" si="228"/>
        <v>0</v>
      </c>
      <c r="JX83" s="4">
        <v>1</v>
      </c>
      <c r="JY83" s="92">
        <f t="shared" si="758"/>
        <v>100000</v>
      </c>
      <c r="JZ83" s="10">
        <f t="shared" si="759"/>
        <v>175000</v>
      </c>
      <c r="KA83" s="4"/>
      <c r="KB83" s="92">
        <f t="shared" si="760"/>
        <v>0</v>
      </c>
      <c r="KC83" s="10">
        <f t="shared" si="761"/>
        <v>0</v>
      </c>
      <c r="KD83" s="4"/>
      <c r="KE83" s="92">
        <f t="shared" si="762"/>
        <v>0</v>
      </c>
      <c r="KF83" s="10">
        <f t="shared" si="763"/>
        <v>0</v>
      </c>
      <c r="KG83" s="119">
        <f t="shared" si="229"/>
        <v>1</v>
      </c>
      <c r="KH83" s="4">
        <v>2</v>
      </c>
      <c r="KI83" s="92">
        <f t="shared" si="764"/>
        <v>200000</v>
      </c>
      <c r="KJ83" s="10">
        <f t="shared" si="765"/>
        <v>350000</v>
      </c>
      <c r="KK83" s="4"/>
      <c r="KL83" s="92">
        <f t="shared" si="766"/>
        <v>0</v>
      </c>
      <c r="KM83" s="10">
        <f t="shared" si="767"/>
        <v>0</v>
      </c>
      <c r="KN83" s="4"/>
      <c r="KO83" s="92">
        <f t="shared" si="768"/>
        <v>0</v>
      </c>
      <c r="KP83" s="10">
        <f t="shared" si="769"/>
        <v>0</v>
      </c>
      <c r="KQ83" s="119">
        <f t="shared" si="230"/>
        <v>2</v>
      </c>
      <c r="KR83" s="4"/>
      <c r="KS83" s="92">
        <f t="shared" si="770"/>
        <v>0</v>
      </c>
      <c r="KT83" s="10">
        <f t="shared" si="771"/>
        <v>0</v>
      </c>
      <c r="KU83" s="4"/>
      <c r="KV83" s="92">
        <f t="shared" si="772"/>
        <v>0</v>
      </c>
      <c r="KW83" s="10">
        <f t="shared" si="773"/>
        <v>0</v>
      </c>
      <c r="KX83" s="4"/>
      <c r="KY83" s="92">
        <f t="shared" si="774"/>
        <v>0</v>
      </c>
      <c r="KZ83" s="10">
        <f t="shared" si="775"/>
        <v>0</v>
      </c>
      <c r="LA83" s="119">
        <f t="shared" si="231"/>
        <v>0</v>
      </c>
      <c r="LB83" s="37"/>
      <c r="LD83" s="335">
        <f t="shared" si="670"/>
        <v>40</v>
      </c>
      <c r="LE83" s="189">
        <f t="shared" si="673"/>
        <v>7000000</v>
      </c>
    </row>
    <row r="84" spans="1:317" hidden="1" x14ac:dyDescent="0.25">
      <c r="A84" s="55" t="s">
        <v>192</v>
      </c>
      <c r="B84" s="12">
        <v>85000</v>
      </c>
      <c r="C84" s="12">
        <v>175000</v>
      </c>
      <c r="D84" s="4"/>
      <c r="E84" s="92">
        <f t="shared" si="776"/>
        <v>0</v>
      </c>
      <c r="F84" s="10">
        <f t="shared" si="777"/>
        <v>0</v>
      </c>
      <c r="G84" s="4"/>
      <c r="H84" s="92">
        <f t="shared" si="778"/>
        <v>0</v>
      </c>
      <c r="I84" s="10">
        <f t="shared" si="779"/>
        <v>0</v>
      </c>
      <c r="J84" s="4"/>
      <c r="K84" s="92">
        <f t="shared" si="780"/>
        <v>0</v>
      </c>
      <c r="L84" s="10">
        <f t="shared" si="781"/>
        <v>0</v>
      </c>
      <c r="M84" s="119">
        <f t="shared" si="782"/>
        <v>0</v>
      </c>
      <c r="N84" s="4"/>
      <c r="O84" s="92">
        <f t="shared" si="674"/>
        <v>0</v>
      </c>
      <c r="P84" s="10">
        <f t="shared" si="783"/>
        <v>0</v>
      </c>
      <c r="Q84" s="4"/>
      <c r="R84" s="92">
        <f t="shared" si="784"/>
        <v>0</v>
      </c>
      <c r="S84" s="10">
        <f t="shared" si="785"/>
        <v>0</v>
      </c>
      <c r="T84" s="4"/>
      <c r="U84" s="92">
        <f t="shared" si="786"/>
        <v>0</v>
      </c>
      <c r="V84" s="10">
        <f t="shared" si="787"/>
        <v>0</v>
      </c>
      <c r="W84" s="119">
        <f t="shared" si="788"/>
        <v>0</v>
      </c>
      <c r="X84" s="4"/>
      <c r="Y84" s="92">
        <f t="shared" si="789"/>
        <v>0</v>
      </c>
      <c r="Z84" s="10">
        <f t="shared" si="790"/>
        <v>0</v>
      </c>
      <c r="AA84" s="4"/>
      <c r="AB84" s="92">
        <f t="shared" si="791"/>
        <v>0</v>
      </c>
      <c r="AC84" s="10">
        <f t="shared" si="792"/>
        <v>0</v>
      </c>
      <c r="AD84" s="4"/>
      <c r="AE84" s="92">
        <f t="shared" si="793"/>
        <v>0</v>
      </c>
      <c r="AF84" s="10">
        <f t="shared" si="794"/>
        <v>0</v>
      </c>
      <c r="AG84" s="119">
        <f t="shared" si="795"/>
        <v>0</v>
      </c>
      <c r="AH84" s="4"/>
      <c r="AI84" s="92">
        <f t="shared" si="675"/>
        <v>0</v>
      </c>
      <c r="AJ84" s="10">
        <f t="shared" si="676"/>
        <v>0</v>
      </c>
      <c r="AK84" s="4"/>
      <c r="AL84" s="92">
        <f t="shared" si="796"/>
        <v>0</v>
      </c>
      <c r="AM84" s="10">
        <f t="shared" si="797"/>
        <v>0</v>
      </c>
      <c r="AN84" s="4"/>
      <c r="AO84" s="92">
        <f t="shared" si="677"/>
        <v>0</v>
      </c>
      <c r="AP84" s="10">
        <f t="shared" si="678"/>
        <v>0</v>
      </c>
      <c r="AQ84" s="119">
        <f t="shared" si="798"/>
        <v>0</v>
      </c>
      <c r="AR84" s="4"/>
      <c r="AS84" s="92">
        <f t="shared" si="799"/>
        <v>0</v>
      </c>
      <c r="AT84" s="10">
        <f t="shared" si="800"/>
        <v>0</v>
      </c>
      <c r="AU84" s="4"/>
      <c r="AV84" s="92">
        <f t="shared" si="801"/>
        <v>0</v>
      </c>
      <c r="AW84" s="10">
        <f t="shared" si="802"/>
        <v>0</v>
      </c>
      <c r="AX84" s="4"/>
      <c r="AY84" s="92">
        <f t="shared" si="803"/>
        <v>0</v>
      </c>
      <c r="AZ84" s="10">
        <f t="shared" si="804"/>
        <v>0</v>
      </c>
      <c r="BA84" s="119">
        <f t="shared" si="805"/>
        <v>0</v>
      </c>
      <c r="BB84" s="4"/>
      <c r="BC84" s="92">
        <f t="shared" si="806"/>
        <v>0</v>
      </c>
      <c r="BD84" s="10">
        <f t="shared" si="807"/>
        <v>0</v>
      </c>
      <c r="BE84" s="4"/>
      <c r="BF84" s="92">
        <f t="shared" si="808"/>
        <v>0</v>
      </c>
      <c r="BG84" s="10">
        <f t="shared" si="809"/>
        <v>0</v>
      </c>
      <c r="BH84" s="4"/>
      <c r="BI84" s="92">
        <f t="shared" si="679"/>
        <v>0</v>
      </c>
      <c r="BJ84" s="10">
        <f t="shared" si="680"/>
        <v>0</v>
      </c>
      <c r="BK84" s="119">
        <f t="shared" si="810"/>
        <v>0</v>
      </c>
      <c r="BL84" s="4"/>
      <c r="BM84" s="92">
        <f t="shared" si="811"/>
        <v>0</v>
      </c>
      <c r="BN84" s="10">
        <f t="shared" si="812"/>
        <v>0</v>
      </c>
      <c r="BO84" s="4"/>
      <c r="BP84" s="92">
        <f t="shared" si="813"/>
        <v>0</v>
      </c>
      <c r="BQ84" s="10">
        <f t="shared" si="814"/>
        <v>0</v>
      </c>
      <c r="BR84" s="4"/>
      <c r="BS84" s="92">
        <f t="shared" si="815"/>
        <v>0</v>
      </c>
      <c r="BT84" s="10">
        <f t="shared" si="816"/>
        <v>0</v>
      </c>
      <c r="BU84" s="119">
        <f t="shared" si="817"/>
        <v>0</v>
      </c>
      <c r="BV84" s="4"/>
      <c r="BW84" s="92">
        <f t="shared" si="818"/>
        <v>0</v>
      </c>
      <c r="BX84" s="10">
        <f t="shared" si="819"/>
        <v>0</v>
      </c>
      <c r="BY84" s="4"/>
      <c r="BZ84" s="92">
        <f t="shared" si="820"/>
        <v>0</v>
      </c>
      <c r="CA84" s="10">
        <f t="shared" si="821"/>
        <v>0</v>
      </c>
      <c r="CB84" s="4"/>
      <c r="CC84" s="92">
        <f t="shared" si="822"/>
        <v>0</v>
      </c>
      <c r="CD84" s="10">
        <f t="shared" si="823"/>
        <v>0</v>
      </c>
      <c r="CE84" s="119">
        <f t="shared" si="824"/>
        <v>0</v>
      </c>
      <c r="CF84" s="4"/>
      <c r="CG84" s="92">
        <f t="shared" si="825"/>
        <v>0</v>
      </c>
      <c r="CH84" s="10">
        <f t="shared" si="826"/>
        <v>0</v>
      </c>
      <c r="CI84" s="4"/>
      <c r="CJ84" s="92">
        <f t="shared" si="827"/>
        <v>0</v>
      </c>
      <c r="CK84" s="10">
        <f t="shared" si="828"/>
        <v>0</v>
      </c>
      <c r="CL84" s="4"/>
      <c r="CM84" s="92">
        <f t="shared" si="829"/>
        <v>0</v>
      </c>
      <c r="CN84" s="10">
        <f t="shared" si="830"/>
        <v>0</v>
      </c>
      <c r="CO84" s="119">
        <f t="shared" si="831"/>
        <v>0</v>
      </c>
      <c r="CP84" s="4"/>
      <c r="CQ84" s="92">
        <f t="shared" si="832"/>
        <v>0</v>
      </c>
      <c r="CR84" s="10">
        <f t="shared" si="833"/>
        <v>0</v>
      </c>
      <c r="CS84" s="4"/>
      <c r="CT84" s="92">
        <f t="shared" si="834"/>
        <v>0</v>
      </c>
      <c r="CU84" s="10">
        <f t="shared" si="835"/>
        <v>0</v>
      </c>
      <c r="CV84" s="4"/>
      <c r="CW84" s="92">
        <f t="shared" si="836"/>
        <v>0</v>
      </c>
      <c r="CX84" s="10">
        <f t="shared" si="837"/>
        <v>0</v>
      </c>
      <c r="CY84" s="119">
        <f t="shared" si="838"/>
        <v>0</v>
      </c>
      <c r="CZ84" s="4"/>
      <c r="DA84" s="92">
        <f t="shared" si="839"/>
        <v>0</v>
      </c>
      <c r="DB84" s="10">
        <f t="shared" si="840"/>
        <v>0</v>
      </c>
      <c r="DC84" s="4"/>
      <c r="DD84" s="92">
        <f t="shared" si="841"/>
        <v>0</v>
      </c>
      <c r="DE84" s="10">
        <f t="shared" si="842"/>
        <v>0</v>
      </c>
      <c r="DF84" s="4"/>
      <c r="DG84" s="92">
        <f t="shared" si="843"/>
        <v>0</v>
      </c>
      <c r="DH84" s="10">
        <f t="shared" si="844"/>
        <v>0</v>
      </c>
      <c r="DI84" s="119">
        <f t="shared" si="845"/>
        <v>0</v>
      </c>
      <c r="DJ84" s="4"/>
      <c r="DK84" s="92">
        <f t="shared" si="846"/>
        <v>0</v>
      </c>
      <c r="DL84" s="10">
        <f t="shared" si="847"/>
        <v>0</v>
      </c>
      <c r="DM84" s="4"/>
      <c r="DN84" s="92">
        <f t="shared" si="848"/>
        <v>0</v>
      </c>
      <c r="DO84" s="10">
        <f t="shared" si="849"/>
        <v>0</v>
      </c>
      <c r="DP84" s="4"/>
      <c r="DQ84" s="92">
        <f t="shared" si="850"/>
        <v>0</v>
      </c>
      <c r="DR84" s="10">
        <f t="shared" si="851"/>
        <v>0</v>
      </c>
      <c r="DS84" s="119">
        <f t="shared" si="852"/>
        <v>0</v>
      </c>
      <c r="DT84" s="4"/>
      <c r="DU84" s="92">
        <f t="shared" si="853"/>
        <v>0</v>
      </c>
      <c r="DV84" s="10">
        <f t="shared" si="854"/>
        <v>0</v>
      </c>
      <c r="DW84" s="4"/>
      <c r="DX84" s="92">
        <f t="shared" si="855"/>
        <v>0</v>
      </c>
      <c r="DY84" s="10">
        <f t="shared" si="856"/>
        <v>0</v>
      </c>
      <c r="DZ84" s="4"/>
      <c r="EA84" s="92">
        <f t="shared" si="857"/>
        <v>0</v>
      </c>
      <c r="EB84" s="10">
        <f t="shared" si="858"/>
        <v>0</v>
      </c>
      <c r="EC84" s="119">
        <f t="shared" si="681"/>
        <v>0</v>
      </c>
      <c r="ED84" s="4"/>
      <c r="EE84" s="92">
        <f t="shared" si="859"/>
        <v>0</v>
      </c>
      <c r="EF84" s="10">
        <f t="shared" si="860"/>
        <v>0</v>
      </c>
      <c r="EG84" s="4"/>
      <c r="EH84" s="92">
        <f t="shared" si="861"/>
        <v>0</v>
      </c>
      <c r="EI84" s="10">
        <f t="shared" si="862"/>
        <v>0</v>
      </c>
      <c r="EJ84" s="4"/>
      <c r="EK84" s="92">
        <f t="shared" si="863"/>
        <v>0</v>
      </c>
      <c r="EL84" s="10">
        <f t="shared" si="864"/>
        <v>0</v>
      </c>
      <c r="EM84" s="119">
        <f t="shared" si="865"/>
        <v>0</v>
      </c>
      <c r="EN84" s="4"/>
      <c r="EO84" s="92">
        <f t="shared" si="866"/>
        <v>0</v>
      </c>
      <c r="EP84" s="10">
        <f t="shared" si="671"/>
        <v>0</v>
      </c>
      <c r="EQ84" s="4"/>
      <c r="ER84" s="92">
        <f t="shared" si="867"/>
        <v>0</v>
      </c>
      <c r="ES84" s="10">
        <f t="shared" si="868"/>
        <v>0</v>
      </c>
      <c r="ET84" s="4"/>
      <c r="EU84" s="92">
        <f t="shared" si="869"/>
        <v>0</v>
      </c>
      <c r="EV84" s="10">
        <f t="shared" si="870"/>
        <v>0</v>
      </c>
      <c r="EW84" s="119">
        <f t="shared" si="672"/>
        <v>0</v>
      </c>
      <c r="EX84" s="4"/>
      <c r="EY84" s="92">
        <f t="shared" si="682"/>
        <v>0</v>
      </c>
      <c r="EZ84" s="10">
        <f t="shared" si="683"/>
        <v>0</v>
      </c>
      <c r="FA84" s="4"/>
      <c r="FB84" s="92">
        <f t="shared" si="684"/>
        <v>0</v>
      </c>
      <c r="FC84" s="10">
        <f t="shared" si="685"/>
        <v>0</v>
      </c>
      <c r="FD84" s="4"/>
      <c r="FE84" s="92">
        <f t="shared" si="686"/>
        <v>0</v>
      </c>
      <c r="FF84" s="10">
        <f t="shared" si="687"/>
        <v>0</v>
      </c>
      <c r="FG84" s="119">
        <f t="shared" si="871"/>
        <v>0</v>
      </c>
      <c r="FH84" s="4"/>
      <c r="FI84" s="92">
        <f t="shared" si="688"/>
        <v>0</v>
      </c>
      <c r="FJ84" s="10">
        <f t="shared" si="689"/>
        <v>0</v>
      </c>
      <c r="FK84" s="4"/>
      <c r="FL84" s="92">
        <f t="shared" si="690"/>
        <v>0</v>
      </c>
      <c r="FM84" s="10">
        <f t="shared" si="691"/>
        <v>0</v>
      </c>
      <c r="FN84" s="4"/>
      <c r="FO84" s="92">
        <f t="shared" si="692"/>
        <v>0</v>
      </c>
      <c r="FP84" s="10">
        <f t="shared" si="693"/>
        <v>0</v>
      </c>
      <c r="FQ84" s="119">
        <f t="shared" si="219"/>
        <v>0</v>
      </c>
      <c r="FR84" s="4"/>
      <c r="FS84" s="92">
        <f t="shared" si="694"/>
        <v>0</v>
      </c>
      <c r="FT84" s="10">
        <f t="shared" si="695"/>
        <v>0</v>
      </c>
      <c r="FU84" s="4"/>
      <c r="FV84" s="92">
        <f t="shared" si="696"/>
        <v>0</v>
      </c>
      <c r="FW84" s="10">
        <f t="shared" si="697"/>
        <v>0</v>
      </c>
      <c r="FX84" s="4"/>
      <c r="FY84" s="92">
        <f t="shared" si="698"/>
        <v>0</v>
      </c>
      <c r="FZ84" s="10">
        <f t="shared" si="699"/>
        <v>0</v>
      </c>
      <c r="GA84" s="119">
        <f t="shared" si="220"/>
        <v>0</v>
      </c>
      <c r="GB84" s="4"/>
      <c r="GC84" s="92">
        <f t="shared" si="700"/>
        <v>0</v>
      </c>
      <c r="GD84" s="10">
        <f t="shared" si="701"/>
        <v>0</v>
      </c>
      <c r="GE84" s="4"/>
      <c r="GF84" s="92">
        <f t="shared" si="702"/>
        <v>0</v>
      </c>
      <c r="GG84" s="10">
        <f t="shared" si="703"/>
        <v>0</v>
      </c>
      <c r="GH84" s="4"/>
      <c r="GI84" s="92">
        <f t="shared" si="704"/>
        <v>0</v>
      </c>
      <c r="GJ84" s="10">
        <f t="shared" si="705"/>
        <v>0</v>
      </c>
      <c r="GK84" s="119">
        <f t="shared" si="221"/>
        <v>0</v>
      </c>
      <c r="GL84" s="4"/>
      <c r="GM84" s="92">
        <f t="shared" si="706"/>
        <v>0</v>
      </c>
      <c r="GN84" s="10">
        <f t="shared" si="707"/>
        <v>0</v>
      </c>
      <c r="GO84" s="4"/>
      <c r="GP84" s="92">
        <f t="shared" si="708"/>
        <v>0</v>
      </c>
      <c r="GQ84" s="10">
        <f t="shared" si="709"/>
        <v>0</v>
      </c>
      <c r="GR84" s="4"/>
      <c r="GS84" s="92">
        <f t="shared" si="710"/>
        <v>0</v>
      </c>
      <c r="GT84" s="10">
        <f t="shared" si="711"/>
        <v>0</v>
      </c>
      <c r="GU84" s="119">
        <f t="shared" si="669"/>
        <v>0</v>
      </c>
      <c r="GV84" s="4"/>
      <c r="GW84" s="92">
        <f t="shared" si="712"/>
        <v>0</v>
      </c>
      <c r="GX84" s="10">
        <f t="shared" si="713"/>
        <v>0</v>
      </c>
      <c r="GY84" s="4"/>
      <c r="GZ84" s="92">
        <f t="shared" si="714"/>
        <v>0</v>
      </c>
      <c r="HA84" s="10">
        <f t="shared" si="715"/>
        <v>0</v>
      </c>
      <c r="HB84" s="4"/>
      <c r="HC84" s="92">
        <f t="shared" si="716"/>
        <v>0</v>
      </c>
      <c r="HD84" s="10">
        <f t="shared" si="717"/>
        <v>0</v>
      </c>
      <c r="HE84" s="119">
        <f t="shared" si="222"/>
        <v>0</v>
      </c>
      <c r="HF84" s="4"/>
      <c r="HG84" s="92">
        <f t="shared" si="718"/>
        <v>0</v>
      </c>
      <c r="HH84" s="10">
        <f t="shared" si="719"/>
        <v>0</v>
      </c>
      <c r="HI84" s="4"/>
      <c r="HJ84" s="92">
        <f t="shared" si="720"/>
        <v>0</v>
      </c>
      <c r="HK84" s="10">
        <f t="shared" si="721"/>
        <v>0</v>
      </c>
      <c r="HL84" s="4"/>
      <c r="HM84" s="92">
        <f t="shared" si="722"/>
        <v>0</v>
      </c>
      <c r="HN84" s="10">
        <f t="shared" si="723"/>
        <v>0</v>
      </c>
      <c r="HO84" s="119">
        <f t="shared" si="223"/>
        <v>0</v>
      </c>
      <c r="HP84" s="4"/>
      <c r="HQ84" s="92">
        <f t="shared" si="724"/>
        <v>0</v>
      </c>
      <c r="HR84" s="10">
        <f t="shared" si="725"/>
        <v>0</v>
      </c>
      <c r="HS84" s="4"/>
      <c r="HT84" s="92">
        <f t="shared" si="726"/>
        <v>0</v>
      </c>
      <c r="HU84" s="10">
        <f t="shared" si="727"/>
        <v>0</v>
      </c>
      <c r="HV84" s="4"/>
      <c r="HW84" s="92">
        <f t="shared" si="728"/>
        <v>0</v>
      </c>
      <c r="HX84" s="10">
        <f t="shared" si="729"/>
        <v>0</v>
      </c>
      <c r="HY84" s="119">
        <f t="shared" si="224"/>
        <v>0</v>
      </c>
      <c r="HZ84" s="4"/>
      <c r="IA84" s="92">
        <f t="shared" si="730"/>
        <v>0</v>
      </c>
      <c r="IB84" s="10">
        <f t="shared" si="731"/>
        <v>0</v>
      </c>
      <c r="IC84" s="4"/>
      <c r="ID84" s="92">
        <f t="shared" si="732"/>
        <v>0</v>
      </c>
      <c r="IE84" s="10">
        <f t="shared" si="733"/>
        <v>0</v>
      </c>
      <c r="IF84" s="4"/>
      <c r="IG84" s="92">
        <f t="shared" si="734"/>
        <v>0</v>
      </c>
      <c r="IH84" s="10">
        <f t="shared" si="735"/>
        <v>0</v>
      </c>
      <c r="II84" s="119">
        <f t="shared" si="225"/>
        <v>0</v>
      </c>
      <c r="IJ84" s="4"/>
      <c r="IK84" s="92">
        <f t="shared" si="736"/>
        <v>0</v>
      </c>
      <c r="IL84" s="10">
        <f t="shared" si="737"/>
        <v>0</v>
      </c>
      <c r="IM84" s="4"/>
      <c r="IN84" s="92">
        <f t="shared" si="738"/>
        <v>0</v>
      </c>
      <c r="IO84" s="10">
        <f t="shared" si="739"/>
        <v>0</v>
      </c>
      <c r="IP84" s="4"/>
      <c r="IQ84" s="92">
        <f t="shared" si="740"/>
        <v>0</v>
      </c>
      <c r="IR84" s="10">
        <f t="shared" si="741"/>
        <v>0</v>
      </c>
      <c r="IS84" s="119">
        <f t="shared" si="226"/>
        <v>0</v>
      </c>
      <c r="IT84" s="4"/>
      <c r="IU84" s="92">
        <f t="shared" si="742"/>
        <v>0</v>
      </c>
      <c r="IV84" s="10">
        <f t="shared" si="743"/>
        <v>0</v>
      </c>
      <c r="IW84" s="4"/>
      <c r="IX84" s="92">
        <f t="shared" si="744"/>
        <v>0</v>
      </c>
      <c r="IY84" s="10">
        <f t="shared" si="745"/>
        <v>0</v>
      </c>
      <c r="IZ84" s="4"/>
      <c r="JA84" s="92">
        <f t="shared" si="746"/>
        <v>0</v>
      </c>
      <c r="JB84" s="10">
        <f t="shared" si="747"/>
        <v>0</v>
      </c>
      <c r="JC84" s="119">
        <f t="shared" si="227"/>
        <v>0</v>
      </c>
      <c r="JD84" s="4"/>
      <c r="JE84" s="92">
        <f t="shared" si="748"/>
        <v>0</v>
      </c>
      <c r="JF84" s="10">
        <f t="shared" si="665"/>
        <v>0</v>
      </c>
      <c r="JG84" s="4"/>
      <c r="JH84" s="92">
        <f t="shared" si="749"/>
        <v>0</v>
      </c>
      <c r="JI84" s="10">
        <f t="shared" si="666"/>
        <v>0</v>
      </c>
      <c r="JJ84" s="4"/>
      <c r="JK84" s="92">
        <f t="shared" si="750"/>
        <v>0</v>
      </c>
      <c r="JL84" s="10">
        <f t="shared" si="751"/>
        <v>0</v>
      </c>
      <c r="JM84" s="119">
        <f t="shared" si="667"/>
        <v>0</v>
      </c>
      <c r="JN84" s="4"/>
      <c r="JO84" s="92">
        <f t="shared" si="752"/>
        <v>0</v>
      </c>
      <c r="JP84" s="10">
        <f t="shared" si="753"/>
        <v>0</v>
      </c>
      <c r="JQ84" s="4"/>
      <c r="JR84" s="92">
        <f t="shared" si="754"/>
        <v>0</v>
      </c>
      <c r="JS84" s="10">
        <f t="shared" si="755"/>
        <v>0</v>
      </c>
      <c r="JT84" s="4"/>
      <c r="JU84" s="92">
        <f t="shared" si="756"/>
        <v>0</v>
      </c>
      <c r="JV84" s="10">
        <f t="shared" si="757"/>
        <v>0</v>
      </c>
      <c r="JW84" s="119">
        <f t="shared" si="228"/>
        <v>0</v>
      </c>
      <c r="JX84" s="4"/>
      <c r="JY84" s="92">
        <f t="shared" si="758"/>
        <v>0</v>
      </c>
      <c r="JZ84" s="10">
        <f t="shared" si="759"/>
        <v>0</v>
      </c>
      <c r="KA84" s="4"/>
      <c r="KB84" s="92">
        <f t="shared" si="760"/>
        <v>0</v>
      </c>
      <c r="KC84" s="10">
        <f t="shared" si="761"/>
        <v>0</v>
      </c>
      <c r="KD84" s="4"/>
      <c r="KE84" s="92">
        <f t="shared" si="762"/>
        <v>0</v>
      </c>
      <c r="KF84" s="10">
        <f t="shared" si="763"/>
        <v>0</v>
      </c>
      <c r="KG84" s="119">
        <f t="shared" si="229"/>
        <v>0</v>
      </c>
      <c r="KH84" s="4"/>
      <c r="KI84" s="92">
        <f t="shared" si="764"/>
        <v>0</v>
      </c>
      <c r="KJ84" s="10">
        <f t="shared" si="765"/>
        <v>0</v>
      </c>
      <c r="KK84" s="4"/>
      <c r="KL84" s="92">
        <f t="shared" si="766"/>
        <v>0</v>
      </c>
      <c r="KM84" s="10">
        <f t="shared" si="767"/>
        <v>0</v>
      </c>
      <c r="KN84" s="4"/>
      <c r="KO84" s="92">
        <f t="shared" si="768"/>
        <v>0</v>
      </c>
      <c r="KP84" s="10">
        <f t="shared" si="769"/>
        <v>0</v>
      </c>
      <c r="KQ84" s="119">
        <f t="shared" si="230"/>
        <v>0</v>
      </c>
      <c r="KR84" s="4"/>
      <c r="KS84" s="92">
        <f t="shared" si="770"/>
        <v>0</v>
      </c>
      <c r="KT84" s="10">
        <f t="shared" si="771"/>
        <v>0</v>
      </c>
      <c r="KU84" s="4"/>
      <c r="KV84" s="92">
        <f t="shared" si="772"/>
        <v>0</v>
      </c>
      <c r="KW84" s="10">
        <f t="shared" si="773"/>
        <v>0</v>
      </c>
      <c r="KX84" s="4"/>
      <c r="KY84" s="92">
        <f t="shared" si="774"/>
        <v>0</v>
      </c>
      <c r="KZ84" s="10">
        <f t="shared" si="775"/>
        <v>0</v>
      </c>
      <c r="LA84" s="119">
        <f t="shared" si="231"/>
        <v>0</v>
      </c>
      <c r="LB84" s="37"/>
      <c r="LD84" s="335">
        <f t="shared" si="670"/>
        <v>0</v>
      </c>
      <c r="LE84" s="189">
        <f t="shared" si="673"/>
        <v>0</v>
      </c>
    </row>
    <row r="85" spans="1:317" hidden="1" x14ac:dyDescent="0.25">
      <c r="A85" s="4" t="s">
        <v>194</v>
      </c>
      <c r="B85" s="12">
        <v>100000</v>
      </c>
      <c r="C85" s="12">
        <v>175000</v>
      </c>
      <c r="D85" s="4"/>
      <c r="E85" s="92">
        <f t="shared" si="776"/>
        <v>0</v>
      </c>
      <c r="F85" s="10">
        <f t="shared" si="777"/>
        <v>0</v>
      </c>
      <c r="G85" s="4"/>
      <c r="H85" s="92">
        <f t="shared" si="778"/>
        <v>0</v>
      </c>
      <c r="I85" s="10">
        <f t="shared" si="779"/>
        <v>0</v>
      </c>
      <c r="J85" s="4"/>
      <c r="K85" s="92">
        <f t="shared" si="780"/>
        <v>0</v>
      </c>
      <c r="L85" s="10">
        <f t="shared" si="781"/>
        <v>0</v>
      </c>
      <c r="M85" s="119">
        <f t="shared" si="782"/>
        <v>0</v>
      </c>
      <c r="N85" s="4"/>
      <c r="O85" s="92">
        <f t="shared" si="674"/>
        <v>0</v>
      </c>
      <c r="P85" s="10">
        <f t="shared" si="783"/>
        <v>0</v>
      </c>
      <c r="Q85" s="4"/>
      <c r="R85" s="92">
        <f t="shared" si="784"/>
        <v>0</v>
      </c>
      <c r="S85" s="10">
        <f t="shared" si="785"/>
        <v>0</v>
      </c>
      <c r="T85" s="4"/>
      <c r="U85" s="92">
        <f t="shared" si="786"/>
        <v>0</v>
      </c>
      <c r="V85" s="10">
        <f t="shared" si="787"/>
        <v>0</v>
      </c>
      <c r="W85" s="119">
        <f t="shared" si="788"/>
        <v>0</v>
      </c>
      <c r="X85" s="4"/>
      <c r="Y85" s="92">
        <f t="shared" si="789"/>
        <v>0</v>
      </c>
      <c r="Z85" s="10">
        <f t="shared" si="790"/>
        <v>0</v>
      </c>
      <c r="AA85" s="4"/>
      <c r="AB85" s="92">
        <f t="shared" si="791"/>
        <v>0</v>
      </c>
      <c r="AC85" s="10">
        <f t="shared" si="792"/>
        <v>0</v>
      </c>
      <c r="AD85" s="4"/>
      <c r="AE85" s="92">
        <f t="shared" si="793"/>
        <v>0</v>
      </c>
      <c r="AF85" s="10">
        <f t="shared" si="794"/>
        <v>0</v>
      </c>
      <c r="AG85" s="119">
        <f t="shared" si="795"/>
        <v>0</v>
      </c>
      <c r="AH85" s="4"/>
      <c r="AI85" s="92">
        <f t="shared" si="675"/>
        <v>0</v>
      </c>
      <c r="AJ85" s="10">
        <f t="shared" si="676"/>
        <v>0</v>
      </c>
      <c r="AK85" s="4"/>
      <c r="AL85" s="92">
        <f t="shared" si="796"/>
        <v>0</v>
      </c>
      <c r="AM85" s="10">
        <f t="shared" si="797"/>
        <v>0</v>
      </c>
      <c r="AN85" s="4"/>
      <c r="AO85" s="92">
        <f t="shared" si="677"/>
        <v>0</v>
      </c>
      <c r="AP85" s="10">
        <f t="shared" si="678"/>
        <v>0</v>
      </c>
      <c r="AQ85" s="119">
        <f t="shared" si="798"/>
        <v>0</v>
      </c>
      <c r="AR85" s="4"/>
      <c r="AS85" s="92">
        <f t="shared" si="799"/>
        <v>0</v>
      </c>
      <c r="AT85" s="10">
        <f t="shared" si="800"/>
        <v>0</v>
      </c>
      <c r="AU85" s="4"/>
      <c r="AV85" s="92">
        <f t="shared" si="801"/>
        <v>0</v>
      </c>
      <c r="AW85" s="10">
        <f t="shared" si="802"/>
        <v>0</v>
      </c>
      <c r="AX85" s="4"/>
      <c r="AY85" s="92">
        <f t="shared" si="803"/>
        <v>0</v>
      </c>
      <c r="AZ85" s="10">
        <f t="shared" si="804"/>
        <v>0</v>
      </c>
      <c r="BA85" s="119">
        <f t="shared" si="805"/>
        <v>0</v>
      </c>
      <c r="BB85" s="4"/>
      <c r="BC85" s="92">
        <f t="shared" si="806"/>
        <v>0</v>
      </c>
      <c r="BD85" s="10">
        <f t="shared" si="807"/>
        <v>0</v>
      </c>
      <c r="BE85" s="4"/>
      <c r="BF85" s="92">
        <f t="shared" si="808"/>
        <v>0</v>
      </c>
      <c r="BG85" s="10">
        <f t="shared" si="809"/>
        <v>0</v>
      </c>
      <c r="BH85" s="4"/>
      <c r="BI85" s="92">
        <f t="shared" si="679"/>
        <v>0</v>
      </c>
      <c r="BJ85" s="10">
        <f t="shared" si="680"/>
        <v>0</v>
      </c>
      <c r="BK85" s="119">
        <f t="shared" si="810"/>
        <v>0</v>
      </c>
      <c r="BL85" s="4"/>
      <c r="BM85" s="92">
        <f t="shared" si="811"/>
        <v>0</v>
      </c>
      <c r="BN85" s="10">
        <f t="shared" si="812"/>
        <v>0</v>
      </c>
      <c r="BO85" s="4"/>
      <c r="BP85" s="92">
        <f t="shared" si="813"/>
        <v>0</v>
      </c>
      <c r="BQ85" s="10">
        <f t="shared" si="814"/>
        <v>0</v>
      </c>
      <c r="BR85" s="4"/>
      <c r="BS85" s="92">
        <f t="shared" si="815"/>
        <v>0</v>
      </c>
      <c r="BT85" s="10">
        <f t="shared" si="816"/>
        <v>0</v>
      </c>
      <c r="BU85" s="119">
        <f t="shared" si="817"/>
        <v>0</v>
      </c>
      <c r="BV85" s="4"/>
      <c r="BW85" s="92">
        <f t="shared" si="818"/>
        <v>0</v>
      </c>
      <c r="BX85" s="10">
        <f t="shared" si="819"/>
        <v>0</v>
      </c>
      <c r="BY85" s="4"/>
      <c r="BZ85" s="92">
        <f t="shared" si="820"/>
        <v>0</v>
      </c>
      <c r="CA85" s="10">
        <f t="shared" si="821"/>
        <v>0</v>
      </c>
      <c r="CB85" s="4"/>
      <c r="CC85" s="92">
        <f t="shared" si="822"/>
        <v>0</v>
      </c>
      <c r="CD85" s="10">
        <f t="shared" si="823"/>
        <v>0</v>
      </c>
      <c r="CE85" s="119">
        <f t="shared" si="824"/>
        <v>0</v>
      </c>
      <c r="CF85" s="4"/>
      <c r="CG85" s="92">
        <f t="shared" si="825"/>
        <v>0</v>
      </c>
      <c r="CH85" s="10">
        <f t="shared" si="826"/>
        <v>0</v>
      </c>
      <c r="CI85" s="4"/>
      <c r="CJ85" s="92">
        <f t="shared" si="827"/>
        <v>0</v>
      </c>
      <c r="CK85" s="10">
        <f t="shared" si="828"/>
        <v>0</v>
      </c>
      <c r="CL85" s="4"/>
      <c r="CM85" s="92">
        <f t="shared" si="829"/>
        <v>0</v>
      </c>
      <c r="CN85" s="10">
        <f t="shared" si="830"/>
        <v>0</v>
      </c>
      <c r="CO85" s="119">
        <f t="shared" si="831"/>
        <v>0</v>
      </c>
      <c r="CP85" s="4"/>
      <c r="CQ85" s="92">
        <f t="shared" si="832"/>
        <v>0</v>
      </c>
      <c r="CR85" s="10">
        <f t="shared" si="833"/>
        <v>0</v>
      </c>
      <c r="CS85" s="4"/>
      <c r="CT85" s="92">
        <f t="shared" si="834"/>
        <v>0</v>
      </c>
      <c r="CU85" s="10">
        <f t="shared" si="835"/>
        <v>0</v>
      </c>
      <c r="CV85" s="4"/>
      <c r="CW85" s="92">
        <f t="shared" si="836"/>
        <v>0</v>
      </c>
      <c r="CX85" s="10">
        <f t="shared" si="837"/>
        <v>0</v>
      </c>
      <c r="CY85" s="119">
        <f t="shared" si="838"/>
        <v>0</v>
      </c>
      <c r="CZ85" s="4"/>
      <c r="DA85" s="92">
        <f t="shared" si="839"/>
        <v>0</v>
      </c>
      <c r="DB85" s="10">
        <f t="shared" si="840"/>
        <v>0</v>
      </c>
      <c r="DC85" s="4"/>
      <c r="DD85" s="92">
        <f t="shared" si="841"/>
        <v>0</v>
      </c>
      <c r="DE85" s="10">
        <f t="shared" si="842"/>
        <v>0</v>
      </c>
      <c r="DF85" s="4"/>
      <c r="DG85" s="92">
        <f t="shared" si="843"/>
        <v>0</v>
      </c>
      <c r="DH85" s="10">
        <f t="shared" si="844"/>
        <v>0</v>
      </c>
      <c r="DI85" s="119">
        <f t="shared" si="845"/>
        <v>0</v>
      </c>
      <c r="DJ85" s="4"/>
      <c r="DK85" s="92">
        <f t="shared" si="846"/>
        <v>0</v>
      </c>
      <c r="DL85" s="10">
        <f t="shared" si="847"/>
        <v>0</v>
      </c>
      <c r="DM85" s="4"/>
      <c r="DN85" s="92">
        <f t="shared" si="848"/>
        <v>0</v>
      </c>
      <c r="DO85" s="10">
        <f t="shared" si="849"/>
        <v>0</v>
      </c>
      <c r="DP85" s="4"/>
      <c r="DQ85" s="92">
        <f t="shared" si="850"/>
        <v>0</v>
      </c>
      <c r="DR85" s="10">
        <f t="shared" si="851"/>
        <v>0</v>
      </c>
      <c r="DS85" s="119">
        <f t="shared" si="852"/>
        <v>0</v>
      </c>
      <c r="DT85" s="4"/>
      <c r="DU85" s="92">
        <f t="shared" si="853"/>
        <v>0</v>
      </c>
      <c r="DV85" s="10">
        <f t="shared" si="854"/>
        <v>0</v>
      </c>
      <c r="DW85" s="4"/>
      <c r="DX85" s="92">
        <f t="shared" si="855"/>
        <v>0</v>
      </c>
      <c r="DY85" s="10">
        <f t="shared" si="856"/>
        <v>0</v>
      </c>
      <c r="DZ85" s="4"/>
      <c r="EA85" s="92">
        <f t="shared" si="857"/>
        <v>0</v>
      </c>
      <c r="EB85" s="10">
        <f t="shared" si="858"/>
        <v>0</v>
      </c>
      <c r="EC85" s="119">
        <f t="shared" si="681"/>
        <v>0</v>
      </c>
      <c r="ED85" s="4"/>
      <c r="EE85" s="92">
        <f t="shared" si="859"/>
        <v>0</v>
      </c>
      <c r="EF85" s="10">
        <f t="shared" si="860"/>
        <v>0</v>
      </c>
      <c r="EG85" s="4"/>
      <c r="EH85" s="92">
        <f t="shared" si="861"/>
        <v>0</v>
      </c>
      <c r="EI85" s="10">
        <f t="shared" si="862"/>
        <v>0</v>
      </c>
      <c r="EJ85" s="4"/>
      <c r="EK85" s="92">
        <f t="shared" si="863"/>
        <v>0</v>
      </c>
      <c r="EL85" s="10">
        <f t="shared" si="864"/>
        <v>0</v>
      </c>
      <c r="EM85" s="119">
        <f t="shared" si="865"/>
        <v>0</v>
      </c>
      <c r="EN85" s="4"/>
      <c r="EO85" s="92">
        <f t="shared" si="866"/>
        <v>0</v>
      </c>
      <c r="EP85" s="10">
        <f t="shared" si="671"/>
        <v>0</v>
      </c>
      <c r="EQ85" s="4"/>
      <c r="ER85" s="92">
        <f t="shared" si="867"/>
        <v>0</v>
      </c>
      <c r="ES85" s="10">
        <f t="shared" si="868"/>
        <v>0</v>
      </c>
      <c r="ET85" s="4"/>
      <c r="EU85" s="92">
        <f t="shared" si="869"/>
        <v>0</v>
      </c>
      <c r="EV85" s="10">
        <f t="shared" si="870"/>
        <v>0</v>
      </c>
      <c r="EW85" s="119">
        <f t="shared" si="672"/>
        <v>0</v>
      </c>
      <c r="EX85" s="4"/>
      <c r="EY85" s="92">
        <f t="shared" si="682"/>
        <v>0</v>
      </c>
      <c r="EZ85" s="10">
        <f t="shared" si="683"/>
        <v>0</v>
      </c>
      <c r="FA85" s="4"/>
      <c r="FB85" s="92">
        <f t="shared" si="684"/>
        <v>0</v>
      </c>
      <c r="FC85" s="10">
        <f t="shared" si="685"/>
        <v>0</v>
      </c>
      <c r="FD85" s="4"/>
      <c r="FE85" s="92">
        <f t="shared" si="686"/>
        <v>0</v>
      </c>
      <c r="FF85" s="10">
        <f t="shared" si="687"/>
        <v>0</v>
      </c>
      <c r="FG85" s="119">
        <f t="shared" si="871"/>
        <v>0</v>
      </c>
      <c r="FH85" s="4"/>
      <c r="FI85" s="92">
        <f t="shared" si="688"/>
        <v>0</v>
      </c>
      <c r="FJ85" s="10">
        <f t="shared" si="689"/>
        <v>0</v>
      </c>
      <c r="FK85" s="4"/>
      <c r="FL85" s="92">
        <f t="shared" si="690"/>
        <v>0</v>
      </c>
      <c r="FM85" s="10">
        <f t="shared" si="691"/>
        <v>0</v>
      </c>
      <c r="FN85" s="4"/>
      <c r="FO85" s="92">
        <f t="shared" si="692"/>
        <v>0</v>
      </c>
      <c r="FP85" s="10">
        <f t="shared" si="693"/>
        <v>0</v>
      </c>
      <c r="FQ85" s="119">
        <f t="shared" si="219"/>
        <v>0</v>
      </c>
      <c r="FR85" s="4"/>
      <c r="FS85" s="92">
        <f t="shared" si="694"/>
        <v>0</v>
      </c>
      <c r="FT85" s="10">
        <f t="shared" si="695"/>
        <v>0</v>
      </c>
      <c r="FU85" s="4"/>
      <c r="FV85" s="92">
        <f t="shared" si="696"/>
        <v>0</v>
      </c>
      <c r="FW85" s="10">
        <f t="shared" si="697"/>
        <v>0</v>
      </c>
      <c r="FX85" s="4"/>
      <c r="FY85" s="92">
        <f t="shared" si="698"/>
        <v>0</v>
      </c>
      <c r="FZ85" s="10">
        <f t="shared" si="699"/>
        <v>0</v>
      </c>
      <c r="GA85" s="119">
        <f t="shared" si="220"/>
        <v>0</v>
      </c>
      <c r="GB85" s="4"/>
      <c r="GC85" s="92">
        <f t="shared" si="700"/>
        <v>0</v>
      </c>
      <c r="GD85" s="10">
        <f t="shared" si="701"/>
        <v>0</v>
      </c>
      <c r="GE85" s="4"/>
      <c r="GF85" s="92">
        <f t="shared" si="702"/>
        <v>0</v>
      </c>
      <c r="GG85" s="10">
        <f t="shared" si="703"/>
        <v>0</v>
      </c>
      <c r="GH85" s="4"/>
      <c r="GI85" s="92">
        <f t="shared" si="704"/>
        <v>0</v>
      </c>
      <c r="GJ85" s="10">
        <f t="shared" si="705"/>
        <v>0</v>
      </c>
      <c r="GK85" s="119">
        <f t="shared" si="221"/>
        <v>0</v>
      </c>
      <c r="GL85" s="4"/>
      <c r="GM85" s="92">
        <f t="shared" si="706"/>
        <v>0</v>
      </c>
      <c r="GN85" s="10">
        <f t="shared" si="707"/>
        <v>0</v>
      </c>
      <c r="GO85" s="4"/>
      <c r="GP85" s="92">
        <f t="shared" si="708"/>
        <v>0</v>
      </c>
      <c r="GQ85" s="10">
        <f t="shared" si="709"/>
        <v>0</v>
      </c>
      <c r="GR85" s="4"/>
      <c r="GS85" s="92">
        <f t="shared" si="710"/>
        <v>0</v>
      </c>
      <c r="GT85" s="10">
        <f t="shared" si="711"/>
        <v>0</v>
      </c>
      <c r="GU85" s="119">
        <f t="shared" si="669"/>
        <v>0</v>
      </c>
      <c r="GV85" s="4"/>
      <c r="GW85" s="92">
        <f t="shared" si="712"/>
        <v>0</v>
      </c>
      <c r="GX85" s="10">
        <f t="shared" si="713"/>
        <v>0</v>
      </c>
      <c r="GY85" s="4"/>
      <c r="GZ85" s="92">
        <f t="shared" si="714"/>
        <v>0</v>
      </c>
      <c r="HA85" s="10">
        <f t="shared" si="715"/>
        <v>0</v>
      </c>
      <c r="HB85" s="4"/>
      <c r="HC85" s="92">
        <f t="shared" si="716"/>
        <v>0</v>
      </c>
      <c r="HD85" s="10">
        <f t="shared" si="717"/>
        <v>0</v>
      </c>
      <c r="HE85" s="119">
        <f t="shared" si="222"/>
        <v>0</v>
      </c>
      <c r="HF85" s="4"/>
      <c r="HG85" s="92">
        <f t="shared" si="718"/>
        <v>0</v>
      </c>
      <c r="HH85" s="10">
        <f t="shared" si="719"/>
        <v>0</v>
      </c>
      <c r="HI85" s="4"/>
      <c r="HJ85" s="92">
        <f t="shared" si="720"/>
        <v>0</v>
      </c>
      <c r="HK85" s="10">
        <f t="shared" si="721"/>
        <v>0</v>
      </c>
      <c r="HL85" s="4"/>
      <c r="HM85" s="92">
        <f t="shared" si="722"/>
        <v>0</v>
      </c>
      <c r="HN85" s="10">
        <f t="shared" si="723"/>
        <v>0</v>
      </c>
      <c r="HO85" s="119">
        <f t="shared" si="223"/>
        <v>0</v>
      </c>
      <c r="HP85" s="4"/>
      <c r="HQ85" s="92">
        <f t="shared" si="724"/>
        <v>0</v>
      </c>
      <c r="HR85" s="10">
        <f t="shared" si="725"/>
        <v>0</v>
      </c>
      <c r="HS85" s="4"/>
      <c r="HT85" s="92">
        <f t="shared" si="726"/>
        <v>0</v>
      </c>
      <c r="HU85" s="10">
        <f t="shared" si="727"/>
        <v>0</v>
      </c>
      <c r="HV85" s="4"/>
      <c r="HW85" s="92">
        <f t="shared" si="728"/>
        <v>0</v>
      </c>
      <c r="HX85" s="10">
        <f t="shared" si="729"/>
        <v>0</v>
      </c>
      <c r="HY85" s="119">
        <f t="shared" si="224"/>
        <v>0</v>
      </c>
      <c r="HZ85" s="4"/>
      <c r="IA85" s="92">
        <f t="shared" si="730"/>
        <v>0</v>
      </c>
      <c r="IB85" s="10">
        <f t="shared" si="731"/>
        <v>0</v>
      </c>
      <c r="IC85" s="4"/>
      <c r="ID85" s="92">
        <f t="shared" si="732"/>
        <v>0</v>
      </c>
      <c r="IE85" s="10">
        <f t="shared" si="733"/>
        <v>0</v>
      </c>
      <c r="IF85" s="4"/>
      <c r="IG85" s="92">
        <f t="shared" si="734"/>
        <v>0</v>
      </c>
      <c r="IH85" s="10">
        <f t="shared" si="735"/>
        <v>0</v>
      </c>
      <c r="II85" s="119">
        <f t="shared" si="225"/>
        <v>0</v>
      </c>
      <c r="IJ85" s="4"/>
      <c r="IK85" s="92">
        <f t="shared" si="736"/>
        <v>0</v>
      </c>
      <c r="IL85" s="10">
        <f t="shared" si="737"/>
        <v>0</v>
      </c>
      <c r="IM85" s="4"/>
      <c r="IN85" s="92">
        <f t="shared" si="738"/>
        <v>0</v>
      </c>
      <c r="IO85" s="10">
        <f t="shared" si="739"/>
        <v>0</v>
      </c>
      <c r="IP85" s="4"/>
      <c r="IQ85" s="92">
        <f t="shared" si="740"/>
        <v>0</v>
      </c>
      <c r="IR85" s="10">
        <f t="shared" si="741"/>
        <v>0</v>
      </c>
      <c r="IS85" s="119">
        <f t="shared" si="226"/>
        <v>0</v>
      </c>
      <c r="IT85" s="4"/>
      <c r="IU85" s="92">
        <f t="shared" si="742"/>
        <v>0</v>
      </c>
      <c r="IV85" s="10">
        <f t="shared" si="743"/>
        <v>0</v>
      </c>
      <c r="IW85" s="4"/>
      <c r="IX85" s="92">
        <f t="shared" si="744"/>
        <v>0</v>
      </c>
      <c r="IY85" s="10">
        <f t="shared" si="745"/>
        <v>0</v>
      </c>
      <c r="IZ85" s="4"/>
      <c r="JA85" s="92">
        <f t="shared" si="746"/>
        <v>0</v>
      </c>
      <c r="JB85" s="10">
        <f t="shared" si="747"/>
        <v>0</v>
      </c>
      <c r="JC85" s="119">
        <f t="shared" si="227"/>
        <v>0</v>
      </c>
      <c r="JD85" s="4"/>
      <c r="JE85" s="92">
        <f t="shared" si="748"/>
        <v>0</v>
      </c>
      <c r="JF85" s="10">
        <f t="shared" si="665"/>
        <v>0</v>
      </c>
      <c r="JG85" s="4"/>
      <c r="JH85" s="92">
        <f t="shared" si="749"/>
        <v>0</v>
      </c>
      <c r="JI85" s="10">
        <f t="shared" si="666"/>
        <v>0</v>
      </c>
      <c r="JJ85" s="4"/>
      <c r="JK85" s="92">
        <f t="shared" si="750"/>
        <v>0</v>
      </c>
      <c r="JL85" s="10">
        <f t="shared" si="751"/>
        <v>0</v>
      </c>
      <c r="JM85" s="119">
        <f t="shared" si="667"/>
        <v>0</v>
      </c>
      <c r="JN85" s="4"/>
      <c r="JO85" s="92">
        <f t="shared" si="752"/>
        <v>0</v>
      </c>
      <c r="JP85" s="10">
        <f t="shared" si="753"/>
        <v>0</v>
      </c>
      <c r="JQ85" s="4"/>
      <c r="JR85" s="92">
        <f t="shared" si="754"/>
        <v>0</v>
      </c>
      <c r="JS85" s="10">
        <f t="shared" si="755"/>
        <v>0</v>
      </c>
      <c r="JT85" s="4"/>
      <c r="JU85" s="92">
        <f t="shared" si="756"/>
        <v>0</v>
      </c>
      <c r="JV85" s="10">
        <f t="shared" si="757"/>
        <v>0</v>
      </c>
      <c r="JW85" s="119">
        <f t="shared" si="228"/>
        <v>0</v>
      </c>
      <c r="JX85" s="4"/>
      <c r="JY85" s="92">
        <f t="shared" si="758"/>
        <v>0</v>
      </c>
      <c r="JZ85" s="10">
        <f t="shared" si="759"/>
        <v>0</v>
      </c>
      <c r="KA85" s="4"/>
      <c r="KB85" s="92">
        <f t="shared" si="760"/>
        <v>0</v>
      </c>
      <c r="KC85" s="10">
        <f t="shared" si="761"/>
        <v>0</v>
      </c>
      <c r="KD85" s="4"/>
      <c r="KE85" s="92">
        <f t="shared" si="762"/>
        <v>0</v>
      </c>
      <c r="KF85" s="10">
        <f t="shared" si="763"/>
        <v>0</v>
      </c>
      <c r="KG85" s="119">
        <f t="shared" si="229"/>
        <v>0</v>
      </c>
      <c r="KH85" s="4"/>
      <c r="KI85" s="92">
        <f t="shared" si="764"/>
        <v>0</v>
      </c>
      <c r="KJ85" s="10">
        <f t="shared" si="765"/>
        <v>0</v>
      </c>
      <c r="KK85" s="4"/>
      <c r="KL85" s="92">
        <f t="shared" si="766"/>
        <v>0</v>
      </c>
      <c r="KM85" s="10">
        <f t="shared" si="767"/>
        <v>0</v>
      </c>
      <c r="KN85" s="4"/>
      <c r="KO85" s="92">
        <f t="shared" si="768"/>
        <v>0</v>
      </c>
      <c r="KP85" s="10">
        <f t="shared" si="769"/>
        <v>0</v>
      </c>
      <c r="KQ85" s="119">
        <f t="shared" si="230"/>
        <v>0</v>
      </c>
      <c r="KR85" s="4"/>
      <c r="KS85" s="92">
        <f t="shared" si="770"/>
        <v>0</v>
      </c>
      <c r="KT85" s="10">
        <f t="shared" si="771"/>
        <v>0</v>
      </c>
      <c r="KU85" s="4"/>
      <c r="KV85" s="92">
        <f t="shared" si="772"/>
        <v>0</v>
      </c>
      <c r="KW85" s="10">
        <f t="shared" si="773"/>
        <v>0</v>
      </c>
      <c r="KX85" s="4"/>
      <c r="KY85" s="92">
        <f t="shared" si="774"/>
        <v>0</v>
      </c>
      <c r="KZ85" s="10">
        <f t="shared" si="775"/>
        <v>0</v>
      </c>
      <c r="LA85" s="119">
        <f t="shared" si="231"/>
        <v>0</v>
      </c>
      <c r="LB85" s="37"/>
      <c r="LD85" s="335">
        <f t="shared" si="670"/>
        <v>0</v>
      </c>
      <c r="LE85" s="189">
        <f t="shared" si="673"/>
        <v>0</v>
      </c>
    </row>
    <row r="86" spans="1:317" x14ac:dyDescent="0.25">
      <c r="A86" s="98" t="s">
        <v>242</v>
      </c>
      <c r="B86" s="12">
        <v>60000</v>
      </c>
      <c r="C86" s="12">
        <v>125000</v>
      </c>
      <c r="D86" s="4"/>
      <c r="E86" s="92">
        <f t="shared" si="776"/>
        <v>0</v>
      </c>
      <c r="F86" s="10">
        <f t="shared" si="777"/>
        <v>0</v>
      </c>
      <c r="G86" s="4"/>
      <c r="H86" s="92">
        <f t="shared" si="778"/>
        <v>0</v>
      </c>
      <c r="I86" s="10">
        <f t="shared" si="779"/>
        <v>0</v>
      </c>
      <c r="J86" s="4"/>
      <c r="K86" s="92">
        <f t="shared" si="780"/>
        <v>0</v>
      </c>
      <c r="L86" s="10">
        <f t="shared" si="781"/>
        <v>0</v>
      </c>
      <c r="M86" s="119">
        <f t="shared" si="782"/>
        <v>0</v>
      </c>
      <c r="N86" s="4"/>
      <c r="O86" s="92">
        <f t="shared" si="674"/>
        <v>0</v>
      </c>
      <c r="P86" s="10">
        <f t="shared" si="783"/>
        <v>0</v>
      </c>
      <c r="Q86" s="4"/>
      <c r="R86" s="92">
        <f t="shared" si="784"/>
        <v>0</v>
      </c>
      <c r="S86" s="10">
        <f t="shared" si="785"/>
        <v>0</v>
      </c>
      <c r="T86" s="4"/>
      <c r="U86" s="92">
        <f t="shared" si="786"/>
        <v>0</v>
      </c>
      <c r="V86" s="10">
        <f t="shared" si="787"/>
        <v>0</v>
      </c>
      <c r="W86" s="119">
        <f t="shared" si="788"/>
        <v>0</v>
      </c>
      <c r="X86" s="4"/>
      <c r="Y86" s="92">
        <f t="shared" si="789"/>
        <v>0</v>
      </c>
      <c r="Z86" s="10">
        <f t="shared" si="790"/>
        <v>0</v>
      </c>
      <c r="AA86" s="4"/>
      <c r="AB86" s="92">
        <f t="shared" si="791"/>
        <v>0</v>
      </c>
      <c r="AC86" s="10">
        <f t="shared" si="792"/>
        <v>0</v>
      </c>
      <c r="AD86" s="4"/>
      <c r="AE86" s="92">
        <f t="shared" si="793"/>
        <v>0</v>
      </c>
      <c r="AF86" s="10">
        <f t="shared" si="794"/>
        <v>0</v>
      </c>
      <c r="AG86" s="119">
        <f t="shared" si="795"/>
        <v>0</v>
      </c>
      <c r="AH86" s="4"/>
      <c r="AI86" s="92">
        <f t="shared" si="675"/>
        <v>0</v>
      </c>
      <c r="AJ86" s="10">
        <f t="shared" si="676"/>
        <v>0</v>
      </c>
      <c r="AK86" s="4"/>
      <c r="AL86" s="92">
        <f t="shared" si="796"/>
        <v>0</v>
      </c>
      <c r="AM86" s="10">
        <f t="shared" si="797"/>
        <v>0</v>
      </c>
      <c r="AN86" s="4">
        <f>1</f>
        <v>1</v>
      </c>
      <c r="AO86" s="92">
        <f t="shared" si="677"/>
        <v>60000</v>
      </c>
      <c r="AP86" s="10">
        <f t="shared" si="678"/>
        <v>125000</v>
      </c>
      <c r="AQ86" s="119">
        <f t="shared" si="798"/>
        <v>1</v>
      </c>
      <c r="AR86" s="4"/>
      <c r="AS86" s="92">
        <f t="shared" si="799"/>
        <v>0</v>
      </c>
      <c r="AT86" s="10">
        <f t="shared" si="800"/>
        <v>0</v>
      </c>
      <c r="AU86" s="4"/>
      <c r="AV86" s="92">
        <f t="shared" si="801"/>
        <v>0</v>
      </c>
      <c r="AW86" s="10">
        <f t="shared" si="802"/>
        <v>0</v>
      </c>
      <c r="AX86" s="4"/>
      <c r="AY86" s="92">
        <f t="shared" si="803"/>
        <v>0</v>
      </c>
      <c r="AZ86" s="10">
        <f t="shared" si="804"/>
        <v>0</v>
      </c>
      <c r="BA86" s="119">
        <f t="shared" si="805"/>
        <v>0</v>
      </c>
      <c r="BB86" s="4"/>
      <c r="BC86" s="92">
        <f t="shared" si="806"/>
        <v>0</v>
      </c>
      <c r="BD86" s="10">
        <f t="shared" si="807"/>
        <v>0</v>
      </c>
      <c r="BE86" s="4"/>
      <c r="BF86" s="92">
        <f t="shared" si="808"/>
        <v>0</v>
      </c>
      <c r="BG86" s="10">
        <f t="shared" si="809"/>
        <v>0</v>
      </c>
      <c r="BH86" s="4"/>
      <c r="BI86" s="92">
        <f t="shared" si="679"/>
        <v>0</v>
      </c>
      <c r="BJ86" s="10">
        <f t="shared" si="680"/>
        <v>0</v>
      </c>
      <c r="BK86" s="119">
        <f t="shared" si="810"/>
        <v>0</v>
      </c>
      <c r="BL86" s="4"/>
      <c r="BM86" s="92"/>
      <c r="BN86" s="10"/>
      <c r="BO86" s="4"/>
      <c r="BP86" s="92">
        <f t="shared" si="813"/>
        <v>0</v>
      </c>
      <c r="BQ86" s="10">
        <f t="shared" si="814"/>
        <v>0</v>
      </c>
      <c r="BR86" s="4"/>
      <c r="BS86" s="92">
        <f t="shared" si="815"/>
        <v>0</v>
      </c>
      <c r="BT86" s="10">
        <f t="shared" si="816"/>
        <v>0</v>
      </c>
      <c r="BU86" s="119">
        <f t="shared" si="817"/>
        <v>0</v>
      </c>
      <c r="BV86" s="4"/>
      <c r="BW86" s="92"/>
      <c r="BX86" s="10"/>
      <c r="BY86" s="4"/>
      <c r="BZ86" s="92">
        <f t="shared" si="820"/>
        <v>0</v>
      </c>
      <c r="CA86" s="10">
        <f t="shared" si="821"/>
        <v>0</v>
      </c>
      <c r="CB86" s="4"/>
      <c r="CC86" s="92">
        <f t="shared" si="822"/>
        <v>0</v>
      </c>
      <c r="CD86" s="10">
        <f t="shared" si="823"/>
        <v>0</v>
      </c>
      <c r="CE86" s="119">
        <f t="shared" si="824"/>
        <v>0</v>
      </c>
      <c r="CF86" s="4"/>
      <c r="CG86" s="92">
        <f t="shared" si="825"/>
        <v>0</v>
      </c>
      <c r="CH86" s="10">
        <f t="shared" si="826"/>
        <v>0</v>
      </c>
      <c r="CI86" s="4"/>
      <c r="CJ86" s="92">
        <f t="shared" si="827"/>
        <v>0</v>
      </c>
      <c r="CK86" s="10">
        <f t="shared" si="828"/>
        <v>0</v>
      </c>
      <c r="CL86" s="4"/>
      <c r="CM86" s="92">
        <f t="shared" si="829"/>
        <v>0</v>
      </c>
      <c r="CN86" s="10">
        <f t="shared" si="830"/>
        <v>0</v>
      </c>
      <c r="CO86" s="119"/>
      <c r="CP86" s="4"/>
      <c r="CQ86" s="92"/>
      <c r="CR86" s="10"/>
      <c r="CS86" s="4"/>
      <c r="CT86" s="92">
        <f t="shared" si="834"/>
        <v>0</v>
      </c>
      <c r="CU86" s="10">
        <f t="shared" si="835"/>
        <v>0</v>
      </c>
      <c r="CV86" s="4"/>
      <c r="CW86" s="92">
        <f t="shared" si="836"/>
        <v>0</v>
      </c>
      <c r="CX86" s="10">
        <f t="shared" si="837"/>
        <v>0</v>
      </c>
      <c r="CY86" s="119"/>
      <c r="CZ86" s="4">
        <v>1</v>
      </c>
      <c r="DA86" s="92">
        <f t="shared" si="839"/>
        <v>60000</v>
      </c>
      <c r="DB86" s="10">
        <f t="shared" si="840"/>
        <v>125000</v>
      </c>
      <c r="DC86" s="4"/>
      <c r="DD86" s="92">
        <f t="shared" si="841"/>
        <v>0</v>
      </c>
      <c r="DE86" s="10">
        <f t="shared" si="842"/>
        <v>0</v>
      </c>
      <c r="DF86" s="4"/>
      <c r="DG86" s="92">
        <f t="shared" si="843"/>
        <v>0</v>
      </c>
      <c r="DH86" s="10">
        <f t="shared" si="844"/>
        <v>0</v>
      </c>
      <c r="DI86" s="119">
        <f t="shared" si="845"/>
        <v>1</v>
      </c>
      <c r="DJ86" s="4"/>
      <c r="DK86" s="92">
        <f t="shared" si="846"/>
        <v>0</v>
      </c>
      <c r="DL86" s="10">
        <f t="shared" si="847"/>
        <v>0</v>
      </c>
      <c r="DM86" s="4"/>
      <c r="DN86" s="92">
        <f t="shared" si="848"/>
        <v>0</v>
      </c>
      <c r="DO86" s="10">
        <f t="shared" si="849"/>
        <v>0</v>
      </c>
      <c r="DP86" s="4"/>
      <c r="DQ86" s="92">
        <f t="shared" si="850"/>
        <v>0</v>
      </c>
      <c r="DR86" s="10">
        <f t="shared" si="851"/>
        <v>0</v>
      </c>
      <c r="DS86" s="119"/>
      <c r="DT86" s="4"/>
      <c r="DU86" s="92">
        <f t="shared" si="853"/>
        <v>0</v>
      </c>
      <c r="DV86" s="10">
        <f t="shared" si="854"/>
        <v>0</v>
      </c>
      <c r="DW86" s="4">
        <f>1</f>
        <v>1</v>
      </c>
      <c r="DX86" s="92">
        <f t="shared" si="855"/>
        <v>60000</v>
      </c>
      <c r="DY86" s="10">
        <f t="shared" si="856"/>
        <v>125000</v>
      </c>
      <c r="DZ86" s="4">
        <f>1</f>
        <v>1</v>
      </c>
      <c r="EA86" s="92">
        <f t="shared" si="857"/>
        <v>60000</v>
      </c>
      <c r="EB86" s="10">
        <f t="shared" si="858"/>
        <v>125000</v>
      </c>
      <c r="EC86" s="119">
        <f t="shared" si="681"/>
        <v>2</v>
      </c>
      <c r="ED86" s="4"/>
      <c r="EE86" s="92">
        <f t="shared" si="859"/>
        <v>0</v>
      </c>
      <c r="EF86" s="10">
        <f t="shared" si="860"/>
        <v>0</v>
      </c>
      <c r="EG86" s="4"/>
      <c r="EH86" s="92">
        <f t="shared" si="861"/>
        <v>0</v>
      </c>
      <c r="EI86" s="10">
        <f t="shared" si="862"/>
        <v>0</v>
      </c>
      <c r="EJ86" s="4"/>
      <c r="EK86" s="92">
        <f t="shared" si="863"/>
        <v>0</v>
      </c>
      <c r="EL86" s="10">
        <f t="shared" si="864"/>
        <v>0</v>
      </c>
      <c r="EM86" s="119"/>
      <c r="EN86" s="4"/>
      <c r="EO86" s="92">
        <f t="shared" si="866"/>
        <v>0</v>
      </c>
      <c r="EP86" s="10">
        <f t="shared" si="671"/>
        <v>0</v>
      </c>
      <c r="EQ86" s="4"/>
      <c r="ER86" s="92">
        <f t="shared" si="867"/>
        <v>0</v>
      </c>
      <c r="ES86" s="10">
        <f t="shared" si="868"/>
        <v>0</v>
      </c>
      <c r="ET86" s="4"/>
      <c r="EU86" s="92">
        <f t="shared" si="869"/>
        <v>0</v>
      </c>
      <c r="EV86" s="10">
        <f t="shared" si="870"/>
        <v>0</v>
      </c>
      <c r="EW86" s="119">
        <f t="shared" si="672"/>
        <v>0</v>
      </c>
      <c r="EX86" s="4"/>
      <c r="EY86" s="92">
        <f t="shared" si="682"/>
        <v>0</v>
      </c>
      <c r="EZ86" s="10">
        <f t="shared" si="683"/>
        <v>0</v>
      </c>
      <c r="FA86" s="4"/>
      <c r="FB86" s="92">
        <f t="shared" si="684"/>
        <v>0</v>
      </c>
      <c r="FC86" s="10">
        <f t="shared" si="685"/>
        <v>0</v>
      </c>
      <c r="FD86" s="4"/>
      <c r="FE86" s="92">
        <f t="shared" si="686"/>
        <v>0</v>
      </c>
      <c r="FF86" s="10">
        <f t="shared" si="687"/>
        <v>0</v>
      </c>
      <c r="FG86" s="119"/>
      <c r="FH86" s="4"/>
      <c r="FI86" s="92">
        <f t="shared" si="688"/>
        <v>0</v>
      </c>
      <c r="FJ86" s="10">
        <f t="shared" si="689"/>
        <v>0</v>
      </c>
      <c r="FK86" s="4"/>
      <c r="FL86" s="92">
        <f t="shared" si="690"/>
        <v>0</v>
      </c>
      <c r="FM86" s="10">
        <f t="shared" si="691"/>
        <v>0</v>
      </c>
      <c r="FN86" s="4"/>
      <c r="FO86" s="92">
        <f t="shared" si="692"/>
        <v>0</v>
      </c>
      <c r="FP86" s="10">
        <f t="shared" si="693"/>
        <v>0</v>
      </c>
      <c r="FQ86" s="119">
        <f t="shared" si="219"/>
        <v>0</v>
      </c>
      <c r="FR86" s="4"/>
      <c r="FS86" s="92">
        <f t="shared" si="694"/>
        <v>0</v>
      </c>
      <c r="FT86" s="10">
        <f t="shared" si="695"/>
        <v>0</v>
      </c>
      <c r="FU86" s="4"/>
      <c r="FV86" s="92">
        <f t="shared" si="696"/>
        <v>0</v>
      </c>
      <c r="FW86" s="10">
        <f t="shared" si="697"/>
        <v>0</v>
      </c>
      <c r="FX86" s="4"/>
      <c r="FY86" s="92">
        <f t="shared" si="698"/>
        <v>0</v>
      </c>
      <c r="FZ86" s="10">
        <f t="shared" si="699"/>
        <v>0</v>
      </c>
      <c r="GA86" s="119">
        <f t="shared" si="220"/>
        <v>0</v>
      </c>
      <c r="GB86" s="4"/>
      <c r="GC86" s="92">
        <f t="shared" si="700"/>
        <v>0</v>
      </c>
      <c r="GD86" s="10">
        <f t="shared" si="701"/>
        <v>0</v>
      </c>
      <c r="GE86" s="4"/>
      <c r="GF86" s="92">
        <f t="shared" si="702"/>
        <v>0</v>
      </c>
      <c r="GG86" s="10">
        <f t="shared" si="703"/>
        <v>0</v>
      </c>
      <c r="GH86" s="4"/>
      <c r="GI86" s="92">
        <f t="shared" si="704"/>
        <v>0</v>
      </c>
      <c r="GJ86" s="10">
        <f t="shared" si="705"/>
        <v>0</v>
      </c>
      <c r="GK86" s="119">
        <f t="shared" si="221"/>
        <v>0</v>
      </c>
      <c r="GL86" s="4"/>
      <c r="GM86" s="92">
        <f t="shared" si="706"/>
        <v>0</v>
      </c>
      <c r="GN86" s="10">
        <f t="shared" si="707"/>
        <v>0</v>
      </c>
      <c r="GO86" s="4"/>
      <c r="GP86" s="92">
        <f t="shared" si="708"/>
        <v>0</v>
      </c>
      <c r="GQ86" s="10">
        <f t="shared" si="709"/>
        <v>0</v>
      </c>
      <c r="GR86" s="4"/>
      <c r="GS86" s="92">
        <f t="shared" si="710"/>
        <v>0</v>
      </c>
      <c r="GT86" s="10">
        <f t="shared" si="711"/>
        <v>0</v>
      </c>
      <c r="GU86" s="119">
        <f t="shared" si="669"/>
        <v>0</v>
      </c>
      <c r="GV86" s="4"/>
      <c r="GW86" s="92">
        <f t="shared" si="712"/>
        <v>0</v>
      </c>
      <c r="GX86" s="10">
        <f t="shared" si="713"/>
        <v>0</v>
      </c>
      <c r="GY86" s="4"/>
      <c r="GZ86" s="92">
        <f t="shared" si="714"/>
        <v>0</v>
      </c>
      <c r="HA86" s="10">
        <f t="shared" si="715"/>
        <v>0</v>
      </c>
      <c r="HB86" s="4"/>
      <c r="HC86" s="92">
        <f t="shared" si="716"/>
        <v>0</v>
      </c>
      <c r="HD86" s="10">
        <f t="shared" si="717"/>
        <v>0</v>
      </c>
      <c r="HE86" s="119">
        <f t="shared" si="222"/>
        <v>0</v>
      </c>
      <c r="HF86" s="4"/>
      <c r="HG86" s="92">
        <f t="shared" si="718"/>
        <v>0</v>
      </c>
      <c r="HH86" s="10">
        <f t="shared" si="719"/>
        <v>0</v>
      </c>
      <c r="HI86" s="4"/>
      <c r="HJ86" s="92">
        <f t="shared" si="720"/>
        <v>0</v>
      </c>
      <c r="HK86" s="10">
        <f t="shared" si="721"/>
        <v>0</v>
      </c>
      <c r="HL86" s="4"/>
      <c r="HM86" s="92">
        <f t="shared" si="722"/>
        <v>0</v>
      </c>
      <c r="HN86" s="10">
        <f t="shared" si="723"/>
        <v>0</v>
      </c>
      <c r="HO86" s="119">
        <f t="shared" si="223"/>
        <v>0</v>
      </c>
      <c r="HP86" s="4"/>
      <c r="HQ86" s="92">
        <f t="shared" si="724"/>
        <v>0</v>
      </c>
      <c r="HR86" s="10">
        <f t="shared" si="725"/>
        <v>0</v>
      </c>
      <c r="HS86" s="4"/>
      <c r="HT86" s="92">
        <f t="shared" si="726"/>
        <v>0</v>
      </c>
      <c r="HU86" s="10">
        <f t="shared" si="727"/>
        <v>0</v>
      </c>
      <c r="HV86" s="4"/>
      <c r="HW86" s="92">
        <f t="shared" si="728"/>
        <v>0</v>
      </c>
      <c r="HX86" s="10">
        <f t="shared" si="729"/>
        <v>0</v>
      </c>
      <c r="HY86" s="119">
        <f t="shared" si="224"/>
        <v>0</v>
      </c>
      <c r="HZ86" s="4">
        <v>1</v>
      </c>
      <c r="IA86" s="92">
        <f t="shared" si="730"/>
        <v>60000</v>
      </c>
      <c r="IB86" s="10">
        <f t="shared" si="731"/>
        <v>125000</v>
      </c>
      <c r="IC86" s="4"/>
      <c r="ID86" s="92">
        <f t="shared" si="732"/>
        <v>0</v>
      </c>
      <c r="IE86" s="10">
        <f t="shared" si="733"/>
        <v>0</v>
      </c>
      <c r="IF86" s="4"/>
      <c r="IG86" s="92">
        <f t="shared" si="734"/>
        <v>0</v>
      </c>
      <c r="IH86" s="10">
        <f t="shared" si="735"/>
        <v>0</v>
      </c>
      <c r="II86" s="119">
        <f t="shared" si="225"/>
        <v>1</v>
      </c>
      <c r="IJ86" s="4"/>
      <c r="IK86" s="92">
        <f t="shared" si="736"/>
        <v>0</v>
      </c>
      <c r="IL86" s="10">
        <f t="shared" si="737"/>
        <v>0</v>
      </c>
      <c r="IM86" s="4"/>
      <c r="IN86" s="92">
        <f t="shared" si="738"/>
        <v>0</v>
      </c>
      <c r="IO86" s="10">
        <f t="shared" si="739"/>
        <v>0</v>
      </c>
      <c r="IP86" s="4"/>
      <c r="IQ86" s="92">
        <f t="shared" si="740"/>
        <v>0</v>
      </c>
      <c r="IR86" s="10">
        <f t="shared" si="741"/>
        <v>0</v>
      </c>
      <c r="IS86" s="119">
        <f t="shared" si="226"/>
        <v>0</v>
      </c>
      <c r="IT86" s="4"/>
      <c r="IU86" s="92">
        <f t="shared" si="742"/>
        <v>0</v>
      </c>
      <c r="IV86" s="10">
        <f t="shared" si="743"/>
        <v>0</v>
      </c>
      <c r="IW86" s="4">
        <f>1+1</f>
        <v>2</v>
      </c>
      <c r="IX86" s="92">
        <f t="shared" si="744"/>
        <v>120000</v>
      </c>
      <c r="IY86" s="10">
        <f t="shared" si="745"/>
        <v>250000</v>
      </c>
      <c r="IZ86" s="4"/>
      <c r="JA86" s="92">
        <f t="shared" si="746"/>
        <v>0</v>
      </c>
      <c r="JB86" s="10">
        <f t="shared" si="747"/>
        <v>0</v>
      </c>
      <c r="JC86" s="119">
        <f t="shared" si="227"/>
        <v>2</v>
      </c>
      <c r="JD86" s="4"/>
      <c r="JE86" s="92">
        <f t="shared" si="748"/>
        <v>0</v>
      </c>
      <c r="JF86" s="10">
        <f t="shared" si="665"/>
        <v>0</v>
      </c>
      <c r="JG86" s="4"/>
      <c r="JH86" s="92">
        <f t="shared" si="749"/>
        <v>0</v>
      </c>
      <c r="JI86" s="10">
        <f t="shared" si="666"/>
        <v>0</v>
      </c>
      <c r="JJ86" s="4"/>
      <c r="JK86" s="92">
        <f t="shared" si="750"/>
        <v>0</v>
      </c>
      <c r="JL86" s="10">
        <f t="shared" si="751"/>
        <v>0</v>
      </c>
      <c r="JM86" s="119">
        <f t="shared" si="667"/>
        <v>0</v>
      </c>
      <c r="JN86" s="4"/>
      <c r="JO86" s="92">
        <f t="shared" si="752"/>
        <v>0</v>
      </c>
      <c r="JP86" s="10">
        <f t="shared" si="753"/>
        <v>0</v>
      </c>
      <c r="JQ86" s="4"/>
      <c r="JR86" s="92">
        <f t="shared" si="754"/>
        <v>0</v>
      </c>
      <c r="JS86" s="10">
        <f t="shared" si="755"/>
        <v>0</v>
      </c>
      <c r="JT86" s="4"/>
      <c r="JU86" s="92">
        <f t="shared" si="756"/>
        <v>0</v>
      </c>
      <c r="JV86" s="10">
        <f t="shared" si="757"/>
        <v>0</v>
      </c>
      <c r="JW86" s="119">
        <f t="shared" si="228"/>
        <v>0</v>
      </c>
      <c r="JX86" s="4"/>
      <c r="JY86" s="92">
        <f t="shared" si="758"/>
        <v>0</v>
      </c>
      <c r="JZ86" s="10">
        <f t="shared" si="759"/>
        <v>0</v>
      </c>
      <c r="KA86" s="4"/>
      <c r="KB86" s="92">
        <f t="shared" si="760"/>
        <v>0</v>
      </c>
      <c r="KC86" s="10">
        <f t="shared" si="761"/>
        <v>0</v>
      </c>
      <c r="KD86" s="4"/>
      <c r="KE86" s="92">
        <f t="shared" si="762"/>
        <v>0</v>
      </c>
      <c r="KF86" s="10">
        <f t="shared" si="763"/>
        <v>0</v>
      </c>
      <c r="KG86" s="119">
        <f t="shared" si="229"/>
        <v>0</v>
      </c>
      <c r="KH86" s="4"/>
      <c r="KI86" s="92">
        <f t="shared" si="764"/>
        <v>0</v>
      </c>
      <c r="KJ86" s="10">
        <f t="shared" si="765"/>
        <v>0</v>
      </c>
      <c r="KK86" s="4"/>
      <c r="KL86" s="92">
        <f t="shared" si="766"/>
        <v>0</v>
      </c>
      <c r="KM86" s="10">
        <f t="shared" si="767"/>
        <v>0</v>
      </c>
      <c r="KN86" s="4"/>
      <c r="KO86" s="92">
        <f t="shared" si="768"/>
        <v>0</v>
      </c>
      <c r="KP86" s="10">
        <f t="shared" si="769"/>
        <v>0</v>
      </c>
      <c r="KQ86" s="119">
        <f t="shared" si="230"/>
        <v>0</v>
      </c>
      <c r="KR86" s="4"/>
      <c r="KS86" s="92">
        <f t="shared" si="770"/>
        <v>0</v>
      </c>
      <c r="KT86" s="10">
        <f t="shared" si="771"/>
        <v>0</v>
      </c>
      <c r="KU86" s="4"/>
      <c r="KV86" s="92">
        <f t="shared" si="772"/>
        <v>0</v>
      </c>
      <c r="KW86" s="10">
        <f t="shared" si="773"/>
        <v>0</v>
      </c>
      <c r="KX86" s="4"/>
      <c r="KY86" s="92">
        <f t="shared" si="774"/>
        <v>0</v>
      </c>
      <c r="KZ86" s="10">
        <f t="shared" si="775"/>
        <v>0</v>
      </c>
      <c r="LA86" s="119">
        <f t="shared" si="231"/>
        <v>0</v>
      </c>
      <c r="LB86" s="37"/>
      <c r="LD86" s="335">
        <f t="shared" si="670"/>
        <v>7</v>
      </c>
      <c r="LE86" s="189">
        <f t="shared" si="673"/>
        <v>875000</v>
      </c>
    </row>
    <row r="87" spans="1:317" x14ac:dyDescent="0.25">
      <c r="A87" s="119" t="s">
        <v>193</v>
      </c>
      <c r="B87" s="12">
        <v>85000</v>
      </c>
      <c r="C87" s="12">
        <v>175000</v>
      </c>
      <c r="D87" s="4">
        <v>0</v>
      </c>
      <c r="E87" s="92">
        <f t="shared" si="776"/>
        <v>0</v>
      </c>
      <c r="F87" s="10">
        <f t="shared" si="777"/>
        <v>0</v>
      </c>
      <c r="G87" s="4">
        <f>1</f>
        <v>1</v>
      </c>
      <c r="H87" s="92">
        <f t="shared" si="778"/>
        <v>85000</v>
      </c>
      <c r="I87" s="10">
        <f t="shared" si="779"/>
        <v>175000</v>
      </c>
      <c r="J87" s="4"/>
      <c r="K87" s="92">
        <f t="shared" si="780"/>
        <v>0</v>
      </c>
      <c r="L87" s="10">
        <f t="shared" si="781"/>
        <v>0</v>
      </c>
      <c r="M87" s="119">
        <f t="shared" si="782"/>
        <v>1</v>
      </c>
      <c r="N87" s="4"/>
      <c r="O87" s="92">
        <f t="shared" si="674"/>
        <v>0</v>
      </c>
      <c r="P87" s="10">
        <f t="shared" si="783"/>
        <v>0</v>
      </c>
      <c r="Q87" s="4"/>
      <c r="R87" s="92">
        <f t="shared" si="784"/>
        <v>0</v>
      </c>
      <c r="S87" s="10">
        <f t="shared" si="785"/>
        <v>0</v>
      </c>
      <c r="T87" s="4"/>
      <c r="U87" s="92">
        <f t="shared" si="786"/>
        <v>0</v>
      </c>
      <c r="V87" s="10">
        <f t="shared" si="787"/>
        <v>0</v>
      </c>
      <c r="W87" s="119">
        <f t="shared" si="788"/>
        <v>0</v>
      </c>
      <c r="X87" s="4"/>
      <c r="Y87" s="92">
        <f t="shared" si="789"/>
        <v>0</v>
      </c>
      <c r="Z87" s="10">
        <f t="shared" si="790"/>
        <v>0</v>
      </c>
      <c r="AA87" s="4"/>
      <c r="AB87" s="92">
        <f t="shared" si="791"/>
        <v>0</v>
      </c>
      <c r="AC87" s="10">
        <f t="shared" si="792"/>
        <v>0</v>
      </c>
      <c r="AD87" s="4"/>
      <c r="AE87" s="92">
        <f t="shared" si="793"/>
        <v>0</v>
      </c>
      <c r="AF87" s="10">
        <f t="shared" si="794"/>
        <v>0</v>
      </c>
      <c r="AG87" s="119">
        <f t="shared" si="795"/>
        <v>0</v>
      </c>
      <c r="AH87" s="4"/>
      <c r="AI87" s="92">
        <f t="shared" si="675"/>
        <v>0</v>
      </c>
      <c r="AJ87" s="10">
        <f t="shared" si="676"/>
        <v>0</v>
      </c>
      <c r="AK87" s="4"/>
      <c r="AL87" s="92">
        <f t="shared" si="796"/>
        <v>0</v>
      </c>
      <c r="AM87" s="10">
        <f t="shared" si="797"/>
        <v>0</v>
      </c>
      <c r="AN87" s="4">
        <f>1</f>
        <v>1</v>
      </c>
      <c r="AO87" s="92">
        <f t="shared" si="677"/>
        <v>85000</v>
      </c>
      <c r="AP87" s="10">
        <f t="shared" si="678"/>
        <v>175000</v>
      </c>
      <c r="AQ87" s="119">
        <f t="shared" si="798"/>
        <v>1</v>
      </c>
      <c r="AR87" s="4"/>
      <c r="AS87" s="92">
        <f t="shared" si="799"/>
        <v>0</v>
      </c>
      <c r="AT87" s="10">
        <f t="shared" si="800"/>
        <v>0</v>
      </c>
      <c r="AU87" s="4">
        <f>1</f>
        <v>1</v>
      </c>
      <c r="AV87" s="92">
        <f t="shared" si="801"/>
        <v>85000</v>
      </c>
      <c r="AW87" s="10">
        <f t="shared" si="802"/>
        <v>175000</v>
      </c>
      <c r="AX87" s="4"/>
      <c r="AY87" s="92">
        <f t="shared" si="803"/>
        <v>0</v>
      </c>
      <c r="AZ87" s="10">
        <f t="shared" si="804"/>
        <v>0</v>
      </c>
      <c r="BA87" s="119">
        <f t="shared" si="805"/>
        <v>1</v>
      </c>
      <c r="BB87" s="4">
        <v>1</v>
      </c>
      <c r="BC87" s="92">
        <f t="shared" si="806"/>
        <v>85000</v>
      </c>
      <c r="BD87" s="10">
        <f t="shared" si="807"/>
        <v>175000</v>
      </c>
      <c r="BE87" s="4"/>
      <c r="BF87" s="92">
        <f t="shared" si="808"/>
        <v>0</v>
      </c>
      <c r="BG87" s="10">
        <f t="shared" si="809"/>
        <v>0</v>
      </c>
      <c r="BH87" s="4"/>
      <c r="BI87" s="92">
        <f t="shared" si="679"/>
        <v>0</v>
      </c>
      <c r="BJ87" s="10">
        <f t="shared" si="680"/>
        <v>0</v>
      </c>
      <c r="BK87" s="119">
        <f t="shared" si="810"/>
        <v>1</v>
      </c>
      <c r="BL87" s="4"/>
      <c r="BM87" s="92">
        <f t="shared" si="811"/>
        <v>0</v>
      </c>
      <c r="BN87" s="10">
        <f t="shared" si="812"/>
        <v>0</v>
      </c>
      <c r="BO87" s="4"/>
      <c r="BP87" s="92">
        <f t="shared" si="813"/>
        <v>0</v>
      </c>
      <c r="BQ87" s="10">
        <f t="shared" si="814"/>
        <v>0</v>
      </c>
      <c r="BR87" s="4"/>
      <c r="BS87" s="92">
        <f t="shared" si="815"/>
        <v>0</v>
      </c>
      <c r="BT87" s="10">
        <f t="shared" si="816"/>
        <v>0</v>
      </c>
      <c r="BU87" s="119">
        <f t="shared" si="817"/>
        <v>0</v>
      </c>
      <c r="BV87" s="4"/>
      <c r="BW87" s="92">
        <f t="shared" si="818"/>
        <v>0</v>
      </c>
      <c r="BX87" s="10">
        <f t="shared" si="819"/>
        <v>0</v>
      </c>
      <c r="BY87" s="4"/>
      <c r="BZ87" s="92">
        <f t="shared" si="820"/>
        <v>0</v>
      </c>
      <c r="CA87" s="10">
        <f t="shared" si="821"/>
        <v>0</v>
      </c>
      <c r="CB87" s="4"/>
      <c r="CC87" s="92">
        <f t="shared" si="822"/>
        <v>0</v>
      </c>
      <c r="CD87" s="10">
        <f t="shared" si="823"/>
        <v>0</v>
      </c>
      <c r="CE87" s="119">
        <f t="shared" si="824"/>
        <v>0</v>
      </c>
      <c r="CF87" s="4"/>
      <c r="CG87" s="92">
        <f t="shared" si="825"/>
        <v>0</v>
      </c>
      <c r="CH87" s="10">
        <f t="shared" si="826"/>
        <v>0</v>
      </c>
      <c r="CI87" s="4"/>
      <c r="CJ87" s="92">
        <f t="shared" si="827"/>
        <v>0</v>
      </c>
      <c r="CK87" s="10">
        <f t="shared" si="828"/>
        <v>0</v>
      </c>
      <c r="CL87" s="4"/>
      <c r="CM87" s="92">
        <f t="shared" si="829"/>
        <v>0</v>
      </c>
      <c r="CN87" s="10">
        <f t="shared" si="830"/>
        <v>0</v>
      </c>
      <c r="CO87" s="119">
        <f t="shared" si="831"/>
        <v>0</v>
      </c>
      <c r="CP87" s="4"/>
      <c r="CQ87" s="92">
        <f t="shared" si="832"/>
        <v>0</v>
      </c>
      <c r="CR87" s="10">
        <f t="shared" si="833"/>
        <v>0</v>
      </c>
      <c r="CS87" s="4"/>
      <c r="CT87" s="92">
        <f t="shared" si="834"/>
        <v>0</v>
      </c>
      <c r="CU87" s="10">
        <f t="shared" si="835"/>
        <v>0</v>
      </c>
      <c r="CV87" s="4"/>
      <c r="CW87" s="92">
        <f t="shared" si="836"/>
        <v>0</v>
      </c>
      <c r="CX87" s="10">
        <f t="shared" si="837"/>
        <v>0</v>
      </c>
      <c r="CY87" s="119">
        <f t="shared" si="838"/>
        <v>0</v>
      </c>
      <c r="CZ87" s="4"/>
      <c r="DA87" s="92">
        <f t="shared" si="839"/>
        <v>0</v>
      </c>
      <c r="DB87" s="10">
        <f t="shared" si="840"/>
        <v>0</v>
      </c>
      <c r="DC87" s="4"/>
      <c r="DD87" s="92">
        <f t="shared" si="841"/>
        <v>0</v>
      </c>
      <c r="DE87" s="10">
        <f t="shared" si="842"/>
        <v>0</v>
      </c>
      <c r="DF87" s="4"/>
      <c r="DG87" s="92">
        <f t="shared" si="843"/>
        <v>0</v>
      </c>
      <c r="DH87" s="10">
        <f t="shared" si="844"/>
        <v>0</v>
      </c>
      <c r="DI87" s="119">
        <f t="shared" si="845"/>
        <v>0</v>
      </c>
      <c r="DJ87" s="4"/>
      <c r="DK87" s="92">
        <f t="shared" si="846"/>
        <v>0</v>
      </c>
      <c r="DL87" s="10">
        <f t="shared" si="847"/>
        <v>0</v>
      </c>
      <c r="DM87" s="4"/>
      <c r="DN87" s="92">
        <f t="shared" si="848"/>
        <v>0</v>
      </c>
      <c r="DO87" s="10">
        <f t="shared" si="849"/>
        <v>0</v>
      </c>
      <c r="DP87" s="4"/>
      <c r="DQ87" s="92">
        <f t="shared" si="850"/>
        <v>0</v>
      </c>
      <c r="DR87" s="10">
        <f t="shared" si="851"/>
        <v>0</v>
      </c>
      <c r="DS87" s="119">
        <f t="shared" si="852"/>
        <v>0</v>
      </c>
      <c r="DT87" s="4"/>
      <c r="DU87" s="92">
        <f t="shared" si="853"/>
        <v>0</v>
      </c>
      <c r="DV87" s="10">
        <f t="shared" si="854"/>
        <v>0</v>
      </c>
      <c r="DW87" s="4">
        <f>1</f>
        <v>1</v>
      </c>
      <c r="DX87" s="92">
        <f t="shared" si="855"/>
        <v>85000</v>
      </c>
      <c r="DY87" s="10">
        <f t="shared" si="856"/>
        <v>175000</v>
      </c>
      <c r="DZ87" s="4"/>
      <c r="EA87" s="92">
        <f t="shared" si="857"/>
        <v>0</v>
      </c>
      <c r="EB87" s="10">
        <f t="shared" si="858"/>
        <v>0</v>
      </c>
      <c r="EC87" s="119">
        <f t="shared" si="681"/>
        <v>1</v>
      </c>
      <c r="ED87" s="4"/>
      <c r="EE87" s="92">
        <f t="shared" si="859"/>
        <v>0</v>
      </c>
      <c r="EF87" s="10">
        <f t="shared" si="860"/>
        <v>0</v>
      </c>
      <c r="EG87" s="4"/>
      <c r="EH87" s="92">
        <f t="shared" si="861"/>
        <v>0</v>
      </c>
      <c r="EI87" s="10">
        <f t="shared" si="862"/>
        <v>0</v>
      </c>
      <c r="EJ87" s="4"/>
      <c r="EK87" s="92">
        <f t="shared" si="863"/>
        <v>0</v>
      </c>
      <c r="EL87" s="10">
        <f t="shared" si="864"/>
        <v>0</v>
      </c>
      <c r="EM87" s="119">
        <f t="shared" si="865"/>
        <v>0</v>
      </c>
      <c r="EN87" s="4">
        <v>1</v>
      </c>
      <c r="EO87" s="92">
        <f t="shared" si="866"/>
        <v>85000</v>
      </c>
      <c r="EP87" s="10">
        <f t="shared" si="671"/>
        <v>175000</v>
      </c>
      <c r="EQ87" s="4"/>
      <c r="ER87" s="92">
        <f t="shared" si="867"/>
        <v>0</v>
      </c>
      <c r="ES87" s="10">
        <f t="shared" si="868"/>
        <v>0</v>
      </c>
      <c r="ET87" s="4"/>
      <c r="EU87" s="92">
        <f t="shared" si="869"/>
        <v>0</v>
      </c>
      <c r="EV87" s="10">
        <f t="shared" si="870"/>
        <v>0</v>
      </c>
      <c r="EW87" s="119">
        <f t="shared" si="672"/>
        <v>1</v>
      </c>
      <c r="EX87" s="4"/>
      <c r="EY87" s="92">
        <f t="shared" si="682"/>
        <v>0</v>
      </c>
      <c r="EZ87" s="10">
        <f t="shared" si="683"/>
        <v>0</v>
      </c>
      <c r="FA87" s="4"/>
      <c r="FB87" s="92">
        <f t="shared" si="684"/>
        <v>0</v>
      </c>
      <c r="FC87" s="10">
        <f t="shared" si="685"/>
        <v>0</v>
      </c>
      <c r="FD87" s="4"/>
      <c r="FE87" s="92">
        <f t="shared" si="686"/>
        <v>0</v>
      </c>
      <c r="FF87" s="10">
        <f t="shared" si="687"/>
        <v>0</v>
      </c>
      <c r="FG87" s="119">
        <f t="shared" si="871"/>
        <v>0</v>
      </c>
      <c r="FH87" s="4"/>
      <c r="FI87" s="92">
        <f t="shared" si="688"/>
        <v>0</v>
      </c>
      <c r="FJ87" s="10">
        <f t="shared" si="689"/>
        <v>0</v>
      </c>
      <c r="FK87" s="4"/>
      <c r="FL87" s="92">
        <f t="shared" si="690"/>
        <v>0</v>
      </c>
      <c r="FM87" s="10">
        <f t="shared" si="691"/>
        <v>0</v>
      </c>
      <c r="FN87" s="4"/>
      <c r="FO87" s="92">
        <f t="shared" si="692"/>
        <v>0</v>
      </c>
      <c r="FP87" s="10">
        <f t="shared" si="693"/>
        <v>0</v>
      </c>
      <c r="FQ87" s="119">
        <f t="shared" si="219"/>
        <v>0</v>
      </c>
      <c r="FR87" s="4">
        <v>1</v>
      </c>
      <c r="FS87" s="92">
        <f t="shared" si="694"/>
        <v>85000</v>
      </c>
      <c r="FT87" s="10">
        <f t="shared" si="695"/>
        <v>175000</v>
      </c>
      <c r="FU87" s="4"/>
      <c r="FV87" s="92">
        <f t="shared" si="696"/>
        <v>0</v>
      </c>
      <c r="FW87" s="10">
        <f t="shared" si="697"/>
        <v>0</v>
      </c>
      <c r="FX87" s="4"/>
      <c r="FY87" s="92">
        <f t="shared" si="698"/>
        <v>0</v>
      </c>
      <c r="FZ87" s="10">
        <f t="shared" si="699"/>
        <v>0</v>
      </c>
      <c r="GA87" s="119">
        <f t="shared" si="220"/>
        <v>1</v>
      </c>
      <c r="GB87" s="4"/>
      <c r="GC87" s="92">
        <f t="shared" si="700"/>
        <v>0</v>
      </c>
      <c r="GD87" s="10">
        <f t="shared" si="701"/>
        <v>0</v>
      </c>
      <c r="GE87" s="4"/>
      <c r="GF87" s="92">
        <f t="shared" si="702"/>
        <v>0</v>
      </c>
      <c r="GG87" s="10">
        <f t="shared" si="703"/>
        <v>0</v>
      </c>
      <c r="GH87" s="4"/>
      <c r="GI87" s="92">
        <f t="shared" si="704"/>
        <v>0</v>
      </c>
      <c r="GJ87" s="10">
        <f t="shared" si="705"/>
        <v>0</v>
      </c>
      <c r="GK87" s="119">
        <f t="shared" si="221"/>
        <v>0</v>
      </c>
      <c r="GL87" s="4"/>
      <c r="GM87" s="92">
        <f t="shared" si="706"/>
        <v>0</v>
      </c>
      <c r="GN87" s="10">
        <f t="shared" si="707"/>
        <v>0</v>
      </c>
      <c r="GO87" s="4"/>
      <c r="GP87" s="92">
        <f t="shared" si="708"/>
        <v>0</v>
      </c>
      <c r="GQ87" s="10">
        <f t="shared" si="709"/>
        <v>0</v>
      </c>
      <c r="GR87" s="4"/>
      <c r="GS87" s="92">
        <f t="shared" si="710"/>
        <v>0</v>
      </c>
      <c r="GT87" s="10">
        <f t="shared" si="711"/>
        <v>0</v>
      </c>
      <c r="GU87" s="119">
        <f t="shared" si="669"/>
        <v>0</v>
      </c>
      <c r="GV87" s="4"/>
      <c r="GW87" s="92">
        <f t="shared" si="712"/>
        <v>0</v>
      </c>
      <c r="GX87" s="10">
        <f t="shared" si="713"/>
        <v>0</v>
      </c>
      <c r="GY87" s="4"/>
      <c r="GZ87" s="92">
        <f t="shared" si="714"/>
        <v>0</v>
      </c>
      <c r="HA87" s="10">
        <f t="shared" si="715"/>
        <v>0</v>
      </c>
      <c r="HB87" s="4"/>
      <c r="HC87" s="92">
        <f t="shared" si="716"/>
        <v>0</v>
      </c>
      <c r="HD87" s="10">
        <f t="shared" si="717"/>
        <v>0</v>
      </c>
      <c r="HE87" s="119">
        <f t="shared" si="222"/>
        <v>0</v>
      </c>
      <c r="HF87" s="4"/>
      <c r="HG87" s="92">
        <f t="shared" si="718"/>
        <v>0</v>
      </c>
      <c r="HH87" s="10">
        <f t="shared" si="719"/>
        <v>0</v>
      </c>
      <c r="HI87" s="4"/>
      <c r="HJ87" s="92">
        <f t="shared" si="720"/>
        <v>0</v>
      </c>
      <c r="HK87" s="10">
        <f t="shared" si="721"/>
        <v>0</v>
      </c>
      <c r="HL87" s="4"/>
      <c r="HM87" s="92">
        <f t="shared" si="722"/>
        <v>0</v>
      </c>
      <c r="HN87" s="10">
        <f t="shared" si="723"/>
        <v>0</v>
      </c>
      <c r="HO87" s="119">
        <f t="shared" si="223"/>
        <v>0</v>
      </c>
      <c r="HP87" s="4"/>
      <c r="HQ87" s="92">
        <f t="shared" si="724"/>
        <v>0</v>
      </c>
      <c r="HR87" s="10">
        <f t="shared" si="725"/>
        <v>0</v>
      </c>
      <c r="HS87" s="4"/>
      <c r="HT87" s="92">
        <f t="shared" si="726"/>
        <v>0</v>
      </c>
      <c r="HU87" s="10">
        <f t="shared" si="727"/>
        <v>0</v>
      </c>
      <c r="HV87" s="4"/>
      <c r="HW87" s="92">
        <f t="shared" si="728"/>
        <v>0</v>
      </c>
      <c r="HX87" s="10">
        <f t="shared" si="729"/>
        <v>0</v>
      </c>
      <c r="HY87" s="119">
        <f t="shared" si="224"/>
        <v>0</v>
      </c>
      <c r="HZ87" s="4">
        <v>1</v>
      </c>
      <c r="IA87" s="92">
        <f t="shared" si="730"/>
        <v>85000</v>
      </c>
      <c r="IB87" s="10">
        <f t="shared" si="731"/>
        <v>175000</v>
      </c>
      <c r="IC87" s="4"/>
      <c r="ID87" s="92">
        <f t="shared" si="732"/>
        <v>0</v>
      </c>
      <c r="IE87" s="10">
        <f t="shared" si="733"/>
        <v>0</v>
      </c>
      <c r="IF87" s="4"/>
      <c r="IG87" s="92">
        <f t="shared" si="734"/>
        <v>0</v>
      </c>
      <c r="IH87" s="10">
        <f t="shared" si="735"/>
        <v>0</v>
      </c>
      <c r="II87" s="119">
        <f t="shared" si="225"/>
        <v>1</v>
      </c>
      <c r="IJ87" s="4"/>
      <c r="IK87" s="92">
        <f t="shared" si="736"/>
        <v>0</v>
      </c>
      <c r="IL87" s="10">
        <f t="shared" si="737"/>
        <v>0</v>
      </c>
      <c r="IM87" s="4"/>
      <c r="IN87" s="92">
        <f t="shared" si="738"/>
        <v>0</v>
      </c>
      <c r="IO87" s="10">
        <f t="shared" si="739"/>
        <v>0</v>
      </c>
      <c r="IP87" s="4"/>
      <c r="IQ87" s="92">
        <f t="shared" si="740"/>
        <v>0</v>
      </c>
      <c r="IR87" s="10">
        <f t="shared" si="741"/>
        <v>0</v>
      </c>
      <c r="IS87" s="119">
        <f t="shared" si="226"/>
        <v>0</v>
      </c>
      <c r="IT87" s="4">
        <v>2</v>
      </c>
      <c r="IU87" s="92">
        <f t="shared" si="742"/>
        <v>170000</v>
      </c>
      <c r="IV87" s="10">
        <f t="shared" si="743"/>
        <v>350000</v>
      </c>
      <c r="IW87" s="4">
        <v>1</v>
      </c>
      <c r="IX87" s="92">
        <f t="shared" si="744"/>
        <v>85000</v>
      </c>
      <c r="IY87" s="10">
        <f t="shared" si="745"/>
        <v>175000</v>
      </c>
      <c r="IZ87" s="4"/>
      <c r="JA87" s="92">
        <f t="shared" si="746"/>
        <v>0</v>
      </c>
      <c r="JB87" s="10">
        <f t="shared" si="747"/>
        <v>0</v>
      </c>
      <c r="JC87" s="119">
        <f t="shared" si="227"/>
        <v>3</v>
      </c>
      <c r="JD87" s="4"/>
      <c r="JE87" s="92">
        <f t="shared" si="748"/>
        <v>0</v>
      </c>
      <c r="JF87" s="10">
        <f t="shared" si="665"/>
        <v>0</v>
      </c>
      <c r="JG87" s="4"/>
      <c r="JH87" s="92">
        <f t="shared" si="749"/>
        <v>0</v>
      </c>
      <c r="JI87" s="10">
        <f t="shared" si="666"/>
        <v>0</v>
      </c>
      <c r="JJ87" s="4"/>
      <c r="JK87" s="92">
        <f t="shared" si="750"/>
        <v>0</v>
      </c>
      <c r="JL87" s="10">
        <f t="shared" si="751"/>
        <v>0</v>
      </c>
      <c r="JM87" s="119">
        <f t="shared" si="667"/>
        <v>0</v>
      </c>
      <c r="JN87" s="4"/>
      <c r="JO87" s="92">
        <f t="shared" si="752"/>
        <v>0</v>
      </c>
      <c r="JP87" s="10">
        <f t="shared" si="753"/>
        <v>0</v>
      </c>
      <c r="JQ87" s="4"/>
      <c r="JR87" s="92">
        <f t="shared" si="754"/>
        <v>0</v>
      </c>
      <c r="JS87" s="10">
        <f t="shared" si="755"/>
        <v>0</v>
      </c>
      <c r="JT87" s="4"/>
      <c r="JU87" s="92">
        <f t="shared" si="756"/>
        <v>0</v>
      </c>
      <c r="JV87" s="10">
        <f t="shared" si="757"/>
        <v>0</v>
      </c>
      <c r="JW87" s="119">
        <f t="shared" si="228"/>
        <v>0</v>
      </c>
      <c r="JX87" s="4">
        <v>1</v>
      </c>
      <c r="JY87" s="92">
        <f t="shared" si="758"/>
        <v>85000</v>
      </c>
      <c r="JZ87" s="10">
        <f t="shared" si="759"/>
        <v>175000</v>
      </c>
      <c r="KA87" s="4"/>
      <c r="KB87" s="92">
        <f t="shared" si="760"/>
        <v>0</v>
      </c>
      <c r="KC87" s="10">
        <f t="shared" si="761"/>
        <v>0</v>
      </c>
      <c r="KD87" s="4"/>
      <c r="KE87" s="92">
        <f t="shared" si="762"/>
        <v>0</v>
      </c>
      <c r="KF87" s="10">
        <f t="shared" si="763"/>
        <v>0</v>
      </c>
      <c r="KG87" s="119">
        <f t="shared" si="229"/>
        <v>1</v>
      </c>
      <c r="KH87" s="4"/>
      <c r="KI87" s="92">
        <f t="shared" si="764"/>
        <v>0</v>
      </c>
      <c r="KJ87" s="10">
        <f t="shared" si="765"/>
        <v>0</v>
      </c>
      <c r="KK87" s="4"/>
      <c r="KL87" s="92">
        <f t="shared" si="766"/>
        <v>0</v>
      </c>
      <c r="KM87" s="10">
        <f t="shared" si="767"/>
        <v>0</v>
      </c>
      <c r="KN87" s="4"/>
      <c r="KO87" s="92">
        <f t="shared" si="768"/>
        <v>0</v>
      </c>
      <c r="KP87" s="10">
        <f t="shared" si="769"/>
        <v>0</v>
      </c>
      <c r="KQ87" s="119">
        <f t="shared" si="230"/>
        <v>0</v>
      </c>
      <c r="KR87" s="4"/>
      <c r="KS87" s="92">
        <f t="shared" si="770"/>
        <v>0</v>
      </c>
      <c r="KT87" s="10">
        <f t="shared" si="771"/>
        <v>0</v>
      </c>
      <c r="KU87" s="4"/>
      <c r="KV87" s="92">
        <f t="shared" si="772"/>
        <v>0</v>
      </c>
      <c r="KW87" s="10">
        <f t="shared" si="773"/>
        <v>0</v>
      </c>
      <c r="KX87" s="4"/>
      <c r="KY87" s="92">
        <f t="shared" si="774"/>
        <v>0</v>
      </c>
      <c r="KZ87" s="10">
        <f t="shared" si="775"/>
        <v>0</v>
      </c>
      <c r="LA87" s="119">
        <f t="shared" si="231"/>
        <v>0</v>
      </c>
      <c r="LB87" s="37"/>
      <c r="LD87" s="335">
        <f t="shared" si="670"/>
        <v>12</v>
      </c>
      <c r="LE87" s="189">
        <f t="shared" si="673"/>
        <v>2100000</v>
      </c>
    </row>
    <row r="88" spans="1:317" x14ac:dyDescent="0.25">
      <c r="A88" s="4" t="s">
        <v>129</v>
      </c>
      <c r="B88" s="12">
        <v>75000</v>
      </c>
      <c r="C88" s="12">
        <v>150000</v>
      </c>
      <c r="D88" s="4"/>
      <c r="E88" s="92">
        <f t="shared" si="776"/>
        <v>0</v>
      </c>
      <c r="F88" s="10">
        <f t="shared" si="777"/>
        <v>0</v>
      </c>
      <c r="G88" s="4"/>
      <c r="H88" s="92">
        <f t="shared" si="778"/>
        <v>0</v>
      </c>
      <c r="I88" s="10">
        <f t="shared" si="779"/>
        <v>0</v>
      </c>
      <c r="J88" s="4"/>
      <c r="K88" s="92">
        <f t="shared" si="780"/>
        <v>0</v>
      </c>
      <c r="L88" s="10">
        <f t="shared" si="781"/>
        <v>0</v>
      </c>
      <c r="M88" s="119">
        <f t="shared" si="782"/>
        <v>0</v>
      </c>
      <c r="N88" s="4"/>
      <c r="O88" s="92">
        <f t="shared" si="674"/>
        <v>0</v>
      </c>
      <c r="P88" s="10">
        <f t="shared" si="783"/>
        <v>0</v>
      </c>
      <c r="Q88" s="4"/>
      <c r="R88" s="92">
        <f t="shared" si="784"/>
        <v>0</v>
      </c>
      <c r="S88" s="10">
        <f t="shared" si="785"/>
        <v>0</v>
      </c>
      <c r="T88" s="4"/>
      <c r="U88" s="92">
        <f t="shared" si="786"/>
        <v>0</v>
      </c>
      <c r="V88" s="10">
        <f t="shared" si="787"/>
        <v>0</v>
      </c>
      <c r="W88" s="119">
        <f t="shared" si="788"/>
        <v>0</v>
      </c>
      <c r="X88" s="4"/>
      <c r="Y88" s="92">
        <f t="shared" si="789"/>
        <v>0</v>
      </c>
      <c r="Z88" s="10">
        <f t="shared" si="790"/>
        <v>0</v>
      </c>
      <c r="AA88" s="4"/>
      <c r="AB88" s="92">
        <f t="shared" si="791"/>
        <v>0</v>
      </c>
      <c r="AC88" s="10">
        <f t="shared" si="792"/>
        <v>0</v>
      </c>
      <c r="AD88" s="4"/>
      <c r="AE88" s="92">
        <f t="shared" si="793"/>
        <v>0</v>
      </c>
      <c r="AF88" s="10">
        <f t="shared" si="794"/>
        <v>0</v>
      </c>
      <c r="AG88" s="119">
        <f t="shared" si="795"/>
        <v>0</v>
      </c>
      <c r="AH88" s="4"/>
      <c r="AI88" s="92">
        <f t="shared" si="675"/>
        <v>0</v>
      </c>
      <c r="AJ88" s="10">
        <f t="shared" si="676"/>
        <v>0</v>
      </c>
      <c r="AK88" s="4"/>
      <c r="AL88" s="92">
        <f t="shared" si="796"/>
        <v>0</v>
      </c>
      <c r="AM88" s="10">
        <f t="shared" si="797"/>
        <v>0</v>
      </c>
      <c r="AN88" s="4"/>
      <c r="AO88" s="92">
        <f t="shared" si="677"/>
        <v>0</v>
      </c>
      <c r="AP88" s="10">
        <f t="shared" si="678"/>
        <v>0</v>
      </c>
      <c r="AQ88" s="119">
        <f t="shared" si="798"/>
        <v>0</v>
      </c>
      <c r="AR88" s="4">
        <f>1</f>
        <v>1</v>
      </c>
      <c r="AS88" s="92">
        <f t="shared" si="799"/>
        <v>75000</v>
      </c>
      <c r="AT88" s="10">
        <f t="shared" si="800"/>
        <v>150000</v>
      </c>
      <c r="AU88" s="4"/>
      <c r="AV88" s="92">
        <f t="shared" si="801"/>
        <v>0</v>
      </c>
      <c r="AW88" s="10">
        <f t="shared" si="802"/>
        <v>0</v>
      </c>
      <c r="AX88" s="4"/>
      <c r="AY88" s="92">
        <f t="shared" si="803"/>
        <v>0</v>
      </c>
      <c r="AZ88" s="10">
        <f t="shared" si="804"/>
        <v>0</v>
      </c>
      <c r="BA88" s="119">
        <f t="shared" si="805"/>
        <v>1</v>
      </c>
      <c r="BB88" s="4"/>
      <c r="BC88" s="92">
        <f t="shared" si="806"/>
        <v>0</v>
      </c>
      <c r="BD88" s="10">
        <f t="shared" ref="BD88:BD100" si="872">BB88*C88</f>
        <v>0</v>
      </c>
      <c r="BE88" s="4"/>
      <c r="BF88" s="92">
        <f t="shared" si="808"/>
        <v>0</v>
      </c>
      <c r="BG88" s="10">
        <f t="shared" si="809"/>
        <v>0</v>
      </c>
      <c r="BH88" s="4"/>
      <c r="BI88" s="92">
        <f t="shared" si="679"/>
        <v>0</v>
      </c>
      <c r="BJ88" s="10">
        <f t="shared" si="680"/>
        <v>0</v>
      </c>
      <c r="BK88" s="119">
        <f t="shared" si="810"/>
        <v>0</v>
      </c>
      <c r="BL88" s="4"/>
      <c r="BM88" s="92">
        <f t="shared" si="811"/>
        <v>0</v>
      </c>
      <c r="BN88" s="10">
        <f t="shared" si="812"/>
        <v>0</v>
      </c>
      <c r="BO88" s="4"/>
      <c r="BP88" s="92">
        <f t="shared" si="813"/>
        <v>0</v>
      </c>
      <c r="BQ88" s="10">
        <f t="shared" si="814"/>
        <v>0</v>
      </c>
      <c r="BR88" s="4"/>
      <c r="BS88" s="92">
        <f t="shared" si="815"/>
        <v>0</v>
      </c>
      <c r="BT88" s="10">
        <f t="shared" si="816"/>
        <v>0</v>
      </c>
      <c r="BU88" s="119">
        <f t="shared" si="817"/>
        <v>0</v>
      </c>
      <c r="BV88" s="4"/>
      <c r="BW88" s="92">
        <f t="shared" si="818"/>
        <v>0</v>
      </c>
      <c r="BX88" s="10">
        <f t="shared" si="819"/>
        <v>0</v>
      </c>
      <c r="BY88" s="4">
        <v>1</v>
      </c>
      <c r="BZ88" s="92">
        <f t="shared" si="820"/>
        <v>75000</v>
      </c>
      <c r="CA88" s="10">
        <f t="shared" si="821"/>
        <v>150000</v>
      </c>
      <c r="CB88" s="4"/>
      <c r="CC88" s="92">
        <f t="shared" si="822"/>
        <v>0</v>
      </c>
      <c r="CD88" s="10">
        <f t="shared" si="823"/>
        <v>0</v>
      </c>
      <c r="CE88" s="119">
        <f t="shared" si="824"/>
        <v>1</v>
      </c>
      <c r="CF88" s="4"/>
      <c r="CG88" s="92">
        <f t="shared" si="825"/>
        <v>0</v>
      </c>
      <c r="CH88" s="10">
        <f t="shared" si="826"/>
        <v>0</v>
      </c>
      <c r="CI88" s="4"/>
      <c r="CJ88" s="92">
        <f t="shared" si="827"/>
        <v>0</v>
      </c>
      <c r="CK88" s="10">
        <f t="shared" si="828"/>
        <v>0</v>
      </c>
      <c r="CL88" s="4"/>
      <c r="CM88" s="92">
        <f t="shared" si="829"/>
        <v>0</v>
      </c>
      <c r="CN88" s="10">
        <f t="shared" si="830"/>
        <v>0</v>
      </c>
      <c r="CO88" s="119">
        <f t="shared" si="831"/>
        <v>0</v>
      </c>
      <c r="CP88" s="4"/>
      <c r="CQ88" s="92">
        <f t="shared" si="832"/>
        <v>0</v>
      </c>
      <c r="CR88" s="10">
        <f t="shared" si="833"/>
        <v>0</v>
      </c>
      <c r="CS88" s="4"/>
      <c r="CT88" s="92">
        <f t="shared" si="834"/>
        <v>0</v>
      </c>
      <c r="CU88" s="10">
        <f t="shared" si="835"/>
        <v>0</v>
      </c>
      <c r="CV88" s="4"/>
      <c r="CW88" s="92">
        <f t="shared" si="836"/>
        <v>0</v>
      </c>
      <c r="CX88" s="10">
        <f t="shared" si="837"/>
        <v>0</v>
      </c>
      <c r="CY88" s="119">
        <f t="shared" si="838"/>
        <v>0</v>
      </c>
      <c r="CZ88" s="4"/>
      <c r="DA88" s="92">
        <f t="shared" si="839"/>
        <v>0</v>
      </c>
      <c r="DB88" s="10">
        <f t="shared" si="840"/>
        <v>0</v>
      </c>
      <c r="DC88" s="4"/>
      <c r="DD88" s="92">
        <f t="shared" si="841"/>
        <v>0</v>
      </c>
      <c r="DE88" s="10">
        <f t="shared" si="842"/>
        <v>0</v>
      </c>
      <c r="DF88" s="4"/>
      <c r="DG88" s="92">
        <f t="shared" si="843"/>
        <v>0</v>
      </c>
      <c r="DH88" s="10">
        <f t="shared" si="844"/>
        <v>0</v>
      </c>
      <c r="DI88" s="119">
        <f t="shared" si="845"/>
        <v>0</v>
      </c>
      <c r="DJ88" s="4"/>
      <c r="DK88" s="92">
        <f t="shared" si="846"/>
        <v>0</v>
      </c>
      <c r="DL88" s="10">
        <f t="shared" si="847"/>
        <v>0</v>
      </c>
      <c r="DM88" s="4"/>
      <c r="DN88" s="92">
        <f t="shared" si="848"/>
        <v>0</v>
      </c>
      <c r="DO88" s="10">
        <f t="shared" si="849"/>
        <v>0</v>
      </c>
      <c r="DP88" s="4"/>
      <c r="DQ88" s="92">
        <f t="shared" si="850"/>
        <v>0</v>
      </c>
      <c r="DR88" s="10">
        <f t="shared" si="851"/>
        <v>0</v>
      </c>
      <c r="DS88" s="119">
        <f t="shared" si="852"/>
        <v>0</v>
      </c>
      <c r="DT88" s="4"/>
      <c r="DU88" s="92">
        <f t="shared" si="853"/>
        <v>0</v>
      </c>
      <c r="DV88" s="10">
        <f t="shared" si="854"/>
        <v>0</v>
      </c>
      <c r="DW88" s="4"/>
      <c r="DX88" s="92">
        <f t="shared" si="855"/>
        <v>0</v>
      </c>
      <c r="DY88" s="10">
        <f t="shared" si="856"/>
        <v>0</v>
      </c>
      <c r="DZ88" s="4"/>
      <c r="EA88" s="92">
        <f t="shared" si="857"/>
        <v>0</v>
      </c>
      <c r="EB88" s="10">
        <f t="shared" si="858"/>
        <v>0</v>
      </c>
      <c r="EC88" s="119">
        <f t="shared" si="681"/>
        <v>0</v>
      </c>
      <c r="ED88" s="4"/>
      <c r="EE88" s="92">
        <f t="shared" si="859"/>
        <v>0</v>
      </c>
      <c r="EF88" s="10">
        <f t="shared" si="860"/>
        <v>0</v>
      </c>
      <c r="EG88" s="4"/>
      <c r="EH88" s="92">
        <f t="shared" si="861"/>
        <v>0</v>
      </c>
      <c r="EI88" s="10">
        <f t="shared" si="862"/>
        <v>0</v>
      </c>
      <c r="EJ88" s="4"/>
      <c r="EK88" s="92">
        <f t="shared" si="863"/>
        <v>0</v>
      </c>
      <c r="EL88" s="10">
        <f t="shared" si="864"/>
        <v>0</v>
      </c>
      <c r="EM88" s="119">
        <f t="shared" si="865"/>
        <v>0</v>
      </c>
      <c r="EN88" s="4"/>
      <c r="EO88" s="92">
        <f t="shared" si="866"/>
        <v>0</v>
      </c>
      <c r="EP88" s="10">
        <f t="shared" si="671"/>
        <v>0</v>
      </c>
      <c r="EQ88" s="4"/>
      <c r="ER88" s="92">
        <f t="shared" si="867"/>
        <v>0</v>
      </c>
      <c r="ES88" s="10">
        <f t="shared" si="868"/>
        <v>0</v>
      </c>
      <c r="ET88" s="4"/>
      <c r="EU88" s="92">
        <f t="shared" si="869"/>
        <v>0</v>
      </c>
      <c r="EV88" s="10">
        <f t="shared" si="870"/>
        <v>0</v>
      </c>
      <c r="EW88" s="119">
        <f t="shared" si="672"/>
        <v>0</v>
      </c>
      <c r="EX88" s="4"/>
      <c r="EY88" s="92">
        <f t="shared" si="682"/>
        <v>0</v>
      </c>
      <c r="EZ88" s="10">
        <f t="shared" si="683"/>
        <v>0</v>
      </c>
      <c r="FA88" s="4"/>
      <c r="FB88" s="92">
        <f t="shared" si="684"/>
        <v>0</v>
      </c>
      <c r="FC88" s="10">
        <f t="shared" si="685"/>
        <v>0</v>
      </c>
      <c r="FD88" s="4"/>
      <c r="FE88" s="92">
        <f t="shared" si="686"/>
        <v>0</v>
      </c>
      <c r="FF88" s="10">
        <f t="shared" si="687"/>
        <v>0</v>
      </c>
      <c r="FG88" s="119">
        <f t="shared" si="871"/>
        <v>0</v>
      </c>
      <c r="FH88" s="4"/>
      <c r="FI88" s="92">
        <f t="shared" si="688"/>
        <v>0</v>
      </c>
      <c r="FJ88" s="10">
        <f t="shared" si="689"/>
        <v>0</v>
      </c>
      <c r="FK88" s="4"/>
      <c r="FL88" s="92">
        <f t="shared" si="690"/>
        <v>0</v>
      </c>
      <c r="FM88" s="10">
        <f t="shared" si="691"/>
        <v>0</v>
      </c>
      <c r="FN88" s="4"/>
      <c r="FO88" s="92">
        <f t="shared" si="692"/>
        <v>0</v>
      </c>
      <c r="FP88" s="10">
        <f t="shared" si="693"/>
        <v>0</v>
      </c>
      <c r="FQ88" s="119">
        <f t="shared" si="219"/>
        <v>0</v>
      </c>
      <c r="FR88" s="4">
        <v>1</v>
      </c>
      <c r="FS88" s="92">
        <f t="shared" si="694"/>
        <v>75000</v>
      </c>
      <c r="FT88" s="10">
        <f t="shared" si="695"/>
        <v>150000</v>
      </c>
      <c r="FU88" s="4"/>
      <c r="FV88" s="92">
        <f t="shared" si="696"/>
        <v>0</v>
      </c>
      <c r="FW88" s="10">
        <f t="shared" si="697"/>
        <v>0</v>
      </c>
      <c r="FX88" s="4"/>
      <c r="FY88" s="92">
        <f t="shared" si="698"/>
        <v>0</v>
      </c>
      <c r="FZ88" s="10">
        <f t="shared" si="699"/>
        <v>0</v>
      </c>
      <c r="GA88" s="119">
        <f t="shared" si="220"/>
        <v>1</v>
      </c>
      <c r="GB88" s="4"/>
      <c r="GC88" s="92">
        <f t="shared" si="700"/>
        <v>0</v>
      </c>
      <c r="GD88" s="10">
        <f t="shared" si="701"/>
        <v>0</v>
      </c>
      <c r="GE88" s="4"/>
      <c r="GF88" s="92">
        <f t="shared" si="702"/>
        <v>0</v>
      </c>
      <c r="GG88" s="10">
        <f t="shared" si="703"/>
        <v>0</v>
      </c>
      <c r="GH88" s="4"/>
      <c r="GI88" s="92">
        <f t="shared" si="704"/>
        <v>0</v>
      </c>
      <c r="GJ88" s="10">
        <f t="shared" si="705"/>
        <v>0</v>
      </c>
      <c r="GK88" s="119">
        <f t="shared" si="221"/>
        <v>0</v>
      </c>
      <c r="GL88" s="4"/>
      <c r="GM88" s="92">
        <f t="shared" si="706"/>
        <v>0</v>
      </c>
      <c r="GN88" s="10">
        <f t="shared" si="707"/>
        <v>0</v>
      </c>
      <c r="GO88" s="4"/>
      <c r="GP88" s="92">
        <f t="shared" si="708"/>
        <v>0</v>
      </c>
      <c r="GQ88" s="10">
        <f t="shared" si="709"/>
        <v>0</v>
      </c>
      <c r="GR88" s="4"/>
      <c r="GS88" s="92">
        <f t="shared" si="710"/>
        <v>0</v>
      </c>
      <c r="GT88" s="10">
        <f t="shared" si="711"/>
        <v>0</v>
      </c>
      <c r="GU88" s="119">
        <f t="shared" si="669"/>
        <v>0</v>
      </c>
      <c r="GV88" s="4"/>
      <c r="GW88" s="92">
        <f t="shared" si="712"/>
        <v>0</v>
      </c>
      <c r="GX88" s="10">
        <f t="shared" si="713"/>
        <v>0</v>
      </c>
      <c r="GY88" s="4"/>
      <c r="GZ88" s="92">
        <f t="shared" si="714"/>
        <v>0</v>
      </c>
      <c r="HA88" s="10">
        <f t="shared" si="715"/>
        <v>0</v>
      </c>
      <c r="HB88" s="4"/>
      <c r="HC88" s="92">
        <f t="shared" si="716"/>
        <v>0</v>
      </c>
      <c r="HD88" s="10">
        <f t="shared" si="717"/>
        <v>0</v>
      </c>
      <c r="HE88" s="119">
        <f t="shared" si="222"/>
        <v>0</v>
      </c>
      <c r="HF88" s="4"/>
      <c r="HG88" s="92">
        <f t="shared" si="718"/>
        <v>0</v>
      </c>
      <c r="HH88" s="10">
        <f t="shared" si="719"/>
        <v>0</v>
      </c>
      <c r="HI88" s="4"/>
      <c r="HJ88" s="92">
        <f t="shared" si="720"/>
        <v>0</v>
      </c>
      <c r="HK88" s="10">
        <f t="shared" si="721"/>
        <v>0</v>
      </c>
      <c r="HL88" s="4"/>
      <c r="HM88" s="92">
        <f t="shared" si="722"/>
        <v>0</v>
      </c>
      <c r="HN88" s="10">
        <f t="shared" si="723"/>
        <v>0</v>
      </c>
      <c r="HO88" s="119">
        <f t="shared" si="223"/>
        <v>0</v>
      </c>
      <c r="HP88" s="4"/>
      <c r="HQ88" s="92">
        <f t="shared" si="724"/>
        <v>0</v>
      </c>
      <c r="HR88" s="10">
        <f t="shared" si="725"/>
        <v>0</v>
      </c>
      <c r="HS88" s="4"/>
      <c r="HT88" s="92">
        <f t="shared" si="726"/>
        <v>0</v>
      </c>
      <c r="HU88" s="10">
        <f t="shared" si="727"/>
        <v>0</v>
      </c>
      <c r="HV88" s="4"/>
      <c r="HW88" s="92">
        <f t="shared" si="728"/>
        <v>0</v>
      </c>
      <c r="HX88" s="10">
        <f t="shared" si="729"/>
        <v>0</v>
      </c>
      <c r="HY88" s="119">
        <f t="shared" si="224"/>
        <v>0</v>
      </c>
      <c r="HZ88" s="4"/>
      <c r="IA88" s="92">
        <f t="shared" si="730"/>
        <v>0</v>
      </c>
      <c r="IB88" s="10">
        <f t="shared" si="731"/>
        <v>0</v>
      </c>
      <c r="IC88" s="4"/>
      <c r="ID88" s="92">
        <f t="shared" si="732"/>
        <v>0</v>
      </c>
      <c r="IE88" s="10">
        <f t="shared" si="733"/>
        <v>0</v>
      </c>
      <c r="IF88" s="4"/>
      <c r="IG88" s="92">
        <f t="shared" si="734"/>
        <v>0</v>
      </c>
      <c r="IH88" s="10">
        <f t="shared" si="735"/>
        <v>0</v>
      </c>
      <c r="II88" s="119">
        <f t="shared" si="225"/>
        <v>0</v>
      </c>
      <c r="IJ88" s="4"/>
      <c r="IK88" s="92">
        <f t="shared" si="736"/>
        <v>0</v>
      </c>
      <c r="IL88" s="10">
        <f t="shared" si="737"/>
        <v>0</v>
      </c>
      <c r="IM88" s="4"/>
      <c r="IN88" s="92">
        <f t="shared" si="738"/>
        <v>0</v>
      </c>
      <c r="IO88" s="10">
        <f t="shared" si="739"/>
        <v>0</v>
      </c>
      <c r="IP88" s="4"/>
      <c r="IQ88" s="92">
        <f t="shared" si="740"/>
        <v>0</v>
      </c>
      <c r="IR88" s="10">
        <f t="shared" si="741"/>
        <v>0</v>
      </c>
      <c r="IS88" s="119">
        <f t="shared" si="226"/>
        <v>0</v>
      </c>
      <c r="IT88" s="4"/>
      <c r="IU88" s="92">
        <f t="shared" si="742"/>
        <v>0</v>
      </c>
      <c r="IV88" s="10">
        <f t="shared" si="743"/>
        <v>0</v>
      </c>
      <c r="IW88" s="4">
        <v>1</v>
      </c>
      <c r="IX88" s="92">
        <f t="shared" si="744"/>
        <v>75000</v>
      </c>
      <c r="IY88" s="10">
        <f t="shared" si="745"/>
        <v>150000</v>
      </c>
      <c r="IZ88" s="4"/>
      <c r="JA88" s="92">
        <f t="shared" si="746"/>
        <v>0</v>
      </c>
      <c r="JB88" s="10">
        <f t="shared" si="747"/>
        <v>0</v>
      </c>
      <c r="JC88" s="119">
        <f t="shared" si="227"/>
        <v>1</v>
      </c>
      <c r="JD88" s="4"/>
      <c r="JE88" s="92">
        <f t="shared" si="748"/>
        <v>0</v>
      </c>
      <c r="JF88" s="10">
        <f t="shared" si="665"/>
        <v>0</v>
      </c>
      <c r="JG88" s="4"/>
      <c r="JH88" s="92">
        <f t="shared" si="749"/>
        <v>0</v>
      </c>
      <c r="JI88" s="10">
        <f t="shared" si="666"/>
        <v>0</v>
      </c>
      <c r="JJ88" s="4"/>
      <c r="JK88" s="92">
        <f t="shared" si="750"/>
        <v>0</v>
      </c>
      <c r="JL88" s="10">
        <f t="shared" si="751"/>
        <v>0</v>
      </c>
      <c r="JM88" s="119">
        <f t="shared" si="667"/>
        <v>0</v>
      </c>
      <c r="JN88" s="4"/>
      <c r="JO88" s="92">
        <f t="shared" si="752"/>
        <v>0</v>
      </c>
      <c r="JP88" s="10">
        <f t="shared" si="753"/>
        <v>0</v>
      </c>
      <c r="JQ88" s="4"/>
      <c r="JR88" s="92">
        <f t="shared" si="754"/>
        <v>0</v>
      </c>
      <c r="JS88" s="10">
        <f t="shared" si="755"/>
        <v>0</v>
      </c>
      <c r="JT88" s="4"/>
      <c r="JU88" s="92">
        <f t="shared" si="756"/>
        <v>0</v>
      </c>
      <c r="JV88" s="10">
        <f t="shared" si="757"/>
        <v>0</v>
      </c>
      <c r="JW88" s="119">
        <f t="shared" si="228"/>
        <v>0</v>
      </c>
      <c r="JX88" s="4"/>
      <c r="JY88" s="92">
        <f t="shared" si="758"/>
        <v>0</v>
      </c>
      <c r="JZ88" s="10">
        <f t="shared" si="759"/>
        <v>0</v>
      </c>
      <c r="KA88" s="4"/>
      <c r="KB88" s="92">
        <f t="shared" si="760"/>
        <v>0</v>
      </c>
      <c r="KC88" s="10">
        <f t="shared" si="761"/>
        <v>0</v>
      </c>
      <c r="KD88" s="4"/>
      <c r="KE88" s="92">
        <f t="shared" si="762"/>
        <v>0</v>
      </c>
      <c r="KF88" s="10">
        <f t="shared" si="763"/>
        <v>0</v>
      </c>
      <c r="KG88" s="119">
        <f t="shared" si="229"/>
        <v>0</v>
      </c>
      <c r="KH88" s="4"/>
      <c r="KI88" s="92">
        <f t="shared" si="764"/>
        <v>0</v>
      </c>
      <c r="KJ88" s="10">
        <f t="shared" si="765"/>
        <v>0</v>
      </c>
      <c r="KK88" s="4"/>
      <c r="KL88" s="92">
        <f t="shared" si="766"/>
        <v>0</v>
      </c>
      <c r="KM88" s="10">
        <f t="shared" si="767"/>
        <v>0</v>
      </c>
      <c r="KN88" s="4"/>
      <c r="KO88" s="92">
        <f t="shared" si="768"/>
        <v>0</v>
      </c>
      <c r="KP88" s="10">
        <f t="shared" si="769"/>
        <v>0</v>
      </c>
      <c r="KQ88" s="119">
        <f t="shared" si="230"/>
        <v>0</v>
      </c>
      <c r="KR88" s="4"/>
      <c r="KS88" s="92">
        <f t="shared" si="770"/>
        <v>0</v>
      </c>
      <c r="KT88" s="10">
        <f t="shared" si="771"/>
        <v>0</v>
      </c>
      <c r="KU88" s="4"/>
      <c r="KV88" s="92">
        <f t="shared" si="772"/>
        <v>0</v>
      </c>
      <c r="KW88" s="10">
        <f t="shared" si="773"/>
        <v>0</v>
      </c>
      <c r="KX88" s="4"/>
      <c r="KY88" s="92">
        <f t="shared" si="774"/>
        <v>0</v>
      </c>
      <c r="KZ88" s="10">
        <f t="shared" si="775"/>
        <v>0</v>
      </c>
      <c r="LA88" s="119">
        <f t="shared" si="231"/>
        <v>0</v>
      </c>
      <c r="LB88" s="37"/>
      <c r="LD88" s="335">
        <f t="shared" si="670"/>
        <v>4</v>
      </c>
      <c r="LE88" s="189">
        <f t="shared" si="673"/>
        <v>600000</v>
      </c>
    </row>
    <row r="89" spans="1:317" x14ac:dyDescent="0.25">
      <c r="A89" s="4" t="s">
        <v>130</v>
      </c>
      <c r="B89" s="12">
        <v>75000</v>
      </c>
      <c r="C89" s="12">
        <v>150000</v>
      </c>
      <c r="D89" s="4"/>
      <c r="E89" s="92">
        <f t="shared" si="776"/>
        <v>0</v>
      </c>
      <c r="F89" s="10">
        <f t="shared" si="777"/>
        <v>0</v>
      </c>
      <c r="G89" s="4"/>
      <c r="H89" s="92">
        <f t="shared" si="778"/>
        <v>0</v>
      </c>
      <c r="I89" s="10">
        <f t="shared" si="779"/>
        <v>0</v>
      </c>
      <c r="J89" s="4"/>
      <c r="K89" s="92">
        <f t="shared" si="780"/>
        <v>0</v>
      </c>
      <c r="L89" s="10">
        <f t="shared" si="781"/>
        <v>0</v>
      </c>
      <c r="M89" s="119">
        <f t="shared" si="782"/>
        <v>0</v>
      </c>
      <c r="N89" s="4"/>
      <c r="O89" s="92">
        <f t="shared" si="674"/>
        <v>0</v>
      </c>
      <c r="P89" s="10">
        <f t="shared" si="783"/>
        <v>0</v>
      </c>
      <c r="Q89" s="4"/>
      <c r="R89" s="92">
        <f t="shared" si="784"/>
        <v>0</v>
      </c>
      <c r="S89" s="10">
        <f t="shared" si="785"/>
        <v>0</v>
      </c>
      <c r="T89" s="4"/>
      <c r="U89" s="92">
        <f t="shared" si="786"/>
        <v>0</v>
      </c>
      <c r="V89" s="10">
        <f t="shared" si="787"/>
        <v>0</v>
      </c>
      <c r="W89" s="119">
        <f t="shared" si="788"/>
        <v>0</v>
      </c>
      <c r="X89" s="4"/>
      <c r="Y89" s="92">
        <f t="shared" si="789"/>
        <v>0</v>
      </c>
      <c r="Z89" s="10">
        <f t="shared" si="790"/>
        <v>0</v>
      </c>
      <c r="AA89" s="4"/>
      <c r="AB89" s="92">
        <f t="shared" si="791"/>
        <v>0</v>
      </c>
      <c r="AC89" s="10">
        <f t="shared" si="792"/>
        <v>0</v>
      </c>
      <c r="AD89" s="4"/>
      <c r="AE89" s="92">
        <f t="shared" si="793"/>
        <v>0</v>
      </c>
      <c r="AF89" s="10">
        <f t="shared" si="794"/>
        <v>0</v>
      </c>
      <c r="AG89" s="119">
        <f t="shared" si="795"/>
        <v>0</v>
      </c>
      <c r="AH89" s="4"/>
      <c r="AI89" s="92">
        <f t="shared" si="675"/>
        <v>0</v>
      </c>
      <c r="AJ89" s="10">
        <f t="shared" si="676"/>
        <v>0</v>
      </c>
      <c r="AK89" s="4"/>
      <c r="AL89" s="92">
        <f t="shared" si="796"/>
        <v>0</v>
      </c>
      <c r="AM89" s="10">
        <f t="shared" si="797"/>
        <v>0</v>
      </c>
      <c r="AN89" s="4"/>
      <c r="AO89" s="92">
        <f t="shared" si="677"/>
        <v>0</v>
      </c>
      <c r="AP89" s="10">
        <f t="shared" si="678"/>
        <v>0</v>
      </c>
      <c r="AQ89" s="119">
        <f t="shared" si="798"/>
        <v>0</v>
      </c>
      <c r="AR89" s="4">
        <f>1</f>
        <v>1</v>
      </c>
      <c r="AS89" s="92">
        <f t="shared" si="799"/>
        <v>75000</v>
      </c>
      <c r="AT89" s="10">
        <f t="shared" si="800"/>
        <v>150000</v>
      </c>
      <c r="AU89" s="4"/>
      <c r="AV89" s="92">
        <f t="shared" si="801"/>
        <v>0</v>
      </c>
      <c r="AW89" s="10">
        <f t="shared" si="802"/>
        <v>0</v>
      </c>
      <c r="AX89" s="4"/>
      <c r="AY89" s="92">
        <f t="shared" si="803"/>
        <v>0</v>
      </c>
      <c r="AZ89" s="10">
        <f t="shared" si="804"/>
        <v>0</v>
      </c>
      <c r="BA89" s="119">
        <f t="shared" si="805"/>
        <v>1</v>
      </c>
      <c r="BB89" s="4"/>
      <c r="BC89" s="92">
        <f t="shared" si="806"/>
        <v>0</v>
      </c>
      <c r="BD89" s="10">
        <f t="shared" si="872"/>
        <v>0</v>
      </c>
      <c r="BE89" s="4"/>
      <c r="BF89" s="92">
        <f t="shared" si="808"/>
        <v>0</v>
      </c>
      <c r="BG89" s="10">
        <f t="shared" si="809"/>
        <v>0</v>
      </c>
      <c r="BH89" s="4"/>
      <c r="BI89" s="92">
        <f t="shared" si="679"/>
        <v>0</v>
      </c>
      <c r="BJ89" s="10">
        <f t="shared" si="680"/>
        <v>0</v>
      </c>
      <c r="BK89" s="119">
        <f t="shared" si="810"/>
        <v>0</v>
      </c>
      <c r="BL89" s="4"/>
      <c r="BM89" s="92">
        <f t="shared" si="811"/>
        <v>0</v>
      </c>
      <c r="BN89" s="10">
        <f t="shared" si="812"/>
        <v>0</v>
      </c>
      <c r="BO89" s="4"/>
      <c r="BP89" s="92">
        <f t="shared" si="813"/>
        <v>0</v>
      </c>
      <c r="BQ89" s="10">
        <f t="shared" si="814"/>
        <v>0</v>
      </c>
      <c r="BR89" s="4"/>
      <c r="BS89" s="92">
        <f t="shared" si="815"/>
        <v>0</v>
      </c>
      <c r="BT89" s="10">
        <f t="shared" si="816"/>
        <v>0</v>
      </c>
      <c r="BU89" s="119">
        <f t="shared" si="817"/>
        <v>0</v>
      </c>
      <c r="BV89" s="4"/>
      <c r="BW89" s="92">
        <f t="shared" si="818"/>
        <v>0</v>
      </c>
      <c r="BX89" s="10">
        <f t="shared" si="819"/>
        <v>0</v>
      </c>
      <c r="BY89" s="4"/>
      <c r="BZ89" s="92">
        <f t="shared" si="820"/>
        <v>0</v>
      </c>
      <c r="CA89" s="10">
        <f t="shared" si="821"/>
        <v>0</v>
      </c>
      <c r="CB89" s="4"/>
      <c r="CC89" s="92">
        <f t="shared" si="822"/>
        <v>0</v>
      </c>
      <c r="CD89" s="10">
        <f t="shared" si="823"/>
        <v>0</v>
      </c>
      <c r="CE89" s="119">
        <f t="shared" si="824"/>
        <v>0</v>
      </c>
      <c r="CF89" s="4"/>
      <c r="CG89" s="92">
        <f t="shared" si="825"/>
        <v>0</v>
      </c>
      <c r="CH89" s="10">
        <f t="shared" si="826"/>
        <v>0</v>
      </c>
      <c r="CI89" s="4"/>
      <c r="CJ89" s="92">
        <f t="shared" si="827"/>
        <v>0</v>
      </c>
      <c r="CK89" s="10">
        <f t="shared" si="828"/>
        <v>0</v>
      </c>
      <c r="CL89" s="4"/>
      <c r="CM89" s="92">
        <f t="shared" si="829"/>
        <v>0</v>
      </c>
      <c r="CN89" s="10">
        <f t="shared" si="830"/>
        <v>0</v>
      </c>
      <c r="CO89" s="119">
        <f t="shared" si="831"/>
        <v>0</v>
      </c>
      <c r="CP89" s="4"/>
      <c r="CQ89" s="92">
        <f t="shared" si="832"/>
        <v>0</v>
      </c>
      <c r="CR89" s="10">
        <f t="shared" si="833"/>
        <v>0</v>
      </c>
      <c r="CS89" s="4"/>
      <c r="CT89" s="92">
        <f t="shared" si="834"/>
        <v>0</v>
      </c>
      <c r="CU89" s="10">
        <f t="shared" si="835"/>
        <v>0</v>
      </c>
      <c r="CV89" s="4"/>
      <c r="CW89" s="92">
        <f t="shared" si="836"/>
        <v>0</v>
      </c>
      <c r="CX89" s="10">
        <f t="shared" si="837"/>
        <v>0</v>
      </c>
      <c r="CY89" s="119">
        <f t="shared" si="838"/>
        <v>0</v>
      </c>
      <c r="CZ89" s="4"/>
      <c r="DA89" s="92">
        <f t="shared" si="839"/>
        <v>0</v>
      </c>
      <c r="DB89" s="10">
        <f t="shared" si="840"/>
        <v>0</v>
      </c>
      <c r="DC89" s="4"/>
      <c r="DD89" s="92">
        <f t="shared" si="841"/>
        <v>0</v>
      </c>
      <c r="DE89" s="10">
        <f t="shared" si="842"/>
        <v>0</v>
      </c>
      <c r="DF89" s="4"/>
      <c r="DG89" s="92">
        <f t="shared" si="843"/>
        <v>0</v>
      </c>
      <c r="DH89" s="10">
        <f t="shared" si="844"/>
        <v>0</v>
      </c>
      <c r="DI89" s="119">
        <f t="shared" si="845"/>
        <v>0</v>
      </c>
      <c r="DJ89" s="4"/>
      <c r="DK89" s="92">
        <f t="shared" si="846"/>
        <v>0</v>
      </c>
      <c r="DL89" s="10">
        <f t="shared" si="847"/>
        <v>0</v>
      </c>
      <c r="DM89" s="4"/>
      <c r="DN89" s="92">
        <f t="shared" si="848"/>
        <v>0</v>
      </c>
      <c r="DO89" s="10">
        <f t="shared" si="849"/>
        <v>0</v>
      </c>
      <c r="DP89" s="4"/>
      <c r="DQ89" s="92">
        <f t="shared" si="850"/>
        <v>0</v>
      </c>
      <c r="DR89" s="10">
        <f t="shared" si="851"/>
        <v>0</v>
      </c>
      <c r="DS89" s="119">
        <f t="shared" si="852"/>
        <v>0</v>
      </c>
      <c r="DT89" s="4"/>
      <c r="DU89" s="92">
        <f t="shared" si="853"/>
        <v>0</v>
      </c>
      <c r="DV89" s="10">
        <f t="shared" si="854"/>
        <v>0</v>
      </c>
      <c r="DW89" s="4"/>
      <c r="DX89" s="92">
        <f t="shared" si="855"/>
        <v>0</v>
      </c>
      <c r="DY89" s="10">
        <f t="shared" si="856"/>
        <v>0</v>
      </c>
      <c r="DZ89" s="4"/>
      <c r="EA89" s="92">
        <f t="shared" si="857"/>
        <v>0</v>
      </c>
      <c r="EB89" s="10">
        <f t="shared" si="858"/>
        <v>0</v>
      </c>
      <c r="EC89" s="119">
        <f t="shared" si="681"/>
        <v>0</v>
      </c>
      <c r="ED89" s="4"/>
      <c r="EE89" s="92">
        <f t="shared" si="859"/>
        <v>0</v>
      </c>
      <c r="EF89" s="10">
        <f t="shared" si="860"/>
        <v>0</v>
      </c>
      <c r="EG89" s="4"/>
      <c r="EH89" s="92">
        <f t="shared" si="861"/>
        <v>0</v>
      </c>
      <c r="EI89" s="10">
        <f t="shared" si="862"/>
        <v>0</v>
      </c>
      <c r="EJ89" s="4"/>
      <c r="EK89" s="92">
        <f t="shared" si="863"/>
        <v>0</v>
      </c>
      <c r="EL89" s="10">
        <f t="shared" si="864"/>
        <v>0</v>
      </c>
      <c r="EM89" s="119">
        <f t="shared" si="865"/>
        <v>0</v>
      </c>
      <c r="EN89" s="4">
        <v>1</v>
      </c>
      <c r="EO89" s="92">
        <f t="shared" si="866"/>
        <v>75000</v>
      </c>
      <c r="EP89" s="10">
        <f t="shared" si="671"/>
        <v>150000</v>
      </c>
      <c r="EQ89" s="4"/>
      <c r="ER89" s="92">
        <f t="shared" si="867"/>
        <v>0</v>
      </c>
      <c r="ES89" s="10">
        <f t="shared" si="868"/>
        <v>0</v>
      </c>
      <c r="ET89" s="4"/>
      <c r="EU89" s="92">
        <f t="shared" si="869"/>
        <v>0</v>
      </c>
      <c r="EV89" s="10">
        <f t="shared" si="870"/>
        <v>0</v>
      </c>
      <c r="EW89" s="119">
        <f t="shared" si="672"/>
        <v>1</v>
      </c>
      <c r="EX89" s="4">
        <v>1</v>
      </c>
      <c r="EY89" s="92">
        <f t="shared" si="682"/>
        <v>75000</v>
      </c>
      <c r="EZ89" s="10">
        <f t="shared" si="683"/>
        <v>150000</v>
      </c>
      <c r="FA89" s="4"/>
      <c r="FB89" s="92">
        <f t="shared" si="684"/>
        <v>0</v>
      </c>
      <c r="FC89" s="10">
        <f t="shared" si="685"/>
        <v>0</v>
      </c>
      <c r="FD89" s="4"/>
      <c r="FE89" s="92">
        <f t="shared" si="686"/>
        <v>0</v>
      </c>
      <c r="FF89" s="10">
        <f t="shared" si="687"/>
        <v>0</v>
      </c>
      <c r="FG89" s="119">
        <f t="shared" si="871"/>
        <v>1</v>
      </c>
      <c r="FH89" s="4">
        <v>1</v>
      </c>
      <c r="FI89" s="92">
        <f t="shared" si="688"/>
        <v>75000</v>
      </c>
      <c r="FJ89" s="10">
        <f t="shared" si="689"/>
        <v>150000</v>
      </c>
      <c r="FK89" s="4"/>
      <c r="FL89" s="92">
        <f t="shared" si="690"/>
        <v>0</v>
      </c>
      <c r="FM89" s="10">
        <f t="shared" si="691"/>
        <v>0</v>
      </c>
      <c r="FN89" s="4"/>
      <c r="FO89" s="92">
        <f t="shared" si="692"/>
        <v>0</v>
      </c>
      <c r="FP89" s="10">
        <f t="shared" si="693"/>
        <v>0</v>
      </c>
      <c r="FQ89" s="119">
        <f t="shared" si="219"/>
        <v>1</v>
      </c>
      <c r="FR89" s="4"/>
      <c r="FS89" s="92">
        <f t="shared" si="694"/>
        <v>0</v>
      </c>
      <c r="FT89" s="10">
        <f t="shared" si="695"/>
        <v>0</v>
      </c>
      <c r="FU89" s="4">
        <v>1</v>
      </c>
      <c r="FV89" s="92">
        <f t="shared" si="696"/>
        <v>75000</v>
      </c>
      <c r="FW89" s="10">
        <f t="shared" si="697"/>
        <v>150000</v>
      </c>
      <c r="FX89" s="4"/>
      <c r="FY89" s="92">
        <f t="shared" si="698"/>
        <v>0</v>
      </c>
      <c r="FZ89" s="10">
        <f t="shared" si="699"/>
        <v>0</v>
      </c>
      <c r="GA89" s="119">
        <f t="shared" si="220"/>
        <v>1</v>
      </c>
      <c r="GB89" s="4">
        <v>1</v>
      </c>
      <c r="GC89" s="92">
        <f t="shared" si="700"/>
        <v>75000</v>
      </c>
      <c r="GD89" s="10">
        <f t="shared" si="701"/>
        <v>150000</v>
      </c>
      <c r="GE89" s="4"/>
      <c r="GF89" s="92">
        <f t="shared" si="702"/>
        <v>0</v>
      </c>
      <c r="GG89" s="10">
        <f t="shared" si="703"/>
        <v>0</v>
      </c>
      <c r="GH89" s="4"/>
      <c r="GI89" s="92">
        <f t="shared" si="704"/>
        <v>0</v>
      </c>
      <c r="GJ89" s="10">
        <f t="shared" si="705"/>
        <v>0</v>
      </c>
      <c r="GK89" s="119">
        <f t="shared" si="221"/>
        <v>1</v>
      </c>
      <c r="GL89" s="4"/>
      <c r="GM89" s="92">
        <f t="shared" si="706"/>
        <v>0</v>
      </c>
      <c r="GN89" s="10">
        <f t="shared" si="707"/>
        <v>0</v>
      </c>
      <c r="GO89" s="4"/>
      <c r="GP89" s="92">
        <f t="shared" si="708"/>
        <v>0</v>
      </c>
      <c r="GQ89" s="10">
        <f t="shared" si="709"/>
        <v>0</v>
      </c>
      <c r="GR89" s="4"/>
      <c r="GS89" s="92">
        <f t="shared" si="710"/>
        <v>0</v>
      </c>
      <c r="GT89" s="10">
        <f t="shared" si="711"/>
        <v>0</v>
      </c>
      <c r="GU89" s="119">
        <f t="shared" si="669"/>
        <v>0</v>
      </c>
      <c r="GV89" s="4"/>
      <c r="GW89" s="92">
        <f t="shared" si="712"/>
        <v>0</v>
      </c>
      <c r="GX89" s="10">
        <f t="shared" si="713"/>
        <v>0</v>
      </c>
      <c r="GY89" s="4"/>
      <c r="GZ89" s="92">
        <f t="shared" si="714"/>
        <v>0</v>
      </c>
      <c r="HA89" s="10">
        <f t="shared" si="715"/>
        <v>0</v>
      </c>
      <c r="HB89" s="4"/>
      <c r="HC89" s="92">
        <f t="shared" si="716"/>
        <v>0</v>
      </c>
      <c r="HD89" s="10">
        <f t="shared" si="717"/>
        <v>0</v>
      </c>
      <c r="HE89" s="119">
        <f t="shared" si="222"/>
        <v>0</v>
      </c>
      <c r="HF89" s="4"/>
      <c r="HG89" s="92">
        <f t="shared" si="718"/>
        <v>0</v>
      </c>
      <c r="HH89" s="10">
        <f t="shared" si="719"/>
        <v>0</v>
      </c>
      <c r="HI89" s="4"/>
      <c r="HJ89" s="92">
        <f t="shared" si="720"/>
        <v>0</v>
      </c>
      <c r="HK89" s="10">
        <f t="shared" si="721"/>
        <v>0</v>
      </c>
      <c r="HL89" s="4"/>
      <c r="HM89" s="92">
        <f t="shared" si="722"/>
        <v>0</v>
      </c>
      <c r="HN89" s="10">
        <f t="shared" si="723"/>
        <v>0</v>
      </c>
      <c r="HO89" s="119">
        <f t="shared" si="223"/>
        <v>0</v>
      </c>
      <c r="HP89" s="4"/>
      <c r="HQ89" s="92">
        <f t="shared" si="724"/>
        <v>0</v>
      </c>
      <c r="HR89" s="10">
        <f t="shared" si="725"/>
        <v>0</v>
      </c>
      <c r="HS89" s="4"/>
      <c r="HT89" s="92">
        <f t="shared" si="726"/>
        <v>0</v>
      </c>
      <c r="HU89" s="10">
        <f t="shared" si="727"/>
        <v>0</v>
      </c>
      <c r="HV89" s="4"/>
      <c r="HW89" s="92">
        <f t="shared" si="728"/>
        <v>0</v>
      </c>
      <c r="HX89" s="10">
        <f t="shared" si="729"/>
        <v>0</v>
      </c>
      <c r="HY89" s="119">
        <f t="shared" si="224"/>
        <v>0</v>
      </c>
      <c r="HZ89" s="4"/>
      <c r="IA89" s="92">
        <f t="shared" si="730"/>
        <v>0</v>
      </c>
      <c r="IB89" s="10">
        <f t="shared" si="731"/>
        <v>0</v>
      </c>
      <c r="IC89" s="4"/>
      <c r="ID89" s="92">
        <f t="shared" si="732"/>
        <v>0</v>
      </c>
      <c r="IE89" s="10">
        <f t="shared" si="733"/>
        <v>0</v>
      </c>
      <c r="IF89" s="4"/>
      <c r="IG89" s="92">
        <f t="shared" si="734"/>
        <v>0</v>
      </c>
      <c r="IH89" s="10">
        <f t="shared" si="735"/>
        <v>0</v>
      </c>
      <c r="II89" s="119">
        <f t="shared" si="225"/>
        <v>0</v>
      </c>
      <c r="IJ89" s="4"/>
      <c r="IK89" s="92">
        <f t="shared" si="736"/>
        <v>0</v>
      </c>
      <c r="IL89" s="10">
        <f t="shared" si="737"/>
        <v>0</v>
      </c>
      <c r="IM89" s="4"/>
      <c r="IN89" s="92">
        <f t="shared" si="738"/>
        <v>0</v>
      </c>
      <c r="IO89" s="10">
        <f t="shared" si="739"/>
        <v>0</v>
      </c>
      <c r="IP89" s="4"/>
      <c r="IQ89" s="92">
        <f t="shared" si="740"/>
        <v>0</v>
      </c>
      <c r="IR89" s="10">
        <f t="shared" si="741"/>
        <v>0</v>
      </c>
      <c r="IS89" s="119">
        <f t="shared" si="226"/>
        <v>0</v>
      </c>
      <c r="IT89" s="4"/>
      <c r="IU89" s="92">
        <f t="shared" si="742"/>
        <v>0</v>
      </c>
      <c r="IV89" s="10">
        <f t="shared" si="743"/>
        <v>0</v>
      </c>
      <c r="IW89" s="4"/>
      <c r="IX89" s="92">
        <f t="shared" si="744"/>
        <v>0</v>
      </c>
      <c r="IY89" s="10">
        <f t="shared" si="745"/>
        <v>0</v>
      </c>
      <c r="IZ89" s="4"/>
      <c r="JA89" s="92">
        <f t="shared" si="746"/>
        <v>0</v>
      </c>
      <c r="JB89" s="10">
        <f t="shared" si="747"/>
        <v>0</v>
      </c>
      <c r="JC89" s="119">
        <f t="shared" si="227"/>
        <v>0</v>
      </c>
      <c r="JD89" s="4"/>
      <c r="JE89" s="92">
        <f t="shared" si="748"/>
        <v>0</v>
      </c>
      <c r="JF89" s="10">
        <f t="shared" si="665"/>
        <v>0</v>
      </c>
      <c r="JG89" s="4"/>
      <c r="JH89" s="92">
        <f t="shared" si="749"/>
        <v>0</v>
      </c>
      <c r="JI89" s="10">
        <f t="shared" si="666"/>
        <v>0</v>
      </c>
      <c r="JJ89" s="4"/>
      <c r="JK89" s="92">
        <f t="shared" si="750"/>
        <v>0</v>
      </c>
      <c r="JL89" s="10">
        <f t="shared" si="751"/>
        <v>0</v>
      </c>
      <c r="JM89" s="119">
        <f t="shared" si="667"/>
        <v>0</v>
      </c>
      <c r="JN89" s="4"/>
      <c r="JO89" s="92">
        <f t="shared" si="752"/>
        <v>0</v>
      </c>
      <c r="JP89" s="10">
        <f t="shared" si="753"/>
        <v>0</v>
      </c>
      <c r="JQ89" s="4"/>
      <c r="JR89" s="92">
        <f t="shared" si="754"/>
        <v>0</v>
      </c>
      <c r="JS89" s="10">
        <f t="shared" si="755"/>
        <v>0</v>
      </c>
      <c r="JT89" s="4"/>
      <c r="JU89" s="92">
        <f t="shared" si="756"/>
        <v>0</v>
      </c>
      <c r="JV89" s="10">
        <f t="shared" si="757"/>
        <v>0</v>
      </c>
      <c r="JW89" s="119">
        <f t="shared" si="228"/>
        <v>0</v>
      </c>
      <c r="JX89" s="4"/>
      <c r="JY89" s="92">
        <f t="shared" si="758"/>
        <v>0</v>
      </c>
      <c r="JZ89" s="10">
        <f t="shared" si="759"/>
        <v>0</v>
      </c>
      <c r="KA89" s="4"/>
      <c r="KB89" s="92">
        <f t="shared" si="760"/>
        <v>0</v>
      </c>
      <c r="KC89" s="10">
        <f t="shared" si="761"/>
        <v>0</v>
      </c>
      <c r="KD89" s="4"/>
      <c r="KE89" s="92">
        <f t="shared" si="762"/>
        <v>0</v>
      </c>
      <c r="KF89" s="10">
        <f t="shared" si="763"/>
        <v>0</v>
      </c>
      <c r="KG89" s="119">
        <f t="shared" si="229"/>
        <v>0</v>
      </c>
      <c r="KH89" s="4"/>
      <c r="KI89" s="92">
        <f t="shared" si="764"/>
        <v>0</v>
      </c>
      <c r="KJ89" s="10">
        <f t="shared" si="765"/>
        <v>0</v>
      </c>
      <c r="KK89" s="4"/>
      <c r="KL89" s="92">
        <f t="shared" si="766"/>
        <v>0</v>
      </c>
      <c r="KM89" s="10">
        <f t="shared" si="767"/>
        <v>0</v>
      </c>
      <c r="KN89" s="4"/>
      <c r="KO89" s="92">
        <f t="shared" si="768"/>
        <v>0</v>
      </c>
      <c r="KP89" s="10">
        <f t="shared" si="769"/>
        <v>0</v>
      </c>
      <c r="KQ89" s="119">
        <f t="shared" si="230"/>
        <v>0</v>
      </c>
      <c r="KR89" s="4"/>
      <c r="KS89" s="92">
        <f t="shared" si="770"/>
        <v>0</v>
      </c>
      <c r="KT89" s="10">
        <f t="shared" si="771"/>
        <v>0</v>
      </c>
      <c r="KU89" s="4"/>
      <c r="KV89" s="92">
        <f t="shared" si="772"/>
        <v>0</v>
      </c>
      <c r="KW89" s="10">
        <f t="shared" si="773"/>
        <v>0</v>
      </c>
      <c r="KX89" s="4"/>
      <c r="KY89" s="92">
        <f t="shared" si="774"/>
        <v>0</v>
      </c>
      <c r="KZ89" s="10">
        <f t="shared" si="775"/>
        <v>0</v>
      </c>
      <c r="LA89" s="119">
        <f t="shared" si="231"/>
        <v>0</v>
      </c>
      <c r="LB89" s="37"/>
      <c r="LD89" s="335">
        <f t="shared" si="670"/>
        <v>6</v>
      </c>
      <c r="LE89" s="189">
        <f t="shared" si="673"/>
        <v>900000</v>
      </c>
    </row>
    <row r="90" spans="1:317" x14ac:dyDescent="0.25">
      <c r="A90" s="4" t="s">
        <v>131</v>
      </c>
      <c r="B90" s="12">
        <v>75000</v>
      </c>
      <c r="C90" s="12">
        <v>150000</v>
      </c>
      <c r="D90" s="4"/>
      <c r="E90" s="92">
        <f t="shared" si="776"/>
        <v>0</v>
      </c>
      <c r="F90" s="10">
        <f t="shared" si="777"/>
        <v>0</v>
      </c>
      <c r="G90" s="4"/>
      <c r="H90" s="92">
        <f t="shared" si="778"/>
        <v>0</v>
      </c>
      <c r="I90" s="10">
        <f t="shared" si="779"/>
        <v>0</v>
      </c>
      <c r="J90" s="4"/>
      <c r="K90" s="92">
        <f t="shared" si="780"/>
        <v>0</v>
      </c>
      <c r="L90" s="10">
        <f t="shared" si="781"/>
        <v>0</v>
      </c>
      <c r="M90" s="119">
        <f t="shared" si="782"/>
        <v>0</v>
      </c>
      <c r="N90" s="4"/>
      <c r="O90" s="92">
        <f t="shared" si="674"/>
        <v>0</v>
      </c>
      <c r="P90" s="10">
        <f t="shared" si="783"/>
        <v>0</v>
      </c>
      <c r="Q90" s="4"/>
      <c r="R90" s="92">
        <f t="shared" si="784"/>
        <v>0</v>
      </c>
      <c r="S90" s="10">
        <f t="shared" si="785"/>
        <v>0</v>
      </c>
      <c r="T90" s="4"/>
      <c r="U90" s="92">
        <f t="shared" si="786"/>
        <v>0</v>
      </c>
      <c r="V90" s="10">
        <f t="shared" si="787"/>
        <v>0</v>
      </c>
      <c r="W90" s="119">
        <f t="shared" si="788"/>
        <v>0</v>
      </c>
      <c r="X90" s="4"/>
      <c r="Y90" s="92">
        <f t="shared" si="789"/>
        <v>0</v>
      </c>
      <c r="Z90" s="10">
        <f t="shared" si="790"/>
        <v>0</v>
      </c>
      <c r="AA90" s="4"/>
      <c r="AB90" s="92">
        <f t="shared" si="791"/>
        <v>0</v>
      </c>
      <c r="AC90" s="10">
        <f t="shared" si="792"/>
        <v>0</v>
      </c>
      <c r="AD90" s="4"/>
      <c r="AE90" s="92">
        <f t="shared" si="793"/>
        <v>0</v>
      </c>
      <c r="AF90" s="10">
        <f t="shared" si="794"/>
        <v>0</v>
      </c>
      <c r="AG90" s="119">
        <f t="shared" si="795"/>
        <v>0</v>
      </c>
      <c r="AH90" s="4"/>
      <c r="AI90" s="92">
        <f t="shared" si="675"/>
        <v>0</v>
      </c>
      <c r="AJ90" s="10">
        <f t="shared" si="676"/>
        <v>0</v>
      </c>
      <c r="AK90" s="4"/>
      <c r="AL90" s="92">
        <f t="shared" si="796"/>
        <v>0</v>
      </c>
      <c r="AM90" s="10">
        <f t="shared" si="797"/>
        <v>0</v>
      </c>
      <c r="AN90" s="4"/>
      <c r="AO90" s="92">
        <f t="shared" si="677"/>
        <v>0</v>
      </c>
      <c r="AP90" s="10">
        <f t="shared" si="678"/>
        <v>0</v>
      </c>
      <c r="AQ90" s="119">
        <f t="shared" si="798"/>
        <v>0</v>
      </c>
      <c r="AR90" s="4"/>
      <c r="AS90" s="92">
        <f t="shared" si="799"/>
        <v>0</v>
      </c>
      <c r="AT90" s="10">
        <f t="shared" si="800"/>
        <v>0</v>
      </c>
      <c r="AU90" s="4"/>
      <c r="AV90" s="92">
        <f t="shared" si="801"/>
        <v>0</v>
      </c>
      <c r="AW90" s="10">
        <f t="shared" si="802"/>
        <v>0</v>
      </c>
      <c r="AX90" s="4"/>
      <c r="AY90" s="92">
        <f t="shared" si="803"/>
        <v>0</v>
      </c>
      <c r="AZ90" s="10">
        <f t="shared" si="804"/>
        <v>0</v>
      </c>
      <c r="BA90" s="119">
        <f t="shared" si="805"/>
        <v>0</v>
      </c>
      <c r="BB90" s="4"/>
      <c r="BC90" s="92">
        <f t="shared" si="806"/>
        <v>0</v>
      </c>
      <c r="BD90" s="10">
        <f t="shared" si="872"/>
        <v>0</v>
      </c>
      <c r="BE90" s="4"/>
      <c r="BF90" s="92">
        <f t="shared" si="808"/>
        <v>0</v>
      </c>
      <c r="BG90" s="10">
        <f t="shared" si="809"/>
        <v>0</v>
      </c>
      <c r="BH90" s="4"/>
      <c r="BI90" s="92">
        <f t="shared" si="679"/>
        <v>0</v>
      </c>
      <c r="BJ90" s="10">
        <f t="shared" si="680"/>
        <v>0</v>
      </c>
      <c r="BK90" s="119">
        <f t="shared" si="810"/>
        <v>0</v>
      </c>
      <c r="BL90" s="4"/>
      <c r="BM90" s="92">
        <f t="shared" si="811"/>
        <v>0</v>
      </c>
      <c r="BN90" s="10">
        <f t="shared" si="812"/>
        <v>0</v>
      </c>
      <c r="BO90" s="4"/>
      <c r="BP90" s="92">
        <f t="shared" si="813"/>
        <v>0</v>
      </c>
      <c r="BQ90" s="10">
        <f t="shared" si="814"/>
        <v>0</v>
      </c>
      <c r="BR90" s="4"/>
      <c r="BS90" s="92">
        <f t="shared" si="815"/>
        <v>0</v>
      </c>
      <c r="BT90" s="10">
        <f t="shared" si="816"/>
        <v>0</v>
      </c>
      <c r="BU90" s="119">
        <f t="shared" si="817"/>
        <v>0</v>
      </c>
      <c r="BV90" s="4"/>
      <c r="BW90" s="92">
        <f t="shared" si="818"/>
        <v>0</v>
      </c>
      <c r="BX90" s="10">
        <f t="shared" si="819"/>
        <v>0</v>
      </c>
      <c r="BY90" s="4">
        <v>0</v>
      </c>
      <c r="BZ90" s="92">
        <f t="shared" si="820"/>
        <v>0</v>
      </c>
      <c r="CA90" s="10">
        <f t="shared" si="821"/>
        <v>0</v>
      </c>
      <c r="CB90" s="4"/>
      <c r="CC90" s="92">
        <f t="shared" si="822"/>
        <v>0</v>
      </c>
      <c r="CD90" s="10">
        <f t="shared" si="823"/>
        <v>0</v>
      </c>
      <c r="CE90" s="119">
        <f t="shared" si="824"/>
        <v>0</v>
      </c>
      <c r="CF90" s="4"/>
      <c r="CG90" s="92">
        <f t="shared" si="825"/>
        <v>0</v>
      </c>
      <c r="CH90" s="10">
        <f t="shared" si="826"/>
        <v>0</v>
      </c>
      <c r="CI90" s="4">
        <f>1</f>
        <v>1</v>
      </c>
      <c r="CJ90" s="92">
        <f t="shared" si="827"/>
        <v>75000</v>
      </c>
      <c r="CK90" s="10">
        <f t="shared" si="828"/>
        <v>150000</v>
      </c>
      <c r="CL90" s="4"/>
      <c r="CM90" s="92">
        <f t="shared" si="829"/>
        <v>0</v>
      </c>
      <c r="CN90" s="10">
        <f t="shared" si="830"/>
        <v>0</v>
      </c>
      <c r="CO90" s="119">
        <f t="shared" si="831"/>
        <v>1</v>
      </c>
      <c r="CP90" s="4"/>
      <c r="CQ90" s="92">
        <f t="shared" si="832"/>
        <v>0</v>
      </c>
      <c r="CR90" s="10">
        <f t="shared" si="833"/>
        <v>0</v>
      </c>
      <c r="CS90" s="4"/>
      <c r="CT90" s="92">
        <f t="shared" si="834"/>
        <v>0</v>
      </c>
      <c r="CU90" s="10">
        <f t="shared" si="835"/>
        <v>0</v>
      </c>
      <c r="CV90" s="4"/>
      <c r="CW90" s="92">
        <f t="shared" si="836"/>
        <v>0</v>
      </c>
      <c r="CX90" s="10">
        <f t="shared" si="837"/>
        <v>0</v>
      </c>
      <c r="CY90" s="119">
        <f t="shared" si="838"/>
        <v>0</v>
      </c>
      <c r="CZ90" s="4"/>
      <c r="DA90" s="92">
        <f t="shared" si="839"/>
        <v>0</v>
      </c>
      <c r="DB90" s="10">
        <f t="shared" si="840"/>
        <v>0</v>
      </c>
      <c r="DC90" s="4"/>
      <c r="DD90" s="92">
        <f t="shared" si="841"/>
        <v>0</v>
      </c>
      <c r="DE90" s="10">
        <f t="shared" si="842"/>
        <v>0</v>
      </c>
      <c r="DF90" s="4"/>
      <c r="DG90" s="92">
        <f t="shared" si="843"/>
        <v>0</v>
      </c>
      <c r="DH90" s="10">
        <f t="shared" si="844"/>
        <v>0</v>
      </c>
      <c r="DI90" s="119">
        <f t="shared" si="845"/>
        <v>0</v>
      </c>
      <c r="DJ90" s="4"/>
      <c r="DK90" s="92">
        <f t="shared" si="846"/>
        <v>0</v>
      </c>
      <c r="DL90" s="10">
        <f t="shared" si="847"/>
        <v>0</v>
      </c>
      <c r="DM90" s="4"/>
      <c r="DN90" s="92">
        <f t="shared" si="848"/>
        <v>0</v>
      </c>
      <c r="DO90" s="10">
        <f t="shared" si="849"/>
        <v>0</v>
      </c>
      <c r="DP90" s="4"/>
      <c r="DQ90" s="92">
        <f t="shared" si="850"/>
        <v>0</v>
      </c>
      <c r="DR90" s="10">
        <f t="shared" si="851"/>
        <v>0</v>
      </c>
      <c r="DS90" s="119">
        <f t="shared" si="852"/>
        <v>0</v>
      </c>
      <c r="DT90" s="4">
        <v>1</v>
      </c>
      <c r="DU90" s="92">
        <f t="shared" si="853"/>
        <v>75000</v>
      </c>
      <c r="DV90" s="10">
        <f t="shared" si="854"/>
        <v>150000</v>
      </c>
      <c r="DW90" s="4">
        <f>2</f>
        <v>2</v>
      </c>
      <c r="DX90" s="92">
        <f t="shared" si="855"/>
        <v>150000</v>
      </c>
      <c r="DY90" s="10">
        <f t="shared" si="856"/>
        <v>300000</v>
      </c>
      <c r="DZ90" s="4"/>
      <c r="EA90" s="92">
        <f t="shared" si="857"/>
        <v>0</v>
      </c>
      <c r="EB90" s="10">
        <f t="shared" si="858"/>
        <v>0</v>
      </c>
      <c r="EC90" s="119">
        <f t="shared" si="681"/>
        <v>3</v>
      </c>
      <c r="ED90" s="4"/>
      <c r="EE90" s="92">
        <f t="shared" si="859"/>
        <v>0</v>
      </c>
      <c r="EF90" s="10">
        <f t="shared" si="860"/>
        <v>0</v>
      </c>
      <c r="EG90" s="4"/>
      <c r="EH90" s="92">
        <f t="shared" si="861"/>
        <v>0</v>
      </c>
      <c r="EI90" s="10">
        <f t="shared" si="862"/>
        <v>0</v>
      </c>
      <c r="EJ90" s="4"/>
      <c r="EK90" s="92">
        <f t="shared" si="863"/>
        <v>0</v>
      </c>
      <c r="EL90" s="10">
        <f t="shared" si="864"/>
        <v>0</v>
      </c>
      <c r="EM90" s="119">
        <f t="shared" si="865"/>
        <v>0</v>
      </c>
      <c r="EN90" s="4"/>
      <c r="EO90" s="92">
        <f t="shared" si="866"/>
        <v>0</v>
      </c>
      <c r="EP90" s="10">
        <f t="shared" si="671"/>
        <v>0</v>
      </c>
      <c r="EQ90" s="4"/>
      <c r="ER90" s="92">
        <f t="shared" si="867"/>
        <v>0</v>
      </c>
      <c r="ES90" s="10">
        <f t="shared" si="868"/>
        <v>0</v>
      </c>
      <c r="ET90" s="4"/>
      <c r="EU90" s="92">
        <f t="shared" si="869"/>
        <v>0</v>
      </c>
      <c r="EV90" s="10">
        <f t="shared" si="870"/>
        <v>0</v>
      </c>
      <c r="EW90" s="119">
        <f t="shared" si="672"/>
        <v>0</v>
      </c>
      <c r="EX90" s="4"/>
      <c r="EY90" s="92">
        <f t="shared" si="682"/>
        <v>0</v>
      </c>
      <c r="EZ90" s="10">
        <f t="shared" si="683"/>
        <v>0</v>
      </c>
      <c r="FA90" s="4"/>
      <c r="FB90" s="92">
        <f t="shared" si="684"/>
        <v>0</v>
      </c>
      <c r="FC90" s="10">
        <f t="shared" si="685"/>
        <v>0</v>
      </c>
      <c r="FD90" s="4"/>
      <c r="FE90" s="92">
        <f t="shared" si="686"/>
        <v>0</v>
      </c>
      <c r="FF90" s="10">
        <f t="shared" si="687"/>
        <v>0</v>
      </c>
      <c r="FG90" s="119">
        <f t="shared" si="871"/>
        <v>0</v>
      </c>
      <c r="FH90" s="4"/>
      <c r="FI90" s="92">
        <f t="shared" si="688"/>
        <v>0</v>
      </c>
      <c r="FJ90" s="10">
        <f t="shared" si="689"/>
        <v>0</v>
      </c>
      <c r="FK90" s="4"/>
      <c r="FL90" s="92">
        <f t="shared" si="690"/>
        <v>0</v>
      </c>
      <c r="FM90" s="10">
        <f t="shared" si="691"/>
        <v>0</v>
      </c>
      <c r="FN90" s="4"/>
      <c r="FO90" s="92">
        <f t="shared" si="692"/>
        <v>0</v>
      </c>
      <c r="FP90" s="10">
        <f t="shared" si="693"/>
        <v>0</v>
      </c>
      <c r="FQ90" s="119">
        <f t="shared" si="219"/>
        <v>0</v>
      </c>
      <c r="FR90" s="4"/>
      <c r="FS90" s="92">
        <f t="shared" si="694"/>
        <v>0</v>
      </c>
      <c r="FT90" s="10">
        <f t="shared" si="695"/>
        <v>0</v>
      </c>
      <c r="FU90" s="4"/>
      <c r="FV90" s="92">
        <f t="shared" si="696"/>
        <v>0</v>
      </c>
      <c r="FW90" s="10">
        <f t="shared" si="697"/>
        <v>0</v>
      </c>
      <c r="FX90" s="4"/>
      <c r="FY90" s="92">
        <f t="shared" si="698"/>
        <v>0</v>
      </c>
      <c r="FZ90" s="10">
        <f t="shared" si="699"/>
        <v>0</v>
      </c>
      <c r="GA90" s="119">
        <f t="shared" si="220"/>
        <v>0</v>
      </c>
      <c r="GB90" s="4"/>
      <c r="GC90" s="92">
        <f t="shared" si="700"/>
        <v>0</v>
      </c>
      <c r="GD90" s="10">
        <f t="shared" si="701"/>
        <v>0</v>
      </c>
      <c r="GE90" s="4"/>
      <c r="GF90" s="92">
        <f t="shared" si="702"/>
        <v>0</v>
      </c>
      <c r="GG90" s="10">
        <f t="shared" si="703"/>
        <v>0</v>
      </c>
      <c r="GH90" s="4"/>
      <c r="GI90" s="92">
        <f t="shared" si="704"/>
        <v>0</v>
      </c>
      <c r="GJ90" s="10">
        <f t="shared" si="705"/>
        <v>0</v>
      </c>
      <c r="GK90" s="119">
        <f t="shared" si="221"/>
        <v>0</v>
      </c>
      <c r="GL90" s="4"/>
      <c r="GM90" s="92">
        <f t="shared" si="706"/>
        <v>0</v>
      </c>
      <c r="GN90" s="10">
        <f t="shared" si="707"/>
        <v>0</v>
      </c>
      <c r="GO90" s="4"/>
      <c r="GP90" s="92">
        <f t="shared" si="708"/>
        <v>0</v>
      </c>
      <c r="GQ90" s="10">
        <f t="shared" si="709"/>
        <v>0</v>
      </c>
      <c r="GR90" s="4"/>
      <c r="GS90" s="92">
        <f t="shared" si="710"/>
        <v>0</v>
      </c>
      <c r="GT90" s="10">
        <f t="shared" si="711"/>
        <v>0</v>
      </c>
      <c r="GU90" s="119">
        <f t="shared" si="669"/>
        <v>0</v>
      </c>
      <c r="GV90" s="4"/>
      <c r="GW90" s="92">
        <f t="shared" si="712"/>
        <v>0</v>
      </c>
      <c r="GX90" s="10">
        <f t="shared" si="713"/>
        <v>0</v>
      </c>
      <c r="GY90" s="4"/>
      <c r="GZ90" s="92">
        <f t="shared" si="714"/>
        <v>0</v>
      </c>
      <c r="HA90" s="10">
        <f t="shared" si="715"/>
        <v>0</v>
      </c>
      <c r="HB90" s="4"/>
      <c r="HC90" s="92">
        <f t="shared" si="716"/>
        <v>0</v>
      </c>
      <c r="HD90" s="10">
        <f t="shared" si="717"/>
        <v>0</v>
      </c>
      <c r="HE90" s="119">
        <f t="shared" si="222"/>
        <v>0</v>
      </c>
      <c r="HF90" s="4"/>
      <c r="HG90" s="92">
        <f t="shared" si="718"/>
        <v>0</v>
      </c>
      <c r="HH90" s="10">
        <f t="shared" si="719"/>
        <v>0</v>
      </c>
      <c r="HI90" s="4"/>
      <c r="HJ90" s="92">
        <f t="shared" si="720"/>
        <v>0</v>
      </c>
      <c r="HK90" s="10">
        <f t="shared" si="721"/>
        <v>0</v>
      </c>
      <c r="HL90" s="4"/>
      <c r="HM90" s="92">
        <f t="shared" si="722"/>
        <v>0</v>
      </c>
      <c r="HN90" s="10">
        <f t="shared" si="723"/>
        <v>0</v>
      </c>
      <c r="HO90" s="119">
        <f t="shared" si="223"/>
        <v>0</v>
      </c>
      <c r="HP90" s="4"/>
      <c r="HQ90" s="92">
        <f t="shared" si="724"/>
        <v>0</v>
      </c>
      <c r="HR90" s="10">
        <f t="shared" si="725"/>
        <v>0</v>
      </c>
      <c r="HS90" s="4"/>
      <c r="HT90" s="92">
        <f t="shared" si="726"/>
        <v>0</v>
      </c>
      <c r="HU90" s="10">
        <f t="shared" si="727"/>
        <v>0</v>
      </c>
      <c r="HV90" s="4"/>
      <c r="HW90" s="92">
        <f t="shared" si="728"/>
        <v>0</v>
      </c>
      <c r="HX90" s="10">
        <f t="shared" si="729"/>
        <v>0</v>
      </c>
      <c r="HY90" s="119">
        <f t="shared" si="224"/>
        <v>0</v>
      </c>
      <c r="HZ90" s="4"/>
      <c r="IA90" s="92">
        <f t="shared" si="730"/>
        <v>0</v>
      </c>
      <c r="IB90" s="10">
        <f t="shared" si="731"/>
        <v>0</v>
      </c>
      <c r="IC90" s="4"/>
      <c r="ID90" s="92">
        <f t="shared" si="732"/>
        <v>0</v>
      </c>
      <c r="IE90" s="10">
        <f t="shared" si="733"/>
        <v>0</v>
      </c>
      <c r="IF90" s="4"/>
      <c r="IG90" s="92">
        <f t="shared" si="734"/>
        <v>0</v>
      </c>
      <c r="IH90" s="10">
        <f t="shared" si="735"/>
        <v>0</v>
      </c>
      <c r="II90" s="119">
        <f t="shared" si="225"/>
        <v>0</v>
      </c>
      <c r="IJ90" s="4">
        <v>1</v>
      </c>
      <c r="IK90" s="92">
        <f t="shared" si="736"/>
        <v>75000</v>
      </c>
      <c r="IL90" s="10">
        <f t="shared" si="737"/>
        <v>150000</v>
      </c>
      <c r="IM90" s="4"/>
      <c r="IN90" s="92">
        <f t="shared" si="738"/>
        <v>0</v>
      </c>
      <c r="IO90" s="10">
        <f t="shared" si="739"/>
        <v>0</v>
      </c>
      <c r="IP90" s="4"/>
      <c r="IQ90" s="92">
        <f t="shared" si="740"/>
        <v>0</v>
      </c>
      <c r="IR90" s="10">
        <f t="shared" si="741"/>
        <v>0</v>
      </c>
      <c r="IS90" s="119">
        <f t="shared" si="226"/>
        <v>1</v>
      </c>
      <c r="IT90" s="4"/>
      <c r="IU90" s="92">
        <f t="shared" si="742"/>
        <v>0</v>
      </c>
      <c r="IV90" s="10">
        <f t="shared" si="743"/>
        <v>0</v>
      </c>
      <c r="IW90" s="4"/>
      <c r="IX90" s="92">
        <f t="shared" si="744"/>
        <v>0</v>
      </c>
      <c r="IY90" s="10">
        <f t="shared" si="745"/>
        <v>0</v>
      </c>
      <c r="IZ90" s="4"/>
      <c r="JA90" s="92">
        <f t="shared" si="746"/>
        <v>0</v>
      </c>
      <c r="JB90" s="10">
        <f t="shared" si="747"/>
        <v>0</v>
      </c>
      <c r="JC90" s="119">
        <f t="shared" si="227"/>
        <v>0</v>
      </c>
      <c r="JD90" s="4">
        <v>1</v>
      </c>
      <c r="JE90" s="92">
        <f t="shared" si="748"/>
        <v>75000</v>
      </c>
      <c r="JF90" s="10">
        <f t="shared" si="665"/>
        <v>150000</v>
      </c>
      <c r="JG90" s="4"/>
      <c r="JH90" s="92">
        <f t="shared" si="749"/>
        <v>0</v>
      </c>
      <c r="JI90" s="10">
        <f t="shared" si="666"/>
        <v>0</v>
      </c>
      <c r="JJ90" s="4"/>
      <c r="JK90" s="92">
        <f t="shared" si="750"/>
        <v>0</v>
      </c>
      <c r="JL90" s="10">
        <f t="shared" si="751"/>
        <v>0</v>
      </c>
      <c r="JM90" s="119">
        <f t="shared" si="667"/>
        <v>1</v>
      </c>
      <c r="JN90" s="4"/>
      <c r="JO90" s="92">
        <f t="shared" si="752"/>
        <v>0</v>
      </c>
      <c r="JP90" s="10">
        <f t="shared" si="753"/>
        <v>0</v>
      </c>
      <c r="JQ90" s="4"/>
      <c r="JR90" s="92">
        <f t="shared" si="754"/>
        <v>0</v>
      </c>
      <c r="JS90" s="10">
        <f t="shared" si="755"/>
        <v>0</v>
      </c>
      <c r="JT90" s="4"/>
      <c r="JU90" s="92">
        <f t="shared" si="756"/>
        <v>0</v>
      </c>
      <c r="JV90" s="10">
        <f t="shared" si="757"/>
        <v>0</v>
      </c>
      <c r="JW90" s="119">
        <f t="shared" si="228"/>
        <v>0</v>
      </c>
      <c r="JX90" s="4"/>
      <c r="JY90" s="92">
        <f t="shared" si="758"/>
        <v>0</v>
      </c>
      <c r="JZ90" s="10">
        <f t="shared" si="759"/>
        <v>0</v>
      </c>
      <c r="KA90" s="4"/>
      <c r="KB90" s="92">
        <f t="shared" si="760"/>
        <v>0</v>
      </c>
      <c r="KC90" s="10">
        <f t="shared" si="761"/>
        <v>0</v>
      </c>
      <c r="KD90" s="4"/>
      <c r="KE90" s="92">
        <f t="shared" si="762"/>
        <v>0</v>
      </c>
      <c r="KF90" s="10">
        <f t="shared" si="763"/>
        <v>0</v>
      </c>
      <c r="KG90" s="119">
        <f t="shared" si="229"/>
        <v>0</v>
      </c>
      <c r="KH90" s="4"/>
      <c r="KI90" s="92">
        <f t="shared" si="764"/>
        <v>0</v>
      </c>
      <c r="KJ90" s="10">
        <f t="shared" si="765"/>
        <v>0</v>
      </c>
      <c r="KK90" s="4"/>
      <c r="KL90" s="92">
        <f t="shared" si="766"/>
        <v>0</v>
      </c>
      <c r="KM90" s="10">
        <f t="shared" si="767"/>
        <v>0</v>
      </c>
      <c r="KN90" s="4"/>
      <c r="KO90" s="92">
        <f t="shared" si="768"/>
        <v>0</v>
      </c>
      <c r="KP90" s="10">
        <f t="shared" si="769"/>
        <v>0</v>
      </c>
      <c r="KQ90" s="119">
        <f t="shared" si="230"/>
        <v>0</v>
      </c>
      <c r="KR90" s="4"/>
      <c r="KS90" s="92">
        <f t="shared" si="770"/>
        <v>0</v>
      </c>
      <c r="KT90" s="10">
        <f t="shared" si="771"/>
        <v>0</v>
      </c>
      <c r="KU90" s="4"/>
      <c r="KV90" s="92">
        <f t="shared" si="772"/>
        <v>0</v>
      </c>
      <c r="KW90" s="10">
        <f t="shared" si="773"/>
        <v>0</v>
      </c>
      <c r="KX90" s="4"/>
      <c r="KY90" s="92">
        <f t="shared" si="774"/>
        <v>0</v>
      </c>
      <c r="KZ90" s="10">
        <f t="shared" si="775"/>
        <v>0</v>
      </c>
      <c r="LA90" s="119">
        <f t="shared" si="231"/>
        <v>0</v>
      </c>
      <c r="LB90" s="37"/>
      <c r="LD90" s="335">
        <f t="shared" si="670"/>
        <v>6</v>
      </c>
      <c r="LE90" s="189">
        <f t="shared" si="673"/>
        <v>900000</v>
      </c>
    </row>
    <row r="91" spans="1:317" x14ac:dyDescent="0.25">
      <c r="A91" s="251" t="s">
        <v>136</v>
      </c>
      <c r="B91" s="12">
        <v>40000</v>
      </c>
      <c r="C91" s="12">
        <v>60000</v>
      </c>
      <c r="D91" s="4"/>
      <c r="E91" s="92">
        <f t="shared" si="776"/>
        <v>0</v>
      </c>
      <c r="F91" s="10">
        <f t="shared" si="777"/>
        <v>0</v>
      </c>
      <c r="G91" s="4"/>
      <c r="H91" s="92">
        <f t="shared" si="778"/>
        <v>0</v>
      </c>
      <c r="I91" s="10">
        <f t="shared" si="779"/>
        <v>0</v>
      </c>
      <c r="J91" s="4"/>
      <c r="K91" s="92">
        <f t="shared" si="780"/>
        <v>0</v>
      </c>
      <c r="L91" s="10">
        <f t="shared" si="781"/>
        <v>0</v>
      </c>
      <c r="M91" s="119">
        <f t="shared" si="782"/>
        <v>0</v>
      </c>
      <c r="N91" s="4">
        <v>2</v>
      </c>
      <c r="O91" s="92">
        <f t="shared" si="674"/>
        <v>80000</v>
      </c>
      <c r="P91" s="10">
        <f t="shared" si="783"/>
        <v>120000</v>
      </c>
      <c r="Q91" s="4"/>
      <c r="R91" s="92">
        <f t="shared" si="784"/>
        <v>0</v>
      </c>
      <c r="S91" s="10">
        <f t="shared" si="785"/>
        <v>0</v>
      </c>
      <c r="T91" s="4"/>
      <c r="U91" s="92">
        <f t="shared" si="786"/>
        <v>0</v>
      </c>
      <c r="V91" s="10">
        <f t="shared" si="787"/>
        <v>0</v>
      </c>
      <c r="W91" s="119">
        <f t="shared" si="788"/>
        <v>2</v>
      </c>
      <c r="X91" s="4">
        <v>1</v>
      </c>
      <c r="Y91" s="92">
        <f t="shared" si="789"/>
        <v>40000</v>
      </c>
      <c r="Z91" s="10">
        <f t="shared" si="790"/>
        <v>60000</v>
      </c>
      <c r="AA91" s="4">
        <f>1</f>
        <v>1</v>
      </c>
      <c r="AB91" s="92">
        <f t="shared" si="791"/>
        <v>40000</v>
      </c>
      <c r="AC91" s="10">
        <f t="shared" si="792"/>
        <v>60000</v>
      </c>
      <c r="AD91" s="4"/>
      <c r="AE91" s="92">
        <f t="shared" si="793"/>
        <v>0</v>
      </c>
      <c r="AF91" s="10">
        <f t="shared" si="794"/>
        <v>0</v>
      </c>
      <c r="AG91" s="119">
        <f t="shared" si="795"/>
        <v>2</v>
      </c>
      <c r="AH91" s="4"/>
      <c r="AI91" s="92">
        <f t="shared" si="675"/>
        <v>0</v>
      </c>
      <c r="AJ91" s="10">
        <f t="shared" si="676"/>
        <v>0</v>
      </c>
      <c r="AK91" s="4"/>
      <c r="AL91" s="92">
        <f t="shared" si="796"/>
        <v>0</v>
      </c>
      <c r="AM91" s="10">
        <f t="shared" si="797"/>
        <v>0</v>
      </c>
      <c r="AN91" s="4"/>
      <c r="AO91" s="92">
        <f t="shared" si="677"/>
        <v>0</v>
      </c>
      <c r="AP91" s="10">
        <f t="shared" si="678"/>
        <v>0</v>
      </c>
      <c r="AQ91" s="119">
        <f t="shared" si="798"/>
        <v>0</v>
      </c>
      <c r="AR91" s="4">
        <v>3</v>
      </c>
      <c r="AS91" s="92">
        <f t="shared" si="799"/>
        <v>120000</v>
      </c>
      <c r="AT91" s="10">
        <f t="shared" si="800"/>
        <v>180000</v>
      </c>
      <c r="AU91" s="4"/>
      <c r="AV91" s="92">
        <f t="shared" si="801"/>
        <v>0</v>
      </c>
      <c r="AW91" s="10">
        <f t="shared" si="802"/>
        <v>0</v>
      </c>
      <c r="AX91" s="4"/>
      <c r="AY91" s="92">
        <f t="shared" si="803"/>
        <v>0</v>
      </c>
      <c r="AZ91" s="10">
        <f t="shared" si="804"/>
        <v>0</v>
      </c>
      <c r="BA91" s="119">
        <f t="shared" si="805"/>
        <v>3</v>
      </c>
      <c r="BB91" s="4"/>
      <c r="BC91" s="92">
        <f t="shared" si="806"/>
        <v>0</v>
      </c>
      <c r="BD91" s="10">
        <f t="shared" si="872"/>
        <v>0</v>
      </c>
      <c r="BE91" s="4"/>
      <c r="BF91" s="92">
        <f t="shared" si="808"/>
        <v>0</v>
      </c>
      <c r="BG91" s="10">
        <f t="shared" si="809"/>
        <v>0</v>
      </c>
      <c r="BH91" s="4"/>
      <c r="BI91" s="92">
        <f t="shared" si="679"/>
        <v>0</v>
      </c>
      <c r="BJ91" s="10">
        <f t="shared" si="680"/>
        <v>0</v>
      </c>
      <c r="BK91" s="119">
        <f t="shared" si="810"/>
        <v>0</v>
      </c>
      <c r="BL91" s="4"/>
      <c r="BM91" s="92">
        <f t="shared" si="811"/>
        <v>0</v>
      </c>
      <c r="BN91" s="10">
        <f t="shared" si="812"/>
        <v>0</v>
      </c>
      <c r="BO91" s="4"/>
      <c r="BP91" s="92">
        <f t="shared" si="813"/>
        <v>0</v>
      </c>
      <c r="BQ91" s="10">
        <f t="shared" si="814"/>
        <v>0</v>
      </c>
      <c r="BR91" s="4"/>
      <c r="BS91" s="92">
        <f t="shared" si="815"/>
        <v>0</v>
      </c>
      <c r="BT91" s="10">
        <f t="shared" si="816"/>
        <v>0</v>
      </c>
      <c r="BU91" s="119">
        <f t="shared" si="817"/>
        <v>0</v>
      </c>
      <c r="BV91" s="4">
        <v>1</v>
      </c>
      <c r="BW91" s="92">
        <f t="shared" si="818"/>
        <v>40000</v>
      </c>
      <c r="BX91" s="10">
        <f t="shared" si="819"/>
        <v>60000</v>
      </c>
      <c r="BY91" s="4"/>
      <c r="BZ91" s="92">
        <f t="shared" si="820"/>
        <v>0</v>
      </c>
      <c r="CA91" s="10">
        <f t="shared" si="821"/>
        <v>0</v>
      </c>
      <c r="CB91" s="4"/>
      <c r="CC91" s="92">
        <f t="shared" si="822"/>
        <v>0</v>
      </c>
      <c r="CD91" s="10">
        <f t="shared" si="823"/>
        <v>0</v>
      </c>
      <c r="CE91" s="119">
        <f t="shared" si="824"/>
        <v>1</v>
      </c>
      <c r="CF91" s="4">
        <v>3</v>
      </c>
      <c r="CG91" s="92">
        <f t="shared" si="825"/>
        <v>120000</v>
      </c>
      <c r="CH91" s="10">
        <f t="shared" si="826"/>
        <v>180000</v>
      </c>
      <c r="CI91" s="4"/>
      <c r="CJ91" s="92">
        <f t="shared" si="827"/>
        <v>0</v>
      </c>
      <c r="CK91" s="10">
        <f t="shared" si="828"/>
        <v>0</v>
      </c>
      <c r="CL91" s="4"/>
      <c r="CM91" s="92">
        <f t="shared" si="829"/>
        <v>0</v>
      </c>
      <c r="CN91" s="10">
        <f t="shared" si="830"/>
        <v>0</v>
      </c>
      <c r="CO91" s="119">
        <f t="shared" si="831"/>
        <v>3</v>
      </c>
      <c r="CP91" s="4"/>
      <c r="CQ91" s="92">
        <f t="shared" si="832"/>
        <v>0</v>
      </c>
      <c r="CR91" s="10">
        <f t="shared" si="833"/>
        <v>0</v>
      </c>
      <c r="CS91" s="4"/>
      <c r="CT91" s="92">
        <f t="shared" si="834"/>
        <v>0</v>
      </c>
      <c r="CU91" s="10">
        <f t="shared" si="835"/>
        <v>0</v>
      </c>
      <c r="CV91" s="4"/>
      <c r="CW91" s="92">
        <f t="shared" si="836"/>
        <v>0</v>
      </c>
      <c r="CX91" s="10">
        <f t="shared" si="837"/>
        <v>0</v>
      </c>
      <c r="CY91" s="119">
        <f t="shared" si="838"/>
        <v>0</v>
      </c>
      <c r="CZ91" s="4"/>
      <c r="DA91" s="92">
        <f t="shared" si="839"/>
        <v>0</v>
      </c>
      <c r="DB91" s="10">
        <f t="shared" si="840"/>
        <v>0</v>
      </c>
      <c r="DC91" s="4">
        <f>1+1</f>
        <v>2</v>
      </c>
      <c r="DD91" s="92">
        <f t="shared" si="841"/>
        <v>80000</v>
      </c>
      <c r="DE91" s="10">
        <f t="shared" si="842"/>
        <v>120000</v>
      </c>
      <c r="DF91" s="4"/>
      <c r="DG91" s="92">
        <f t="shared" si="843"/>
        <v>0</v>
      </c>
      <c r="DH91" s="10">
        <f t="shared" si="844"/>
        <v>0</v>
      </c>
      <c r="DI91" s="119">
        <f t="shared" si="845"/>
        <v>2</v>
      </c>
      <c r="DJ91" s="4"/>
      <c r="DK91" s="92">
        <f t="shared" si="846"/>
        <v>0</v>
      </c>
      <c r="DL91" s="10">
        <f t="shared" si="847"/>
        <v>0</v>
      </c>
      <c r="DM91" s="4"/>
      <c r="DN91" s="92">
        <f t="shared" si="848"/>
        <v>0</v>
      </c>
      <c r="DO91" s="10">
        <f t="shared" si="849"/>
        <v>0</v>
      </c>
      <c r="DP91" s="4"/>
      <c r="DQ91" s="92">
        <f t="shared" si="850"/>
        <v>0</v>
      </c>
      <c r="DR91" s="10">
        <f t="shared" si="851"/>
        <v>0</v>
      </c>
      <c r="DS91" s="119">
        <f t="shared" si="852"/>
        <v>0</v>
      </c>
      <c r="DT91" s="4">
        <v>1</v>
      </c>
      <c r="DU91" s="92">
        <f t="shared" si="853"/>
        <v>40000</v>
      </c>
      <c r="DV91" s="10">
        <f t="shared" si="854"/>
        <v>60000</v>
      </c>
      <c r="DW91" s="4"/>
      <c r="DX91" s="92">
        <f t="shared" si="855"/>
        <v>0</v>
      </c>
      <c r="DY91" s="10">
        <f t="shared" si="856"/>
        <v>0</v>
      </c>
      <c r="DZ91" s="4"/>
      <c r="EA91" s="92">
        <f t="shared" si="857"/>
        <v>0</v>
      </c>
      <c r="EB91" s="10">
        <f t="shared" si="858"/>
        <v>0</v>
      </c>
      <c r="EC91" s="119">
        <f t="shared" si="681"/>
        <v>1</v>
      </c>
      <c r="ED91" s="4"/>
      <c r="EE91" s="92">
        <f t="shared" si="859"/>
        <v>0</v>
      </c>
      <c r="EF91" s="10">
        <f t="shared" si="860"/>
        <v>0</v>
      </c>
      <c r="EG91" s="4"/>
      <c r="EH91" s="92">
        <f t="shared" si="861"/>
        <v>0</v>
      </c>
      <c r="EI91" s="10">
        <f t="shared" si="862"/>
        <v>0</v>
      </c>
      <c r="EJ91" s="4"/>
      <c r="EK91" s="92">
        <f t="shared" si="863"/>
        <v>0</v>
      </c>
      <c r="EL91" s="10">
        <f t="shared" si="864"/>
        <v>0</v>
      </c>
      <c r="EM91" s="119">
        <f t="shared" si="865"/>
        <v>0</v>
      </c>
      <c r="EN91" s="4"/>
      <c r="EO91" s="92">
        <f t="shared" si="866"/>
        <v>0</v>
      </c>
      <c r="EP91" s="10">
        <f t="shared" si="671"/>
        <v>0</v>
      </c>
      <c r="EQ91" s="4"/>
      <c r="ER91" s="92">
        <f t="shared" si="867"/>
        <v>0</v>
      </c>
      <c r="ES91" s="10">
        <f t="shared" si="868"/>
        <v>0</v>
      </c>
      <c r="ET91" s="4"/>
      <c r="EU91" s="92">
        <f t="shared" si="869"/>
        <v>0</v>
      </c>
      <c r="EV91" s="10">
        <f t="shared" si="870"/>
        <v>0</v>
      </c>
      <c r="EW91" s="119">
        <f t="shared" si="672"/>
        <v>0</v>
      </c>
      <c r="EX91" s="4"/>
      <c r="EY91" s="92">
        <f t="shared" si="682"/>
        <v>0</v>
      </c>
      <c r="EZ91" s="10">
        <f t="shared" si="683"/>
        <v>0</v>
      </c>
      <c r="FA91" s="4"/>
      <c r="FB91" s="92">
        <f t="shared" si="684"/>
        <v>0</v>
      </c>
      <c r="FC91" s="10">
        <f t="shared" si="685"/>
        <v>0</v>
      </c>
      <c r="FD91" s="4"/>
      <c r="FE91" s="92">
        <f t="shared" si="686"/>
        <v>0</v>
      </c>
      <c r="FF91" s="10">
        <f t="shared" si="687"/>
        <v>0</v>
      </c>
      <c r="FG91" s="119">
        <f t="shared" si="871"/>
        <v>0</v>
      </c>
      <c r="FH91" s="4">
        <v>1</v>
      </c>
      <c r="FI91" s="92">
        <f t="shared" si="688"/>
        <v>40000</v>
      </c>
      <c r="FJ91" s="10">
        <f t="shared" si="689"/>
        <v>60000</v>
      </c>
      <c r="FK91" s="4"/>
      <c r="FL91" s="92">
        <f t="shared" si="690"/>
        <v>0</v>
      </c>
      <c r="FM91" s="10">
        <f t="shared" si="691"/>
        <v>0</v>
      </c>
      <c r="FN91" s="4"/>
      <c r="FO91" s="92">
        <f t="shared" si="692"/>
        <v>0</v>
      </c>
      <c r="FP91" s="10">
        <f t="shared" si="693"/>
        <v>0</v>
      </c>
      <c r="FQ91" s="119">
        <f t="shared" si="219"/>
        <v>1</v>
      </c>
      <c r="FR91" s="4">
        <v>2</v>
      </c>
      <c r="FS91" s="92">
        <f t="shared" si="694"/>
        <v>80000</v>
      </c>
      <c r="FT91" s="10">
        <f t="shared" si="695"/>
        <v>120000</v>
      </c>
      <c r="FU91" s="4"/>
      <c r="FV91" s="92">
        <f t="shared" si="696"/>
        <v>0</v>
      </c>
      <c r="FW91" s="10">
        <f t="shared" si="697"/>
        <v>0</v>
      </c>
      <c r="FX91" s="4"/>
      <c r="FY91" s="92">
        <f t="shared" si="698"/>
        <v>0</v>
      </c>
      <c r="FZ91" s="10">
        <f t="shared" si="699"/>
        <v>0</v>
      </c>
      <c r="GA91" s="119">
        <f t="shared" si="220"/>
        <v>2</v>
      </c>
      <c r="GB91" s="4"/>
      <c r="GC91" s="92">
        <f t="shared" si="700"/>
        <v>0</v>
      </c>
      <c r="GD91" s="10">
        <f t="shared" si="701"/>
        <v>0</v>
      </c>
      <c r="GE91" s="4"/>
      <c r="GF91" s="92">
        <f t="shared" si="702"/>
        <v>0</v>
      </c>
      <c r="GG91" s="10">
        <f t="shared" si="703"/>
        <v>0</v>
      </c>
      <c r="GH91" s="4"/>
      <c r="GI91" s="92">
        <f t="shared" si="704"/>
        <v>0</v>
      </c>
      <c r="GJ91" s="10">
        <f t="shared" si="705"/>
        <v>0</v>
      </c>
      <c r="GK91" s="119">
        <f t="shared" si="221"/>
        <v>0</v>
      </c>
      <c r="GL91" s="4"/>
      <c r="GM91" s="92">
        <f t="shared" si="706"/>
        <v>0</v>
      </c>
      <c r="GN91" s="10">
        <f t="shared" si="707"/>
        <v>0</v>
      </c>
      <c r="GO91" s="4"/>
      <c r="GP91" s="92">
        <f t="shared" si="708"/>
        <v>0</v>
      </c>
      <c r="GQ91" s="10">
        <f t="shared" si="709"/>
        <v>0</v>
      </c>
      <c r="GR91" s="4"/>
      <c r="GS91" s="92">
        <f t="shared" si="710"/>
        <v>0</v>
      </c>
      <c r="GT91" s="10">
        <f t="shared" si="711"/>
        <v>0</v>
      </c>
      <c r="GU91" s="119">
        <f t="shared" si="669"/>
        <v>0</v>
      </c>
      <c r="GV91" s="4"/>
      <c r="GW91" s="92">
        <f t="shared" si="712"/>
        <v>0</v>
      </c>
      <c r="GX91" s="10">
        <f t="shared" si="713"/>
        <v>0</v>
      </c>
      <c r="GY91" s="4"/>
      <c r="GZ91" s="92">
        <f t="shared" si="714"/>
        <v>0</v>
      </c>
      <c r="HA91" s="10">
        <f t="shared" si="715"/>
        <v>0</v>
      </c>
      <c r="HB91" s="4"/>
      <c r="HC91" s="92">
        <f t="shared" si="716"/>
        <v>0</v>
      </c>
      <c r="HD91" s="10">
        <f t="shared" si="717"/>
        <v>0</v>
      </c>
      <c r="HE91" s="119">
        <f t="shared" si="222"/>
        <v>0</v>
      </c>
      <c r="HF91" s="4"/>
      <c r="HG91" s="92">
        <f t="shared" si="718"/>
        <v>0</v>
      </c>
      <c r="HH91" s="10">
        <f t="shared" si="719"/>
        <v>0</v>
      </c>
      <c r="HI91" s="4"/>
      <c r="HJ91" s="92">
        <f t="shared" si="720"/>
        <v>0</v>
      </c>
      <c r="HK91" s="10">
        <f t="shared" si="721"/>
        <v>0</v>
      </c>
      <c r="HL91" s="4"/>
      <c r="HM91" s="92">
        <f t="shared" si="722"/>
        <v>0</v>
      </c>
      <c r="HN91" s="10">
        <f t="shared" si="723"/>
        <v>0</v>
      </c>
      <c r="HO91" s="119">
        <f t="shared" si="223"/>
        <v>0</v>
      </c>
      <c r="HP91" s="4">
        <v>1</v>
      </c>
      <c r="HQ91" s="92">
        <f t="shared" si="724"/>
        <v>40000</v>
      </c>
      <c r="HR91" s="10">
        <f t="shared" si="725"/>
        <v>60000</v>
      </c>
      <c r="HS91" s="4"/>
      <c r="HT91" s="92">
        <f t="shared" si="726"/>
        <v>0</v>
      </c>
      <c r="HU91" s="10">
        <f t="shared" si="727"/>
        <v>0</v>
      </c>
      <c r="HV91" s="4"/>
      <c r="HW91" s="92">
        <f t="shared" si="728"/>
        <v>0</v>
      </c>
      <c r="HX91" s="10">
        <f t="shared" si="729"/>
        <v>0</v>
      </c>
      <c r="HY91" s="119">
        <f t="shared" si="224"/>
        <v>1</v>
      </c>
      <c r="HZ91" s="4"/>
      <c r="IA91" s="92">
        <f t="shared" si="730"/>
        <v>0</v>
      </c>
      <c r="IB91" s="10">
        <f t="shared" si="731"/>
        <v>0</v>
      </c>
      <c r="IC91" s="4"/>
      <c r="ID91" s="92">
        <f t="shared" si="732"/>
        <v>0</v>
      </c>
      <c r="IE91" s="10">
        <f t="shared" si="733"/>
        <v>0</v>
      </c>
      <c r="IF91" s="4"/>
      <c r="IG91" s="92">
        <f t="shared" si="734"/>
        <v>0</v>
      </c>
      <c r="IH91" s="10">
        <f t="shared" si="735"/>
        <v>0</v>
      </c>
      <c r="II91" s="119">
        <f t="shared" si="225"/>
        <v>0</v>
      </c>
      <c r="IJ91" s="4">
        <v>1</v>
      </c>
      <c r="IK91" s="92">
        <f t="shared" si="736"/>
        <v>40000</v>
      </c>
      <c r="IL91" s="10">
        <f t="shared" si="737"/>
        <v>60000</v>
      </c>
      <c r="IM91" s="4"/>
      <c r="IN91" s="92">
        <f t="shared" si="738"/>
        <v>0</v>
      </c>
      <c r="IO91" s="10">
        <f t="shared" si="739"/>
        <v>0</v>
      </c>
      <c r="IP91" s="4"/>
      <c r="IQ91" s="92">
        <f t="shared" si="740"/>
        <v>0</v>
      </c>
      <c r="IR91" s="10">
        <f t="shared" si="741"/>
        <v>0</v>
      </c>
      <c r="IS91" s="119">
        <f t="shared" si="226"/>
        <v>1</v>
      </c>
      <c r="IT91" s="4"/>
      <c r="IU91" s="92">
        <f t="shared" si="742"/>
        <v>0</v>
      </c>
      <c r="IV91" s="10">
        <f t="shared" si="743"/>
        <v>0</v>
      </c>
      <c r="IW91" s="4">
        <v>1</v>
      </c>
      <c r="IX91" s="92">
        <f t="shared" si="744"/>
        <v>40000</v>
      </c>
      <c r="IY91" s="10">
        <f t="shared" si="745"/>
        <v>60000</v>
      </c>
      <c r="IZ91" s="4"/>
      <c r="JA91" s="92">
        <f t="shared" si="746"/>
        <v>0</v>
      </c>
      <c r="JB91" s="10">
        <f t="shared" si="747"/>
        <v>0</v>
      </c>
      <c r="JC91" s="119">
        <f t="shared" si="227"/>
        <v>1</v>
      </c>
      <c r="JD91" s="4">
        <v>1</v>
      </c>
      <c r="JE91" s="92">
        <f t="shared" si="748"/>
        <v>40000</v>
      </c>
      <c r="JF91" s="10">
        <f t="shared" si="665"/>
        <v>60000</v>
      </c>
      <c r="JG91" s="4"/>
      <c r="JH91" s="92">
        <f t="shared" si="749"/>
        <v>0</v>
      </c>
      <c r="JI91" s="10">
        <f t="shared" si="666"/>
        <v>0</v>
      </c>
      <c r="JJ91" s="4"/>
      <c r="JK91" s="92">
        <f t="shared" si="750"/>
        <v>0</v>
      </c>
      <c r="JL91" s="10">
        <f t="shared" si="751"/>
        <v>0</v>
      </c>
      <c r="JM91" s="119">
        <f t="shared" si="667"/>
        <v>1</v>
      </c>
      <c r="JN91" s="4">
        <v>2</v>
      </c>
      <c r="JO91" s="92">
        <f t="shared" si="752"/>
        <v>80000</v>
      </c>
      <c r="JP91" s="10">
        <f t="shared" si="753"/>
        <v>120000</v>
      </c>
      <c r="JQ91" s="4"/>
      <c r="JR91" s="92">
        <f t="shared" si="754"/>
        <v>0</v>
      </c>
      <c r="JS91" s="10">
        <f t="shared" si="755"/>
        <v>0</v>
      </c>
      <c r="JT91" s="4"/>
      <c r="JU91" s="92">
        <f t="shared" si="756"/>
        <v>0</v>
      </c>
      <c r="JV91" s="10">
        <f t="shared" si="757"/>
        <v>0</v>
      </c>
      <c r="JW91" s="119">
        <f t="shared" si="228"/>
        <v>2</v>
      </c>
      <c r="JX91" s="4"/>
      <c r="JY91" s="92">
        <f t="shared" si="758"/>
        <v>0</v>
      </c>
      <c r="JZ91" s="10">
        <f t="shared" si="759"/>
        <v>0</v>
      </c>
      <c r="KA91" s="4"/>
      <c r="KB91" s="92">
        <f t="shared" si="760"/>
        <v>0</v>
      </c>
      <c r="KC91" s="10">
        <f t="shared" si="761"/>
        <v>0</v>
      </c>
      <c r="KD91" s="4"/>
      <c r="KE91" s="92">
        <f t="shared" si="762"/>
        <v>0</v>
      </c>
      <c r="KF91" s="10">
        <f t="shared" si="763"/>
        <v>0</v>
      </c>
      <c r="KG91" s="119">
        <f t="shared" si="229"/>
        <v>0</v>
      </c>
      <c r="KH91" s="4"/>
      <c r="KI91" s="92">
        <f t="shared" si="764"/>
        <v>0</v>
      </c>
      <c r="KJ91" s="10">
        <f t="shared" si="765"/>
        <v>0</v>
      </c>
      <c r="KK91" s="4"/>
      <c r="KL91" s="92">
        <f t="shared" si="766"/>
        <v>0</v>
      </c>
      <c r="KM91" s="10">
        <f t="shared" si="767"/>
        <v>0</v>
      </c>
      <c r="KN91" s="4"/>
      <c r="KO91" s="92">
        <f t="shared" si="768"/>
        <v>0</v>
      </c>
      <c r="KP91" s="10">
        <f t="shared" si="769"/>
        <v>0</v>
      </c>
      <c r="KQ91" s="119">
        <f t="shared" si="230"/>
        <v>0</v>
      </c>
      <c r="KR91" s="4"/>
      <c r="KS91" s="92">
        <f t="shared" si="770"/>
        <v>0</v>
      </c>
      <c r="KT91" s="10">
        <f t="shared" si="771"/>
        <v>0</v>
      </c>
      <c r="KU91" s="4"/>
      <c r="KV91" s="92">
        <f t="shared" si="772"/>
        <v>0</v>
      </c>
      <c r="KW91" s="10">
        <f t="shared" si="773"/>
        <v>0</v>
      </c>
      <c r="KX91" s="4"/>
      <c r="KY91" s="92">
        <f t="shared" si="774"/>
        <v>0</v>
      </c>
      <c r="KZ91" s="10">
        <f t="shared" si="775"/>
        <v>0</v>
      </c>
      <c r="LA91" s="119">
        <f t="shared" si="231"/>
        <v>0</v>
      </c>
      <c r="LB91" s="37"/>
      <c r="LD91" s="335">
        <f t="shared" si="670"/>
        <v>23</v>
      </c>
      <c r="LE91" s="189">
        <f t="shared" si="673"/>
        <v>1380000</v>
      </c>
    </row>
    <row r="92" spans="1:317" x14ac:dyDescent="0.25">
      <c r="A92" s="251" t="s">
        <v>132</v>
      </c>
      <c r="B92" s="12">
        <v>50000</v>
      </c>
      <c r="C92" s="12">
        <v>90000</v>
      </c>
      <c r="D92" s="4"/>
      <c r="E92" s="92">
        <f t="shared" si="776"/>
        <v>0</v>
      </c>
      <c r="F92" s="10">
        <f t="shared" si="777"/>
        <v>0</v>
      </c>
      <c r="G92" s="4"/>
      <c r="H92" s="92">
        <f t="shared" si="778"/>
        <v>0</v>
      </c>
      <c r="I92" s="10">
        <f t="shared" si="779"/>
        <v>0</v>
      </c>
      <c r="J92" s="4"/>
      <c r="K92" s="92">
        <f t="shared" si="780"/>
        <v>0</v>
      </c>
      <c r="L92" s="10">
        <f t="shared" si="781"/>
        <v>0</v>
      </c>
      <c r="M92" s="119">
        <f t="shared" si="782"/>
        <v>0</v>
      </c>
      <c r="N92" s="4">
        <v>1</v>
      </c>
      <c r="O92" s="92">
        <f t="shared" si="674"/>
        <v>50000</v>
      </c>
      <c r="P92" s="10">
        <f t="shared" si="783"/>
        <v>90000</v>
      </c>
      <c r="Q92" s="4"/>
      <c r="R92" s="92">
        <f t="shared" si="784"/>
        <v>0</v>
      </c>
      <c r="S92" s="10">
        <f t="shared" si="785"/>
        <v>0</v>
      </c>
      <c r="T92" s="4"/>
      <c r="U92" s="92">
        <f t="shared" si="786"/>
        <v>0</v>
      </c>
      <c r="V92" s="10">
        <f t="shared" si="787"/>
        <v>0</v>
      </c>
      <c r="W92" s="119">
        <f t="shared" si="788"/>
        <v>1</v>
      </c>
      <c r="X92" s="4"/>
      <c r="Y92" s="92">
        <f t="shared" si="789"/>
        <v>0</v>
      </c>
      <c r="Z92" s="10">
        <f t="shared" si="790"/>
        <v>0</v>
      </c>
      <c r="AA92" s="4"/>
      <c r="AB92" s="92">
        <f t="shared" si="791"/>
        <v>0</v>
      </c>
      <c r="AC92" s="10">
        <f t="shared" si="792"/>
        <v>0</v>
      </c>
      <c r="AD92" s="4"/>
      <c r="AE92" s="92">
        <f t="shared" si="793"/>
        <v>0</v>
      </c>
      <c r="AF92" s="10">
        <f t="shared" si="794"/>
        <v>0</v>
      </c>
      <c r="AG92" s="119">
        <f t="shared" si="795"/>
        <v>0</v>
      </c>
      <c r="AH92" s="4"/>
      <c r="AI92" s="92">
        <f t="shared" si="675"/>
        <v>0</v>
      </c>
      <c r="AJ92" s="10">
        <f t="shared" si="676"/>
        <v>0</v>
      </c>
      <c r="AK92" s="4"/>
      <c r="AL92" s="92">
        <f t="shared" si="796"/>
        <v>0</v>
      </c>
      <c r="AM92" s="10">
        <f t="shared" si="797"/>
        <v>0</v>
      </c>
      <c r="AN92" s="4"/>
      <c r="AO92" s="92">
        <f t="shared" si="677"/>
        <v>0</v>
      </c>
      <c r="AP92" s="10">
        <f t="shared" si="678"/>
        <v>0</v>
      </c>
      <c r="AQ92" s="119">
        <f t="shared" si="798"/>
        <v>0</v>
      </c>
      <c r="AR92" s="4">
        <f>1</f>
        <v>1</v>
      </c>
      <c r="AS92" s="92">
        <f t="shared" si="799"/>
        <v>50000</v>
      </c>
      <c r="AT92" s="10">
        <f t="shared" si="800"/>
        <v>90000</v>
      </c>
      <c r="AU92" s="4"/>
      <c r="AV92" s="92">
        <f t="shared" si="801"/>
        <v>0</v>
      </c>
      <c r="AW92" s="10">
        <f t="shared" si="802"/>
        <v>0</v>
      </c>
      <c r="AX92" s="4"/>
      <c r="AY92" s="92">
        <f t="shared" si="803"/>
        <v>0</v>
      </c>
      <c r="AZ92" s="10">
        <f t="shared" si="804"/>
        <v>0</v>
      </c>
      <c r="BA92" s="119">
        <f t="shared" si="805"/>
        <v>1</v>
      </c>
      <c r="BB92" s="4"/>
      <c r="BC92" s="92">
        <f t="shared" si="806"/>
        <v>0</v>
      </c>
      <c r="BD92" s="10">
        <f t="shared" si="872"/>
        <v>0</v>
      </c>
      <c r="BE92" s="4"/>
      <c r="BF92" s="92">
        <f t="shared" si="808"/>
        <v>0</v>
      </c>
      <c r="BG92" s="10">
        <f t="shared" si="809"/>
        <v>0</v>
      </c>
      <c r="BH92" s="4"/>
      <c r="BI92" s="92">
        <f t="shared" si="679"/>
        <v>0</v>
      </c>
      <c r="BJ92" s="10">
        <f t="shared" si="680"/>
        <v>0</v>
      </c>
      <c r="BK92" s="119">
        <f t="shared" si="810"/>
        <v>0</v>
      </c>
      <c r="BL92" s="4"/>
      <c r="BM92" s="92">
        <f t="shared" si="811"/>
        <v>0</v>
      </c>
      <c r="BN92" s="10">
        <f t="shared" si="812"/>
        <v>0</v>
      </c>
      <c r="BO92" s="4"/>
      <c r="BP92" s="92">
        <f t="shared" si="813"/>
        <v>0</v>
      </c>
      <c r="BQ92" s="10">
        <f t="shared" si="814"/>
        <v>0</v>
      </c>
      <c r="BR92" s="4"/>
      <c r="BS92" s="92">
        <f t="shared" si="815"/>
        <v>0</v>
      </c>
      <c r="BT92" s="10">
        <f t="shared" si="816"/>
        <v>0</v>
      </c>
      <c r="BU92" s="119">
        <f t="shared" si="817"/>
        <v>0</v>
      </c>
      <c r="BV92" s="4"/>
      <c r="BW92" s="92">
        <f t="shared" si="818"/>
        <v>0</v>
      </c>
      <c r="BX92" s="10">
        <f t="shared" si="819"/>
        <v>0</v>
      </c>
      <c r="BY92" s="4"/>
      <c r="BZ92" s="92">
        <f t="shared" si="820"/>
        <v>0</v>
      </c>
      <c r="CA92" s="10">
        <f t="shared" si="821"/>
        <v>0</v>
      </c>
      <c r="CB92" s="4"/>
      <c r="CC92" s="92">
        <f t="shared" si="822"/>
        <v>0</v>
      </c>
      <c r="CD92" s="10">
        <f t="shared" si="823"/>
        <v>0</v>
      </c>
      <c r="CE92" s="119">
        <f t="shared" si="824"/>
        <v>0</v>
      </c>
      <c r="CF92" s="4">
        <v>1</v>
      </c>
      <c r="CG92" s="92">
        <f t="shared" si="825"/>
        <v>50000</v>
      </c>
      <c r="CH92" s="10">
        <f t="shared" si="826"/>
        <v>90000</v>
      </c>
      <c r="CI92" s="4"/>
      <c r="CJ92" s="92">
        <f t="shared" si="827"/>
        <v>0</v>
      </c>
      <c r="CK92" s="10">
        <f t="shared" si="828"/>
        <v>0</v>
      </c>
      <c r="CL92" s="4"/>
      <c r="CM92" s="92">
        <f t="shared" si="829"/>
        <v>0</v>
      </c>
      <c r="CN92" s="10">
        <f t="shared" si="830"/>
        <v>0</v>
      </c>
      <c r="CO92" s="119">
        <f t="shared" si="831"/>
        <v>1</v>
      </c>
      <c r="CP92" s="4"/>
      <c r="CQ92" s="92">
        <f t="shared" si="832"/>
        <v>0</v>
      </c>
      <c r="CR92" s="10">
        <f t="shared" si="833"/>
        <v>0</v>
      </c>
      <c r="CS92" s="4"/>
      <c r="CT92" s="92">
        <f t="shared" si="834"/>
        <v>0</v>
      </c>
      <c r="CU92" s="10">
        <f t="shared" si="835"/>
        <v>0</v>
      </c>
      <c r="CV92" s="4"/>
      <c r="CW92" s="92">
        <f t="shared" si="836"/>
        <v>0</v>
      </c>
      <c r="CX92" s="10">
        <f t="shared" si="837"/>
        <v>0</v>
      </c>
      <c r="CY92" s="119">
        <f t="shared" si="838"/>
        <v>0</v>
      </c>
      <c r="CZ92" s="4"/>
      <c r="DA92" s="92">
        <f t="shared" si="839"/>
        <v>0</v>
      </c>
      <c r="DB92" s="10">
        <f t="shared" si="840"/>
        <v>0</v>
      </c>
      <c r="DC92" s="4">
        <f>1</f>
        <v>1</v>
      </c>
      <c r="DD92" s="92">
        <f t="shared" si="841"/>
        <v>50000</v>
      </c>
      <c r="DE92" s="10">
        <f t="shared" si="842"/>
        <v>90000</v>
      </c>
      <c r="DF92" s="4"/>
      <c r="DG92" s="92">
        <f t="shared" si="843"/>
        <v>0</v>
      </c>
      <c r="DH92" s="10">
        <f t="shared" si="844"/>
        <v>0</v>
      </c>
      <c r="DI92" s="119">
        <f t="shared" si="845"/>
        <v>1</v>
      </c>
      <c r="DJ92" s="4"/>
      <c r="DK92" s="92">
        <f t="shared" si="846"/>
        <v>0</v>
      </c>
      <c r="DL92" s="10">
        <f t="shared" si="847"/>
        <v>0</v>
      </c>
      <c r="DM92" s="4"/>
      <c r="DN92" s="92">
        <f t="shared" si="848"/>
        <v>0</v>
      </c>
      <c r="DO92" s="10">
        <f t="shared" si="849"/>
        <v>0</v>
      </c>
      <c r="DP92" s="4"/>
      <c r="DQ92" s="92">
        <f t="shared" si="850"/>
        <v>0</v>
      </c>
      <c r="DR92" s="10">
        <f t="shared" si="851"/>
        <v>0</v>
      </c>
      <c r="DS92" s="119">
        <f t="shared" si="852"/>
        <v>0</v>
      </c>
      <c r="DT92" s="4">
        <v>1</v>
      </c>
      <c r="DU92" s="92">
        <f t="shared" si="853"/>
        <v>50000</v>
      </c>
      <c r="DV92" s="10">
        <f t="shared" si="854"/>
        <v>90000</v>
      </c>
      <c r="DW92" s="4"/>
      <c r="DX92" s="92">
        <f t="shared" si="855"/>
        <v>0</v>
      </c>
      <c r="DY92" s="10">
        <f t="shared" si="856"/>
        <v>0</v>
      </c>
      <c r="DZ92" s="4"/>
      <c r="EA92" s="92">
        <f t="shared" si="857"/>
        <v>0</v>
      </c>
      <c r="EB92" s="10">
        <f t="shared" si="858"/>
        <v>0</v>
      </c>
      <c r="EC92" s="119">
        <f t="shared" si="681"/>
        <v>1</v>
      </c>
      <c r="ED92" s="4"/>
      <c r="EE92" s="92">
        <f t="shared" si="859"/>
        <v>0</v>
      </c>
      <c r="EF92" s="10">
        <f t="shared" si="860"/>
        <v>0</v>
      </c>
      <c r="EG92" s="4"/>
      <c r="EH92" s="92">
        <f t="shared" si="861"/>
        <v>0</v>
      </c>
      <c r="EI92" s="10">
        <f t="shared" si="862"/>
        <v>0</v>
      </c>
      <c r="EJ92" s="4"/>
      <c r="EK92" s="92">
        <f t="shared" si="863"/>
        <v>0</v>
      </c>
      <c r="EL92" s="10">
        <f t="shared" si="864"/>
        <v>0</v>
      </c>
      <c r="EM92" s="119">
        <f t="shared" si="865"/>
        <v>0</v>
      </c>
      <c r="EN92" s="4"/>
      <c r="EO92" s="92">
        <f t="shared" si="866"/>
        <v>0</v>
      </c>
      <c r="EP92" s="10">
        <f t="shared" si="671"/>
        <v>0</v>
      </c>
      <c r="EQ92" s="4"/>
      <c r="ER92" s="92">
        <f t="shared" si="867"/>
        <v>0</v>
      </c>
      <c r="ES92" s="10">
        <f t="shared" si="868"/>
        <v>0</v>
      </c>
      <c r="ET92" s="4"/>
      <c r="EU92" s="92">
        <f t="shared" si="869"/>
        <v>0</v>
      </c>
      <c r="EV92" s="10">
        <f t="shared" si="870"/>
        <v>0</v>
      </c>
      <c r="EW92" s="119">
        <f t="shared" si="672"/>
        <v>0</v>
      </c>
      <c r="EX92" s="4"/>
      <c r="EY92" s="92">
        <f t="shared" si="682"/>
        <v>0</v>
      </c>
      <c r="EZ92" s="10">
        <f t="shared" si="683"/>
        <v>0</v>
      </c>
      <c r="FA92" s="4"/>
      <c r="FB92" s="92">
        <f t="shared" si="684"/>
        <v>0</v>
      </c>
      <c r="FC92" s="10">
        <f t="shared" si="685"/>
        <v>0</v>
      </c>
      <c r="FD92" s="4"/>
      <c r="FE92" s="92">
        <f t="shared" si="686"/>
        <v>0</v>
      </c>
      <c r="FF92" s="10">
        <f t="shared" si="687"/>
        <v>0</v>
      </c>
      <c r="FG92" s="119">
        <f t="shared" si="871"/>
        <v>0</v>
      </c>
      <c r="FH92" s="4"/>
      <c r="FI92" s="92">
        <f t="shared" si="688"/>
        <v>0</v>
      </c>
      <c r="FJ92" s="10">
        <f t="shared" si="689"/>
        <v>0</v>
      </c>
      <c r="FK92" s="4"/>
      <c r="FL92" s="92">
        <f t="shared" si="690"/>
        <v>0</v>
      </c>
      <c r="FM92" s="10">
        <f t="shared" si="691"/>
        <v>0</v>
      </c>
      <c r="FN92" s="4"/>
      <c r="FO92" s="92">
        <f t="shared" si="692"/>
        <v>0</v>
      </c>
      <c r="FP92" s="10">
        <f t="shared" si="693"/>
        <v>0</v>
      </c>
      <c r="FQ92" s="119">
        <f t="shared" si="219"/>
        <v>0</v>
      </c>
      <c r="FR92" s="4">
        <v>1</v>
      </c>
      <c r="FS92" s="92">
        <f t="shared" si="694"/>
        <v>50000</v>
      </c>
      <c r="FT92" s="10">
        <f t="shared" si="695"/>
        <v>90000</v>
      </c>
      <c r="FU92" s="4"/>
      <c r="FV92" s="92">
        <f t="shared" si="696"/>
        <v>0</v>
      </c>
      <c r="FW92" s="10">
        <f t="shared" si="697"/>
        <v>0</v>
      </c>
      <c r="FX92" s="4"/>
      <c r="FY92" s="92">
        <f t="shared" si="698"/>
        <v>0</v>
      </c>
      <c r="FZ92" s="10">
        <f t="shared" si="699"/>
        <v>0</v>
      </c>
      <c r="GA92" s="119">
        <f t="shared" si="220"/>
        <v>1</v>
      </c>
      <c r="GB92" s="4"/>
      <c r="GC92" s="92">
        <f t="shared" si="700"/>
        <v>0</v>
      </c>
      <c r="GD92" s="10">
        <f t="shared" si="701"/>
        <v>0</v>
      </c>
      <c r="GE92" s="4"/>
      <c r="GF92" s="92">
        <f t="shared" si="702"/>
        <v>0</v>
      </c>
      <c r="GG92" s="10">
        <f t="shared" si="703"/>
        <v>0</v>
      </c>
      <c r="GH92" s="4"/>
      <c r="GI92" s="92">
        <f t="shared" si="704"/>
        <v>0</v>
      </c>
      <c r="GJ92" s="10">
        <f t="shared" si="705"/>
        <v>0</v>
      </c>
      <c r="GK92" s="119">
        <f t="shared" si="221"/>
        <v>0</v>
      </c>
      <c r="GL92" s="4"/>
      <c r="GM92" s="92">
        <f t="shared" si="706"/>
        <v>0</v>
      </c>
      <c r="GN92" s="10">
        <f t="shared" si="707"/>
        <v>0</v>
      </c>
      <c r="GO92" s="4"/>
      <c r="GP92" s="92">
        <f t="shared" si="708"/>
        <v>0</v>
      </c>
      <c r="GQ92" s="10">
        <f t="shared" si="709"/>
        <v>0</v>
      </c>
      <c r="GR92" s="4"/>
      <c r="GS92" s="92">
        <f t="shared" si="710"/>
        <v>0</v>
      </c>
      <c r="GT92" s="10">
        <f t="shared" si="711"/>
        <v>0</v>
      </c>
      <c r="GU92" s="119">
        <f t="shared" si="669"/>
        <v>0</v>
      </c>
      <c r="GV92" s="4"/>
      <c r="GW92" s="92">
        <f t="shared" si="712"/>
        <v>0</v>
      </c>
      <c r="GX92" s="10">
        <f t="shared" si="713"/>
        <v>0</v>
      </c>
      <c r="GY92" s="4"/>
      <c r="GZ92" s="92">
        <f t="shared" si="714"/>
        <v>0</v>
      </c>
      <c r="HA92" s="10">
        <f t="shared" si="715"/>
        <v>0</v>
      </c>
      <c r="HB92" s="4"/>
      <c r="HC92" s="92">
        <f t="shared" si="716"/>
        <v>0</v>
      </c>
      <c r="HD92" s="10">
        <f t="shared" si="717"/>
        <v>0</v>
      </c>
      <c r="HE92" s="119">
        <f t="shared" si="222"/>
        <v>0</v>
      </c>
      <c r="HF92" s="4"/>
      <c r="HG92" s="92">
        <f t="shared" si="718"/>
        <v>0</v>
      </c>
      <c r="HH92" s="10">
        <f t="shared" si="719"/>
        <v>0</v>
      </c>
      <c r="HI92" s="4"/>
      <c r="HJ92" s="92">
        <f t="shared" si="720"/>
        <v>0</v>
      </c>
      <c r="HK92" s="10">
        <f t="shared" si="721"/>
        <v>0</v>
      </c>
      <c r="HL92" s="4"/>
      <c r="HM92" s="92">
        <f t="shared" si="722"/>
        <v>0</v>
      </c>
      <c r="HN92" s="10">
        <f t="shared" si="723"/>
        <v>0</v>
      </c>
      <c r="HO92" s="119">
        <f t="shared" si="223"/>
        <v>0</v>
      </c>
      <c r="HP92" s="4"/>
      <c r="HQ92" s="92">
        <f t="shared" si="724"/>
        <v>0</v>
      </c>
      <c r="HR92" s="10">
        <f t="shared" si="725"/>
        <v>0</v>
      </c>
      <c r="HS92" s="4"/>
      <c r="HT92" s="92">
        <f t="shared" si="726"/>
        <v>0</v>
      </c>
      <c r="HU92" s="10">
        <f t="shared" si="727"/>
        <v>0</v>
      </c>
      <c r="HV92" s="4"/>
      <c r="HW92" s="92">
        <f t="shared" si="728"/>
        <v>0</v>
      </c>
      <c r="HX92" s="10">
        <f t="shared" si="729"/>
        <v>0</v>
      </c>
      <c r="HY92" s="119">
        <f t="shared" si="224"/>
        <v>0</v>
      </c>
      <c r="HZ92" s="4">
        <v>1</v>
      </c>
      <c r="IA92" s="92">
        <f t="shared" si="730"/>
        <v>50000</v>
      </c>
      <c r="IB92" s="10">
        <f t="shared" si="731"/>
        <v>90000</v>
      </c>
      <c r="IC92" s="4"/>
      <c r="ID92" s="92">
        <f t="shared" si="732"/>
        <v>0</v>
      </c>
      <c r="IE92" s="10">
        <f t="shared" si="733"/>
        <v>0</v>
      </c>
      <c r="IF92" s="4"/>
      <c r="IG92" s="92">
        <f t="shared" si="734"/>
        <v>0</v>
      </c>
      <c r="IH92" s="10">
        <f t="shared" si="735"/>
        <v>0</v>
      </c>
      <c r="II92" s="119">
        <f t="shared" si="225"/>
        <v>1</v>
      </c>
      <c r="IJ92" s="4"/>
      <c r="IK92" s="92">
        <f t="shared" si="736"/>
        <v>0</v>
      </c>
      <c r="IL92" s="10">
        <f t="shared" si="737"/>
        <v>0</v>
      </c>
      <c r="IM92" s="4"/>
      <c r="IN92" s="92">
        <f t="shared" si="738"/>
        <v>0</v>
      </c>
      <c r="IO92" s="10">
        <f t="shared" si="739"/>
        <v>0</v>
      </c>
      <c r="IP92" s="4"/>
      <c r="IQ92" s="92">
        <f t="shared" si="740"/>
        <v>0</v>
      </c>
      <c r="IR92" s="10">
        <f t="shared" si="741"/>
        <v>0</v>
      </c>
      <c r="IS92" s="119">
        <f t="shared" si="226"/>
        <v>0</v>
      </c>
      <c r="IT92" s="4"/>
      <c r="IU92" s="92">
        <f t="shared" si="742"/>
        <v>0</v>
      </c>
      <c r="IV92" s="10">
        <f t="shared" si="743"/>
        <v>0</v>
      </c>
      <c r="IW92" s="4">
        <v>1</v>
      </c>
      <c r="IX92" s="92">
        <f t="shared" si="744"/>
        <v>50000</v>
      </c>
      <c r="IY92" s="10">
        <f t="shared" si="745"/>
        <v>90000</v>
      </c>
      <c r="IZ92" s="4"/>
      <c r="JA92" s="92">
        <f t="shared" si="746"/>
        <v>0</v>
      </c>
      <c r="JB92" s="10">
        <f t="shared" si="747"/>
        <v>0</v>
      </c>
      <c r="JC92" s="119">
        <f t="shared" si="227"/>
        <v>1</v>
      </c>
      <c r="JD92" s="4"/>
      <c r="JE92" s="92">
        <f t="shared" si="748"/>
        <v>0</v>
      </c>
      <c r="JF92" s="10">
        <f t="shared" si="665"/>
        <v>0</v>
      </c>
      <c r="JG92" s="4"/>
      <c r="JH92" s="92">
        <f t="shared" si="749"/>
        <v>0</v>
      </c>
      <c r="JI92" s="10">
        <f t="shared" si="666"/>
        <v>0</v>
      </c>
      <c r="JJ92" s="4"/>
      <c r="JK92" s="92">
        <f t="shared" si="750"/>
        <v>0</v>
      </c>
      <c r="JL92" s="10">
        <f t="shared" si="751"/>
        <v>0</v>
      </c>
      <c r="JM92" s="119">
        <f t="shared" si="667"/>
        <v>0</v>
      </c>
      <c r="JN92" s="4"/>
      <c r="JO92" s="92">
        <f t="shared" si="752"/>
        <v>0</v>
      </c>
      <c r="JP92" s="10">
        <f t="shared" si="753"/>
        <v>0</v>
      </c>
      <c r="JQ92" s="4"/>
      <c r="JR92" s="92">
        <f t="shared" si="754"/>
        <v>0</v>
      </c>
      <c r="JS92" s="10">
        <f t="shared" si="755"/>
        <v>0</v>
      </c>
      <c r="JT92" s="4"/>
      <c r="JU92" s="92">
        <f t="shared" si="756"/>
        <v>0</v>
      </c>
      <c r="JV92" s="10">
        <f t="shared" si="757"/>
        <v>0</v>
      </c>
      <c r="JW92" s="119">
        <f t="shared" si="228"/>
        <v>0</v>
      </c>
      <c r="JX92" s="4"/>
      <c r="JY92" s="92">
        <f t="shared" si="758"/>
        <v>0</v>
      </c>
      <c r="JZ92" s="10">
        <f t="shared" si="759"/>
        <v>0</v>
      </c>
      <c r="KA92" s="4"/>
      <c r="KB92" s="92">
        <f t="shared" si="760"/>
        <v>0</v>
      </c>
      <c r="KC92" s="10">
        <f t="shared" si="761"/>
        <v>0</v>
      </c>
      <c r="KD92" s="4"/>
      <c r="KE92" s="92">
        <f t="shared" si="762"/>
        <v>0</v>
      </c>
      <c r="KF92" s="10">
        <f t="shared" si="763"/>
        <v>0</v>
      </c>
      <c r="KG92" s="119">
        <f t="shared" si="229"/>
        <v>0</v>
      </c>
      <c r="KH92" s="4"/>
      <c r="KI92" s="92">
        <f t="shared" si="764"/>
        <v>0</v>
      </c>
      <c r="KJ92" s="10">
        <f t="shared" si="765"/>
        <v>0</v>
      </c>
      <c r="KK92" s="4"/>
      <c r="KL92" s="92">
        <f t="shared" si="766"/>
        <v>0</v>
      </c>
      <c r="KM92" s="10">
        <f t="shared" si="767"/>
        <v>0</v>
      </c>
      <c r="KN92" s="4"/>
      <c r="KO92" s="92">
        <f t="shared" si="768"/>
        <v>0</v>
      </c>
      <c r="KP92" s="10">
        <f t="shared" si="769"/>
        <v>0</v>
      </c>
      <c r="KQ92" s="119">
        <f t="shared" si="230"/>
        <v>0</v>
      </c>
      <c r="KR92" s="4"/>
      <c r="KS92" s="92">
        <f t="shared" si="770"/>
        <v>0</v>
      </c>
      <c r="KT92" s="10">
        <f t="shared" si="771"/>
        <v>0</v>
      </c>
      <c r="KU92" s="4"/>
      <c r="KV92" s="92">
        <f t="shared" si="772"/>
        <v>0</v>
      </c>
      <c r="KW92" s="10">
        <f t="shared" si="773"/>
        <v>0</v>
      </c>
      <c r="KX92" s="4"/>
      <c r="KY92" s="92">
        <f t="shared" si="774"/>
        <v>0</v>
      </c>
      <c r="KZ92" s="10">
        <f t="shared" si="775"/>
        <v>0</v>
      </c>
      <c r="LA92" s="119">
        <f t="shared" si="231"/>
        <v>0</v>
      </c>
      <c r="LB92" s="37"/>
      <c r="LD92" s="335">
        <f t="shared" si="670"/>
        <v>8</v>
      </c>
      <c r="LE92" s="189">
        <f t="shared" si="673"/>
        <v>720000</v>
      </c>
    </row>
    <row r="93" spans="1:317" x14ac:dyDescent="0.25">
      <c r="A93" s="251" t="s">
        <v>133</v>
      </c>
      <c r="B93" s="12">
        <v>50000</v>
      </c>
      <c r="C93" s="12">
        <v>100000</v>
      </c>
      <c r="D93" s="4"/>
      <c r="E93" s="92">
        <f t="shared" si="776"/>
        <v>0</v>
      </c>
      <c r="F93" s="10">
        <f t="shared" si="777"/>
        <v>0</v>
      </c>
      <c r="G93" s="4"/>
      <c r="H93" s="92">
        <f t="shared" si="778"/>
        <v>0</v>
      </c>
      <c r="I93" s="10">
        <f t="shared" si="779"/>
        <v>0</v>
      </c>
      <c r="J93" s="4"/>
      <c r="K93" s="92">
        <f t="shared" si="780"/>
        <v>0</v>
      </c>
      <c r="L93" s="10">
        <f t="shared" si="781"/>
        <v>0</v>
      </c>
      <c r="M93" s="119">
        <f t="shared" si="782"/>
        <v>0</v>
      </c>
      <c r="N93" s="4">
        <v>1</v>
      </c>
      <c r="O93" s="92">
        <f t="shared" si="674"/>
        <v>50000</v>
      </c>
      <c r="P93" s="10">
        <f t="shared" si="783"/>
        <v>100000</v>
      </c>
      <c r="Q93" s="4"/>
      <c r="R93" s="92">
        <f t="shared" si="784"/>
        <v>0</v>
      </c>
      <c r="S93" s="10">
        <f t="shared" si="785"/>
        <v>0</v>
      </c>
      <c r="T93" s="4"/>
      <c r="U93" s="92">
        <f t="shared" si="786"/>
        <v>0</v>
      </c>
      <c r="V93" s="10">
        <f t="shared" si="787"/>
        <v>0</v>
      </c>
      <c r="W93" s="119">
        <f t="shared" si="788"/>
        <v>1</v>
      </c>
      <c r="X93" s="4">
        <v>1</v>
      </c>
      <c r="Y93" s="92">
        <f t="shared" si="789"/>
        <v>50000</v>
      </c>
      <c r="Z93" s="10">
        <f t="shared" si="790"/>
        <v>100000</v>
      </c>
      <c r="AA93" s="4"/>
      <c r="AB93" s="92">
        <f t="shared" si="791"/>
        <v>0</v>
      </c>
      <c r="AC93" s="10">
        <f t="shared" si="792"/>
        <v>0</v>
      </c>
      <c r="AD93" s="4"/>
      <c r="AE93" s="92">
        <f t="shared" si="793"/>
        <v>0</v>
      </c>
      <c r="AF93" s="10">
        <f t="shared" si="794"/>
        <v>0</v>
      </c>
      <c r="AG93" s="119">
        <f t="shared" si="795"/>
        <v>1</v>
      </c>
      <c r="AH93" s="4"/>
      <c r="AI93" s="92">
        <f t="shared" si="675"/>
        <v>0</v>
      </c>
      <c r="AJ93" s="10">
        <f t="shared" si="676"/>
        <v>0</v>
      </c>
      <c r="AK93" s="4"/>
      <c r="AL93" s="92">
        <f t="shared" si="796"/>
        <v>0</v>
      </c>
      <c r="AM93" s="10">
        <f t="shared" si="797"/>
        <v>0</v>
      </c>
      <c r="AN93" s="4"/>
      <c r="AO93" s="92">
        <f t="shared" si="677"/>
        <v>0</v>
      </c>
      <c r="AP93" s="10">
        <f t="shared" si="678"/>
        <v>0</v>
      </c>
      <c r="AQ93" s="119">
        <f t="shared" si="798"/>
        <v>0</v>
      </c>
      <c r="AR93" s="4">
        <f>1</f>
        <v>1</v>
      </c>
      <c r="AS93" s="92">
        <f t="shared" si="799"/>
        <v>50000</v>
      </c>
      <c r="AT93" s="10">
        <f t="shared" si="800"/>
        <v>100000</v>
      </c>
      <c r="AU93" s="4"/>
      <c r="AV93" s="92">
        <f t="shared" si="801"/>
        <v>0</v>
      </c>
      <c r="AW93" s="10">
        <f t="shared" si="802"/>
        <v>0</v>
      </c>
      <c r="AX93" s="4"/>
      <c r="AY93" s="92">
        <f t="shared" si="803"/>
        <v>0</v>
      </c>
      <c r="AZ93" s="10">
        <f t="shared" si="804"/>
        <v>0</v>
      </c>
      <c r="BA93" s="119">
        <f t="shared" si="805"/>
        <v>1</v>
      </c>
      <c r="BB93" s="4"/>
      <c r="BC93" s="92">
        <f t="shared" si="806"/>
        <v>0</v>
      </c>
      <c r="BD93" s="10">
        <f t="shared" si="872"/>
        <v>0</v>
      </c>
      <c r="BE93" s="4"/>
      <c r="BF93" s="92">
        <f t="shared" si="808"/>
        <v>0</v>
      </c>
      <c r="BG93" s="10">
        <f t="shared" si="809"/>
        <v>0</v>
      </c>
      <c r="BH93" s="4"/>
      <c r="BI93" s="92">
        <f t="shared" si="679"/>
        <v>0</v>
      </c>
      <c r="BJ93" s="10">
        <f t="shared" si="680"/>
        <v>0</v>
      </c>
      <c r="BK93" s="119">
        <f t="shared" si="810"/>
        <v>0</v>
      </c>
      <c r="BL93" s="4"/>
      <c r="BM93" s="92">
        <f t="shared" si="811"/>
        <v>0</v>
      </c>
      <c r="BN93" s="10">
        <f t="shared" si="812"/>
        <v>0</v>
      </c>
      <c r="BO93" s="4"/>
      <c r="BP93" s="92">
        <f t="shared" si="813"/>
        <v>0</v>
      </c>
      <c r="BQ93" s="10">
        <f t="shared" si="814"/>
        <v>0</v>
      </c>
      <c r="BR93" s="4"/>
      <c r="BS93" s="92">
        <f t="shared" si="815"/>
        <v>0</v>
      </c>
      <c r="BT93" s="10">
        <f t="shared" si="816"/>
        <v>0</v>
      </c>
      <c r="BU93" s="119">
        <f t="shared" si="817"/>
        <v>0</v>
      </c>
      <c r="BV93" s="4"/>
      <c r="BW93" s="92">
        <f t="shared" si="818"/>
        <v>0</v>
      </c>
      <c r="BX93" s="10">
        <f t="shared" si="819"/>
        <v>0</v>
      </c>
      <c r="BY93" s="4"/>
      <c r="BZ93" s="92">
        <f t="shared" si="820"/>
        <v>0</v>
      </c>
      <c r="CA93" s="10">
        <f t="shared" si="821"/>
        <v>0</v>
      </c>
      <c r="CB93" s="4"/>
      <c r="CC93" s="92">
        <f t="shared" si="822"/>
        <v>0</v>
      </c>
      <c r="CD93" s="10">
        <f t="shared" si="823"/>
        <v>0</v>
      </c>
      <c r="CE93" s="119">
        <f t="shared" si="824"/>
        <v>0</v>
      </c>
      <c r="CF93" s="4">
        <v>1</v>
      </c>
      <c r="CG93" s="92">
        <f t="shared" si="825"/>
        <v>50000</v>
      </c>
      <c r="CH93" s="10">
        <f t="shared" si="826"/>
        <v>100000</v>
      </c>
      <c r="CI93" s="4"/>
      <c r="CJ93" s="92">
        <f t="shared" si="827"/>
        <v>0</v>
      </c>
      <c r="CK93" s="10">
        <f t="shared" si="828"/>
        <v>0</v>
      </c>
      <c r="CL93" s="4"/>
      <c r="CM93" s="92">
        <f t="shared" si="829"/>
        <v>0</v>
      </c>
      <c r="CN93" s="10">
        <f t="shared" si="830"/>
        <v>0</v>
      </c>
      <c r="CO93" s="119">
        <f t="shared" si="831"/>
        <v>1</v>
      </c>
      <c r="CP93" s="4"/>
      <c r="CQ93" s="92">
        <f t="shared" si="832"/>
        <v>0</v>
      </c>
      <c r="CR93" s="10">
        <f t="shared" si="833"/>
        <v>0</v>
      </c>
      <c r="CS93" s="4"/>
      <c r="CT93" s="92">
        <f t="shared" si="834"/>
        <v>0</v>
      </c>
      <c r="CU93" s="10">
        <f t="shared" si="835"/>
        <v>0</v>
      </c>
      <c r="CV93" s="4"/>
      <c r="CW93" s="92">
        <f t="shared" si="836"/>
        <v>0</v>
      </c>
      <c r="CX93" s="10">
        <f t="shared" si="837"/>
        <v>0</v>
      </c>
      <c r="CY93" s="119">
        <f t="shared" si="838"/>
        <v>0</v>
      </c>
      <c r="CZ93" s="4"/>
      <c r="DA93" s="92">
        <f t="shared" si="839"/>
        <v>0</v>
      </c>
      <c r="DB93" s="10">
        <f t="shared" si="840"/>
        <v>0</v>
      </c>
      <c r="DC93" s="4">
        <f>1+1</f>
        <v>2</v>
      </c>
      <c r="DD93" s="92">
        <f t="shared" si="841"/>
        <v>100000</v>
      </c>
      <c r="DE93" s="10">
        <f t="shared" si="842"/>
        <v>200000</v>
      </c>
      <c r="DF93" s="4"/>
      <c r="DG93" s="92">
        <f t="shared" si="843"/>
        <v>0</v>
      </c>
      <c r="DH93" s="10">
        <f t="shared" si="844"/>
        <v>0</v>
      </c>
      <c r="DI93" s="119">
        <f t="shared" si="845"/>
        <v>2</v>
      </c>
      <c r="DJ93" s="4"/>
      <c r="DK93" s="92">
        <f t="shared" si="846"/>
        <v>0</v>
      </c>
      <c r="DL93" s="10">
        <f t="shared" si="847"/>
        <v>0</v>
      </c>
      <c r="DM93" s="4"/>
      <c r="DN93" s="92">
        <f t="shared" si="848"/>
        <v>0</v>
      </c>
      <c r="DO93" s="10">
        <f t="shared" si="849"/>
        <v>0</v>
      </c>
      <c r="DP93" s="4"/>
      <c r="DQ93" s="92">
        <f t="shared" si="850"/>
        <v>0</v>
      </c>
      <c r="DR93" s="10">
        <f t="shared" si="851"/>
        <v>0</v>
      </c>
      <c r="DS93" s="119">
        <f t="shared" si="852"/>
        <v>0</v>
      </c>
      <c r="DT93" s="4">
        <v>1</v>
      </c>
      <c r="DU93" s="92">
        <f t="shared" si="853"/>
        <v>50000</v>
      </c>
      <c r="DV93" s="10">
        <f t="shared" si="854"/>
        <v>100000</v>
      </c>
      <c r="DW93" s="4"/>
      <c r="DX93" s="92">
        <f t="shared" si="855"/>
        <v>0</v>
      </c>
      <c r="DY93" s="10">
        <f t="shared" si="856"/>
        <v>0</v>
      </c>
      <c r="DZ93" s="4"/>
      <c r="EA93" s="92">
        <f t="shared" si="857"/>
        <v>0</v>
      </c>
      <c r="EB93" s="10">
        <f t="shared" si="858"/>
        <v>0</v>
      </c>
      <c r="EC93" s="119">
        <f t="shared" si="681"/>
        <v>1</v>
      </c>
      <c r="ED93" s="4"/>
      <c r="EE93" s="92">
        <f t="shared" si="859"/>
        <v>0</v>
      </c>
      <c r="EF93" s="10">
        <f t="shared" si="860"/>
        <v>0</v>
      </c>
      <c r="EG93" s="4"/>
      <c r="EH93" s="92">
        <f t="shared" si="861"/>
        <v>0</v>
      </c>
      <c r="EI93" s="10">
        <f t="shared" si="862"/>
        <v>0</v>
      </c>
      <c r="EJ93" s="4"/>
      <c r="EK93" s="92">
        <f t="shared" si="863"/>
        <v>0</v>
      </c>
      <c r="EL93" s="10">
        <f t="shared" si="864"/>
        <v>0</v>
      </c>
      <c r="EM93" s="119">
        <f t="shared" si="865"/>
        <v>0</v>
      </c>
      <c r="EN93" s="4"/>
      <c r="EO93" s="92">
        <f t="shared" si="866"/>
        <v>0</v>
      </c>
      <c r="EP93" s="10">
        <f t="shared" si="671"/>
        <v>0</v>
      </c>
      <c r="EQ93" s="4"/>
      <c r="ER93" s="92">
        <f t="shared" si="867"/>
        <v>0</v>
      </c>
      <c r="ES93" s="10">
        <f t="shared" si="868"/>
        <v>0</v>
      </c>
      <c r="ET93" s="4"/>
      <c r="EU93" s="92">
        <f t="shared" si="869"/>
        <v>0</v>
      </c>
      <c r="EV93" s="10">
        <f t="shared" si="870"/>
        <v>0</v>
      </c>
      <c r="EW93" s="119">
        <f t="shared" si="672"/>
        <v>0</v>
      </c>
      <c r="EX93" s="4"/>
      <c r="EY93" s="92">
        <f t="shared" si="682"/>
        <v>0</v>
      </c>
      <c r="EZ93" s="10">
        <f t="shared" si="683"/>
        <v>0</v>
      </c>
      <c r="FA93" s="4">
        <f>1</f>
        <v>1</v>
      </c>
      <c r="FB93" s="92">
        <f t="shared" si="684"/>
        <v>50000</v>
      </c>
      <c r="FC93" s="10">
        <f t="shared" si="685"/>
        <v>100000</v>
      </c>
      <c r="FD93" s="4"/>
      <c r="FE93" s="92">
        <f t="shared" si="686"/>
        <v>0</v>
      </c>
      <c r="FF93" s="10">
        <f t="shared" si="687"/>
        <v>0</v>
      </c>
      <c r="FG93" s="119">
        <f t="shared" si="871"/>
        <v>1</v>
      </c>
      <c r="FH93" s="4"/>
      <c r="FI93" s="92">
        <f t="shared" si="688"/>
        <v>0</v>
      </c>
      <c r="FJ93" s="10">
        <f t="shared" si="689"/>
        <v>0</v>
      </c>
      <c r="FK93" s="4"/>
      <c r="FL93" s="92">
        <f t="shared" si="690"/>
        <v>0</v>
      </c>
      <c r="FM93" s="10">
        <f t="shared" si="691"/>
        <v>0</v>
      </c>
      <c r="FN93" s="4"/>
      <c r="FO93" s="92">
        <f t="shared" si="692"/>
        <v>0</v>
      </c>
      <c r="FP93" s="10">
        <f t="shared" si="693"/>
        <v>0</v>
      </c>
      <c r="FQ93" s="119">
        <f t="shared" si="219"/>
        <v>0</v>
      </c>
      <c r="FR93" s="4">
        <v>1</v>
      </c>
      <c r="FS93" s="92">
        <f t="shared" si="694"/>
        <v>50000</v>
      </c>
      <c r="FT93" s="10">
        <f t="shared" si="695"/>
        <v>100000</v>
      </c>
      <c r="FU93" s="4"/>
      <c r="FV93" s="92">
        <f t="shared" si="696"/>
        <v>0</v>
      </c>
      <c r="FW93" s="10">
        <f t="shared" si="697"/>
        <v>0</v>
      </c>
      <c r="FX93" s="4"/>
      <c r="FY93" s="92">
        <f t="shared" si="698"/>
        <v>0</v>
      </c>
      <c r="FZ93" s="10">
        <f t="shared" si="699"/>
        <v>0</v>
      </c>
      <c r="GA93" s="119">
        <f t="shared" si="220"/>
        <v>1</v>
      </c>
      <c r="GB93" s="4">
        <v>1</v>
      </c>
      <c r="GC93" s="92">
        <f t="shared" si="700"/>
        <v>50000</v>
      </c>
      <c r="GD93" s="10">
        <f t="shared" si="701"/>
        <v>100000</v>
      </c>
      <c r="GE93" s="4"/>
      <c r="GF93" s="92">
        <f t="shared" si="702"/>
        <v>0</v>
      </c>
      <c r="GG93" s="10">
        <f t="shared" si="703"/>
        <v>0</v>
      </c>
      <c r="GH93" s="4"/>
      <c r="GI93" s="92">
        <f t="shared" si="704"/>
        <v>0</v>
      </c>
      <c r="GJ93" s="10">
        <f t="shared" si="705"/>
        <v>0</v>
      </c>
      <c r="GK93" s="119">
        <f t="shared" si="221"/>
        <v>1</v>
      </c>
      <c r="GL93" s="4"/>
      <c r="GM93" s="92">
        <f t="shared" si="706"/>
        <v>0</v>
      </c>
      <c r="GN93" s="10">
        <f t="shared" si="707"/>
        <v>0</v>
      </c>
      <c r="GO93" s="4"/>
      <c r="GP93" s="92">
        <f t="shared" si="708"/>
        <v>0</v>
      </c>
      <c r="GQ93" s="10">
        <f t="shared" si="709"/>
        <v>0</v>
      </c>
      <c r="GR93" s="4"/>
      <c r="GS93" s="92">
        <f t="shared" si="710"/>
        <v>0</v>
      </c>
      <c r="GT93" s="10">
        <f t="shared" si="711"/>
        <v>0</v>
      </c>
      <c r="GU93" s="119">
        <f t="shared" si="669"/>
        <v>0</v>
      </c>
      <c r="GV93" s="4"/>
      <c r="GW93" s="92">
        <f t="shared" si="712"/>
        <v>0</v>
      </c>
      <c r="GX93" s="10">
        <f t="shared" si="713"/>
        <v>0</v>
      </c>
      <c r="GY93" s="4"/>
      <c r="GZ93" s="92">
        <f t="shared" si="714"/>
        <v>0</v>
      </c>
      <c r="HA93" s="10">
        <f t="shared" si="715"/>
        <v>0</v>
      </c>
      <c r="HB93" s="4"/>
      <c r="HC93" s="92">
        <f t="shared" si="716"/>
        <v>0</v>
      </c>
      <c r="HD93" s="10">
        <f t="shared" si="717"/>
        <v>0</v>
      </c>
      <c r="HE93" s="119">
        <f t="shared" si="222"/>
        <v>0</v>
      </c>
      <c r="HF93" s="4"/>
      <c r="HG93" s="92">
        <f t="shared" si="718"/>
        <v>0</v>
      </c>
      <c r="HH93" s="10">
        <f t="shared" si="719"/>
        <v>0</v>
      </c>
      <c r="HI93" s="4"/>
      <c r="HJ93" s="92">
        <f t="shared" si="720"/>
        <v>0</v>
      </c>
      <c r="HK93" s="10">
        <f t="shared" si="721"/>
        <v>0</v>
      </c>
      <c r="HL93" s="4"/>
      <c r="HM93" s="92">
        <f t="shared" si="722"/>
        <v>0</v>
      </c>
      <c r="HN93" s="10">
        <f t="shared" si="723"/>
        <v>0</v>
      </c>
      <c r="HO93" s="119">
        <f t="shared" si="223"/>
        <v>0</v>
      </c>
      <c r="HP93" s="4"/>
      <c r="HQ93" s="92">
        <f t="shared" si="724"/>
        <v>0</v>
      </c>
      <c r="HR93" s="10">
        <f t="shared" si="725"/>
        <v>0</v>
      </c>
      <c r="HS93" s="4"/>
      <c r="HT93" s="92">
        <f t="shared" si="726"/>
        <v>0</v>
      </c>
      <c r="HU93" s="10">
        <f t="shared" si="727"/>
        <v>0</v>
      </c>
      <c r="HV93" s="4"/>
      <c r="HW93" s="92">
        <f t="shared" si="728"/>
        <v>0</v>
      </c>
      <c r="HX93" s="10">
        <f t="shared" si="729"/>
        <v>0</v>
      </c>
      <c r="HY93" s="119">
        <f t="shared" si="224"/>
        <v>0</v>
      </c>
      <c r="HZ93" s="4"/>
      <c r="IA93" s="92">
        <f t="shared" si="730"/>
        <v>0</v>
      </c>
      <c r="IB93" s="10">
        <f t="shared" si="731"/>
        <v>0</v>
      </c>
      <c r="IC93" s="4"/>
      <c r="ID93" s="92">
        <f t="shared" si="732"/>
        <v>0</v>
      </c>
      <c r="IE93" s="10">
        <f t="shared" si="733"/>
        <v>0</v>
      </c>
      <c r="IF93" s="4"/>
      <c r="IG93" s="92">
        <f t="shared" si="734"/>
        <v>0</v>
      </c>
      <c r="IH93" s="10">
        <f t="shared" si="735"/>
        <v>0</v>
      </c>
      <c r="II93" s="119">
        <f t="shared" si="225"/>
        <v>0</v>
      </c>
      <c r="IJ93" s="4">
        <v>1</v>
      </c>
      <c r="IK93" s="92">
        <f t="shared" si="736"/>
        <v>50000</v>
      </c>
      <c r="IL93" s="10">
        <f t="shared" si="737"/>
        <v>100000</v>
      </c>
      <c r="IM93" s="4"/>
      <c r="IN93" s="92">
        <f t="shared" si="738"/>
        <v>0</v>
      </c>
      <c r="IO93" s="10">
        <f t="shared" si="739"/>
        <v>0</v>
      </c>
      <c r="IP93" s="4"/>
      <c r="IQ93" s="92">
        <f t="shared" si="740"/>
        <v>0</v>
      </c>
      <c r="IR93" s="10">
        <f t="shared" si="741"/>
        <v>0</v>
      </c>
      <c r="IS93" s="119">
        <f t="shared" si="226"/>
        <v>1</v>
      </c>
      <c r="IT93" s="4"/>
      <c r="IU93" s="92">
        <f t="shared" si="742"/>
        <v>0</v>
      </c>
      <c r="IV93" s="10">
        <f t="shared" si="743"/>
        <v>0</v>
      </c>
      <c r="IW93" s="4">
        <f>1+1</f>
        <v>2</v>
      </c>
      <c r="IX93" s="92">
        <f t="shared" si="744"/>
        <v>100000</v>
      </c>
      <c r="IY93" s="10">
        <f t="shared" si="745"/>
        <v>200000</v>
      </c>
      <c r="IZ93" s="4"/>
      <c r="JA93" s="92">
        <f t="shared" si="746"/>
        <v>0</v>
      </c>
      <c r="JB93" s="10">
        <f t="shared" si="747"/>
        <v>0</v>
      </c>
      <c r="JC93" s="119">
        <f t="shared" si="227"/>
        <v>2</v>
      </c>
      <c r="JD93" s="4"/>
      <c r="JE93" s="92">
        <f t="shared" si="748"/>
        <v>0</v>
      </c>
      <c r="JF93" s="10">
        <f t="shared" si="665"/>
        <v>0</v>
      </c>
      <c r="JG93" s="4"/>
      <c r="JH93" s="92">
        <f t="shared" si="749"/>
        <v>0</v>
      </c>
      <c r="JI93" s="10">
        <f t="shared" si="666"/>
        <v>0</v>
      </c>
      <c r="JJ93" s="4"/>
      <c r="JK93" s="92">
        <f t="shared" si="750"/>
        <v>0</v>
      </c>
      <c r="JL93" s="10">
        <f t="shared" si="751"/>
        <v>0</v>
      </c>
      <c r="JM93" s="119">
        <f t="shared" si="667"/>
        <v>0</v>
      </c>
      <c r="JN93" s="4"/>
      <c r="JO93" s="92">
        <f t="shared" si="752"/>
        <v>0</v>
      </c>
      <c r="JP93" s="10">
        <f t="shared" si="753"/>
        <v>0</v>
      </c>
      <c r="JQ93" s="4"/>
      <c r="JR93" s="92">
        <f t="shared" si="754"/>
        <v>0</v>
      </c>
      <c r="JS93" s="10">
        <f t="shared" si="755"/>
        <v>0</v>
      </c>
      <c r="JT93" s="4"/>
      <c r="JU93" s="92">
        <f t="shared" si="756"/>
        <v>0</v>
      </c>
      <c r="JV93" s="10">
        <f t="shared" si="757"/>
        <v>0</v>
      </c>
      <c r="JW93" s="119">
        <f t="shared" si="228"/>
        <v>0</v>
      </c>
      <c r="JX93" s="4"/>
      <c r="JY93" s="92">
        <f t="shared" si="758"/>
        <v>0</v>
      </c>
      <c r="JZ93" s="10">
        <f t="shared" si="759"/>
        <v>0</v>
      </c>
      <c r="KA93" s="4"/>
      <c r="KB93" s="92">
        <f t="shared" si="760"/>
        <v>0</v>
      </c>
      <c r="KC93" s="10">
        <f t="shared" si="761"/>
        <v>0</v>
      </c>
      <c r="KD93" s="4"/>
      <c r="KE93" s="92">
        <f t="shared" si="762"/>
        <v>0</v>
      </c>
      <c r="KF93" s="10">
        <f t="shared" si="763"/>
        <v>0</v>
      </c>
      <c r="KG93" s="119">
        <f t="shared" si="229"/>
        <v>0</v>
      </c>
      <c r="KH93" s="4"/>
      <c r="KI93" s="92">
        <f t="shared" si="764"/>
        <v>0</v>
      </c>
      <c r="KJ93" s="10">
        <f t="shared" si="765"/>
        <v>0</v>
      </c>
      <c r="KK93" s="4"/>
      <c r="KL93" s="92">
        <f t="shared" si="766"/>
        <v>0</v>
      </c>
      <c r="KM93" s="10">
        <f t="shared" si="767"/>
        <v>0</v>
      </c>
      <c r="KN93" s="4"/>
      <c r="KO93" s="92">
        <f t="shared" si="768"/>
        <v>0</v>
      </c>
      <c r="KP93" s="10">
        <f t="shared" si="769"/>
        <v>0</v>
      </c>
      <c r="KQ93" s="119">
        <f t="shared" si="230"/>
        <v>0</v>
      </c>
      <c r="KR93" s="4"/>
      <c r="KS93" s="92">
        <f t="shared" si="770"/>
        <v>0</v>
      </c>
      <c r="KT93" s="10">
        <f t="shared" si="771"/>
        <v>0</v>
      </c>
      <c r="KU93" s="4"/>
      <c r="KV93" s="92">
        <f t="shared" si="772"/>
        <v>0</v>
      </c>
      <c r="KW93" s="10">
        <f t="shared" si="773"/>
        <v>0</v>
      </c>
      <c r="KX93" s="4"/>
      <c r="KY93" s="92">
        <f t="shared" si="774"/>
        <v>0</v>
      </c>
      <c r="KZ93" s="10">
        <f t="shared" si="775"/>
        <v>0</v>
      </c>
      <c r="LA93" s="119">
        <f t="shared" si="231"/>
        <v>0</v>
      </c>
      <c r="LB93" s="37"/>
      <c r="LD93" s="335">
        <f t="shared" si="670"/>
        <v>13</v>
      </c>
      <c r="LE93" s="189">
        <f t="shared" si="673"/>
        <v>1300000</v>
      </c>
    </row>
    <row r="94" spans="1:317" x14ac:dyDescent="0.25">
      <c r="A94" s="251" t="s">
        <v>134</v>
      </c>
      <c r="B94" s="12">
        <v>60000</v>
      </c>
      <c r="C94" s="12">
        <v>100000</v>
      </c>
      <c r="D94" s="4"/>
      <c r="E94" s="92">
        <f t="shared" si="776"/>
        <v>0</v>
      </c>
      <c r="F94" s="10">
        <f t="shared" si="777"/>
        <v>0</v>
      </c>
      <c r="G94" s="4"/>
      <c r="H94" s="92">
        <f t="shared" si="778"/>
        <v>0</v>
      </c>
      <c r="I94" s="10">
        <f t="shared" si="779"/>
        <v>0</v>
      </c>
      <c r="J94" s="4"/>
      <c r="K94" s="92">
        <f t="shared" si="780"/>
        <v>0</v>
      </c>
      <c r="L94" s="10">
        <f t="shared" si="781"/>
        <v>0</v>
      </c>
      <c r="M94" s="119">
        <f t="shared" si="782"/>
        <v>0</v>
      </c>
      <c r="N94" s="4">
        <v>1</v>
      </c>
      <c r="O94" s="92">
        <f t="shared" si="674"/>
        <v>60000</v>
      </c>
      <c r="P94" s="10">
        <f t="shared" si="783"/>
        <v>100000</v>
      </c>
      <c r="Q94" s="4"/>
      <c r="R94" s="92">
        <f t="shared" si="784"/>
        <v>0</v>
      </c>
      <c r="S94" s="10">
        <f t="shared" si="785"/>
        <v>0</v>
      </c>
      <c r="T94" s="4"/>
      <c r="U94" s="92">
        <f t="shared" si="786"/>
        <v>0</v>
      </c>
      <c r="V94" s="10">
        <f t="shared" si="787"/>
        <v>0</v>
      </c>
      <c r="W94" s="119">
        <f t="shared" si="788"/>
        <v>1</v>
      </c>
      <c r="X94" s="4"/>
      <c r="Y94" s="92">
        <f t="shared" si="789"/>
        <v>0</v>
      </c>
      <c r="Z94" s="10">
        <f t="shared" si="790"/>
        <v>0</v>
      </c>
      <c r="AA94" s="4"/>
      <c r="AB94" s="92">
        <f t="shared" si="791"/>
        <v>0</v>
      </c>
      <c r="AC94" s="10">
        <f t="shared" si="792"/>
        <v>0</v>
      </c>
      <c r="AD94" s="4"/>
      <c r="AE94" s="92">
        <f t="shared" si="793"/>
        <v>0</v>
      </c>
      <c r="AF94" s="10">
        <f t="shared" si="794"/>
        <v>0</v>
      </c>
      <c r="AG94" s="119">
        <f t="shared" si="795"/>
        <v>0</v>
      </c>
      <c r="AH94" s="4"/>
      <c r="AI94" s="92">
        <f t="shared" si="675"/>
        <v>0</v>
      </c>
      <c r="AJ94" s="10">
        <f t="shared" si="676"/>
        <v>0</v>
      </c>
      <c r="AK94" s="4"/>
      <c r="AL94" s="92">
        <f t="shared" si="796"/>
        <v>0</v>
      </c>
      <c r="AM94" s="10">
        <f t="shared" si="797"/>
        <v>0</v>
      </c>
      <c r="AN94" s="4"/>
      <c r="AO94" s="92">
        <f t="shared" si="677"/>
        <v>0</v>
      </c>
      <c r="AP94" s="10">
        <f t="shared" si="678"/>
        <v>0</v>
      </c>
      <c r="AQ94" s="119">
        <f t="shared" si="798"/>
        <v>0</v>
      </c>
      <c r="AR94" s="4">
        <v>1</v>
      </c>
      <c r="AS94" s="92">
        <f t="shared" si="799"/>
        <v>60000</v>
      </c>
      <c r="AT94" s="10">
        <f t="shared" si="800"/>
        <v>100000</v>
      </c>
      <c r="AU94" s="4"/>
      <c r="AV94" s="92">
        <f t="shared" si="801"/>
        <v>0</v>
      </c>
      <c r="AW94" s="10">
        <f t="shared" si="802"/>
        <v>0</v>
      </c>
      <c r="AX94" s="4"/>
      <c r="AY94" s="92">
        <f t="shared" si="803"/>
        <v>0</v>
      </c>
      <c r="AZ94" s="10">
        <f t="shared" si="804"/>
        <v>0</v>
      </c>
      <c r="BA94" s="119">
        <f t="shared" si="805"/>
        <v>1</v>
      </c>
      <c r="BB94" s="4"/>
      <c r="BC94" s="92">
        <f t="shared" si="806"/>
        <v>0</v>
      </c>
      <c r="BD94" s="10">
        <f t="shared" si="872"/>
        <v>0</v>
      </c>
      <c r="BE94" s="4"/>
      <c r="BF94" s="92">
        <f t="shared" si="808"/>
        <v>0</v>
      </c>
      <c r="BG94" s="10">
        <f t="shared" si="809"/>
        <v>0</v>
      </c>
      <c r="BH94" s="4"/>
      <c r="BI94" s="92">
        <f t="shared" si="679"/>
        <v>0</v>
      </c>
      <c r="BJ94" s="10">
        <f t="shared" si="680"/>
        <v>0</v>
      </c>
      <c r="BK94" s="119">
        <f t="shared" si="810"/>
        <v>0</v>
      </c>
      <c r="BL94" s="4"/>
      <c r="BM94" s="92">
        <f t="shared" si="811"/>
        <v>0</v>
      </c>
      <c r="BN94" s="10">
        <f t="shared" si="812"/>
        <v>0</v>
      </c>
      <c r="BO94" s="4"/>
      <c r="BP94" s="92">
        <f t="shared" si="813"/>
        <v>0</v>
      </c>
      <c r="BQ94" s="10">
        <f t="shared" si="814"/>
        <v>0</v>
      </c>
      <c r="BR94" s="4"/>
      <c r="BS94" s="92">
        <f t="shared" si="815"/>
        <v>0</v>
      </c>
      <c r="BT94" s="10">
        <f t="shared" si="816"/>
        <v>0</v>
      </c>
      <c r="BU94" s="119">
        <f t="shared" si="817"/>
        <v>0</v>
      </c>
      <c r="BV94" s="4"/>
      <c r="BW94" s="92">
        <f t="shared" si="818"/>
        <v>0</v>
      </c>
      <c r="BX94" s="10">
        <f t="shared" si="819"/>
        <v>0</v>
      </c>
      <c r="BY94" s="4"/>
      <c r="BZ94" s="92">
        <f t="shared" si="820"/>
        <v>0</v>
      </c>
      <c r="CA94" s="10">
        <f t="shared" si="821"/>
        <v>0</v>
      </c>
      <c r="CB94" s="4"/>
      <c r="CC94" s="92">
        <f t="shared" si="822"/>
        <v>0</v>
      </c>
      <c r="CD94" s="10">
        <f t="shared" si="823"/>
        <v>0</v>
      </c>
      <c r="CE94" s="119">
        <f t="shared" si="824"/>
        <v>0</v>
      </c>
      <c r="CF94" s="4"/>
      <c r="CG94" s="92">
        <f t="shared" si="825"/>
        <v>0</v>
      </c>
      <c r="CH94" s="10">
        <f t="shared" si="826"/>
        <v>0</v>
      </c>
      <c r="CI94" s="4"/>
      <c r="CJ94" s="92">
        <f t="shared" si="827"/>
        <v>0</v>
      </c>
      <c r="CK94" s="10">
        <f t="shared" si="828"/>
        <v>0</v>
      </c>
      <c r="CL94" s="4"/>
      <c r="CM94" s="92">
        <f t="shared" si="829"/>
        <v>0</v>
      </c>
      <c r="CN94" s="10">
        <f t="shared" si="830"/>
        <v>0</v>
      </c>
      <c r="CO94" s="119">
        <f t="shared" si="831"/>
        <v>0</v>
      </c>
      <c r="CP94" s="4"/>
      <c r="CQ94" s="92">
        <f t="shared" si="832"/>
        <v>0</v>
      </c>
      <c r="CR94" s="10">
        <f t="shared" si="833"/>
        <v>0</v>
      </c>
      <c r="CS94" s="4"/>
      <c r="CT94" s="92">
        <f t="shared" si="834"/>
        <v>0</v>
      </c>
      <c r="CU94" s="10">
        <f t="shared" si="835"/>
        <v>0</v>
      </c>
      <c r="CV94" s="4"/>
      <c r="CW94" s="92">
        <f t="shared" si="836"/>
        <v>0</v>
      </c>
      <c r="CX94" s="10">
        <f t="shared" si="837"/>
        <v>0</v>
      </c>
      <c r="CY94" s="119">
        <f t="shared" si="838"/>
        <v>0</v>
      </c>
      <c r="CZ94" s="4"/>
      <c r="DA94" s="92">
        <f t="shared" si="839"/>
        <v>0</v>
      </c>
      <c r="DB94" s="10">
        <f t="shared" si="840"/>
        <v>0</v>
      </c>
      <c r="DC94" s="4">
        <f>1</f>
        <v>1</v>
      </c>
      <c r="DD94" s="92">
        <f t="shared" si="841"/>
        <v>60000</v>
      </c>
      <c r="DE94" s="10">
        <f t="shared" si="842"/>
        <v>100000</v>
      </c>
      <c r="DF94" s="4"/>
      <c r="DG94" s="92">
        <f t="shared" si="843"/>
        <v>0</v>
      </c>
      <c r="DH94" s="10">
        <f t="shared" si="844"/>
        <v>0</v>
      </c>
      <c r="DI94" s="119">
        <f t="shared" si="845"/>
        <v>1</v>
      </c>
      <c r="DJ94" s="4"/>
      <c r="DK94" s="92">
        <f t="shared" si="846"/>
        <v>0</v>
      </c>
      <c r="DL94" s="10">
        <f t="shared" si="847"/>
        <v>0</v>
      </c>
      <c r="DM94" s="4"/>
      <c r="DN94" s="92">
        <f t="shared" si="848"/>
        <v>0</v>
      </c>
      <c r="DO94" s="10">
        <f t="shared" si="849"/>
        <v>0</v>
      </c>
      <c r="DP94" s="4"/>
      <c r="DQ94" s="92">
        <f t="shared" si="850"/>
        <v>0</v>
      </c>
      <c r="DR94" s="10">
        <f t="shared" si="851"/>
        <v>0</v>
      </c>
      <c r="DS94" s="119">
        <f t="shared" si="852"/>
        <v>0</v>
      </c>
      <c r="DT94" s="4"/>
      <c r="DU94" s="92">
        <f t="shared" si="853"/>
        <v>0</v>
      </c>
      <c r="DV94" s="10">
        <f t="shared" si="854"/>
        <v>0</v>
      </c>
      <c r="DW94" s="4"/>
      <c r="DX94" s="92">
        <f t="shared" si="855"/>
        <v>0</v>
      </c>
      <c r="DY94" s="10">
        <f t="shared" si="856"/>
        <v>0</v>
      </c>
      <c r="DZ94" s="4"/>
      <c r="EA94" s="92">
        <f t="shared" si="857"/>
        <v>0</v>
      </c>
      <c r="EB94" s="10">
        <f t="shared" si="858"/>
        <v>0</v>
      </c>
      <c r="EC94" s="119">
        <f t="shared" si="681"/>
        <v>0</v>
      </c>
      <c r="ED94" s="4"/>
      <c r="EE94" s="92">
        <f t="shared" si="859"/>
        <v>0</v>
      </c>
      <c r="EF94" s="10">
        <f t="shared" si="860"/>
        <v>0</v>
      </c>
      <c r="EG94" s="4"/>
      <c r="EH94" s="92">
        <f t="shared" si="861"/>
        <v>0</v>
      </c>
      <c r="EI94" s="10">
        <f t="shared" si="862"/>
        <v>0</v>
      </c>
      <c r="EJ94" s="4"/>
      <c r="EK94" s="92">
        <f t="shared" si="863"/>
        <v>0</v>
      </c>
      <c r="EL94" s="10">
        <f t="shared" si="864"/>
        <v>0</v>
      </c>
      <c r="EM94" s="119">
        <f t="shared" si="865"/>
        <v>0</v>
      </c>
      <c r="EN94" s="4"/>
      <c r="EO94" s="92">
        <f t="shared" si="866"/>
        <v>0</v>
      </c>
      <c r="EP94" s="10">
        <f t="shared" si="671"/>
        <v>0</v>
      </c>
      <c r="EQ94" s="4"/>
      <c r="ER94" s="92">
        <f t="shared" si="867"/>
        <v>0</v>
      </c>
      <c r="ES94" s="10">
        <f t="shared" si="868"/>
        <v>0</v>
      </c>
      <c r="ET94" s="4"/>
      <c r="EU94" s="92">
        <f t="shared" si="869"/>
        <v>0</v>
      </c>
      <c r="EV94" s="10">
        <f t="shared" si="870"/>
        <v>0</v>
      </c>
      <c r="EW94" s="119">
        <f t="shared" si="672"/>
        <v>0</v>
      </c>
      <c r="EX94" s="4"/>
      <c r="EY94" s="92">
        <f t="shared" si="682"/>
        <v>0</v>
      </c>
      <c r="EZ94" s="10">
        <f t="shared" si="683"/>
        <v>0</v>
      </c>
      <c r="FA94" s="4"/>
      <c r="FB94" s="92">
        <f t="shared" si="684"/>
        <v>0</v>
      </c>
      <c r="FC94" s="10">
        <f t="shared" si="685"/>
        <v>0</v>
      </c>
      <c r="FD94" s="4"/>
      <c r="FE94" s="92">
        <f t="shared" si="686"/>
        <v>0</v>
      </c>
      <c r="FF94" s="10">
        <f t="shared" si="687"/>
        <v>0</v>
      </c>
      <c r="FG94" s="119">
        <f t="shared" si="871"/>
        <v>0</v>
      </c>
      <c r="FH94" s="4"/>
      <c r="FI94" s="92">
        <f t="shared" si="688"/>
        <v>0</v>
      </c>
      <c r="FJ94" s="10">
        <f t="shared" si="689"/>
        <v>0</v>
      </c>
      <c r="FK94" s="4"/>
      <c r="FL94" s="92">
        <f t="shared" si="690"/>
        <v>0</v>
      </c>
      <c r="FM94" s="10">
        <f t="shared" si="691"/>
        <v>0</v>
      </c>
      <c r="FN94" s="4"/>
      <c r="FO94" s="92">
        <f t="shared" si="692"/>
        <v>0</v>
      </c>
      <c r="FP94" s="10">
        <f t="shared" si="693"/>
        <v>0</v>
      </c>
      <c r="FQ94" s="119">
        <f t="shared" si="219"/>
        <v>0</v>
      </c>
      <c r="FR94" s="4">
        <v>1</v>
      </c>
      <c r="FS94" s="92">
        <f t="shared" si="694"/>
        <v>60000</v>
      </c>
      <c r="FT94" s="10">
        <f t="shared" si="695"/>
        <v>100000</v>
      </c>
      <c r="FU94" s="4"/>
      <c r="FV94" s="92">
        <f t="shared" si="696"/>
        <v>0</v>
      </c>
      <c r="FW94" s="10">
        <f t="shared" si="697"/>
        <v>0</v>
      </c>
      <c r="FX94" s="4"/>
      <c r="FY94" s="92">
        <f t="shared" si="698"/>
        <v>0</v>
      </c>
      <c r="FZ94" s="10">
        <f t="shared" si="699"/>
        <v>0</v>
      </c>
      <c r="GA94" s="119">
        <f t="shared" si="220"/>
        <v>1</v>
      </c>
      <c r="GB94" s="4"/>
      <c r="GC94" s="92">
        <f t="shared" si="700"/>
        <v>0</v>
      </c>
      <c r="GD94" s="10">
        <f t="shared" si="701"/>
        <v>0</v>
      </c>
      <c r="GE94" s="4"/>
      <c r="GF94" s="92">
        <f t="shared" si="702"/>
        <v>0</v>
      </c>
      <c r="GG94" s="10">
        <f t="shared" si="703"/>
        <v>0</v>
      </c>
      <c r="GH94" s="4"/>
      <c r="GI94" s="92">
        <f t="shared" si="704"/>
        <v>0</v>
      </c>
      <c r="GJ94" s="10">
        <f t="shared" si="705"/>
        <v>0</v>
      </c>
      <c r="GK94" s="119">
        <f t="shared" si="221"/>
        <v>0</v>
      </c>
      <c r="GL94" s="4"/>
      <c r="GM94" s="92">
        <f t="shared" si="706"/>
        <v>0</v>
      </c>
      <c r="GN94" s="10">
        <f t="shared" si="707"/>
        <v>0</v>
      </c>
      <c r="GO94" s="4"/>
      <c r="GP94" s="92">
        <f t="shared" si="708"/>
        <v>0</v>
      </c>
      <c r="GQ94" s="10">
        <f t="shared" si="709"/>
        <v>0</v>
      </c>
      <c r="GR94" s="4"/>
      <c r="GS94" s="92">
        <f t="shared" si="710"/>
        <v>0</v>
      </c>
      <c r="GT94" s="10">
        <f t="shared" si="711"/>
        <v>0</v>
      </c>
      <c r="GU94" s="119">
        <f t="shared" si="669"/>
        <v>0</v>
      </c>
      <c r="GV94" s="4"/>
      <c r="GW94" s="92">
        <f t="shared" si="712"/>
        <v>0</v>
      </c>
      <c r="GX94" s="10">
        <f t="shared" si="713"/>
        <v>0</v>
      </c>
      <c r="GY94" s="4"/>
      <c r="GZ94" s="92">
        <f t="shared" si="714"/>
        <v>0</v>
      </c>
      <c r="HA94" s="10">
        <f t="shared" si="715"/>
        <v>0</v>
      </c>
      <c r="HB94" s="4"/>
      <c r="HC94" s="92">
        <f t="shared" si="716"/>
        <v>0</v>
      </c>
      <c r="HD94" s="10">
        <f t="shared" si="717"/>
        <v>0</v>
      </c>
      <c r="HE94" s="119">
        <f t="shared" si="222"/>
        <v>0</v>
      </c>
      <c r="HF94" s="4"/>
      <c r="HG94" s="92">
        <f t="shared" si="718"/>
        <v>0</v>
      </c>
      <c r="HH94" s="10">
        <f t="shared" si="719"/>
        <v>0</v>
      </c>
      <c r="HI94" s="4"/>
      <c r="HJ94" s="92">
        <f t="shared" si="720"/>
        <v>0</v>
      </c>
      <c r="HK94" s="10">
        <f t="shared" si="721"/>
        <v>0</v>
      </c>
      <c r="HL94" s="4"/>
      <c r="HM94" s="92">
        <f t="shared" si="722"/>
        <v>0</v>
      </c>
      <c r="HN94" s="10">
        <f t="shared" si="723"/>
        <v>0</v>
      </c>
      <c r="HO94" s="119">
        <f t="shared" si="223"/>
        <v>0</v>
      </c>
      <c r="HP94" s="4"/>
      <c r="HQ94" s="92">
        <f t="shared" si="724"/>
        <v>0</v>
      </c>
      <c r="HR94" s="10">
        <f t="shared" si="725"/>
        <v>0</v>
      </c>
      <c r="HS94" s="4"/>
      <c r="HT94" s="92">
        <f t="shared" si="726"/>
        <v>0</v>
      </c>
      <c r="HU94" s="10">
        <f t="shared" si="727"/>
        <v>0</v>
      </c>
      <c r="HV94" s="4"/>
      <c r="HW94" s="92">
        <f t="shared" si="728"/>
        <v>0</v>
      </c>
      <c r="HX94" s="10">
        <f t="shared" si="729"/>
        <v>0</v>
      </c>
      <c r="HY94" s="119">
        <f t="shared" si="224"/>
        <v>0</v>
      </c>
      <c r="HZ94" s="4"/>
      <c r="IA94" s="92">
        <f t="shared" si="730"/>
        <v>0</v>
      </c>
      <c r="IB94" s="10">
        <f t="shared" si="731"/>
        <v>0</v>
      </c>
      <c r="IC94" s="4"/>
      <c r="ID94" s="92">
        <f t="shared" si="732"/>
        <v>0</v>
      </c>
      <c r="IE94" s="10">
        <f t="shared" si="733"/>
        <v>0</v>
      </c>
      <c r="IF94" s="4"/>
      <c r="IG94" s="92">
        <f t="shared" si="734"/>
        <v>0</v>
      </c>
      <c r="IH94" s="10">
        <f t="shared" si="735"/>
        <v>0</v>
      </c>
      <c r="II94" s="119">
        <f t="shared" si="225"/>
        <v>0</v>
      </c>
      <c r="IJ94" s="4"/>
      <c r="IK94" s="92">
        <f t="shared" si="736"/>
        <v>0</v>
      </c>
      <c r="IL94" s="10">
        <f t="shared" si="737"/>
        <v>0</v>
      </c>
      <c r="IM94" s="4"/>
      <c r="IN94" s="92">
        <f t="shared" si="738"/>
        <v>0</v>
      </c>
      <c r="IO94" s="10">
        <f t="shared" si="739"/>
        <v>0</v>
      </c>
      <c r="IP94" s="4"/>
      <c r="IQ94" s="92">
        <f t="shared" si="740"/>
        <v>0</v>
      </c>
      <c r="IR94" s="10">
        <f t="shared" si="741"/>
        <v>0</v>
      </c>
      <c r="IS94" s="119">
        <f t="shared" si="226"/>
        <v>0</v>
      </c>
      <c r="IT94" s="4"/>
      <c r="IU94" s="92">
        <f t="shared" si="742"/>
        <v>0</v>
      </c>
      <c r="IV94" s="10">
        <f t="shared" si="743"/>
        <v>0</v>
      </c>
      <c r="IW94" s="4">
        <v>1</v>
      </c>
      <c r="IX94" s="92">
        <f t="shared" si="744"/>
        <v>60000</v>
      </c>
      <c r="IY94" s="10">
        <f t="shared" si="745"/>
        <v>100000</v>
      </c>
      <c r="IZ94" s="4"/>
      <c r="JA94" s="92">
        <f t="shared" si="746"/>
        <v>0</v>
      </c>
      <c r="JB94" s="10">
        <f t="shared" si="747"/>
        <v>0</v>
      </c>
      <c r="JC94" s="119">
        <f t="shared" si="227"/>
        <v>1</v>
      </c>
      <c r="JD94" s="4">
        <v>1</v>
      </c>
      <c r="JE94" s="92">
        <f t="shared" si="748"/>
        <v>60000</v>
      </c>
      <c r="JF94" s="10">
        <f t="shared" si="665"/>
        <v>100000</v>
      </c>
      <c r="JG94" s="4"/>
      <c r="JH94" s="92">
        <f t="shared" si="749"/>
        <v>0</v>
      </c>
      <c r="JI94" s="10">
        <f t="shared" si="666"/>
        <v>0</v>
      </c>
      <c r="JJ94" s="4"/>
      <c r="JK94" s="92">
        <f t="shared" si="750"/>
        <v>0</v>
      </c>
      <c r="JL94" s="10">
        <f t="shared" si="751"/>
        <v>0</v>
      </c>
      <c r="JM94" s="119">
        <f t="shared" si="667"/>
        <v>1</v>
      </c>
      <c r="JN94" s="4"/>
      <c r="JO94" s="92">
        <f t="shared" si="752"/>
        <v>0</v>
      </c>
      <c r="JP94" s="10">
        <f t="shared" si="753"/>
        <v>0</v>
      </c>
      <c r="JQ94" s="4"/>
      <c r="JR94" s="92">
        <f t="shared" si="754"/>
        <v>0</v>
      </c>
      <c r="JS94" s="10">
        <f t="shared" si="755"/>
        <v>0</v>
      </c>
      <c r="JT94" s="4"/>
      <c r="JU94" s="92">
        <f t="shared" si="756"/>
        <v>0</v>
      </c>
      <c r="JV94" s="10">
        <f t="shared" si="757"/>
        <v>0</v>
      </c>
      <c r="JW94" s="119">
        <f t="shared" si="228"/>
        <v>0</v>
      </c>
      <c r="JX94" s="4"/>
      <c r="JY94" s="92">
        <f t="shared" si="758"/>
        <v>0</v>
      </c>
      <c r="JZ94" s="10">
        <f t="shared" si="759"/>
        <v>0</v>
      </c>
      <c r="KA94" s="4"/>
      <c r="KB94" s="92">
        <f t="shared" si="760"/>
        <v>0</v>
      </c>
      <c r="KC94" s="10">
        <f t="shared" si="761"/>
        <v>0</v>
      </c>
      <c r="KD94" s="4"/>
      <c r="KE94" s="92">
        <f t="shared" si="762"/>
        <v>0</v>
      </c>
      <c r="KF94" s="10">
        <f t="shared" si="763"/>
        <v>0</v>
      </c>
      <c r="KG94" s="119">
        <f t="shared" si="229"/>
        <v>0</v>
      </c>
      <c r="KH94" s="4"/>
      <c r="KI94" s="92">
        <f t="shared" si="764"/>
        <v>0</v>
      </c>
      <c r="KJ94" s="10">
        <f t="shared" si="765"/>
        <v>0</v>
      </c>
      <c r="KK94" s="4"/>
      <c r="KL94" s="92">
        <f t="shared" si="766"/>
        <v>0</v>
      </c>
      <c r="KM94" s="10">
        <f t="shared" si="767"/>
        <v>0</v>
      </c>
      <c r="KN94" s="4"/>
      <c r="KO94" s="92">
        <f t="shared" si="768"/>
        <v>0</v>
      </c>
      <c r="KP94" s="10">
        <f t="shared" si="769"/>
        <v>0</v>
      </c>
      <c r="KQ94" s="119">
        <f t="shared" si="230"/>
        <v>0</v>
      </c>
      <c r="KR94" s="4"/>
      <c r="KS94" s="92">
        <f t="shared" si="770"/>
        <v>0</v>
      </c>
      <c r="KT94" s="10">
        <f t="shared" si="771"/>
        <v>0</v>
      </c>
      <c r="KU94" s="4"/>
      <c r="KV94" s="92">
        <f t="shared" si="772"/>
        <v>0</v>
      </c>
      <c r="KW94" s="10">
        <f t="shared" si="773"/>
        <v>0</v>
      </c>
      <c r="KX94" s="4"/>
      <c r="KY94" s="92">
        <f t="shared" si="774"/>
        <v>0</v>
      </c>
      <c r="KZ94" s="10">
        <f t="shared" si="775"/>
        <v>0</v>
      </c>
      <c r="LA94" s="119">
        <f t="shared" si="231"/>
        <v>0</v>
      </c>
      <c r="LB94" s="37"/>
      <c r="LD94" s="335">
        <f t="shared" si="670"/>
        <v>6</v>
      </c>
      <c r="LE94" s="189">
        <f t="shared" si="673"/>
        <v>600000</v>
      </c>
    </row>
    <row r="95" spans="1:317" x14ac:dyDescent="0.25">
      <c r="A95" s="251" t="s">
        <v>461</v>
      </c>
      <c r="B95" s="12">
        <v>60000</v>
      </c>
      <c r="C95" s="12">
        <v>100000</v>
      </c>
      <c r="D95" s="4"/>
      <c r="E95" s="92">
        <f t="shared" si="776"/>
        <v>0</v>
      </c>
      <c r="F95" s="10"/>
      <c r="G95" s="4"/>
      <c r="H95" s="92">
        <f t="shared" si="778"/>
        <v>0</v>
      </c>
      <c r="I95" s="10">
        <f t="shared" si="779"/>
        <v>0</v>
      </c>
      <c r="J95" s="4"/>
      <c r="K95" s="92">
        <f t="shared" si="780"/>
        <v>0</v>
      </c>
      <c r="L95" s="10">
        <f t="shared" si="781"/>
        <v>0</v>
      </c>
      <c r="M95" s="119">
        <f t="shared" si="782"/>
        <v>0</v>
      </c>
      <c r="N95" s="4"/>
      <c r="O95" s="92">
        <f t="shared" ref="O95:O100" si="873">N95*B95</f>
        <v>0</v>
      </c>
      <c r="P95" s="10">
        <f t="shared" si="783"/>
        <v>0</v>
      </c>
      <c r="Q95" s="4"/>
      <c r="R95" s="92">
        <f t="shared" si="784"/>
        <v>0</v>
      </c>
      <c r="S95" s="10">
        <f t="shared" si="785"/>
        <v>0</v>
      </c>
      <c r="T95" s="4"/>
      <c r="U95" s="92">
        <f t="shared" si="786"/>
        <v>0</v>
      </c>
      <c r="V95" s="10">
        <f t="shared" si="787"/>
        <v>0</v>
      </c>
      <c r="W95" s="119">
        <f t="shared" si="788"/>
        <v>0</v>
      </c>
      <c r="X95" s="4"/>
      <c r="Y95" s="92">
        <f t="shared" si="789"/>
        <v>0</v>
      </c>
      <c r="Z95" s="10"/>
      <c r="AA95" s="4"/>
      <c r="AB95" s="92">
        <f t="shared" si="791"/>
        <v>0</v>
      </c>
      <c r="AC95" s="10"/>
      <c r="AD95" s="4"/>
      <c r="AE95" s="92"/>
      <c r="AF95" s="10"/>
      <c r="AG95" s="119">
        <f t="shared" si="795"/>
        <v>0</v>
      </c>
      <c r="AH95" s="4"/>
      <c r="AI95" s="92">
        <f t="shared" si="675"/>
        <v>0</v>
      </c>
      <c r="AJ95" s="10">
        <f t="shared" si="676"/>
        <v>0</v>
      </c>
      <c r="AK95" s="4"/>
      <c r="AL95" s="92">
        <f t="shared" si="796"/>
        <v>0</v>
      </c>
      <c r="AM95" s="10">
        <f t="shared" si="797"/>
        <v>0</v>
      </c>
      <c r="AN95" s="4"/>
      <c r="AO95" s="92">
        <f t="shared" si="677"/>
        <v>0</v>
      </c>
      <c r="AP95" s="10">
        <f t="shared" si="678"/>
        <v>0</v>
      </c>
      <c r="AQ95" s="119">
        <f t="shared" si="798"/>
        <v>0</v>
      </c>
      <c r="AR95" s="4"/>
      <c r="AS95" s="92">
        <f t="shared" si="799"/>
        <v>0</v>
      </c>
      <c r="AT95" s="10">
        <f t="shared" si="800"/>
        <v>0</v>
      </c>
      <c r="AU95" s="4"/>
      <c r="AV95" s="92">
        <f t="shared" si="801"/>
        <v>0</v>
      </c>
      <c r="AW95" s="10">
        <f t="shared" si="802"/>
        <v>0</v>
      </c>
      <c r="AX95" s="4"/>
      <c r="AY95" s="92">
        <f t="shared" si="803"/>
        <v>0</v>
      </c>
      <c r="AZ95" s="10">
        <f t="shared" si="804"/>
        <v>0</v>
      </c>
      <c r="BA95" s="119">
        <f t="shared" si="805"/>
        <v>0</v>
      </c>
      <c r="BB95" s="4"/>
      <c r="BC95" s="92">
        <f t="shared" si="806"/>
        <v>0</v>
      </c>
      <c r="BD95" s="10">
        <f t="shared" si="872"/>
        <v>0</v>
      </c>
      <c r="BE95" s="4"/>
      <c r="BF95" s="92">
        <f t="shared" si="808"/>
        <v>0</v>
      </c>
      <c r="BG95" s="10">
        <f t="shared" si="809"/>
        <v>0</v>
      </c>
      <c r="BH95" s="4"/>
      <c r="BI95" s="92">
        <f t="shared" si="679"/>
        <v>0</v>
      </c>
      <c r="BJ95" s="10">
        <f t="shared" si="680"/>
        <v>0</v>
      </c>
      <c r="BK95" s="119">
        <f t="shared" si="810"/>
        <v>0</v>
      </c>
      <c r="BL95" s="4"/>
      <c r="BM95" s="92">
        <f t="shared" si="811"/>
        <v>0</v>
      </c>
      <c r="BN95" s="10">
        <f t="shared" si="812"/>
        <v>0</v>
      </c>
      <c r="BO95" s="4"/>
      <c r="BP95" s="92">
        <f t="shared" si="813"/>
        <v>0</v>
      </c>
      <c r="BQ95" s="10">
        <f t="shared" si="814"/>
        <v>0</v>
      </c>
      <c r="BR95" s="4"/>
      <c r="BS95" s="92">
        <f t="shared" si="815"/>
        <v>0</v>
      </c>
      <c r="BT95" s="10">
        <f t="shared" si="816"/>
        <v>0</v>
      </c>
      <c r="BU95" s="119">
        <f t="shared" si="817"/>
        <v>0</v>
      </c>
      <c r="BV95" s="4"/>
      <c r="BW95" s="92">
        <f t="shared" si="818"/>
        <v>0</v>
      </c>
      <c r="BX95" s="10"/>
      <c r="BY95" s="4"/>
      <c r="BZ95" s="92">
        <f t="shared" si="820"/>
        <v>0</v>
      </c>
      <c r="CA95" s="10"/>
      <c r="CB95" s="4"/>
      <c r="CC95" s="92">
        <f t="shared" si="822"/>
        <v>0</v>
      </c>
      <c r="CD95" s="10">
        <f t="shared" si="823"/>
        <v>0</v>
      </c>
      <c r="CE95" s="119">
        <f t="shared" si="824"/>
        <v>0</v>
      </c>
      <c r="CF95" s="4"/>
      <c r="CG95" s="92">
        <f t="shared" si="825"/>
        <v>0</v>
      </c>
      <c r="CH95" s="10"/>
      <c r="CI95" s="4"/>
      <c r="CJ95" s="92">
        <f t="shared" si="827"/>
        <v>0</v>
      </c>
      <c r="CK95" s="10">
        <f t="shared" si="828"/>
        <v>0</v>
      </c>
      <c r="CL95" s="4"/>
      <c r="CM95" s="92">
        <f t="shared" si="829"/>
        <v>0</v>
      </c>
      <c r="CN95" s="10"/>
      <c r="CO95" s="119"/>
      <c r="CP95" s="4"/>
      <c r="CQ95" s="92">
        <f t="shared" si="832"/>
        <v>0</v>
      </c>
      <c r="CR95" s="10"/>
      <c r="CS95" s="4"/>
      <c r="CT95" s="92">
        <f t="shared" si="834"/>
        <v>0</v>
      </c>
      <c r="CU95" s="10"/>
      <c r="CV95" s="4"/>
      <c r="CW95" s="92">
        <f t="shared" si="836"/>
        <v>0</v>
      </c>
      <c r="CX95" s="10"/>
      <c r="CY95" s="119"/>
      <c r="CZ95" s="4"/>
      <c r="DA95" s="92">
        <f t="shared" si="839"/>
        <v>0</v>
      </c>
      <c r="DB95" s="10"/>
      <c r="DC95" s="4"/>
      <c r="DD95" s="92">
        <f t="shared" si="841"/>
        <v>0</v>
      </c>
      <c r="DE95" s="10"/>
      <c r="DF95" s="4"/>
      <c r="DG95" s="92">
        <f t="shared" si="843"/>
        <v>0</v>
      </c>
      <c r="DH95" s="10"/>
      <c r="DI95" s="119">
        <f t="shared" si="845"/>
        <v>0</v>
      </c>
      <c r="DJ95" s="4"/>
      <c r="DK95" s="92">
        <f t="shared" si="846"/>
        <v>0</v>
      </c>
      <c r="DL95" s="10"/>
      <c r="DM95" s="4"/>
      <c r="DN95" s="92">
        <f t="shared" si="848"/>
        <v>0</v>
      </c>
      <c r="DO95" s="10"/>
      <c r="DP95" s="4"/>
      <c r="DQ95" s="92">
        <f t="shared" si="850"/>
        <v>0</v>
      </c>
      <c r="DR95" s="10"/>
      <c r="DS95" s="119"/>
      <c r="DT95" s="4"/>
      <c r="DU95" s="92">
        <f t="shared" si="853"/>
        <v>0</v>
      </c>
      <c r="DV95" s="10"/>
      <c r="DW95" s="4"/>
      <c r="DX95" s="92">
        <f t="shared" si="855"/>
        <v>0</v>
      </c>
      <c r="DY95" s="10"/>
      <c r="DZ95" s="4"/>
      <c r="EA95" s="92">
        <f t="shared" si="857"/>
        <v>0</v>
      </c>
      <c r="EB95" s="10"/>
      <c r="EC95" s="119">
        <f t="shared" si="681"/>
        <v>0</v>
      </c>
      <c r="ED95" s="4"/>
      <c r="EE95" s="92">
        <f t="shared" si="859"/>
        <v>0</v>
      </c>
      <c r="EF95" s="10"/>
      <c r="EG95" s="4"/>
      <c r="EH95" s="92">
        <f t="shared" si="861"/>
        <v>0</v>
      </c>
      <c r="EI95" s="10">
        <f t="shared" si="862"/>
        <v>0</v>
      </c>
      <c r="EJ95" s="4"/>
      <c r="EK95" s="92">
        <f t="shared" si="863"/>
        <v>0</v>
      </c>
      <c r="EL95" s="10">
        <f t="shared" si="864"/>
        <v>0</v>
      </c>
      <c r="EM95" s="119">
        <f t="shared" si="865"/>
        <v>0</v>
      </c>
      <c r="EN95" s="4"/>
      <c r="EO95" s="92">
        <f t="shared" si="866"/>
        <v>0</v>
      </c>
      <c r="EP95" s="10">
        <f t="shared" si="671"/>
        <v>0</v>
      </c>
      <c r="EQ95" s="4"/>
      <c r="ER95" s="92">
        <f t="shared" si="867"/>
        <v>0</v>
      </c>
      <c r="ES95" s="10"/>
      <c r="ET95" s="4"/>
      <c r="EU95" s="92">
        <f t="shared" si="869"/>
        <v>0</v>
      </c>
      <c r="EV95" s="10"/>
      <c r="EW95" s="119">
        <f t="shared" si="672"/>
        <v>0</v>
      </c>
      <c r="EX95" s="4"/>
      <c r="EY95" s="92">
        <f t="shared" si="682"/>
        <v>0</v>
      </c>
      <c r="EZ95" s="10"/>
      <c r="FA95" s="4"/>
      <c r="FB95" s="92">
        <f t="shared" si="684"/>
        <v>0</v>
      </c>
      <c r="FC95" s="10"/>
      <c r="FD95" s="4"/>
      <c r="FE95" s="92">
        <f t="shared" si="686"/>
        <v>0</v>
      </c>
      <c r="FF95" s="10"/>
      <c r="FG95" s="119"/>
      <c r="FH95" s="4"/>
      <c r="FI95" s="92">
        <f t="shared" si="688"/>
        <v>0</v>
      </c>
      <c r="FJ95" s="10"/>
      <c r="FK95" s="4"/>
      <c r="FL95" s="92">
        <f t="shared" si="690"/>
        <v>0</v>
      </c>
      <c r="FM95" s="10"/>
      <c r="FN95" s="4"/>
      <c r="FO95" s="92">
        <f t="shared" si="692"/>
        <v>0</v>
      </c>
      <c r="FP95" s="10"/>
      <c r="FQ95" s="119"/>
      <c r="FR95" s="4"/>
      <c r="FS95" s="92">
        <f t="shared" si="694"/>
        <v>0</v>
      </c>
      <c r="FT95" s="10"/>
      <c r="FU95" s="4"/>
      <c r="FV95" s="92">
        <f t="shared" si="696"/>
        <v>0</v>
      </c>
      <c r="FW95" s="10"/>
      <c r="FX95" s="4"/>
      <c r="FY95" s="92">
        <f t="shared" si="698"/>
        <v>0</v>
      </c>
      <c r="FZ95" s="10"/>
      <c r="GA95" s="119"/>
      <c r="GB95" s="4"/>
      <c r="GC95" s="92">
        <f t="shared" si="700"/>
        <v>0</v>
      </c>
      <c r="GD95" s="10"/>
      <c r="GE95" s="4"/>
      <c r="GF95" s="92">
        <f t="shared" si="702"/>
        <v>0</v>
      </c>
      <c r="GG95" s="10"/>
      <c r="GH95" s="4"/>
      <c r="GI95" s="92">
        <f t="shared" si="704"/>
        <v>0</v>
      </c>
      <c r="GJ95" s="10"/>
      <c r="GK95" s="119"/>
      <c r="GL95" s="4"/>
      <c r="GM95" s="92">
        <f t="shared" si="706"/>
        <v>0</v>
      </c>
      <c r="GN95" s="10"/>
      <c r="GO95" s="4"/>
      <c r="GP95" s="92">
        <f t="shared" si="708"/>
        <v>0</v>
      </c>
      <c r="GQ95" s="10"/>
      <c r="GR95" s="4"/>
      <c r="GS95" s="92">
        <f t="shared" si="710"/>
        <v>0</v>
      </c>
      <c r="GT95" s="10"/>
      <c r="GU95" s="119">
        <f t="shared" si="669"/>
        <v>0</v>
      </c>
      <c r="GV95" s="4"/>
      <c r="GW95" s="92">
        <f t="shared" si="712"/>
        <v>0</v>
      </c>
      <c r="GX95" s="10"/>
      <c r="GY95" s="4"/>
      <c r="GZ95" s="92">
        <f t="shared" si="714"/>
        <v>0</v>
      </c>
      <c r="HA95" s="10"/>
      <c r="HB95" s="4"/>
      <c r="HC95" s="92">
        <f t="shared" si="716"/>
        <v>0</v>
      </c>
      <c r="HD95" s="10"/>
      <c r="HE95" s="119"/>
      <c r="HF95" s="4"/>
      <c r="HG95" s="92">
        <f t="shared" si="718"/>
        <v>0</v>
      </c>
      <c r="HH95" s="10"/>
      <c r="HI95" s="4"/>
      <c r="HJ95" s="92">
        <f t="shared" si="720"/>
        <v>0</v>
      </c>
      <c r="HK95" s="10"/>
      <c r="HL95" s="4"/>
      <c r="HM95" s="92">
        <f t="shared" si="722"/>
        <v>0</v>
      </c>
      <c r="HN95" s="10"/>
      <c r="HO95" s="119"/>
      <c r="HP95" s="4"/>
      <c r="HQ95" s="92">
        <f t="shared" si="724"/>
        <v>0</v>
      </c>
      <c r="HR95" s="10"/>
      <c r="HS95" s="4"/>
      <c r="HT95" s="92">
        <f t="shared" si="726"/>
        <v>0</v>
      </c>
      <c r="HU95" s="10">
        <f t="shared" si="727"/>
        <v>0</v>
      </c>
      <c r="HV95" s="4"/>
      <c r="HW95" s="92">
        <f t="shared" si="728"/>
        <v>0</v>
      </c>
      <c r="HX95" s="10">
        <f t="shared" si="729"/>
        <v>0</v>
      </c>
      <c r="HY95" s="119">
        <f t="shared" si="224"/>
        <v>0</v>
      </c>
      <c r="HZ95" s="4"/>
      <c r="IA95" s="92">
        <f t="shared" si="730"/>
        <v>0</v>
      </c>
      <c r="IB95" s="10"/>
      <c r="IC95" s="4"/>
      <c r="ID95" s="92">
        <f t="shared" si="732"/>
        <v>0</v>
      </c>
      <c r="IE95" s="10"/>
      <c r="IF95" s="4"/>
      <c r="IG95" s="92">
        <f t="shared" si="734"/>
        <v>0</v>
      </c>
      <c r="IH95" s="10"/>
      <c r="II95" s="119"/>
      <c r="IJ95" s="4"/>
      <c r="IK95" s="92">
        <f t="shared" si="736"/>
        <v>0</v>
      </c>
      <c r="IL95" s="10"/>
      <c r="IM95" s="4"/>
      <c r="IN95" s="92">
        <f t="shared" si="738"/>
        <v>0</v>
      </c>
      <c r="IO95" s="10">
        <f t="shared" si="739"/>
        <v>0</v>
      </c>
      <c r="IP95" s="4"/>
      <c r="IQ95" s="92">
        <f t="shared" si="740"/>
        <v>0</v>
      </c>
      <c r="IR95" s="10">
        <f>IP94*C94</f>
        <v>0</v>
      </c>
      <c r="IS95" s="119">
        <f t="shared" si="226"/>
        <v>0</v>
      </c>
      <c r="IT95" s="4"/>
      <c r="IU95" s="92">
        <f t="shared" si="742"/>
        <v>0</v>
      </c>
      <c r="IV95" s="10"/>
      <c r="IW95" s="4"/>
      <c r="IX95" s="92">
        <f t="shared" si="744"/>
        <v>0</v>
      </c>
      <c r="IY95" s="10"/>
      <c r="IZ95" s="4"/>
      <c r="JA95" s="92">
        <f t="shared" si="746"/>
        <v>0</v>
      </c>
      <c r="JB95" s="10"/>
      <c r="JC95" s="119"/>
      <c r="JD95" s="4">
        <v>1</v>
      </c>
      <c r="JE95" s="92">
        <f t="shared" si="748"/>
        <v>60000</v>
      </c>
      <c r="JF95" s="10">
        <f t="shared" si="665"/>
        <v>100000</v>
      </c>
      <c r="JG95" s="4"/>
      <c r="JH95" s="92">
        <f t="shared" si="749"/>
        <v>0</v>
      </c>
      <c r="JI95" s="10">
        <f t="shared" si="666"/>
        <v>0</v>
      </c>
      <c r="JJ95" s="4"/>
      <c r="JK95" s="92">
        <f t="shared" si="750"/>
        <v>0</v>
      </c>
      <c r="JL95" s="10"/>
      <c r="JM95" s="119">
        <f t="shared" si="667"/>
        <v>1</v>
      </c>
      <c r="JN95" s="4"/>
      <c r="JO95" s="92">
        <f t="shared" si="752"/>
        <v>0</v>
      </c>
      <c r="JP95" s="10"/>
      <c r="JQ95" s="4"/>
      <c r="JR95" s="92">
        <f t="shared" si="754"/>
        <v>0</v>
      </c>
      <c r="JS95" s="10"/>
      <c r="JT95" s="4"/>
      <c r="JU95" s="92"/>
      <c r="JV95" s="10"/>
      <c r="JW95" s="119"/>
      <c r="JX95" s="4"/>
      <c r="JY95" s="92">
        <f t="shared" si="758"/>
        <v>0</v>
      </c>
      <c r="JZ95" s="10"/>
      <c r="KA95" s="4"/>
      <c r="KB95" s="92">
        <f t="shared" si="760"/>
        <v>0</v>
      </c>
      <c r="KC95" s="10"/>
      <c r="KD95" s="4"/>
      <c r="KE95" s="92">
        <f t="shared" si="762"/>
        <v>0</v>
      </c>
      <c r="KF95" s="10"/>
      <c r="KG95" s="119"/>
      <c r="KH95" s="4"/>
      <c r="KI95" s="92">
        <f t="shared" si="764"/>
        <v>0</v>
      </c>
      <c r="KJ95" s="10"/>
      <c r="KK95" s="4"/>
      <c r="KL95" s="92">
        <f t="shared" si="766"/>
        <v>0</v>
      </c>
      <c r="KM95" s="10"/>
      <c r="KN95" s="4"/>
      <c r="KO95" s="92">
        <f t="shared" si="768"/>
        <v>0</v>
      </c>
      <c r="KP95" s="10"/>
      <c r="KQ95" s="119"/>
      <c r="KR95" s="4"/>
      <c r="KS95" s="92">
        <f t="shared" si="770"/>
        <v>0</v>
      </c>
      <c r="KT95" s="10"/>
      <c r="KU95" s="4"/>
      <c r="KV95" s="92">
        <f t="shared" si="772"/>
        <v>0</v>
      </c>
      <c r="KW95" s="10"/>
      <c r="KX95" s="4"/>
      <c r="KY95" s="92">
        <f t="shared" si="774"/>
        <v>0</v>
      </c>
      <c r="KZ95" s="10"/>
      <c r="LA95" s="119"/>
      <c r="LB95" s="37"/>
      <c r="LD95" s="335">
        <f t="shared" si="670"/>
        <v>1</v>
      </c>
      <c r="LE95" s="189">
        <f t="shared" si="673"/>
        <v>100000</v>
      </c>
    </row>
    <row r="96" spans="1:317" x14ac:dyDescent="0.25">
      <c r="A96" s="4" t="s">
        <v>139</v>
      </c>
      <c r="B96" s="12">
        <v>80000</v>
      </c>
      <c r="C96" s="12">
        <v>100000</v>
      </c>
      <c r="D96" s="4"/>
      <c r="E96" s="92">
        <f t="shared" si="776"/>
        <v>0</v>
      </c>
      <c r="F96" s="10">
        <f t="shared" si="777"/>
        <v>0</v>
      </c>
      <c r="G96" s="4"/>
      <c r="H96" s="92">
        <f t="shared" si="778"/>
        <v>0</v>
      </c>
      <c r="I96" s="10">
        <f t="shared" si="779"/>
        <v>0</v>
      </c>
      <c r="J96" s="4"/>
      <c r="K96" s="92">
        <f t="shared" si="780"/>
        <v>0</v>
      </c>
      <c r="L96" s="10">
        <f t="shared" si="781"/>
        <v>0</v>
      </c>
      <c r="M96" s="119">
        <f t="shared" si="782"/>
        <v>0</v>
      </c>
      <c r="N96" s="4"/>
      <c r="O96" s="92">
        <f t="shared" si="873"/>
        <v>0</v>
      </c>
      <c r="P96" s="10">
        <f t="shared" si="783"/>
        <v>0</v>
      </c>
      <c r="Q96" s="4"/>
      <c r="R96" s="92">
        <f t="shared" si="784"/>
        <v>0</v>
      </c>
      <c r="S96" s="10">
        <f t="shared" si="785"/>
        <v>0</v>
      </c>
      <c r="T96" s="4"/>
      <c r="U96" s="92">
        <f t="shared" si="786"/>
        <v>0</v>
      </c>
      <c r="V96" s="10">
        <f t="shared" si="787"/>
        <v>0</v>
      </c>
      <c r="W96" s="119">
        <f t="shared" si="788"/>
        <v>0</v>
      </c>
      <c r="X96" s="4"/>
      <c r="Y96" s="92">
        <f t="shared" si="789"/>
        <v>0</v>
      </c>
      <c r="Z96" s="10">
        <f t="shared" si="790"/>
        <v>0</v>
      </c>
      <c r="AA96" s="4"/>
      <c r="AB96" s="92">
        <f t="shared" si="791"/>
        <v>0</v>
      </c>
      <c r="AC96" s="10">
        <f t="shared" si="792"/>
        <v>0</v>
      </c>
      <c r="AD96" s="4"/>
      <c r="AE96" s="92">
        <f t="shared" si="793"/>
        <v>0</v>
      </c>
      <c r="AF96" s="10">
        <f t="shared" si="794"/>
        <v>0</v>
      </c>
      <c r="AG96" s="119">
        <f>X96+AA96+AD96</f>
        <v>0</v>
      </c>
      <c r="AH96" s="4"/>
      <c r="AI96" s="92">
        <f t="shared" si="675"/>
        <v>0</v>
      </c>
      <c r="AJ96" s="10">
        <f t="shared" si="676"/>
        <v>0</v>
      </c>
      <c r="AK96" s="4"/>
      <c r="AL96" s="92">
        <f t="shared" si="796"/>
        <v>0</v>
      </c>
      <c r="AM96" s="10">
        <f t="shared" si="797"/>
        <v>0</v>
      </c>
      <c r="AN96" s="4"/>
      <c r="AO96" s="92">
        <f t="shared" si="677"/>
        <v>0</v>
      </c>
      <c r="AP96" s="10">
        <f t="shared" si="678"/>
        <v>0</v>
      </c>
      <c r="AQ96" s="119">
        <f t="shared" si="798"/>
        <v>0</v>
      </c>
      <c r="AR96" s="4"/>
      <c r="AS96" s="92">
        <f t="shared" si="799"/>
        <v>0</v>
      </c>
      <c r="AT96" s="10">
        <f t="shared" si="800"/>
        <v>0</v>
      </c>
      <c r="AU96" s="4"/>
      <c r="AV96" s="92">
        <f t="shared" si="801"/>
        <v>0</v>
      </c>
      <c r="AW96" s="10">
        <f t="shared" si="802"/>
        <v>0</v>
      </c>
      <c r="AX96" s="4"/>
      <c r="AY96" s="92">
        <f t="shared" si="803"/>
        <v>0</v>
      </c>
      <c r="AZ96" s="10">
        <f t="shared" si="804"/>
        <v>0</v>
      </c>
      <c r="BA96" s="119">
        <f t="shared" si="805"/>
        <v>0</v>
      </c>
      <c r="BB96" s="4"/>
      <c r="BC96" s="92">
        <f t="shared" si="806"/>
        <v>0</v>
      </c>
      <c r="BD96" s="10">
        <f t="shared" si="872"/>
        <v>0</v>
      </c>
      <c r="BE96" s="4"/>
      <c r="BF96" s="92">
        <f t="shared" si="808"/>
        <v>0</v>
      </c>
      <c r="BG96" s="10">
        <f t="shared" si="809"/>
        <v>0</v>
      </c>
      <c r="BH96" s="4"/>
      <c r="BI96" s="92">
        <f t="shared" si="679"/>
        <v>0</v>
      </c>
      <c r="BJ96" s="10">
        <f t="shared" si="680"/>
        <v>0</v>
      </c>
      <c r="BK96" s="119">
        <f t="shared" si="810"/>
        <v>0</v>
      </c>
      <c r="BL96" s="4"/>
      <c r="BM96" s="92">
        <f t="shared" si="811"/>
        <v>0</v>
      </c>
      <c r="BN96" s="10">
        <f t="shared" si="812"/>
        <v>0</v>
      </c>
      <c r="BO96" s="4"/>
      <c r="BP96" s="92">
        <f t="shared" si="813"/>
        <v>0</v>
      </c>
      <c r="BQ96" s="10">
        <f t="shared" si="814"/>
        <v>0</v>
      </c>
      <c r="BR96" s="4"/>
      <c r="BS96" s="92">
        <f t="shared" si="815"/>
        <v>0</v>
      </c>
      <c r="BT96" s="10">
        <f t="shared" si="816"/>
        <v>0</v>
      </c>
      <c r="BU96" s="119">
        <f t="shared" si="817"/>
        <v>0</v>
      </c>
      <c r="BV96" s="4"/>
      <c r="BW96" s="92">
        <f t="shared" si="818"/>
        <v>0</v>
      </c>
      <c r="BX96" s="10">
        <f t="shared" si="819"/>
        <v>0</v>
      </c>
      <c r="BY96" s="4"/>
      <c r="BZ96" s="92">
        <f t="shared" si="820"/>
        <v>0</v>
      </c>
      <c r="CA96" s="10">
        <f t="shared" si="821"/>
        <v>0</v>
      </c>
      <c r="CB96" s="4"/>
      <c r="CC96" s="92">
        <f t="shared" si="822"/>
        <v>0</v>
      </c>
      <c r="CD96" s="10">
        <f t="shared" si="823"/>
        <v>0</v>
      </c>
      <c r="CE96" s="119">
        <f t="shared" si="824"/>
        <v>0</v>
      </c>
      <c r="CF96" s="4"/>
      <c r="CG96" s="92">
        <f t="shared" si="825"/>
        <v>0</v>
      </c>
      <c r="CH96" s="10">
        <f t="shared" si="826"/>
        <v>0</v>
      </c>
      <c r="CI96" s="4"/>
      <c r="CJ96" s="92">
        <f t="shared" si="827"/>
        <v>0</v>
      </c>
      <c r="CK96" s="10">
        <f t="shared" si="828"/>
        <v>0</v>
      </c>
      <c r="CL96" s="4"/>
      <c r="CM96" s="92">
        <f t="shared" si="829"/>
        <v>0</v>
      </c>
      <c r="CN96" s="10">
        <f t="shared" si="830"/>
        <v>0</v>
      </c>
      <c r="CO96" s="119">
        <f t="shared" si="831"/>
        <v>0</v>
      </c>
      <c r="CP96" s="4"/>
      <c r="CQ96" s="92">
        <f t="shared" si="832"/>
        <v>0</v>
      </c>
      <c r="CR96" s="10">
        <f t="shared" si="833"/>
        <v>0</v>
      </c>
      <c r="CS96" s="4"/>
      <c r="CT96" s="92">
        <f t="shared" si="834"/>
        <v>0</v>
      </c>
      <c r="CU96" s="10">
        <f t="shared" si="835"/>
        <v>0</v>
      </c>
      <c r="CV96" s="4"/>
      <c r="CW96" s="92">
        <f t="shared" si="836"/>
        <v>0</v>
      </c>
      <c r="CX96" s="10">
        <f t="shared" si="837"/>
        <v>0</v>
      </c>
      <c r="CY96" s="119">
        <f t="shared" si="838"/>
        <v>0</v>
      </c>
      <c r="CZ96" s="4"/>
      <c r="DA96" s="92">
        <f t="shared" si="839"/>
        <v>0</v>
      </c>
      <c r="DB96" s="10">
        <f t="shared" si="840"/>
        <v>0</v>
      </c>
      <c r="DC96" s="4"/>
      <c r="DD96" s="92">
        <f t="shared" si="841"/>
        <v>0</v>
      </c>
      <c r="DE96" s="10">
        <f t="shared" si="842"/>
        <v>0</v>
      </c>
      <c r="DF96" s="4"/>
      <c r="DG96" s="92">
        <f t="shared" si="843"/>
        <v>0</v>
      </c>
      <c r="DH96" s="10">
        <f t="shared" si="844"/>
        <v>0</v>
      </c>
      <c r="DI96" s="119">
        <f t="shared" si="845"/>
        <v>0</v>
      </c>
      <c r="DJ96" s="4"/>
      <c r="DK96" s="92">
        <f t="shared" si="846"/>
        <v>0</v>
      </c>
      <c r="DL96" s="10">
        <f t="shared" si="847"/>
        <v>0</v>
      </c>
      <c r="DM96" s="4"/>
      <c r="DN96" s="92">
        <f t="shared" si="848"/>
        <v>0</v>
      </c>
      <c r="DO96" s="10">
        <f t="shared" si="849"/>
        <v>0</v>
      </c>
      <c r="DP96" s="4"/>
      <c r="DQ96" s="92">
        <f t="shared" si="850"/>
        <v>0</v>
      </c>
      <c r="DR96" s="10">
        <f t="shared" si="851"/>
        <v>0</v>
      </c>
      <c r="DS96" s="119">
        <f t="shared" si="852"/>
        <v>0</v>
      </c>
      <c r="DT96" s="4"/>
      <c r="DU96" s="92">
        <f t="shared" si="853"/>
        <v>0</v>
      </c>
      <c r="DV96" s="10">
        <f t="shared" si="854"/>
        <v>0</v>
      </c>
      <c r="DW96" s="4"/>
      <c r="DX96" s="92">
        <f t="shared" si="855"/>
        <v>0</v>
      </c>
      <c r="DY96" s="10">
        <f t="shared" si="856"/>
        <v>0</v>
      </c>
      <c r="DZ96" s="4"/>
      <c r="EA96" s="92">
        <f t="shared" si="857"/>
        <v>0</v>
      </c>
      <c r="EB96" s="10">
        <f t="shared" si="858"/>
        <v>0</v>
      </c>
      <c r="EC96" s="119">
        <f t="shared" si="681"/>
        <v>0</v>
      </c>
      <c r="ED96" s="4"/>
      <c r="EE96" s="92">
        <f t="shared" si="859"/>
        <v>0</v>
      </c>
      <c r="EF96" s="10">
        <f t="shared" si="860"/>
        <v>0</v>
      </c>
      <c r="EG96" s="4"/>
      <c r="EH96" s="92">
        <f t="shared" si="861"/>
        <v>0</v>
      </c>
      <c r="EI96" s="10">
        <f t="shared" si="862"/>
        <v>0</v>
      </c>
      <c r="EJ96" s="4"/>
      <c r="EK96" s="92">
        <f t="shared" si="863"/>
        <v>0</v>
      </c>
      <c r="EL96" s="10">
        <f t="shared" si="864"/>
        <v>0</v>
      </c>
      <c r="EM96" s="119">
        <f t="shared" si="865"/>
        <v>0</v>
      </c>
      <c r="EN96" s="4"/>
      <c r="EO96" s="92">
        <f t="shared" si="866"/>
        <v>0</v>
      </c>
      <c r="EP96" s="10">
        <f t="shared" si="671"/>
        <v>0</v>
      </c>
      <c r="EQ96" s="4"/>
      <c r="ER96" s="92">
        <f t="shared" si="867"/>
        <v>0</v>
      </c>
      <c r="ES96" s="10">
        <f t="shared" si="868"/>
        <v>0</v>
      </c>
      <c r="ET96" s="4"/>
      <c r="EU96" s="92">
        <f t="shared" si="869"/>
        <v>0</v>
      </c>
      <c r="EV96" s="10">
        <f t="shared" si="870"/>
        <v>0</v>
      </c>
      <c r="EW96" s="119">
        <f t="shared" si="672"/>
        <v>0</v>
      </c>
      <c r="EX96" s="4"/>
      <c r="EY96" s="92">
        <f t="shared" si="682"/>
        <v>0</v>
      </c>
      <c r="EZ96" s="10">
        <f t="shared" si="683"/>
        <v>0</v>
      </c>
      <c r="FA96" s="4"/>
      <c r="FB96" s="92">
        <f t="shared" si="684"/>
        <v>0</v>
      </c>
      <c r="FC96" s="10">
        <f t="shared" si="685"/>
        <v>0</v>
      </c>
      <c r="FD96" s="4"/>
      <c r="FE96" s="92">
        <f t="shared" si="686"/>
        <v>0</v>
      </c>
      <c r="FF96" s="10">
        <f t="shared" si="687"/>
        <v>0</v>
      </c>
      <c r="FG96" s="119">
        <f t="shared" si="871"/>
        <v>0</v>
      </c>
      <c r="FH96" s="4"/>
      <c r="FI96" s="92">
        <f t="shared" si="688"/>
        <v>0</v>
      </c>
      <c r="FJ96" s="10">
        <f t="shared" si="689"/>
        <v>0</v>
      </c>
      <c r="FK96" s="4"/>
      <c r="FL96" s="92">
        <f t="shared" si="690"/>
        <v>0</v>
      </c>
      <c r="FM96" s="10">
        <f t="shared" si="691"/>
        <v>0</v>
      </c>
      <c r="FN96" s="4"/>
      <c r="FO96" s="92">
        <f t="shared" si="692"/>
        <v>0</v>
      </c>
      <c r="FP96" s="10">
        <f t="shared" si="693"/>
        <v>0</v>
      </c>
      <c r="FQ96" s="119">
        <f t="shared" si="219"/>
        <v>0</v>
      </c>
      <c r="FR96" s="4"/>
      <c r="FS96" s="92">
        <f t="shared" si="694"/>
        <v>0</v>
      </c>
      <c r="FT96" s="10">
        <f t="shared" si="695"/>
        <v>0</v>
      </c>
      <c r="FU96" s="4"/>
      <c r="FV96" s="92">
        <f t="shared" si="696"/>
        <v>0</v>
      </c>
      <c r="FW96" s="10">
        <f t="shared" si="697"/>
        <v>0</v>
      </c>
      <c r="FX96" s="4"/>
      <c r="FY96" s="92">
        <f t="shared" si="698"/>
        <v>0</v>
      </c>
      <c r="FZ96" s="10">
        <f t="shared" si="699"/>
        <v>0</v>
      </c>
      <c r="GA96" s="119">
        <f t="shared" si="220"/>
        <v>0</v>
      </c>
      <c r="GB96" s="4"/>
      <c r="GC96" s="92">
        <f t="shared" si="700"/>
        <v>0</v>
      </c>
      <c r="GD96" s="10">
        <f t="shared" si="701"/>
        <v>0</v>
      </c>
      <c r="GE96" s="4"/>
      <c r="GF96" s="92">
        <f t="shared" si="702"/>
        <v>0</v>
      </c>
      <c r="GG96" s="10">
        <f t="shared" si="703"/>
        <v>0</v>
      </c>
      <c r="GH96" s="4"/>
      <c r="GI96" s="92">
        <f t="shared" si="704"/>
        <v>0</v>
      </c>
      <c r="GJ96" s="10">
        <f t="shared" si="705"/>
        <v>0</v>
      </c>
      <c r="GK96" s="119">
        <f t="shared" si="221"/>
        <v>0</v>
      </c>
      <c r="GL96" s="4"/>
      <c r="GM96" s="92">
        <f t="shared" si="706"/>
        <v>0</v>
      </c>
      <c r="GN96" s="10">
        <f t="shared" si="707"/>
        <v>0</v>
      </c>
      <c r="GO96" s="4"/>
      <c r="GP96" s="92">
        <f t="shared" si="708"/>
        <v>0</v>
      </c>
      <c r="GQ96" s="10">
        <f t="shared" si="709"/>
        <v>0</v>
      </c>
      <c r="GR96" s="4"/>
      <c r="GS96" s="92">
        <f t="shared" si="710"/>
        <v>0</v>
      </c>
      <c r="GT96" s="10">
        <f t="shared" si="711"/>
        <v>0</v>
      </c>
      <c r="GU96" s="119">
        <f t="shared" si="669"/>
        <v>0</v>
      </c>
      <c r="GV96" s="4"/>
      <c r="GW96" s="92">
        <f t="shared" si="712"/>
        <v>0</v>
      </c>
      <c r="GX96" s="10">
        <f t="shared" si="713"/>
        <v>0</v>
      </c>
      <c r="GY96" s="4"/>
      <c r="GZ96" s="92">
        <f t="shared" si="714"/>
        <v>0</v>
      </c>
      <c r="HA96" s="10">
        <f t="shared" si="715"/>
        <v>0</v>
      </c>
      <c r="HB96" s="4"/>
      <c r="HC96" s="92">
        <f t="shared" si="716"/>
        <v>0</v>
      </c>
      <c r="HD96" s="10">
        <f t="shared" si="717"/>
        <v>0</v>
      </c>
      <c r="HE96" s="119">
        <f t="shared" si="222"/>
        <v>0</v>
      </c>
      <c r="HF96" s="4"/>
      <c r="HG96" s="92">
        <f t="shared" si="718"/>
        <v>0</v>
      </c>
      <c r="HH96" s="10">
        <f t="shared" si="719"/>
        <v>0</v>
      </c>
      <c r="HI96" s="4"/>
      <c r="HJ96" s="92">
        <f t="shared" si="720"/>
        <v>0</v>
      </c>
      <c r="HK96" s="10">
        <f t="shared" si="721"/>
        <v>0</v>
      </c>
      <c r="HL96" s="4"/>
      <c r="HM96" s="92">
        <f t="shared" si="722"/>
        <v>0</v>
      </c>
      <c r="HN96" s="10">
        <f t="shared" si="723"/>
        <v>0</v>
      </c>
      <c r="HO96" s="119">
        <f t="shared" si="223"/>
        <v>0</v>
      </c>
      <c r="HP96" s="4"/>
      <c r="HQ96" s="92">
        <f t="shared" si="724"/>
        <v>0</v>
      </c>
      <c r="HR96" s="10">
        <f t="shared" si="725"/>
        <v>0</v>
      </c>
      <c r="HS96" s="4"/>
      <c r="HT96" s="92">
        <f t="shared" si="726"/>
        <v>0</v>
      </c>
      <c r="HU96" s="10">
        <f t="shared" si="727"/>
        <v>0</v>
      </c>
      <c r="HV96" s="4"/>
      <c r="HW96" s="92">
        <f t="shared" si="728"/>
        <v>0</v>
      </c>
      <c r="HX96" s="10">
        <f t="shared" si="729"/>
        <v>0</v>
      </c>
      <c r="HY96" s="119">
        <f t="shared" si="224"/>
        <v>0</v>
      </c>
      <c r="HZ96" s="4"/>
      <c r="IA96" s="92">
        <f t="shared" si="730"/>
        <v>0</v>
      </c>
      <c r="IB96" s="10">
        <f t="shared" si="731"/>
        <v>0</v>
      </c>
      <c r="IC96" s="4"/>
      <c r="ID96" s="92">
        <f t="shared" si="732"/>
        <v>0</v>
      </c>
      <c r="IE96" s="10">
        <f t="shared" si="733"/>
        <v>0</v>
      </c>
      <c r="IF96" s="4"/>
      <c r="IG96" s="92">
        <f t="shared" si="734"/>
        <v>0</v>
      </c>
      <c r="IH96" s="10">
        <f t="shared" si="735"/>
        <v>0</v>
      </c>
      <c r="II96" s="119">
        <f t="shared" si="225"/>
        <v>0</v>
      </c>
      <c r="IJ96" s="4"/>
      <c r="IK96" s="92">
        <f t="shared" si="736"/>
        <v>0</v>
      </c>
      <c r="IL96" s="10">
        <f t="shared" si="737"/>
        <v>0</v>
      </c>
      <c r="IM96" s="4"/>
      <c r="IN96" s="92">
        <f t="shared" si="738"/>
        <v>0</v>
      </c>
      <c r="IO96" s="10">
        <f t="shared" si="739"/>
        <v>0</v>
      </c>
      <c r="IP96" s="4"/>
      <c r="IQ96" s="92">
        <f t="shared" si="740"/>
        <v>0</v>
      </c>
      <c r="IR96" s="10">
        <f t="shared" si="741"/>
        <v>0</v>
      </c>
      <c r="IS96" s="119">
        <f t="shared" si="226"/>
        <v>0</v>
      </c>
      <c r="IT96" s="4"/>
      <c r="IU96" s="92">
        <f t="shared" si="742"/>
        <v>0</v>
      </c>
      <c r="IV96" s="10">
        <f t="shared" si="743"/>
        <v>0</v>
      </c>
      <c r="IW96" s="4"/>
      <c r="IX96" s="92">
        <f t="shared" si="744"/>
        <v>0</v>
      </c>
      <c r="IY96" s="10">
        <f t="shared" si="745"/>
        <v>0</v>
      </c>
      <c r="IZ96" s="4"/>
      <c r="JA96" s="92">
        <f t="shared" si="746"/>
        <v>0</v>
      </c>
      <c r="JB96" s="10">
        <f t="shared" si="747"/>
        <v>0</v>
      </c>
      <c r="JC96" s="119">
        <f t="shared" si="227"/>
        <v>0</v>
      </c>
      <c r="JD96" s="4"/>
      <c r="JE96" s="92">
        <f t="shared" si="748"/>
        <v>0</v>
      </c>
      <c r="JF96" s="10">
        <f t="shared" si="665"/>
        <v>0</v>
      </c>
      <c r="JG96" s="4"/>
      <c r="JH96" s="92">
        <f t="shared" si="749"/>
        <v>0</v>
      </c>
      <c r="JI96" s="10">
        <f t="shared" si="666"/>
        <v>0</v>
      </c>
      <c r="JJ96" s="4"/>
      <c r="JK96" s="92">
        <f t="shared" si="750"/>
        <v>0</v>
      </c>
      <c r="JL96" s="10">
        <f t="shared" si="751"/>
        <v>0</v>
      </c>
      <c r="JM96" s="119">
        <f t="shared" si="667"/>
        <v>0</v>
      </c>
      <c r="JN96" s="4"/>
      <c r="JO96" s="92">
        <f t="shared" si="752"/>
        <v>0</v>
      </c>
      <c r="JP96" s="10">
        <f t="shared" si="753"/>
        <v>0</v>
      </c>
      <c r="JQ96" s="4"/>
      <c r="JR96" s="92">
        <f t="shared" si="754"/>
        <v>0</v>
      </c>
      <c r="JS96" s="10">
        <f t="shared" si="755"/>
        <v>0</v>
      </c>
      <c r="JT96" s="4"/>
      <c r="JU96" s="92">
        <f t="shared" si="756"/>
        <v>0</v>
      </c>
      <c r="JV96" s="10">
        <f t="shared" si="757"/>
        <v>0</v>
      </c>
      <c r="JW96" s="119">
        <f t="shared" si="228"/>
        <v>0</v>
      </c>
      <c r="JX96" s="4"/>
      <c r="JY96" s="92">
        <f t="shared" si="758"/>
        <v>0</v>
      </c>
      <c r="JZ96" s="10">
        <f t="shared" si="759"/>
        <v>0</v>
      </c>
      <c r="KA96" s="4"/>
      <c r="KB96" s="92">
        <f t="shared" si="760"/>
        <v>0</v>
      </c>
      <c r="KC96" s="10">
        <f t="shared" si="761"/>
        <v>0</v>
      </c>
      <c r="KD96" s="4"/>
      <c r="KE96" s="92">
        <f t="shared" si="762"/>
        <v>0</v>
      </c>
      <c r="KF96" s="10">
        <f t="shared" si="763"/>
        <v>0</v>
      </c>
      <c r="KG96" s="119">
        <f t="shared" si="229"/>
        <v>0</v>
      </c>
      <c r="KH96" s="4"/>
      <c r="KI96" s="92">
        <f t="shared" si="764"/>
        <v>0</v>
      </c>
      <c r="KJ96" s="10">
        <f t="shared" si="765"/>
        <v>0</v>
      </c>
      <c r="KK96" s="4"/>
      <c r="KL96" s="92">
        <f t="shared" si="766"/>
        <v>0</v>
      </c>
      <c r="KM96" s="10">
        <f t="shared" si="767"/>
        <v>0</v>
      </c>
      <c r="KN96" s="4"/>
      <c r="KO96" s="92">
        <f t="shared" si="768"/>
        <v>0</v>
      </c>
      <c r="KP96" s="10">
        <f t="shared" si="769"/>
        <v>0</v>
      </c>
      <c r="KQ96" s="119">
        <f t="shared" si="230"/>
        <v>0</v>
      </c>
      <c r="KR96" s="4"/>
      <c r="KS96" s="92">
        <f t="shared" si="770"/>
        <v>0</v>
      </c>
      <c r="KT96" s="10">
        <f t="shared" si="771"/>
        <v>0</v>
      </c>
      <c r="KU96" s="4"/>
      <c r="KV96" s="92">
        <f t="shared" si="772"/>
        <v>0</v>
      </c>
      <c r="KW96" s="10">
        <f t="shared" si="773"/>
        <v>0</v>
      </c>
      <c r="KX96" s="4"/>
      <c r="KY96" s="92">
        <f t="shared" si="774"/>
        <v>0</v>
      </c>
      <c r="KZ96" s="10">
        <f t="shared" si="775"/>
        <v>0</v>
      </c>
      <c r="LA96" s="119">
        <f t="shared" si="231"/>
        <v>0</v>
      </c>
      <c r="LB96" s="37"/>
      <c r="LD96" s="335">
        <f t="shared" si="670"/>
        <v>0</v>
      </c>
      <c r="LE96" s="189">
        <f t="shared" si="673"/>
        <v>0</v>
      </c>
    </row>
    <row r="97" spans="1:344" x14ac:dyDescent="0.25">
      <c r="A97" s="4" t="s">
        <v>142</v>
      </c>
      <c r="B97" s="12">
        <v>25000</v>
      </c>
      <c r="C97" s="12">
        <v>39000</v>
      </c>
      <c r="D97" s="4"/>
      <c r="E97" s="92">
        <f t="shared" si="776"/>
        <v>0</v>
      </c>
      <c r="F97" s="10">
        <f t="shared" si="777"/>
        <v>0</v>
      </c>
      <c r="G97" s="4"/>
      <c r="H97" s="92">
        <f t="shared" si="778"/>
        <v>0</v>
      </c>
      <c r="I97" s="10">
        <f t="shared" si="779"/>
        <v>0</v>
      </c>
      <c r="J97" s="4"/>
      <c r="K97" s="92">
        <f t="shared" si="780"/>
        <v>0</v>
      </c>
      <c r="L97" s="10">
        <f t="shared" si="781"/>
        <v>0</v>
      </c>
      <c r="M97" s="119">
        <f t="shared" si="782"/>
        <v>0</v>
      </c>
      <c r="N97" s="4"/>
      <c r="O97" s="92">
        <f t="shared" si="873"/>
        <v>0</v>
      </c>
      <c r="P97" s="10">
        <f t="shared" si="783"/>
        <v>0</v>
      </c>
      <c r="Q97" s="4"/>
      <c r="R97" s="92">
        <f t="shared" si="784"/>
        <v>0</v>
      </c>
      <c r="S97" s="10">
        <f t="shared" si="785"/>
        <v>0</v>
      </c>
      <c r="T97" s="4"/>
      <c r="U97" s="92">
        <f t="shared" si="786"/>
        <v>0</v>
      </c>
      <c r="V97" s="10">
        <f t="shared" si="787"/>
        <v>0</v>
      </c>
      <c r="W97" s="119">
        <f t="shared" si="788"/>
        <v>0</v>
      </c>
      <c r="X97" s="4"/>
      <c r="Y97" s="92">
        <f t="shared" si="789"/>
        <v>0</v>
      </c>
      <c r="Z97" s="10">
        <f t="shared" si="790"/>
        <v>0</v>
      </c>
      <c r="AA97" s="4"/>
      <c r="AB97" s="92">
        <f t="shared" si="791"/>
        <v>0</v>
      </c>
      <c r="AC97" s="10">
        <f t="shared" si="792"/>
        <v>0</v>
      </c>
      <c r="AD97" s="4"/>
      <c r="AE97" s="92">
        <f t="shared" si="793"/>
        <v>0</v>
      </c>
      <c r="AF97" s="10">
        <f t="shared" si="794"/>
        <v>0</v>
      </c>
      <c r="AG97" s="119">
        <f>X97+AA97+AD97</f>
        <v>0</v>
      </c>
      <c r="AH97" s="4"/>
      <c r="AI97" s="92">
        <f t="shared" si="675"/>
        <v>0</v>
      </c>
      <c r="AJ97" s="10">
        <f t="shared" si="676"/>
        <v>0</v>
      </c>
      <c r="AK97" s="4"/>
      <c r="AL97" s="92">
        <f t="shared" si="796"/>
        <v>0</v>
      </c>
      <c r="AM97" s="10">
        <f t="shared" si="797"/>
        <v>0</v>
      </c>
      <c r="AN97" s="4"/>
      <c r="AO97" s="92">
        <f t="shared" si="677"/>
        <v>0</v>
      </c>
      <c r="AP97" s="10">
        <f t="shared" si="678"/>
        <v>0</v>
      </c>
      <c r="AQ97" s="119">
        <f t="shared" si="798"/>
        <v>0</v>
      </c>
      <c r="AR97" s="4"/>
      <c r="AS97" s="92">
        <f t="shared" si="799"/>
        <v>0</v>
      </c>
      <c r="AT97" s="10">
        <f t="shared" si="800"/>
        <v>0</v>
      </c>
      <c r="AU97" s="4"/>
      <c r="AV97" s="92">
        <f t="shared" si="801"/>
        <v>0</v>
      </c>
      <c r="AW97" s="10">
        <f t="shared" si="802"/>
        <v>0</v>
      </c>
      <c r="AX97" s="4"/>
      <c r="AY97" s="92">
        <f t="shared" si="803"/>
        <v>0</v>
      </c>
      <c r="AZ97" s="10">
        <f t="shared" si="804"/>
        <v>0</v>
      </c>
      <c r="BA97" s="119">
        <f t="shared" si="805"/>
        <v>0</v>
      </c>
      <c r="BB97" s="4"/>
      <c r="BC97" s="92">
        <f t="shared" si="806"/>
        <v>0</v>
      </c>
      <c r="BD97" s="10">
        <f t="shared" si="872"/>
        <v>0</v>
      </c>
      <c r="BE97" s="4"/>
      <c r="BF97" s="92">
        <f t="shared" si="808"/>
        <v>0</v>
      </c>
      <c r="BG97" s="10">
        <f t="shared" si="809"/>
        <v>0</v>
      </c>
      <c r="BH97" s="4"/>
      <c r="BI97" s="92">
        <f t="shared" si="679"/>
        <v>0</v>
      </c>
      <c r="BJ97" s="10">
        <f t="shared" si="680"/>
        <v>0</v>
      </c>
      <c r="BK97" s="119">
        <f t="shared" si="810"/>
        <v>0</v>
      </c>
      <c r="BL97" s="4"/>
      <c r="BM97" s="92">
        <f t="shared" si="811"/>
        <v>0</v>
      </c>
      <c r="BN97" s="10">
        <f t="shared" si="812"/>
        <v>0</v>
      </c>
      <c r="BO97" s="4"/>
      <c r="BP97" s="92">
        <f t="shared" si="813"/>
        <v>0</v>
      </c>
      <c r="BQ97" s="10">
        <f t="shared" si="814"/>
        <v>0</v>
      </c>
      <c r="BR97" s="4"/>
      <c r="BS97" s="92">
        <f t="shared" si="815"/>
        <v>0</v>
      </c>
      <c r="BT97" s="10">
        <f t="shared" si="816"/>
        <v>0</v>
      </c>
      <c r="BU97" s="119">
        <f t="shared" si="817"/>
        <v>0</v>
      </c>
      <c r="BV97" s="4"/>
      <c r="BW97" s="92">
        <f t="shared" si="818"/>
        <v>0</v>
      </c>
      <c r="BX97" s="10">
        <f t="shared" si="819"/>
        <v>0</v>
      </c>
      <c r="BY97" s="4"/>
      <c r="BZ97" s="92">
        <f t="shared" si="820"/>
        <v>0</v>
      </c>
      <c r="CA97" s="10">
        <f t="shared" si="821"/>
        <v>0</v>
      </c>
      <c r="CB97" s="4"/>
      <c r="CC97" s="92">
        <f t="shared" si="822"/>
        <v>0</v>
      </c>
      <c r="CD97" s="10">
        <f t="shared" si="823"/>
        <v>0</v>
      </c>
      <c r="CE97" s="119">
        <f t="shared" si="824"/>
        <v>0</v>
      </c>
      <c r="CF97" s="4"/>
      <c r="CG97" s="92">
        <f t="shared" si="825"/>
        <v>0</v>
      </c>
      <c r="CH97" s="10">
        <f t="shared" si="826"/>
        <v>0</v>
      </c>
      <c r="CI97" s="4"/>
      <c r="CJ97" s="92">
        <f t="shared" si="827"/>
        <v>0</v>
      </c>
      <c r="CK97" s="10">
        <f t="shared" si="828"/>
        <v>0</v>
      </c>
      <c r="CL97" s="4"/>
      <c r="CM97" s="92">
        <f t="shared" si="829"/>
        <v>0</v>
      </c>
      <c r="CN97" s="10">
        <f t="shared" si="830"/>
        <v>0</v>
      </c>
      <c r="CO97" s="119">
        <f t="shared" si="831"/>
        <v>0</v>
      </c>
      <c r="CP97" s="4"/>
      <c r="CQ97" s="92">
        <f t="shared" si="832"/>
        <v>0</v>
      </c>
      <c r="CR97" s="10">
        <f t="shared" si="833"/>
        <v>0</v>
      </c>
      <c r="CS97" s="4"/>
      <c r="CT97" s="92">
        <f t="shared" si="834"/>
        <v>0</v>
      </c>
      <c r="CU97" s="10">
        <f t="shared" si="835"/>
        <v>0</v>
      </c>
      <c r="CV97" s="4"/>
      <c r="CW97" s="92">
        <f t="shared" si="836"/>
        <v>0</v>
      </c>
      <c r="CX97" s="10">
        <f t="shared" si="837"/>
        <v>0</v>
      </c>
      <c r="CY97" s="119">
        <f t="shared" si="838"/>
        <v>0</v>
      </c>
      <c r="CZ97" s="4"/>
      <c r="DA97" s="92">
        <f t="shared" si="839"/>
        <v>0</v>
      </c>
      <c r="DB97" s="10">
        <f t="shared" si="840"/>
        <v>0</v>
      </c>
      <c r="DC97" s="4"/>
      <c r="DD97" s="92">
        <f t="shared" si="841"/>
        <v>0</v>
      </c>
      <c r="DE97" s="10">
        <f t="shared" si="842"/>
        <v>0</v>
      </c>
      <c r="DF97" s="4"/>
      <c r="DG97" s="92">
        <f t="shared" si="843"/>
        <v>0</v>
      </c>
      <c r="DH97" s="10">
        <f t="shared" si="844"/>
        <v>0</v>
      </c>
      <c r="DI97" s="119">
        <f t="shared" si="845"/>
        <v>0</v>
      </c>
      <c r="DJ97" s="4"/>
      <c r="DK97" s="92">
        <f t="shared" si="846"/>
        <v>0</v>
      </c>
      <c r="DL97" s="10">
        <f t="shared" si="847"/>
        <v>0</v>
      </c>
      <c r="DM97" s="4"/>
      <c r="DN97" s="92">
        <f t="shared" si="848"/>
        <v>0</v>
      </c>
      <c r="DO97" s="10">
        <f t="shared" si="849"/>
        <v>0</v>
      </c>
      <c r="DP97" s="4"/>
      <c r="DQ97" s="92">
        <f t="shared" si="850"/>
        <v>0</v>
      </c>
      <c r="DR97" s="10">
        <f t="shared" si="851"/>
        <v>0</v>
      </c>
      <c r="DS97" s="119">
        <f t="shared" si="852"/>
        <v>0</v>
      </c>
      <c r="DT97" s="4"/>
      <c r="DU97" s="92">
        <f t="shared" si="853"/>
        <v>0</v>
      </c>
      <c r="DV97" s="10">
        <f t="shared" si="854"/>
        <v>0</v>
      </c>
      <c r="DW97" s="4"/>
      <c r="DX97" s="92">
        <f t="shared" si="855"/>
        <v>0</v>
      </c>
      <c r="DY97" s="10">
        <f t="shared" si="856"/>
        <v>0</v>
      </c>
      <c r="DZ97" s="4"/>
      <c r="EA97" s="92">
        <f t="shared" si="857"/>
        <v>0</v>
      </c>
      <c r="EB97" s="10">
        <f t="shared" si="858"/>
        <v>0</v>
      </c>
      <c r="EC97" s="119">
        <f t="shared" si="681"/>
        <v>0</v>
      </c>
      <c r="ED97" s="4"/>
      <c r="EE97" s="92">
        <f t="shared" si="859"/>
        <v>0</v>
      </c>
      <c r="EF97" s="10">
        <f t="shared" si="860"/>
        <v>0</v>
      </c>
      <c r="EG97" s="4"/>
      <c r="EH97" s="92">
        <f t="shared" si="861"/>
        <v>0</v>
      </c>
      <c r="EI97" s="10">
        <f t="shared" si="862"/>
        <v>0</v>
      </c>
      <c r="EJ97" s="4"/>
      <c r="EK97" s="92">
        <f t="shared" si="863"/>
        <v>0</v>
      </c>
      <c r="EL97" s="10">
        <f t="shared" si="864"/>
        <v>0</v>
      </c>
      <c r="EM97" s="119">
        <f t="shared" si="865"/>
        <v>0</v>
      </c>
      <c r="EN97" s="4"/>
      <c r="EO97" s="92">
        <f t="shared" si="866"/>
        <v>0</v>
      </c>
      <c r="EP97" s="10">
        <f t="shared" si="671"/>
        <v>0</v>
      </c>
      <c r="EQ97" s="4"/>
      <c r="ER97" s="92">
        <f t="shared" si="867"/>
        <v>0</v>
      </c>
      <c r="ES97" s="10">
        <f t="shared" si="868"/>
        <v>0</v>
      </c>
      <c r="ET97" s="4"/>
      <c r="EU97" s="92">
        <f t="shared" si="869"/>
        <v>0</v>
      </c>
      <c r="EV97" s="10">
        <f t="shared" si="870"/>
        <v>0</v>
      </c>
      <c r="EW97" s="119">
        <f t="shared" si="672"/>
        <v>0</v>
      </c>
      <c r="EX97" s="4"/>
      <c r="EY97" s="92">
        <f t="shared" si="682"/>
        <v>0</v>
      </c>
      <c r="EZ97" s="10">
        <f t="shared" si="683"/>
        <v>0</v>
      </c>
      <c r="FA97" s="4"/>
      <c r="FB97" s="92">
        <f t="shared" si="684"/>
        <v>0</v>
      </c>
      <c r="FC97" s="10">
        <f t="shared" si="685"/>
        <v>0</v>
      </c>
      <c r="FD97" s="4"/>
      <c r="FE97" s="92">
        <f t="shared" si="686"/>
        <v>0</v>
      </c>
      <c r="FF97" s="10">
        <f t="shared" si="687"/>
        <v>0</v>
      </c>
      <c r="FG97" s="119">
        <f t="shared" si="871"/>
        <v>0</v>
      </c>
      <c r="FH97" s="4"/>
      <c r="FI97" s="92">
        <f t="shared" si="688"/>
        <v>0</v>
      </c>
      <c r="FJ97" s="10">
        <f t="shared" si="689"/>
        <v>0</v>
      </c>
      <c r="FK97" s="4"/>
      <c r="FL97" s="92">
        <f t="shared" si="690"/>
        <v>0</v>
      </c>
      <c r="FM97" s="10">
        <f t="shared" si="691"/>
        <v>0</v>
      </c>
      <c r="FN97" s="4"/>
      <c r="FO97" s="92">
        <f t="shared" si="692"/>
        <v>0</v>
      </c>
      <c r="FP97" s="10">
        <f t="shared" si="693"/>
        <v>0</v>
      </c>
      <c r="FQ97" s="119">
        <f t="shared" si="219"/>
        <v>0</v>
      </c>
      <c r="FR97" s="4"/>
      <c r="FS97" s="92">
        <f t="shared" si="694"/>
        <v>0</v>
      </c>
      <c r="FT97" s="10">
        <f t="shared" si="695"/>
        <v>0</v>
      </c>
      <c r="FU97" s="4"/>
      <c r="FV97" s="92">
        <f t="shared" si="696"/>
        <v>0</v>
      </c>
      <c r="FW97" s="10">
        <f t="shared" si="697"/>
        <v>0</v>
      </c>
      <c r="FX97" s="4"/>
      <c r="FY97" s="92">
        <f t="shared" si="698"/>
        <v>0</v>
      </c>
      <c r="FZ97" s="10">
        <f t="shared" si="699"/>
        <v>0</v>
      </c>
      <c r="GA97" s="119">
        <f t="shared" si="220"/>
        <v>0</v>
      </c>
      <c r="GB97" s="4"/>
      <c r="GC97" s="92">
        <f t="shared" si="700"/>
        <v>0</v>
      </c>
      <c r="GD97" s="10">
        <f t="shared" si="701"/>
        <v>0</v>
      </c>
      <c r="GE97" s="4"/>
      <c r="GF97" s="92">
        <f t="shared" si="702"/>
        <v>0</v>
      </c>
      <c r="GG97" s="10">
        <f t="shared" si="703"/>
        <v>0</v>
      </c>
      <c r="GH97" s="4"/>
      <c r="GI97" s="92">
        <f t="shared" si="704"/>
        <v>0</v>
      </c>
      <c r="GJ97" s="10">
        <f t="shared" si="705"/>
        <v>0</v>
      </c>
      <c r="GK97" s="119">
        <f t="shared" si="221"/>
        <v>0</v>
      </c>
      <c r="GL97" s="4"/>
      <c r="GM97" s="92">
        <f t="shared" si="706"/>
        <v>0</v>
      </c>
      <c r="GN97" s="10">
        <f t="shared" si="707"/>
        <v>0</v>
      </c>
      <c r="GO97" s="4"/>
      <c r="GP97" s="92">
        <f t="shared" si="708"/>
        <v>0</v>
      </c>
      <c r="GQ97" s="10">
        <f t="shared" si="709"/>
        <v>0</v>
      </c>
      <c r="GR97" s="4"/>
      <c r="GS97" s="92">
        <f t="shared" si="710"/>
        <v>0</v>
      </c>
      <c r="GT97" s="10">
        <f t="shared" si="711"/>
        <v>0</v>
      </c>
      <c r="GU97" s="119">
        <f t="shared" si="669"/>
        <v>0</v>
      </c>
      <c r="GV97" s="4"/>
      <c r="GW97" s="92">
        <f t="shared" si="712"/>
        <v>0</v>
      </c>
      <c r="GX97" s="10">
        <f t="shared" si="713"/>
        <v>0</v>
      </c>
      <c r="GY97" s="4"/>
      <c r="GZ97" s="92">
        <f t="shared" si="714"/>
        <v>0</v>
      </c>
      <c r="HA97" s="10">
        <f t="shared" si="715"/>
        <v>0</v>
      </c>
      <c r="HB97" s="4"/>
      <c r="HC97" s="92">
        <f t="shared" si="716"/>
        <v>0</v>
      </c>
      <c r="HD97" s="10">
        <f t="shared" si="717"/>
        <v>0</v>
      </c>
      <c r="HE97" s="119">
        <f t="shared" si="222"/>
        <v>0</v>
      </c>
      <c r="HF97" s="4"/>
      <c r="HG97" s="92">
        <f t="shared" si="718"/>
        <v>0</v>
      </c>
      <c r="HH97" s="10">
        <f t="shared" si="719"/>
        <v>0</v>
      </c>
      <c r="HI97" s="4"/>
      <c r="HJ97" s="92">
        <f t="shared" si="720"/>
        <v>0</v>
      </c>
      <c r="HK97" s="10">
        <f t="shared" si="721"/>
        <v>0</v>
      </c>
      <c r="HL97" s="4"/>
      <c r="HM97" s="92">
        <f t="shared" si="722"/>
        <v>0</v>
      </c>
      <c r="HN97" s="10">
        <f t="shared" si="723"/>
        <v>0</v>
      </c>
      <c r="HO97" s="119">
        <f t="shared" si="223"/>
        <v>0</v>
      </c>
      <c r="HP97" s="4"/>
      <c r="HQ97" s="92">
        <f t="shared" si="724"/>
        <v>0</v>
      </c>
      <c r="HR97" s="10">
        <f t="shared" si="725"/>
        <v>0</v>
      </c>
      <c r="HS97" s="4"/>
      <c r="HT97" s="92">
        <f t="shared" si="726"/>
        <v>0</v>
      </c>
      <c r="HU97" s="10">
        <f t="shared" si="727"/>
        <v>0</v>
      </c>
      <c r="HV97" s="4"/>
      <c r="HW97" s="92">
        <f t="shared" si="728"/>
        <v>0</v>
      </c>
      <c r="HX97" s="10">
        <f t="shared" si="729"/>
        <v>0</v>
      </c>
      <c r="HY97" s="119">
        <f t="shared" si="224"/>
        <v>0</v>
      </c>
      <c r="HZ97" s="4"/>
      <c r="IA97" s="92">
        <f t="shared" si="730"/>
        <v>0</v>
      </c>
      <c r="IB97" s="10">
        <f t="shared" si="731"/>
        <v>0</v>
      </c>
      <c r="IC97" s="4"/>
      <c r="ID97" s="92">
        <f t="shared" si="732"/>
        <v>0</v>
      </c>
      <c r="IE97" s="10">
        <f t="shared" si="733"/>
        <v>0</v>
      </c>
      <c r="IF97" s="4"/>
      <c r="IG97" s="92">
        <f t="shared" si="734"/>
        <v>0</v>
      </c>
      <c r="IH97" s="10">
        <f t="shared" si="735"/>
        <v>0</v>
      </c>
      <c r="II97" s="119">
        <f t="shared" si="225"/>
        <v>0</v>
      </c>
      <c r="IJ97" s="4"/>
      <c r="IK97" s="92">
        <f t="shared" si="736"/>
        <v>0</v>
      </c>
      <c r="IL97" s="10">
        <f t="shared" si="737"/>
        <v>0</v>
      </c>
      <c r="IM97" s="4"/>
      <c r="IN97" s="92">
        <f t="shared" si="738"/>
        <v>0</v>
      </c>
      <c r="IO97" s="10">
        <f t="shared" si="739"/>
        <v>0</v>
      </c>
      <c r="IP97" s="4"/>
      <c r="IQ97" s="92">
        <f t="shared" si="740"/>
        <v>0</v>
      </c>
      <c r="IR97" s="10">
        <f t="shared" si="741"/>
        <v>0</v>
      </c>
      <c r="IS97" s="119">
        <f t="shared" si="226"/>
        <v>0</v>
      </c>
      <c r="IT97" s="4"/>
      <c r="IU97" s="92">
        <f t="shared" si="742"/>
        <v>0</v>
      </c>
      <c r="IV97" s="10">
        <f t="shared" si="743"/>
        <v>0</v>
      </c>
      <c r="IW97" s="4"/>
      <c r="IX97" s="92">
        <f t="shared" si="744"/>
        <v>0</v>
      </c>
      <c r="IY97" s="10">
        <f t="shared" si="745"/>
        <v>0</v>
      </c>
      <c r="IZ97" s="4"/>
      <c r="JA97" s="92">
        <f t="shared" si="746"/>
        <v>0</v>
      </c>
      <c r="JB97" s="10">
        <f t="shared" si="747"/>
        <v>0</v>
      </c>
      <c r="JC97" s="119">
        <f t="shared" si="227"/>
        <v>0</v>
      </c>
      <c r="JD97" s="4"/>
      <c r="JE97" s="92">
        <f t="shared" si="748"/>
        <v>0</v>
      </c>
      <c r="JF97" s="10">
        <f t="shared" si="665"/>
        <v>0</v>
      </c>
      <c r="JG97" s="4"/>
      <c r="JH97" s="92">
        <f t="shared" si="749"/>
        <v>0</v>
      </c>
      <c r="JI97" s="10">
        <f t="shared" si="666"/>
        <v>0</v>
      </c>
      <c r="JJ97" s="4"/>
      <c r="JK97" s="92">
        <f t="shared" si="750"/>
        <v>0</v>
      </c>
      <c r="JL97" s="10">
        <f t="shared" si="751"/>
        <v>0</v>
      </c>
      <c r="JM97" s="119">
        <f t="shared" si="667"/>
        <v>0</v>
      </c>
      <c r="JN97" s="4"/>
      <c r="JO97" s="92">
        <f t="shared" si="752"/>
        <v>0</v>
      </c>
      <c r="JP97" s="10">
        <f t="shared" si="753"/>
        <v>0</v>
      </c>
      <c r="JQ97" s="4"/>
      <c r="JR97" s="92">
        <f t="shared" si="754"/>
        <v>0</v>
      </c>
      <c r="JS97" s="10">
        <f t="shared" si="755"/>
        <v>0</v>
      </c>
      <c r="JT97" s="4"/>
      <c r="JU97" s="92">
        <f t="shared" si="756"/>
        <v>0</v>
      </c>
      <c r="JV97" s="10">
        <f t="shared" si="757"/>
        <v>0</v>
      </c>
      <c r="JW97" s="119">
        <f t="shared" si="228"/>
        <v>0</v>
      </c>
      <c r="JX97" s="4"/>
      <c r="JY97" s="92">
        <f t="shared" si="758"/>
        <v>0</v>
      </c>
      <c r="JZ97" s="10">
        <f t="shared" si="759"/>
        <v>0</v>
      </c>
      <c r="KA97" s="4"/>
      <c r="KB97" s="92">
        <f t="shared" si="760"/>
        <v>0</v>
      </c>
      <c r="KC97" s="10">
        <f t="shared" si="761"/>
        <v>0</v>
      </c>
      <c r="KD97" s="4"/>
      <c r="KE97" s="92">
        <f t="shared" si="762"/>
        <v>0</v>
      </c>
      <c r="KF97" s="10">
        <f t="shared" si="763"/>
        <v>0</v>
      </c>
      <c r="KG97" s="119">
        <f t="shared" si="229"/>
        <v>0</v>
      </c>
      <c r="KH97" s="4"/>
      <c r="KI97" s="92">
        <f t="shared" si="764"/>
        <v>0</v>
      </c>
      <c r="KJ97" s="10">
        <f t="shared" si="765"/>
        <v>0</v>
      </c>
      <c r="KK97" s="4"/>
      <c r="KL97" s="92">
        <f t="shared" si="766"/>
        <v>0</v>
      </c>
      <c r="KM97" s="10">
        <f t="shared" si="767"/>
        <v>0</v>
      </c>
      <c r="KN97" s="4"/>
      <c r="KO97" s="92">
        <f t="shared" si="768"/>
        <v>0</v>
      </c>
      <c r="KP97" s="10">
        <f t="shared" si="769"/>
        <v>0</v>
      </c>
      <c r="KQ97" s="119">
        <f t="shared" si="230"/>
        <v>0</v>
      </c>
      <c r="KR97" s="4"/>
      <c r="KS97" s="92">
        <f t="shared" si="770"/>
        <v>0</v>
      </c>
      <c r="KT97" s="10">
        <f t="shared" si="771"/>
        <v>0</v>
      </c>
      <c r="KU97" s="4"/>
      <c r="KV97" s="92">
        <f t="shared" si="772"/>
        <v>0</v>
      </c>
      <c r="KW97" s="10">
        <f t="shared" si="773"/>
        <v>0</v>
      </c>
      <c r="KX97" s="4"/>
      <c r="KY97" s="92">
        <f t="shared" si="774"/>
        <v>0</v>
      </c>
      <c r="KZ97" s="10">
        <f t="shared" si="775"/>
        <v>0</v>
      </c>
      <c r="LA97" s="119">
        <f t="shared" si="231"/>
        <v>0</v>
      </c>
      <c r="LB97" s="37"/>
      <c r="LD97" s="335">
        <f t="shared" si="670"/>
        <v>0</v>
      </c>
      <c r="LE97" s="189">
        <f t="shared" si="673"/>
        <v>0</v>
      </c>
    </row>
    <row r="98" spans="1:344" x14ac:dyDescent="0.25">
      <c r="A98" s="4" t="s">
        <v>143</v>
      </c>
      <c r="B98" s="12">
        <v>25000</v>
      </c>
      <c r="C98" s="86">
        <v>39000</v>
      </c>
      <c r="D98" s="91"/>
      <c r="E98" s="92">
        <f t="shared" si="776"/>
        <v>0</v>
      </c>
      <c r="F98" s="10">
        <f t="shared" si="777"/>
        <v>0</v>
      </c>
      <c r="G98" s="4"/>
      <c r="H98" s="92">
        <f t="shared" si="778"/>
        <v>0</v>
      </c>
      <c r="I98" s="10">
        <f t="shared" si="779"/>
        <v>0</v>
      </c>
      <c r="J98" s="4"/>
      <c r="K98" s="92">
        <f t="shared" si="780"/>
        <v>0</v>
      </c>
      <c r="L98" s="10">
        <f t="shared" si="781"/>
        <v>0</v>
      </c>
      <c r="M98" s="119">
        <f t="shared" si="782"/>
        <v>0</v>
      </c>
      <c r="N98" s="91"/>
      <c r="O98" s="92">
        <f t="shared" si="873"/>
        <v>0</v>
      </c>
      <c r="P98" s="10">
        <f t="shared" si="783"/>
        <v>0</v>
      </c>
      <c r="Q98" s="4"/>
      <c r="R98" s="92">
        <f t="shared" si="784"/>
        <v>0</v>
      </c>
      <c r="S98" s="10">
        <f t="shared" si="785"/>
        <v>0</v>
      </c>
      <c r="T98" s="4"/>
      <c r="U98" s="92">
        <f t="shared" si="786"/>
        <v>0</v>
      </c>
      <c r="V98" s="10">
        <f t="shared" si="787"/>
        <v>0</v>
      </c>
      <c r="W98" s="119">
        <f t="shared" si="788"/>
        <v>0</v>
      </c>
      <c r="X98" s="91"/>
      <c r="Y98" s="92">
        <f t="shared" si="789"/>
        <v>0</v>
      </c>
      <c r="Z98" s="10">
        <f>X98*C98</f>
        <v>0</v>
      </c>
      <c r="AA98" s="4"/>
      <c r="AB98" s="92">
        <f t="shared" si="791"/>
        <v>0</v>
      </c>
      <c r="AC98" s="10">
        <f t="shared" si="792"/>
        <v>0</v>
      </c>
      <c r="AD98" s="4"/>
      <c r="AE98" s="92">
        <f t="shared" si="793"/>
        <v>0</v>
      </c>
      <c r="AF98" s="10">
        <f t="shared" si="794"/>
        <v>0</v>
      </c>
      <c r="AG98" s="119">
        <f>X98+AA98+AD98</f>
        <v>0</v>
      </c>
      <c r="AH98" s="91"/>
      <c r="AI98" s="92">
        <f t="shared" si="675"/>
        <v>0</v>
      </c>
      <c r="AJ98" s="10">
        <f t="shared" si="676"/>
        <v>0</v>
      </c>
      <c r="AK98" s="4"/>
      <c r="AL98" s="92">
        <f t="shared" si="796"/>
        <v>0</v>
      </c>
      <c r="AM98" s="10">
        <f t="shared" si="797"/>
        <v>0</v>
      </c>
      <c r="AN98" s="4"/>
      <c r="AO98" s="92">
        <f t="shared" si="677"/>
        <v>0</v>
      </c>
      <c r="AP98" s="10">
        <f t="shared" si="678"/>
        <v>0</v>
      </c>
      <c r="AQ98" s="119">
        <f t="shared" si="798"/>
        <v>0</v>
      </c>
      <c r="AR98" s="91"/>
      <c r="AS98" s="92">
        <f t="shared" si="799"/>
        <v>0</v>
      </c>
      <c r="AT98" s="10">
        <f t="shared" si="800"/>
        <v>0</v>
      </c>
      <c r="AU98" s="4"/>
      <c r="AV98" s="92">
        <f t="shared" si="801"/>
        <v>0</v>
      </c>
      <c r="AW98" s="10">
        <f t="shared" si="802"/>
        <v>0</v>
      </c>
      <c r="AX98" s="4"/>
      <c r="AY98" s="92">
        <f t="shared" si="803"/>
        <v>0</v>
      </c>
      <c r="AZ98" s="10">
        <f t="shared" si="804"/>
        <v>0</v>
      </c>
      <c r="BA98" s="119">
        <f t="shared" si="805"/>
        <v>0</v>
      </c>
      <c r="BB98" s="91"/>
      <c r="BC98" s="92">
        <f t="shared" si="806"/>
        <v>0</v>
      </c>
      <c r="BD98" s="10">
        <f t="shared" si="872"/>
        <v>0</v>
      </c>
      <c r="BE98" s="4"/>
      <c r="BF98" s="92">
        <f t="shared" si="808"/>
        <v>0</v>
      </c>
      <c r="BG98" s="10">
        <f t="shared" si="809"/>
        <v>0</v>
      </c>
      <c r="BH98" s="4"/>
      <c r="BI98" s="92">
        <f t="shared" si="679"/>
        <v>0</v>
      </c>
      <c r="BJ98" s="10">
        <f t="shared" si="680"/>
        <v>0</v>
      </c>
      <c r="BK98" s="119">
        <f t="shared" si="810"/>
        <v>0</v>
      </c>
      <c r="BL98" s="91"/>
      <c r="BM98" s="92">
        <f t="shared" si="811"/>
        <v>0</v>
      </c>
      <c r="BN98" s="10">
        <f t="shared" si="812"/>
        <v>0</v>
      </c>
      <c r="BO98" s="4"/>
      <c r="BP98" s="92">
        <f t="shared" si="813"/>
        <v>0</v>
      </c>
      <c r="BQ98" s="10">
        <f t="shared" si="814"/>
        <v>0</v>
      </c>
      <c r="BR98" s="4"/>
      <c r="BS98" s="92">
        <f t="shared" si="815"/>
        <v>0</v>
      </c>
      <c r="BT98" s="10">
        <f t="shared" si="816"/>
        <v>0</v>
      </c>
      <c r="BU98" s="119">
        <f t="shared" si="817"/>
        <v>0</v>
      </c>
      <c r="BV98" s="91"/>
      <c r="BW98" s="92">
        <f t="shared" si="818"/>
        <v>0</v>
      </c>
      <c r="BX98" s="10">
        <f t="shared" si="819"/>
        <v>0</v>
      </c>
      <c r="BY98" s="4"/>
      <c r="BZ98" s="92">
        <f t="shared" si="820"/>
        <v>0</v>
      </c>
      <c r="CA98" s="10">
        <f t="shared" si="821"/>
        <v>0</v>
      </c>
      <c r="CB98" s="4"/>
      <c r="CC98" s="92">
        <f t="shared" si="822"/>
        <v>0</v>
      </c>
      <c r="CD98" s="10">
        <f t="shared" si="823"/>
        <v>0</v>
      </c>
      <c r="CE98" s="119">
        <f t="shared" si="824"/>
        <v>0</v>
      </c>
      <c r="CF98" s="91"/>
      <c r="CG98" s="92">
        <f t="shared" si="825"/>
        <v>0</v>
      </c>
      <c r="CH98" s="10">
        <f t="shared" si="826"/>
        <v>0</v>
      </c>
      <c r="CI98" s="4"/>
      <c r="CJ98" s="92">
        <f t="shared" si="827"/>
        <v>0</v>
      </c>
      <c r="CK98" s="10">
        <f t="shared" si="828"/>
        <v>0</v>
      </c>
      <c r="CL98" s="4"/>
      <c r="CM98" s="92">
        <f t="shared" si="829"/>
        <v>0</v>
      </c>
      <c r="CN98" s="10">
        <f t="shared" si="830"/>
        <v>0</v>
      </c>
      <c r="CO98" s="119">
        <f t="shared" si="831"/>
        <v>0</v>
      </c>
      <c r="CP98" s="91"/>
      <c r="CQ98" s="92">
        <f t="shared" si="832"/>
        <v>0</v>
      </c>
      <c r="CR98" s="10">
        <f t="shared" si="833"/>
        <v>0</v>
      </c>
      <c r="CS98" s="4"/>
      <c r="CT98" s="92">
        <f t="shared" si="834"/>
        <v>0</v>
      </c>
      <c r="CU98" s="10">
        <f t="shared" si="835"/>
        <v>0</v>
      </c>
      <c r="CV98" s="4"/>
      <c r="CW98" s="92">
        <f t="shared" si="836"/>
        <v>0</v>
      </c>
      <c r="CX98" s="10">
        <f t="shared" si="837"/>
        <v>0</v>
      </c>
      <c r="CY98" s="119">
        <f t="shared" si="838"/>
        <v>0</v>
      </c>
      <c r="CZ98" s="91"/>
      <c r="DA98" s="92">
        <f t="shared" si="839"/>
        <v>0</v>
      </c>
      <c r="DB98" s="10">
        <f t="shared" si="840"/>
        <v>0</v>
      </c>
      <c r="DC98" s="4"/>
      <c r="DD98" s="92">
        <f t="shared" si="841"/>
        <v>0</v>
      </c>
      <c r="DE98" s="10">
        <f t="shared" si="842"/>
        <v>0</v>
      </c>
      <c r="DF98" s="4"/>
      <c r="DG98" s="92">
        <f t="shared" si="843"/>
        <v>0</v>
      </c>
      <c r="DH98" s="10">
        <f t="shared" si="844"/>
        <v>0</v>
      </c>
      <c r="DI98" s="119">
        <f t="shared" si="845"/>
        <v>0</v>
      </c>
      <c r="DJ98" s="91"/>
      <c r="DK98" s="92">
        <f t="shared" si="846"/>
        <v>0</v>
      </c>
      <c r="DL98" s="10">
        <f t="shared" si="847"/>
        <v>0</v>
      </c>
      <c r="DM98" s="4"/>
      <c r="DN98" s="92">
        <f t="shared" si="848"/>
        <v>0</v>
      </c>
      <c r="DO98" s="10">
        <f t="shared" si="849"/>
        <v>0</v>
      </c>
      <c r="DP98" s="4"/>
      <c r="DQ98" s="92">
        <f t="shared" si="850"/>
        <v>0</v>
      </c>
      <c r="DR98" s="10">
        <f t="shared" si="851"/>
        <v>0</v>
      </c>
      <c r="DS98" s="119">
        <f t="shared" si="852"/>
        <v>0</v>
      </c>
      <c r="DT98" s="91"/>
      <c r="DU98" s="92">
        <f t="shared" si="853"/>
        <v>0</v>
      </c>
      <c r="DV98" s="10">
        <f t="shared" si="854"/>
        <v>0</v>
      </c>
      <c r="DW98" s="4"/>
      <c r="DX98" s="92">
        <f t="shared" si="855"/>
        <v>0</v>
      </c>
      <c r="DY98" s="10">
        <f t="shared" si="856"/>
        <v>0</v>
      </c>
      <c r="DZ98" s="4"/>
      <c r="EA98" s="92">
        <f t="shared" si="857"/>
        <v>0</v>
      </c>
      <c r="EB98" s="10">
        <f t="shared" si="858"/>
        <v>0</v>
      </c>
      <c r="EC98" s="119">
        <f t="shared" si="681"/>
        <v>0</v>
      </c>
      <c r="ED98" s="91"/>
      <c r="EE98" s="92">
        <f t="shared" si="859"/>
        <v>0</v>
      </c>
      <c r="EF98" s="10">
        <f t="shared" si="860"/>
        <v>0</v>
      </c>
      <c r="EG98" s="4"/>
      <c r="EH98" s="92">
        <f t="shared" si="861"/>
        <v>0</v>
      </c>
      <c r="EI98" s="10">
        <f t="shared" si="862"/>
        <v>0</v>
      </c>
      <c r="EJ98" s="4"/>
      <c r="EK98" s="92">
        <f t="shared" si="863"/>
        <v>0</v>
      </c>
      <c r="EL98" s="10">
        <f t="shared" si="864"/>
        <v>0</v>
      </c>
      <c r="EM98" s="119">
        <f t="shared" si="865"/>
        <v>0</v>
      </c>
      <c r="EN98" s="91"/>
      <c r="EO98" s="92">
        <f t="shared" si="866"/>
        <v>0</v>
      </c>
      <c r="EP98" s="10">
        <f t="shared" si="671"/>
        <v>0</v>
      </c>
      <c r="EQ98" s="4"/>
      <c r="ER98" s="92">
        <f t="shared" si="867"/>
        <v>0</v>
      </c>
      <c r="ES98" s="10">
        <f t="shared" si="868"/>
        <v>0</v>
      </c>
      <c r="ET98" s="4"/>
      <c r="EU98" s="92">
        <f t="shared" si="869"/>
        <v>0</v>
      </c>
      <c r="EV98" s="10">
        <f t="shared" si="870"/>
        <v>0</v>
      </c>
      <c r="EW98" s="119">
        <f t="shared" si="672"/>
        <v>0</v>
      </c>
      <c r="EX98" s="91"/>
      <c r="EY98" s="92">
        <f t="shared" si="682"/>
        <v>0</v>
      </c>
      <c r="EZ98" s="10">
        <f t="shared" si="683"/>
        <v>0</v>
      </c>
      <c r="FA98" s="4"/>
      <c r="FB98" s="92">
        <f t="shared" si="684"/>
        <v>0</v>
      </c>
      <c r="FC98" s="10">
        <f t="shared" si="685"/>
        <v>0</v>
      </c>
      <c r="FD98" s="4"/>
      <c r="FE98" s="92">
        <f t="shared" si="686"/>
        <v>0</v>
      </c>
      <c r="FF98" s="10">
        <f t="shared" si="687"/>
        <v>0</v>
      </c>
      <c r="FG98" s="119">
        <f t="shared" si="871"/>
        <v>0</v>
      </c>
      <c r="FH98" s="91"/>
      <c r="FI98" s="92">
        <f t="shared" si="688"/>
        <v>0</v>
      </c>
      <c r="FJ98" s="10">
        <f t="shared" si="689"/>
        <v>0</v>
      </c>
      <c r="FK98" s="4"/>
      <c r="FL98" s="92">
        <f t="shared" si="690"/>
        <v>0</v>
      </c>
      <c r="FM98" s="10">
        <f t="shared" si="691"/>
        <v>0</v>
      </c>
      <c r="FN98" s="4"/>
      <c r="FO98" s="92">
        <f t="shared" si="692"/>
        <v>0</v>
      </c>
      <c r="FP98" s="10">
        <f t="shared" si="693"/>
        <v>0</v>
      </c>
      <c r="FQ98" s="119">
        <f t="shared" si="219"/>
        <v>0</v>
      </c>
      <c r="FR98" s="91"/>
      <c r="FS98" s="92">
        <f t="shared" si="694"/>
        <v>0</v>
      </c>
      <c r="FT98" s="10">
        <f t="shared" si="695"/>
        <v>0</v>
      </c>
      <c r="FU98" s="4"/>
      <c r="FV98" s="92">
        <f t="shared" si="696"/>
        <v>0</v>
      </c>
      <c r="FW98" s="10">
        <f t="shared" si="697"/>
        <v>0</v>
      </c>
      <c r="FX98" s="4"/>
      <c r="FY98" s="92">
        <f t="shared" si="698"/>
        <v>0</v>
      </c>
      <c r="FZ98" s="10">
        <f t="shared" si="699"/>
        <v>0</v>
      </c>
      <c r="GA98" s="119">
        <f t="shared" si="220"/>
        <v>0</v>
      </c>
      <c r="GB98" s="91"/>
      <c r="GC98" s="92">
        <f t="shared" si="700"/>
        <v>0</v>
      </c>
      <c r="GD98" s="10">
        <f t="shared" si="701"/>
        <v>0</v>
      </c>
      <c r="GE98" s="4"/>
      <c r="GF98" s="92">
        <f t="shared" si="702"/>
        <v>0</v>
      </c>
      <c r="GG98" s="10">
        <f t="shared" si="703"/>
        <v>0</v>
      </c>
      <c r="GH98" s="4"/>
      <c r="GI98" s="92">
        <f t="shared" si="704"/>
        <v>0</v>
      </c>
      <c r="GJ98" s="10">
        <f t="shared" si="705"/>
        <v>0</v>
      </c>
      <c r="GK98" s="119">
        <f t="shared" si="221"/>
        <v>0</v>
      </c>
      <c r="GL98" s="91"/>
      <c r="GM98" s="92">
        <f t="shared" si="706"/>
        <v>0</v>
      </c>
      <c r="GN98" s="10">
        <f t="shared" si="707"/>
        <v>0</v>
      </c>
      <c r="GO98" s="4"/>
      <c r="GP98" s="92">
        <f t="shared" si="708"/>
        <v>0</v>
      </c>
      <c r="GQ98" s="10">
        <f t="shared" si="709"/>
        <v>0</v>
      </c>
      <c r="GR98" s="4"/>
      <c r="GS98" s="92">
        <f t="shared" si="710"/>
        <v>0</v>
      </c>
      <c r="GT98" s="10">
        <f t="shared" si="711"/>
        <v>0</v>
      </c>
      <c r="GU98" s="119">
        <f t="shared" si="669"/>
        <v>0</v>
      </c>
      <c r="GV98" s="91"/>
      <c r="GW98" s="92">
        <f t="shared" si="712"/>
        <v>0</v>
      </c>
      <c r="GX98" s="10">
        <f t="shared" si="713"/>
        <v>0</v>
      </c>
      <c r="GY98" s="4"/>
      <c r="GZ98" s="92">
        <f t="shared" si="714"/>
        <v>0</v>
      </c>
      <c r="HA98" s="10">
        <f t="shared" si="715"/>
        <v>0</v>
      </c>
      <c r="HB98" s="4"/>
      <c r="HC98" s="92">
        <f t="shared" si="716"/>
        <v>0</v>
      </c>
      <c r="HD98" s="10">
        <f t="shared" si="717"/>
        <v>0</v>
      </c>
      <c r="HE98" s="119">
        <f t="shared" si="222"/>
        <v>0</v>
      </c>
      <c r="HF98" s="91"/>
      <c r="HG98" s="92">
        <f t="shared" si="718"/>
        <v>0</v>
      </c>
      <c r="HH98" s="10">
        <f t="shared" si="719"/>
        <v>0</v>
      </c>
      <c r="HI98" s="4"/>
      <c r="HJ98" s="92">
        <f t="shared" si="720"/>
        <v>0</v>
      </c>
      <c r="HK98" s="10">
        <f t="shared" si="721"/>
        <v>0</v>
      </c>
      <c r="HL98" s="4"/>
      <c r="HM98" s="92">
        <f t="shared" si="722"/>
        <v>0</v>
      </c>
      <c r="HN98" s="10">
        <f t="shared" si="723"/>
        <v>0</v>
      </c>
      <c r="HO98" s="119">
        <f t="shared" si="223"/>
        <v>0</v>
      </c>
      <c r="HP98" s="91"/>
      <c r="HQ98" s="92">
        <f t="shared" si="724"/>
        <v>0</v>
      </c>
      <c r="HR98" s="10">
        <f t="shared" si="725"/>
        <v>0</v>
      </c>
      <c r="HS98" s="4"/>
      <c r="HT98" s="92">
        <f t="shared" si="726"/>
        <v>0</v>
      </c>
      <c r="HU98" s="10">
        <f t="shared" si="727"/>
        <v>0</v>
      </c>
      <c r="HV98" s="4"/>
      <c r="HW98" s="92">
        <f t="shared" si="728"/>
        <v>0</v>
      </c>
      <c r="HX98" s="10">
        <f t="shared" si="729"/>
        <v>0</v>
      </c>
      <c r="HY98" s="119">
        <f t="shared" si="224"/>
        <v>0</v>
      </c>
      <c r="HZ98" s="91"/>
      <c r="IA98" s="92">
        <f t="shared" si="730"/>
        <v>0</v>
      </c>
      <c r="IB98" s="10">
        <f t="shared" si="731"/>
        <v>0</v>
      </c>
      <c r="IC98" s="4"/>
      <c r="ID98" s="92">
        <f t="shared" si="732"/>
        <v>0</v>
      </c>
      <c r="IE98" s="10">
        <f t="shared" si="733"/>
        <v>0</v>
      </c>
      <c r="IF98" s="4"/>
      <c r="IG98" s="92">
        <f t="shared" si="734"/>
        <v>0</v>
      </c>
      <c r="IH98" s="10">
        <f t="shared" si="735"/>
        <v>0</v>
      </c>
      <c r="II98" s="119">
        <f t="shared" si="225"/>
        <v>0</v>
      </c>
      <c r="IJ98" s="91"/>
      <c r="IK98" s="92">
        <f t="shared" si="736"/>
        <v>0</v>
      </c>
      <c r="IL98" s="10">
        <f t="shared" si="737"/>
        <v>0</v>
      </c>
      <c r="IM98" s="4"/>
      <c r="IN98" s="92">
        <f t="shared" si="738"/>
        <v>0</v>
      </c>
      <c r="IO98" s="10">
        <f t="shared" si="739"/>
        <v>0</v>
      </c>
      <c r="IP98" s="4"/>
      <c r="IQ98" s="92">
        <f t="shared" si="740"/>
        <v>0</v>
      </c>
      <c r="IR98" s="10">
        <f t="shared" si="741"/>
        <v>0</v>
      </c>
      <c r="IS98" s="119">
        <f t="shared" si="226"/>
        <v>0</v>
      </c>
      <c r="IT98" s="91"/>
      <c r="IU98" s="92">
        <f t="shared" si="742"/>
        <v>0</v>
      </c>
      <c r="IV98" s="10">
        <f t="shared" si="743"/>
        <v>0</v>
      </c>
      <c r="IW98" s="4"/>
      <c r="IX98" s="92">
        <f t="shared" si="744"/>
        <v>0</v>
      </c>
      <c r="IY98" s="10">
        <f t="shared" si="745"/>
        <v>0</v>
      </c>
      <c r="IZ98" s="4"/>
      <c r="JA98" s="92">
        <f t="shared" si="746"/>
        <v>0</v>
      </c>
      <c r="JB98" s="10">
        <f t="shared" si="747"/>
        <v>0</v>
      </c>
      <c r="JC98" s="119">
        <f t="shared" si="227"/>
        <v>0</v>
      </c>
      <c r="JD98" s="91"/>
      <c r="JE98" s="92">
        <f t="shared" si="748"/>
        <v>0</v>
      </c>
      <c r="JF98" s="10">
        <f t="shared" si="665"/>
        <v>0</v>
      </c>
      <c r="JG98" s="4"/>
      <c r="JH98" s="92">
        <f t="shared" si="749"/>
        <v>0</v>
      </c>
      <c r="JI98" s="10">
        <f t="shared" si="666"/>
        <v>0</v>
      </c>
      <c r="JJ98" s="4"/>
      <c r="JK98" s="92">
        <f t="shared" si="750"/>
        <v>0</v>
      </c>
      <c r="JL98" s="10">
        <f t="shared" si="751"/>
        <v>0</v>
      </c>
      <c r="JM98" s="119">
        <f t="shared" si="667"/>
        <v>0</v>
      </c>
      <c r="JN98" s="91"/>
      <c r="JO98" s="92">
        <f t="shared" si="752"/>
        <v>0</v>
      </c>
      <c r="JP98" s="10">
        <f t="shared" si="753"/>
        <v>0</v>
      </c>
      <c r="JQ98" s="4"/>
      <c r="JR98" s="92">
        <f t="shared" si="754"/>
        <v>0</v>
      </c>
      <c r="JS98" s="10">
        <f t="shared" si="755"/>
        <v>0</v>
      </c>
      <c r="JT98" s="4"/>
      <c r="JU98" s="92">
        <f t="shared" si="756"/>
        <v>0</v>
      </c>
      <c r="JV98" s="10">
        <f t="shared" si="757"/>
        <v>0</v>
      </c>
      <c r="JW98" s="119">
        <f t="shared" si="228"/>
        <v>0</v>
      </c>
      <c r="JX98" s="91"/>
      <c r="JY98" s="92">
        <f t="shared" si="758"/>
        <v>0</v>
      </c>
      <c r="JZ98" s="10">
        <f t="shared" si="759"/>
        <v>0</v>
      </c>
      <c r="KA98" s="4"/>
      <c r="KB98" s="92">
        <f t="shared" si="760"/>
        <v>0</v>
      </c>
      <c r="KC98" s="10">
        <f t="shared" si="761"/>
        <v>0</v>
      </c>
      <c r="KD98" s="4"/>
      <c r="KE98" s="92">
        <f t="shared" si="762"/>
        <v>0</v>
      </c>
      <c r="KF98" s="10">
        <f t="shared" si="763"/>
        <v>0</v>
      </c>
      <c r="KG98" s="119">
        <f t="shared" si="229"/>
        <v>0</v>
      </c>
      <c r="KH98" s="91"/>
      <c r="KI98" s="92">
        <f t="shared" si="764"/>
        <v>0</v>
      </c>
      <c r="KJ98" s="10">
        <f t="shared" si="765"/>
        <v>0</v>
      </c>
      <c r="KK98" s="4"/>
      <c r="KL98" s="92">
        <f t="shared" si="766"/>
        <v>0</v>
      </c>
      <c r="KM98" s="10">
        <f t="shared" si="767"/>
        <v>0</v>
      </c>
      <c r="KN98" s="4"/>
      <c r="KO98" s="92">
        <f t="shared" si="768"/>
        <v>0</v>
      </c>
      <c r="KP98" s="10">
        <f t="shared" si="769"/>
        <v>0</v>
      </c>
      <c r="KQ98" s="119">
        <f t="shared" si="230"/>
        <v>0</v>
      </c>
      <c r="KR98" s="91"/>
      <c r="KS98" s="92">
        <f t="shared" si="770"/>
        <v>0</v>
      </c>
      <c r="KT98" s="10">
        <f t="shared" si="771"/>
        <v>0</v>
      </c>
      <c r="KU98" s="4"/>
      <c r="KV98" s="92">
        <f t="shared" si="772"/>
        <v>0</v>
      </c>
      <c r="KW98" s="10">
        <f t="shared" si="773"/>
        <v>0</v>
      </c>
      <c r="KX98" s="4"/>
      <c r="KY98" s="92">
        <f t="shared" si="774"/>
        <v>0</v>
      </c>
      <c r="KZ98" s="10">
        <f t="shared" si="775"/>
        <v>0</v>
      </c>
      <c r="LA98" s="119">
        <f t="shared" si="231"/>
        <v>0</v>
      </c>
      <c r="LB98" s="37"/>
      <c r="LD98" s="335">
        <f t="shared" si="670"/>
        <v>0</v>
      </c>
      <c r="LE98" s="189">
        <f t="shared" si="673"/>
        <v>0</v>
      </c>
    </row>
    <row r="99" spans="1:344" x14ac:dyDescent="0.25">
      <c r="A99" s="4" t="s">
        <v>175</v>
      </c>
      <c r="B99" s="12">
        <v>55000</v>
      </c>
      <c r="C99" s="86">
        <v>75000</v>
      </c>
      <c r="D99" s="91"/>
      <c r="E99" s="92">
        <f t="shared" si="776"/>
        <v>0</v>
      </c>
      <c r="F99" s="10">
        <f t="shared" si="777"/>
        <v>0</v>
      </c>
      <c r="G99" s="4"/>
      <c r="H99" s="92">
        <f t="shared" si="778"/>
        <v>0</v>
      </c>
      <c r="I99" s="10">
        <f t="shared" si="779"/>
        <v>0</v>
      </c>
      <c r="J99" s="4"/>
      <c r="K99" s="92">
        <f t="shared" si="780"/>
        <v>0</v>
      </c>
      <c r="L99" s="10">
        <f t="shared" si="781"/>
        <v>0</v>
      </c>
      <c r="M99" s="119">
        <f t="shared" si="782"/>
        <v>0</v>
      </c>
      <c r="N99" s="91"/>
      <c r="O99" s="92">
        <f t="shared" si="873"/>
        <v>0</v>
      </c>
      <c r="P99" s="10">
        <f t="shared" si="783"/>
        <v>0</v>
      </c>
      <c r="Q99" s="4"/>
      <c r="R99" s="92">
        <f t="shared" si="784"/>
        <v>0</v>
      </c>
      <c r="S99" s="10">
        <f t="shared" si="785"/>
        <v>0</v>
      </c>
      <c r="T99" s="4"/>
      <c r="U99" s="92">
        <f t="shared" si="786"/>
        <v>0</v>
      </c>
      <c r="V99" s="10">
        <f t="shared" si="787"/>
        <v>0</v>
      </c>
      <c r="W99" s="119">
        <f t="shared" si="788"/>
        <v>0</v>
      </c>
      <c r="X99" s="91"/>
      <c r="Y99" s="92">
        <f t="shared" si="789"/>
        <v>0</v>
      </c>
      <c r="Z99" s="10">
        <f t="shared" si="790"/>
        <v>0</v>
      </c>
      <c r="AA99" s="4"/>
      <c r="AB99" s="92">
        <f t="shared" si="791"/>
        <v>0</v>
      </c>
      <c r="AC99" s="10">
        <f t="shared" si="792"/>
        <v>0</v>
      </c>
      <c r="AD99" s="4"/>
      <c r="AE99" s="92">
        <f t="shared" si="793"/>
        <v>0</v>
      </c>
      <c r="AF99" s="10">
        <f t="shared" si="794"/>
        <v>0</v>
      </c>
      <c r="AG99" s="119">
        <f>X99+AA99+AD99</f>
        <v>0</v>
      </c>
      <c r="AH99" s="91"/>
      <c r="AI99" s="92">
        <f t="shared" si="675"/>
        <v>0</v>
      </c>
      <c r="AJ99" s="10">
        <f t="shared" si="676"/>
        <v>0</v>
      </c>
      <c r="AK99" s="4"/>
      <c r="AL99" s="92">
        <f t="shared" si="796"/>
        <v>0</v>
      </c>
      <c r="AM99" s="10">
        <f t="shared" si="797"/>
        <v>0</v>
      </c>
      <c r="AN99" s="4"/>
      <c r="AO99" s="92">
        <f t="shared" si="677"/>
        <v>0</v>
      </c>
      <c r="AP99" s="10">
        <f t="shared" si="678"/>
        <v>0</v>
      </c>
      <c r="AQ99" s="119">
        <f t="shared" si="798"/>
        <v>0</v>
      </c>
      <c r="AR99" s="91"/>
      <c r="AS99" s="92">
        <f t="shared" si="799"/>
        <v>0</v>
      </c>
      <c r="AT99" s="10">
        <f t="shared" si="800"/>
        <v>0</v>
      </c>
      <c r="AU99" s="4"/>
      <c r="AV99" s="92">
        <f t="shared" si="801"/>
        <v>0</v>
      </c>
      <c r="AW99" s="10">
        <f t="shared" si="802"/>
        <v>0</v>
      </c>
      <c r="AX99" s="4"/>
      <c r="AY99" s="92">
        <f t="shared" si="803"/>
        <v>0</v>
      </c>
      <c r="AZ99" s="10">
        <f t="shared" si="804"/>
        <v>0</v>
      </c>
      <c r="BA99" s="119">
        <f t="shared" si="805"/>
        <v>0</v>
      </c>
      <c r="BB99" s="91"/>
      <c r="BC99" s="92">
        <f t="shared" si="806"/>
        <v>0</v>
      </c>
      <c r="BD99" s="10">
        <f t="shared" si="872"/>
        <v>0</v>
      </c>
      <c r="BE99" s="4"/>
      <c r="BF99" s="92">
        <f t="shared" si="808"/>
        <v>0</v>
      </c>
      <c r="BG99" s="10">
        <f t="shared" si="809"/>
        <v>0</v>
      </c>
      <c r="BH99" s="4"/>
      <c r="BI99" s="92">
        <f t="shared" si="679"/>
        <v>0</v>
      </c>
      <c r="BJ99" s="10">
        <f t="shared" si="680"/>
        <v>0</v>
      </c>
      <c r="BK99" s="119">
        <f t="shared" si="810"/>
        <v>0</v>
      </c>
      <c r="BL99" s="91"/>
      <c r="BM99" s="92">
        <f t="shared" si="811"/>
        <v>0</v>
      </c>
      <c r="BN99" s="10">
        <f t="shared" si="812"/>
        <v>0</v>
      </c>
      <c r="BO99" s="4"/>
      <c r="BP99" s="92">
        <f t="shared" si="813"/>
        <v>0</v>
      </c>
      <c r="BQ99" s="10">
        <f t="shared" si="814"/>
        <v>0</v>
      </c>
      <c r="BR99" s="4"/>
      <c r="BS99" s="92">
        <f t="shared" si="815"/>
        <v>0</v>
      </c>
      <c r="BT99" s="10">
        <f t="shared" si="816"/>
        <v>0</v>
      </c>
      <c r="BU99" s="119">
        <f t="shared" si="817"/>
        <v>0</v>
      </c>
      <c r="BV99" s="91"/>
      <c r="BW99" s="92">
        <f t="shared" si="818"/>
        <v>0</v>
      </c>
      <c r="BX99" s="10">
        <f t="shared" si="819"/>
        <v>0</v>
      </c>
      <c r="BY99" s="4"/>
      <c r="BZ99" s="92">
        <f t="shared" si="820"/>
        <v>0</v>
      </c>
      <c r="CA99" s="10">
        <f t="shared" si="821"/>
        <v>0</v>
      </c>
      <c r="CB99" s="4"/>
      <c r="CC99" s="92">
        <f t="shared" si="822"/>
        <v>0</v>
      </c>
      <c r="CD99" s="10">
        <f t="shared" si="823"/>
        <v>0</v>
      </c>
      <c r="CE99" s="119">
        <f t="shared" si="824"/>
        <v>0</v>
      </c>
      <c r="CF99" s="91"/>
      <c r="CG99" s="92">
        <f t="shared" si="825"/>
        <v>0</v>
      </c>
      <c r="CH99" s="10">
        <f t="shared" si="826"/>
        <v>0</v>
      </c>
      <c r="CI99" s="4"/>
      <c r="CJ99" s="92">
        <f t="shared" si="827"/>
        <v>0</v>
      </c>
      <c r="CK99" s="10">
        <f t="shared" si="828"/>
        <v>0</v>
      </c>
      <c r="CL99" s="4"/>
      <c r="CM99" s="92">
        <f t="shared" si="829"/>
        <v>0</v>
      </c>
      <c r="CN99" s="10">
        <f t="shared" si="830"/>
        <v>0</v>
      </c>
      <c r="CO99" s="119">
        <f t="shared" si="831"/>
        <v>0</v>
      </c>
      <c r="CP99" s="91"/>
      <c r="CQ99" s="92">
        <f t="shared" si="832"/>
        <v>0</v>
      </c>
      <c r="CR99" s="10">
        <f t="shared" si="833"/>
        <v>0</v>
      </c>
      <c r="CS99" s="4"/>
      <c r="CT99" s="92">
        <f t="shared" si="834"/>
        <v>0</v>
      </c>
      <c r="CU99" s="10">
        <f t="shared" si="835"/>
        <v>0</v>
      </c>
      <c r="CV99" s="4"/>
      <c r="CW99" s="92">
        <f t="shared" si="836"/>
        <v>0</v>
      </c>
      <c r="CX99" s="10">
        <f t="shared" si="837"/>
        <v>0</v>
      </c>
      <c r="CY99" s="119">
        <f t="shared" si="838"/>
        <v>0</v>
      </c>
      <c r="CZ99" s="91"/>
      <c r="DA99" s="92">
        <f t="shared" si="839"/>
        <v>0</v>
      </c>
      <c r="DB99" s="10">
        <f t="shared" si="840"/>
        <v>0</v>
      </c>
      <c r="DC99" s="4"/>
      <c r="DD99" s="92">
        <f t="shared" si="841"/>
        <v>0</v>
      </c>
      <c r="DE99" s="10">
        <f t="shared" si="842"/>
        <v>0</v>
      </c>
      <c r="DF99" s="4"/>
      <c r="DG99" s="92">
        <f t="shared" si="843"/>
        <v>0</v>
      </c>
      <c r="DH99" s="10">
        <f t="shared" si="844"/>
        <v>0</v>
      </c>
      <c r="DI99" s="119">
        <f t="shared" si="845"/>
        <v>0</v>
      </c>
      <c r="DJ99" s="91"/>
      <c r="DK99" s="92">
        <f t="shared" si="846"/>
        <v>0</v>
      </c>
      <c r="DL99" s="10">
        <f t="shared" si="847"/>
        <v>0</v>
      </c>
      <c r="DM99" s="4"/>
      <c r="DN99" s="92">
        <f t="shared" si="848"/>
        <v>0</v>
      </c>
      <c r="DO99" s="10">
        <f t="shared" si="849"/>
        <v>0</v>
      </c>
      <c r="DP99" s="4"/>
      <c r="DQ99" s="92">
        <f t="shared" si="850"/>
        <v>0</v>
      </c>
      <c r="DR99" s="10">
        <f t="shared" si="851"/>
        <v>0</v>
      </c>
      <c r="DS99" s="119">
        <f t="shared" si="852"/>
        <v>0</v>
      </c>
      <c r="DT99" s="91"/>
      <c r="DU99" s="92">
        <f t="shared" si="853"/>
        <v>0</v>
      </c>
      <c r="DV99" s="10">
        <f t="shared" si="854"/>
        <v>0</v>
      </c>
      <c r="DW99" s="4"/>
      <c r="DX99" s="92">
        <f t="shared" si="855"/>
        <v>0</v>
      </c>
      <c r="DY99" s="10">
        <f t="shared" si="856"/>
        <v>0</v>
      </c>
      <c r="DZ99" s="4"/>
      <c r="EA99" s="92">
        <f t="shared" si="857"/>
        <v>0</v>
      </c>
      <c r="EB99" s="10">
        <f t="shared" si="858"/>
        <v>0</v>
      </c>
      <c r="EC99" s="119">
        <f t="shared" si="681"/>
        <v>0</v>
      </c>
      <c r="ED99" s="91"/>
      <c r="EE99" s="92">
        <f t="shared" si="859"/>
        <v>0</v>
      </c>
      <c r="EF99" s="10">
        <f t="shared" si="860"/>
        <v>0</v>
      </c>
      <c r="EG99" s="4"/>
      <c r="EH99" s="92">
        <f t="shared" si="861"/>
        <v>0</v>
      </c>
      <c r="EI99" s="10">
        <f t="shared" si="862"/>
        <v>0</v>
      </c>
      <c r="EJ99" s="4"/>
      <c r="EK99" s="92">
        <f t="shared" si="863"/>
        <v>0</v>
      </c>
      <c r="EL99" s="10">
        <f t="shared" si="864"/>
        <v>0</v>
      </c>
      <c r="EM99" s="119">
        <f t="shared" si="865"/>
        <v>0</v>
      </c>
      <c r="EN99" s="91"/>
      <c r="EO99" s="92">
        <f t="shared" si="866"/>
        <v>0</v>
      </c>
      <c r="EP99" s="10">
        <f t="shared" si="671"/>
        <v>0</v>
      </c>
      <c r="EQ99" s="4"/>
      <c r="ER99" s="92">
        <f t="shared" si="867"/>
        <v>0</v>
      </c>
      <c r="ES99" s="10">
        <f t="shared" si="868"/>
        <v>0</v>
      </c>
      <c r="ET99" s="4"/>
      <c r="EU99" s="92">
        <f t="shared" si="869"/>
        <v>0</v>
      </c>
      <c r="EV99" s="10">
        <f t="shared" si="870"/>
        <v>0</v>
      </c>
      <c r="EW99" s="119">
        <f t="shared" si="672"/>
        <v>0</v>
      </c>
      <c r="EX99" s="91"/>
      <c r="EY99" s="92">
        <f t="shared" si="682"/>
        <v>0</v>
      </c>
      <c r="EZ99" s="10">
        <f t="shared" si="683"/>
        <v>0</v>
      </c>
      <c r="FA99" s="4"/>
      <c r="FB99" s="92">
        <f t="shared" si="684"/>
        <v>0</v>
      </c>
      <c r="FC99" s="10">
        <f t="shared" si="685"/>
        <v>0</v>
      </c>
      <c r="FD99" s="4"/>
      <c r="FE99" s="92">
        <f t="shared" si="686"/>
        <v>0</v>
      </c>
      <c r="FF99" s="10">
        <f t="shared" si="687"/>
        <v>0</v>
      </c>
      <c r="FG99" s="119">
        <f t="shared" si="871"/>
        <v>0</v>
      </c>
      <c r="FH99" s="91">
        <v>2</v>
      </c>
      <c r="FI99" s="92">
        <f t="shared" si="688"/>
        <v>110000</v>
      </c>
      <c r="FJ99" s="10">
        <f t="shared" si="689"/>
        <v>150000</v>
      </c>
      <c r="FK99" s="4"/>
      <c r="FL99" s="92">
        <f t="shared" si="690"/>
        <v>0</v>
      </c>
      <c r="FM99" s="10">
        <f t="shared" si="691"/>
        <v>0</v>
      </c>
      <c r="FN99" s="4"/>
      <c r="FO99" s="92">
        <f t="shared" si="692"/>
        <v>0</v>
      </c>
      <c r="FP99" s="10">
        <f t="shared" si="693"/>
        <v>0</v>
      </c>
      <c r="FQ99" s="119">
        <f t="shared" si="219"/>
        <v>2</v>
      </c>
      <c r="FR99" s="91"/>
      <c r="FS99" s="92">
        <f t="shared" si="694"/>
        <v>0</v>
      </c>
      <c r="FT99" s="10">
        <f t="shared" si="695"/>
        <v>0</v>
      </c>
      <c r="FU99" s="4"/>
      <c r="FV99" s="92">
        <f t="shared" si="696"/>
        <v>0</v>
      </c>
      <c r="FW99" s="10">
        <f t="shared" si="697"/>
        <v>0</v>
      </c>
      <c r="FX99" s="4"/>
      <c r="FY99" s="92">
        <f t="shared" si="698"/>
        <v>0</v>
      </c>
      <c r="FZ99" s="10">
        <f t="shared" si="699"/>
        <v>0</v>
      </c>
      <c r="GA99" s="119">
        <f t="shared" si="220"/>
        <v>0</v>
      </c>
      <c r="GB99" s="91"/>
      <c r="GC99" s="92">
        <f t="shared" si="700"/>
        <v>0</v>
      </c>
      <c r="GD99" s="10">
        <f t="shared" si="701"/>
        <v>0</v>
      </c>
      <c r="GE99" s="4"/>
      <c r="GF99" s="92">
        <f t="shared" si="702"/>
        <v>0</v>
      </c>
      <c r="GG99" s="10">
        <f t="shared" si="703"/>
        <v>0</v>
      </c>
      <c r="GH99" s="4"/>
      <c r="GI99" s="92">
        <f t="shared" si="704"/>
        <v>0</v>
      </c>
      <c r="GJ99" s="10">
        <f t="shared" si="705"/>
        <v>0</v>
      </c>
      <c r="GK99" s="119">
        <f t="shared" si="221"/>
        <v>0</v>
      </c>
      <c r="GL99" s="91">
        <v>1</v>
      </c>
      <c r="GM99" s="92">
        <f t="shared" si="706"/>
        <v>55000</v>
      </c>
      <c r="GN99" s="10">
        <f t="shared" si="707"/>
        <v>75000</v>
      </c>
      <c r="GO99" s="4"/>
      <c r="GP99" s="92">
        <f t="shared" si="708"/>
        <v>0</v>
      </c>
      <c r="GQ99" s="10">
        <f t="shared" si="709"/>
        <v>0</v>
      </c>
      <c r="GR99" s="4"/>
      <c r="GS99" s="92">
        <f t="shared" si="710"/>
        <v>0</v>
      </c>
      <c r="GT99" s="10">
        <f t="shared" si="711"/>
        <v>0</v>
      </c>
      <c r="GU99" s="119">
        <f t="shared" si="669"/>
        <v>1</v>
      </c>
      <c r="GV99" s="91"/>
      <c r="GW99" s="92">
        <f t="shared" si="712"/>
        <v>0</v>
      </c>
      <c r="GX99" s="10">
        <f t="shared" si="713"/>
        <v>0</v>
      </c>
      <c r="GY99" s="4"/>
      <c r="GZ99" s="92">
        <f t="shared" si="714"/>
        <v>0</v>
      </c>
      <c r="HA99" s="10">
        <f t="shared" si="715"/>
        <v>0</v>
      </c>
      <c r="HB99" s="4"/>
      <c r="HC99" s="92">
        <f t="shared" si="716"/>
        <v>0</v>
      </c>
      <c r="HD99" s="10">
        <f t="shared" si="717"/>
        <v>0</v>
      </c>
      <c r="HE99" s="119">
        <f t="shared" si="222"/>
        <v>0</v>
      </c>
      <c r="HF99" s="91"/>
      <c r="HG99" s="92">
        <f t="shared" si="718"/>
        <v>0</v>
      </c>
      <c r="HH99" s="10">
        <f t="shared" si="719"/>
        <v>0</v>
      </c>
      <c r="HI99" s="4"/>
      <c r="HJ99" s="92">
        <f t="shared" si="720"/>
        <v>0</v>
      </c>
      <c r="HK99" s="10">
        <f t="shared" si="721"/>
        <v>0</v>
      </c>
      <c r="HL99" s="4"/>
      <c r="HM99" s="92">
        <f t="shared" si="722"/>
        <v>0</v>
      </c>
      <c r="HN99" s="10">
        <f t="shared" si="723"/>
        <v>0</v>
      </c>
      <c r="HO99" s="119">
        <f t="shared" si="223"/>
        <v>0</v>
      </c>
      <c r="HP99" s="91">
        <v>1</v>
      </c>
      <c r="HQ99" s="92">
        <f t="shared" si="724"/>
        <v>55000</v>
      </c>
      <c r="HR99" s="10">
        <f t="shared" si="725"/>
        <v>75000</v>
      </c>
      <c r="HS99" s="4">
        <v>1</v>
      </c>
      <c r="HT99" s="92">
        <f t="shared" si="726"/>
        <v>55000</v>
      </c>
      <c r="HU99" s="10">
        <f t="shared" si="727"/>
        <v>75000</v>
      </c>
      <c r="HV99" s="4"/>
      <c r="HW99" s="92">
        <f t="shared" si="728"/>
        <v>0</v>
      </c>
      <c r="HX99" s="10">
        <f t="shared" si="729"/>
        <v>0</v>
      </c>
      <c r="HY99" s="119">
        <f t="shared" si="224"/>
        <v>2</v>
      </c>
      <c r="HZ99" s="91">
        <v>1</v>
      </c>
      <c r="IA99" s="92">
        <f t="shared" si="730"/>
        <v>55000</v>
      </c>
      <c r="IB99" s="10">
        <f t="shared" si="731"/>
        <v>75000</v>
      </c>
      <c r="IC99" s="4"/>
      <c r="ID99" s="92">
        <f t="shared" si="732"/>
        <v>0</v>
      </c>
      <c r="IE99" s="10">
        <f t="shared" si="733"/>
        <v>0</v>
      </c>
      <c r="IF99" s="4"/>
      <c r="IG99" s="92">
        <f t="shared" si="734"/>
        <v>0</v>
      </c>
      <c r="IH99" s="10">
        <f t="shared" si="735"/>
        <v>0</v>
      </c>
      <c r="II99" s="119">
        <f t="shared" si="225"/>
        <v>1</v>
      </c>
      <c r="IJ99" s="91"/>
      <c r="IK99" s="92">
        <f t="shared" si="736"/>
        <v>0</v>
      </c>
      <c r="IL99" s="10">
        <f t="shared" si="737"/>
        <v>0</v>
      </c>
      <c r="IM99" s="4"/>
      <c r="IN99" s="92">
        <f t="shared" si="738"/>
        <v>0</v>
      </c>
      <c r="IO99" s="10">
        <f t="shared" si="739"/>
        <v>0</v>
      </c>
      <c r="IP99" s="4"/>
      <c r="IQ99" s="92">
        <f t="shared" si="740"/>
        <v>0</v>
      </c>
      <c r="IR99" s="10">
        <f t="shared" si="741"/>
        <v>0</v>
      </c>
      <c r="IS99" s="119">
        <f t="shared" si="226"/>
        <v>0</v>
      </c>
      <c r="IT99" s="91"/>
      <c r="IU99" s="92">
        <f t="shared" si="742"/>
        <v>0</v>
      </c>
      <c r="IV99" s="10">
        <f t="shared" si="743"/>
        <v>0</v>
      </c>
      <c r="IW99" s="4"/>
      <c r="IX99" s="92">
        <f t="shared" si="744"/>
        <v>0</v>
      </c>
      <c r="IY99" s="10">
        <f t="shared" si="745"/>
        <v>0</v>
      </c>
      <c r="IZ99" s="4"/>
      <c r="JA99" s="92">
        <f t="shared" si="746"/>
        <v>0</v>
      </c>
      <c r="JB99" s="10">
        <f t="shared" si="747"/>
        <v>0</v>
      </c>
      <c r="JC99" s="119">
        <f t="shared" si="227"/>
        <v>0</v>
      </c>
      <c r="JD99" s="91"/>
      <c r="JE99" s="92">
        <f t="shared" si="748"/>
        <v>0</v>
      </c>
      <c r="JF99" s="10">
        <f t="shared" si="665"/>
        <v>0</v>
      </c>
      <c r="JG99" s="4"/>
      <c r="JH99" s="92">
        <f t="shared" si="749"/>
        <v>0</v>
      </c>
      <c r="JI99" s="10">
        <f t="shared" si="666"/>
        <v>0</v>
      </c>
      <c r="JJ99" s="4"/>
      <c r="JK99" s="92">
        <f t="shared" si="750"/>
        <v>0</v>
      </c>
      <c r="JL99" s="10">
        <f t="shared" si="751"/>
        <v>0</v>
      </c>
      <c r="JM99" s="119">
        <f t="shared" si="667"/>
        <v>0</v>
      </c>
      <c r="JN99" s="91">
        <v>1</v>
      </c>
      <c r="JO99" s="92">
        <f t="shared" si="752"/>
        <v>55000</v>
      </c>
      <c r="JP99" s="10">
        <f t="shared" si="753"/>
        <v>75000</v>
      </c>
      <c r="JQ99" s="4"/>
      <c r="JR99" s="92">
        <f t="shared" si="754"/>
        <v>0</v>
      </c>
      <c r="JS99" s="10">
        <f t="shared" si="755"/>
        <v>0</v>
      </c>
      <c r="JT99" s="4"/>
      <c r="JU99" s="92">
        <f t="shared" si="756"/>
        <v>0</v>
      </c>
      <c r="JV99" s="10">
        <f t="shared" si="757"/>
        <v>0</v>
      </c>
      <c r="JW99" s="119">
        <f t="shared" si="228"/>
        <v>1</v>
      </c>
      <c r="JX99" s="91"/>
      <c r="JY99" s="92">
        <f t="shared" si="758"/>
        <v>0</v>
      </c>
      <c r="JZ99" s="10">
        <f t="shared" si="759"/>
        <v>0</v>
      </c>
      <c r="KA99" s="4"/>
      <c r="KB99" s="92">
        <f t="shared" si="760"/>
        <v>0</v>
      </c>
      <c r="KC99" s="10">
        <f t="shared" si="761"/>
        <v>0</v>
      </c>
      <c r="KD99" s="4"/>
      <c r="KE99" s="92">
        <f t="shared" si="762"/>
        <v>0</v>
      </c>
      <c r="KF99" s="10">
        <f t="shared" si="763"/>
        <v>0</v>
      </c>
      <c r="KG99" s="119">
        <f t="shared" si="229"/>
        <v>0</v>
      </c>
      <c r="KH99" s="91"/>
      <c r="KI99" s="92">
        <f t="shared" si="764"/>
        <v>0</v>
      </c>
      <c r="KJ99" s="10">
        <f t="shared" si="765"/>
        <v>0</v>
      </c>
      <c r="KK99" s="4"/>
      <c r="KL99" s="92">
        <f t="shared" si="766"/>
        <v>0</v>
      </c>
      <c r="KM99" s="10">
        <f t="shared" si="767"/>
        <v>0</v>
      </c>
      <c r="KN99" s="4"/>
      <c r="KO99" s="92">
        <f t="shared" si="768"/>
        <v>0</v>
      </c>
      <c r="KP99" s="10">
        <f t="shared" si="769"/>
        <v>0</v>
      </c>
      <c r="KQ99" s="119">
        <f t="shared" si="230"/>
        <v>0</v>
      </c>
      <c r="KR99" s="91"/>
      <c r="KS99" s="92">
        <f t="shared" si="770"/>
        <v>0</v>
      </c>
      <c r="KT99" s="10">
        <f t="shared" si="771"/>
        <v>0</v>
      </c>
      <c r="KU99" s="4"/>
      <c r="KV99" s="92">
        <f t="shared" si="772"/>
        <v>0</v>
      </c>
      <c r="KW99" s="10">
        <f t="shared" si="773"/>
        <v>0</v>
      </c>
      <c r="KX99" s="4"/>
      <c r="KY99" s="92">
        <f t="shared" si="774"/>
        <v>0</v>
      </c>
      <c r="KZ99" s="10">
        <f t="shared" si="775"/>
        <v>0</v>
      </c>
      <c r="LA99" s="119">
        <f t="shared" si="231"/>
        <v>0</v>
      </c>
      <c r="LB99" s="37"/>
      <c r="LD99" s="335">
        <f t="shared" si="670"/>
        <v>7</v>
      </c>
      <c r="LE99" s="189">
        <f t="shared" si="673"/>
        <v>525000</v>
      </c>
    </row>
    <row r="100" spans="1:344" x14ac:dyDescent="0.25">
      <c r="A100" s="4" t="s">
        <v>215</v>
      </c>
      <c r="B100" s="12">
        <v>0</v>
      </c>
      <c r="C100" s="86">
        <v>30000</v>
      </c>
      <c r="D100" s="91"/>
      <c r="E100" s="92">
        <f t="shared" si="776"/>
        <v>0</v>
      </c>
      <c r="F100" s="10">
        <f t="shared" si="777"/>
        <v>0</v>
      </c>
      <c r="G100" s="4"/>
      <c r="H100" s="92">
        <f t="shared" si="778"/>
        <v>0</v>
      </c>
      <c r="I100" s="10">
        <f t="shared" si="779"/>
        <v>0</v>
      </c>
      <c r="J100" s="4"/>
      <c r="K100" s="92">
        <f t="shared" si="780"/>
        <v>0</v>
      </c>
      <c r="L100" s="10">
        <f t="shared" si="781"/>
        <v>0</v>
      </c>
      <c r="M100" s="119">
        <f t="shared" si="782"/>
        <v>0</v>
      </c>
      <c r="N100" s="91"/>
      <c r="O100" s="92">
        <f t="shared" si="873"/>
        <v>0</v>
      </c>
      <c r="P100" s="10">
        <f t="shared" si="783"/>
        <v>0</v>
      </c>
      <c r="Q100" s="4"/>
      <c r="R100" s="92">
        <f t="shared" si="784"/>
        <v>0</v>
      </c>
      <c r="S100" s="10">
        <f t="shared" si="785"/>
        <v>0</v>
      </c>
      <c r="T100" s="4"/>
      <c r="U100" s="92">
        <f t="shared" si="786"/>
        <v>0</v>
      </c>
      <c r="V100" s="10">
        <f t="shared" si="787"/>
        <v>0</v>
      </c>
      <c r="W100" s="119">
        <f t="shared" si="788"/>
        <v>0</v>
      </c>
      <c r="X100" s="91"/>
      <c r="Y100" s="92">
        <f t="shared" si="789"/>
        <v>0</v>
      </c>
      <c r="Z100" s="10">
        <f t="shared" si="790"/>
        <v>0</v>
      </c>
      <c r="AA100" s="4"/>
      <c r="AB100" s="92">
        <f t="shared" si="791"/>
        <v>0</v>
      </c>
      <c r="AC100" s="10">
        <f t="shared" si="792"/>
        <v>0</v>
      </c>
      <c r="AD100" s="4"/>
      <c r="AE100" s="92">
        <f t="shared" si="793"/>
        <v>0</v>
      </c>
      <c r="AF100" s="10">
        <f t="shared" si="794"/>
        <v>0</v>
      </c>
      <c r="AG100" s="119">
        <f>X100+AA100+AD100</f>
        <v>0</v>
      </c>
      <c r="AH100" s="91"/>
      <c r="AI100" s="92">
        <f t="shared" si="675"/>
        <v>0</v>
      </c>
      <c r="AJ100" s="10">
        <f t="shared" si="676"/>
        <v>0</v>
      </c>
      <c r="AK100" s="4"/>
      <c r="AL100" s="92">
        <f t="shared" si="796"/>
        <v>0</v>
      </c>
      <c r="AM100" s="10">
        <f t="shared" si="797"/>
        <v>0</v>
      </c>
      <c r="AN100" s="4"/>
      <c r="AO100" s="92">
        <f t="shared" si="677"/>
        <v>0</v>
      </c>
      <c r="AP100" s="10">
        <f t="shared" si="678"/>
        <v>0</v>
      </c>
      <c r="AQ100" s="119">
        <f t="shared" si="798"/>
        <v>0</v>
      </c>
      <c r="AR100" s="91"/>
      <c r="AS100" s="92">
        <f t="shared" si="799"/>
        <v>0</v>
      </c>
      <c r="AT100" s="10">
        <f t="shared" si="800"/>
        <v>0</v>
      </c>
      <c r="AU100" s="4"/>
      <c r="AV100" s="92">
        <f t="shared" si="801"/>
        <v>0</v>
      </c>
      <c r="AW100" s="10">
        <f t="shared" si="802"/>
        <v>0</v>
      </c>
      <c r="AX100" s="4"/>
      <c r="AY100" s="92">
        <f t="shared" si="803"/>
        <v>0</v>
      </c>
      <c r="AZ100" s="10">
        <f t="shared" si="804"/>
        <v>0</v>
      </c>
      <c r="BA100" s="119">
        <f t="shared" si="805"/>
        <v>0</v>
      </c>
      <c r="BB100" s="91"/>
      <c r="BC100" s="92">
        <f t="shared" si="806"/>
        <v>0</v>
      </c>
      <c r="BD100" s="10">
        <f t="shared" si="872"/>
        <v>0</v>
      </c>
      <c r="BE100" s="4"/>
      <c r="BF100" s="92">
        <f t="shared" si="808"/>
        <v>0</v>
      </c>
      <c r="BG100" s="10">
        <f t="shared" si="809"/>
        <v>0</v>
      </c>
      <c r="BH100" s="4"/>
      <c r="BI100" s="92">
        <f t="shared" si="679"/>
        <v>0</v>
      </c>
      <c r="BJ100" s="10">
        <f t="shared" si="680"/>
        <v>0</v>
      </c>
      <c r="BK100" s="119">
        <f t="shared" si="810"/>
        <v>0</v>
      </c>
      <c r="BL100" s="91"/>
      <c r="BM100" s="92">
        <f t="shared" si="811"/>
        <v>0</v>
      </c>
      <c r="BN100" s="10">
        <f t="shared" si="812"/>
        <v>0</v>
      </c>
      <c r="BO100" s="4"/>
      <c r="BP100" s="92">
        <f t="shared" si="813"/>
        <v>0</v>
      </c>
      <c r="BQ100" s="10">
        <f t="shared" si="814"/>
        <v>0</v>
      </c>
      <c r="BR100" s="4"/>
      <c r="BS100" s="92">
        <f t="shared" si="815"/>
        <v>0</v>
      </c>
      <c r="BT100" s="10">
        <f t="shared" si="816"/>
        <v>0</v>
      </c>
      <c r="BU100" s="119">
        <f t="shared" si="817"/>
        <v>0</v>
      </c>
      <c r="BV100" s="91"/>
      <c r="BW100" s="92">
        <f t="shared" si="818"/>
        <v>0</v>
      </c>
      <c r="BX100" s="10">
        <f t="shared" si="819"/>
        <v>0</v>
      </c>
      <c r="BY100" s="4"/>
      <c r="BZ100" s="92">
        <f t="shared" si="820"/>
        <v>0</v>
      </c>
      <c r="CA100" s="10">
        <f t="shared" si="821"/>
        <v>0</v>
      </c>
      <c r="CB100" s="4"/>
      <c r="CC100" s="92">
        <f t="shared" si="822"/>
        <v>0</v>
      </c>
      <c r="CD100" s="10">
        <f t="shared" si="823"/>
        <v>0</v>
      </c>
      <c r="CE100" s="119">
        <f t="shared" si="824"/>
        <v>0</v>
      </c>
      <c r="CF100" s="91"/>
      <c r="CG100" s="92">
        <f t="shared" si="825"/>
        <v>0</v>
      </c>
      <c r="CH100" s="10">
        <f t="shared" si="826"/>
        <v>0</v>
      </c>
      <c r="CI100" s="4"/>
      <c r="CJ100" s="92">
        <f t="shared" si="827"/>
        <v>0</v>
      </c>
      <c r="CK100" s="10">
        <f t="shared" si="828"/>
        <v>0</v>
      </c>
      <c r="CL100" s="4"/>
      <c r="CM100" s="92">
        <f t="shared" si="829"/>
        <v>0</v>
      </c>
      <c r="CN100" s="10">
        <f t="shared" si="830"/>
        <v>0</v>
      </c>
      <c r="CO100" s="119">
        <f t="shared" si="831"/>
        <v>0</v>
      </c>
      <c r="CP100" s="91"/>
      <c r="CQ100" s="92">
        <f t="shared" si="832"/>
        <v>0</v>
      </c>
      <c r="CR100" s="10">
        <f t="shared" si="833"/>
        <v>0</v>
      </c>
      <c r="CS100" s="4"/>
      <c r="CT100" s="92">
        <f t="shared" si="834"/>
        <v>0</v>
      </c>
      <c r="CU100" s="10">
        <f t="shared" si="835"/>
        <v>0</v>
      </c>
      <c r="CV100" s="4"/>
      <c r="CW100" s="92">
        <f t="shared" si="836"/>
        <v>0</v>
      </c>
      <c r="CX100" s="10">
        <f t="shared" si="837"/>
        <v>0</v>
      </c>
      <c r="CY100" s="119">
        <f t="shared" si="838"/>
        <v>0</v>
      </c>
      <c r="CZ100" s="91"/>
      <c r="DA100" s="92">
        <f t="shared" si="839"/>
        <v>0</v>
      </c>
      <c r="DB100" s="10">
        <f t="shared" si="840"/>
        <v>0</v>
      </c>
      <c r="DC100" s="4"/>
      <c r="DD100" s="92">
        <f t="shared" si="841"/>
        <v>0</v>
      </c>
      <c r="DE100" s="10">
        <f t="shared" si="842"/>
        <v>0</v>
      </c>
      <c r="DF100" s="4"/>
      <c r="DG100" s="92">
        <f t="shared" si="843"/>
        <v>0</v>
      </c>
      <c r="DH100" s="10">
        <f t="shared" si="844"/>
        <v>0</v>
      </c>
      <c r="DI100" s="119">
        <f t="shared" si="845"/>
        <v>0</v>
      </c>
      <c r="DJ100" s="91"/>
      <c r="DK100" s="92">
        <f t="shared" si="846"/>
        <v>0</v>
      </c>
      <c r="DL100" s="10">
        <f t="shared" si="847"/>
        <v>0</v>
      </c>
      <c r="DM100" s="4"/>
      <c r="DN100" s="92">
        <f t="shared" si="848"/>
        <v>0</v>
      </c>
      <c r="DO100" s="10">
        <f t="shared" si="849"/>
        <v>0</v>
      </c>
      <c r="DP100" s="4"/>
      <c r="DQ100" s="92">
        <f t="shared" si="850"/>
        <v>0</v>
      </c>
      <c r="DR100" s="10">
        <f t="shared" si="851"/>
        <v>0</v>
      </c>
      <c r="DS100" s="119">
        <f t="shared" si="852"/>
        <v>0</v>
      </c>
      <c r="DT100" s="91"/>
      <c r="DU100" s="92">
        <f t="shared" si="853"/>
        <v>0</v>
      </c>
      <c r="DV100" s="10">
        <f t="shared" si="854"/>
        <v>0</v>
      </c>
      <c r="DW100" s="4"/>
      <c r="DX100" s="92">
        <f t="shared" si="855"/>
        <v>0</v>
      </c>
      <c r="DY100" s="10">
        <f t="shared" si="856"/>
        <v>0</v>
      </c>
      <c r="DZ100" s="4"/>
      <c r="EA100" s="92">
        <f t="shared" si="857"/>
        <v>0</v>
      </c>
      <c r="EB100" s="10">
        <f t="shared" si="858"/>
        <v>0</v>
      </c>
      <c r="EC100" s="119">
        <f t="shared" si="681"/>
        <v>0</v>
      </c>
      <c r="ED100" s="91"/>
      <c r="EE100" s="92">
        <f t="shared" si="859"/>
        <v>0</v>
      </c>
      <c r="EF100" s="10">
        <f t="shared" si="860"/>
        <v>0</v>
      </c>
      <c r="EG100" s="4"/>
      <c r="EH100" s="92">
        <f t="shared" si="861"/>
        <v>0</v>
      </c>
      <c r="EI100" s="10">
        <f t="shared" si="862"/>
        <v>0</v>
      </c>
      <c r="EJ100" s="4"/>
      <c r="EK100" s="92">
        <f t="shared" si="863"/>
        <v>0</v>
      </c>
      <c r="EL100" s="10">
        <f t="shared" si="864"/>
        <v>0</v>
      </c>
      <c r="EM100" s="119">
        <f t="shared" si="865"/>
        <v>0</v>
      </c>
      <c r="EN100" s="91"/>
      <c r="EO100" s="92">
        <f t="shared" si="866"/>
        <v>0</v>
      </c>
      <c r="EP100" s="10">
        <f t="shared" si="671"/>
        <v>0</v>
      </c>
      <c r="EQ100" s="4"/>
      <c r="ER100" s="92">
        <f t="shared" si="867"/>
        <v>0</v>
      </c>
      <c r="ES100" s="10">
        <f t="shared" si="868"/>
        <v>0</v>
      </c>
      <c r="ET100" s="4"/>
      <c r="EU100" s="92">
        <f t="shared" si="869"/>
        <v>0</v>
      </c>
      <c r="EV100" s="10">
        <f t="shared" si="870"/>
        <v>0</v>
      </c>
      <c r="EW100" s="119">
        <f t="shared" si="672"/>
        <v>0</v>
      </c>
      <c r="EX100" s="91"/>
      <c r="EY100" s="92">
        <f t="shared" si="682"/>
        <v>0</v>
      </c>
      <c r="EZ100" s="10">
        <f t="shared" si="683"/>
        <v>0</v>
      </c>
      <c r="FA100" s="4"/>
      <c r="FB100" s="92">
        <f t="shared" si="684"/>
        <v>0</v>
      </c>
      <c r="FC100" s="10">
        <f t="shared" si="685"/>
        <v>0</v>
      </c>
      <c r="FD100" s="4"/>
      <c r="FE100" s="92">
        <f t="shared" si="686"/>
        <v>0</v>
      </c>
      <c r="FF100" s="10">
        <f t="shared" si="687"/>
        <v>0</v>
      </c>
      <c r="FG100" s="119">
        <f t="shared" si="871"/>
        <v>0</v>
      </c>
      <c r="FH100" s="91"/>
      <c r="FI100" s="92">
        <f t="shared" si="688"/>
        <v>0</v>
      </c>
      <c r="FJ100" s="10">
        <f t="shared" si="689"/>
        <v>0</v>
      </c>
      <c r="FK100" s="4"/>
      <c r="FL100" s="92">
        <f t="shared" si="690"/>
        <v>0</v>
      </c>
      <c r="FM100" s="10">
        <f t="shared" si="691"/>
        <v>0</v>
      </c>
      <c r="FN100" s="4"/>
      <c r="FO100" s="92">
        <f t="shared" si="692"/>
        <v>0</v>
      </c>
      <c r="FP100" s="10">
        <f t="shared" si="693"/>
        <v>0</v>
      </c>
      <c r="FQ100" s="119">
        <f t="shared" si="219"/>
        <v>0</v>
      </c>
      <c r="FR100" s="91"/>
      <c r="FS100" s="92">
        <f t="shared" si="694"/>
        <v>0</v>
      </c>
      <c r="FT100" s="10">
        <f t="shared" si="695"/>
        <v>0</v>
      </c>
      <c r="FU100" s="4"/>
      <c r="FV100" s="92">
        <f t="shared" si="696"/>
        <v>0</v>
      </c>
      <c r="FW100" s="10">
        <f t="shared" si="697"/>
        <v>0</v>
      </c>
      <c r="FX100" s="4"/>
      <c r="FY100" s="92">
        <f t="shared" si="698"/>
        <v>0</v>
      </c>
      <c r="FZ100" s="10">
        <f t="shared" si="699"/>
        <v>0</v>
      </c>
      <c r="GA100" s="119">
        <f t="shared" si="220"/>
        <v>0</v>
      </c>
      <c r="GB100" s="91"/>
      <c r="GC100" s="92">
        <f t="shared" si="700"/>
        <v>0</v>
      </c>
      <c r="GD100" s="10">
        <f t="shared" si="701"/>
        <v>0</v>
      </c>
      <c r="GE100" s="4"/>
      <c r="GF100" s="92">
        <f t="shared" si="702"/>
        <v>0</v>
      </c>
      <c r="GG100" s="10">
        <f t="shared" si="703"/>
        <v>0</v>
      </c>
      <c r="GH100" s="4"/>
      <c r="GI100" s="92">
        <f t="shared" si="704"/>
        <v>0</v>
      </c>
      <c r="GJ100" s="10">
        <f t="shared" si="705"/>
        <v>0</v>
      </c>
      <c r="GK100" s="119">
        <f t="shared" si="221"/>
        <v>0</v>
      </c>
      <c r="GL100" s="91"/>
      <c r="GM100" s="92">
        <f t="shared" si="706"/>
        <v>0</v>
      </c>
      <c r="GN100" s="10">
        <f t="shared" si="707"/>
        <v>0</v>
      </c>
      <c r="GO100" s="4"/>
      <c r="GP100" s="92">
        <f t="shared" si="708"/>
        <v>0</v>
      </c>
      <c r="GQ100" s="10">
        <f t="shared" si="709"/>
        <v>0</v>
      </c>
      <c r="GR100" s="4"/>
      <c r="GS100" s="92">
        <f t="shared" si="710"/>
        <v>0</v>
      </c>
      <c r="GT100" s="10">
        <f t="shared" si="711"/>
        <v>0</v>
      </c>
      <c r="GU100" s="119">
        <f t="shared" si="669"/>
        <v>0</v>
      </c>
      <c r="GV100" s="91"/>
      <c r="GW100" s="92">
        <f t="shared" si="712"/>
        <v>0</v>
      </c>
      <c r="GX100" s="10">
        <f t="shared" si="713"/>
        <v>0</v>
      </c>
      <c r="GY100" s="4"/>
      <c r="GZ100" s="92">
        <f t="shared" si="714"/>
        <v>0</v>
      </c>
      <c r="HA100" s="10">
        <f t="shared" si="715"/>
        <v>0</v>
      </c>
      <c r="HB100" s="4"/>
      <c r="HC100" s="92">
        <f t="shared" si="716"/>
        <v>0</v>
      </c>
      <c r="HD100" s="10">
        <f t="shared" si="717"/>
        <v>0</v>
      </c>
      <c r="HE100" s="119">
        <f t="shared" si="222"/>
        <v>0</v>
      </c>
      <c r="HF100" s="91"/>
      <c r="HG100" s="92">
        <f t="shared" si="718"/>
        <v>0</v>
      </c>
      <c r="HH100" s="10">
        <f t="shared" si="719"/>
        <v>0</v>
      </c>
      <c r="HI100" s="4"/>
      <c r="HJ100" s="92">
        <f t="shared" si="720"/>
        <v>0</v>
      </c>
      <c r="HK100" s="10">
        <f t="shared" si="721"/>
        <v>0</v>
      </c>
      <c r="HL100" s="4"/>
      <c r="HM100" s="92">
        <f t="shared" si="722"/>
        <v>0</v>
      </c>
      <c r="HN100" s="10">
        <f t="shared" si="723"/>
        <v>0</v>
      </c>
      <c r="HO100" s="119">
        <f t="shared" si="223"/>
        <v>0</v>
      </c>
      <c r="HP100" s="91"/>
      <c r="HQ100" s="92">
        <f t="shared" si="724"/>
        <v>0</v>
      </c>
      <c r="HR100" s="10">
        <f t="shared" si="725"/>
        <v>0</v>
      </c>
      <c r="HS100" s="4"/>
      <c r="HT100" s="92">
        <f t="shared" si="726"/>
        <v>0</v>
      </c>
      <c r="HU100" s="10">
        <f t="shared" si="727"/>
        <v>0</v>
      </c>
      <c r="HV100" s="4"/>
      <c r="HW100" s="92">
        <f t="shared" si="728"/>
        <v>0</v>
      </c>
      <c r="HX100" s="10">
        <f t="shared" si="729"/>
        <v>0</v>
      </c>
      <c r="HY100" s="119">
        <f t="shared" si="224"/>
        <v>0</v>
      </c>
      <c r="HZ100" s="91"/>
      <c r="IA100" s="92">
        <f t="shared" si="730"/>
        <v>0</v>
      </c>
      <c r="IB100" s="10">
        <f t="shared" si="731"/>
        <v>0</v>
      </c>
      <c r="IC100" s="4"/>
      <c r="ID100" s="92">
        <f t="shared" si="732"/>
        <v>0</v>
      </c>
      <c r="IE100" s="10">
        <f t="shared" si="733"/>
        <v>0</v>
      </c>
      <c r="IF100" s="4"/>
      <c r="IG100" s="92">
        <f t="shared" si="734"/>
        <v>0</v>
      </c>
      <c r="IH100" s="10">
        <f t="shared" si="735"/>
        <v>0</v>
      </c>
      <c r="II100" s="119">
        <f t="shared" si="225"/>
        <v>0</v>
      </c>
      <c r="IJ100" s="91"/>
      <c r="IK100" s="92">
        <f t="shared" si="736"/>
        <v>0</v>
      </c>
      <c r="IL100" s="10">
        <f t="shared" si="737"/>
        <v>0</v>
      </c>
      <c r="IM100" s="4"/>
      <c r="IN100" s="92">
        <f t="shared" si="738"/>
        <v>0</v>
      </c>
      <c r="IO100" s="10">
        <f t="shared" si="739"/>
        <v>0</v>
      </c>
      <c r="IP100" s="4"/>
      <c r="IQ100" s="92">
        <f t="shared" si="740"/>
        <v>0</v>
      </c>
      <c r="IR100" s="10">
        <f t="shared" si="741"/>
        <v>0</v>
      </c>
      <c r="IS100" s="119">
        <f t="shared" si="226"/>
        <v>0</v>
      </c>
      <c r="IT100" s="91"/>
      <c r="IU100" s="92">
        <f t="shared" si="742"/>
        <v>0</v>
      </c>
      <c r="IV100" s="10">
        <f t="shared" si="743"/>
        <v>0</v>
      </c>
      <c r="IW100" s="4"/>
      <c r="IX100" s="92">
        <f t="shared" si="744"/>
        <v>0</v>
      </c>
      <c r="IY100" s="10">
        <f t="shared" si="745"/>
        <v>0</v>
      </c>
      <c r="IZ100" s="4"/>
      <c r="JA100" s="92">
        <f t="shared" si="746"/>
        <v>0</v>
      </c>
      <c r="JB100" s="10">
        <f t="shared" si="747"/>
        <v>0</v>
      </c>
      <c r="JC100" s="119">
        <f t="shared" si="227"/>
        <v>0</v>
      </c>
      <c r="JD100" s="91"/>
      <c r="JE100" s="92">
        <f t="shared" si="748"/>
        <v>0</v>
      </c>
      <c r="JF100" s="10">
        <f t="shared" si="665"/>
        <v>0</v>
      </c>
      <c r="JG100" s="4"/>
      <c r="JH100" s="92">
        <f t="shared" si="749"/>
        <v>0</v>
      </c>
      <c r="JI100" s="10">
        <f t="shared" si="666"/>
        <v>0</v>
      </c>
      <c r="JJ100" s="4"/>
      <c r="JK100" s="92">
        <f t="shared" si="750"/>
        <v>0</v>
      </c>
      <c r="JL100" s="10">
        <f t="shared" si="751"/>
        <v>0</v>
      </c>
      <c r="JM100" s="119">
        <f t="shared" si="667"/>
        <v>0</v>
      </c>
      <c r="JN100" s="91"/>
      <c r="JO100" s="92">
        <f t="shared" si="752"/>
        <v>0</v>
      </c>
      <c r="JP100" s="10">
        <f t="shared" si="753"/>
        <v>0</v>
      </c>
      <c r="JQ100" s="4"/>
      <c r="JR100" s="92">
        <f t="shared" si="754"/>
        <v>0</v>
      </c>
      <c r="JS100" s="10">
        <f t="shared" si="755"/>
        <v>0</v>
      </c>
      <c r="JT100" s="4"/>
      <c r="JU100" s="92">
        <f t="shared" si="756"/>
        <v>0</v>
      </c>
      <c r="JV100" s="10">
        <f t="shared" si="757"/>
        <v>0</v>
      </c>
      <c r="JW100" s="119">
        <f t="shared" si="228"/>
        <v>0</v>
      </c>
      <c r="JX100" s="91"/>
      <c r="JY100" s="92">
        <f t="shared" si="758"/>
        <v>0</v>
      </c>
      <c r="JZ100" s="10">
        <f t="shared" si="759"/>
        <v>0</v>
      </c>
      <c r="KA100" s="4"/>
      <c r="KB100" s="92">
        <f t="shared" si="760"/>
        <v>0</v>
      </c>
      <c r="KC100" s="10">
        <f t="shared" si="761"/>
        <v>0</v>
      </c>
      <c r="KD100" s="4"/>
      <c r="KE100" s="92">
        <f t="shared" si="762"/>
        <v>0</v>
      </c>
      <c r="KF100" s="10">
        <f t="shared" si="763"/>
        <v>0</v>
      </c>
      <c r="KG100" s="119">
        <f t="shared" si="229"/>
        <v>0</v>
      </c>
      <c r="KH100" s="91"/>
      <c r="KI100" s="92">
        <f t="shared" si="764"/>
        <v>0</v>
      </c>
      <c r="KJ100" s="10">
        <f t="shared" si="765"/>
        <v>0</v>
      </c>
      <c r="KK100" s="4"/>
      <c r="KL100" s="92">
        <f t="shared" si="766"/>
        <v>0</v>
      </c>
      <c r="KM100" s="10">
        <f t="shared" si="767"/>
        <v>0</v>
      </c>
      <c r="KN100" s="4"/>
      <c r="KO100" s="92">
        <f t="shared" si="768"/>
        <v>0</v>
      </c>
      <c r="KP100" s="10">
        <f t="shared" si="769"/>
        <v>0</v>
      </c>
      <c r="KQ100" s="119">
        <f t="shared" si="230"/>
        <v>0</v>
      </c>
      <c r="KR100" s="91"/>
      <c r="KS100" s="92">
        <f t="shared" si="770"/>
        <v>0</v>
      </c>
      <c r="KT100" s="10">
        <f t="shared" si="771"/>
        <v>0</v>
      </c>
      <c r="KU100" s="4"/>
      <c r="KV100" s="92">
        <f t="shared" si="772"/>
        <v>0</v>
      </c>
      <c r="KW100" s="10">
        <f t="shared" si="773"/>
        <v>0</v>
      </c>
      <c r="KX100" s="4"/>
      <c r="KY100" s="92">
        <f t="shared" si="774"/>
        <v>0</v>
      </c>
      <c r="KZ100" s="10">
        <f t="shared" si="775"/>
        <v>0</v>
      </c>
      <c r="LA100" s="119">
        <f t="shared" si="231"/>
        <v>0</v>
      </c>
      <c r="LB100" s="37"/>
      <c r="LD100" s="335">
        <f t="shared" si="670"/>
        <v>0</v>
      </c>
      <c r="LE100" s="189">
        <f t="shared" si="673"/>
        <v>0</v>
      </c>
    </row>
    <row r="101" spans="1:344" x14ac:dyDescent="0.25">
      <c r="A101" s="5"/>
      <c r="B101" s="12"/>
      <c r="C101" s="86"/>
      <c r="D101" s="91"/>
      <c r="E101" s="92"/>
      <c r="F101" s="10"/>
      <c r="G101" s="4"/>
      <c r="H101" s="92"/>
      <c r="I101" s="10"/>
      <c r="J101" s="4"/>
      <c r="K101" s="92"/>
      <c r="L101" s="10"/>
      <c r="M101" s="119"/>
      <c r="N101" s="91"/>
      <c r="O101" s="92"/>
      <c r="P101" s="10"/>
      <c r="Q101" s="4"/>
      <c r="R101" s="92"/>
      <c r="S101" s="10"/>
      <c r="T101" s="4"/>
      <c r="U101" s="92"/>
      <c r="V101" s="10"/>
      <c r="W101" s="119"/>
      <c r="X101" s="91"/>
      <c r="Y101" s="92"/>
      <c r="Z101" s="10"/>
      <c r="AA101" s="4"/>
      <c r="AB101" s="92"/>
      <c r="AC101" s="10"/>
      <c r="AD101" s="4"/>
      <c r="AE101" s="92"/>
      <c r="AF101" s="10"/>
      <c r="AG101" s="119"/>
      <c r="AH101" s="91"/>
      <c r="AI101" s="92"/>
      <c r="AJ101" s="10"/>
      <c r="AK101" s="4"/>
      <c r="AL101" s="92"/>
      <c r="AM101" s="10"/>
      <c r="AN101" s="4"/>
      <c r="AO101" s="92"/>
      <c r="AP101" s="10"/>
      <c r="AQ101" s="119"/>
      <c r="AR101" s="91"/>
      <c r="AS101" s="92"/>
      <c r="AT101" s="10"/>
      <c r="AU101" s="4"/>
      <c r="AV101" s="92"/>
      <c r="AW101" s="10"/>
      <c r="AX101" s="4"/>
      <c r="AY101" s="92"/>
      <c r="AZ101" s="10"/>
      <c r="BA101" s="119"/>
      <c r="BB101" s="91"/>
      <c r="BC101" s="92"/>
      <c r="BD101" s="10"/>
      <c r="BE101" s="4"/>
      <c r="BF101" s="92"/>
      <c r="BG101" s="10"/>
      <c r="BH101" s="4"/>
      <c r="BI101" s="92"/>
      <c r="BJ101" s="10"/>
      <c r="BK101" s="119"/>
      <c r="BL101" s="91"/>
      <c r="BM101" s="92"/>
      <c r="BN101" s="10"/>
      <c r="BO101" s="4"/>
      <c r="BP101" s="92"/>
      <c r="BQ101" s="10"/>
      <c r="BR101" s="4"/>
      <c r="BS101" s="92"/>
      <c r="BT101" s="10"/>
      <c r="BU101" s="119"/>
      <c r="BV101" s="91"/>
      <c r="BW101" s="92"/>
      <c r="BX101" s="10"/>
      <c r="BY101" s="4"/>
      <c r="BZ101" s="92"/>
      <c r="CA101" s="10"/>
      <c r="CB101" s="4"/>
      <c r="CC101" s="92"/>
      <c r="CD101" s="10"/>
      <c r="CE101" s="119"/>
      <c r="CF101" s="91"/>
      <c r="CG101" s="92"/>
      <c r="CH101" s="10"/>
      <c r="CI101" s="4"/>
      <c r="CJ101" s="92"/>
      <c r="CK101" s="10"/>
      <c r="CL101" s="4"/>
      <c r="CM101" s="92"/>
      <c r="CN101" s="10"/>
      <c r="CO101" s="119"/>
      <c r="CP101" s="91"/>
      <c r="CQ101" s="92"/>
      <c r="CR101" s="10"/>
      <c r="CS101" s="4"/>
      <c r="CT101" s="92"/>
      <c r="CU101" s="10"/>
      <c r="CV101" s="4"/>
      <c r="CW101" s="92"/>
      <c r="CX101" s="10"/>
      <c r="CY101" s="119"/>
      <c r="CZ101" s="91"/>
      <c r="DA101" s="92"/>
      <c r="DB101" s="10"/>
      <c r="DC101" s="4"/>
      <c r="DD101" s="92"/>
      <c r="DE101" s="10"/>
      <c r="DF101" s="4"/>
      <c r="DG101" s="92"/>
      <c r="DH101" s="10"/>
      <c r="DI101" s="119"/>
      <c r="DJ101" s="91"/>
      <c r="DK101" s="92"/>
      <c r="DL101" s="10"/>
      <c r="DM101" s="4"/>
      <c r="DN101" s="92"/>
      <c r="DO101" s="10"/>
      <c r="DP101" s="4"/>
      <c r="DQ101" s="92"/>
      <c r="DR101" s="10"/>
      <c r="DS101" s="119"/>
      <c r="DT101" s="91"/>
      <c r="DU101" s="92"/>
      <c r="DV101" s="10"/>
      <c r="DW101" s="4"/>
      <c r="DX101" s="92"/>
      <c r="DY101" s="10"/>
      <c r="DZ101" s="4"/>
      <c r="EA101" s="92"/>
      <c r="EB101" s="10"/>
      <c r="EC101" s="119"/>
      <c r="ED101" s="91"/>
      <c r="EE101" s="92"/>
      <c r="EF101" s="10"/>
      <c r="EG101" s="4"/>
      <c r="EH101" s="92"/>
      <c r="EI101" s="10"/>
      <c r="EJ101" s="4"/>
      <c r="EK101" s="92"/>
      <c r="EL101" s="10"/>
      <c r="EM101" s="119"/>
      <c r="EN101" s="91"/>
      <c r="EO101" s="92"/>
      <c r="EP101" s="10"/>
      <c r="EQ101" s="4"/>
      <c r="ER101" s="92"/>
      <c r="ES101" s="10"/>
      <c r="ET101" s="4"/>
      <c r="EU101" s="92"/>
      <c r="EV101" s="10"/>
      <c r="EW101" s="119"/>
      <c r="EX101" s="91"/>
      <c r="EY101" s="92"/>
      <c r="EZ101" s="10"/>
      <c r="FA101" s="4"/>
      <c r="FB101" s="92"/>
      <c r="FC101" s="10"/>
      <c r="FD101" s="4"/>
      <c r="FE101" s="92"/>
      <c r="FF101" s="10"/>
      <c r="FG101" s="119"/>
      <c r="FH101" s="91"/>
      <c r="FI101" s="92"/>
      <c r="FJ101" s="10"/>
      <c r="FK101" s="4"/>
      <c r="FL101" s="92"/>
      <c r="FM101" s="10"/>
      <c r="FN101" s="4"/>
      <c r="FO101" s="92"/>
      <c r="FP101" s="10"/>
      <c r="FQ101" s="119"/>
      <c r="FR101" s="91"/>
      <c r="FS101" s="92"/>
      <c r="FT101" s="10"/>
      <c r="FU101" s="4"/>
      <c r="FV101" s="92"/>
      <c r="FW101" s="10"/>
      <c r="FX101" s="4"/>
      <c r="FY101" s="92"/>
      <c r="FZ101" s="10"/>
      <c r="GA101" s="119"/>
      <c r="GB101" s="91"/>
      <c r="GC101" s="92"/>
      <c r="GD101" s="10"/>
      <c r="GE101" s="4"/>
      <c r="GF101" s="92"/>
      <c r="GG101" s="10"/>
      <c r="GH101" s="4"/>
      <c r="GI101" s="92"/>
      <c r="GJ101" s="10"/>
      <c r="GK101" s="119"/>
      <c r="GL101" s="91"/>
      <c r="GM101" s="92"/>
      <c r="GN101" s="10"/>
      <c r="GO101" s="4"/>
      <c r="GP101" s="92"/>
      <c r="GQ101" s="10"/>
      <c r="GR101" s="4"/>
      <c r="GS101" s="92"/>
      <c r="GT101" s="10"/>
      <c r="GU101" s="119"/>
      <c r="GV101" s="91"/>
      <c r="GW101" s="92"/>
      <c r="GX101" s="10"/>
      <c r="GY101" s="4"/>
      <c r="GZ101" s="92"/>
      <c r="HA101" s="10"/>
      <c r="HB101" s="4"/>
      <c r="HC101" s="92"/>
      <c r="HD101" s="10"/>
      <c r="HE101" s="119"/>
      <c r="HF101" s="91"/>
      <c r="HG101" s="92"/>
      <c r="HH101" s="10"/>
      <c r="HI101" s="4"/>
      <c r="HJ101" s="92"/>
      <c r="HK101" s="10"/>
      <c r="HL101" s="4"/>
      <c r="HM101" s="92"/>
      <c r="HN101" s="10"/>
      <c r="HO101" s="119"/>
      <c r="HP101" s="91"/>
      <c r="HQ101" s="92"/>
      <c r="HR101" s="10"/>
      <c r="HS101" s="4"/>
      <c r="HT101" s="92"/>
      <c r="HU101" s="10"/>
      <c r="HV101" s="4"/>
      <c r="HW101" s="92"/>
      <c r="HX101" s="10"/>
      <c r="HY101" s="119"/>
      <c r="HZ101" s="91"/>
      <c r="IA101" s="92"/>
      <c r="IB101" s="10"/>
      <c r="IC101" s="4"/>
      <c r="ID101" s="92"/>
      <c r="IE101" s="10"/>
      <c r="IF101" s="4"/>
      <c r="IG101" s="92"/>
      <c r="IH101" s="10"/>
      <c r="II101" s="119"/>
      <c r="IJ101" s="91"/>
      <c r="IK101" s="92"/>
      <c r="IL101" s="10"/>
      <c r="IM101" s="4"/>
      <c r="IN101" s="92"/>
      <c r="IO101" s="10"/>
      <c r="IP101" s="4"/>
      <c r="IQ101" s="92"/>
      <c r="IR101" s="10"/>
      <c r="IS101" s="119"/>
      <c r="IT101" s="91"/>
      <c r="IU101" s="92"/>
      <c r="IV101" s="10"/>
      <c r="IW101" s="4"/>
      <c r="IX101" s="92"/>
      <c r="IY101" s="10"/>
      <c r="IZ101" s="4"/>
      <c r="JA101" s="92"/>
      <c r="JB101" s="10"/>
      <c r="JC101" s="119"/>
      <c r="JD101" s="91"/>
      <c r="JE101" s="92"/>
      <c r="JF101" s="10"/>
      <c r="JG101" s="4"/>
      <c r="JH101" s="92"/>
      <c r="JI101" s="10"/>
      <c r="JJ101" s="4"/>
      <c r="JK101" s="92"/>
      <c r="JL101" s="10"/>
      <c r="JM101" s="119">
        <f t="shared" si="667"/>
        <v>0</v>
      </c>
      <c r="JN101" s="91"/>
      <c r="JO101" s="92"/>
      <c r="JP101" s="10"/>
      <c r="JQ101" s="4"/>
      <c r="JR101" s="92"/>
      <c r="JS101" s="10"/>
      <c r="JT101" s="4"/>
      <c r="JU101" s="92"/>
      <c r="JV101" s="10"/>
      <c r="JW101" s="119"/>
      <c r="JX101" s="91"/>
      <c r="JY101" s="92"/>
      <c r="JZ101" s="10"/>
      <c r="KA101" s="4"/>
      <c r="KB101" s="92"/>
      <c r="KC101" s="10"/>
      <c r="KD101" s="4"/>
      <c r="KE101" s="92"/>
      <c r="KF101" s="10"/>
      <c r="KG101" s="119"/>
      <c r="KH101" s="91"/>
      <c r="KI101" s="92"/>
      <c r="KJ101" s="10"/>
      <c r="KK101" s="4"/>
      <c r="KL101" s="92"/>
      <c r="KM101" s="10"/>
      <c r="KN101" s="4"/>
      <c r="KO101" s="92"/>
      <c r="KP101" s="10"/>
      <c r="KQ101" s="119"/>
      <c r="KR101" s="91"/>
      <c r="KS101" s="92"/>
      <c r="KT101" s="10"/>
      <c r="KU101" s="4"/>
      <c r="KV101" s="92"/>
      <c r="KW101" s="10"/>
      <c r="KX101" s="4"/>
      <c r="KY101" s="92"/>
      <c r="KZ101" s="10"/>
      <c r="LA101" s="119"/>
      <c r="LB101" s="37"/>
    </row>
    <row r="102" spans="1:344" s="114" customFormat="1" x14ac:dyDescent="0.25">
      <c r="A102" s="110"/>
      <c r="B102" s="111"/>
      <c r="C102" s="112"/>
      <c r="D102" s="113">
        <f t="shared" ref="D102:X102" si="874">SUM(D7:D100)</f>
        <v>77</v>
      </c>
      <c r="E102" s="113">
        <f t="shared" si="874"/>
        <v>3455000</v>
      </c>
      <c r="F102" s="113">
        <f t="shared" si="874"/>
        <v>6633000</v>
      </c>
      <c r="G102" s="113">
        <f t="shared" si="874"/>
        <v>11</v>
      </c>
      <c r="H102" s="113">
        <f t="shared" si="874"/>
        <v>700000</v>
      </c>
      <c r="I102" s="113">
        <f t="shared" si="874"/>
        <v>1360000</v>
      </c>
      <c r="J102" s="113">
        <f t="shared" si="874"/>
        <v>2</v>
      </c>
      <c r="K102" s="113">
        <f t="shared" si="874"/>
        <v>80000</v>
      </c>
      <c r="L102" s="113">
        <f t="shared" si="874"/>
        <v>160000</v>
      </c>
      <c r="M102" s="113">
        <f t="shared" si="874"/>
        <v>90</v>
      </c>
      <c r="N102" s="113">
        <f t="shared" si="874"/>
        <v>41</v>
      </c>
      <c r="O102" s="113">
        <f t="shared" si="874"/>
        <v>1720000</v>
      </c>
      <c r="P102" s="113">
        <f t="shared" si="874"/>
        <v>3200000</v>
      </c>
      <c r="Q102" s="113">
        <f t="shared" si="874"/>
        <v>4</v>
      </c>
      <c r="R102" s="113">
        <f t="shared" si="874"/>
        <v>200000</v>
      </c>
      <c r="S102" s="113">
        <f t="shared" si="874"/>
        <v>390000</v>
      </c>
      <c r="T102" s="113">
        <f t="shared" si="874"/>
        <v>0</v>
      </c>
      <c r="U102" s="113">
        <f t="shared" si="874"/>
        <v>0</v>
      </c>
      <c r="V102" s="113">
        <f t="shared" si="874"/>
        <v>0</v>
      </c>
      <c r="W102" s="113">
        <f t="shared" si="874"/>
        <v>45</v>
      </c>
      <c r="X102" s="113">
        <f t="shared" si="874"/>
        <v>34</v>
      </c>
      <c r="Y102" s="113">
        <f>SUM(Y7:Y101)</f>
        <v>1525000</v>
      </c>
      <c r="Z102" s="113">
        <f t="shared" ref="Z102:AH102" si="875">SUM(Z7:Z100)</f>
        <v>2845000</v>
      </c>
      <c r="AA102" s="113">
        <f t="shared" si="875"/>
        <v>10</v>
      </c>
      <c r="AB102" s="113">
        <f t="shared" si="875"/>
        <v>460000</v>
      </c>
      <c r="AC102" s="113">
        <f t="shared" si="875"/>
        <v>830000</v>
      </c>
      <c r="AD102" s="113">
        <f t="shared" si="875"/>
        <v>0</v>
      </c>
      <c r="AE102" s="113">
        <f t="shared" si="875"/>
        <v>0</v>
      </c>
      <c r="AF102" s="113">
        <f t="shared" si="875"/>
        <v>0</v>
      </c>
      <c r="AG102" s="113">
        <f t="shared" si="875"/>
        <v>44</v>
      </c>
      <c r="AH102" s="113">
        <f t="shared" si="875"/>
        <v>39</v>
      </c>
      <c r="AI102" s="113">
        <f>SUM(AI7:AI101)</f>
        <v>1830000</v>
      </c>
      <c r="AJ102" s="113">
        <f t="shared" ref="AJ102:AR102" si="876">SUM(AJ7:AJ100)</f>
        <v>3398000</v>
      </c>
      <c r="AK102" s="113">
        <f t="shared" si="876"/>
        <v>0</v>
      </c>
      <c r="AL102" s="113">
        <f t="shared" si="876"/>
        <v>0</v>
      </c>
      <c r="AM102" s="113">
        <f t="shared" si="876"/>
        <v>0</v>
      </c>
      <c r="AN102" s="113">
        <f t="shared" si="876"/>
        <v>7</v>
      </c>
      <c r="AO102" s="113">
        <f t="shared" si="876"/>
        <v>380000</v>
      </c>
      <c r="AP102" s="113">
        <f t="shared" si="876"/>
        <v>750000</v>
      </c>
      <c r="AQ102" s="113">
        <f t="shared" si="876"/>
        <v>46</v>
      </c>
      <c r="AR102" s="113">
        <f t="shared" si="876"/>
        <v>65</v>
      </c>
      <c r="AS102" s="113">
        <f>SUM(AS7:AS101)</f>
        <v>3015000</v>
      </c>
      <c r="AT102" s="113">
        <f t="shared" ref="AT102:BB102" si="877">SUM(AT7:AT100)</f>
        <v>5595000</v>
      </c>
      <c r="AU102" s="113">
        <f t="shared" si="877"/>
        <v>14</v>
      </c>
      <c r="AV102" s="113">
        <f t="shared" si="877"/>
        <v>785000</v>
      </c>
      <c r="AW102" s="113">
        <f t="shared" si="877"/>
        <v>1535000</v>
      </c>
      <c r="AX102" s="113">
        <f t="shared" si="877"/>
        <v>0</v>
      </c>
      <c r="AY102" s="113">
        <f t="shared" si="877"/>
        <v>0</v>
      </c>
      <c r="AZ102" s="113">
        <f t="shared" si="877"/>
        <v>0</v>
      </c>
      <c r="BA102" s="113">
        <f t="shared" si="877"/>
        <v>79</v>
      </c>
      <c r="BB102" s="113">
        <f t="shared" si="877"/>
        <v>47</v>
      </c>
      <c r="BC102" s="113">
        <f>SUM(BC7:BC101)</f>
        <v>2140000</v>
      </c>
      <c r="BD102" s="113">
        <f t="shared" ref="BD102:BL102" si="878">SUM(BD7:BD100)</f>
        <v>4060000</v>
      </c>
      <c r="BE102" s="113">
        <f t="shared" si="878"/>
        <v>32</v>
      </c>
      <c r="BF102" s="113">
        <f t="shared" si="878"/>
        <v>2045000</v>
      </c>
      <c r="BG102" s="113">
        <f t="shared" si="878"/>
        <v>3808000</v>
      </c>
      <c r="BH102" s="113">
        <f t="shared" si="878"/>
        <v>6</v>
      </c>
      <c r="BI102" s="113">
        <f t="shared" si="878"/>
        <v>240000</v>
      </c>
      <c r="BJ102" s="113">
        <f t="shared" si="878"/>
        <v>445000</v>
      </c>
      <c r="BK102" s="113">
        <f t="shared" si="878"/>
        <v>85</v>
      </c>
      <c r="BL102" s="113">
        <f t="shared" si="878"/>
        <v>35</v>
      </c>
      <c r="BM102" s="113">
        <f>SUM(BM7:BM101)</f>
        <v>1480000</v>
      </c>
      <c r="BN102" s="113">
        <f t="shared" ref="BN102:BV102" si="879">SUM(BN7:BN100)</f>
        <v>2850000</v>
      </c>
      <c r="BO102" s="113">
        <f t="shared" si="879"/>
        <v>13</v>
      </c>
      <c r="BP102" s="113">
        <f t="shared" si="879"/>
        <v>620000</v>
      </c>
      <c r="BQ102" s="113">
        <f t="shared" si="879"/>
        <v>1185000</v>
      </c>
      <c r="BR102" s="113">
        <f t="shared" si="879"/>
        <v>5</v>
      </c>
      <c r="BS102" s="113">
        <f t="shared" si="879"/>
        <v>260000</v>
      </c>
      <c r="BT102" s="113">
        <f t="shared" si="879"/>
        <v>475000</v>
      </c>
      <c r="BU102" s="113">
        <f t="shared" si="879"/>
        <v>53</v>
      </c>
      <c r="BV102" s="113">
        <f t="shared" si="879"/>
        <v>43</v>
      </c>
      <c r="BW102" s="113">
        <f>SUM(BW7:BW101)</f>
        <v>1910000</v>
      </c>
      <c r="BX102" s="113">
        <f t="shared" ref="BX102:CF102" si="880">SUM(BX7:BX100)</f>
        <v>3569000</v>
      </c>
      <c r="BY102" s="113">
        <f t="shared" si="880"/>
        <v>11</v>
      </c>
      <c r="BZ102" s="113">
        <f t="shared" si="880"/>
        <v>535000</v>
      </c>
      <c r="CA102" s="113">
        <f t="shared" si="880"/>
        <v>1040000</v>
      </c>
      <c r="CB102" s="113">
        <f t="shared" si="880"/>
        <v>0</v>
      </c>
      <c r="CC102" s="113">
        <f t="shared" si="880"/>
        <v>0</v>
      </c>
      <c r="CD102" s="113">
        <f t="shared" si="880"/>
        <v>0</v>
      </c>
      <c r="CE102" s="113">
        <f t="shared" si="880"/>
        <v>54</v>
      </c>
      <c r="CF102" s="113">
        <f t="shared" si="880"/>
        <v>86</v>
      </c>
      <c r="CG102" s="113">
        <f>SUM(CG7:CG101)</f>
        <v>3975000</v>
      </c>
      <c r="CH102" s="113">
        <f t="shared" ref="CH102:CP102" si="881">SUM(CH7:CH100)</f>
        <v>7425000</v>
      </c>
      <c r="CI102" s="113">
        <f t="shared" si="881"/>
        <v>31</v>
      </c>
      <c r="CJ102" s="113">
        <f t="shared" si="881"/>
        <v>1745000</v>
      </c>
      <c r="CK102" s="113">
        <f t="shared" si="881"/>
        <v>3353000</v>
      </c>
      <c r="CL102" s="113">
        <f t="shared" si="881"/>
        <v>0</v>
      </c>
      <c r="CM102" s="113">
        <f t="shared" si="881"/>
        <v>0</v>
      </c>
      <c r="CN102" s="113">
        <f t="shared" si="881"/>
        <v>0</v>
      </c>
      <c r="CO102" s="113">
        <f t="shared" si="881"/>
        <v>117</v>
      </c>
      <c r="CP102" s="113">
        <f t="shared" si="881"/>
        <v>48</v>
      </c>
      <c r="CQ102" s="113">
        <f>SUM(CQ7:CQ101)</f>
        <v>2135000</v>
      </c>
      <c r="CR102" s="113">
        <f t="shared" ref="CR102:CZ102" si="882">SUM(CR7:CR100)</f>
        <v>4005000</v>
      </c>
      <c r="CS102" s="113">
        <f t="shared" si="882"/>
        <v>5</v>
      </c>
      <c r="CT102" s="113">
        <f t="shared" si="882"/>
        <v>220000</v>
      </c>
      <c r="CU102" s="113">
        <f t="shared" si="882"/>
        <v>400000</v>
      </c>
      <c r="CV102" s="113">
        <f t="shared" si="882"/>
        <v>0</v>
      </c>
      <c r="CW102" s="113">
        <f t="shared" si="882"/>
        <v>0</v>
      </c>
      <c r="CX102" s="113">
        <f t="shared" si="882"/>
        <v>0</v>
      </c>
      <c r="CY102" s="113">
        <f t="shared" si="882"/>
        <v>53</v>
      </c>
      <c r="CZ102" s="113">
        <f t="shared" si="882"/>
        <v>79</v>
      </c>
      <c r="DA102" s="113">
        <f>SUM(DA7:DA101)</f>
        <v>3570000</v>
      </c>
      <c r="DB102" s="113">
        <f t="shared" ref="DB102:DJ102" si="883">SUM(DB7:DB100)</f>
        <v>6785000</v>
      </c>
      <c r="DC102" s="113">
        <f t="shared" si="883"/>
        <v>11</v>
      </c>
      <c r="DD102" s="113">
        <f t="shared" si="883"/>
        <v>630000</v>
      </c>
      <c r="DE102" s="113">
        <f t="shared" si="883"/>
        <v>1155000</v>
      </c>
      <c r="DF102" s="113">
        <f t="shared" si="883"/>
        <v>0</v>
      </c>
      <c r="DG102" s="113">
        <f t="shared" si="883"/>
        <v>0</v>
      </c>
      <c r="DH102" s="113">
        <f t="shared" si="883"/>
        <v>0</v>
      </c>
      <c r="DI102" s="113">
        <f t="shared" si="883"/>
        <v>90</v>
      </c>
      <c r="DJ102" s="113">
        <f t="shared" si="883"/>
        <v>54</v>
      </c>
      <c r="DK102" s="113">
        <f>SUM(DK7:DK101)</f>
        <v>2415000</v>
      </c>
      <c r="DL102" s="113">
        <f t="shared" ref="DL102:DT102" si="884">SUM(DL7:DL100)</f>
        <v>4585000</v>
      </c>
      <c r="DM102" s="113">
        <f t="shared" si="884"/>
        <v>5</v>
      </c>
      <c r="DN102" s="113">
        <f t="shared" si="884"/>
        <v>215000</v>
      </c>
      <c r="DO102" s="113">
        <f t="shared" si="884"/>
        <v>390000</v>
      </c>
      <c r="DP102" s="113">
        <f t="shared" si="884"/>
        <v>0</v>
      </c>
      <c r="DQ102" s="113">
        <f t="shared" si="884"/>
        <v>0</v>
      </c>
      <c r="DR102" s="113">
        <f t="shared" si="884"/>
        <v>0</v>
      </c>
      <c r="DS102" s="113">
        <f t="shared" si="884"/>
        <v>59</v>
      </c>
      <c r="DT102" s="113">
        <f t="shared" si="884"/>
        <v>77</v>
      </c>
      <c r="DU102" s="113">
        <f>SUM(DU7:DU101)</f>
        <v>3285000</v>
      </c>
      <c r="DV102" s="113">
        <f t="shared" ref="DV102:ED102" si="885">SUM(DV7:DV100)</f>
        <v>6199000</v>
      </c>
      <c r="DW102" s="113">
        <f t="shared" si="885"/>
        <v>24</v>
      </c>
      <c r="DX102" s="113">
        <f t="shared" si="885"/>
        <v>1325000</v>
      </c>
      <c r="DY102" s="113">
        <f t="shared" si="885"/>
        <v>2585000</v>
      </c>
      <c r="DZ102" s="113">
        <f t="shared" si="885"/>
        <v>7</v>
      </c>
      <c r="EA102" s="113">
        <f t="shared" si="885"/>
        <v>395000</v>
      </c>
      <c r="EB102" s="113">
        <f t="shared" si="885"/>
        <v>750000</v>
      </c>
      <c r="EC102" s="113">
        <f t="shared" si="885"/>
        <v>108</v>
      </c>
      <c r="ED102" s="113">
        <f t="shared" si="885"/>
        <v>58</v>
      </c>
      <c r="EE102" s="113">
        <f>SUM(EE7:EE101)</f>
        <v>2645000</v>
      </c>
      <c r="EF102" s="113">
        <f t="shared" ref="EF102:EN102" si="886">SUM(EF7:EF100)</f>
        <v>4994000</v>
      </c>
      <c r="EG102" s="113">
        <f t="shared" si="886"/>
        <v>14</v>
      </c>
      <c r="EH102" s="113">
        <f t="shared" si="886"/>
        <v>735000</v>
      </c>
      <c r="EI102" s="113">
        <f t="shared" si="886"/>
        <v>1380000</v>
      </c>
      <c r="EJ102" s="113">
        <f t="shared" si="886"/>
        <v>4</v>
      </c>
      <c r="EK102" s="113">
        <f t="shared" si="886"/>
        <v>160000</v>
      </c>
      <c r="EL102" s="113">
        <f t="shared" si="886"/>
        <v>300000</v>
      </c>
      <c r="EM102" s="113">
        <f t="shared" si="886"/>
        <v>76</v>
      </c>
      <c r="EN102" s="113">
        <f t="shared" si="886"/>
        <v>71</v>
      </c>
      <c r="EO102" s="113">
        <f>SUM(EO7:EO101)</f>
        <v>3360000</v>
      </c>
      <c r="EP102" s="113">
        <f t="shared" ref="EP102:EX102" si="887">SUM(EP7:EP100)</f>
        <v>6360000</v>
      </c>
      <c r="EQ102" s="113">
        <f t="shared" si="887"/>
        <v>11</v>
      </c>
      <c r="ER102" s="113">
        <f t="shared" si="887"/>
        <v>435000</v>
      </c>
      <c r="ES102" s="113">
        <f t="shared" si="887"/>
        <v>820000</v>
      </c>
      <c r="ET102" s="113">
        <f t="shared" si="887"/>
        <v>3</v>
      </c>
      <c r="EU102" s="113">
        <f t="shared" si="887"/>
        <v>105000</v>
      </c>
      <c r="EV102" s="113">
        <f t="shared" si="887"/>
        <v>225000</v>
      </c>
      <c r="EW102" s="113">
        <f t="shared" si="887"/>
        <v>85</v>
      </c>
      <c r="EX102" s="113">
        <f t="shared" si="887"/>
        <v>71</v>
      </c>
      <c r="EY102" s="113">
        <f>SUM(EY7:EY101)</f>
        <v>3200000</v>
      </c>
      <c r="EZ102" s="113">
        <f t="shared" ref="EZ102:FH102" si="888">SUM(EZ7:EZ100)</f>
        <v>6124000</v>
      </c>
      <c r="FA102" s="113">
        <f t="shared" si="888"/>
        <v>6</v>
      </c>
      <c r="FB102" s="113">
        <f t="shared" si="888"/>
        <v>255000</v>
      </c>
      <c r="FC102" s="113">
        <f t="shared" si="888"/>
        <v>500000</v>
      </c>
      <c r="FD102" s="113">
        <f t="shared" si="888"/>
        <v>0</v>
      </c>
      <c r="FE102" s="113">
        <f t="shared" si="888"/>
        <v>0</v>
      </c>
      <c r="FF102" s="113">
        <f t="shared" si="888"/>
        <v>0</v>
      </c>
      <c r="FG102" s="113">
        <f t="shared" si="888"/>
        <v>77</v>
      </c>
      <c r="FH102" s="113">
        <f t="shared" si="888"/>
        <v>69</v>
      </c>
      <c r="FI102" s="113">
        <f>SUM(FI7:FI101)</f>
        <v>3065000</v>
      </c>
      <c r="FJ102" s="113">
        <f t="shared" ref="FJ102:FR102" si="889">SUM(FJ7:FJ100)</f>
        <v>5741000</v>
      </c>
      <c r="FK102" s="113">
        <f t="shared" si="889"/>
        <v>10</v>
      </c>
      <c r="FL102" s="113">
        <f t="shared" si="889"/>
        <v>430000</v>
      </c>
      <c r="FM102" s="113">
        <f t="shared" si="889"/>
        <v>825000</v>
      </c>
      <c r="FN102" s="113">
        <f t="shared" si="889"/>
        <v>0</v>
      </c>
      <c r="FO102" s="113">
        <f t="shared" si="889"/>
        <v>0</v>
      </c>
      <c r="FP102" s="113">
        <f t="shared" si="889"/>
        <v>0</v>
      </c>
      <c r="FQ102" s="113">
        <f t="shared" si="889"/>
        <v>79</v>
      </c>
      <c r="FR102" s="113">
        <f t="shared" si="889"/>
        <v>106</v>
      </c>
      <c r="FS102" s="113">
        <f>SUM(FS7:FS101)</f>
        <v>4790000</v>
      </c>
      <c r="FT102" s="113">
        <f t="shared" ref="FT102:GB102" si="890">SUM(FT7:FT100)</f>
        <v>8911000</v>
      </c>
      <c r="FU102" s="113">
        <f t="shared" si="890"/>
        <v>8</v>
      </c>
      <c r="FV102" s="113">
        <f t="shared" si="890"/>
        <v>505000</v>
      </c>
      <c r="FW102" s="113">
        <f t="shared" si="890"/>
        <v>1000000</v>
      </c>
      <c r="FX102" s="113">
        <f t="shared" si="890"/>
        <v>0</v>
      </c>
      <c r="FY102" s="113">
        <f t="shared" si="890"/>
        <v>0</v>
      </c>
      <c r="FZ102" s="113">
        <f t="shared" si="890"/>
        <v>0</v>
      </c>
      <c r="GA102" s="113">
        <f t="shared" si="890"/>
        <v>114</v>
      </c>
      <c r="GB102" s="113">
        <f t="shared" si="890"/>
        <v>65</v>
      </c>
      <c r="GC102" s="113">
        <f>SUM(GC7:GC101)</f>
        <v>2945000</v>
      </c>
      <c r="GD102" s="113">
        <f t="shared" ref="GD102:GL102" si="891">SUM(GD7:GD100)</f>
        <v>5565000</v>
      </c>
      <c r="GE102" s="113">
        <f t="shared" si="891"/>
        <v>4</v>
      </c>
      <c r="GF102" s="113">
        <f t="shared" si="891"/>
        <v>200000</v>
      </c>
      <c r="GG102" s="113">
        <f t="shared" si="891"/>
        <v>395000</v>
      </c>
      <c r="GH102" s="113">
        <f t="shared" si="891"/>
        <v>3</v>
      </c>
      <c r="GI102" s="113">
        <f t="shared" si="891"/>
        <v>125000</v>
      </c>
      <c r="GJ102" s="113">
        <f t="shared" si="891"/>
        <v>240000</v>
      </c>
      <c r="GK102" s="113">
        <f t="shared" si="891"/>
        <v>72</v>
      </c>
      <c r="GL102" s="113">
        <f t="shared" si="891"/>
        <v>51</v>
      </c>
      <c r="GM102" s="113">
        <f>SUM(GM7:GM101)</f>
        <v>2395000</v>
      </c>
      <c r="GN102" s="113">
        <f t="shared" ref="GN102:GV102" si="892">SUM(GN7:GN100)</f>
        <v>4525000</v>
      </c>
      <c r="GO102" s="113">
        <f t="shared" si="892"/>
        <v>4</v>
      </c>
      <c r="GP102" s="113">
        <f t="shared" si="892"/>
        <v>170000</v>
      </c>
      <c r="GQ102" s="113">
        <f t="shared" si="892"/>
        <v>310000</v>
      </c>
      <c r="GR102" s="113">
        <f t="shared" si="892"/>
        <v>1</v>
      </c>
      <c r="GS102" s="113">
        <f t="shared" si="892"/>
        <v>35000</v>
      </c>
      <c r="GT102" s="113">
        <f t="shared" si="892"/>
        <v>75000</v>
      </c>
      <c r="GU102" s="113">
        <f t="shared" si="892"/>
        <v>56</v>
      </c>
      <c r="GV102" s="113">
        <f t="shared" si="892"/>
        <v>25</v>
      </c>
      <c r="GW102" s="113">
        <f>SUM(GW7:GW101)</f>
        <v>1150000</v>
      </c>
      <c r="GX102" s="113">
        <f t="shared" ref="GX102:HF102" si="893">SUM(GX7:GX100)</f>
        <v>2104000</v>
      </c>
      <c r="GY102" s="113">
        <f t="shared" si="893"/>
        <v>5</v>
      </c>
      <c r="GZ102" s="113">
        <f t="shared" si="893"/>
        <v>235000</v>
      </c>
      <c r="HA102" s="113">
        <f t="shared" si="893"/>
        <v>450000</v>
      </c>
      <c r="HB102" s="113">
        <f t="shared" si="893"/>
        <v>0</v>
      </c>
      <c r="HC102" s="113">
        <f t="shared" si="893"/>
        <v>0</v>
      </c>
      <c r="HD102" s="113">
        <f t="shared" si="893"/>
        <v>0</v>
      </c>
      <c r="HE102" s="113">
        <f t="shared" si="893"/>
        <v>30</v>
      </c>
      <c r="HF102" s="113">
        <f t="shared" si="893"/>
        <v>0</v>
      </c>
      <c r="HG102" s="113">
        <f>SUM(HG7:HG101)</f>
        <v>0</v>
      </c>
      <c r="HH102" s="113">
        <f t="shared" ref="HH102:HP102" si="894">SUM(HH7:HH100)</f>
        <v>0</v>
      </c>
      <c r="HI102" s="113">
        <f t="shared" si="894"/>
        <v>0</v>
      </c>
      <c r="HJ102" s="113">
        <f t="shared" si="894"/>
        <v>0</v>
      </c>
      <c r="HK102" s="113">
        <f t="shared" si="894"/>
        <v>0</v>
      </c>
      <c r="HL102" s="113">
        <f t="shared" si="894"/>
        <v>0</v>
      </c>
      <c r="HM102" s="113">
        <f t="shared" si="894"/>
        <v>0</v>
      </c>
      <c r="HN102" s="113">
        <f t="shared" si="894"/>
        <v>0</v>
      </c>
      <c r="HO102" s="113">
        <f t="shared" si="894"/>
        <v>0</v>
      </c>
      <c r="HP102" s="113">
        <f t="shared" si="894"/>
        <v>27</v>
      </c>
      <c r="HQ102" s="113">
        <f>SUM(HQ7:HQ101)</f>
        <v>1255000</v>
      </c>
      <c r="HR102" s="113">
        <f t="shared" ref="HR102:HZ102" si="895">SUM(HR7:HR100)</f>
        <v>2275000</v>
      </c>
      <c r="HS102" s="113">
        <f t="shared" si="895"/>
        <v>10</v>
      </c>
      <c r="HT102" s="113">
        <f t="shared" si="895"/>
        <v>570000</v>
      </c>
      <c r="HU102" s="113">
        <f t="shared" si="895"/>
        <v>1008000</v>
      </c>
      <c r="HV102" s="113">
        <f t="shared" si="895"/>
        <v>0</v>
      </c>
      <c r="HW102" s="113">
        <f t="shared" si="895"/>
        <v>0</v>
      </c>
      <c r="HX102" s="113">
        <f t="shared" si="895"/>
        <v>0</v>
      </c>
      <c r="HY102" s="113">
        <f t="shared" si="895"/>
        <v>37</v>
      </c>
      <c r="HZ102" s="113">
        <f t="shared" si="895"/>
        <v>74</v>
      </c>
      <c r="IA102" s="113">
        <f>SUM(IA7:IA101)</f>
        <v>3605000</v>
      </c>
      <c r="IB102" s="113">
        <f t="shared" ref="IB102:IJ102" si="896">SUM(IB7:IB100)</f>
        <v>6745000</v>
      </c>
      <c r="IC102" s="113">
        <f t="shared" si="896"/>
        <v>12</v>
      </c>
      <c r="ID102" s="113">
        <f t="shared" si="896"/>
        <v>585000</v>
      </c>
      <c r="IE102" s="113">
        <f t="shared" si="896"/>
        <v>1070000</v>
      </c>
      <c r="IF102" s="113">
        <f t="shared" si="896"/>
        <v>0</v>
      </c>
      <c r="IG102" s="113">
        <f t="shared" si="896"/>
        <v>0</v>
      </c>
      <c r="IH102" s="113">
        <f t="shared" si="896"/>
        <v>0</v>
      </c>
      <c r="II102" s="113">
        <f t="shared" si="896"/>
        <v>86</v>
      </c>
      <c r="IJ102" s="113">
        <f t="shared" si="896"/>
        <v>75</v>
      </c>
      <c r="IK102" s="113">
        <f>SUM(IK7:IK101)</f>
        <v>3355000</v>
      </c>
      <c r="IL102" s="113">
        <f t="shared" ref="IL102:IT102" si="897">SUM(IL7:IL100)</f>
        <v>6377000</v>
      </c>
      <c r="IM102" s="113">
        <f t="shared" si="897"/>
        <v>7</v>
      </c>
      <c r="IN102" s="113">
        <f t="shared" si="897"/>
        <v>275000</v>
      </c>
      <c r="IO102" s="113">
        <f t="shared" si="897"/>
        <v>540000</v>
      </c>
      <c r="IP102" s="113">
        <f t="shared" si="897"/>
        <v>0</v>
      </c>
      <c r="IQ102" s="113">
        <f t="shared" si="897"/>
        <v>0</v>
      </c>
      <c r="IR102" s="113">
        <f t="shared" si="897"/>
        <v>0</v>
      </c>
      <c r="IS102" s="113">
        <f t="shared" si="897"/>
        <v>82</v>
      </c>
      <c r="IT102" s="113">
        <f t="shared" si="897"/>
        <v>62</v>
      </c>
      <c r="IU102" s="113">
        <f>SUM(IU7:IU101)</f>
        <v>2600000</v>
      </c>
      <c r="IV102" s="113">
        <f t="shared" ref="IV102:JD102" si="898">SUM(IV7:IV100)</f>
        <v>4950000</v>
      </c>
      <c r="IW102" s="113">
        <f t="shared" si="898"/>
        <v>21</v>
      </c>
      <c r="IX102" s="113">
        <f t="shared" si="898"/>
        <v>1435000</v>
      </c>
      <c r="IY102" s="113">
        <f t="shared" si="898"/>
        <v>2725000</v>
      </c>
      <c r="IZ102" s="113">
        <f t="shared" si="898"/>
        <v>2</v>
      </c>
      <c r="JA102" s="113">
        <f t="shared" si="898"/>
        <v>145000</v>
      </c>
      <c r="JB102" s="113">
        <f t="shared" si="898"/>
        <v>260000</v>
      </c>
      <c r="JC102" s="113">
        <f t="shared" si="898"/>
        <v>85</v>
      </c>
      <c r="JD102" s="113">
        <f t="shared" si="898"/>
        <v>65</v>
      </c>
      <c r="JE102" s="113">
        <f>SUM(JE7:JE101)</f>
        <v>2720000</v>
      </c>
      <c r="JF102" s="113">
        <f t="shared" ref="JF102:JN102" si="899">SUM(JF7:JF100)</f>
        <v>5125000</v>
      </c>
      <c r="JG102" s="113">
        <f t="shared" si="899"/>
        <v>11</v>
      </c>
      <c r="JH102" s="113">
        <f t="shared" si="899"/>
        <v>590000</v>
      </c>
      <c r="JI102" s="113">
        <f t="shared" si="899"/>
        <v>1125000</v>
      </c>
      <c r="JJ102" s="113">
        <f t="shared" si="899"/>
        <v>1</v>
      </c>
      <c r="JK102" s="113">
        <f t="shared" si="899"/>
        <v>45000</v>
      </c>
      <c r="JL102" s="113">
        <f t="shared" si="899"/>
        <v>100000</v>
      </c>
      <c r="JM102" s="113">
        <f t="shared" si="899"/>
        <v>77</v>
      </c>
      <c r="JN102" s="113">
        <f t="shared" si="899"/>
        <v>42</v>
      </c>
      <c r="JO102" s="113">
        <f>SUM(JO7:JO101)</f>
        <v>1940000</v>
      </c>
      <c r="JP102" s="113">
        <f t="shared" ref="JP102:JX102" si="900">SUM(JP7:JP100)</f>
        <v>3633000</v>
      </c>
      <c r="JQ102" s="113">
        <f t="shared" si="900"/>
        <v>4</v>
      </c>
      <c r="JR102" s="113">
        <f t="shared" si="900"/>
        <v>160000</v>
      </c>
      <c r="JS102" s="113">
        <f t="shared" si="900"/>
        <v>300000</v>
      </c>
      <c r="JT102" s="113">
        <f t="shared" si="900"/>
        <v>1</v>
      </c>
      <c r="JU102" s="113">
        <f t="shared" si="900"/>
        <v>75000</v>
      </c>
      <c r="JV102" s="113">
        <f t="shared" si="900"/>
        <v>75000</v>
      </c>
      <c r="JW102" s="113">
        <f t="shared" si="900"/>
        <v>47</v>
      </c>
      <c r="JX102" s="113">
        <f t="shared" si="900"/>
        <v>57</v>
      </c>
      <c r="JY102" s="113">
        <f>SUM(JY7:JY101)</f>
        <v>2520000</v>
      </c>
      <c r="JZ102" s="113">
        <f t="shared" ref="JZ102:KH102" si="901">SUM(JZ7:JZ100)</f>
        <v>4770000</v>
      </c>
      <c r="KA102" s="113">
        <f t="shared" si="901"/>
        <v>8</v>
      </c>
      <c r="KB102" s="113">
        <f t="shared" si="901"/>
        <v>340000</v>
      </c>
      <c r="KC102" s="113">
        <f t="shared" si="901"/>
        <v>635000</v>
      </c>
      <c r="KD102" s="113">
        <f t="shared" si="901"/>
        <v>1</v>
      </c>
      <c r="KE102" s="113">
        <f t="shared" si="901"/>
        <v>45000</v>
      </c>
      <c r="KF102" s="113">
        <f t="shared" si="901"/>
        <v>85000</v>
      </c>
      <c r="KG102" s="113">
        <f t="shared" si="901"/>
        <v>66</v>
      </c>
      <c r="KH102" s="113">
        <f t="shared" si="901"/>
        <v>48</v>
      </c>
      <c r="KI102" s="113">
        <f>SUM(KI7:KI101)</f>
        <v>2255000</v>
      </c>
      <c r="KJ102" s="113">
        <f t="shared" ref="KJ102:KR102" si="902">SUM(KJ7:KJ100)</f>
        <v>4230000</v>
      </c>
      <c r="KK102" s="113">
        <f t="shared" si="902"/>
        <v>13</v>
      </c>
      <c r="KL102" s="113">
        <f t="shared" si="902"/>
        <v>615000</v>
      </c>
      <c r="KM102" s="113">
        <f t="shared" si="902"/>
        <v>1190000</v>
      </c>
      <c r="KN102" s="113">
        <f t="shared" si="902"/>
        <v>5</v>
      </c>
      <c r="KO102" s="113">
        <f t="shared" si="902"/>
        <v>205000</v>
      </c>
      <c r="KP102" s="113">
        <f t="shared" si="902"/>
        <v>400000</v>
      </c>
      <c r="KQ102" s="113">
        <f t="shared" si="902"/>
        <v>66</v>
      </c>
      <c r="KR102" s="113">
        <f t="shared" si="902"/>
        <v>0</v>
      </c>
      <c r="KS102" s="113">
        <f>SUM(KS7:KS101)</f>
        <v>0</v>
      </c>
      <c r="KT102" s="113">
        <f>SUM(KT7:KT100)</f>
        <v>0</v>
      </c>
      <c r="KU102" s="113">
        <f t="shared" ref="KU102:KZ102" si="903">SUM(KU7:KU100)</f>
        <v>0</v>
      </c>
      <c r="KV102" s="113">
        <f t="shared" si="903"/>
        <v>0</v>
      </c>
      <c r="KW102" s="113">
        <f t="shared" si="903"/>
        <v>0</v>
      </c>
      <c r="KX102" s="113">
        <f t="shared" si="903"/>
        <v>0</v>
      </c>
      <c r="KY102" s="113">
        <f t="shared" si="903"/>
        <v>0</v>
      </c>
      <c r="KZ102" s="113">
        <f t="shared" si="903"/>
        <v>0</v>
      </c>
      <c r="LA102" s="113">
        <f>SUM(LA7:LA100)</f>
        <v>0</v>
      </c>
      <c r="LB102" s="37"/>
      <c r="LC102" s="81"/>
      <c r="LD102" s="336"/>
      <c r="LE102" s="160"/>
      <c r="LF102" s="81"/>
      <c r="LG102" s="81"/>
      <c r="LH102" s="81"/>
      <c r="LI102" s="81"/>
      <c r="LJ102" s="81"/>
      <c r="LK102" s="81"/>
      <c r="LL102" s="81"/>
      <c r="LM102" s="81"/>
      <c r="LN102" s="81"/>
      <c r="LO102" s="81"/>
      <c r="LP102" s="81"/>
      <c r="LQ102" s="81"/>
      <c r="LR102" s="81"/>
      <c r="LS102" s="81"/>
      <c r="LT102" s="81"/>
      <c r="LU102" s="81"/>
      <c r="LV102" s="81"/>
      <c r="LW102" s="81"/>
      <c r="LX102" s="81"/>
      <c r="LY102" s="81"/>
      <c r="LZ102" s="81"/>
      <c r="MA102" s="81"/>
      <c r="MB102" s="81"/>
      <c r="MC102" s="81"/>
      <c r="MD102" s="81"/>
      <c r="ME102" s="81"/>
      <c r="MF102" s="81"/>
    </row>
    <row r="103" spans="1:344" s="14" customFormat="1" x14ac:dyDescent="0.25">
      <c r="A103" s="107" t="s">
        <v>218</v>
      </c>
      <c r="B103" s="108"/>
      <c r="C103" s="90"/>
      <c r="D103" s="94"/>
      <c r="E103" s="94"/>
      <c r="F103" s="94">
        <f>20000+4000+65000</f>
        <v>89000</v>
      </c>
      <c r="G103" s="94"/>
      <c r="H103" s="94"/>
      <c r="I103" s="25">
        <f>17000</f>
        <v>17000</v>
      </c>
      <c r="J103" s="94"/>
      <c r="K103" s="94"/>
      <c r="L103" s="94">
        <v>20000</v>
      </c>
      <c r="M103" s="94"/>
      <c r="N103" s="94"/>
      <c r="O103" s="94"/>
      <c r="P103" s="94"/>
      <c r="Q103" s="94"/>
      <c r="R103" s="94"/>
      <c r="S103" s="25"/>
      <c r="T103" s="94"/>
      <c r="U103" s="94"/>
      <c r="V103" s="94"/>
      <c r="W103" s="94"/>
      <c r="X103" s="94"/>
      <c r="Y103" s="94"/>
      <c r="Z103" s="94"/>
      <c r="AA103" s="94"/>
      <c r="AB103" s="94"/>
      <c r="AC103" s="25"/>
      <c r="AD103" s="94"/>
      <c r="AE103" s="94"/>
      <c r="AF103" s="94"/>
      <c r="AG103" s="94"/>
      <c r="AH103" s="94"/>
      <c r="AI103" s="94"/>
      <c r="AJ103" s="94">
        <f>4000+10000+5000</f>
        <v>19000</v>
      </c>
      <c r="AK103" s="94"/>
      <c r="AL103" s="94"/>
      <c r="AM103" s="25"/>
      <c r="AN103" s="94"/>
      <c r="AO103" s="94"/>
      <c r="AP103" s="94">
        <f>80000+50000</f>
        <v>130000</v>
      </c>
      <c r="AQ103" s="94"/>
      <c r="AR103" s="94"/>
      <c r="AS103" s="94"/>
      <c r="AT103" s="94">
        <f>74000+74000+100000</f>
        <v>248000</v>
      </c>
      <c r="AU103" s="94"/>
      <c r="AV103" s="94"/>
      <c r="AW103" s="25"/>
      <c r="AX103" s="94"/>
      <c r="AY103" s="94"/>
      <c r="AZ103" s="94"/>
      <c r="BA103" s="94"/>
      <c r="BB103" s="94"/>
      <c r="BC103" s="94"/>
      <c r="BD103" s="94">
        <f>34000+25000+50000</f>
        <v>109000</v>
      </c>
      <c r="BE103" s="94"/>
      <c r="BF103" s="94"/>
      <c r="BG103" s="25">
        <f>528000</f>
        <v>528000</v>
      </c>
      <c r="BH103" s="94"/>
      <c r="BI103" s="94"/>
      <c r="BJ103" s="94">
        <f>20000+50000</f>
        <v>70000</v>
      </c>
      <c r="BK103" s="94"/>
      <c r="BL103" s="94"/>
      <c r="BM103" s="94"/>
      <c r="BN103" s="94"/>
      <c r="BO103" s="94"/>
      <c r="BP103" s="94"/>
      <c r="BQ103" s="25"/>
      <c r="BR103" s="94"/>
      <c r="BS103" s="94"/>
      <c r="BT103" s="94">
        <v>75000</v>
      </c>
      <c r="BU103" s="94"/>
      <c r="BV103" s="94"/>
      <c r="BW103" s="94"/>
      <c r="BX103" s="94">
        <f>100000+20000</f>
        <v>120000</v>
      </c>
      <c r="BY103" s="94"/>
      <c r="BZ103" s="94"/>
      <c r="CA103" s="25"/>
      <c r="CB103" s="94"/>
      <c r="CC103" s="94"/>
      <c r="CD103" s="94"/>
      <c r="CE103" s="94"/>
      <c r="CF103" s="94"/>
      <c r="CG103" s="94"/>
      <c r="CH103" s="94">
        <f>25000+110000+10000</f>
        <v>145000</v>
      </c>
      <c r="CI103" s="94"/>
      <c r="CJ103" s="94"/>
      <c r="CK103" s="25">
        <f>35000</f>
        <v>35000</v>
      </c>
      <c r="CL103" s="94"/>
      <c r="CM103" s="94"/>
      <c r="CN103" s="94"/>
      <c r="CO103" s="94"/>
      <c r="CP103" s="94"/>
      <c r="CQ103" s="94"/>
      <c r="CR103" s="94">
        <f>10000</f>
        <v>10000</v>
      </c>
      <c r="CS103" s="94"/>
      <c r="CT103" s="94"/>
      <c r="CU103" s="25"/>
      <c r="CV103" s="94"/>
      <c r="CW103" s="94"/>
      <c r="CX103" s="94"/>
      <c r="CY103" s="94"/>
      <c r="CZ103" s="94"/>
      <c r="DA103" s="94"/>
      <c r="DB103" s="94">
        <f>80000+30000</f>
        <v>110000</v>
      </c>
      <c r="DC103" s="94"/>
      <c r="DD103" s="94"/>
      <c r="DE103" s="25">
        <f>50000</f>
        <v>50000</v>
      </c>
      <c r="DF103" s="94"/>
      <c r="DG103" s="94"/>
      <c r="DH103" s="94"/>
      <c r="DI103" s="94"/>
      <c r="DJ103" s="94"/>
      <c r="DK103" s="94"/>
      <c r="DL103" s="94">
        <f>50000+35000</f>
        <v>85000</v>
      </c>
      <c r="DM103" s="94"/>
      <c r="DN103" s="94"/>
      <c r="DO103" s="25"/>
      <c r="DP103" s="94"/>
      <c r="DQ103" s="94"/>
      <c r="DR103" s="94"/>
      <c r="DS103" s="94"/>
      <c r="DT103" s="94"/>
      <c r="DU103" s="94"/>
      <c r="DV103" s="94">
        <f>30000+10000</f>
        <v>40000</v>
      </c>
      <c r="DW103" s="94"/>
      <c r="DX103" s="94"/>
      <c r="DY103" s="25">
        <f>275000</f>
        <v>275000</v>
      </c>
      <c r="DZ103" s="94"/>
      <c r="EA103" s="94"/>
      <c r="EB103" s="94">
        <f>105000+25000</f>
        <v>130000</v>
      </c>
      <c r="EC103" s="94"/>
      <c r="ED103" s="94"/>
      <c r="EE103" s="94"/>
      <c r="EF103" s="94">
        <f>40000</f>
        <v>40000</v>
      </c>
      <c r="EG103" s="94"/>
      <c r="EH103" s="94"/>
      <c r="EI103" s="25"/>
      <c r="EJ103" s="94"/>
      <c r="EK103" s="94"/>
      <c r="EL103" s="94">
        <f>50000</f>
        <v>50000</v>
      </c>
      <c r="EM103" s="94"/>
      <c r="EN103" s="94"/>
      <c r="EO103" s="94"/>
      <c r="EP103" s="94">
        <f>35000</f>
        <v>35000</v>
      </c>
      <c r="EQ103" s="94"/>
      <c r="ER103" s="94"/>
      <c r="ES103" s="25">
        <f>80000</f>
        <v>80000</v>
      </c>
      <c r="ET103" s="94"/>
      <c r="EU103" s="94"/>
      <c r="EV103" s="94">
        <f>20000+10000</f>
        <v>30000</v>
      </c>
      <c r="EW103" s="94"/>
      <c r="EX103" s="94"/>
      <c r="EY103" s="94"/>
      <c r="EZ103" s="94">
        <f>10000+55000+105000</f>
        <v>170000</v>
      </c>
      <c r="FA103" s="94"/>
      <c r="FB103" s="94"/>
      <c r="FC103" s="25"/>
      <c r="FD103" s="94"/>
      <c r="FE103" s="94"/>
      <c r="FF103" s="94"/>
      <c r="FG103" s="94"/>
      <c r="FH103" s="94"/>
      <c r="FI103" s="94"/>
      <c r="FJ103" s="94"/>
      <c r="FK103" s="94"/>
      <c r="FL103" s="94"/>
      <c r="FM103" s="25"/>
      <c r="FN103" s="94"/>
      <c r="FO103" s="94"/>
      <c r="FP103" s="94"/>
      <c r="FQ103" s="94"/>
      <c r="FR103" s="94"/>
      <c r="FS103" s="94"/>
      <c r="FT103" s="94">
        <f>270000+95000+40000+10000</f>
        <v>415000</v>
      </c>
      <c r="FU103" s="94"/>
      <c r="FV103" s="94"/>
      <c r="FW103" s="25"/>
      <c r="FX103" s="94"/>
      <c r="FY103" s="94"/>
      <c r="FZ103" s="94"/>
      <c r="GA103" s="94"/>
      <c r="GB103" s="94"/>
      <c r="GC103" s="94"/>
      <c r="GD103" s="94">
        <v>60000</v>
      </c>
      <c r="GE103" s="94"/>
      <c r="GF103" s="94"/>
      <c r="GG103" s="25"/>
      <c r="GH103" s="94"/>
      <c r="GI103" s="94"/>
      <c r="GJ103" s="94">
        <v>30000</v>
      </c>
      <c r="GK103" s="94"/>
      <c r="GL103" s="94"/>
      <c r="GM103" s="94"/>
      <c r="GN103" s="94">
        <f>25000</f>
        <v>25000</v>
      </c>
      <c r="GO103" s="94"/>
      <c r="GP103" s="94"/>
      <c r="GQ103" s="25">
        <v>40000</v>
      </c>
      <c r="GR103" s="94"/>
      <c r="GS103" s="94"/>
      <c r="GT103" s="94">
        <v>10000</v>
      </c>
      <c r="GU103" s="94"/>
      <c r="GV103" s="94"/>
      <c r="GW103" s="94"/>
      <c r="GX103" s="94">
        <f>4000+39000</f>
        <v>43000</v>
      </c>
      <c r="GY103" s="94"/>
      <c r="GZ103" s="94"/>
      <c r="HA103" s="25"/>
      <c r="HB103" s="94"/>
      <c r="HC103" s="94"/>
      <c r="HD103" s="94"/>
      <c r="HE103" s="94"/>
      <c r="HF103" s="94"/>
      <c r="HG103" s="94"/>
      <c r="HH103" s="94"/>
      <c r="HI103" s="94"/>
      <c r="HJ103" s="94"/>
      <c r="HK103" s="25"/>
      <c r="HL103" s="94"/>
      <c r="HM103" s="94"/>
      <c r="HN103" s="94"/>
      <c r="HO103" s="94"/>
      <c r="HP103" s="94"/>
      <c r="HQ103" s="94"/>
      <c r="HR103" s="94"/>
      <c r="HS103" s="94"/>
      <c r="HT103" s="94"/>
      <c r="HU103" s="25">
        <f>40000</f>
        <v>40000</v>
      </c>
      <c r="HV103" s="94"/>
      <c r="HW103" s="94"/>
      <c r="HX103" s="94"/>
      <c r="HY103" s="94"/>
      <c r="HZ103" s="94"/>
      <c r="IA103" s="94"/>
      <c r="IB103" s="94">
        <f>75000+25000</f>
        <v>100000</v>
      </c>
      <c r="IC103" s="94"/>
      <c r="ID103" s="94"/>
      <c r="IE103" s="25"/>
      <c r="IF103" s="94"/>
      <c r="IG103" s="94"/>
      <c r="IH103" s="94"/>
      <c r="II103" s="94"/>
      <c r="IJ103" s="94"/>
      <c r="IK103" s="94"/>
      <c r="IL103" s="94">
        <f>18000+25000+10000+50000</f>
        <v>103000</v>
      </c>
      <c r="IM103" s="94"/>
      <c r="IN103" s="94"/>
      <c r="IO103" s="25">
        <f>30000</f>
        <v>30000</v>
      </c>
      <c r="IP103" s="94"/>
      <c r="IQ103" s="94"/>
      <c r="IR103" s="94"/>
      <c r="IS103" s="94"/>
      <c r="IT103" s="94"/>
      <c r="IU103" s="94"/>
      <c r="IV103" s="94">
        <f>20000+50000</f>
        <v>70000</v>
      </c>
      <c r="IW103" s="94"/>
      <c r="IX103" s="94"/>
      <c r="IY103" s="25">
        <f>355000+30000</f>
        <v>385000</v>
      </c>
      <c r="IZ103" s="94"/>
      <c r="JA103" s="94"/>
      <c r="JB103" s="94">
        <v>35000</v>
      </c>
      <c r="JC103" s="94"/>
      <c r="JD103" s="94"/>
      <c r="JE103" s="94"/>
      <c r="JF103" s="94"/>
      <c r="JG103" s="94"/>
      <c r="JH103" s="94"/>
      <c r="JI103" s="25">
        <f>40000</f>
        <v>40000</v>
      </c>
      <c r="JJ103" s="94"/>
      <c r="JK103" s="94"/>
      <c r="JL103" s="94">
        <v>25000</v>
      </c>
      <c r="JM103" s="94"/>
      <c r="JN103" s="94"/>
      <c r="JO103" s="94"/>
      <c r="JP103" s="94">
        <f>5000+30000+125000+10000+10000</f>
        <v>180000</v>
      </c>
      <c r="JQ103" s="94"/>
      <c r="JR103" s="94"/>
      <c r="JS103" s="25"/>
      <c r="JT103" s="94"/>
      <c r="JU103" s="94"/>
      <c r="JV103" s="94">
        <f>10000</f>
        <v>10000</v>
      </c>
      <c r="JW103" s="94"/>
      <c r="JX103" s="94"/>
      <c r="JY103" s="94"/>
      <c r="JZ103" s="94">
        <f>10000+50000</f>
        <v>60000</v>
      </c>
      <c r="KA103" s="94"/>
      <c r="KB103" s="94"/>
      <c r="KC103" s="25"/>
      <c r="KD103" s="94"/>
      <c r="KE103" s="94"/>
      <c r="KF103" s="94">
        <v>10000</v>
      </c>
      <c r="KG103" s="94"/>
      <c r="KH103" s="94"/>
      <c r="KI103" s="94"/>
      <c r="KJ103" s="94">
        <f>35000+100000</f>
        <v>135000</v>
      </c>
      <c r="KK103" s="94"/>
      <c r="KL103" s="94"/>
      <c r="KM103" s="25"/>
      <c r="KN103" s="94"/>
      <c r="KO103" s="94"/>
      <c r="KP103" s="94">
        <f>20000+10000+20000</f>
        <v>50000</v>
      </c>
      <c r="KQ103" s="94"/>
      <c r="KR103" s="94"/>
      <c r="KS103" s="94"/>
      <c r="KT103" s="94"/>
      <c r="KU103" s="94"/>
      <c r="KV103" s="94"/>
      <c r="KW103" s="25"/>
      <c r="KX103" s="94"/>
      <c r="KY103" s="94"/>
      <c r="KZ103" s="94"/>
      <c r="LA103" s="94"/>
      <c r="LB103" s="275"/>
      <c r="LC103" s="81"/>
      <c r="LD103" s="336"/>
      <c r="LE103" s="160"/>
      <c r="LF103" s="81"/>
      <c r="LG103" s="81"/>
      <c r="LH103" s="81"/>
      <c r="LI103" s="81"/>
      <c r="LJ103" s="81"/>
      <c r="LK103" s="81"/>
      <c r="LL103" s="81"/>
      <c r="LM103" s="81"/>
      <c r="LN103" s="81"/>
      <c r="LO103" s="81"/>
      <c r="LP103" s="81"/>
      <c r="LQ103" s="81"/>
      <c r="LR103" s="81"/>
      <c r="LS103" s="81"/>
      <c r="LT103" s="81"/>
      <c r="LU103" s="81"/>
      <c r="LV103" s="81"/>
      <c r="LW103" s="81"/>
      <c r="LX103" s="81"/>
      <c r="LY103" s="81"/>
      <c r="LZ103" s="81"/>
      <c r="MA103" s="81"/>
      <c r="MB103" s="81"/>
      <c r="MC103" s="81"/>
      <c r="MD103" s="81"/>
      <c r="ME103" s="81"/>
      <c r="MF103" s="81"/>
    </row>
    <row r="104" spans="1:344" s="97" customFormat="1" x14ac:dyDescent="0.25">
      <c r="A104" s="107" t="s">
        <v>161</v>
      </c>
      <c r="B104" s="109"/>
      <c r="C104" s="95"/>
      <c r="D104" s="96"/>
      <c r="E104" s="96"/>
      <c r="F104" s="96">
        <f>F102-F103</f>
        <v>6544000</v>
      </c>
      <c r="G104" s="96"/>
      <c r="H104" s="96"/>
      <c r="I104" s="220">
        <f>I102-I103</f>
        <v>1343000</v>
      </c>
      <c r="J104" s="96"/>
      <c r="K104" s="96"/>
      <c r="L104" s="96">
        <f>L102-L103</f>
        <v>140000</v>
      </c>
      <c r="M104" s="96">
        <f>F102+I102+L102</f>
        <v>8153000</v>
      </c>
      <c r="N104" s="96"/>
      <c r="O104" s="96"/>
      <c r="P104" s="96">
        <f>P102-P103</f>
        <v>3200000</v>
      </c>
      <c r="Q104" s="96"/>
      <c r="R104" s="96"/>
      <c r="S104" s="220">
        <f>S102-S103</f>
        <v>390000</v>
      </c>
      <c r="T104" s="96"/>
      <c r="U104" s="96"/>
      <c r="V104" s="96">
        <f>V102-V103</f>
        <v>0</v>
      </c>
      <c r="W104" s="96">
        <f>P102+S102+V102</f>
        <v>3590000</v>
      </c>
      <c r="X104" s="96"/>
      <c r="Y104" s="96"/>
      <c r="Z104" s="96">
        <f>Z102-Z103</f>
        <v>2845000</v>
      </c>
      <c r="AA104" s="96"/>
      <c r="AB104" s="96"/>
      <c r="AC104" s="220">
        <f>AC102-AC103</f>
        <v>830000</v>
      </c>
      <c r="AD104" s="96"/>
      <c r="AE104" s="96"/>
      <c r="AF104" s="96">
        <f>AF102-AF103</f>
        <v>0</v>
      </c>
      <c r="AG104" s="96">
        <f>Z102+AC102+AF102</f>
        <v>3675000</v>
      </c>
      <c r="AH104" s="96"/>
      <c r="AI104" s="96"/>
      <c r="AJ104" s="96">
        <f>AJ102-AJ103</f>
        <v>3379000</v>
      </c>
      <c r="AK104" s="96"/>
      <c r="AL104" s="96"/>
      <c r="AM104" s="220">
        <f>AM102-AM103</f>
        <v>0</v>
      </c>
      <c r="AN104" s="96"/>
      <c r="AO104" s="96"/>
      <c r="AP104" s="96">
        <f>AP102-AP103</f>
        <v>620000</v>
      </c>
      <c r="AQ104" s="96">
        <f>AJ102+AM102+AP102</f>
        <v>4148000</v>
      </c>
      <c r="AR104" s="96"/>
      <c r="AS104" s="96"/>
      <c r="AT104" s="96">
        <f>AT102-AT103</f>
        <v>5347000</v>
      </c>
      <c r="AU104" s="96"/>
      <c r="AV104" s="96"/>
      <c r="AW104" s="220">
        <f>AW102-AW103</f>
        <v>1535000</v>
      </c>
      <c r="AX104" s="96"/>
      <c r="AY104" s="96"/>
      <c r="AZ104" s="96">
        <f>AZ102-AZ103</f>
        <v>0</v>
      </c>
      <c r="BA104" s="96">
        <f>AT102+AW102+AZ102</f>
        <v>7130000</v>
      </c>
      <c r="BB104" s="96"/>
      <c r="BC104" s="96"/>
      <c r="BD104" s="96">
        <f>BD102-BD103</f>
        <v>3951000</v>
      </c>
      <c r="BE104" s="96"/>
      <c r="BF104" s="96"/>
      <c r="BG104" s="220">
        <f>BG102-BG103</f>
        <v>3280000</v>
      </c>
      <c r="BH104" s="96"/>
      <c r="BI104" s="96"/>
      <c r="BJ104" s="96">
        <f>BJ102-BJ103</f>
        <v>375000</v>
      </c>
      <c r="BK104" s="96">
        <f>BD102+BG102+BJ102</f>
        <v>8313000</v>
      </c>
      <c r="BL104" s="96"/>
      <c r="BM104" s="96"/>
      <c r="BN104" s="96">
        <f>BN102-BN103</f>
        <v>2850000</v>
      </c>
      <c r="BO104" s="96"/>
      <c r="BP104" s="96"/>
      <c r="BQ104" s="220">
        <f>BQ102-BQ103</f>
        <v>1185000</v>
      </c>
      <c r="BR104" s="96"/>
      <c r="BS104" s="96"/>
      <c r="BT104" s="96">
        <f>BT102-BT103</f>
        <v>400000</v>
      </c>
      <c r="BU104" s="96">
        <f>BN102+BQ102+BT102</f>
        <v>4510000</v>
      </c>
      <c r="BV104" s="96"/>
      <c r="BW104" s="96"/>
      <c r="BX104" s="96">
        <f>BX102-BX103</f>
        <v>3449000</v>
      </c>
      <c r="BY104" s="96"/>
      <c r="BZ104" s="96"/>
      <c r="CA104" s="220">
        <f>CA102-CA103</f>
        <v>1040000</v>
      </c>
      <c r="CB104" s="96"/>
      <c r="CC104" s="96"/>
      <c r="CD104" s="96">
        <f>CD102-CD103</f>
        <v>0</v>
      </c>
      <c r="CE104" s="96">
        <f>BX102+CA102+CD102</f>
        <v>4609000</v>
      </c>
      <c r="CF104" s="96"/>
      <c r="CG104" s="96"/>
      <c r="CH104" s="96">
        <f>CH102-CH103</f>
        <v>7280000</v>
      </c>
      <c r="CI104" s="96"/>
      <c r="CJ104" s="96"/>
      <c r="CK104" s="220">
        <f>CK102-CK103</f>
        <v>3318000</v>
      </c>
      <c r="CL104" s="96"/>
      <c r="CM104" s="96"/>
      <c r="CN104" s="96">
        <f>CN102-CN103</f>
        <v>0</v>
      </c>
      <c r="CO104" s="96">
        <f>CH102+CK102+CN102</f>
        <v>10778000</v>
      </c>
      <c r="CP104" s="96"/>
      <c r="CQ104" s="96"/>
      <c r="CR104" s="96">
        <f>CR102-CR103</f>
        <v>3995000</v>
      </c>
      <c r="CS104" s="96"/>
      <c r="CT104" s="96"/>
      <c r="CU104" s="220">
        <f>CU102-CU103</f>
        <v>400000</v>
      </c>
      <c r="CV104" s="96"/>
      <c r="CW104" s="96"/>
      <c r="CX104" s="96">
        <f>CX102-CX103</f>
        <v>0</v>
      </c>
      <c r="CY104" s="96">
        <f>CR102+CU102+CX102</f>
        <v>4405000</v>
      </c>
      <c r="CZ104" s="96"/>
      <c r="DA104" s="96"/>
      <c r="DB104" s="96">
        <f>DB102-DB103</f>
        <v>6675000</v>
      </c>
      <c r="DC104" s="96"/>
      <c r="DD104" s="96"/>
      <c r="DE104" s="220">
        <f>DE102-DE103</f>
        <v>1105000</v>
      </c>
      <c r="DF104" s="96"/>
      <c r="DG104" s="96"/>
      <c r="DH104" s="96">
        <f>DH102-DH103</f>
        <v>0</v>
      </c>
      <c r="DI104" s="96">
        <f>DB102+DE102+DH102</f>
        <v>7940000</v>
      </c>
      <c r="DJ104" s="96"/>
      <c r="DK104" s="96"/>
      <c r="DL104" s="96">
        <f>DL102-DL103</f>
        <v>4500000</v>
      </c>
      <c r="DM104" s="96"/>
      <c r="DN104" s="96"/>
      <c r="DO104" s="220">
        <f>DO102-DO103</f>
        <v>390000</v>
      </c>
      <c r="DP104" s="96"/>
      <c r="DQ104" s="96"/>
      <c r="DR104" s="96">
        <f>DR102-DR103</f>
        <v>0</v>
      </c>
      <c r="DS104" s="96">
        <f>DL102+DO102+DR102</f>
        <v>4975000</v>
      </c>
      <c r="DT104" s="96"/>
      <c r="DU104" s="96"/>
      <c r="DV104" s="96">
        <f>DV102-DV103</f>
        <v>6159000</v>
      </c>
      <c r="DW104" s="96"/>
      <c r="DX104" s="96"/>
      <c r="DY104" s="220">
        <f>DY102-DY103</f>
        <v>2310000</v>
      </c>
      <c r="DZ104" s="96"/>
      <c r="EA104" s="96"/>
      <c r="EB104" s="96">
        <f>EB102-EB103</f>
        <v>620000</v>
      </c>
      <c r="EC104" s="96">
        <f>DV102+DY102+EB102</f>
        <v>9534000</v>
      </c>
      <c r="ED104" s="96"/>
      <c r="EE104" s="96"/>
      <c r="EF104" s="96">
        <f>EF102-EF103</f>
        <v>4954000</v>
      </c>
      <c r="EG104" s="96"/>
      <c r="EH104" s="96"/>
      <c r="EI104" s="220">
        <f>EI102-EI103</f>
        <v>1380000</v>
      </c>
      <c r="EJ104" s="96"/>
      <c r="EK104" s="96"/>
      <c r="EL104" s="96">
        <f>EL102-EL103</f>
        <v>250000</v>
      </c>
      <c r="EM104" s="96">
        <f>EF102+EI102+EL102</f>
        <v>6674000</v>
      </c>
      <c r="EN104" s="96"/>
      <c r="EO104" s="96"/>
      <c r="EP104" s="96">
        <f>EP102-EP103</f>
        <v>6325000</v>
      </c>
      <c r="EQ104" s="96"/>
      <c r="ER104" s="96"/>
      <c r="ES104" s="220">
        <f>ES102-ES103</f>
        <v>740000</v>
      </c>
      <c r="ET104" s="96"/>
      <c r="EU104" s="96"/>
      <c r="EV104" s="96">
        <f>EV102-EV103</f>
        <v>195000</v>
      </c>
      <c r="EW104" s="96">
        <f>EP102+ES102+EV102</f>
        <v>7405000</v>
      </c>
      <c r="EX104" s="96"/>
      <c r="EY104" s="96"/>
      <c r="EZ104" s="96">
        <f>EZ102-EZ103</f>
        <v>5954000</v>
      </c>
      <c r="FA104" s="96"/>
      <c r="FB104" s="96"/>
      <c r="FC104" s="220">
        <f>FC102-FC103</f>
        <v>500000</v>
      </c>
      <c r="FD104" s="96"/>
      <c r="FE104" s="96"/>
      <c r="FF104" s="96">
        <f>FF102-FF103</f>
        <v>0</v>
      </c>
      <c r="FG104" s="96">
        <f>EZ102+FC102+FF102</f>
        <v>6624000</v>
      </c>
      <c r="FH104" s="96"/>
      <c r="FI104" s="96"/>
      <c r="FJ104" s="96">
        <f>FJ102-FJ103</f>
        <v>5741000</v>
      </c>
      <c r="FK104" s="96"/>
      <c r="FL104" s="96"/>
      <c r="FM104" s="220">
        <f>FM102-FM103</f>
        <v>825000</v>
      </c>
      <c r="FN104" s="96"/>
      <c r="FO104" s="96"/>
      <c r="FP104" s="96">
        <f>FP102-FP103</f>
        <v>0</v>
      </c>
      <c r="FQ104" s="96">
        <f>FJ102+FM102+FP102</f>
        <v>6566000</v>
      </c>
      <c r="FR104" s="96"/>
      <c r="FS104" s="96"/>
      <c r="FT104" s="96">
        <f>FT102-FT103</f>
        <v>8496000</v>
      </c>
      <c r="FU104" s="96"/>
      <c r="FV104" s="96"/>
      <c r="FW104" s="220">
        <f>FW102-FW103</f>
        <v>1000000</v>
      </c>
      <c r="FX104" s="96"/>
      <c r="FY104" s="96"/>
      <c r="FZ104" s="96">
        <f>FZ102-FZ103</f>
        <v>0</v>
      </c>
      <c r="GA104" s="96">
        <f>FT102+FW102+FZ102</f>
        <v>9911000</v>
      </c>
      <c r="GB104" s="96"/>
      <c r="GC104" s="96"/>
      <c r="GD104" s="96">
        <f>GD102-GD103</f>
        <v>5505000</v>
      </c>
      <c r="GE104" s="96"/>
      <c r="GF104" s="96"/>
      <c r="GG104" s="220">
        <f>GG102-GG103</f>
        <v>395000</v>
      </c>
      <c r="GH104" s="96"/>
      <c r="GI104" s="96"/>
      <c r="GJ104" s="96">
        <f>GJ102-GJ103</f>
        <v>210000</v>
      </c>
      <c r="GK104" s="96">
        <f>GD102+GG102+GJ102</f>
        <v>6200000</v>
      </c>
      <c r="GL104" s="96"/>
      <c r="GM104" s="96"/>
      <c r="GN104" s="96">
        <f>GN102-GN103</f>
        <v>4500000</v>
      </c>
      <c r="GO104" s="96"/>
      <c r="GP104" s="96"/>
      <c r="GQ104" s="220">
        <f>GQ102-GQ103</f>
        <v>270000</v>
      </c>
      <c r="GR104" s="96"/>
      <c r="GS104" s="96"/>
      <c r="GT104" s="96">
        <f>GT102-GT103</f>
        <v>65000</v>
      </c>
      <c r="GU104" s="96">
        <f>GN102+GQ102+GT102</f>
        <v>4910000</v>
      </c>
      <c r="GV104" s="96"/>
      <c r="GW104" s="96"/>
      <c r="GX104" s="96">
        <f>GX102-GX103</f>
        <v>2061000</v>
      </c>
      <c r="GY104" s="96"/>
      <c r="GZ104" s="96"/>
      <c r="HA104" s="220">
        <f>HA102-HA103</f>
        <v>450000</v>
      </c>
      <c r="HB104" s="96"/>
      <c r="HC104" s="96"/>
      <c r="HD104" s="96">
        <f>HD102-HD103</f>
        <v>0</v>
      </c>
      <c r="HE104" s="96">
        <f>GX102+HA102+HD102</f>
        <v>2554000</v>
      </c>
      <c r="HF104" s="96"/>
      <c r="HG104" s="96"/>
      <c r="HH104" s="96">
        <f>HH102-HH103</f>
        <v>0</v>
      </c>
      <c r="HI104" s="96"/>
      <c r="HJ104" s="96"/>
      <c r="HK104" s="220">
        <f>HK102-HK103</f>
        <v>0</v>
      </c>
      <c r="HL104" s="96"/>
      <c r="HM104" s="96"/>
      <c r="HN104" s="96">
        <f>HN102-HN103</f>
        <v>0</v>
      </c>
      <c r="HO104" s="96">
        <f>HH102+HK102+HN102</f>
        <v>0</v>
      </c>
      <c r="HP104" s="96"/>
      <c r="HQ104" s="96"/>
      <c r="HR104" s="96">
        <f>HR102-HR103</f>
        <v>2275000</v>
      </c>
      <c r="HS104" s="96"/>
      <c r="HT104" s="96"/>
      <c r="HU104" s="220">
        <f>HU102-HU103</f>
        <v>968000</v>
      </c>
      <c r="HV104" s="96"/>
      <c r="HW104" s="96"/>
      <c r="HX104" s="96">
        <f>HX102-HX103</f>
        <v>0</v>
      </c>
      <c r="HY104" s="96">
        <f>HR102+HU102+HX102</f>
        <v>3283000</v>
      </c>
      <c r="HZ104" s="96"/>
      <c r="IA104" s="96"/>
      <c r="IB104" s="96">
        <f>IB102-IB103</f>
        <v>6645000</v>
      </c>
      <c r="IC104" s="96"/>
      <c r="ID104" s="96"/>
      <c r="IE104" s="220">
        <f>IE102-IE103</f>
        <v>1070000</v>
      </c>
      <c r="IF104" s="96"/>
      <c r="IG104" s="96"/>
      <c r="IH104" s="96">
        <f>IH102-IH103</f>
        <v>0</v>
      </c>
      <c r="II104" s="96">
        <f>IB102+IE102+IH102</f>
        <v>7815000</v>
      </c>
      <c r="IJ104" s="96"/>
      <c r="IK104" s="96"/>
      <c r="IL104" s="96">
        <f>IL102-IL103</f>
        <v>6274000</v>
      </c>
      <c r="IM104" s="96"/>
      <c r="IN104" s="96"/>
      <c r="IO104" s="220">
        <f>IO102-IO103</f>
        <v>510000</v>
      </c>
      <c r="IP104" s="96"/>
      <c r="IQ104" s="96"/>
      <c r="IR104" s="96">
        <f>IR102-IR103</f>
        <v>0</v>
      </c>
      <c r="IS104" s="96">
        <f>IL102+IO102+IR102</f>
        <v>6917000</v>
      </c>
      <c r="IT104" s="96"/>
      <c r="IU104" s="96"/>
      <c r="IV104" s="96">
        <f>IV102-IV103</f>
        <v>4880000</v>
      </c>
      <c r="IW104" s="96"/>
      <c r="IX104" s="96"/>
      <c r="IY104" s="220">
        <f>IY102-IY103</f>
        <v>2340000</v>
      </c>
      <c r="IZ104" s="96"/>
      <c r="JA104" s="96"/>
      <c r="JB104" s="96">
        <f>JB102-JB103</f>
        <v>225000</v>
      </c>
      <c r="JC104" s="96">
        <f>IV102+IY102+JB102</f>
        <v>7935000</v>
      </c>
      <c r="JD104" s="96"/>
      <c r="JE104" s="96"/>
      <c r="JF104" s="96">
        <f>JF102-JF103</f>
        <v>5125000</v>
      </c>
      <c r="JG104" s="96"/>
      <c r="JH104" s="96"/>
      <c r="JI104" s="220">
        <f>JI102-JI103</f>
        <v>1085000</v>
      </c>
      <c r="JJ104" s="96"/>
      <c r="JK104" s="96"/>
      <c r="JL104" s="96">
        <f>JL102-JL103</f>
        <v>75000</v>
      </c>
      <c r="JM104" s="96">
        <f>JF102+JI102+JL102</f>
        <v>6350000</v>
      </c>
      <c r="JN104" s="96"/>
      <c r="JO104" s="96"/>
      <c r="JP104" s="96">
        <f>JP102-JP103</f>
        <v>3453000</v>
      </c>
      <c r="JQ104" s="96"/>
      <c r="JR104" s="96"/>
      <c r="JS104" s="220">
        <f>JS102-JS103</f>
        <v>300000</v>
      </c>
      <c r="JT104" s="96"/>
      <c r="JU104" s="96"/>
      <c r="JV104" s="96">
        <f>JV102-JV103</f>
        <v>65000</v>
      </c>
      <c r="JW104" s="96">
        <f>JP102+JS102+JV102</f>
        <v>4008000</v>
      </c>
      <c r="JX104" s="96"/>
      <c r="JY104" s="96"/>
      <c r="JZ104" s="96">
        <f>JZ102-JZ103</f>
        <v>4710000</v>
      </c>
      <c r="KA104" s="96"/>
      <c r="KB104" s="96"/>
      <c r="KC104" s="220">
        <f>KC102-KC103</f>
        <v>635000</v>
      </c>
      <c r="KD104" s="96"/>
      <c r="KE104" s="96"/>
      <c r="KF104" s="96">
        <f>KF102-KF103</f>
        <v>75000</v>
      </c>
      <c r="KG104" s="96">
        <f>JZ102+KC102+KF102</f>
        <v>5490000</v>
      </c>
      <c r="KH104" s="96"/>
      <c r="KI104" s="96"/>
      <c r="KJ104" s="96">
        <f>KJ102-KJ103</f>
        <v>4095000</v>
      </c>
      <c r="KK104" s="96"/>
      <c r="KL104" s="96"/>
      <c r="KM104" s="220">
        <f>KM102-KM103</f>
        <v>1190000</v>
      </c>
      <c r="KN104" s="96"/>
      <c r="KO104" s="96"/>
      <c r="KP104" s="96">
        <f>KP102-KP103</f>
        <v>350000</v>
      </c>
      <c r="KQ104" s="96">
        <f>KJ102+KM102+KP102</f>
        <v>5820000</v>
      </c>
      <c r="KR104" s="96"/>
      <c r="KS104" s="96"/>
      <c r="KT104" s="96">
        <f>KT102-KT103</f>
        <v>0</v>
      </c>
      <c r="KU104" s="96"/>
      <c r="KV104" s="96"/>
      <c r="KW104" s="220">
        <f>KW102-KW103</f>
        <v>0</v>
      </c>
      <c r="KX104" s="96"/>
      <c r="KY104" s="96"/>
      <c r="KZ104" s="96">
        <f>KZ102-KZ103</f>
        <v>0</v>
      </c>
      <c r="LA104" s="96">
        <f>KT102+KW102+KZ102</f>
        <v>0</v>
      </c>
      <c r="LB104" s="275"/>
      <c r="LC104" s="81"/>
      <c r="LD104" s="338">
        <f>SUM(LD7:LD103)</f>
        <v>2058</v>
      </c>
      <c r="LE104" s="160">
        <f>SUM(LE7:LE103)</f>
        <v>180222000</v>
      </c>
      <c r="LF104" s="81"/>
      <c r="LG104" s="81"/>
      <c r="LH104" s="81"/>
      <c r="LI104" s="81"/>
      <c r="LJ104" s="81"/>
      <c r="LK104" s="81"/>
      <c r="LL104" s="81"/>
      <c r="LM104" s="81"/>
      <c r="LN104" s="81"/>
      <c r="LO104" s="81"/>
      <c r="LP104" s="81"/>
      <c r="LQ104" s="81"/>
      <c r="LR104" s="81"/>
      <c r="LS104" s="81"/>
      <c r="LT104" s="81"/>
      <c r="LU104" s="81"/>
      <c r="LV104" s="81"/>
      <c r="LW104" s="81"/>
      <c r="LX104" s="81"/>
      <c r="LY104" s="81"/>
      <c r="LZ104" s="81"/>
      <c r="MA104" s="81"/>
      <c r="MB104" s="81"/>
      <c r="MC104" s="81"/>
      <c r="MD104" s="81"/>
      <c r="ME104" s="81"/>
      <c r="MF104" s="81"/>
    </row>
    <row r="105" spans="1:344" s="156" customFormat="1" x14ac:dyDescent="0.25">
      <c r="A105" s="153" t="s">
        <v>146</v>
      </c>
      <c r="B105" s="154"/>
      <c r="C105" s="155"/>
      <c r="D105" s="199"/>
      <c r="E105" s="200"/>
      <c r="F105" s="200"/>
      <c r="G105" s="200"/>
      <c r="H105" s="200"/>
      <c r="I105" s="200"/>
      <c r="J105" s="200"/>
      <c r="K105" s="200"/>
      <c r="L105" s="200"/>
      <c r="M105" s="201"/>
      <c r="N105" s="199"/>
      <c r="O105" s="200"/>
      <c r="P105" s="200"/>
      <c r="Q105" s="200"/>
      <c r="R105" s="200"/>
      <c r="S105" s="200"/>
      <c r="T105" s="200"/>
      <c r="U105" s="200"/>
      <c r="V105" s="200"/>
      <c r="W105" s="201"/>
      <c r="X105" s="199">
        <v>315000</v>
      </c>
      <c r="Y105" s="200"/>
      <c r="Z105" s="200"/>
      <c r="AA105" s="200"/>
      <c r="AB105" s="200"/>
      <c r="AC105" s="200"/>
      <c r="AD105" s="200"/>
      <c r="AE105" s="200"/>
      <c r="AF105" s="200"/>
      <c r="AG105" s="201"/>
      <c r="AH105" s="199">
        <v>1217000</v>
      </c>
      <c r="AI105" s="200"/>
      <c r="AJ105" s="200"/>
      <c r="AK105" s="200"/>
      <c r="AL105" s="200"/>
      <c r="AM105" s="200"/>
      <c r="AN105" s="200"/>
      <c r="AO105" s="200"/>
      <c r="AP105" s="200"/>
      <c r="AQ105" s="201"/>
      <c r="AR105" s="199"/>
      <c r="AS105" s="200"/>
      <c r="AT105" s="200"/>
      <c r="AU105" s="200"/>
      <c r="AV105" s="200"/>
      <c r="AW105" s="200"/>
      <c r="AX105" s="200"/>
      <c r="AY105" s="200"/>
      <c r="AZ105" s="200"/>
      <c r="BA105" s="201"/>
      <c r="BB105" s="199">
        <v>300000</v>
      </c>
      <c r="BC105" s="200"/>
      <c r="BD105" s="200"/>
      <c r="BE105" s="200"/>
      <c r="BF105" s="200"/>
      <c r="BG105" s="200"/>
      <c r="BH105" s="200"/>
      <c r="BI105" s="200"/>
      <c r="BJ105" s="200"/>
      <c r="BK105" s="201"/>
      <c r="BL105" s="199">
        <v>200000</v>
      </c>
      <c r="BM105" s="200"/>
      <c r="BN105" s="200"/>
      <c r="BO105" s="200"/>
      <c r="BP105" s="200"/>
      <c r="BQ105" s="200"/>
      <c r="BR105" s="200"/>
      <c r="BS105" s="200"/>
      <c r="BT105" s="200"/>
      <c r="BU105" s="201"/>
      <c r="BV105" s="199">
        <v>270000</v>
      </c>
      <c r="BW105" s="200"/>
      <c r="BX105" s="200"/>
      <c r="BY105" s="200"/>
      <c r="BZ105" s="200"/>
      <c r="CA105" s="200"/>
      <c r="CB105" s="200"/>
      <c r="CC105" s="200"/>
      <c r="CD105" s="200"/>
      <c r="CE105" s="201"/>
      <c r="CF105" s="199">
        <v>4147000</v>
      </c>
      <c r="CG105" s="200"/>
      <c r="CH105" s="200"/>
      <c r="CI105" s="200"/>
      <c r="CJ105" s="200"/>
      <c r="CK105" s="200"/>
      <c r="CL105" s="200"/>
      <c r="CM105" s="200"/>
      <c r="CN105" s="200"/>
      <c r="CO105" s="201"/>
      <c r="CP105" s="199">
        <v>480000</v>
      </c>
      <c r="CQ105" s="200"/>
      <c r="CR105" s="200"/>
      <c r="CS105" s="200"/>
      <c r="CT105" s="200"/>
      <c r="CU105" s="200"/>
      <c r="CV105" s="200"/>
      <c r="CW105" s="200"/>
      <c r="CX105" s="200"/>
      <c r="CY105" s="201"/>
      <c r="CZ105" s="199">
        <v>300000</v>
      </c>
      <c r="DA105" s="200"/>
      <c r="DB105" s="200"/>
      <c r="DC105" s="200"/>
      <c r="DD105" s="200"/>
      <c r="DE105" s="200"/>
      <c r="DF105" s="200"/>
      <c r="DG105" s="200"/>
      <c r="DH105" s="200"/>
      <c r="DI105" s="201"/>
      <c r="DJ105" s="199"/>
      <c r="DK105" s="200"/>
      <c r="DL105" s="200"/>
      <c r="DM105" s="200"/>
      <c r="DN105" s="200"/>
      <c r="DO105" s="200"/>
      <c r="DP105" s="200"/>
      <c r="DQ105" s="200"/>
      <c r="DR105" s="200"/>
      <c r="DS105" s="201"/>
      <c r="DT105" s="199"/>
      <c r="DU105" s="200"/>
      <c r="DV105" s="200"/>
      <c r="DW105" s="200"/>
      <c r="DX105" s="200"/>
      <c r="DY105" s="200"/>
      <c r="DZ105" s="200"/>
      <c r="EA105" s="200"/>
      <c r="EB105" s="200"/>
      <c r="EC105" s="201"/>
      <c r="ED105" s="199"/>
      <c r="EE105" s="200"/>
      <c r="EF105" s="200"/>
      <c r="EG105" s="200"/>
      <c r="EH105" s="200"/>
      <c r="EI105" s="200"/>
      <c r="EJ105" s="200"/>
      <c r="EK105" s="200"/>
      <c r="EL105" s="200"/>
      <c r="EM105" s="201"/>
      <c r="EN105" s="199">
        <v>569000</v>
      </c>
      <c r="EO105" s="200"/>
      <c r="EP105" s="200"/>
      <c r="EQ105" s="200"/>
      <c r="ER105" s="200"/>
      <c r="ES105" s="200"/>
      <c r="ET105" s="200"/>
      <c r="EU105" s="200"/>
      <c r="EV105" s="200"/>
      <c r="EW105" s="201"/>
      <c r="EX105" s="199">
        <f>248000+226000+244000</f>
        <v>718000</v>
      </c>
      <c r="EY105" s="200"/>
      <c r="EZ105" s="200"/>
      <c r="FA105" s="200"/>
      <c r="FB105" s="200"/>
      <c r="FC105" s="200"/>
      <c r="FD105" s="200"/>
      <c r="FE105" s="200"/>
      <c r="FF105" s="200"/>
      <c r="FG105" s="201"/>
      <c r="FH105" s="199">
        <f>306000+213000+99500</f>
        <v>618500</v>
      </c>
      <c r="FI105" s="200"/>
      <c r="FJ105" s="200"/>
      <c r="FK105" s="200"/>
      <c r="FL105" s="200"/>
      <c r="FM105" s="200"/>
      <c r="FN105" s="200"/>
      <c r="FO105" s="200"/>
      <c r="FP105" s="200"/>
      <c r="FQ105" s="201"/>
      <c r="FR105" s="199">
        <v>150000</v>
      </c>
      <c r="FS105" s="200"/>
      <c r="FT105" s="200"/>
      <c r="FU105" s="200"/>
      <c r="FV105" s="200"/>
      <c r="FW105" s="200"/>
      <c r="FX105" s="200"/>
      <c r="FY105" s="200"/>
      <c r="FZ105" s="200"/>
      <c r="GA105" s="201"/>
      <c r="GB105" s="199">
        <f>383000+467500</f>
        <v>850500</v>
      </c>
      <c r="GC105" s="200"/>
      <c r="GD105" s="200"/>
      <c r="GE105" s="200"/>
      <c r="GF105" s="200"/>
      <c r="GG105" s="200"/>
      <c r="GH105" s="200"/>
      <c r="GI105" s="200"/>
      <c r="GJ105" s="200"/>
      <c r="GK105" s="201"/>
      <c r="GL105" s="199"/>
      <c r="GM105" s="200"/>
      <c r="GN105" s="200"/>
      <c r="GO105" s="200"/>
      <c r="GP105" s="200"/>
      <c r="GQ105" s="200"/>
      <c r="GR105" s="200"/>
      <c r="GS105" s="200"/>
      <c r="GT105" s="200"/>
      <c r="GU105" s="201"/>
      <c r="GV105" s="199"/>
      <c r="GW105" s="200"/>
      <c r="GX105" s="200"/>
      <c r="GY105" s="200"/>
      <c r="GZ105" s="200"/>
      <c r="HA105" s="200"/>
      <c r="HB105" s="200"/>
      <c r="HC105" s="200"/>
      <c r="HD105" s="200"/>
      <c r="HE105" s="201"/>
      <c r="HF105" s="199"/>
      <c r="HG105" s="200"/>
      <c r="HH105" s="200"/>
      <c r="HI105" s="200"/>
      <c r="HJ105" s="200"/>
      <c r="HK105" s="200"/>
      <c r="HL105" s="200"/>
      <c r="HM105" s="200"/>
      <c r="HN105" s="200"/>
      <c r="HO105" s="201"/>
      <c r="HP105" s="199">
        <v>2730000</v>
      </c>
      <c r="HQ105" s="200"/>
      <c r="HR105" s="200"/>
      <c r="HS105" s="200"/>
      <c r="HT105" s="200"/>
      <c r="HU105" s="200"/>
      <c r="HV105" s="200"/>
      <c r="HW105" s="200"/>
      <c r="HX105" s="200"/>
      <c r="HY105" s="201"/>
      <c r="HZ105" s="199"/>
      <c r="IA105" s="200"/>
      <c r="IB105" s="200"/>
      <c r="IC105" s="200"/>
      <c r="ID105" s="200"/>
      <c r="IE105" s="200"/>
      <c r="IF105" s="200"/>
      <c r="IG105" s="200"/>
      <c r="IH105" s="200"/>
      <c r="II105" s="201"/>
      <c r="IJ105" s="199">
        <v>730000</v>
      </c>
      <c r="IK105" s="200"/>
      <c r="IL105" s="200"/>
      <c r="IM105" s="200"/>
      <c r="IN105" s="200"/>
      <c r="IO105" s="200"/>
      <c r="IP105" s="200"/>
      <c r="IQ105" s="200"/>
      <c r="IR105" s="200"/>
      <c r="IS105" s="201"/>
      <c r="IT105" s="199"/>
      <c r="IU105" s="200"/>
      <c r="IV105" s="200"/>
      <c r="IW105" s="200"/>
      <c r="IX105" s="200"/>
      <c r="IY105" s="200"/>
      <c r="IZ105" s="200"/>
      <c r="JA105" s="200"/>
      <c r="JB105" s="200"/>
      <c r="JC105" s="201"/>
      <c r="JD105" s="199">
        <v>150000</v>
      </c>
      <c r="JE105" s="200"/>
      <c r="JF105" s="200"/>
      <c r="JG105" s="200"/>
      <c r="JH105" s="200"/>
      <c r="JI105" s="200"/>
      <c r="JJ105" s="200"/>
      <c r="JK105" s="200"/>
      <c r="JL105" s="200"/>
      <c r="JM105" s="201"/>
      <c r="JN105" s="199"/>
      <c r="JO105" s="200"/>
      <c r="JP105" s="200"/>
      <c r="JQ105" s="200"/>
      <c r="JR105" s="200"/>
      <c r="JS105" s="200"/>
      <c r="JT105" s="200"/>
      <c r="JU105" s="200"/>
      <c r="JV105" s="200"/>
      <c r="JW105" s="201"/>
      <c r="JX105" s="199">
        <v>335000</v>
      </c>
      <c r="JY105" s="200"/>
      <c r="JZ105" s="200"/>
      <c r="KA105" s="200"/>
      <c r="KB105" s="200"/>
      <c r="KC105" s="200"/>
      <c r="KD105" s="200"/>
      <c r="KE105" s="200"/>
      <c r="KF105" s="200"/>
      <c r="KG105" s="201"/>
      <c r="KH105" s="199">
        <v>250000</v>
      </c>
      <c r="KI105" s="200"/>
      <c r="KJ105" s="200"/>
      <c r="KK105" s="200"/>
      <c r="KL105" s="200"/>
      <c r="KM105" s="200"/>
      <c r="KN105" s="200"/>
      <c r="KO105" s="200"/>
      <c r="KP105" s="200"/>
      <c r="KQ105" s="201"/>
      <c r="KR105" s="199"/>
      <c r="KS105" s="200"/>
      <c r="KT105" s="200"/>
      <c r="KU105" s="200"/>
      <c r="KV105" s="200"/>
      <c r="KW105" s="200"/>
      <c r="KX105" s="200"/>
      <c r="KY105" s="200"/>
      <c r="KZ105" s="200"/>
      <c r="LA105" s="201"/>
      <c r="LB105" s="276"/>
      <c r="LC105" s="159"/>
      <c r="LD105" s="339"/>
      <c r="LE105" s="160">
        <f>SUM(D103:LD103)</f>
        <v>4606000</v>
      </c>
      <c r="LF105" s="81"/>
      <c r="LG105" s="81"/>
      <c r="LH105" s="81"/>
      <c r="LI105" s="81"/>
      <c r="LJ105" s="81"/>
      <c r="LK105" s="81"/>
      <c r="LL105" s="81"/>
      <c r="LM105" s="81"/>
      <c r="LN105" s="81"/>
      <c r="LO105" s="81"/>
      <c r="LP105" s="81"/>
      <c r="LQ105" s="81"/>
      <c r="LR105" s="81"/>
      <c r="LS105" s="81"/>
      <c r="LT105" s="81"/>
      <c r="LU105" s="81"/>
      <c r="LV105" s="81"/>
      <c r="LW105" s="81"/>
      <c r="LX105" s="81"/>
      <c r="LY105" s="81"/>
      <c r="LZ105" s="81"/>
      <c r="MA105" s="81"/>
      <c r="MB105" s="81"/>
      <c r="MC105" s="81"/>
      <c r="MD105" s="81"/>
      <c r="ME105" s="81"/>
      <c r="MF105" s="81"/>
    </row>
    <row r="106" spans="1:344" s="76" customFormat="1" x14ac:dyDescent="0.25">
      <c r="A106" s="627" t="s">
        <v>36</v>
      </c>
      <c r="B106" s="628"/>
      <c r="C106" s="210"/>
      <c r="D106" s="211">
        <f>E102+H102+K102</f>
        <v>4235000</v>
      </c>
      <c r="E106" s="212"/>
      <c r="F106" s="212"/>
      <c r="G106" s="212"/>
      <c r="H106" s="212"/>
      <c r="I106" s="212"/>
      <c r="J106" s="212"/>
      <c r="K106" s="212"/>
      <c r="L106" s="212"/>
      <c r="M106" s="213"/>
      <c r="N106" s="211">
        <f>O102+R102+U102</f>
        <v>1920000</v>
      </c>
      <c r="O106" s="212"/>
      <c r="P106" s="212"/>
      <c r="Q106" s="212"/>
      <c r="R106" s="212"/>
      <c r="S106" s="212"/>
      <c r="T106" s="212"/>
      <c r="U106" s="212"/>
      <c r="V106" s="212"/>
      <c r="W106" s="213"/>
      <c r="X106" s="211">
        <f>Y102+AB102+AE102</f>
        <v>1985000</v>
      </c>
      <c r="Y106" s="212"/>
      <c r="Z106" s="212"/>
      <c r="AA106" s="212"/>
      <c r="AB106" s="212"/>
      <c r="AC106" s="212"/>
      <c r="AD106" s="212"/>
      <c r="AE106" s="212"/>
      <c r="AF106" s="212"/>
      <c r="AG106" s="213"/>
      <c r="AH106" s="211">
        <f>AI102+AL102+AO102</f>
        <v>2210000</v>
      </c>
      <c r="AI106" s="212"/>
      <c r="AJ106" s="212"/>
      <c r="AK106" s="212"/>
      <c r="AL106" s="212"/>
      <c r="AM106" s="212"/>
      <c r="AN106" s="212"/>
      <c r="AO106" s="212"/>
      <c r="AP106" s="212"/>
      <c r="AQ106" s="213"/>
      <c r="AR106" s="211">
        <f>AS102+AV102+AY102</f>
        <v>3800000</v>
      </c>
      <c r="AS106" s="212"/>
      <c r="AT106" s="212"/>
      <c r="AU106" s="212"/>
      <c r="AV106" s="212"/>
      <c r="AW106" s="212"/>
      <c r="AX106" s="212"/>
      <c r="AY106" s="212"/>
      <c r="AZ106" s="212"/>
      <c r="BA106" s="213"/>
      <c r="BB106" s="211">
        <f>BC102+BF102+BI102</f>
        <v>4425000</v>
      </c>
      <c r="BC106" s="212"/>
      <c r="BD106" s="212"/>
      <c r="BE106" s="212"/>
      <c r="BF106" s="212"/>
      <c r="BG106" s="212"/>
      <c r="BH106" s="212"/>
      <c r="BI106" s="212"/>
      <c r="BJ106" s="212"/>
      <c r="BK106" s="213"/>
      <c r="BL106" s="211">
        <f>BM102+BP102+BS102</f>
        <v>2360000</v>
      </c>
      <c r="BM106" s="212"/>
      <c r="BN106" s="212"/>
      <c r="BO106" s="212"/>
      <c r="BP106" s="212"/>
      <c r="BQ106" s="212"/>
      <c r="BR106" s="212"/>
      <c r="BS106" s="212"/>
      <c r="BT106" s="212"/>
      <c r="BU106" s="213"/>
      <c r="BV106" s="211">
        <f>BW102+BZ102+CC102</f>
        <v>2445000</v>
      </c>
      <c r="BW106" s="212"/>
      <c r="BX106" s="212"/>
      <c r="BY106" s="212"/>
      <c r="BZ106" s="212"/>
      <c r="CA106" s="212"/>
      <c r="CB106" s="212"/>
      <c r="CC106" s="212"/>
      <c r="CD106" s="212"/>
      <c r="CE106" s="213"/>
      <c r="CF106" s="211">
        <f>CG102+CJ102+CM102</f>
        <v>5720000</v>
      </c>
      <c r="CG106" s="212"/>
      <c r="CH106" s="212"/>
      <c r="CI106" s="212"/>
      <c r="CJ106" s="212"/>
      <c r="CK106" s="212"/>
      <c r="CL106" s="212"/>
      <c r="CM106" s="212"/>
      <c r="CN106" s="212"/>
      <c r="CO106" s="213"/>
      <c r="CP106" s="211">
        <f>CQ102+CT102+CW102</f>
        <v>2355000</v>
      </c>
      <c r="CQ106" s="212"/>
      <c r="CR106" s="212"/>
      <c r="CS106" s="212"/>
      <c r="CT106" s="212"/>
      <c r="CU106" s="212"/>
      <c r="CV106" s="212"/>
      <c r="CW106" s="212"/>
      <c r="CX106" s="212"/>
      <c r="CY106" s="213"/>
      <c r="CZ106" s="211">
        <f>DA102+DD102+DG102</f>
        <v>4200000</v>
      </c>
      <c r="DA106" s="212"/>
      <c r="DB106" s="212"/>
      <c r="DC106" s="212"/>
      <c r="DD106" s="212"/>
      <c r="DE106" s="212"/>
      <c r="DF106" s="212"/>
      <c r="DG106" s="212"/>
      <c r="DH106" s="212"/>
      <c r="DI106" s="213"/>
      <c r="DJ106" s="211">
        <f>DK102+DN102+DQ102</f>
        <v>2630000</v>
      </c>
      <c r="DK106" s="212"/>
      <c r="DL106" s="212"/>
      <c r="DM106" s="212"/>
      <c r="DN106" s="212"/>
      <c r="DO106" s="212"/>
      <c r="DP106" s="212"/>
      <c r="DQ106" s="212"/>
      <c r="DR106" s="212"/>
      <c r="DS106" s="213"/>
      <c r="DT106" s="211">
        <f>DU102+DX102+EA102</f>
        <v>5005000</v>
      </c>
      <c r="DU106" s="212"/>
      <c r="DV106" s="212"/>
      <c r="DW106" s="212"/>
      <c r="DX106" s="212"/>
      <c r="DY106" s="212"/>
      <c r="DZ106" s="212"/>
      <c r="EA106" s="212"/>
      <c r="EB106" s="212"/>
      <c r="EC106" s="213"/>
      <c r="ED106" s="211">
        <f>EE102+EH102+EK102</f>
        <v>3540000</v>
      </c>
      <c r="EE106" s="212"/>
      <c r="EF106" s="212"/>
      <c r="EG106" s="212"/>
      <c r="EH106" s="212"/>
      <c r="EI106" s="212"/>
      <c r="EJ106" s="212"/>
      <c r="EK106" s="212"/>
      <c r="EL106" s="212"/>
      <c r="EM106" s="213"/>
      <c r="EN106" s="211">
        <f>EO102+ER102+EU102</f>
        <v>3900000</v>
      </c>
      <c r="EO106" s="212"/>
      <c r="EP106" s="212"/>
      <c r="EQ106" s="212"/>
      <c r="ER106" s="212"/>
      <c r="ES106" s="212"/>
      <c r="ET106" s="212"/>
      <c r="EU106" s="212"/>
      <c r="EV106" s="212"/>
      <c r="EW106" s="213"/>
      <c r="EX106" s="211">
        <f>EY102+FB102+FE102</f>
        <v>3455000</v>
      </c>
      <c r="EY106" s="212"/>
      <c r="EZ106" s="212"/>
      <c r="FA106" s="212"/>
      <c r="FB106" s="212"/>
      <c r="FC106" s="212"/>
      <c r="FD106" s="212"/>
      <c r="FE106" s="212"/>
      <c r="FF106" s="212"/>
      <c r="FG106" s="213"/>
      <c r="FH106" s="211">
        <f>FI102+FL102+FO102</f>
        <v>3495000</v>
      </c>
      <c r="FI106" s="212"/>
      <c r="FJ106" s="212"/>
      <c r="FK106" s="212"/>
      <c r="FL106" s="212"/>
      <c r="FM106" s="212"/>
      <c r="FN106" s="212"/>
      <c r="FO106" s="212"/>
      <c r="FP106" s="212"/>
      <c r="FQ106" s="213"/>
      <c r="FR106" s="211">
        <f>FS102+FV102+FY102</f>
        <v>5295000</v>
      </c>
      <c r="FS106" s="212"/>
      <c r="FT106" s="212"/>
      <c r="FU106" s="212"/>
      <c r="FV106" s="212"/>
      <c r="FW106" s="212"/>
      <c r="FX106" s="212"/>
      <c r="FY106" s="212"/>
      <c r="FZ106" s="212"/>
      <c r="GA106" s="213"/>
      <c r="GB106" s="211">
        <f>GC102+GF102+GI102</f>
        <v>3270000</v>
      </c>
      <c r="GC106" s="212"/>
      <c r="GD106" s="212"/>
      <c r="GE106" s="212"/>
      <c r="GF106" s="212"/>
      <c r="GG106" s="212"/>
      <c r="GH106" s="212"/>
      <c r="GI106" s="212"/>
      <c r="GJ106" s="212"/>
      <c r="GK106" s="213"/>
      <c r="GL106" s="211">
        <f>GM102+GP102+GS102</f>
        <v>2600000</v>
      </c>
      <c r="GM106" s="212"/>
      <c r="GN106" s="212"/>
      <c r="GO106" s="212"/>
      <c r="GP106" s="212"/>
      <c r="GQ106" s="212"/>
      <c r="GR106" s="212"/>
      <c r="GS106" s="212"/>
      <c r="GT106" s="212"/>
      <c r="GU106" s="213"/>
      <c r="GV106" s="211">
        <f>GW102+GZ102+HC102</f>
        <v>1385000</v>
      </c>
      <c r="GW106" s="212"/>
      <c r="GX106" s="212"/>
      <c r="GY106" s="212"/>
      <c r="GZ106" s="212"/>
      <c r="HA106" s="212"/>
      <c r="HB106" s="212"/>
      <c r="HC106" s="212"/>
      <c r="HD106" s="212"/>
      <c r="HE106" s="213"/>
      <c r="HF106" s="211">
        <f>HG102+HJ102+HM102</f>
        <v>0</v>
      </c>
      <c r="HG106" s="212"/>
      <c r="HH106" s="212"/>
      <c r="HI106" s="212"/>
      <c r="HJ106" s="212"/>
      <c r="HK106" s="212"/>
      <c r="HL106" s="212"/>
      <c r="HM106" s="212"/>
      <c r="HN106" s="212"/>
      <c r="HO106" s="213"/>
      <c r="HP106" s="211">
        <f>HQ102+HT102+HW102</f>
        <v>1825000</v>
      </c>
      <c r="HQ106" s="212"/>
      <c r="HR106" s="212"/>
      <c r="HS106" s="212"/>
      <c r="HT106" s="212"/>
      <c r="HU106" s="212"/>
      <c r="HV106" s="212"/>
      <c r="HW106" s="212"/>
      <c r="HX106" s="212"/>
      <c r="HY106" s="213"/>
      <c r="HZ106" s="211">
        <f>IA102+ID102+IG102</f>
        <v>4190000</v>
      </c>
      <c r="IA106" s="212"/>
      <c r="IB106" s="212"/>
      <c r="IC106" s="212"/>
      <c r="ID106" s="212"/>
      <c r="IE106" s="212"/>
      <c r="IF106" s="212"/>
      <c r="IG106" s="212"/>
      <c r="IH106" s="212"/>
      <c r="II106" s="213"/>
      <c r="IJ106" s="211">
        <f>IK102+IN102+IQ102</f>
        <v>3630000</v>
      </c>
      <c r="IK106" s="212"/>
      <c r="IL106" s="212"/>
      <c r="IM106" s="212"/>
      <c r="IN106" s="212"/>
      <c r="IO106" s="212"/>
      <c r="IP106" s="212"/>
      <c r="IQ106" s="212"/>
      <c r="IR106" s="212"/>
      <c r="IS106" s="213"/>
      <c r="IT106" s="211">
        <f>IU102+IX102+JA102</f>
        <v>4180000</v>
      </c>
      <c r="IU106" s="212"/>
      <c r="IV106" s="212"/>
      <c r="IW106" s="212"/>
      <c r="IX106" s="212"/>
      <c r="IY106" s="212"/>
      <c r="IZ106" s="212"/>
      <c r="JA106" s="212"/>
      <c r="JB106" s="212"/>
      <c r="JC106" s="213"/>
      <c r="JD106" s="211">
        <f>JE102+JH102+JK102</f>
        <v>3355000</v>
      </c>
      <c r="JE106" s="212"/>
      <c r="JF106" s="212"/>
      <c r="JG106" s="212"/>
      <c r="JH106" s="212"/>
      <c r="JI106" s="212"/>
      <c r="JJ106" s="212"/>
      <c r="JK106" s="212"/>
      <c r="JL106" s="212"/>
      <c r="JM106" s="213"/>
      <c r="JN106" s="211">
        <f>JO102+JR102+JU102</f>
        <v>2175000</v>
      </c>
      <c r="JO106" s="212"/>
      <c r="JP106" s="212"/>
      <c r="JQ106" s="212"/>
      <c r="JR106" s="212"/>
      <c r="JS106" s="212"/>
      <c r="JT106" s="212"/>
      <c r="JU106" s="212"/>
      <c r="JV106" s="212"/>
      <c r="JW106" s="213"/>
      <c r="JX106" s="211">
        <f>JY102+KB102+KE102</f>
        <v>2905000</v>
      </c>
      <c r="JY106" s="212"/>
      <c r="JZ106" s="212"/>
      <c r="KA106" s="212"/>
      <c r="KB106" s="212"/>
      <c r="KC106" s="212"/>
      <c r="KD106" s="212"/>
      <c r="KE106" s="212"/>
      <c r="KF106" s="212"/>
      <c r="KG106" s="213"/>
      <c r="KH106" s="211">
        <f>KI102+KL102+KO102</f>
        <v>3075000</v>
      </c>
      <c r="KI106" s="212"/>
      <c r="KJ106" s="212"/>
      <c r="KK106" s="212"/>
      <c r="KL106" s="212"/>
      <c r="KM106" s="212"/>
      <c r="KN106" s="212"/>
      <c r="KO106" s="212"/>
      <c r="KP106" s="212"/>
      <c r="KQ106" s="213"/>
      <c r="KR106" s="211">
        <f>KS102+KV102+KY102</f>
        <v>0</v>
      </c>
      <c r="KS106" s="212"/>
      <c r="KT106" s="212"/>
      <c r="KU106" s="212"/>
      <c r="KV106" s="212"/>
      <c r="KW106" s="212"/>
      <c r="KX106" s="212"/>
      <c r="KY106" s="212"/>
      <c r="KZ106" s="212"/>
      <c r="LA106" s="213"/>
      <c r="LB106" s="203"/>
      <c r="LC106" s="636">
        <f>SUM(D106:LB106)</f>
        <v>95565000</v>
      </c>
      <c r="LD106" s="637"/>
      <c r="LE106" s="320">
        <f>LE104-LE105</f>
        <v>175616000</v>
      </c>
      <c r="LF106" s="220" t="s">
        <v>199</v>
      </c>
      <c r="LG106" s="220"/>
      <c r="LH106" s="604" t="s">
        <v>202</v>
      </c>
      <c r="LI106" s="605"/>
      <c r="LJ106" s="509" t="s">
        <v>203</v>
      </c>
      <c r="LK106" s="509"/>
      <c r="LL106" s="510" t="s">
        <v>52</v>
      </c>
      <c r="LM106" s="81"/>
      <c r="LN106" s="81"/>
      <c r="LO106" s="81"/>
      <c r="LP106" s="81"/>
      <c r="LQ106" s="81"/>
      <c r="LR106" s="81"/>
      <c r="LS106" s="81"/>
      <c r="LT106" s="81"/>
      <c r="LU106" s="81"/>
      <c r="LV106" s="81"/>
      <c r="LW106" s="81"/>
      <c r="LX106" s="81"/>
      <c r="LY106" s="81"/>
      <c r="LZ106" s="81"/>
      <c r="MA106" s="81"/>
      <c r="MB106" s="81"/>
      <c r="MC106" s="81"/>
      <c r="MD106" s="81"/>
      <c r="ME106" s="81"/>
      <c r="MF106" s="81"/>
    </row>
    <row r="107" spans="1:344" x14ac:dyDescent="0.25">
      <c r="A107" s="629" t="s">
        <v>37</v>
      </c>
      <c r="B107" s="630"/>
      <c r="C107" s="179"/>
      <c r="D107" s="130">
        <f>F104+I104+L104</f>
        <v>8027000</v>
      </c>
      <c r="E107" s="205"/>
      <c r="F107" s="205"/>
      <c r="G107" s="205"/>
      <c r="H107" s="205"/>
      <c r="I107" s="205"/>
      <c r="J107" s="205"/>
      <c r="K107" s="205"/>
      <c r="L107" s="205"/>
      <c r="M107" s="206"/>
      <c r="N107" s="130">
        <f>P104+S104+V104</f>
        <v>3590000</v>
      </c>
      <c r="O107" s="205"/>
      <c r="P107" s="205"/>
      <c r="Q107" s="205"/>
      <c r="R107" s="205"/>
      <c r="S107" s="205"/>
      <c r="T107" s="205"/>
      <c r="U107" s="205"/>
      <c r="V107" s="205"/>
      <c r="W107" s="206"/>
      <c r="X107" s="130">
        <f>Z104+AC104+AF104</f>
        <v>3675000</v>
      </c>
      <c r="Y107" s="205"/>
      <c r="Z107" s="205"/>
      <c r="AA107" s="205"/>
      <c r="AB107" s="205"/>
      <c r="AC107" s="205"/>
      <c r="AD107" s="205"/>
      <c r="AE107" s="205"/>
      <c r="AF107" s="205"/>
      <c r="AG107" s="206"/>
      <c r="AH107" s="130">
        <f>AJ104+AM104+AP104</f>
        <v>3999000</v>
      </c>
      <c r="AI107" s="205"/>
      <c r="AJ107" s="205"/>
      <c r="AK107" s="205"/>
      <c r="AL107" s="205"/>
      <c r="AM107" s="205"/>
      <c r="AN107" s="205"/>
      <c r="AO107" s="205"/>
      <c r="AP107" s="205"/>
      <c r="AQ107" s="206"/>
      <c r="AR107" s="130">
        <f>AT104+AW104+AZ104</f>
        <v>6882000</v>
      </c>
      <c r="AS107" s="205"/>
      <c r="AT107" s="205"/>
      <c r="AU107" s="205"/>
      <c r="AV107" s="205"/>
      <c r="AW107" s="205"/>
      <c r="AX107" s="205"/>
      <c r="AY107" s="205"/>
      <c r="AZ107" s="205"/>
      <c r="BA107" s="206"/>
      <c r="BB107" s="130">
        <f>BD104+BG104+BJ104</f>
        <v>7606000</v>
      </c>
      <c r="BC107" s="205"/>
      <c r="BD107" s="205"/>
      <c r="BE107" s="205"/>
      <c r="BF107" s="205"/>
      <c r="BG107" s="205"/>
      <c r="BH107" s="205"/>
      <c r="BI107" s="205"/>
      <c r="BJ107" s="205"/>
      <c r="BK107" s="206"/>
      <c r="BL107" s="130">
        <f>BN104+BQ104+BT104</f>
        <v>4435000</v>
      </c>
      <c r="BM107" s="205"/>
      <c r="BN107" s="205"/>
      <c r="BO107" s="205"/>
      <c r="BP107" s="205"/>
      <c r="BQ107" s="205"/>
      <c r="BR107" s="205"/>
      <c r="BS107" s="205"/>
      <c r="BT107" s="205"/>
      <c r="BU107" s="206"/>
      <c r="BV107" s="130">
        <f>BX104+CA104+CD104</f>
        <v>4489000</v>
      </c>
      <c r="BW107" s="205"/>
      <c r="BX107" s="205"/>
      <c r="BY107" s="205"/>
      <c r="BZ107" s="205"/>
      <c r="CA107" s="205"/>
      <c r="CB107" s="205"/>
      <c r="CC107" s="205"/>
      <c r="CD107" s="205"/>
      <c r="CE107" s="206"/>
      <c r="CF107" s="130">
        <f>CH104+CK104+CN104</f>
        <v>10598000</v>
      </c>
      <c r="CG107" s="205"/>
      <c r="CH107" s="205"/>
      <c r="CI107" s="205"/>
      <c r="CJ107" s="205"/>
      <c r="CK107" s="205"/>
      <c r="CL107" s="205"/>
      <c r="CM107" s="205"/>
      <c r="CN107" s="205"/>
      <c r="CO107" s="206"/>
      <c r="CP107" s="130">
        <f>CR104+CU104+CX104</f>
        <v>4395000</v>
      </c>
      <c r="CQ107" s="205"/>
      <c r="CR107" s="205"/>
      <c r="CS107" s="205"/>
      <c r="CT107" s="205"/>
      <c r="CU107" s="205"/>
      <c r="CV107" s="205"/>
      <c r="CW107" s="205"/>
      <c r="CX107" s="205"/>
      <c r="CY107" s="206"/>
      <c r="CZ107" s="130">
        <f>DB104+DE104+DH104</f>
        <v>7780000</v>
      </c>
      <c r="DA107" s="205"/>
      <c r="DB107" s="205"/>
      <c r="DC107" s="205"/>
      <c r="DD107" s="205"/>
      <c r="DE107" s="205"/>
      <c r="DF107" s="205"/>
      <c r="DG107" s="205"/>
      <c r="DH107" s="205"/>
      <c r="DI107" s="206"/>
      <c r="DJ107" s="130">
        <f>DL104+DO104+DR104</f>
        <v>4890000</v>
      </c>
      <c r="DK107" s="205"/>
      <c r="DL107" s="205"/>
      <c r="DM107" s="205"/>
      <c r="DN107" s="205"/>
      <c r="DO107" s="205"/>
      <c r="DP107" s="205"/>
      <c r="DQ107" s="205"/>
      <c r="DR107" s="205"/>
      <c r="DS107" s="206"/>
      <c r="DT107" s="130">
        <f>DV104+DY104+EB104</f>
        <v>9089000</v>
      </c>
      <c r="DU107" s="205"/>
      <c r="DV107" s="205"/>
      <c r="DW107" s="205"/>
      <c r="DX107" s="205"/>
      <c r="DY107" s="205"/>
      <c r="DZ107" s="205"/>
      <c r="EA107" s="205"/>
      <c r="EB107" s="205"/>
      <c r="EC107" s="206"/>
      <c r="ED107" s="130">
        <f>EF104+EI104+EL104</f>
        <v>6584000</v>
      </c>
      <c r="EE107" s="205"/>
      <c r="EF107" s="205"/>
      <c r="EG107" s="205"/>
      <c r="EH107" s="205"/>
      <c r="EI107" s="205"/>
      <c r="EJ107" s="205"/>
      <c r="EK107" s="205"/>
      <c r="EL107" s="205"/>
      <c r="EM107" s="206"/>
      <c r="EN107" s="130">
        <f>EP104+ES104+EV104</f>
        <v>7260000</v>
      </c>
      <c r="EO107" s="205"/>
      <c r="EP107" s="205"/>
      <c r="EQ107" s="205"/>
      <c r="ER107" s="205"/>
      <c r="ES107" s="205"/>
      <c r="ET107" s="205"/>
      <c r="EU107" s="205"/>
      <c r="EV107" s="205"/>
      <c r="EW107" s="206"/>
      <c r="EX107" s="130">
        <f>EZ104+FC104+FF104</f>
        <v>6454000</v>
      </c>
      <c r="EY107" s="205"/>
      <c r="EZ107" s="205"/>
      <c r="FA107" s="205"/>
      <c r="FB107" s="205"/>
      <c r="FC107" s="205"/>
      <c r="FD107" s="205"/>
      <c r="FE107" s="205"/>
      <c r="FF107" s="205"/>
      <c r="FG107" s="206"/>
      <c r="FH107" s="130">
        <f>FJ104+FM104+FP104</f>
        <v>6566000</v>
      </c>
      <c r="FI107" s="205"/>
      <c r="FJ107" s="205"/>
      <c r="FK107" s="205"/>
      <c r="FL107" s="205"/>
      <c r="FM107" s="205"/>
      <c r="FN107" s="205"/>
      <c r="FO107" s="205"/>
      <c r="FP107" s="205"/>
      <c r="FQ107" s="206"/>
      <c r="FR107" s="130">
        <f>FT104+FW104+FZ104</f>
        <v>9496000</v>
      </c>
      <c r="FS107" s="205"/>
      <c r="FT107" s="205"/>
      <c r="FU107" s="205"/>
      <c r="FV107" s="205"/>
      <c r="FW107" s="205"/>
      <c r="FX107" s="205"/>
      <c r="FY107" s="205"/>
      <c r="FZ107" s="205"/>
      <c r="GA107" s="206"/>
      <c r="GB107" s="130">
        <f>GD104+GG104+GJ104</f>
        <v>6110000</v>
      </c>
      <c r="GC107" s="205"/>
      <c r="GD107" s="205"/>
      <c r="GE107" s="205"/>
      <c r="GF107" s="205"/>
      <c r="GG107" s="205"/>
      <c r="GH107" s="205"/>
      <c r="GI107" s="205"/>
      <c r="GJ107" s="205"/>
      <c r="GK107" s="206"/>
      <c r="GL107" s="130">
        <f>GN104+GQ104+GT104</f>
        <v>4835000</v>
      </c>
      <c r="GM107" s="205"/>
      <c r="GN107" s="205"/>
      <c r="GO107" s="205"/>
      <c r="GP107" s="205"/>
      <c r="GQ107" s="205"/>
      <c r="GR107" s="205"/>
      <c r="GS107" s="205"/>
      <c r="GT107" s="205"/>
      <c r="GU107" s="206"/>
      <c r="GV107" s="130">
        <f>GX104+HA104+HD104</f>
        <v>2511000</v>
      </c>
      <c r="GW107" s="205"/>
      <c r="GX107" s="205"/>
      <c r="GY107" s="205"/>
      <c r="GZ107" s="205"/>
      <c r="HA107" s="205"/>
      <c r="HB107" s="205"/>
      <c r="HC107" s="205"/>
      <c r="HD107" s="205"/>
      <c r="HE107" s="206"/>
      <c r="HF107" s="130">
        <f>HH104+HK104+HN104</f>
        <v>0</v>
      </c>
      <c r="HG107" s="205"/>
      <c r="HH107" s="205"/>
      <c r="HI107" s="205"/>
      <c r="HJ107" s="205"/>
      <c r="HK107" s="205"/>
      <c r="HL107" s="205"/>
      <c r="HM107" s="205"/>
      <c r="HN107" s="205"/>
      <c r="HO107" s="206"/>
      <c r="HP107" s="130">
        <f>HR104+HU104+HX104</f>
        <v>3243000</v>
      </c>
      <c r="HQ107" s="205"/>
      <c r="HR107" s="205"/>
      <c r="HS107" s="205"/>
      <c r="HT107" s="205"/>
      <c r="HU107" s="205"/>
      <c r="HV107" s="205"/>
      <c r="HW107" s="205"/>
      <c r="HX107" s="205"/>
      <c r="HY107" s="206"/>
      <c r="HZ107" s="130">
        <f>IB104+IE104+IH104</f>
        <v>7715000</v>
      </c>
      <c r="IA107" s="205"/>
      <c r="IB107" s="205"/>
      <c r="IC107" s="205"/>
      <c r="ID107" s="205"/>
      <c r="IE107" s="205"/>
      <c r="IF107" s="205"/>
      <c r="IG107" s="205"/>
      <c r="IH107" s="205"/>
      <c r="II107" s="206"/>
      <c r="IJ107" s="130">
        <f>IL104+IO104+IR104</f>
        <v>6784000</v>
      </c>
      <c r="IK107" s="205"/>
      <c r="IL107" s="205"/>
      <c r="IM107" s="205"/>
      <c r="IN107" s="205"/>
      <c r="IO107" s="205"/>
      <c r="IP107" s="205"/>
      <c r="IQ107" s="205"/>
      <c r="IR107" s="205"/>
      <c r="IS107" s="206"/>
      <c r="IT107" s="130">
        <f>IV104+IY104+JB104</f>
        <v>7445000</v>
      </c>
      <c r="IU107" s="205"/>
      <c r="IV107" s="205"/>
      <c r="IW107" s="205"/>
      <c r="IX107" s="205"/>
      <c r="IY107" s="205"/>
      <c r="IZ107" s="205"/>
      <c r="JA107" s="205"/>
      <c r="JB107" s="205"/>
      <c r="JC107" s="206"/>
      <c r="JD107" s="130">
        <f>JF104+JI104+JL104</f>
        <v>6285000</v>
      </c>
      <c r="JE107" s="205"/>
      <c r="JF107" s="205"/>
      <c r="JG107" s="205"/>
      <c r="JH107" s="205"/>
      <c r="JI107" s="205"/>
      <c r="JJ107" s="205"/>
      <c r="JK107" s="205"/>
      <c r="JL107" s="205"/>
      <c r="JM107" s="206"/>
      <c r="JN107" s="130">
        <f>JP104+JS104+JV104</f>
        <v>3818000</v>
      </c>
      <c r="JO107" s="205"/>
      <c r="JP107" s="205"/>
      <c r="JQ107" s="205"/>
      <c r="JR107" s="205"/>
      <c r="JS107" s="205"/>
      <c r="JT107" s="205"/>
      <c r="JU107" s="205"/>
      <c r="JV107" s="205"/>
      <c r="JW107" s="206"/>
      <c r="JX107" s="130">
        <f>JZ104+KC104+KF104</f>
        <v>5420000</v>
      </c>
      <c r="JY107" s="205"/>
      <c r="JZ107" s="205"/>
      <c r="KA107" s="205"/>
      <c r="KB107" s="205"/>
      <c r="KC107" s="205"/>
      <c r="KD107" s="205"/>
      <c r="KE107" s="205"/>
      <c r="KF107" s="205"/>
      <c r="KG107" s="206"/>
      <c r="KH107" s="130">
        <f>KJ104+KM104+KP104</f>
        <v>5635000</v>
      </c>
      <c r="KI107" s="205"/>
      <c r="KJ107" s="205"/>
      <c r="KK107" s="205"/>
      <c r="KL107" s="205"/>
      <c r="KM107" s="205"/>
      <c r="KN107" s="205"/>
      <c r="KO107" s="205"/>
      <c r="KP107" s="205"/>
      <c r="KQ107" s="206"/>
      <c r="KR107" s="130">
        <f>KT104+KW104+KZ104</f>
        <v>0</v>
      </c>
      <c r="KS107" s="205"/>
      <c r="KT107" s="205"/>
      <c r="KU107" s="205"/>
      <c r="KV107" s="205"/>
      <c r="KW107" s="205"/>
      <c r="KX107" s="205"/>
      <c r="KY107" s="205"/>
      <c r="KZ107" s="205"/>
      <c r="LA107" s="206"/>
      <c r="LB107" s="203"/>
      <c r="LC107" s="638">
        <f>SUM(D107:LB107)</f>
        <v>175616000</v>
      </c>
      <c r="LD107" s="639"/>
      <c r="LE107" s="345">
        <f>LC107-LE106</f>
        <v>0</v>
      </c>
      <c r="LF107" s="25" t="s">
        <v>200</v>
      </c>
      <c r="LG107" s="25"/>
      <c r="LH107" s="612">
        <f>LC107</f>
        <v>175616000</v>
      </c>
      <c r="LI107" s="613"/>
      <c r="LJ107" s="614">
        <f>TRISSABEAUTYCARE!CU94</f>
        <v>46571500</v>
      </c>
      <c r="LK107" s="615"/>
      <c r="LL107" s="162">
        <f>LH107+LJ107</f>
        <v>222187500</v>
      </c>
    </row>
    <row r="108" spans="1:344" s="15" customFormat="1" x14ac:dyDescent="0.25">
      <c r="A108" s="631" t="s">
        <v>38</v>
      </c>
      <c r="B108" s="632"/>
      <c r="C108" s="182"/>
      <c r="D108" s="202">
        <f>D107-D106</f>
        <v>3792000</v>
      </c>
      <c r="E108" s="203"/>
      <c r="F108" s="203"/>
      <c r="G108" s="203"/>
      <c r="H108" s="203"/>
      <c r="I108" s="203"/>
      <c r="J108" s="203"/>
      <c r="K108" s="203"/>
      <c r="L108" s="203"/>
      <c r="M108" s="204"/>
      <c r="N108" s="202">
        <f>N107-N106</f>
        <v>1670000</v>
      </c>
      <c r="O108" s="203"/>
      <c r="P108" s="203"/>
      <c r="Q108" s="203"/>
      <c r="R108" s="203"/>
      <c r="S108" s="203"/>
      <c r="T108" s="203"/>
      <c r="U108" s="203"/>
      <c r="V108" s="203"/>
      <c r="W108" s="204"/>
      <c r="X108" s="202">
        <f>X107-X106</f>
        <v>1690000</v>
      </c>
      <c r="Y108" s="203"/>
      <c r="Z108" s="203"/>
      <c r="AA108" s="203"/>
      <c r="AB108" s="203"/>
      <c r="AC108" s="203"/>
      <c r="AD108" s="203"/>
      <c r="AE108" s="203"/>
      <c r="AF108" s="203"/>
      <c r="AG108" s="204"/>
      <c r="AH108" s="202">
        <f>AH107-AH106</f>
        <v>1789000</v>
      </c>
      <c r="AI108" s="203"/>
      <c r="AJ108" s="203"/>
      <c r="AK108" s="203"/>
      <c r="AL108" s="203"/>
      <c r="AM108" s="203"/>
      <c r="AN108" s="203"/>
      <c r="AO108" s="203"/>
      <c r="AP108" s="203"/>
      <c r="AQ108" s="204"/>
      <c r="AR108" s="202">
        <f>AR107-AR106</f>
        <v>3082000</v>
      </c>
      <c r="AS108" s="203"/>
      <c r="AT108" s="203"/>
      <c r="AU108" s="203"/>
      <c r="AV108" s="203"/>
      <c r="AW108" s="203"/>
      <c r="AX108" s="203"/>
      <c r="AY108" s="203"/>
      <c r="AZ108" s="203"/>
      <c r="BA108" s="204"/>
      <c r="BB108" s="202">
        <f>BB107-BB106</f>
        <v>3181000</v>
      </c>
      <c r="BC108" s="203"/>
      <c r="BD108" s="203"/>
      <c r="BE108" s="203"/>
      <c r="BF108" s="203"/>
      <c r="BG108" s="203"/>
      <c r="BH108" s="203"/>
      <c r="BI108" s="203"/>
      <c r="BJ108" s="203"/>
      <c r="BK108" s="204"/>
      <c r="BL108" s="202">
        <f>BL107-BL106</f>
        <v>2075000</v>
      </c>
      <c r="BM108" s="203"/>
      <c r="BN108" s="203"/>
      <c r="BO108" s="203"/>
      <c r="BP108" s="203"/>
      <c r="BQ108" s="203"/>
      <c r="BR108" s="203"/>
      <c r="BS108" s="203"/>
      <c r="BT108" s="203"/>
      <c r="BU108" s="204"/>
      <c r="BV108" s="202">
        <f>BV107-BV106</f>
        <v>2044000</v>
      </c>
      <c r="BW108" s="203"/>
      <c r="BX108" s="203"/>
      <c r="BY108" s="203"/>
      <c r="BZ108" s="203"/>
      <c r="CA108" s="203"/>
      <c r="CB108" s="203"/>
      <c r="CC108" s="203"/>
      <c r="CD108" s="203"/>
      <c r="CE108" s="204"/>
      <c r="CF108" s="202">
        <f>CF107-CF106</f>
        <v>4878000</v>
      </c>
      <c r="CG108" s="203"/>
      <c r="CH108" s="203"/>
      <c r="CI108" s="203"/>
      <c r="CJ108" s="203"/>
      <c r="CK108" s="203"/>
      <c r="CL108" s="203"/>
      <c r="CM108" s="203"/>
      <c r="CN108" s="203"/>
      <c r="CO108" s="204"/>
      <c r="CP108" s="202">
        <f>CP107-CP106</f>
        <v>2040000</v>
      </c>
      <c r="CQ108" s="203"/>
      <c r="CR108" s="203"/>
      <c r="CS108" s="203"/>
      <c r="CT108" s="203"/>
      <c r="CU108" s="203"/>
      <c r="CV108" s="203"/>
      <c r="CW108" s="203"/>
      <c r="CX108" s="203"/>
      <c r="CY108" s="204"/>
      <c r="CZ108" s="202">
        <f>CZ107-CZ106</f>
        <v>3580000</v>
      </c>
      <c r="DA108" s="203"/>
      <c r="DB108" s="203"/>
      <c r="DC108" s="203"/>
      <c r="DD108" s="203"/>
      <c r="DE108" s="203"/>
      <c r="DF108" s="203"/>
      <c r="DG108" s="203"/>
      <c r="DH108" s="203"/>
      <c r="DI108" s="204"/>
      <c r="DJ108" s="202">
        <f>DJ107-DJ106</f>
        <v>2260000</v>
      </c>
      <c r="DK108" s="203"/>
      <c r="DL108" s="203"/>
      <c r="DM108" s="203"/>
      <c r="DN108" s="203"/>
      <c r="DO108" s="203"/>
      <c r="DP108" s="203"/>
      <c r="DQ108" s="203"/>
      <c r="DR108" s="203"/>
      <c r="DS108" s="204"/>
      <c r="DT108" s="202">
        <f>DT107-DT106</f>
        <v>4084000</v>
      </c>
      <c r="DU108" s="203"/>
      <c r="DV108" s="203"/>
      <c r="DW108" s="203"/>
      <c r="DX108" s="203"/>
      <c r="DY108" s="203"/>
      <c r="DZ108" s="203"/>
      <c r="EA108" s="203"/>
      <c r="EB108" s="203"/>
      <c r="EC108" s="204"/>
      <c r="ED108" s="202">
        <f>ED107-ED106</f>
        <v>3044000</v>
      </c>
      <c r="EE108" s="203"/>
      <c r="EF108" s="203"/>
      <c r="EG108" s="203"/>
      <c r="EH108" s="203"/>
      <c r="EI108" s="203"/>
      <c r="EJ108" s="203"/>
      <c r="EK108" s="203"/>
      <c r="EL108" s="203"/>
      <c r="EM108" s="204"/>
      <c r="EN108" s="202">
        <f>EN107-EN106</f>
        <v>3360000</v>
      </c>
      <c r="EO108" s="203"/>
      <c r="EP108" s="203"/>
      <c r="EQ108" s="203"/>
      <c r="ER108" s="203"/>
      <c r="ES108" s="203"/>
      <c r="ET108" s="203"/>
      <c r="EU108" s="203"/>
      <c r="EV108" s="203"/>
      <c r="EW108" s="204"/>
      <c r="EX108" s="202">
        <f>EX107-EX106</f>
        <v>2999000</v>
      </c>
      <c r="EY108" s="203"/>
      <c r="EZ108" s="203"/>
      <c r="FA108" s="203"/>
      <c r="FB108" s="203"/>
      <c r="FC108" s="203"/>
      <c r="FD108" s="203"/>
      <c r="FE108" s="203"/>
      <c r="FF108" s="203"/>
      <c r="FG108" s="204"/>
      <c r="FH108" s="202">
        <f>FH107-FH106</f>
        <v>3071000</v>
      </c>
      <c r="FI108" s="203"/>
      <c r="FJ108" s="203"/>
      <c r="FK108" s="203"/>
      <c r="FL108" s="203"/>
      <c r="FM108" s="203"/>
      <c r="FN108" s="203"/>
      <c r="FO108" s="203"/>
      <c r="FP108" s="203"/>
      <c r="FQ108" s="204"/>
      <c r="FR108" s="202">
        <f>FR107-FR106</f>
        <v>4201000</v>
      </c>
      <c r="FS108" s="203"/>
      <c r="FT108" s="203"/>
      <c r="FU108" s="203"/>
      <c r="FV108" s="203"/>
      <c r="FW108" s="203"/>
      <c r="FX108" s="203"/>
      <c r="FY108" s="203"/>
      <c r="FZ108" s="203"/>
      <c r="GA108" s="204"/>
      <c r="GB108" s="202">
        <f>GB107-GB106</f>
        <v>2840000</v>
      </c>
      <c r="GC108" s="203"/>
      <c r="GD108" s="203"/>
      <c r="GE108" s="203"/>
      <c r="GF108" s="203"/>
      <c r="GG108" s="203"/>
      <c r="GH108" s="203"/>
      <c r="GI108" s="203"/>
      <c r="GJ108" s="203"/>
      <c r="GK108" s="204"/>
      <c r="GL108" s="202">
        <f>GL107-GL106</f>
        <v>2235000</v>
      </c>
      <c r="GM108" s="203"/>
      <c r="GN108" s="203"/>
      <c r="GO108" s="203"/>
      <c r="GP108" s="203"/>
      <c r="GQ108" s="203"/>
      <c r="GR108" s="203"/>
      <c r="GS108" s="203"/>
      <c r="GT108" s="203"/>
      <c r="GU108" s="204"/>
      <c r="GV108" s="202">
        <f>GV107-GV106</f>
        <v>1126000</v>
      </c>
      <c r="GW108" s="203"/>
      <c r="GX108" s="203"/>
      <c r="GY108" s="203"/>
      <c r="GZ108" s="203"/>
      <c r="HA108" s="203"/>
      <c r="HB108" s="203"/>
      <c r="HC108" s="203"/>
      <c r="HD108" s="203"/>
      <c r="HE108" s="204"/>
      <c r="HF108" s="202">
        <f>HF107-HF106</f>
        <v>0</v>
      </c>
      <c r="HG108" s="203"/>
      <c r="HH108" s="203"/>
      <c r="HI108" s="203"/>
      <c r="HJ108" s="203"/>
      <c r="HK108" s="203"/>
      <c r="HL108" s="203"/>
      <c r="HM108" s="203"/>
      <c r="HN108" s="203"/>
      <c r="HO108" s="204"/>
      <c r="HP108" s="202">
        <f>HP107-HP106</f>
        <v>1418000</v>
      </c>
      <c r="HQ108" s="203"/>
      <c r="HR108" s="203"/>
      <c r="HS108" s="203"/>
      <c r="HT108" s="203"/>
      <c r="HU108" s="203"/>
      <c r="HV108" s="203"/>
      <c r="HW108" s="203"/>
      <c r="HX108" s="203"/>
      <c r="HY108" s="204"/>
      <c r="HZ108" s="202">
        <f>HZ107-HZ106</f>
        <v>3525000</v>
      </c>
      <c r="IA108" s="203"/>
      <c r="IB108" s="203"/>
      <c r="IC108" s="203"/>
      <c r="ID108" s="203"/>
      <c r="IE108" s="203"/>
      <c r="IF108" s="203"/>
      <c r="IG108" s="203"/>
      <c r="IH108" s="203"/>
      <c r="II108" s="204"/>
      <c r="IJ108" s="202">
        <f>IJ107-IJ106</f>
        <v>3154000</v>
      </c>
      <c r="IK108" s="203"/>
      <c r="IL108" s="203"/>
      <c r="IM108" s="203"/>
      <c r="IN108" s="203"/>
      <c r="IO108" s="203"/>
      <c r="IP108" s="203"/>
      <c r="IQ108" s="203"/>
      <c r="IR108" s="203"/>
      <c r="IS108" s="204"/>
      <c r="IT108" s="202">
        <f>IT107-IT106</f>
        <v>3265000</v>
      </c>
      <c r="IU108" s="203"/>
      <c r="IV108" s="203"/>
      <c r="IW108" s="203"/>
      <c r="IX108" s="203"/>
      <c r="IY108" s="203"/>
      <c r="IZ108" s="203"/>
      <c r="JA108" s="203"/>
      <c r="JB108" s="203"/>
      <c r="JC108" s="204"/>
      <c r="JD108" s="202">
        <f>JD107-JD106</f>
        <v>2930000</v>
      </c>
      <c r="JE108" s="203"/>
      <c r="JF108" s="203"/>
      <c r="JG108" s="203"/>
      <c r="JH108" s="203"/>
      <c r="JI108" s="203"/>
      <c r="JJ108" s="203"/>
      <c r="JK108" s="203"/>
      <c r="JL108" s="203"/>
      <c r="JM108" s="204"/>
      <c r="JN108" s="202">
        <f>JN107-JN106</f>
        <v>1643000</v>
      </c>
      <c r="JO108" s="203"/>
      <c r="JP108" s="203"/>
      <c r="JQ108" s="203"/>
      <c r="JR108" s="203"/>
      <c r="JS108" s="203"/>
      <c r="JT108" s="203"/>
      <c r="JU108" s="203"/>
      <c r="JV108" s="203"/>
      <c r="JW108" s="204"/>
      <c r="JX108" s="202">
        <f>JX107-JX106</f>
        <v>2515000</v>
      </c>
      <c r="JY108" s="203"/>
      <c r="JZ108" s="203"/>
      <c r="KA108" s="203"/>
      <c r="KB108" s="203"/>
      <c r="KC108" s="203"/>
      <c r="KD108" s="203"/>
      <c r="KE108" s="203"/>
      <c r="KF108" s="203"/>
      <c r="KG108" s="204"/>
      <c r="KH108" s="202">
        <f>KH107-KH106</f>
        <v>2560000</v>
      </c>
      <c r="KI108" s="203"/>
      <c r="KJ108" s="203"/>
      <c r="KK108" s="203"/>
      <c r="KL108" s="203"/>
      <c r="KM108" s="203"/>
      <c r="KN108" s="203"/>
      <c r="KO108" s="203"/>
      <c r="KP108" s="203"/>
      <c r="KQ108" s="204"/>
      <c r="KR108" s="202">
        <f>KR107-KR106</f>
        <v>0</v>
      </c>
      <c r="KS108" s="203"/>
      <c r="KT108" s="203"/>
      <c r="KU108" s="203"/>
      <c r="KV108" s="203"/>
      <c r="KW108" s="203"/>
      <c r="KX108" s="203"/>
      <c r="KY108" s="203"/>
      <c r="KZ108" s="203"/>
      <c r="LA108" s="204"/>
      <c r="LB108" s="203"/>
      <c r="LC108" s="614">
        <f>SUM(D108:LB108)</f>
        <v>80051000</v>
      </c>
      <c r="LD108" s="615"/>
      <c r="LE108" s="160"/>
      <c r="LF108" s="610" t="s">
        <v>81</v>
      </c>
      <c r="LG108" s="611"/>
      <c r="LH108" s="612">
        <f>LC106</f>
        <v>95565000</v>
      </c>
      <c r="LI108" s="613"/>
      <c r="LJ108" s="614">
        <v>0</v>
      </c>
      <c r="LK108" s="615"/>
      <c r="LL108" s="162">
        <f>LH108+LJ108</f>
        <v>95565000</v>
      </c>
      <c r="LM108" s="81"/>
      <c r="LN108" s="81"/>
      <c r="LO108" s="81"/>
      <c r="LP108" s="81"/>
      <c r="LQ108" s="81"/>
      <c r="LR108" s="81"/>
      <c r="LS108" s="81"/>
      <c r="LT108" s="81"/>
      <c r="LU108" s="81"/>
      <c r="LV108" s="81"/>
      <c r="LW108" s="81"/>
      <c r="LX108" s="81"/>
      <c r="LY108" s="81"/>
      <c r="LZ108" s="81"/>
      <c r="MA108" s="81"/>
      <c r="MB108" s="81"/>
      <c r="MC108" s="81"/>
      <c r="MD108" s="81"/>
      <c r="ME108" s="81"/>
      <c r="MF108" s="81"/>
    </row>
    <row r="109" spans="1:344" s="35" customFormat="1" x14ac:dyDescent="0.25">
      <c r="A109" s="214" t="s">
        <v>156</v>
      </c>
      <c r="B109" s="215"/>
      <c r="C109" s="216"/>
      <c r="D109" s="217">
        <f>I104+D105</f>
        <v>1343000</v>
      </c>
      <c r="E109" s="218"/>
      <c r="F109" s="218"/>
      <c r="G109" s="218"/>
      <c r="H109" s="218"/>
      <c r="I109" s="218"/>
      <c r="J109" s="218"/>
      <c r="K109" s="218"/>
      <c r="L109" s="218"/>
      <c r="M109" s="219"/>
      <c r="N109" s="217">
        <f>S104+N105</f>
        <v>390000</v>
      </c>
      <c r="O109" s="218"/>
      <c r="P109" s="218"/>
      <c r="Q109" s="218"/>
      <c r="R109" s="218"/>
      <c r="S109" s="218"/>
      <c r="T109" s="218"/>
      <c r="U109" s="218"/>
      <c r="V109" s="218"/>
      <c r="W109" s="219"/>
      <c r="X109" s="217">
        <f>AC104+X105</f>
        <v>1145000</v>
      </c>
      <c r="Y109" s="218"/>
      <c r="Z109" s="218"/>
      <c r="AA109" s="218"/>
      <c r="AB109" s="218"/>
      <c r="AC109" s="218"/>
      <c r="AD109" s="218"/>
      <c r="AE109" s="218"/>
      <c r="AF109" s="218"/>
      <c r="AG109" s="219"/>
      <c r="AH109" s="217">
        <f>AM104+AH105</f>
        <v>1217000</v>
      </c>
      <c r="AI109" s="218"/>
      <c r="AJ109" s="218"/>
      <c r="AK109" s="218"/>
      <c r="AL109" s="218"/>
      <c r="AM109" s="218"/>
      <c r="AN109" s="218"/>
      <c r="AO109" s="218"/>
      <c r="AP109" s="218"/>
      <c r="AQ109" s="219"/>
      <c r="AR109" s="217">
        <f>AW104+AR105</f>
        <v>1535000</v>
      </c>
      <c r="AS109" s="218"/>
      <c r="AT109" s="218"/>
      <c r="AU109" s="218"/>
      <c r="AV109" s="218"/>
      <c r="AW109" s="218"/>
      <c r="AX109" s="218"/>
      <c r="AY109" s="218"/>
      <c r="AZ109" s="218"/>
      <c r="BA109" s="219"/>
      <c r="BB109" s="217">
        <f>BG104+BB105</f>
        <v>3580000</v>
      </c>
      <c r="BC109" s="218"/>
      <c r="BD109" s="218"/>
      <c r="BE109" s="218"/>
      <c r="BF109" s="218"/>
      <c r="BG109" s="218"/>
      <c r="BH109" s="218"/>
      <c r="BI109" s="218"/>
      <c r="BJ109" s="218"/>
      <c r="BK109" s="219"/>
      <c r="BL109" s="217">
        <f>BQ104+BL105</f>
        <v>1385000</v>
      </c>
      <c r="BM109" s="218"/>
      <c r="BN109" s="218"/>
      <c r="BO109" s="218"/>
      <c r="BP109" s="218"/>
      <c r="BQ109" s="218"/>
      <c r="BR109" s="218"/>
      <c r="BS109" s="218"/>
      <c r="BT109" s="218"/>
      <c r="BU109" s="219"/>
      <c r="BV109" s="217">
        <f>CA104+BV105</f>
        <v>1310000</v>
      </c>
      <c r="BW109" s="218"/>
      <c r="BX109" s="218"/>
      <c r="BY109" s="218"/>
      <c r="BZ109" s="218"/>
      <c r="CA109" s="218"/>
      <c r="CB109" s="218"/>
      <c r="CC109" s="218"/>
      <c r="CD109" s="218"/>
      <c r="CE109" s="219"/>
      <c r="CF109" s="217">
        <f>CK104+CF105</f>
        <v>7465000</v>
      </c>
      <c r="CG109" s="218"/>
      <c r="CH109" s="218"/>
      <c r="CI109" s="218"/>
      <c r="CJ109" s="218"/>
      <c r="CK109" s="218"/>
      <c r="CL109" s="218"/>
      <c r="CM109" s="218"/>
      <c r="CN109" s="218"/>
      <c r="CO109" s="219"/>
      <c r="CP109" s="217">
        <f>CU104+CP105</f>
        <v>880000</v>
      </c>
      <c r="CQ109" s="218"/>
      <c r="CR109" s="218"/>
      <c r="CS109" s="218"/>
      <c r="CT109" s="218"/>
      <c r="CU109" s="218"/>
      <c r="CV109" s="218"/>
      <c r="CW109" s="218"/>
      <c r="CX109" s="218"/>
      <c r="CY109" s="219"/>
      <c r="CZ109" s="217">
        <f>DE104+CZ105</f>
        <v>1405000</v>
      </c>
      <c r="DA109" s="218"/>
      <c r="DB109" s="218"/>
      <c r="DC109" s="218"/>
      <c r="DD109" s="218"/>
      <c r="DE109" s="218"/>
      <c r="DF109" s="218"/>
      <c r="DG109" s="218"/>
      <c r="DH109" s="218"/>
      <c r="DI109" s="219"/>
      <c r="DJ109" s="217">
        <f>DO104+DJ105</f>
        <v>390000</v>
      </c>
      <c r="DK109" s="218"/>
      <c r="DL109" s="218"/>
      <c r="DM109" s="218"/>
      <c r="DN109" s="218"/>
      <c r="DO109" s="218"/>
      <c r="DP109" s="218"/>
      <c r="DQ109" s="218"/>
      <c r="DR109" s="218"/>
      <c r="DS109" s="219"/>
      <c r="DT109" s="217">
        <f>DY104+DT105</f>
        <v>2310000</v>
      </c>
      <c r="DU109" s="218"/>
      <c r="DV109" s="218"/>
      <c r="DW109" s="218"/>
      <c r="DX109" s="218"/>
      <c r="DY109" s="218"/>
      <c r="DZ109" s="218"/>
      <c r="EA109" s="218"/>
      <c r="EB109" s="218"/>
      <c r="EC109" s="219"/>
      <c r="ED109" s="217">
        <f>EI104+ED105</f>
        <v>1380000</v>
      </c>
      <c r="EE109" s="218"/>
      <c r="EF109" s="218"/>
      <c r="EG109" s="218"/>
      <c r="EH109" s="218"/>
      <c r="EI109" s="218"/>
      <c r="EJ109" s="218"/>
      <c r="EK109" s="218"/>
      <c r="EL109" s="218"/>
      <c r="EM109" s="219"/>
      <c r="EN109" s="217">
        <f>ES104+EN105</f>
        <v>1309000</v>
      </c>
      <c r="EO109" s="218"/>
      <c r="EP109" s="218"/>
      <c r="EQ109" s="218"/>
      <c r="ER109" s="218"/>
      <c r="ES109" s="218"/>
      <c r="ET109" s="218"/>
      <c r="EU109" s="218"/>
      <c r="EV109" s="218"/>
      <c r="EW109" s="219"/>
      <c r="EX109" s="217">
        <f>FC104+EX105</f>
        <v>1218000</v>
      </c>
      <c r="EY109" s="218"/>
      <c r="EZ109" s="218"/>
      <c r="FA109" s="218"/>
      <c r="FB109" s="218"/>
      <c r="FC109" s="218"/>
      <c r="FD109" s="218"/>
      <c r="FE109" s="218"/>
      <c r="FF109" s="218"/>
      <c r="FG109" s="219"/>
      <c r="FH109" s="217">
        <f>FM104+FH105</f>
        <v>1443500</v>
      </c>
      <c r="FI109" s="218"/>
      <c r="FJ109" s="218"/>
      <c r="FK109" s="218"/>
      <c r="FL109" s="218"/>
      <c r="FM109" s="218"/>
      <c r="FN109" s="218"/>
      <c r="FO109" s="218"/>
      <c r="FP109" s="218"/>
      <c r="FQ109" s="219"/>
      <c r="FR109" s="217">
        <f>FW104+FR105</f>
        <v>1150000</v>
      </c>
      <c r="FS109" s="218"/>
      <c r="FT109" s="218"/>
      <c r="FU109" s="218"/>
      <c r="FV109" s="218"/>
      <c r="FW109" s="218"/>
      <c r="FX109" s="218"/>
      <c r="FY109" s="218"/>
      <c r="FZ109" s="218"/>
      <c r="GA109" s="219"/>
      <c r="GB109" s="217">
        <f>GG104+GB105</f>
        <v>1245500</v>
      </c>
      <c r="GC109" s="218"/>
      <c r="GD109" s="218"/>
      <c r="GE109" s="218"/>
      <c r="GF109" s="218"/>
      <c r="GG109" s="218"/>
      <c r="GH109" s="218"/>
      <c r="GI109" s="218"/>
      <c r="GJ109" s="218"/>
      <c r="GK109" s="219"/>
      <c r="GL109" s="217">
        <f>GQ104+GL105</f>
        <v>270000</v>
      </c>
      <c r="GM109" s="218"/>
      <c r="GN109" s="218"/>
      <c r="GO109" s="218"/>
      <c r="GP109" s="218"/>
      <c r="GQ109" s="218"/>
      <c r="GR109" s="218"/>
      <c r="GS109" s="218"/>
      <c r="GT109" s="218"/>
      <c r="GU109" s="219"/>
      <c r="GV109" s="217">
        <f>HA104+GV105</f>
        <v>450000</v>
      </c>
      <c r="GW109" s="218"/>
      <c r="GX109" s="218"/>
      <c r="GY109" s="218"/>
      <c r="GZ109" s="218"/>
      <c r="HA109" s="218"/>
      <c r="HB109" s="218"/>
      <c r="HC109" s="218"/>
      <c r="HD109" s="218"/>
      <c r="HE109" s="219"/>
      <c r="HF109" s="217">
        <f>HK104+HF105</f>
        <v>0</v>
      </c>
      <c r="HG109" s="218"/>
      <c r="HH109" s="218"/>
      <c r="HI109" s="218"/>
      <c r="HJ109" s="218"/>
      <c r="HK109" s="218"/>
      <c r="HL109" s="218"/>
      <c r="HM109" s="218"/>
      <c r="HN109" s="218"/>
      <c r="HO109" s="219"/>
      <c r="HP109" s="217">
        <f>HU104+HP105</f>
        <v>3698000</v>
      </c>
      <c r="HQ109" s="218"/>
      <c r="HR109" s="218"/>
      <c r="HS109" s="218"/>
      <c r="HT109" s="218"/>
      <c r="HU109" s="218"/>
      <c r="HV109" s="218"/>
      <c r="HW109" s="218"/>
      <c r="HX109" s="218"/>
      <c r="HY109" s="219"/>
      <c r="HZ109" s="217">
        <f>IE104+HZ105</f>
        <v>1070000</v>
      </c>
      <c r="IA109" s="218"/>
      <c r="IB109" s="218"/>
      <c r="IC109" s="218"/>
      <c r="ID109" s="218"/>
      <c r="IE109" s="218"/>
      <c r="IF109" s="218"/>
      <c r="IG109" s="218"/>
      <c r="IH109" s="218"/>
      <c r="II109" s="219"/>
      <c r="IJ109" s="217">
        <f>IO104+IJ105</f>
        <v>1240000</v>
      </c>
      <c r="IK109" s="218"/>
      <c r="IL109" s="218"/>
      <c r="IM109" s="218"/>
      <c r="IN109" s="218"/>
      <c r="IO109" s="218"/>
      <c r="IP109" s="218"/>
      <c r="IQ109" s="218"/>
      <c r="IR109" s="218"/>
      <c r="IS109" s="219"/>
      <c r="IT109" s="217">
        <f>IY104+IT105</f>
        <v>2340000</v>
      </c>
      <c r="IU109" s="218"/>
      <c r="IV109" s="218"/>
      <c r="IW109" s="218"/>
      <c r="IX109" s="218"/>
      <c r="IY109" s="218"/>
      <c r="IZ109" s="218"/>
      <c r="JA109" s="218"/>
      <c r="JB109" s="218"/>
      <c r="JC109" s="219"/>
      <c r="JD109" s="217">
        <f>JI104+JD105</f>
        <v>1235000</v>
      </c>
      <c r="JE109" s="218"/>
      <c r="JF109" s="218"/>
      <c r="JG109" s="218"/>
      <c r="JH109" s="218"/>
      <c r="JI109" s="218"/>
      <c r="JJ109" s="218"/>
      <c r="JK109" s="218"/>
      <c r="JL109" s="218"/>
      <c r="JM109" s="219"/>
      <c r="JN109" s="217">
        <f>JS104+JN105</f>
        <v>300000</v>
      </c>
      <c r="JO109" s="218"/>
      <c r="JP109" s="218"/>
      <c r="JQ109" s="218"/>
      <c r="JR109" s="218"/>
      <c r="JS109" s="218"/>
      <c r="JT109" s="218"/>
      <c r="JU109" s="218"/>
      <c r="JV109" s="218"/>
      <c r="JW109" s="219"/>
      <c r="JX109" s="217">
        <f>KC104+JX105</f>
        <v>970000</v>
      </c>
      <c r="JY109" s="218"/>
      <c r="JZ109" s="218"/>
      <c r="KA109" s="218"/>
      <c r="KB109" s="218"/>
      <c r="KC109" s="218"/>
      <c r="KD109" s="218"/>
      <c r="KE109" s="218"/>
      <c r="KF109" s="218"/>
      <c r="KG109" s="219"/>
      <c r="KH109" s="217">
        <f>KM104+KH105</f>
        <v>1440000</v>
      </c>
      <c r="KI109" s="218"/>
      <c r="KJ109" s="218"/>
      <c r="KK109" s="218"/>
      <c r="KL109" s="218"/>
      <c r="KM109" s="218"/>
      <c r="KN109" s="218"/>
      <c r="KO109" s="218"/>
      <c r="KP109" s="218"/>
      <c r="KQ109" s="219"/>
      <c r="KR109" s="217">
        <f>KW104+KR105</f>
        <v>0</v>
      </c>
      <c r="KS109" s="218"/>
      <c r="KT109" s="218"/>
      <c r="KU109" s="218"/>
      <c r="KV109" s="218"/>
      <c r="KW109" s="218"/>
      <c r="KX109" s="218"/>
      <c r="KY109" s="218"/>
      <c r="KZ109" s="218"/>
      <c r="LA109" s="219"/>
      <c r="LB109" s="203"/>
      <c r="LC109" s="640">
        <f>SUM(D109:LB109)</f>
        <v>45114000</v>
      </c>
      <c r="LD109" s="641"/>
      <c r="LE109" s="160"/>
      <c r="LF109" s="25" t="s">
        <v>38</v>
      </c>
      <c r="LG109" s="25"/>
      <c r="LH109" s="612">
        <f>LH107-LH108</f>
        <v>80051000</v>
      </c>
      <c r="LI109" s="613"/>
      <c r="LJ109" s="614">
        <f>LJ107-LJ108</f>
        <v>46571500</v>
      </c>
      <c r="LK109" s="615"/>
      <c r="LL109" s="162">
        <f>LH109+LJ109</f>
        <v>126622500</v>
      </c>
      <c r="LM109" s="81"/>
      <c r="LN109" s="81"/>
      <c r="LO109" s="81"/>
      <c r="LP109" s="81"/>
      <c r="LQ109" s="81"/>
      <c r="LR109" s="81"/>
      <c r="LS109" s="81"/>
      <c r="LT109" s="81"/>
      <c r="LU109" s="81"/>
      <c r="LV109" s="81"/>
      <c r="LW109" s="81"/>
      <c r="LX109" s="81"/>
      <c r="LY109" s="81"/>
      <c r="LZ109" s="81"/>
      <c r="MA109" s="81"/>
      <c r="MB109" s="81"/>
      <c r="MC109" s="81"/>
      <c r="MD109" s="81"/>
      <c r="ME109" s="81"/>
      <c r="MF109" s="81"/>
    </row>
    <row r="110" spans="1:344" s="15" customFormat="1" x14ac:dyDescent="0.25">
      <c r="A110" s="180" t="s">
        <v>157</v>
      </c>
      <c r="B110" s="181"/>
      <c r="C110" s="182"/>
      <c r="D110" s="202">
        <f>D107-D109-L104</f>
        <v>6544000</v>
      </c>
      <c r="E110" s="203"/>
      <c r="F110" s="203"/>
      <c r="G110" s="203"/>
      <c r="H110" s="203"/>
      <c r="I110" s="203"/>
      <c r="J110" s="203"/>
      <c r="K110" s="203"/>
      <c r="L110" s="203"/>
      <c r="M110" s="204"/>
      <c r="N110" s="202">
        <f>N107-N109-V104</f>
        <v>3200000</v>
      </c>
      <c r="O110" s="203"/>
      <c r="P110" s="203"/>
      <c r="Q110" s="203"/>
      <c r="R110" s="203"/>
      <c r="S110" s="203"/>
      <c r="T110" s="203"/>
      <c r="U110" s="203"/>
      <c r="V110" s="203"/>
      <c r="W110" s="204"/>
      <c r="X110" s="202">
        <f>X107-X109-AF104</f>
        <v>2530000</v>
      </c>
      <c r="Y110" s="203"/>
      <c r="Z110" s="203"/>
      <c r="AA110" s="203"/>
      <c r="AB110" s="203"/>
      <c r="AC110" s="203"/>
      <c r="AD110" s="203"/>
      <c r="AE110" s="203"/>
      <c r="AF110" s="203"/>
      <c r="AG110" s="204"/>
      <c r="AH110" s="202">
        <f>AH107-AH109-AP104</f>
        <v>2162000</v>
      </c>
      <c r="AI110" s="203"/>
      <c r="AJ110" s="203"/>
      <c r="AK110" s="203"/>
      <c r="AL110" s="203"/>
      <c r="AM110" s="203"/>
      <c r="AN110" s="203"/>
      <c r="AO110" s="203"/>
      <c r="AP110" s="203"/>
      <c r="AQ110" s="204"/>
      <c r="AR110" s="202">
        <f>AR107-AR109-AZ104</f>
        <v>5347000</v>
      </c>
      <c r="AS110" s="203"/>
      <c r="AT110" s="203"/>
      <c r="AU110" s="203"/>
      <c r="AV110" s="203"/>
      <c r="AW110" s="203"/>
      <c r="AX110" s="203"/>
      <c r="AY110" s="203"/>
      <c r="AZ110" s="203"/>
      <c r="BA110" s="204"/>
      <c r="BB110" s="202">
        <f>BB107-BB109-BJ104</f>
        <v>3651000</v>
      </c>
      <c r="BC110" s="203"/>
      <c r="BD110" s="203"/>
      <c r="BE110" s="203"/>
      <c r="BF110" s="203"/>
      <c r="BG110" s="203"/>
      <c r="BH110" s="203"/>
      <c r="BI110" s="203"/>
      <c r="BJ110" s="203"/>
      <c r="BK110" s="204"/>
      <c r="BL110" s="202">
        <f>BL107-BL109-BT104</f>
        <v>2650000</v>
      </c>
      <c r="BM110" s="203"/>
      <c r="BN110" s="203"/>
      <c r="BO110" s="203"/>
      <c r="BP110" s="203"/>
      <c r="BQ110" s="203"/>
      <c r="BR110" s="203"/>
      <c r="BS110" s="203"/>
      <c r="BT110" s="203"/>
      <c r="BU110" s="204"/>
      <c r="BV110" s="202">
        <f>BV107-BV109-CD104</f>
        <v>3179000</v>
      </c>
      <c r="BW110" s="203"/>
      <c r="BX110" s="203"/>
      <c r="BY110" s="203"/>
      <c r="BZ110" s="203"/>
      <c r="CA110" s="203"/>
      <c r="CB110" s="203"/>
      <c r="CC110" s="203"/>
      <c r="CD110" s="203"/>
      <c r="CE110" s="204"/>
      <c r="CF110" s="202">
        <f>CF107-CF109-CN104</f>
        <v>3133000</v>
      </c>
      <c r="CG110" s="203"/>
      <c r="CH110" s="203"/>
      <c r="CI110" s="203"/>
      <c r="CJ110" s="203"/>
      <c r="CK110" s="203"/>
      <c r="CL110" s="203"/>
      <c r="CM110" s="203"/>
      <c r="CN110" s="203"/>
      <c r="CO110" s="204"/>
      <c r="CP110" s="202">
        <f>CP107-CP109-CX104</f>
        <v>3515000</v>
      </c>
      <c r="CQ110" s="203"/>
      <c r="CR110" s="203"/>
      <c r="CS110" s="203"/>
      <c r="CT110" s="203"/>
      <c r="CU110" s="203"/>
      <c r="CV110" s="203"/>
      <c r="CW110" s="203"/>
      <c r="CX110" s="203"/>
      <c r="CY110" s="204"/>
      <c r="CZ110" s="202">
        <f>CZ107-CZ109-DH104</f>
        <v>6375000</v>
      </c>
      <c r="DA110" s="203"/>
      <c r="DB110" s="203"/>
      <c r="DC110" s="203"/>
      <c r="DD110" s="203"/>
      <c r="DE110" s="203"/>
      <c r="DF110" s="203"/>
      <c r="DG110" s="203"/>
      <c r="DH110" s="203"/>
      <c r="DI110" s="204"/>
      <c r="DJ110" s="202">
        <f>DJ107-DJ109-DR104</f>
        <v>4500000</v>
      </c>
      <c r="DK110" s="203"/>
      <c r="DL110" s="203"/>
      <c r="DM110" s="203"/>
      <c r="DN110" s="203"/>
      <c r="DO110" s="203"/>
      <c r="DP110" s="203"/>
      <c r="DQ110" s="203"/>
      <c r="DR110" s="203"/>
      <c r="DS110" s="204"/>
      <c r="DT110" s="202">
        <f>DT107-DT109-EB104</f>
        <v>6159000</v>
      </c>
      <c r="DU110" s="203"/>
      <c r="DV110" s="203"/>
      <c r="DW110" s="203"/>
      <c r="DX110" s="203"/>
      <c r="DY110" s="203"/>
      <c r="DZ110" s="203"/>
      <c r="EA110" s="203"/>
      <c r="EB110" s="203"/>
      <c r="EC110" s="204"/>
      <c r="ED110" s="202">
        <f>ED107-ED109-EL104</f>
        <v>4954000</v>
      </c>
      <c r="EE110" s="203"/>
      <c r="EF110" s="203"/>
      <c r="EG110" s="203"/>
      <c r="EH110" s="203"/>
      <c r="EI110" s="203"/>
      <c r="EJ110" s="203"/>
      <c r="EK110" s="203"/>
      <c r="EL110" s="203"/>
      <c r="EM110" s="204"/>
      <c r="EN110" s="202">
        <f>EN107-EN109-EV104</f>
        <v>5756000</v>
      </c>
      <c r="EO110" s="203"/>
      <c r="EP110" s="203"/>
      <c r="EQ110" s="203"/>
      <c r="ER110" s="203"/>
      <c r="ES110" s="203"/>
      <c r="ET110" s="203"/>
      <c r="EU110" s="203"/>
      <c r="EV110" s="203"/>
      <c r="EW110" s="204"/>
      <c r="EX110" s="202">
        <f>EX107-EX109-FF104</f>
        <v>5236000</v>
      </c>
      <c r="EY110" s="203"/>
      <c r="EZ110" s="203"/>
      <c r="FA110" s="203"/>
      <c r="FB110" s="203"/>
      <c r="FC110" s="203"/>
      <c r="FD110" s="203"/>
      <c r="FE110" s="203"/>
      <c r="FF110" s="203"/>
      <c r="FG110" s="204"/>
      <c r="FH110" s="202">
        <f>FH107-FH109-FP104</f>
        <v>5122500</v>
      </c>
      <c r="FI110" s="203"/>
      <c r="FJ110" s="203"/>
      <c r="FK110" s="203"/>
      <c r="FL110" s="203"/>
      <c r="FM110" s="203"/>
      <c r="FN110" s="203"/>
      <c r="FO110" s="203"/>
      <c r="FP110" s="203"/>
      <c r="FQ110" s="204"/>
      <c r="FR110" s="202">
        <f>FR107-FR109-FZ104</f>
        <v>8346000</v>
      </c>
      <c r="FS110" s="203"/>
      <c r="FT110" s="203"/>
      <c r="FU110" s="203"/>
      <c r="FV110" s="203"/>
      <c r="FW110" s="203"/>
      <c r="FX110" s="203"/>
      <c r="FY110" s="203"/>
      <c r="FZ110" s="203"/>
      <c r="GA110" s="204"/>
      <c r="GB110" s="202">
        <f>GB107-GB109-GJ104</f>
        <v>4654500</v>
      </c>
      <c r="GC110" s="203"/>
      <c r="GD110" s="203"/>
      <c r="GE110" s="203"/>
      <c r="GF110" s="203"/>
      <c r="GG110" s="203"/>
      <c r="GH110" s="203"/>
      <c r="GI110" s="203"/>
      <c r="GJ110" s="203"/>
      <c r="GK110" s="204"/>
      <c r="GL110" s="202">
        <f>GL107-GL109-GT104</f>
        <v>4500000</v>
      </c>
      <c r="GM110" s="203"/>
      <c r="GN110" s="203"/>
      <c r="GO110" s="203"/>
      <c r="GP110" s="203"/>
      <c r="GQ110" s="203"/>
      <c r="GR110" s="203"/>
      <c r="GS110" s="203"/>
      <c r="GT110" s="203"/>
      <c r="GU110" s="204"/>
      <c r="GV110" s="202">
        <f>GV107-GV109-HD104</f>
        <v>2061000</v>
      </c>
      <c r="GW110" s="203"/>
      <c r="GX110" s="203"/>
      <c r="GY110" s="203"/>
      <c r="GZ110" s="203"/>
      <c r="HA110" s="203"/>
      <c r="HB110" s="203"/>
      <c r="HC110" s="203"/>
      <c r="HD110" s="203"/>
      <c r="HE110" s="204"/>
      <c r="HF110" s="202"/>
      <c r="HG110" s="203"/>
      <c r="HH110" s="203"/>
      <c r="HI110" s="203"/>
      <c r="HJ110" s="203"/>
      <c r="HK110" s="203"/>
      <c r="HL110" s="203"/>
      <c r="HM110" s="203"/>
      <c r="HN110" s="203"/>
      <c r="HO110" s="204"/>
      <c r="HP110" s="202">
        <f>HP107-HP109-HX104</f>
        <v>-455000</v>
      </c>
      <c r="HQ110" s="203"/>
      <c r="HR110" s="203"/>
      <c r="HS110" s="203"/>
      <c r="HT110" s="203"/>
      <c r="HU110" s="203"/>
      <c r="HV110" s="203"/>
      <c r="HW110" s="203"/>
      <c r="HX110" s="203"/>
      <c r="HY110" s="204"/>
      <c r="HZ110" s="202">
        <f>HZ107-HZ109-IH104</f>
        <v>6645000</v>
      </c>
      <c r="IA110" s="203"/>
      <c r="IB110" s="203"/>
      <c r="IC110" s="203"/>
      <c r="ID110" s="203"/>
      <c r="IE110" s="203"/>
      <c r="IF110" s="203"/>
      <c r="IG110" s="203"/>
      <c r="IH110" s="203"/>
      <c r="II110" s="204"/>
      <c r="IJ110" s="202">
        <f>IJ107-IJ109-IR104</f>
        <v>5544000</v>
      </c>
      <c r="IK110" s="203"/>
      <c r="IL110" s="203"/>
      <c r="IM110" s="203"/>
      <c r="IN110" s="203"/>
      <c r="IO110" s="203"/>
      <c r="IP110" s="203"/>
      <c r="IQ110" s="203"/>
      <c r="IR110" s="203"/>
      <c r="IS110" s="204"/>
      <c r="IT110" s="202">
        <f>IT107-IT109-JB104</f>
        <v>4880000</v>
      </c>
      <c r="IU110" s="203"/>
      <c r="IV110" s="203"/>
      <c r="IW110" s="203"/>
      <c r="IX110" s="203"/>
      <c r="IY110" s="203"/>
      <c r="IZ110" s="203"/>
      <c r="JA110" s="203"/>
      <c r="JB110" s="203"/>
      <c r="JC110" s="204"/>
      <c r="JD110" s="202">
        <f>JD107-JD109-JL104</f>
        <v>4975000</v>
      </c>
      <c r="JE110" s="203"/>
      <c r="JF110" s="203"/>
      <c r="JG110" s="203"/>
      <c r="JH110" s="203"/>
      <c r="JI110" s="203"/>
      <c r="JJ110" s="203"/>
      <c r="JK110" s="203"/>
      <c r="JL110" s="203"/>
      <c r="JM110" s="204"/>
      <c r="JN110" s="202">
        <f>JN107-JN109-JV104</f>
        <v>3453000</v>
      </c>
      <c r="JO110" s="203"/>
      <c r="JP110" s="203"/>
      <c r="JQ110" s="203"/>
      <c r="JR110" s="203"/>
      <c r="JS110" s="203"/>
      <c r="JT110" s="203"/>
      <c r="JU110" s="203"/>
      <c r="JV110" s="203"/>
      <c r="JW110" s="204"/>
      <c r="JX110" s="202">
        <f>JX107-JX109-KF104</f>
        <v>4375000</v>
      </c>
      <c r="JY110" s="203"/>
      <c r="JZ110" s="203"/>
      <c r="KA110" s="203"/>
      <c r="KB110" s="203"/>
      <c r="KC110" s="203"/>
      <c r="KD110" s="203"/>
      <c r="KE110" s="203"/>
      <c r="KF110" s="203"/>
      <c r="KG110" s="204"/>
      <c r="KH110" s="202">
        <f>KH107-KH109-KP104</f>
        <v>3845000</v>
      </c>
      <c r="KI110" s="203"/>
      <c r="KJ110" s="203"/>
      <c r="KK110" s="203"/>
      <c r="KL110" s="203"/>
      <c r="KM110" s="203"/>
      <c r="KN110" s="203"/>
      <c r="KO110" s="203"/>
      <c r="KP110" s="203"/>
      <c r="KQ110" s="204"/>
      <c r="KR110" s="202"/>
      <c r="KS110" s="203"/>
      <c r="KT110" s="203"/>
      <c r="KU110" s="203"/>
      <c r="KV110" s="203"/>
      <c r="KW110" s="203"/>
      <c r="KX110" s="203"/>
      <c r="KY110" s="203"/>
      <c r="KZ110" s="203"/>
      <c r="LA110" s="204"/>
      <c r="LB110" s="203"/>
      <c r="LC110" s="614">
        <f>SUM(D110:LB110)</f>
        <v>126837000</v>
      </c>
      <c r="LD110" s="615"/>
      <c r="LE110" s="160"/>
      <c r="LF110" s="612" t="s">
        <v>201</v>
      </c>
      <c r="LG110" s="613"/>
      <c r="LH110" s="616">
        <f>LH109/LH108</f>
        <v>0.83766023125621303</v>
      </c>
      <c r="LI110" s="617"/>
      <c r="LJ110" s="616">
        <v>1</v>
      </c>
      <c r="LK110" s="617"/>
      <c r="LL110" s="163">
        <f>LL109/LL108</f>
        <v>1.3249882279077068</v>
      </c>
      <c r="LM110" s="81"/>
      <c r="LN110" s="81"/>
      <c r="LO110" s="81"/>
      <c r="LP110" s="81"/>
      <c r="LQ110" s="81"/>
      <c r="LR110" s="81"/>
      <c r="LS110" s="81"/>
      <c r="LT110" s="81"/>
      <c r="LU110" s="81"/>
      <c r="LV110" s="81"/>
      <c r="LW110" s="81"/>
      <c r="LX110" s="81"/>
      <c r="LY110" s="81"/>
      <c r="LZ110" s="81"/>
      <c r="MA110" s="81"/>
      <c r="MB110" s="81"/>
      <c r="MC110" s="81"/>
      <c r="MD110" s="81"/>
      <c r="ME110" s="81"/>
      <c r="MF110" s="81"/>
    </row>
    <row r="111" spans="1:344" s="15" customFormat="1" x14ac:dyDescent="0.25">
      <c r="A111" s="180" t="s">
        <v>137</v>
      </c>
      <c r="B111" s="181"/>
      <c r="C111" s="182"/>
      <c r="D111" s="202"/>
      <c r="E111" s="203"/>
      <c r="F111" s="203"/>
      <c r="G111" s="203"/>
      <c r="H111" s="203"/>
      <c r="I111" s="203"/>
      <c r="J111" s="203"/>
      <c r="K111" s="203"/>
      <c r="L111" s="203"/>
      <c r="M111" s="204"/>
      <c r="N111" s="202"/>
      <c r="O111" s="203"/>
      <c r="P111" s="203"/>
      <c r="Q111" s="203"/>
      <c r="R111" s="203"/>
      <c r="S111" s="203"/>
      <c r="T111" s="203"/>
      <c r="U111" s="203"/>
      <c r="V111" s="203"/>
      <c r="W111" s="204"/>
      <c r="X111" s="202"/>
      <c r="Y111" s="203"/>
      <c r="Z111" s="203"/>
      <c r="AA111" s="203"/>
      <c r="AB111" s="203"/>
      <c r="AC111" s="203"/>
      <c r="AD111" s="203"/>
      <c r="AE111" s="203"/>
      <c r="AF111" s="203"/>
      <c r="AG111" s="204"/>
      <c r="AH111" s="202"/>
      <c r="AI111" s="203"/>
      <c r="AJ111" s="203"/>
      <c r="AK111" s="203"/>
      <c r="AL111" s="203"/>
      <c r="AM111" s="203"/>
      <c r="AN111" s="203"/>
      <c r="AO111" s="203"/>
      <c r="AP111" s="203"/>
      <c r="AQ111" s="204"/>
      <c r="AR111" s="202"/>
      <c r="AS111" s="203"/>
      <c r="AT111" s="203"/>
      <c r="AU111" s="203"/>
      <c r="AV111" s="203"/>
      <c r="AW111" s="203"/>
      <c r="AX111" s="203"/>
      <c r="AY111" s="203"/>
      <c r="AZ111" s="203"/>
      <c r="BA111" s="204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4"/>
      <c r="BL111" s="202"/>
      <c r="BM111" s="203"/>
      <c r="BN111" s="203"/>
      <c r="BO111" s="203"/>
      <c r="BP111" s="203"/>
      <c r="BQ111" s="203"/>
      <c r="BR111" s="203"/>
      <c r="BS111" s="203"/>
      <c r="BT111" s="203"/>
      <c r="BU111" s="204"/>
      <c r="BV111" s="202"/>
      <c r="BW111" s="203"/>
      <c r="BX111" s="203"/>
      <c r="BY111" s="203"/>
      <c r="BZ111" s="203"/>
      <c r="CA111" s="203"/>
      <c r="CB111" s="203"/>
      <c r="CC111" s="203"/>
      <c r="CD111" s="203"/>
      <c r="CE111" s="204"/>
      <c r="CF111" s="202"/>
      <c r="CG111" s="203"/>
      <c r="CH111" s="203"/>
      <c r="CI111" s="203"/>
      <c r="CJ111" s="203"/>
      <c r="CK111" s="203"/>
      <c r="CL111" s="203"/>
      <c r="CM111" s="203"/>
      <c r="CN111" s="203"/>
      <c r="CO111" s="204"/>
      <c r="CP111" s="202"/>
      <c r="CQ111" s="203"/>
      <c r="CR111" s="203"/>
      <c r="CS111" s="203"/>
      <c r="CT111" s="203"/>
      <c r="CU111" s="203"/>
      <c r="CV111" s="203"/>
      <c r="CW111" s="203"/>
      <c r="CX111" s="203"/>
      <c r="CY111" s="204"/>
      <c r="CZ111" s="202"/>
      <c r="DA111" s="203"/>
      <c r="DB111" s="203"/>
      <c r="DC111" s="203"/>
      <c r="DD111" s="203"/>
      <c r="DE111" s="203"/>
      <c r="DF111" s="203"/>
      <c r="DG111" s="203"/>
      <c r="DH111" s="203"/>
      <c r="DI111" s="204"/>
      <c r="DJ111" s="202"/>
      <c r="DK111" s="203"/>
      <c r="DL111" s="203"/>
      <c r="DM111" s="203"/>
      <c r="DN111" s="203"/>
      <c r="DO111" s="203"/>
      <c r="DP111" s="203"/>
      <c r="DQ111" s="203"/>
      <c r="DR111" s="203"/>
      <c r="DS111" s="204"/>
      <c r="DT111" s="202"/>
      <c r="DU111" s="203"/>
      <c r="DV111" s="203"/>
      <c r="DW111" s="203"/>
      <c r="DX111" s="203"/>
      <c r="DY111" s="203"/>
      <c r="DZ111" s="203"/>
      <c r="EA111" s="203"/>
      <c r="EB111" s="203"/>
      <c r="EC111" s="204"/>
      <c r="ED111" s="202"/>
      <c r="EE111" s="203"/>
      <c r="EF111" s="203"/>
      <c r="EG111" s="203"/>
      <c r="EH111" s="203"/>
      <c r="EI111" s="203"/>
      <c r="EJ111" s="203"/>
      <c r="EK111" s="203"/>
      <c r="EL111" s="203"/>
      <c r="EM111" s="204"/>
      <c r="EN111" s="202"/>
      <c r="EO111" s="203"/>
      <c r="EP111" s="203"/>
      <c r="EQ111" s="203"/>
      <c r="ER111" s="203"/>
      <c r="ES111" s="203"/>
      <c r="ET111" s="203"/>
      <c r="EU111" s="203"/>
      <c r="EV111" s="203"/>
      <c r="EW111" s="204"/>
      <c r="EX111" s="202"/>
      <c r="EY111" s="203"/>
      <c r="EZ111" s="203"/>
      <c r="FA111" s="203"/>
      <c r="FB111" s="203"/>
      <c r="FC111" s="203"/>
      <c r="FD111" s="203"/>
      <c r="FE111" s="203"/>
      <c r="FF111" s="203"/>
      <c r="FG111" s="204"/>
      <c r="FH111" s="202"/>
      <c r="FI111" s="203"/>
      <c r="FJ111" s="203"/>
      <c r="FK111" s="203"/>
      <c r="FL111" s="203"/>
      <c r="FM111" s="203"/>
      <c r="FN111" s="203"/>
      <c r="FO111" s="203"/>
      <c r="FP111" s="203"/>
      <c r="FQ111" s="204"/>
      <c r="FR111" s="202"/>
      <c r="FS111" s="203"/>
      <c r="FT111" s="203"/>
      <c r="FU111" s="203"/>
      <c r="FV111" s="203"/>
      <c r="FW111" s="203"/>
      <c r="FX111" s="203"/>
      <c r="FY111" s="203"/>
      <c r="FZ111" s="203"/>
      <c r="GA111" s="204"/>
      <c r="GB111" s="202"/>
      <c r="GC111" s="203"/>
      <c r="GD111" s="203"/>
      <c r="GE111" s="203"/>
      <c r="GF111" s="203"/>
      <c r="GG111" s="203"/>
      <c r="GH111" s="203"/>
      <c r="GI111" s="203"/>
      <c r="GJ111" s="203"/>
      <c r="GK111" s="204"/>
      <c r="GL111" s="202"/>
      <c r="GM111" s="203"/>
      <c r="GN111" s="203"/>
      <c r="GO111" s="203"/>
      <c r="GP111" s="203"/>
      <c r="GQ111" s="203"/>
      <c r="GR111" s="203"/>
      <c r="GS111" s="203"/>
      <c r="GT111" s="203"/>
      <c r="GU111" s="204"/>
      <c r="GV111" s="202"/>
      <c r="GW111" s="203"/>
      <c r="GX111" s="203"/>
      <c r="GY111" s="203"/>
      <c r="GZ111" s="203"/>
      <c r="HA111" s="203"/>
      <c r="HB111" s="203"/>
      <c r="HC111" s="203"/>
      <c r="HD111" s="203"/>
      <c r="HE111" s="204"/>
      <c r="HF111" s="202"/>
      <c r="HG111" s="203"/>
      <c r="HH111" s="203"/>
      <c r="HI111" s="203"/>
      <c r="HJ111" s="203"/>
      <c r="HK111" s="203"/>
      <c r="HL111" s="203"/>
      <c r="HM111" s="203"/>
      <c r="HN111" s="203"/>
      <c r="HO111" s="204"/>
      <c r="HP111" s="202"/>
      <c r="HQ111" s="203"/>
      <c r="HR111" s="203"/>
      <c r="HS111" s="203"/>
      <c r="HT111" s="203"/>
      <c r="HU111" s="203"/>
      <c r="HV111" s="203"/>
      <c r="HW111" s="203"/>
      <c r="HX111" s="203"/>
      <c r="HY111" s="204"/>
      <c r="HZ111" s="202"/>
      <c r="IA111" s="203"/>
      <c r="IB111" s="203"/>
      <c r="IC111" s="203"/>
      <c r="ID111" s="203"/>
      <c r="IE111" s="203"/>
      <c r="IF111" s="203"/>
      <c r="IG111" s="203"/>
      <c r="IH111" s="203"/>
      <c r="II111" s="204"/>
      <c r="IJ111" s="202"/>
      <c r="IK111" s="203"/>
      <c r="IL111" s="203"/>
      <c r="IM111" s="203"/>
      <c r="IN111" s="203"/>
      <c r="IO111" s="203"/>
      <c r="IP111" s="203"/>
      <c r="IQ111" s="203"/>
      <c r="IR111" s="203"/>
      <c r="IS111" s="204"/>
      <c r="IT111" s="202"/>
      <c r="IU111" s="203"/>
      <c r="IV111" s="203"/>
      <c r="IW111" s="203"/>
      <c r="IX111" s="203"/>
      <c r="IY111" s="203"/>
      <c r="IZ111" s="203"/>
      <c r="JA111" s="203"/>
      <c r="JB111" s="203"/>
      <c r="JC111" s="204"/>
      <c r="JD111" s="202"/>
      <c r="JE111" s="203"/>
      <c r="JF111" s="203"/>
      <c r="JG111" s="203"/>
      <c r="JH111" s="203"/>
      <c r="JI111" s="203"/>
      <c r="JJ111" s="203"/>
      <c r="JK111" s="203"/>
      <c r="JL111" s="203"/>
      <c r="JM111" s="204"/>
      <c r="JN111" s="202"/>
      <c r="JO111" s="203"/>
      <c r="JP111" s="203"/>
      <c r="JQ111" s="203"/>
      <c r="JR111" s="203"/>
      <c r="JS111" s="203"/>
      <c r="JT111" s="203"/>
      <c r="JU111" s="203"/>
      <c r="JV111" s="203"/>
      <c r="JW111" s="204"/>
      <c r="JX111" s="202"/>
      <c r="JY111" s="203"/>
      <c r="JZ111" s="203"/>
      <c r="KA111" s="203"/>
      <c r="KB111" s="203"/>
      <c r="KC111" s="203"/>
      <c r="KD111" s="203"/>
      <c r="KE111" s="203"/>
      <c r="KF111" s="203"/>
      <c r="KG111" s="204"/>
      <c r="KH111" s="202"/>
      <c r="KI111" s="203"/>
      <c r="KJ111" s="203"/>
      <c r="KK111" s="203"/>
      <c r="KL111" s="203"/>
      <c r="KM111" s="203"/>
      <c r="KN111" s="203"/>
      <c r="KO111" s="203"/>
      <c r="KP111" s="203"/>
      <c r="KQ111" s="204"/>
      <c r="KR111" s="202"/>
      <c r="KS111" s="203"/>
      <c r="KT111" s="203"/>
      <c r="KU111" s="203"/>
      <c r="KV111" s="203"/>
      <c r="KW111" s="203"/>
      <c r="KX111" s="203"/>
      <c r="KY111" s="203"/>
      <c r="KZ111" s="203"/>
      <c r="LA111" s="204"/>
      <c r="LB111" s="203"/>
      <c r="LC111" s="614">
        <f>SUM(D111:W111)</f>
        <v>0</v>
      </c>
      <c r="LD111" s="615"/>
      <c r="LE111" s="160"/>
      <c r="LF111" s="81"/>
      <c r="LG111" s="81"/>
      <c r="LH111" s="81"/>
      <c r="LI111" s="81"/>
      <c r="LJ111" s="81"/>
      <c r="LK111" s="81"/>
      <c r="LL111" s="81"/>
      <c r="LM111" s="81"/>
      <c r="LN111" s="81"/>
      <c r="LO111" s="81"/>
      <c r="LP111" s="81"/>
      <c r="LQ111" s="81"/>
      <c r="LR111" s="81"/>
      <c r="LS111" s="81"/>
      <c r="LT111" s="81"/>
      <c r="LU111" s="81"/>
      <c r="LV111" s="81"/>
      <c r="LW111" s="81"/>
      <c r="LX111" s="81"/>
      <c r="LY111" s="81"/>
      <c r="LZ111" s="81"/>
      <c r="MA111" s="81"/>
      <c r="MB111" s="81"/>
      <c r="MC111" s="81"/>
      <c r="MD111" s="81"/>
      <c r="ME111" s="81"/>
      <c r="MF111" s="81"/>
    </row>
    <row r="112" spans="1:344" s="24" customFormat="1" x14ac:dyDescent="0.25">
      <c r="A112" s="633" t="s">
        <v>39</v>
      </c>
      <c r="B112" s="634"/>
      <c r="C112" s="89"/>
      <c r="D112" s="207">
        <f>D108/D106</f>
        <v>0.89539551357733171</v>
      </c>
      <c r="E112" s="208"/>
      <c r="F112" s="208"/>
      <c r="G112" s="208"/>
      <c r="H112" s="208"/>
      <c r="I112" s="208"/>
      <c r="J112" s="208"/>
      <c r="K112" s="208"/>
      <c r="L112" s="208"/>
      <c r="M112" s="209"/>
      <c r="N112" s="207">
        <f>N108/N106</f>
        <v>0.86979166666666663</v>
      </c>
      <c r="O112" s="208"/>
      <c r="P112" s="208"/>
      <c r="Q112" s="208"/>
      <c r="R112" s="208"/>
      <c r="S112" s="208"/>
      <c r="T112" s="208"/>
      <c r="U112" s="208"/>
      <c r="V112" s="208"/>
      <c r="W112" s="209"/>
      <c r="X112" s="207">
        <f>X108/X106</f>
        <v>0.8513853904282116</v>
      </c>
      <c r="Y112" s="208"/>
      <c r="Z112" s="208"/>
      <c r="AA112" s="208"/>
      <c r="AB112" s="208"/>
      <c r="AC112" s="208"/>
      <c r="AD112" s="208"/>
      <c r="AE112" s="208"/>
      <c r="AF112" s="208"/>
      <c r="AG112" s="209"/>
      <c r="AH112" s="207">
        <f>AH108/AH106</f>
        <v>0.80950226244343892</v>
      </c>
      <c r="AI112" s="208"/>
      <c r="AJ112" s="208"/>
      <c r="AK112" s="208"/>
      <c r="AL112" s="208"/>
      <c r="AM112" s="208"/>
      <c r="AN112" s="208"/>
      <c r="AO112" s="208"/>
      <c r="AP112" s="208"/>
      <c r="AQ112" s="209"/>
      <c r="AR112" s="207">
        <f>AR108/AR106</f>
        <v>0.81105263157894736</v>
      </c>
      <c r="AS112" s="208"/>
      <c r="AT112" s="208"/>
      <c r="AU112" s="208"/>
      <c r="AV112" s="208"/>
      <c r="AW112" s="208"/>
      <c r="AX112" s="208"/>
      <c r="AY112" s="208"/>
      <c r="AZ112" s="208"/>
      <c r="BA112" s="209"/>
      <c r="BB112" s="207">
        <f>BB108/BB106</f>
        <v>0.71887005649717517</v>
      </c>
      <c r="BC112" s="208"/>
      <c r="BD112" s="208"/>
      <c r="BE112" s="208"/>
      <c r="BF112" s="208"/>
      <c r="BG112" s="208"/>
      <c r="BH112" s="208"/>
      <c r="BI112" s="208"/>
      <c r="BJ112" s="208"/>
      <c r="BK112" s="209"/>
      <c r="BL112" s="207">
        <f>BL108/BL106</f>
        <v>0.87923728813559321</v>
      </c>
      <c r="BM112" s="208"/>
      <c r="BN112" s="208"/>
      <c r="BO112" s="208"/>
      <c r="BP112" s="208"/>
      <c r="BQ112" s="208"/>
      <c r="BR112" s="208"/>
      <c r="BS112" s="208"/>
      <c r="BT112" s="208"/>
      <c r="BU112" s="209"/>
      <c r="BV112" s="207">
        <f>BV108/BV106</f>
        <v>0.83599182004089978</v>
      </c>
      <c r="BW112" s="208"/>
      <c r="BX112" s="208"/>
      <c r="BY112" s="208"/>
      <c r="BZ112" s="208"/>
      <c r="CA112" s="208"/>
      <c r="CB112" s="208"/>
      <c r="CC112" s="208"/>
      <c r="CD112" s="208"/>
      <c r="CE112" s="209"/>
      <c r="CF112" s="207">
        <f>CF108/CF106</f>
        <v>0.85279720279720284</v>
      </c>
      <c r="CG112" s="208"/>
      <c r="CH112" s="208"/>
      <c r="CI112" s="208"/>
      <c r="CJ112" s="208"/>
      <c r="CK112" s="208"/>
      <c r="CL112" s="208"/>
      <c r="CM112" s="208"/>
      <c r="CN112" s="208"/>
      <c r="CO112" s="209"/>
      <c r="CP112" s="207">
        <f>CP108/CP106</f>
        <v>0.86624203821656054</v>
      </c>
      <c r="CQ112" s="208"/>
      <c r="CR112" s="208"/>
      <c r="CS112" s="208"/>
      <c r="CT112" s="208"/>
      <c r="CU112" s="208"/>
      <c r="CV112" s="208"/>
      <c r="CW112" s="208"/>
      <c r="CX112" s="208"/>
      <c r="CY112" s="209"/>
      <c r="CZ112" s="207">
        <f>CZ108/CZ106</f>
        <v>0.85238095238095235</v>
      </c>
      <c r="DA112" s="208"/>
      <c r="DB112" s="208"/>
      <c r="DC112" s="208"/>
      <c r="DD112" s="208"/>
      <c r="DE112" s="208"/>
      <c r="DF112" s="208"/>
      <c r="DG112" s="208"/>
      <c r="DH112" s="208"/>
      <c r="DI112" s="209"/>
      <c r="DJ112" s="207">
        <f>DJ108/DJ106</f>
        <v>0.85931558935361219</v>
      </c>
      <c r="DK112" s="208"/>
      <c r="DL112" s="208"/>
      <c r="DM112" s="208"/>
      <c r="DN112" s="208"/>
      <c r="DO112" s="208"/>
      <c r="DP112" s="208"/>
      <c r="DQ112" s="208"/>
      <c r="DR112" s="208"/>
      <c r="DS112" s="209"/>
      <c r="DT112" s="207">
        <f>DT108/DT106</f>
        <v>0.81598401598401593</v>
      </c>
      <c r="DU112" s="208"/>
      <c r="DV112" s="208"/>
      <c r="DW112" s="208"/>
      <c r="DX112" s="208"/>
      <c r="DY112" s="208"/>
      <c r="DZ112" s="208"/>
      <c r="EA112" s="208"/>
      <c r="EB112" s="208"/>
      <c r="EC112" s="209"/>
      <c r="ED112" s="207">
        <f>ED108/ED106</f>
        <v>0.85988700564971754</v>
      </c>
      <c r="EE112" s="208"/>
      <c r="EF112" s="208"/>
      <c r="EG112" s="208"/>
      <c r="EH112" s="208"/>
      <c r="EI112" s="208"/>
      <c r="EJ112" s="208"/>
      <c r="EK112" s="208"/>
      <c r="EL112" s="208"/>
      <c r="EM112" s="209"/>
      <c r="EN112" s="207">
        <f>EN108/EN106</f>
        <v>0.86153846153846159</v>
      </c>
      <c r="EO112" s="208"/>
      <c r="EP112" s="208"/>
      <c r="EQ112" s="208"/>
      <c r="ER112" s="208"/>
      <c r="ES112" s="208"/>
      <c r="ET112" s="208"/>
      <c r="EU112" s="208"/>
      <c r="EV112" s="208"/>
      <c r="EW112" s="209"/>
      <c r="EX112" s="207">
        <f>EX108/EX106</f>
        <v>0.86801736613603475</v>
      </c>
      <c r="EY112" s="208"/>
      <c r="EZ112" s="208"/>
      <c r="FA112" s="208"/>
      <c r="FB112" s="208"/>
      <c r="FC112" s="208"/>
      <c r="FD112" s="208"/>
      <c r="FE112" s="208"/>
      <c r="FF112" s="208"/>
      <c r="FG112" s="209"/>
      <c r="FH112" s="207">
        <f>FH108/FH106</f>
        <v>0.87868383404864092</v>
      </c>
      <c r="FI112" s="208"/>
      <c r="FJ112" s="208"/>
      <c r="FK112" s="208"/>
      <c r="FL112" s="208"/>
      <c r="FM112" s="208"/>
      <c r="FN112" s="208"/>
      <c r="FO112" s="208"/>
      <c r="FP112" s="208"/>
      <c r="FQ112" s="209"/>
      <c r="FR112" s="207">
        <f>FR108/FR106</f>
        <v>0.79338999055712933</v>
      </c>
      <c r="FS112" s="208"/>
      <c r="FT112" s="208"/>
      <c r="FU112" s="208"/>
      <c r="FV112" s="208"/>
      <c r="FW112" s="208"/>
      <c r="FX112" s="208"/>
      <c r="FY112" s="208"/>
      <c r="FZ112" s="208"/>
      <c r="GA112" s="209"/>
      <c r="GB112" s="207">
        <f>GB108/GB106</f>
        <v>0.86850152905198774</v>
      </c>
      <c r="GC112" s="208"/>
      <c r="GD112" s="208"/>
      <c r="GE112" s="208"/>
      <c r="GF112" s="208"/>
      <c r="GG112" s="208"/>
      <c r="GH112" s="208"/>
      <c r="GI112" s="208"/>
      <c r="GJ112" s="208"/>
      <c r="GK112" s="209"/>
      <c r="GL112" s="207">
        <f>GL108/GL106</f>
        <v>0.85961538461538467</v>
      </c>
      <c r="GM112" s="208"/>
      <c r="GN112" s="208"/>
      <c r="GO112" s="208"/>
      <c r="GP112" s="208"/>
      <c r="GQ112" s="208"/>
      <c r="GR112" s="208"/>
      <c r="GS112" s="208"/>
      <c r="GT112" s="208"/>
      <c r="GU112" s="209"/>
      <c r="GV112" s="207">
        <f>GV108/GV106</f>
        <v>0.81299638989169676</v>
      </c>
      <c r="GW112" s="208"/>
      <c r="GX112" s="208"/>
      <c r="GY112" s="208"/>
      <c r="GZ112" s="208"/>
      <c r="HA112" s="208"/>
      <c r="HB112" s="208"/>
      <c r="HC112" s="208"/>
      <c r="HD112" s="208"/>
      <c r="HE112" s="209"/>
      <c r="HF112" s="207" t="e">
        <f>HF108/HF106</f>
        <v>#DIV/0!</v>
      </c>
      <c r="HG112" s="208"/>
      <c r="HH112" s="208"/>
      <c r="HI112" s="208"/>
      <c r="HJ112" s="208"/>
      <c r="HK112" s="208"/>
      <c r="HL112" s="208"/>
      <c r="HM112" s="208"/>
      <c r="HN112" s="208"/>
      <c r="HO112" s="209"/>
      <c r="HP112" s="207">
        <f>HP108/HP106</f>
        <v>0.77698630136986302</v>
      </c>
      <c r="HQ112" s="208"/>
      <c r="HR112" s="208"/>
      <c r="HS112" s="208"/>
      <c r="HT112" s="208"/>
      <c r="HU112" s="208"/>
      <c r="HV112" s="208"/>
      <c r="HW112" s="208"/>
      <c r="HX112" s="208"/>
      <c r="HY112" s="209"/>
      <c r="HZ112" s="207">
        <f>HZ108/HZ106</f>
        <v>0.8412887828162291</v>
      </c>
      <c r="IA112" s="208"/>
      <c r="IB112" s="208"/>
      <c r="IC112" s="208"/>
      <c r="ID112" s="208"/>
      <c r="IE112" s="208"/>
      <c r="IF112" s="208"/>
      <c r="IG112" s="208"/>
      <c r="IH112" s="208"/>
      <c r="II112" s="209"/>
      <c r="IJ112" s="207">
        <f>IJ108/IJ106</f>
        <v>0.86887052341597792</v>
      </c>
      <c r="IK112" s="208"/>
      <c r="IL112" s="208"/>
      <c r="IM112" s="208"/>
      <c r="IN112" s="208"/>
      <c r="IO112" s="208"/>
      <c r="IP112" s="208"/>
      <c r="IQ112" s="208"/>
      <c r="IR112" s="208"/>
      <c r="IS112" s="209"/>
      <c r="IT112" s="207">
        <f>IT108/IT106</f>
        <v>0.78110047846889952</v>
      </c>
      <c r="IU112" s="208"/>
      <c r="IV112" s="208"/>
      <c r="IW112" s="208"/>
      <c r="IX112" s="208"/>
      <c r="IY112" s="208"/>
      <c r="IZ112" s="208"/>
      <c r="JA112" s="208"/>
      <c r="JB112" s="208"/>
      <c r="JC112" s="209"/>
      <c r="JD112" s="207">
        <f>JD108/JD106</f>
        <v>0.87332339791356184</v>
      </c>
      <c r="JE112" s="208"/>
      <c r="JF112" s="208"/>
      <c r="JG112" s="208"/>
      <c r="JH112" s="208"/>
      <c r="JI112" s="208"/>
      <c r="JJ112" s="208"/>
      <c r="JK112" s="208"/>
      <c r="JL112" s="208"/>
      <c r="JM112" s="209"/>
      <c r="JN112" s="207">
        <f>JN108/JN106</f>
        <v>0.75540229885057475</v>
      </c>
      <c r="JO112" s="208"/>
      <c r="JP112" s="208"/>
      <c r="JQ112" s="208"/>
      <c r="JR112" s="208"/>
      <c r="JS112" s="208"/>
      <c r="JT112" s="208"/>
      <c r="JU112" s="208"/>
      <c r="JV112" s="208"/>
      <c r="JW112" s="209"/>
      <c r="JX112" s="207">
        <f>JX108/JX106</f>
        <v>0.86574870912220314</v>
      </c>
      <c r="JY112" s="208"/>
      <c r="JZ112" s="208"/>
      <c r="KA112" s="208"/>
      <c r="KB112" s="208"/>
      <c r="KC112" s="208"/>
      <c r="KD112" s="208"/>
      <c r="KE112" s="208"/>
      <c r="KF112" s="208"/>
      <c r="KG112" s="209"/>
      <c r="KH112" s="207">
        <f>KH108/KH106</f>
        <v>0.83252032520325203</v>
      </c>
      <c r="KI112" s="208"/>
      <c r="KJ112" s="208"/>
      <c r="KK112" s="208"/>
      <c r="KL112" s="208"/>
      <c r="KM112" s="208"/>
      <c r="KN112" s="208"/>
      <c r="KO112" s="208"/>
      <c r="KP112" s="208"/>
      <c r="KQ112" s="209"/>
      <c r="KR112" s="207" t="e">
        <f>KR108/KR106</f>
        <v>#DIV/0!</v>
      </c>
      <c r="KS112" s="208"/>
      <c r="KT112" s="208"/>
      <c r="KU112" s="208"/>
      <c r="KV112" s="208"/>
      <c r="KW112" s="208"/>
      <c r="KX112" s="208"/>
      <c r="KY112" s="208"/>
      <c r="KZ112" s="208"/>
      <c r="LA112" s="209"/>
      <c r="LB112" s="208"/>
      <c r="LC112" s="642">
        <f>LC108/LC106</f>
        <v>0.83766023125621303</v>
      </c>
      <c r="LD112" s="643"/>
      <c r="LE112" s="161"/>
      <c r="LF112" s="220" t="s">
        <v>287</v>
      </c>
      <c r="LG112" s="220"/>
      <c r="LH112" s="604" t="s">
        <v>285</v>
      </c>
      <c r="LI112" s="605"/>
      <c r="LJ112" s="509" t="s">
        <v>286</v>
      </c>
      <c r="LK112" s="509"/>
      <c r="LL112" s="510" t="s">
        <v>52</v>
      </c>
      <c r="LM112" s="158"/>
      <c r="LN112" s="158"/>
      <c r="LO112" s="158"/>
      <c r="LP112" s="158"/>
      <c r="LQ112" s="158"/>
      <c r="LR112" s="158"/>
      <c r="LS112" s="158"/>
      <c r="LT112" s="158"/>
      <c r="LU112" s="158"/>
      <c r="LV112" s="158"/>
      <c r="LW112" s="158"/>
      <c r="LX112" s="158"/>
      <c r="LY112" s="158"/>
      <c r="LZ112" s="158"/>
      <c r="MA112" s="158"/>
      <c r="MB112" s="158"/>
      <c r="MC112" s="158"/>
      <c r="MD112" s="158"/>
      <c r="ME112" s="158"/>
      <c r="MF112" s="158"/>
    </row>
    <row r="113" spans="1:344" s="403" customFormat="1" ht="29.25" customHeight="1" x14ac:dyDescent="0.25">
      <c r="A113" s="399" t="s">
        <v>245</v>
      </c>
      <c r="B113" s="400"/>
      <c r="C113" s="400"/>
      <c r="D113" s="402">
        <f>D107+TRISSABEAUTYCARE!G94</f>
        <v>11352000</v>
      </c>
      <c r="E113" s="400"/>
      <c r="F113" s="400"/>
      <c r="G113" s="400"/>
      <c r="H113" s="400"/>
      <c r="I113" s="400"/>
      <c r="J113" s="400"/>
      <c r="K113" s="400"/>
      <c r="L113" s="400"/>
      <c r="M113" s="400"/>
      <c r="N113" s="402">
        <f>N107+TRISSABEAUTYCARE!J94</f>
        <v>4170000</v>
      </c>
      <c r="O113" s="400"/>
      <c r="P113" s="400"/>
      <c r="Q113" s="400"/>
      <c r="R113" s="400"/>
      <c r="S113" s="400"/>
      <c r="T113" s="400"/>
      <c r="U113" s="400"/>
      <c r="V113" s="400"/>
      <c r="W113" s="400"/>
      <c r="X113" s="400">
        <f>X107+TRISSABEAUTYCARE!M94</f>
        <v>3990000</v>
      </c>
      <c r="Y113" s="400"/>
      <c r="Z113" s="400"/>
      <c r="AA113" s="400"/>
      <c r="AB113" s="400"/>
      <c r="AC113" s="400"/>
      <c r="AD113" s="400"/>
      <c r="AE113" s="400"/>
      <c r="AF113" s="400"/>
      <c r="AG113" s="400"/>
      <c r="AH113" s="400">
        <f>AH107+TRISSABEAUTYCARE!P94</f>
        <v>5866000</v>
      </c>
      <c r="AI113" s="400"/>
      <c r="AJ113" s="400"/>
      <c r="AK113" s="400"/>
      <c r="AL113" s="400"/>
      <c r="AM113" s="400"/>
      <c r="AN113" s="400"/>
      <c r="AO113" s="400"/>
      <c r="AP113" s="400"/>
      <c r="AQ113" s="400"/>
      <c r="AR113" s="400">
        <f>AR107+TRISSABEAUTYCARE!S94</f>
        <v>8202000</v>
      </c>
      <c r="AS113" s="400"/>
      <c r="AT113" s="400"/>
      <c r="AU113" s="400"/>
      <c r="AV113" s="400"/>
      <c r="AW113" s="400"/>
      <c r="AX113" s="400"/>
      <c r="AY113" s="400"/>
      <c r="AZ113" s="400"/>
      <c r="BA113" s="400"/>
      <c r="BB113" s="400">
        <f>BB107+TRISSABEAUTYCARE!V94</f>
        <v>10726000</v>
      </c>
      <c r="BC113" s="400"/>
      <c r="BD113" s="400"/>
      <c r="BE113" s="400"/>
      <c r="BF113" s="400"/>
      <c r="BG113" s="400"/>
      <c r="BH113" s="400"/>
      <c r="BI113" s="400"/>
      <c r="BJ113" s="400"/>
      <c r="BK113" s="400"/>
      <c r="BL113" s="400">
        <f>BL107+TRISSABEAUTYCARE!Y94</f>
        <v>4755000</v>
      </c>
      <c r="BM113" s="400"/>
      <c r="BN113" s="400"/>
      <c r="BO113" s="400"/>
      <c r="BP113" s="400"/>
      <c r="BQ113" s="400"/>
      <c r="BR113" s="400"/>
      <c r="BS113" s="400"/>
      <c r="BT113" s="400"/>
      <c r="BU113" s="400"/>
      <c r="BV113" s="400">
        <f>BV107+TRISSABEAUTYCARE!AB94</f>
        <v>6719000</v>
      </c>
      <c r="BW113" s="400"/>
      <c r="BX113" s="400"/>
      <c r="BY113" s="400"/>
      <c r="BZ113" s="400"/>
      <c r="CA113" s="400"/>
      <c r="CB113" s="400"/>
      <c r="CC113" s="400"/>
      <c r="CD113" s="400"/>
      <c r="CE113" s="400"/>
      <c r="CF113" s="400">
        <f>CF107+TRISSABEAUTYCARE!AE94</f>
        <v>15462000</v>
      </c>
      <c r="CG113" s="400"/>
      <c r="CH113" s="400"/>
      <c r="CI113" s="400"/>
      <c r="CJ113" s="400"/>
      <c r="CK113" s="400"/>
      <c r="CL113" s="400"/>
      <c r="CM113" s="400"/>
      <c r="CN113" s="400"/>
      <c r="CO113" s="400"/>
      <c r="CP113" s="400">
        <f>CP107+TRISSABEAUTYCARE!AH94</f>
        <v>5375000</v>
      </c>
      <c r="CQ113" s="400"/>
      <c r="CR113" s="400"/>
      <c r="CS113" s="400"/>
      <c r="CT113" s="400"/>
      <c r="CU113" s="400"/>
      <c r="CV113" s="400"/>
      <c r="CW113" s="400"/>
      <c r="CX113" s="400"/>
      <c r="CY113" s="400"/>
      <c r="CZ113" s="400">
        <f>CZ107+TRISSABEAUTYCARE!AK94</f>
        <v>9570000</v>
      </c>
      <c r="DA113" s="400"/>
      <c r="DB113" s="400"/>
      <c r="DC113" s="400"/>
      <c r="DD113" s="400"/>
      <c r="DE113" s="400"/>
      <c r="DF113" s="400"/>
      <c r="DG113" s="400"/>
      <c r="DH113" s="400"/>
      <c r="DI113" s="400"/>
      <c r="DJ113" s="400">
        <f>DJ107+TRISSABEAUTYCARE!AN94</f>
        <v>5838000</v>
      </c>
      <c r="DK113" s="400"/>
      <c r="DL113" s="400"/>
      <c r="DM113" s="400"/>
      <c r="DN113" s="400"/>
      <c r="DO113" s="400"/>
      <c r="DP113" s="400"/>
      <c r="DQ113" s="400"/>
      <c r="DR113" s="400"/>
      <c r="DS113" s="400"/>
      <c r="DT113" s="368">
        <f>DT107+TRISSABEAUTYCARE!AQ94</f>
        <v>10537000</v>
      </c>
      <c r="DU113" s="400"/>
      <c r="DV113" s="400"/>
      <c r="DW113" s="400"/>
      <c r="DX113" s="400"/>
      <c r="DY113" s="400"/>
      <c r="DZ113" s="400"/>
      <c r="EA113" s="400"/>
      <c r="EB113" s="400"/>
      <c r="EC113" s="400"/>
      <c r="ED113" s="368">
        <f>ED107+TRISSABEAUTYCARE!AT94</f>
        <v>7960000</v>
      </c>
      <c r="EE113" s="400"/>
      <c r="EF113" s="400"/>
      <c r="EG113" s="400"/>
      <c r="EH113" s="400"/>
      <c r="EI113" s="400"/>
      <c r="EJ113" s="400"/>
      <c r="EK113" s="400"/>
      <c r="EL113" s="400"/>
      <c r="EM113" s="400"/>
      <c r="EN113" s="368">
        <f>EN107+TRISSABEAUTYCARE!AW94</f>
        <v>9900000</v>
      </c>
      <c r="EO113" s="400"/>
      <c r="EP113" s="400"/>
      <c r="EQ113" s="400"/>
      <c r="ER113" s="400"/>
      <c r="ES113" s="400"/>
      <c r="ET113" s="400"/>
      <c r="EU113" s="400"/>
      <c r="EV113" s="400"/>
      <c r="EW113" s="401"/>
      <c r="EX113" s="368">
        <f>EX107+TRISSABEAUTYCARE!AZ94</f>
        <v>8339000</v>
      </c>
      <c r="EY113" s="400"/>
      <c r="EZ113" s="400"/>
      <c r="FA113" s="400"/>
      <c r="FB113" s="400"/>
      <c r="FC113" s="400"/>
      <c r="FD113" s="400"/>
      <c r="FE113" s="400"/>
      <c r="FF113" s="400"/>
      <c r="FG113" s="401"/>
      <c r="FH113" s="368">
        <f>FH107+TRISSABEAUTYCARE!BC94</f>
        <v>7719500</v>
      </c>
      <c r="FI113" s="400"/>
      <c r="FJ113" s="400"/>
      <c r="FK113" s="400"/>
      <c r="FL113" s="400"/>
      <c r="FM113" s="400"/>
      <c r="FN113" s="400"/>
      <c r="FO113" s="400"/>
      <c r="FP113" s="400"/>
      <c r="FQ113" s="401"/>
      <c r="FR113" s="368">
        <f>FR107+TRISSABEAUTYCARE!BF94</f>
        <v>11463500</v>
      </c>
      <c r="FS113" s="400"/>
      <c r="FT113" s="400"/>
      <c r="FU113" s="400"/>
      <c r="FV113" s="400"/>
      <c r="FW113" s="400"/>
      <c r="FX113" s="400"/>
      <c r="FY113" s="400"/>
      <c r="FZ113" s="400"/>
      <c r="GA113" s="401"/>
      <c r="GB113" s="368">
        <f>GB107+TRISSABEAUTYCARE!BI94</f>
        <v>8283500</v>
      </c>
      <c r="GC113" s="400"/>
      <c r="GD113" s="400"/>
      <c r="GE113" s="400"/>
      <c r="GF113" s="400"/>
      <c r="GG113" s="400"/>
      <c r="GH113" s="400"/>
      <c r="GI113" s="400"/>
      <c r="GJ113" s="400"/>
      <c r="GK113" s="401"/>
      <c r="GL113" s="368">
        <f>GL107+TRISSABEAUTYCARE!BL94</f>
        <v>6279000</v>
      </c>
      <c r="GM113" s="400"/>
      <c r="GN113" s="400"/>
      <c r="GO113" s="400"/>
      <c r="GP113" s="400"/>
      <c r="GQ113" s="400"/>
      <c r="GR113" s="400"/>
      <c r="GS113" s="400"/>
      <c r="GT113" s="400"/>
      <c r="GU113" s="401"/>
      <c r="GV113" s="368">
        <f>GV107+TRISSABEAUTYCARE!BO94</f>
        <v>2511000</v>
      </c>
      <c r="GW113" s="400"/>
      <c r="GX113" s="400"/>
      <c r="GY113" s="400"/>
      <c r="GZ113" s="400"/>
      <c r="HA113" s="400"/>
      <c r="HB113" s="400"/>
      <c r="HC113" s="400"/>
      <c r="HD113" s="400"/>
      <c r="HE113" s="401"/>
      <c r="HF113" s="368">
        <f>HF107+TRISSABEAUTYCARE!BR94</f>
        <v>0</v>
      </c>
      <c r="HG113" s="400"/>
      <c r="HH113" s="400"/>
      <c r="HI113" s="400"/>
      <c r="HJ113" s="400"/>
      <c r="HK113" s="400"/>
      <c r="HL113" s="400"/>
      <c r="HM113" s="400"/>
      <c r="HN113" s="400"/>
      <c r="HO113" s="401"/>
      <c r="HP113" s="368">
        <f>HP107+TRISSABEAUTYCARE!BU94</f>
        <v>6373000</v>
      </c>
      <c r="HQ113" s="400"/>
      <c r="HR113" s="400"/>
      <c r="HS113" s="400"/>
      <c r="HT113" s="400"/>
      <c r="HU113" s="400"/>
      <c r="HV113" s="400"/>
      <c r="HW113" s="400"/>
      <c r="HX113" s="400"/>
      <c r="HY113" s="401"/>
      <c r="HZ113" s="368">
        <f>HZ107+TRISSABEAUTYCARE!BX94</f>
        <v>8545000</v>
      </c>
      <c r="IA113" s="400"/>
      <c r="IB113" s="400"/>
      <c r="IC113" s="400"/>
      <c r="ID113" s="400"/>
      <c r="IE113" s="400"/>
      <c r="IF113" s="400"/>
      <c r="IG113" s="400"/>
      <c r="IH113" s="400"/>
      <c r="II113" s="401"/>
      <c r="IJ113" s="368">
        <f>IJ107+TRISSABEAUTYCARE!CA94</f>
        <v>8014000</v>
      </c>
      <c r="IK113" s="400"/>
      <c r="IL113" s="400"/>
      <c r="IM113" s="400"/>
      <c r="IN113" s="400"/>
      <c r="IO113" s="400"/>
      <c r="IP113" s="400"/>
      <c r="IQ113" s="400"/>
      <c r="IR113" s="400"/>
      <c r="IS113" s="401"/>
      <c r="IT113" s="368">
        <f>IT107+TRISSABEAUTYCARE!CD94</f>
        <v>8040000</v>
      </c>
      <c r="IU113" s="400"/>
      <c r="IV113" s="400"/>
      <c r="IW113" s="400"/>
      <c r="IX113" s="400"/>
      <c r="IY113" s="400"/>
      <c r="IZ113" s="400"/>
      <c r="JA113" s="400"/>
      <c r="JB113" s="400"/>
      <c r="JC113" s="401"/>
      <c r="JD113" s="368">
        <f>JD107+TRISSABEAUTYCARE!CG94</f>
        <v>7485000</v>
      </c>
      <c r="JE113" s="400"/>
      <c r="JF113" s="400"/>
      <c r="JG113" s="400"/>
      <c r="JH113" s="400"/>
      <c r="JI113" s="400"/>
      <c r="JJ113" s="400"/>
      <c r="JK113" s="400"/>
      <c r="JL113" s="400"/>
      <c r="JM113" s="401"/>
      <c r="JN113" s="368">
        <f>JN107+TRISSABEAUTYCARE!CJ94</f>
        <v>5123000</v>
      </c>
      <c r="JO113" s="400"/>
      <c r="JP113" s="400"/>
      <c r="JQ113" s="400"/>
      <c r="JR113" s="400"/>
      <c r="JS113" s="400"/>
      <c r="JT113" s="400"/>
      <c r="JU113" s="400"/>
      <c r="JV113" s="400"/>
      <c r="JW113" s="401"/>
      <c r="JX113" s="368">
        <f>JX107+TRISSABEAUTYCARE!CM94</f>
        <v>6255000</v>
      </c>
      <c r="JY113" s="400"/>
      <c r="JZ113" s="400"/>
      <c r="KA113" s="400"/>
      <c r="KB113" s="400"/>
      <c r="KC113" s="400"/>
      <c r="KD113" s="400"/>
      <c r="KE113" s="400"/>
      <c r="KF113" s="400"/>
      <c r="KG113" s="401"/>
      <c r="KH113" s="368">
        <f>KH107+TRISSABEAUTYCARE!CP94</f>
        <v>7335000</v>
      </c>
      <c r="KI113" s="400"/>
      <c r="KJ113" s="400"/>
      <c r="KK113" s="400"/>
      <c r="KL113" s="400"/>
      <c r="KM113" s="400"/>
      <c r="KN113" s="400"/>
      <c r="KO113" s="400"/>
      <c r="KP113" s="400"/>
      <c r="KQ113" s="401"/>
      <c r="KR113" s="368">
        <f>KR107+TRISSABEAUTYCARE!CS94</f>
        <v>0</v>
      </c>
      <c r="KS113" s="400"/>
      <c r="KT113" s="400"/>
      <c r="KU113" s="400"/>
      <c r="KV113" s="400"/>
      <c r="KW113" s="400"/>
      <c r="KX113" s="400"/>
      <c r="KY113" s="400"/>
      <c r="KZ113" s="400"/>
      <c r="LA113" s="401"/>
      <c r="LB113" s="402"/>
      <c r="LC113" s="644">
        <f>SUM(D113:LB113)</f>
        <v>222187500</v>
      </c>
      <c r="LD113" s="645"/>
      <c r="LE113" s="38"/>
      <c r="LF113" s="467" t="s">
        <v>200</v>
      </c>
      <c r="LG113" s="25"/>
      <c r="LH113" s="606">
        <f>'RETAIL MAS'!LC108</f>
        <v>72836300</v>
      </c>
      <c r="LI113" s="607"/>
      <c r="LJ113" s="608">
        <f>'MAS WHOLE'!LW107</f>
        <v>2444370500</v>
      </c>
      <c r="LK113" s="609"/>
      <c r="LL113" s="468">
        <f>LH113+LJ113</f>
        <v>2517206800</v>
      </c>
    </row>
    <row r="114" spans="1:344" x14ac:dyDescent="0.25">
      <c r="B114" s="15"/>
      <c r="C114" s="15"/>
      <c r="D114" s="15"/>
      <c r="E114" s="15"/>
      <c r="F114" s="15"/>
      <c r="G114" s="15"/>
      <c r="H114" s="15"/>
      <c r="I114" s="15"/>
      <c r="J114" s="37"/>
      <c r="K114" s="37"/>
      <c r="L114" s="618"/>
      <c r="M114" s="618"/>
      <c r="N114" s="15"/>
      <c r="O114" s="15"/>
      <c r="P114" s="15"/>
      <c r="Q114" s="15"/>
      <c r="R114" s="15"/>
      <c r="S114" s="15"/>
      <c r="T114" s="37"/>
      <c r="U114" s="37"/>
      <c r="V114" s="618"/>
      <c r="W114" s="618"/>
      <c r="X114" s="15"/>
      <c r="Y114" s="15"/>
      <c r="Z114" s="15"/>
      <c r="AA114" s="15"/>
      <c r="AB114" s="15"/>
      <c r="AC114" s="15"/>
      <c r="AD114" s="37"/>
      <c r="AE114" s="37"/>
      <c r="AF114" s="626"/>
      <c r="AG114" s="626"/>
      <c r="AH114" s="15"/>
      <c r="AI114" s="15"/>
      <c r="AJ114" s="15"/>
      <c r="AK114" s="15"/>
      <c r="AL114" s="15"/>
      <c r="AM114" s="15"/>
      <c r="AN114" s="37"/>
      <c r="AO114" s="37"/>
      <c r="AP114" s="626"/>
      <c r="AQ114" s="626"/>
      <c r="AR114" s="15"/>
      <c r="AS114" s="15"/>
      <c r="AT114" s="15"/>
      <c r="AU114" s="15"/>
      <c r="AV114" s="15"/>
      <c r="AW114" s="15"/>
      <c r="AX114" s="37"/>
      <c r="AY114" s="37"/>
      <c r="AZ114" s="626"/>
      <c r="BA114" s="626"/>
      <c r="BB114" s="15"/>
      <c r="BC114" s="15"/>
      <c r="BD114" s="15"/>
      <c r="BE114" s="15"/>
      <c r="BF114" s="15"/>
      <c r="BG114" s="15"/>
      <c r="BH114" s="37"/>
      <c r="BI114" s="37"/>
      <c r="BJ114" s="626"/>
      <c r="BK114" s="626"/>
      <c r="BL114" s="15"/>
      <c r="BM114" s="15"/>
      <c r="BN114" s="15"/>
      <c r="BO114" s="15"/>
      <c r="BP114" s="15"/>
      <c r="BQ114" s="15"/>
      <c r="BR114" s="37"/>
      <c r="BS114" s="37"/>
      <c r="BT114" s="626"/>
      <c r="BU114" s="626"/>
      <c r="BV114" s="15"/>
      <c r="BW114" s="15"/>
      <c r="BX114" s="15"/>
      <c r="BY114" s="15"/>
      <c r="BZ114" s="15"/>
      <c r="CA114" s="15"/>
      <c r="CB114" s="37"/>
      <c r="CC114" s="37"/>
      <c r="CD114" s="626"/>
      <c r="CE114" s="626"/>
      <c r="CF114" s="15"/>
      <c r="CG114" s="15"/>
      <c r="CH114" s="15"/>
      <c r="CI114" s="15"/>
      <c r="CJ114" s="15"/>
      <c r="CK114" s="15"/>
      <c r="CL114" s="37"/>
      <c r="CM114" s="37"/>
      <c r="CN114" s="626"/>
      <c r="CO114" s="626"/>
      <c r="CP114" s="15"/>
      <c r="CQ114" s="15"/>
      <c r="CR114" s="15"/>
      <c r="CS114" s="15"/>
      <c r="CT114" s="15"/>
      <c r="CU114" s="15"/>
      <c r="CV114" s="37"/>
      <c r="CW114" s="37"/>
      <c r="CX114" s="626"/>
      <c r="CY114" s="626"/>
      <c r="CZ114" s="15"/>
      <c r="DA114" s="15"/>
      <c r="DB114" s="15"/>
      <c r="DC114" s="15"/>
      <c r="DD114" s="15"/>
      <c r="DE114" s="15"/>
      <c r="DF114" s="37"/>
      <c r="DG114" s="37"/>
      <c r="DH114" s="626"/>
      <c r="DI114" s="626"/>
      <c r="DJ114" s="15"/>
      <c r="DK114" s="15"/>
      <c r="DL114" s="15"/>
      <c r="DM114" s="15"/>
      <c r="DN114" s="15"/>
      <c r="DO114" s="15"/>
      <c r="DP114" s="37"/>
      <c r="DQ114" s="37"/>
      <c r="DR114" s="626"/>
      <c r="DS114" s="626"/>
      <c r="DT114" s="15"/>
      <c r="DU114" s="15"/>
      <c r="DV114" s="15"/>
      <c r="DW114" s="15"/>
      <c r="DX114" s="15"/>
      <c r="DY114" s="15"/>
      <c r="DZ114" s="37"/>
      <c r="EA114" s="37"/>
      <c r="EB114" s="626"/>
      <c r="EC114" s="626"/>
      <c r="ED114" s="15"/>
      <c r="EE114" s="15"/>
      <c r="EF114" s="15"/>
      <c r="EG114" s="15"/>
      <c r="EH114" s="15"/>
      <c r="EI114" s="15"/>
      <c r="EJ114" s="37"/>
      <c r="EK114" s="37"/>
      <c r="EL114" s="626"/>
      <c r="EM114" s="626"/>
      <c r="EN114" s="15"/>
      <c r="EO114" s="15"/>
      <c r="EP114" s="15"/>
      <c r="EQ114" s="15"/>
      <c r="ER114" s="15"/>
      <c r="ES114" s="15"/>
      <c r="ET114" s="37"/>
      <c r="EU114" s="37"/>
      <c r="EV114" s="626"/>
      <c r="EW114" s="626"/>
      <c r="EX114" s="15"/>
      <c r="EY114" s="15"/>
      <c r="EZ114" s="15"/>
      <c r="FA114" s="15"/>
      <c r="FB114" s="15"/>
      <c r="FC114" s="15"/>
      <c r="FD114" s="37"/>
      <c r="FE114" s="37"/>
      <c r="FF114" s="626"/>
      <c r="FG114" s="626"/>
      <c r="FH114" s="15"/>
      <c r="FI114" s="15"/>
      <c r="FJ114" s="15"/>
      <c r="FK114" s="15"/>
      <c r="FL114" s="15"/>
      <c r="FM114" s="15"/>
      <c r="FN114" s="37"/>
      <c r="FO114" s="37"/>
      <c r="FP114" s="626"/>
      <c r="FQ114" s="626"/>
      <c r="FR114" s="15"/>
      <c r="FS114" s="15"/>
      <c r="FT114" s="15"/>
      <c r="FU114" s="15"/>
      <c r="FV114" s="15"/>
      <c r="FW114" s="15"/>
      <c r="FX114" s="37"/>
      <c r="FY114" s="37"/>
      <c r="FZ114" s="626"/>
      <c r="GA114" s="626"/>
      <c r="GB114" s="15"/>
      <c r="GC114" s="15"/>
      <c r="GD114" s="15"/>
      <c r="GE114" s="15"/>
      <c r="GF114" s="15"/>
      <c r="GG114" s="15"/>
      <c r="GH114" s="37"/>
      <c r="GI114" s="37"/>
      <c r="GJ114" s="626"/>
      <c r="GK114" s="626"/>
      <c r="GL114" s="15"/>
      <c r="GM114" s="15"/>
      <c r="GN114" s="15"/>
      <c r="GO114" s="15"/>
      <c r="GP114" s="15"/>
      <c r="GQ114" s="15"/>
      <c r="GR114" s="37"/>
      <c r="GS114" s="37"/>
      <c r="GT114" s="626"/>
      <c r="GU114" s="626"/>
      <c r="GV114" s="15"/>
      <c r="GW114" s="15"/>
      <c r="GX114" s="15"/>
      <c r="GY114" s="15"/>
      <c r="GZ114" s="15"/>
      <c r="HA114" s="15"/>
      <c r="HB114" s="37"/>
      <c r="HC114" s="37"/>
      <c r="HD114" s="626"/>
      <c r="HE114" s="626"/>
      <c r="HF114" s="15"/>
      <c r="HG114" s="15"/>
      <c r="HH114" s="15"/>
      <c r="HI114" s="15"/>
      <c r="HJ114" s="15"/>
      <c r="HK114" s="15"/>
      <c r="HL114" s="37"/>
      <c r="HM114" s="37"/>
      <c r="HN114" s="626"/>
      <c r="HO114" s="626"/>
      <c r="HP114" s="15"/>
      <c r="HQ114" s="15"/>
      <c r="HR114" s="15"/>
      <c r="HS114" s="15"/>
      <c r="HT114" s="15"/>
      <c r="HU114" s="15"/>
      <c r="HV114" s="37"/>
      <c r="HW114" s="37"/>
      <c r="HX114" s="626"/>
      <c r="HY114" s="626"/>
      <c r="HZ114" s="15"/>
      <c r="IA114" s="15"/>
      <c r="IB114" s="15"/>
      <c r="IC114" s="15"/>
      <c r="ID114" s="15"/>
      <c r="IE114" s="15"/>
      <c r="IF114" s="37"/>
      <c r="IG114" s="37"/>
      <c r="IH114" s="626"/>
      <c r="II114" s="626"/>
      <c r="IJ114" s="15"/>
      <c r="IK114" s="15"/>
      <c r="IL114" s="15"/>
      <c r="IM114" s="15"/>
      <c r="IN114" s="15"/>
      <c r="IO114" s="15"/>
      <c r="IP114" s="37"/>
      <c r="IQ114" s="37"/>
      <c r="IR114" s="626"/>
      <c r="IS114" s="626"/>
      <c r="IT114" s="15"/>
      <c r="IU114" s="15"/>
      <c r="IV114" s="15"/>
      <c r="IW114" s="15"/>
      <c r="IX114" s="15"/>
      <c r="IY114" s="15"/>
      <c r="IZ114" s="37"/>
      <c r="JA114" s="37"/>
      <c r="JB114" s="626"/>
      <c r="JC114" s="626"/>
      <c r="JD114" s="15"/>
      <c r="JE114" s="15"/>
      <c r="JF114" s="15"/>
      <c r="JG114" s="15"/>
      <c r="JH114" s="15"/>
      <c r="JI114" s="15"/>
      <c r="JJ114" s="37"/>
      <c r="JK114" s="37"/>
      <c r="JL114" s="626"/>
      <c r="JM114" s="626"/>
      <c r="JN114" s="15"/>
      <c r="JO114" s="15"/>
      <c r="JP114" s="15"/>
      <c r="JQ114" s="15"/>
      <c r="JR114" s="15"/>
      <c r="JS114" s="15"/>
      <c r="JT114" s="37"/>
      <c r="JU114" s="37"/>
      <c r="JV114" s="626"/>
      <c r="JW114" s="626"/>
      <c r="JX114" s="15"/>
      <c r="JY114" s="15"/>
      <c r="JZ114" s="15"/>
      <c r="KA114" s="15"/>
      <c r="KB114" s="15"/>
      <c r="KC114" s="15"/>
      <c r="KD114" s="37"/>
      <c r="KE114" s="37"/>
      <c r="KF114" s="626"/>
      <c r="KG114" s="626"/>
      <c r="KH114" s="15"/>
      <c r="KI114" s="15"/>
      <c r="KJ114" s="15"/>
      <c r="KK114" s="15"/>
      <c r="KL114" s="15"/>
      <c r="KM114" s="15"/>
      <c r="KN114" s="37"/>
      <c r="KO114" s="37"/>
      <c r="KP114" s="626"/>
      <c r="KQ114" s="626"/>
      <c r="KR114" s="15"/>
      <c r="KS114" s="15"/>
      <c r="KT114" s="15"/>
      <c r="KU114" s="15"/>
      <c r="KV114" s="15"/>
      <c r="KW114" s="15"/>
      <c r="KX114" s="37"/>
      <c r="KY114" s="37"/>
      <c r="KZ114" s="626"/>
      <c r="LA114" s="626"/>
      <c r="LB114" s="280"/>
      <c r="LC114" s="226"/>
      <c r="LD114" s="340"/>
      <c r="LE114" s="284"/>
      <c r="LF114" s="610" t="s">
        <v>81</v>
      </c>
      <c r="LG114" s="611"/>
      <c r="LH114" s="612">
        <f>'RETAIL MAS'!LC107</f>
        <v>38860000</v>
      </c>
      <c r="LI114" s="613"/>
      <c r="LJ114" s="614">
        <f>'MAS WHOLE'!LW106</f>
        <v>2222145000</v>
      </c>
      <c r="LK114" s="615"/>
      <c r="LL114" s="162">
        <f>LH114+LJ114</f>
        <v>2261005000</v>
      </c>
    </row>
    <row r="115" spans="1:344" s="15" customFormat="1" x14ac:dyDescent="0.25">
      <c r="A115" s="14"/>
      <c r="J115" s="37"/>
      <c r="K115" s="37"/>
      <c r="L115" s="618"/>
      <c r="M115" s="618"/>
      <c r="Q115" s="15" t="s">
        <v>310</v>
      </c>
      <c r="T115" s="37"/>
      <c r="U115" s="37"/>
      <c r="V115" s="618"/>
      <c r="W115" s="618"/>
      <c r="AD115" s="37"/>
      <c r="AE115" s="37"/>
      <c r="AF115" s="618"/>
      <c r="AG115" s="618"/>
      <c r="AN115" s="37"/>
      <c r="AO115" s="37"/>
      <c r="AP115" s="618"/>
      <c r="AQ115" s="618"/>
      <c r="AX115" s="37"/>
      <c r="AY115" s="37"/>
      <c r="AZ115" s="618"/>
      <c r="BA115" s="618"/>
      <c r="BH115" s="37"/>
      <c r="BI115" s="37"/>
      <c r="BJ115" s="618"/>
      <c r="BK115" s="618"/>
      <c r="BR115" s="37"/>
      <c r="BS115" s="37"/>
      <c r="BT115" s="618"/>
      <c r="BU115" s="618"/>
      <c r="CB115" s="37"/>
      <c r="CC115" s="37"/>
      <c r="CD115" s="618"/>
      <c r="CE115" s="618"/>
      <c r="CF115" s="15">
        <v>60000</v>
      </c>
      <c r="CG115" s="15" t="s">
        <v>346</v>
      </c>
      <c r="CJ115" s="15">
        <v>275000</v>
      </c>
      <c r="CL115" s="37"/>
      <c r="CM115" s="37"/>
      <c r="CN115" s="618"/>
      <c r="CO115" s="618"/>
      <c r="CV115" s="37"/>
      <c r="CW115" s="37"/>
      <c r="CX115" s="618"/>
      <c r="CY115" s="618"/>
      <c r="DF115" s="37"/>
      <c r="DG115" s="37"/>
      <c r="DH115" s="618"/>
      <c r="DI115" s="618"/>
      <c r="DP115" s="37"/>
      <c r="DQ115" s="37"/>
      <c r="DR115" s="618"/>
      <c r="DS115" s="618"/>
      <c r="DT115" s="15">
        <v>300000</v>
      </c>
      <c r="DZ115" s="37"/>
      <c r="EA115" s="37"/>
      <c r="EB115" s="618"/>
      <c r="EC115" s="618"/>
      <c r="EJ115" s="37"/>
      <c r="EK115" s="37"/>
      <c r="EL115" s="618"/>
      <c r="EM115" s="618"/>
      <c r="ER115" s="15">
        <v>60000</v>
      </c>
      <c r="ET115" s="37"/>
      <c r="EU115" s="37"/>
      <c r="EV115" s="618"/>
      <c r="EW115" s="618"/>
      <c r="FD115" s="37"/>
      <c r="FE115" s="37"/>
      <c r="FF115" s="618"/>
      <c r="FG115" s="618"/>
      <c r="FN115" s="37"/>
      <c r="FO115" s="37"/>
      <c r="FP115" s="618"/>
      <c r="FQ115" s="618"/>
      <c r="FX115" s="37"/>
      <c r="FY115" s="37"/>
      <c r="FZ115" s="618"/>
      <c r="GA115" s="618"/>
      <c r="GB115" s="15">
        <v>75000</v>
      </c>
      <c r="GH115" s="37"/>
      <c r="GI115" s="37"/>
      <c r="GJ115" s="618"/>
      <c r="GK115" s="618"/>
      <c r="GR115" s="37"/>
      <c r="GS115" s="37"/>
      <c r="GT115" s="618"/>
      <c r="GU115" s="618"/>
      <c r="HB115" s="37"/>
      <c r="HC115" s="37"/>
      <c r="HD115" s="618"/>
      <c r="HE115" s="618"/>
      <c r="HL115" s="37"/>
      <c r="HM115" s="37"/>
      <c r="HN115" s="618"/>
      <c r="HO115" s="618"/>
      <c r="HP115" s="15">
        <v>260000</v>
      </c>
      <c r="HQ115" s="15">
        <v>80000</v>
      </c>
      <c r="HV115" s="37"/>
      <c r="HW115" s="37"/>
      <c r="HX115" s="618"/>
      <c r="HY115" s="618"/>
      <c r="IF115" s="37"/>
      <c r="IG115" s="37"/>
      <c r="IH115" s="618"/>
      <c r="II115" s="618"/>
      <c r="IP115" s="37"/>
      <c r="IQ115" s="37"/>
      <c r="IR115" s="618"/>
      <c r="IS115" s="618"/>
      <c r="IZ115" s="37"/>
      <c r="JA115" s="37"/>
      <c r="JB115" s="618"/>
      <c r="JC115" s="618"/>
      <c r="JJ115" s="37"/>
      <c r="JK115" s="37"/>
      <c r="JL115" s="618"/>
      <c r="JM115" s="618"/>
      <c r="JT115" s="37"/>
      <c r="JU115" s="37"/>
      <c r="JV115" s="618"/>
      <c r="JW115" s="618"/>
      <c r="KD115" s="37"/>
      <c r="KE115" s="37"/>
      <c r="KF115" s="618"/>
      <c r="KG115" s="618"/>
      <c r="KL115" s="15">
        <v>450000</v>
      </c>
      <c r="KN115" s="37"/>
      <c r="KO115" s="37"/>
      <c r="KP115" s="618"/>
      <c r="KQ115" s="618"/>
      <c r="KX115" s="37"/>
      <c r="KY115" s="37"/>
      <c r="KZ115" s="618"/>
      <c r="LA115" s="618"/>
      <c r="LB115" s="278"/>
      <c r="LC115" s="635"/>
      <c r="LD115" s="635"/>
      <c r="LE115" s="284"/>
      <c r="LF115" s="25" t="s">
        <v>38</v>
      </c>
      <c r="LG115" s="25"/>
      <c r="LH115" s="612">
        <f>LH113-LH114</f>
        <v>33976300</v>
      </c>
      <c r="LI115" s="613"/>
      <c r="LJ115" s="614">
        <f>LJ113-LJ114</f>
        <v>222225500</v>
      </c>
      <c r="LK115" s="615"/>
      <c r="LL115" s="162">
        <f>LH115+LJ115</f>
        <v>256201800</v>
      </c>
      <c r="LM115" s="81"/>
      <c r="LN115" s="81"/>
      <c r="LO115" s="81"/>
      <c r="LP115" s="81"/>
      <c r="LQ115" s="81"/>
      <c r="LR115" s="81"/>
      <c r="LS115" s="81"/>
      <c r="LT115" s="81"/>
      <c r="LU115" s="81"/>
      <c r="LV115" s="81"/>
      <c r="LW115" s="81"/>
      <c r="LX115" s="81"/>
      <c r="LY115" s="81"/>
      <c r="LZ115" s="81"/>
      <c r="MA115" s="81"/>
      <c r="MB115" s="81"/>
      <c r="MC115" s="81"/>
      <c r="MD115" s="81"/>
      <c r="ME115" s="81"/>
      <c r="MF115" s="81"/>
    </row>
    <row r="116" spans="1:344" s="15" customFormat="1" x14ac:dyDescent="0.25">
      <c r="A116" s="14"/>
      <c r="J116" s="626"/>
      <c r="K116" s="626"/>
      <c r="L116" s="618"/>
      <c r="M116" s="618"/>
      <c r="Q116" s="15" t="s">
        <v>311</v>
      </c>
      <c r="T116" s="275"/>
      <c r="U116" s="275"/>
      <c r="V116" s="618"/>
      <c r="W116" s="618"/>
      <c r="AD116" s="626"/>
      <c r="AE116" s="626"/>
      <c r="AF116" s="618"/>
      <c r="AG116" s="618"/>
      <c r="AN116" s="626"/>
      <c r="AO116" s="626"/>
      <c r="AP116" s="618"/>
      <c r="AQ116" s="618"/>
      <c r="AX116" s="626"/>
      <c r="AY116" s="626"/>
      <c r="AZ116" s="618"/>
      <c r="BA116" s="618"/>
      <c r="BH116" s="626"/>
      <c r="BI116" s="626"/>
      <c r="BJ116" s="618"/>
      <c r="BK116" s="618"/>
      <c r="BR116" s="626"/>
      <c r="BS116" s="626"/>
      <c r="BT116" s="618"/>
      <c r="BU116" s="618"/>
      <c r="CB116" s="626"/>
      <c r="CC116" s="626"/>
      <c r="CD116" s="618"/>
      <c r="CE116" s="618"/>
      <c r="CF116" s="76">
        <f>CF110+CF115</f>
        <v>3193000</v>
      </c>
      <c r="CJ116" s="15">
        <v>600000</v>
      </c>
      <c r="CL116" s="626"/>
      <c r="CM116" s="626"/>
      <c r="CN116" s="618"/>
      <c r="CO116" s="618"/>
      <c r="CV116" s="626"/>
      <c r="CW116" s="626"/>
      <c r="CX116" s="618"/>
      <c r="CY116" s="618"/>
      <c r="DF116" s="626"/>
      <c r="DG116" s="626"/>
      <c r="DH116" s="618"/>
      <c r="DI116" s="618"/>
      <c r="DP116" s="626"/>
      <c r="DQ116" s="626"/>
      <c r="DR116" s="618"/>
      <c r="DS116" s="618"/>
      <c r="DT116" s="15">
        <v>400000</v>
      </c>
      <c r="DZ116" s="626"/>
      <c r="EA116" s="626"/>
      <c r="EB116" s="618"/>
      <c r="EC116" s="618"/>
      <c r="EJ116" s="626"/>
      <c r="EK116" s="626"/>
      <c r="EL116" s="618"/>
      <c r="EM116" s="618"/>
      <c r="ER116" s="15">
        <v>240000</v>
      </c>
      <c r="ET116" s="626"/>
      <c r="EU116" s="626"/>
      <c r="EV116" s="618"/>
      <c r="EW116" s="618"/>
      <c r="FD116" s="626"/>
      <c r="FE116" s="626"/>
      <c r="FF116" s="618"/>
      <c r="FG116" s="618"/>
      <c r="FN116" s="626"/>
      <c r="FO116" s="626"/>
      <c r="FP116" s="618"/>
      <c r="FQ116" s="618"/>
      <c r="FX116" s="626"/>
      <c r="FY116" s="626"/>
      <c r="FZ116" s="618"/>
      <c r="GA116" s="618"/>
      <c r="GB116" s="15">
        <v>85000</v>
      </c>
      <c r="GH116" s="626"/>
      <c r="GI116" s="626"/>
      <c r="GJ116" s="618"/>
      <c r="GK116" s="618"/>
      <c r="GL116" s="15">
        <v>75000</v>
      </c>
      <c r="GR116" s="626"/>
      <c r="GS116" s="626"/>
      <c r="GT116" s="618"/>
      <c r="GU116" s="618"/>
      <c r="HB116" s="626"/>
      <c r="HC116" s="626"/>
      <c r="HD116" s="618"/>
      <c r="HE116" s="618"/>
      <c r="HL116" s="626"/>
      <c r="HM116" s="626"/>
      <c r="HN116" s="618"/>
      <c r="HO116" s="618"/>
      <c r="HP116" s="15">
        <v>200000</v>
      </c>
      <c r="HQ116" s="15">
        <v>75000</v>
      </c>
      <c r="HV116" s="626"/>
      <c r="HW116" s="626"/>
      <c r="HX116" s="618"/>
      <c r="HY116" s="618"/>
      <c r="IF116" s="626"/>
      <c r="IG116" s="626"/>
      <c r="IH116" s="618"/>
      <c r="II116" s="618"/>
      <c r="IN116" s="15">
        <v>460000</v>
      </c>
      <c r="IP116" s="626"/>
      <c r="IQ116" s="626"/>
      <c r="IR116" s="618"/>
      <c r="IS116" s="618"/>
      <c r="IZ116" s="626"/>
      <c r="JA116" s="626"/>
      <c r="JB116" s="618"/>
      <c r="JC116" s="618"/>
      <c r="JJ116" s="626"/>
      <c r="JK116" s="626"/>
      <c r="JL116" s="618"/>
      <c r="JM116" s="618"/>
      <c r="JT116" s="626"/>
      <c r="JU116" s="626"/>
      <c r="JV116" s="618"/>
      <c r="JW116" s="618"/>
      <c r="KD116" s="626"/>
      <c r="KE116" s="626"/>
      <c r="KF116" s="618"/>
      <c r="KG116" s="618"/>
      <c r="KL116" s="15">
        <v>85000</v>
      </c>
      <c r="KN116" s="626"/>
      <c r="KO116" s="626"/>
      <c r="KP116" s="618"/>
      <c r="KQ116" s="618"/>
      <c r="KX116" s="626"/>
      <c r="KY116" s="626"/>
      <c r="KZ116" s="618"/>
      <c r="LA116" s="618"/>
      <c r="LB116" s="278"/>
      <c r="LC116" s="635"/>
      <c r="LD116" s="635"/>
      <c r="LE116" s="284"/>
      <c r="LF116" s="612" t="s">
        <v>201</v>
      </c>
      <c r="LG116" s="613"/>
      <c r="LH116" s="616">
        <f>LH115/LH114</f>
        <v>0.87432578486875967</v>
      </c>
      <c r="LI116" s="617"/>
      <c r="LJ116" s="616">
        <f>LJ115/LJ114</f>
        <v>0.10000495017201848</v>
      </c>
      <c r="LK116" s="617"/>
      <c r="LL116" s="469">
        <f>LL115/LL114</f>
        <v>0.11331323902423922</v>
      </c>
      <c r="LM116" s="81"/>
      <c r="LN116" s="81"/>
      <c r="LO116" s="81"/>
      <c r="LP116" s="81"/>
      <c r="LQ116" s="81"/>
      <c r="LR116" s="81"/>
      <c r="LS116" s="81"/>
      <c r="LT116" s="81"/>
      <c r="LU116" s="81"/>
      <c r="LV116" s="81"/>
      <c r="LW116" s="81"/>
      <c r="LX116" s="81"/>
      <c r="LY116" s="81"/>
      <c r="LZ116" s="81"/>
      <c r="MA116" s="81"/>
      <c r="MB116" s="81"/>
      <c r="MC116" s="81"/>
      <c r="MD116" s="81"/>
      <c r="ME116" s="81"/>
      <c r="MF116" s="81"/>
    </row>
    <row r="117" spans="1:344" s="15" customFormat="1" x14ac:dyDescent="0.25">
      <c r="A117" s="14"/>
      <c r="F117" s="81"/>
      <c r="J117" s="37"/>
      <c r="K117" s="37"/>
      <c r="L117" s="618"/>
      <c r="M117" s="618"/>
      <c r="P117" s="81"/>
      <c r="T117" s="37"/>
      <c r="U117" s="37"/>
      <c r="V117" s="618"/>
      <c r="W117" s="618"/>
      <c r="Z117" s="81"/>
      <c r="AD117" s="37"/>
      <c r="AE117" s="37"/>
      <c r="AF117" s="618"/>
      <c r="AG117" s="618"/>
      <c r="AJ117" s="81"/>
      <c r="AN117" s="37"/>
      <c r="AO117" s="37"/>
      <c r="AP117" s="618"/>
      <c r="AQ117" s="618"/>
      <c r="AT117" s="81"/>
      <c r="AX117" s="37"/>
      <c r="AY117" s="37"/>
      <c r="AZ117" s="618"/>
      <c r="BA117" s="618"/>
      <c r="BD117" s="81"/>
      <c r="BH117" s="37"/>
      <c r="BI117" s="37"/>
      <c r="BJ117" s="618"/>
      <c r="BK117" s="618"/>
      <c r="BN117" s="81"/>
      <c r="BR117" s="37"/>
      <c r="BS117" s="37"/>
      <c r="BT117" s="618"/>
      <c r="BU117" s="618"/>
      <c r="BX117" s="81"/>
      <c r="CB117" s="37"/>
      <c r="CC117" s="37"/>
      <c r="CD117" s="618"/>
      <c r="CE117" s="618"/>
      <c r="CH117" s="81"/>
      <c r="CJ117" s="15">
        <v>230000</v>
      </c>
      <c r="CL117" s="37"/>
      <c r="CM117" s="37"/>
      <c r="CN117" s="618"/>
      <c r="CO117" s="618"/>
      <c r="CR117" s="81"/>
      <c r="CV117" s="37"/>
      <c r="CW117" s="37"/>
      <c r="CX117" s="618"/>
      <c r="CY117" s="618"/>
      <c r="DB117" s="81"/>
      <c r="DF117" s="37"/>
      <c r="DG117" s="37"/>
      <c r="DH117" s="618"/>
      <c r="DI117" s="618"/>
      <c r="DL117" s="81"/>
      <c r="DP117" s="37"/>
      <c r="DQ117" s="37"/>
      <c r="DR117" s="618"/>
      <c r="DS117" s="618"/>
      <c r="DT117" s="15">
        <v>1610000</v>
      </c>
      <c r="DV117" s="81"/>
      <c r="DZ117" s="37"/>
      <c r="EA117" s="37"/>
      <c r="EB117" s="618"/>
      <c r="EC117" s="618"/>
      <c r="EF117" s="81"/>
      <c r="EJ117" s="37"/>
      <c r="EK117" s="37"/>
      <c r="EL117" s="618"/>
      <c r="EM117" s="618"/>
      <c r="EP117" s="81"/>
      <c r="ER117" s="15">
        <v>440000</v>
      </c>
      <c r="ET117" s="37"/>
      <c r="EU117" s="37"/>
      <c r="EV117" s="618"/>
      <c r="EW117" s="618"/>
      <c r="EZ117" s="81"/>
      <c r="FD117" s="37"/>
      <c r="FE117" s="37"/>
      <c r="FF117" s="618"/>
      <c r="FG117" s="618"/>
      <c r="FJ117" s="81"/>
      <c r="FN117" s="37"/>
      <c r="FO117" s="37"/>
      <c r="FP117" s="618"/>
      <c r="FQ117" s="618"/>
      <c r="FT117" s="81"/>
      <c r="FX117" s="37"/>
      <c r="FY117" s="37"/>
      <c r="FZ117" s="618"/>
      <c r="GA117" s="618"/>
      <c r="GB117" s="15">
        <v>75000</v>
      </c>
      <c r="GD117" s="81"/>
      <c r="GH117" s="37"/>
      <c r="GI117" s="37"/>
      <c r="GJ117" s="618"/>
      <c r="GK117" s="618"/>
      <c r="GL117" s="15">
        <v>75000</v>
      </c>
      <c r="GN117" s="81"/>
      <c r="GR117" s="37"/>
      <c r="GS117" s="37"/>
      <c r="GT117" s="618"/>
      <c r="GU117" s="618"/>
      <c r="GX117" s="81"/>
      <c r="HB117" s="37"/>
      <c r="HC117" s="37"/>
      <c r="HD117" s="618"/>
      <c r="HE117" s="618"/>
      <c r="HH117" s="81"/>
      <c r="HL117" s="37"/>
      <c r="HM117" s="37"/>
      <c r="HN117" s="618"/>
      <c r="HO117" s="618"/>
      <c r="HP117" s="15">
        <v>135000</v>
      </c>
      <c r="HQ117" s="15">
        <v>75000</v>
      </c>
      <c r="HR117" s="81"/>
      <c r="HV117" s="37"/>
      <c r="HW117" s="37"/>
      <c r="HX117" s="618"/>
      <c r="HY117" s="618"/>
      <c r="IB117" s="81"/>
      <c r="IF117" s="37"/>
      <c r="IG117" s="37"/>
      <c r="IH117" s="618"/>
      <c r="II117" s="618"/>
      <c r="IL117" s="81"/>
      <c r="IN117" s="15">
        <v>155000</v>
      </c>
      <c r="IP117" s="37"/>
      <c r="IQ117" s="37"/>
      <c r="IR117" s="618"/>
      <c r="IS117" s="618"/>
      <c r="IV117" s="81"/>
      <c r="IZ117" s="37"/>
      <c r="JA117" s="37"/>
      <c r="JB117" s="618"/>
      <c r="JC117" s="618"/>
      <c r="JF117" s="81"/>
      <c r="JJ117" s="37"/>
      <c r="JK117" s="37"/>
      <c r="JL117" s="618"/>
      <c r="JM117" s="618"/>
      <c r="JP117" s="81"/>
      <c r="JT117" s="37"/>
      <c r="JU117" s="37"/>
      <c r="JV117" s="618"/>
      <c r="JW117" s="618"/>
      <c r="JZ117" s="81"/>
      <c r="KD117" s="37"/>
      <c r="KE117" s="37"/>
      <c r="KF117" s="618"/>
      <c r="KG117" s="618"/>
      <c r="KJ117" s="81"/>
      <c r="KL117" s="15">
        <v>85000</v>
      </c>
      <c r="KN117" s="37"/>
      <c r="KO117" s="37"/>
      <c r="KP117" s="618"/>
      <c r="KQ117" s="618"/>
      <c r="KT117" s="81"/>
      <c r="KX117" s="37"/>
      <c r="KY117" s="37"/>
      <c r="KZ117" s="618"/>
      <c r="LA117" s="618"/>
      <c r="LB117" s="278"/>
      <c r="LC117" s="635"/>
      <c r="LD117" s="635"/>
      <c r="LE117" s="284"/>
      <c r="LF117" s="81"/>
      <c r="LG117" s="81"/>
      <c r="LH117" s="81"/>
      <c r="LI117" s="81"/>
      <c r="LJ117" s="81"/>
      <c r="LK117" s="81"/>
      <c r="LL117" s="81"/>
      <c r="LM117" s="81"/>
      <c r="LN117" s="81"/>
      <c r="LO117" s="81"/>
      <c r="LP117" s="81"/>
      <c r="LQ117" s="81"/>
      <c r="LR117" s="81"/>
      <c r="LS117" s="81"/>
      <c r="LT117" s="81"/>
      <c r="LU117" s="81"/>
      <c r="LV117" s="81"/>
      <c r="LW117" s="81"/>
      <c r="LX117" s="81"/>
      <c r="LY117" s="81"/>
      <c r="LZ117" s="81"/>
      <c r="MA117" s="81"/>
      <c r="MB117" s="81"/>
      <c r="MC117" s="81"/>
      <c r="MD117" s="81"/>
      <c r="ME117" s="81"/>
      <c r="MF117" s="81"/>
    </row>
    <row r="118" spans="1:344" s="15" customFormat="1" ht="31.5" customHeight="1" x14ac:dyDescent="0.25">
      <c r="A118" s="14"/>
      <c r="H118" s="37"/>
      <c r="J118" s="618"/>
      <c r="K118" s="618"/>
      <c r="L118" s="619"/>
      <c r="M118" s="619"/>
      <c r="R118" s="37"/>
      <c r="T118" s="618"/>
      <c r="U118" s="618"/>
      <c r="V118" s="619"/>
      <c r="W118" s="619"/>
      <c r="AB118" s="37"/>
      <c r="AD118" s="618"/>
      <c r="AE118" s="618"/>
      <c r="AF118" s="619"/>
      <c r="AG118" s="619"/>
      <c r="AL118" s="37"/>
      <c r="AN118" s="618"/>
      <c r="AO118" s="618"/>
      <c r="AP118" s="619"/>
      <c r="AQ118" s="619"/>
      <c r="AV118" s="37"/>
      <c r="AX118" s="618"/>
      <c r="AY118" s="618"/>
      <c r="AZ118" s="619"/>
      <c r="BA118" s="619"/>
      <c r="BF118" s="37"/>
      <c r="BH118" s="618"/>
      <c r="BI118" s="618"/>
      <c r="BJ118" s="619"/>
      <c r="BK118" s="619"/>
      <c r="BP118" s="37"/>
      <c r="BR118" s="618"/>
      <c r="BS118" s="618"/>
      <c r="BT118" s="619"/>
      <c r="BU118" s="619"/>
      <c r="BZ118" s="37"/>
      <c r="CB118" s="618"/>
      <c r="CC118" s="618"/>
      <c r="CD118" s="619"/>
      <c r="CE118" s="619"/>
      <c r="CJ118" s="37">
        <v>235000</v>
      </c>
      <c r="CL118" s="618"/>
      <c r="CM118" s="618"/>
      <c r="CN118" s="619"/>
      <c r="CO118" s="619"/>
      <c r="CT118" s="37"/>
      <c r="CV118" s="618"/>
      <c r="CW118" s="618"/>
      <c r="CX118" s="619"/>
      <c r="CY118" s="619"/>
      <c r="DD118" s="37"/>
      <c r="DF118" s="618"/>
      <c r="DG118" s="618"/>
      <c r="DH118" s="619"/>
      <c r="DI118" s="619"/>
      <c r="DN118" s="37"/>
      <c r="DP118" s="618"/>
      <c r="DQ118" s="618"/>
      <c r="DR118" s="619"/>
      <c r="DS118" s="619"/>
      <c r="DT118" s="256">
        <f>SUM(DT115:DT117)</f>
        <v>2310000</v>
      </c>
      <c r="DX118" s="37"/>
      <c r="DZ118" s="618"/>
      <c r="EA118" s="618"/>
      <c r="EB118" s="619"/>
      <c r="EC118" s="619"/>
      <c r="EH118" s="37"/>
      <c r="EJ118" s="618"/>
      <c r="EK118" s="618"/>
      <c r="EL118" s="619"/>
      <c r="EM118" s="619"/>
      <c r="ER118" s="376">
        <f>SUM(ER115:ER117)</f>
        <v>740000</v>
      </c>
      <c r="ET118" s="618"/>
      <c r="EU118" s="618"/>
      <c r="EV118" s="619"/>
      <c r="EW118" s="619"/>
      <c r="FB118" s="37"/>
      <c r="FD118" s="618"/>
      <c r="FE118" s="618"/>
      <c r="FF118" s="619"/>
      <c r="FG118" s="619"/>
      <c r="FL118" s="37"/>
      <c r="FN118" s="618"/>
      <c r="FO118" s="618"/>
      <c r="FP118" s="619"/>
      <c r="FQ118" s="619"/>
      <c r="FV118" s="37"/>
      <c r="FX118" s="618"/>
      <c r="FY118" s="618"/>
      <c r="FZ118" s="619"/>
      <c r="GA118" s="619"/>
      <c r="GB118" s="15">
        <v>240000</v>
      </c>
      <c r="GF118" s="37"/>
      <c r="GH118" s="618"/>
      <c r="GI118" s="618"/>
      <c r="GJ118" s="619"/>
      <c r="GK118" s="619"/>
      <c r="GL118" s="15">
        <v>75000</v>
      </c>
      <c r="GP118" s="37"/>
      <c r="GR118" s="618"/>
      <c r="GS118" s="618"/>
      <c r="GT118" s="619"/>
      <c r="GU118" s="619"/>
      <c r="GZ118" s="37"/>
      <c r="HB118" s="618"/>
      <c r="HC118" s="618"/>
      <c r="HD118" s="619"/>
      <c r="HE118" s="619"/>
      <c r="HJ118" s="37"/>
      <c r="HL118" s="618"/>
      <c r="HM118" s="618"/>
      <c r="HN118" s="619"/>
      <c r="HO118" s="619"/>
      <c r="HP118" s="15">
        <v>98000</v>
      </c>
      <c r="HQ118" s="15">
        <v>300000</v>
      </c>
      <c r="HT118" s="37"/>
      <c r="HV118" s="618"/>
      <c r="HW118" s="618"/>
      <c r="HX118" s="619"/>
      <c r="HY118" s="619"/>
      <c r="ID118" s="37"/>
      <c r="IF118" s="618"/>
      <c r="IG118" s="618"/>
      <c r="IH118" s="619"/>
      <c r="II118" s="619"/>
      <c r="IN118" s="37">
        <v>250000</v>
      </c>
      <c r="IP118" s="618"/>
      <c r="IQ118" s="618"/>
      <c r="IR118" s="619"/>
      <c r="IS118" s="619"/>
      <c r="IX118" s="37"/>
      <c r="IZ118" s="618"/>
      <c r="JA118" s="618"/>
      <c r="JB118" s="619"/>
      <c r="JC118" s="619"/>
      <c r="JH118" s="37"/>
      <c r="JJ118" s="618"/>
      <c r="JK118" s="618"/>
      <c r="JL118" s="619"/>
      <c r="JM118" s="619"/>
      <c r="JR118" s="37"/>
      <c r="JT118" s="618"/>
      <c r="JU118" s="618"/>
      <c r="JV118" s="619"/>
      <c r="JW118" s="619"/>
      <c r="KB118" s="37"/>
      <c r="KD118" s="618"/>
      <c r="KE118" s="618"/>
      <c r="KF118" s="619"/>
      <c r="KG118" s="619"/>
      <c r="KL118" s="37">
        <v>270000</v>
      </c>
      <c r="KN118" s="618"/>
      <c r="KO118" s="618"/>
      <c r="KP118" s="619"/>
      <c r="KQ118" s="619"/>
      <c r="KV118" s="37"/>
      <c r="KX118" s="618"/>
      <c r="KY118" s="618"/>
      <c r="KZ118" s="619"/>
      <c r="LA118" s="619"/>
      <c r="LB118" s="279"/>
      <c r="LC118" s="618"/>
      <c r="LD118" s="618"/>
      <c r="LE118" s="279"/>
      <c r="LF118" s="225"/>
      <c r="LG118" s="81"/>
      <c r="LH118" s="81"/>
      <c r="LI118" s="600" t="s">
        <v>288</v>
      </c>
      <c r="LJ118" s="600"/>
      <c r="LK118" s="81"/>
      <c r="LL118" s="470" t="s">
        <v>289</v>
      </c>
      <c r="LM118" s="81"/>
      <c r="LN118" s="81"/>
      <c r="LO118" s="81"/>
      <c r="LP118" s="81"/>
      <c r="LQ118" s="81"/>
      <c r="LR118" s="81"/>
      <c r="LS118" s="81"/>
      <c r="LT118" s="81"/>
      <c r="LU118" s="81"/>
      <c r="LV118" s="81"/>
      <c r="LW118" s="81"/>
      <c r="LX118" s="81"/>
      <c r="LY118" s="81"/>
      <c r="LZ118" s="81"/>
      <c r="MA118" s="81"/>
      <c r="MB118" s="81"/>
      <c r="MC118" s="81"/>
      <c r="MD118" s="81"/>
      <c r="ME118" s="81"/>
      <c r="MF118" s="81"/>
    </row>
    <row r="119" spans="1:344" s="15" customFormat="1" x14ac:dyDescent="0.25">
      <c r="A119" s="14"/>
      <c r="CJ119" s="15">
        <v>223000</v>
      </c>
      <c r="GB119" s="15">
        <v>240000</v>
      </c>
      <c r="GL119" s="15">
        <v>475000</v>
      </c>
      <c r="HP119" s="15">
        <v>275000</v>
      </c>
      <c r="HQ119" s="15">
        <v>350000</v>
      </c>
      <c r="IN119" s="15">
        <v>180000</v>
      </c>
      <c r="KL119" s="15">
        <v>300000</v>
      </c>
      <c r="LC119" s="81"/>
      <c r="LD119" s="336"/>
      <c r="LE119" s="160"/>
      <c r="LF119" s="81"/>
      <c r="LG119" s="81"/>
      <c r="LH119" s="81"/>
      <c r="LI119" s="601">
        <f>LL113+LH107</f>
        <v>2692822800</v>
      </c>
      <c r="LJ119" s="601"/>
      <c r="LK119" s="81"/>
      <c r="LL119" s="468">
        <f>LL113+LL107</f>
        <v>2739394300</v>
      </c>
      <c r="LM119" s="81"/>
      <c r="LN119" s="81"/>
      <c r="LO119" s="81"/>
      <c r="LP119" s="81"/>
      <c r="LQ119" s="81"/>
      <c r="LR119" s="81"/>
      <c r="LS119" s="81"/>
      <c r="LT119" s="81"/>
      <c r="LU119" s="81"/>
      <c r="LV119" s="81"/>
      <c r="LW119" s="81"/>
      <c r="LX119" s="81"/>
      <c r="LY119" s="81"/>
      <c r="LZ119" s="81"/>
      <c r="MA119" s="81"/>
      <c r="MB119" s="81"/>
      <c r="MC119" s="81"/>
      <c r="MD119" s="81"/>
      <c r="ME119" s="81"/>
      <c r="MF119" s="81"/>
    </row>
    <row r="120" spans="1:344" s="15" customFormat="1" x14ac:dyDescent="0.25">
      <c r="A120" s="14"/>
      <c r="CJ120" s="15">
        <v>300000</v>
      </c>
      <c r="GB120" s="15">
        <v>165000</v>
      </c>
      <c r="GL120" s="15">
        <v>175000</v>
      </c>
      <c r="HP120" s="76">
        <f>SUM(HP115:HP119)</f>
        <v>968000</v>
      </c>
      <c r="HQ120" s="15">
        <v>60000</v>
      </c>
      <c r="IN120" s="15">
        <v>225000</v>
      </c>
      <c r="KL120" s="76">
        <f>SUM(KL115:KL119)</f>
        <v>1190000</v>
      </c>
      <c r="LC120" s="81"/>
      <c r="LD120" s="336"/>
      <c r="LE120" s="160"/>
      <c r="LF120" s="81"/>
      <c r="LG120" s="81"/>
      <c r="LH120" s="81"/>
      <c r="LI120" s="602">
        <f>LL114+LH108</f>
        <v>2356570000</v>
      </c>
      <c r="LJ120" s="602"/>
      <c r="LK120" s="81"/>
      <c r="LL120" s="162">
        <f>LL114+LL108</f>
        <v>2356570000</v>
      </c>
      <c r="LM120" s="81"/>
      <c r="LN120" s="81"/>
      <c r="LO120" s="81"/>
      <c r="LP120" s="81"/>
      <c r="LQ120" s="81"/>
      <c r="LR120" s="81"/>
      <c r="LS120" s="81"/>
      <c r="LT120" s="81"/>
      <c r="LU120" s="81"/>
      <c r="LV120" s="81"/>
      <c r="LW120" s="81"/>
      <c r="LX120" s="81"/>
      <c r="LY120" s="81"/>
      <c r="LZ120" s="81"/>
      <c r="MA120" s="81"/>
      <c r="MB120" s="81"/>
      <c r="MC120" s="81"/>
      <c r="MD120" s="81"/>
      <c r="ME120" s="81"/>
      <c r="MF120" s="81"/>
    </row>
    <row r="121" spans="1:344" s="15" customFormat="1" x14ac:dyDescent="0.25">
      <c r="A121" s="14"/>
      <c r="CJ121" s="15">
        <v>180000</v>
      </c>
      <c r="GB121" s="15">
        <v>145000</v>
      </c>
      <c r="GL121" s="15">
        <v>75000</v>
      </c>
      <c r="HQ121" s="15">
        <v>235000</v>
      </c>
      <c r="IN121" s="15">
        <v>85000</v>
      </c>
      <c r="LC121" s="81"/>
      <c r="LD121" s="336"/>
      <c r="LE121" s="160"/>
      <c r="LF121" s="81"/>
      <c r="LG121" s="81"/>
      <c r="LH121" s="81"/>
      <c r="LI121" s="602">
        <f>LI119-LI120</f>
        <v>336252800</v>
      </c>
      <c r="LJ121" s="602"/>
      <c r="LK121" s="81"/>
      <c r="LL121" s="162">
        <f>LL119-LL120</f>
        <v>382824300</v>
      </c>
      <c r="LM121" s="81"/>
      <c r="LN121" s="81"/>
      <c r="LO121" s="81"/>
      <c r="LP121" s="81"/>
      <c r="LQ121" s="81"/>
      <c r="LR121" s="81"/>
      <c r="LS121" s="81"/>
      <c r="LT121" s="81"/>
      <c r="LU121" s="81"/>
      <c r="LV121" s="81"/>
      <c r="LW121" s="81"/>
      <c r="LX121" s="81"/>
      <c r="LY121" s="81"/>
      <c r="LZ121" s="81"/>
      <c r="MA121" s="81"/>
      <c r="MB121" s="81"/>
      <c r="MC121" s="81"/>
      <c r="MD121" s="81"/>
      <c r="ME121" s="81"/>
      <c r="MF121" s="81"/>
    </row>
    <row r="122" spans="1:344" s="15" customFormat="1" x14ac:dyDescent="0.25">
      <c r="A122" s="14"/>
      <c r="CJ122" s="15">
        <v>200000</v>
      </c>
      <c r="GB122" s="15">
        <v>85000</v>
      </c>
      <c r="GL122" s="15">
        <v>75000</v>
      </c>
      <c r="HQ122" s="15">
        <v>295000</v>
      </c>
      <c r="IN122" s="15">
        <v>75000</v>
      </c>
      <c r="LC122" s="81"/>
      <c r="LD122" s="336"/>
      <c r="LE122" s="160"/>
      <c r="LF122" s="81"/>
      <c r="LG122" s="81"/>
      <c r="LH122" s="81"/>
      <c r="LI122" s="603">
        <f>LI121/LI120</f>
        <v>0.14268738038759723</v>
      </c>
      <c r="LJ122" s="603"/>
      <c r="LK122" s="81"/>
      <c r="LL122" s="469">
        <f>LL121/LL120</f>
        <v>0.1624497893124329</v>
      </c>
      <c r="LM122" s="81"/>
      <c r="LN122" s="81"/>
      <c r="LO122" s="81"/>
      <c r="LP122" s="81"/>
      <c r="LQ122" s="81"/>
      <c r="LR122" s="81"/>
      <c r="LS122" s="81"/>
      <c r="LT122" s="81"/>
      <c r="LU122" s="81"/>
      <c r="LV122" s="81"/>
      <c r="LW122" s="81"/>
      <c r="LX122" s="81"/>
      <c r="LY122" s="81"/>
      <c r="LZ122" s="81"/>
      <c r="MA122" s="81"/>
      <c r="MB122" s="81"/>
      <c r="MC122" s="81"/>
      <c r="MD122" s="81"/>
      <c r="ME122" s="81"/>
      <c r="MF122" s="81"/>
    </row>
    <row r="123" spans="1:344" s="15" customFormat="1" x14ac:dyDescent="0.25">
      <c r="A123" s="14"/>
      <c r="CJ123" s="15">
        <v>300000</v>
      </c>
      <c r="GB123" s="15">
        <v>60000</v>
      </c>
      <c r="GL123" s="15">
        <v>75000</v>
      </c>
      <c r="HQ123" s="15">
        <v>300000</v>
      </c>
      <c r="IN123" s="15">
        <v>75000</v>
      </c>
      <c r="LC123" s="81"/>
      <c r="LD123" s="336"/>
      <c r="LE123" s="160"/>
      <c r="LF123" s="81"/>
      <c r="LG123" s="81"/>
      <c r="LH123" s="81"/>
      <c r="LI123" s="81"/>
      <c r="LJ123" s="81"/>
      <c r="LK123" s="81"/>
      <c r="LL123" s="81"/>
      <c r="LM123" s="81"/>
      <c r="LN123" s="81"/>
      <c r="LO123" s="81"/>
      <c r="LP123" s="81"/>
      <c r="LQ123" s="81"/>
      <c r="LR123" s="81"/>
      <c r="LS123" s="81"/>
      <c r="LT123" s="81"/>
      <c r="LU123" s="81"/>
      <c r="LV123" s="81"/>
      <c r="LW123" s="81"/>
      <c r="LX123" s="81"/>
      <c r="LY123" s="81"/>
      <c r="LZ123" s="81"/>
      <c r="MA123" s="81"/>
      <c r="MB123" s="81"/>
      <c r="MC123" s="81"/>
      <c r="MD123" s="81"/>
      <c r="ME123" s="81"/>
      <c r="MF123" s="81"/>
    </row>
    <row r="124" spans="1:344" s="15" customFormat="1" x14ac:dyDescent="0.25">
      <c r="A124" s="14"/>
      <c r="CJ124" s="15">
        <v>240000</v>
      </c>
      <c r="GB124" s="15">
        <v>120000</v>
      </c>
      <c r="GL124" s="15">
        <v>300000</v>
      </c>
      <c r="HQ124" s="15">
        <v>60000</v>
      </c>
      <c r="IN124" s="15">
        <v>89000</v>
      </c>
      <c r="LC124" s="81"/>
      <c r="LD124" s="336"/>
      <c r="LE124" s="160"/>
      <c r="LF124" s="81"/>
      <c r="LG124" s="81"/>
      <c r="LH124" s="81"/>
      <c r="LI124" s="81"/>
      <c r="LJ124" s="81"/>
      <c r="LK124" s="81"/>
      <c r="LL124" s="81"/>
      <c r="LM124" s="81"/>
      <c r="LN124" s="81"/>
      <c r="LO124" s="81"/>
      <c r="LP124" s="81"/>
      <c r="LQ124" s="81"/>
      <c r="LR124" s="81"/>
      <c r="LS124" s="81"/>
      <c r="LT124" s="81"/>
      <c r="LU124" s="81"/>
      <c r="LV124" s="81"/>
      <c r="LW124" s="81"/>
      <c r="LX124" s="81"/>
      <c r="LY124" s="81"/>
      <c r="LZ124" s="81"/>
      <c r="MA124" s="81"/>
      <c r="MB124" s="81"/>
      <c r="MC124" s="81"/>
      <c r="MD124" s="81"/>
      <c r="ME124" s="81"/>
      <c r="MF124" s="81"/>
    </row>
    <row r="125" spans="1:344" s="15" customFormat="1" x14ac:dyDescent="0.25">
      <c r="A125" s="14"/>
      <c r="CJ125" s="15">
        <v>535000</v>
      </c>
      <c r="GB125" s="15">
        <v>100000</v>
      </c>
      <c r="GL125" s="15">
        <v>75000</v>
      </c>
      <c r="HQ125" s="15">
        <v>300000</v>
      </c>
      <c r="IN125" s="15">
        <v>170000</v>
      </c>
      <c r="LC125" s="81"/>
      <c r="LD125" s="336"/>
      <c r="LE125" s="160"/>
      <c r="LF125" s="81"/>
      <c r="LG125" s="81"/>
      <c r="LH125" s="81"/>
      <c r="LI125" s="81"/>
      <c r="LJ125" s="81"/>
      <c r="LK125" s="81"/>
      <c r="LL125" s="81"/>
      <c r="LM125" s="81"/>
      <c r="LN125" s="81"/>
      <c r="LO125" s="81"/>
      <c r="LP125" s="81"/>
      <c r="LQ125" s="81"/>
      <c r="LR125" s="81"/>
      <c r="LS125" s="81"/>
      <c r="LT125" s="81"/>
      <c r="LU125" s="81"/>
      <c r="LV125" s="81"/>
      <c r="LW125" s="81"/>
      <c r="LX125" s="81"/>
      <c r="LY125" s="81"/>
      <c r="LZ125" s="81"/>
      <c r="MA125" s="81"/>
      <c r="MB125" s="81"/>
      <c r="MC125" s="81"/>
      <c r="MD125" s="81"/>
      <c r="ME125" s="81"/>
      <c r="MF125" s="81"/>
    </row>
    <row r="126" spans="1:344" s="15" customFormat="1" x14ac:dyDescent="0.25">
      <c r="A126" s="14"/>
      <c r="CJ126" s="76">
        <f>SUM(CJ115:CJ125)</f>
        <v>3318000</v>
      </c>
      <c r="GB126" s="15">
        <v>300000</v>
      </c>
      <c r="GL126" s="15">
        <v>75000</v>
      </c>
      <c r="HP126" s="15">
        <f>HP120+HQ127</f>
        <v>3243000</v>
      </c>
      <c r="HQ126" s="15">
        <v>145000</v>
      </c>
      <c r="IN126" s="15">
        <v>100000</v>
      </c>
      <c r="LC126" s="81"/>
      <c r="LD126" s="336"/>
      <c r="LE126" s="160"/>
      <c r="LF126" s="81"/>
      <c r="LG126" s="81"/>
      <c r="LH126" s="81"/>
      <c r="LI126" s="81"/>
      <c r="LJ126" s="81"/>
      <c r="LK126" s="81"/>
      <c r="LL126" s="81"/>
      <c r="LM126" s="81"/>
      <c r="LN126" s="81"/>
      <c r="LO126" s="81"/>
      <c r="LP126" s="81"/>
      <c r="LQ126" s="81"/>
      <c r="LR126" s="81"/>
      <c r="LS126" s="81"/>
      <c r="LT126" s="81"/>
      <c r="LU126" s="81"/>
      <c r="LV126" s="81"/>
      <c r="LW126" s="81"/>
      <c r="LX126" s="81"/>
      <c r="LY126" s="81"/>
      <c r="LZ126" s="81"/>
      <c r="MA126" s="81"/>
      <c r="MB126" s="81"/>
      <c r="MC126" s="81"/>
      <c r="MD126" s="81"/>
      <c r="ME126" s="81"/>
      <c r="MF126" s="81"/>
    </row>
    <row r="127" spans="1:344" s="15" customFormat="1" x14ac:dyDescent="0.25">
      <c r="A127" s="14"/>
      <c r="GB127" s="15">
        <v>300000</v>
      </c>
      <c r="GL127" s="15">
        <v>160000</v>
      </c>
      <c r="HQ127" s="76">
        <f>SUM(HQ115:HQ126)</f>
        <v>2275000</v>
      </c>
      <c r="IN127" s="15">
        <v>75000</v>
      </c>
      <c r="LC127" s="81"/>
      <c r="LD127" s="336"/>
      <c r="LE127" s="160"/>
      <c r="LF127" s="81"/>
      <c r="LG127" s="81"/>
      <c r="LH127" s="81"/>
      <c r="LI127" s="81"/>
      <c r="LJ127" s="81"/>
      <c r="LK127" s="81"/>
      <c r="LL127" s="81"/>
      <c r="LM127" s="81"/>
      <c r="LN127" s="81"/>
      <c r="LO127" s="81"/>
      <c r="LP127" s="81"/>
      <c r="LQ127" s="81"/>
      <c r="LR127" s="81"/>
      <c r="LS127" s="81"/>
      <c r="LT127" s="81"/>
      <c r="LU127" s="81"/>
      <c r="LV127" s="81"/>
      <c r="LW127" s="81"/>
      <c r="LX127" s="81"/>
      <c r="LY127" s="81"/>
      <c r="LZ127" s="81"/>
      <c r="MA127" s="81"/>
      <c r="MB127" s="81"/>
      <c r="MC127" s="81"/>
      <c r="MD127" s="81"/>
      <c r="ME127" s="81"/>
      <c r="MF127" s="81"/>
    </row>
    <row r="128" spans="1:344" s="15" customFormat="1" x14ac:dyDescent="0.25">
      <c r="A128" s="14"/>
      <c r="GB128" s="15">
        <v>75000</v>
      </c>
      <c r="GL128" s="15">
        <v>300000</v>
      </c>
      <c r="IN128" s="15">
        <v>220000</v>
      </c>
      <c r="LC128" s="81"/>
      <c r="LD128" s="336"/>
      <c r="LE128" s="160"/>
      <c r="LF128" s="81"/>
      <c r="LG128" s="81"/>
      <c r="LH128" s="81"/>
      <c r="LI128" s="81"/>
      <c r="LJ128" s="81"/>
      <c r="LK128" s="81"/>
      <c r="LL128" s="81"/>
      <c r="LM128" s="81"/>
      <c r="LN128" s="81"/>
      <c r="LO128" s="81"/>
      <c r="LP128" s="81"/>
      <c r="LQ128" s="81"/>
      <c r="LR128" s="81"/>
      <c r="LS128" s="81"/>
      <c r="LT128" s="81"/>
      <c r="LU128" s="81"/>
      <c r="LV128" s="81"/>
      <c r="LW128" s="81"/>
      <c r="LX128" s="81"/>
      <c r="LY128" s="81"/>
      <c r="LZ128" s="81"/>
      <c r="MA128" s="81"/>
      <c r="MB128" s="81"/>
      <c r="MC128" s="81"/>
      <c r="MD128" s="81"/>
      <c r="ME128" s="81"/>
      <c r="MF128" s="81"/>
    </row>
    <row r="129" spans="1:344" s="15" customFormat="1" x14ac:dyDescent="0.25">
      <c r="A129" s="14"/>
      <c r="GB129" s="15">
        <v>85000</v>
      </c>
      <c r="GL129" s="15">
        <v>475000</v>
      </c>
      <c r="IN129" s="15">
        <v>135000</v>
      </c>
      <c r="LC129" s="81"/>
      <c r="LD129" s="336"/>
      <c r="LE129" s="160"/>
      <c r="LF129" s="81"/>
      <c r="LG129" s="81"/>
      <c r="LH129" s="81"/>
      <c r="LI129" s="81"/>
      <c r="LJ129" s="81"/>
      <c r="LK129" s="81"/>
      <c r="LL129" s="81"/>
      <c r="LM129" s="81"/>
      <c r="LN129" s="81"/>
      <c r="LO129" s="81"/>
      <c r="LP129" s="81"/>
      <c r="LQ129" s="81"/>
      <c r="LR129" s="81"/>
      <c r="LS129" s="81"/>
      <c r="LT129" s="81"/>
      <c r="LU129" s="81"/>
      <c r="LV129" s="81"/>
      <c r="LW129" s="81"/>
      <c r="LX129" s="81"/>
      <c r="LY129" s="81"/>
      <c r="LZ129" s="81"/>
      <c r="MA129" s="81"/>
      <c r="MB129" s="81"/>
      <c r="MC129" s="81"/>
      <c r="MD129" s="81"/>
      <c r="ME129" s="81"/>
      <c r="MF129" s="81"/>
    </row>
    <row r="130" spans="1:344" s="15" customFormat="1" x14ac:dyDescent="0.25">
      <c r="A130" s="14"/>
      <c r="GB130" s="15">
        <v>300000</v>
      </c>
      <c r="GL130" s="15">
        <v>135000</v>
      </c>
      <c r="IN130" s="15">
        <v>85000</v>
      </c>
      <c r="LC130" s="81"/>
      <c r="LD130" s="336"/>
      <c r="LE130" s="160"/>
      <c r="LF130" s="81"/>
      <c r="LG130" s="81"/>
      <c r="LH130" s="81"/>
      <c r="LI130" s="81"/>
      <c r="LJ130" s="81"/>
      <c r="LK130" s="81"/>
      <c r="LL130" s="81"/>
      <c r="LM130" s="81"/>
      <c r="LN130" s="81"/>
      <c r="LO130" s="81"/>
      <c r="LP130" s="81"/>
      <c r="LQ130" s="81"/>
      <c r="LR130" s="81"/>
      <c r="LS130" s="81"/>
      <c r="LT130" s="81"/>
      <c r="LU130" s="81"/>
      <c r="LV130" s="81"/>
      <c r="LW130" s="81"/>
      <c r="LX130" s="81"/>
      <c r="LY130" s="81"/>
      <c r="LZ130" s="81"/>
      <c r="MA130" s="81"/>
      <c r="MB130" s="81"/>
      <c r="MC130" s="81"/>
      <c r="MD130" s="81"/>
      <c r="ME130" s="81"/>
      <c r="MF130" s="81"/>
    </row>
    <row r="131" spans="1:344" s="15" customFormat="1" x14ac:dyDescent="0.25">
      <c r="A131" s="14"/>
      <c r="GB131" s="15">
        <v>160000</v>
      </c>
      <c r="GL131" s="15">
        <v>300000</v>
      </c>
      <c r="IN131" s="15">
        <v>150000</v>
      </c>
      <c r="LC131" s="81"/>
      <c r="LD131" s="336"/>
      <c r="LE131" s="160"/>
      <c r="LF131" s="81"/>
      <c r="LG131" s="81"/>
      <c r="LH131" s="81"/>
      <c r="LI131" s="81"/>
      <c r="LJ131" s="81"/>
      <c r="LK131" s="81"/>
      <c r="LL131" s="81"/>
      <c r="LM131" s="81"/>
      <c r="LN131" s="81"/>
      <c r="LO131" s="81"/>
      <c r="LP131" s="81"/>
      <c r="LQ131" s="81"/>
      <c r="LR131" s="81"/>
      <c r="LS131" s="81"/>
      <c r="LT131" s="81"/>
      <c r="LU131" s="81"/>
      <c r="LV131" s="81"/>
      <c r="LW131" s="81"/>
      <c r="LX131" s="81"/>
      <c r="LY131" s="81"/>
      <c r="LZ131" s="81"/>
      <c r="MA131" s="81"/>
      <c r="MB131" s="81"/>
      <c r="MC131" s="81"/>
      <c r="MD131" s="81"/>
      <c r="ME131" s="81"/>
      <c r="MF131" s="81"/>
    </row>
    <row r="132" spans="1:344" s="15" customFormat="1" x14ac:dyDescent="0.25">
      <c r="A132" s="14"/>
      <c r="D132" s="29"/>
      <c r="N132" s="29"/>
      <c r="X132" s="29"/>
      <c r="AH132" s="29"/>
      <c r="AR132" s="29"/>
      <c r="BB132" s="29"/>
      <c r="BL132" s="29"/>
      <c r="BV132" s="29"/>
      <c r="CF132" s="29"/>
      <c r="CP132" s="29"/>
      <c r="CZ132" s="29"/>
      <c r="DJ132" s="29"/>
      <c r="DT132" s="29"/>
      <c r="ED132" s="29"/>
      <c r="EN132" s="29"/>
      <c r="EX132" s="29"/>
      <c r="FH132" s="29"/>
      <c r="FR132" s="29"/>
      <c r="GB132" s="29">
        <v>375000</v>
      </c>
      <c r="GL132" s="29">
        <v>75000</v>
      </c>
      <c r="GV132" s="29"/>
      <c r="HF132" s="29"/>
      <c r="HP132" s="29"/>
      <c r="HZ132" s="29"/>
      <c r="IJ132" s="29"/>
      <c r="IN132" s="15">
        <v>85000</v>
      </c>
      <c r="IT132" s="29"/>
      <c r="JD132" s="29"/>
      <c r="JN132" s="29"/>
      <c r="JX132" s="29"/>
      <c r="KH132" s="29"/>
      <c r="KR132" s="29"/>
      <c r="LC132" s="81"/>
      <c r="LD132" s="336"/>
      <c r="LE132" s="160"/>
      <c r="LF132" s="81"/>
      <c r="LG132" s="81"/>
      <c r="LH132" s="81"/>
      <c r="LI132" s="81"/>
      <c r="LJ132" s="81"/>
      <c r="LK132" s="81"/>
      <c r="LL132" s="81"/>
      <c r="LM132" s="81"/>
      <c r="LN132" s="81"/>
      <c r="LO132" s="81"/>
      <c r="LP132" s="81"/>
      <c r="LQ132" s="81"/>
      <c r="LR132" s="81"/>
      <c r="LS132" s="81"/>
      <c r="LT132" s="81"/>
      <c r="LU132" s="81"/>
      <c r="LV132" s="81"/>
      <c r="LW132" s="81"/>
      <c r="LX132" s="81"/>
      <c r="LY132" s="81"/>
      <c r="LZ132" s="81"/>
      <c r="MA132" s="81"/>
      <c r="MB132" s="81"/>
      <c r="MC132" s="81"/>
      <c r="MD132" s="81"/>
      <c r="ME132" s="81"/>
      <c r="MF132" s="81"/>
    </row>
    <row r="133" spans="1:344" s="15" customFormat="1" x14ac:dyDescent="0.25">
      <c r="A133" s="14"/>
      <c r="GB133" s="15">
        <v>85000</v>
      </c>
      <c r="GL133" s="15">
        <v>80000</v>
      </c>
      <c r="IN133" s="15">
        <v>75000</v>
      </c>
      <c r="LC133" s="81"/>
      <c r="LD133" s="336"/>
      <c r="LE133" s="160"/>
      <c r="LF133" s="81"/>
      <c r="LG133" s="81"/>
      <c r="LH133" s="81"/>
      <c r="LI133" s="81"/>
      <c r="LJ133" s="81"/>
      <c r="LK133" s="81"/>
      <c r="LL133" s="81"/>
      <c r="LM133" s="81"/>
      <c r="LN133" s="81"/>
      <c r="LO133" s="81"/>
      <c r="LP133" s="81"/>
      <c r="LQ133" s="81"/>
      <c r="LR133" s="81"/>
      <c r="LS133" s="81"/>
      <c r="LT133" s="81"/>
      <c r="LU133" s="81"/>
      <c r="LV133" s="81"/>
      <c r="LW133" s="81"/>
      <c r="LX133" s="81"/>
      <c r="LY133" s="81"/>
      <c r="LZ133" s="81"/>
      <c r="MA133" s="81"/>
      <c r="MB133" s="81"/>
      <c r="MC133" s="81"/>
      <c r="MD133" s="81"/>
      <c r="ME133" s="81"/>
      <c r="MF133" s="81"/>
    </row>
    <row r="134" spans="1:344" s="15" customFormat="1" x14ac:dyDescent="0.25">
      <c r="A134" s="14"/>
      <c r="GB134" s="15">
        <v>235000</v>
      </c>
      <c r="GL134" s="15">
        <v>80000</v>
      </c>
      <c r="IN134" s="15">
        <v>300000</v>
      </c>
      <c r="LC134" s="81"/>
      <c r="LD134" s="336"/>
      <c r="LE134" s="160"/>
      <c r="LF134" s="81"/>
      <c r="LG134" s="81"/>
      <c r="LH134" s="81"/>
      <c r="LI134" s="81"/>
      <c r="LJ134" s="81"/>
      <c r="LK134" s="81"/>
      <c r="LL134" s="81"/>
      <c r="LM134" s="81"/>
      <c r="LN134" s="81"/>
      <c r="LO134" s="81"/>
      <c r="LP134" s="81"/>
      <c r="LQ134" s="81"/>
      <c r="LR134" s="81"/>
      <c r="LS134" s="81"/>
      <c r="LT134" s="81"/>
      <c r="LU134" s="81"/>
      <c r="LV134" s="81"/>
      <c r="LW134" s="81"/>
      <c r="LX134" s="81"/>
      <c r="LY134" s="81"/>
      <c r="LZ134" s="81"/>
      <c r="MA134" s="81"/>
      <c r="MB134" s="81"/>
      <c r="MC134" s="81"/>
      <c r="MD134" s="81"/>
      <c r="ME134" s="81"/>
      <c r="MF134" s="81"/>
    </row>
    <row r="135" spans="1:344" s="15" customFormat="1" x14ac:dyDescent="0.25">
      <c r="A135" s="14"/>
      <c r="M135" s="40"/>
      <c r="W135" s="40"/>
      <c r="AG135" s="40"/>
      <c r="AQ135" s="40"/>
      <c r="BA135" s="40"/>
      <c r="BK135" s="40"/>
      <c r="BU135" s="40"/>
      <c r="CE135" s="40"/>
      <c r="CO135" s="40"/>
      <c r="CY135" s="40"/>
      <c r="DI135" s="40"/>
      <c r="DS135" s="40"/>
      <c r="EC135" s="40"/>
      <c r="EM135" s="40"/>
      <c r="EW135" s="40"/>
      <c r="FG135" s="40"/>
      <c r="FQ135" s="40"/>
      <c r="GA135" s="40"/>
      <c r="GB135" s="15">
        <v>325000</v>
      </c>
      <c r="GK135" s="40"/>
      <c r="GL135" s="15">
        <v>85000</v>
      </c>
      <c r="GU135" s="40"/>
      <c r="HE135" s="40"/>
      <c r="HO135" s="40"/>
      <c r="HY135" s="40"/>
      <c r="II135" s="40"/>
      <c r="IN135" s="15">
        <v>235000</v>
      </c>
      <c r="IS135" s="40"/>
      <c r="JC135" s="40"/>
      <c r="JM135" s="40"/>
      <c r="JW135" s="40"/>
      <c r="KG135" s="40"/>
      <c r="KQ135" s="40"/>
      <c r="LA135" s="40"/>
      <c r="LB135" s="40"/>
      <c r="LC135" s="81"/>
      <c r="LD135" s="336"/>
      <c r="LE135" s="160"/>
      <c r="LF135" s="81"/>
      <c r="LG135" s="81"/>
      <c r="LH135" s="81"/>
      <c r="LI135" s="81"/>
      <c r="LJ135" s="81"/>
      <c r="LK135" s="81"/>
      <c r="LL135" s="81"/>
      <c r="LM135" s="81"/>
      <c r="LN135" s="81"/>
      <c r="LO135" s="81"/>
      <c r="LP135" s="81"/>
      <c r="LQ135" s="81"/>
      <c r="LR135" s="81"/>
      <c r="LS135" s="81"/>
      <c r="LT135" s="81"/>
      <c r="LU135" s="81"/>
      <c r="LV135" s="81"/>
      <c r="LW135" s="81"/>
      <c r="LX135" s="81"/>
      <c r="LY135" s="81"/>
      <c r="LZ135" s="81"/>
      <c r="MA135" s="81"/>
      <c r="MB135" s="81"/>
      <c r="MC135" s="81"/>
      <c r="MD135" s="81"/>
      <c r="ME135" s="81"/>
      <c r="MF135" s="81"/>
    </row>
    <row r="136" spans="1:344" s="15" customFormat="1" x14ac:dyDescent="0.25">
      <c r="A136" s="14"/>
      <c r="G136" s="116"/>
      <c r="K136" s="30"/>
      <c r="Q136" s="116"/>
      <c r="U136" s="30"/>
      <c r="AA136" s="116"/>
      <c r="AE136" s="30"/>
      <c r="AK136" s="116"/>
      <c r="AO136" s="30"/>
      <c r="AU136" s="116"/>
      <c r="AY136" s="30"/>
      <c r="BE136" s="116"/>
      <c r="BI136" s="30"/>
      <c r="BO136" s="116"/>
      <c r="BS136" s="30"/>
      <c r="BY136" s="116"/>
      <c r="CC136" s="30"/>
      <c r="CI136" s="116"/>
      <c r="CM136" s="30"/>
      <c r="CS136" s="116"/>
      <c r="CW136" s="30"/>
      <c r="DC136" s="116"/>
      <c r="DG136" s="30"/>
      <c r="DM136" s="116"/>
      <c r="DQ136" s="30"/>
      <c r="DW136" s="116"/>
      <c r="EA136" s="30"/>
      <c r="EG136" s="116"/>
      <c r="EK136" s="30"/>
      <c r="EQ136" s="116"/>
      <c r="EU136" s="30"/>
      <c r="FA136" s="116"/>
      <c r="FE136" s="30"/>
      <c r="FK136" s="116"/>
      <c r="FO136" s="30"/>
      <c r="FU136" s="116"/>
      <c r="FY136" s="30"/>
      <c r="GB136" s="15">
        <v>140000</v>
      </c>
      <c r="GE136" s="116"/>
      <c r="GI136" s="30"/>
      <c r="GL136" s="15">
        <v>80000</v>
      </c>
      <c r="GO136" s="116"/>
      <c r="GS136" s="30"/>
      <c r="GY136" s="116"/>
      <c r="HC136" s="30"/>
      <c r="HI136" s="116"/>
      <c r="HM136" s="30"/>
      <c r="HS136" s="116"/>
      <c r="HW136" s="30"/>
      <c r="IC136" s="116"/>
      <c r="IG136" s="30"/>
      <c r="IM136" s="116"/>
      <c r="IN136" s="15">
        <v>315000</v>
      </c>
      <c r="IQ136" s="30"/>
      <c r="IW136" s="116"/>
      <c r="JA136" s="30"/>
      <c r="JG136" s="116"/>
      <c r="JK136" s="30"/>
      <c r="JQ136" s="116"/>
      <c r="JU136" s="30"/>
      <c r="KA136" s="116"/>
      <c r="KE136" s="30"/>
      <c r="KK136" s="116"/>
      <c r="KO136" s="30"/>
      <c r="KU136" s="116"/>
      <c r="KY136" s="30"/>
      <c r="LC136" s="81"/>
      <c r="LD136" s="336"/>
      <c r="LE136" s="160"/>
      <c r="LF136" s="81"/>
      <c r="LG136" s="81"/>
      <c r="LH136" s="81"/>
      <c r="LI136" s="81"/>
      <c r="LJ136" s="81"/>
      <c r="LK136" s="81"/>
      <c r="LL136" s="81"/>
      <c r="LM136" s="81"/>
      <c r="LN136" s="81"/>
      <c r="LO136" s="81"/>
      <c r="LP136" s="81"/>
      <c r="LQ136" s="81"/>
      <c r="LR136" s="81"/>
      <c r="LS136" s="81"/>
      <c r="LT136" s="81"/>
      <c r="LU136" s="81"/>
      <c r="LV136" s="81"/>
      <c r="LW136" s="81"/>
      <c r="LX136" s="81"/>
      <c r="LY136" s="81"/>
      <c r="LZ136" s="81"/>
      <c r="MA136" s="81"/>
      <c r="MB136" s="81"/>
      <c r="MC136" s="81"/>
      <c r="MD136" s="81"/>
      <c r="ME136" s="81"/>
      <c r="MF136" s="81"/>
    </row>
    <row r="137" spans="1:344" s="15" customFormat="1" x14ac:dyDescent="0.25">
      <c r="A137" s="14"/>
      <c r="G137" s="116"/>
      <c r="K137" s="30"/>
      <c r="M137" s="31"/>
      <c r="Q137" s="116"/>
      <c r="U137" s="30"/>
      <c r="W137" s="31"/>
      <c r="AA137" s="116"/>
      <c r="AE137" s="30"/>
      <c r="AG137" s="31"/>
      <c r="AK137" s="116"/>
      <c r="AO137" s="30"/>
      <c r="AQ137" s="31"/>
      <c r="AU137" s="116"/>
      <c r="AY137" s="30"/>
      <c r="BA137" s="31"/>
      <c r="BE137" s="116"/>
      <c r="BI137" s="30"/>
      <c r="BK137" s="31"/>
      <c r="BO137" s="116"/>
      <c r="BS137" s="30"/>
      <c r="BU137" s="31"/>
      <c r="BY137" s="116"/>
      <c r="CC137" s="30"/>
      <c r="CE137" s="31"/>
      <c r="CI137" s="116"/>
      <c r="CM137" s="30"/>
      <c r="CO137" s="31"/>
      <c r="CS137" s="116"/>
      <c r="CW137" s="30"/>
      <c r="CY137" s="31"/>
      <c r="DC137" s="116"/>
      <c r="DG137" s="30"/>
      <c r="DI137" s="31"/>
      <c r="DM137" s="116"/>
      <c r="DQ137" s="30"/>
      <c r="DS137" s="31"/>
      <c r="DW137" s="116"/>
      <c r="EA137" s="30"/>
      <c r="EC137" s="31"/>
      <c r="EG137" s="116"/>
      <c r="EK137" s="30"/>
      <c r="EM137" s="31"/>
      <c r="EQ137" s="116"/>
      <c r="EU137" s="30"/>
      <c r="EW137" s="31"/>
      <c r="FA137" s="116"/>
      <c r="FE137" s="30"/>
      <c r="FG137" s="31"/>
      <c r="FK137" s="116"/>
      <c r="FO137" s="30"/>
      <c r="FQ137" s="31"/>
      <c r="FU137" s="116"/>
      <c r="FY137" s="30"/>
      <c r="GA137" s="31"/>
      <c r="GB137" s="15">
        <v>100000</v>
      </c>
      <c r="GE137" s="116"/>
      <c r="GI137" s="30"/>
      <c r="GK137" s="31"/>
      <c r="GL137" s="15">
        <v>85000</v>
      </c>
      <c r="GO137" s="116"/>
      <c r="GS137" s="30"/>
      <c r="GU137" s="31"/>
      <c r="GY137" s="116"/>
      <c r="HC137" s="30"/>
      <c r="HE137" s="31"/>
      <c r="HI137" s="116"/>
      <c r="HM137" s="30"/>
      <c r="HO137" s="31"/>
      <c r="HS137" s="116"/>
      <c r="HW137" s="30"/>
      <c r="HY137" s="31"/>
      <c r="IC137" s="116"/>
      <c r="IG137" s="30"/>
      <c r="II137" s="31"/>
      <c r="IM137" s="116"/>
      <c r="IN137" s="15">
        <v>85000</v>
      </c>
      <c r="IQ137" s="30"/>
      <c r="IS137" s="31"/>
      <c r="IW137" s="116"/>
      <c r="JA137" s="30"/>
      <c r="JC137" s="31"/>
      <c r="JG137" s="116"/>
      <c r="JK137" s="30"/>
      <c r="JM137" s="31"/>
      <c r="JQ137" s="116"/>
      <c r="JU137" s="30"/>
      <c r="JW137" s="31"/>
      <c r="KA137" s="116"/>
      <c r="KE137" s="30"/>
      <c r="KG137" s="31"/>
      <c r="KK137" s="116"/>
      <c r="KO137" s="30"/>
      <c r="KQ137" s="31"/>
      <c r="KU137" s="116"/>
      <c r="KY137" s="30"/>
      <c r="LA137" s="31"/>
      <c r="LB137" s="31"/>
      <c r="LC137" s="81"/>
      <c r="LD137" s="336"/>
      <c r="LE137" s="160"/>
      <c r="LF137" s="81"/>
      <c r="LG137" s="81"/>
      <c r="LH137" s="81"/>
      <c r="LI137" s="81"/>
      <c r="LJ137" s="81"/>
      <c r="LK137" s="81"/>
      <c r="LL137" s="81"/>
      <c r="LM137" s="81"/>
      <c r="LN137" s="81"/>
      <c r="LO137" s="81"/>
      <c r="LP137" s="81"/>
      <c r="LQ137" s="81"/>
      <c r="LR137" s="81"/>
      <c r="LS137" s="81"/>
      <c r="LT137" s="81"/>
      <c r="LU137" s="81"/>
      <c r="LV137" s="81"/>
      <c r="LW137" s="81"/>
      <c r="LX137" s="81"/>
      <c r="LY137" s="81"/>
      <c r="LZ137" s="81"/>
      <c r="MA137" s="81"/>
      <c r="MB137" s="81"/>
      <c r="MC137" s="81"/>
      <c r="MD137" s="81"/>
      <c r="ME137" s="81"/>
      <c r="MF137" s="81"/>
    </row>
    <row r="138" spans="1:344" s="15" customFormat="1" x14ac:dyDescent="0.25">
      <c r="A138" s="14"/>
      <c r="F138" s="29"/>
      <c r="G138" s="116"/>
      <c r="K138" s="30"/>
      <c r="P138" s="29"/>
      <c r="Q138" s="116"/>
      <c r="U138" s="30"/>
      <c r="Z138" s="29"/>
      <c r="AA138" s="116"/>
      <c r="AE138" s="30"/>
      <c r="AJ138" s="29"/>
      <c r="AK138" s="116"/>
      <c r="AO138" s="30"/>
      <c r="AT138" s="29"/>
      <c r="AU138" s="116"/>
      <c r="AY138" s="30"/>
      <c r="BD138" s="29"/>
      <c r="BE138" s="116"/>
      <c r="BI138" s="30"/>
      <c r="BN138" s="29"/>
      <c r="BO138" s="116"/>
      <c r="BS138" s="30"/>
      <c r="BX138" s="29"/>
      <c r="BY138" s="116"/>
      <c r="CC138" s="30"/>
      <c r="CH138" s="29"/>
      <c r="CI138" s="116"/>
      <c r="CM138" s="30"/>
      <c r="CR138" s="29"/>
      <c r="CS138" s="116"/>
      <c r="CW138" s="30"/>
      <c r="DB138" s="29"/>
      <c r="DC138" s="116"/>
      <c r="DG138" s="30"/>
      <c r="DL138" s="29"/>
      <c r="DM138" s="116"/>
      <c r="DQ138" s="30"/>
      <c r="DV138" s="29"/>
      <c r="DW138" s="116"/>
      <c r="EA138" s="30"/>
      <c r="EF138" s="29"/>
      <c r="EG138" s="116"/>
      <c r="EK138" s="30"/>
      <c r="EP138" s="29"/>
      <c r="EQ138" s="116"/>
      <c r="EU138" s="30"/>
      <c r="EZ138" s="29"/>
      <c r="FA138" s="116"/>
      <c r="FE138" s="30"/>
      <c r="FJ138" s="29"/>
      <c r="FK138" s="116"/>
      <c r="FO138" s="30"/>
      <c r="FT138" s="29"/>
      <c r="FU138" s="116"/>
      <c r="FY138" s="30"/>
      <c r="GB138" s="15">
        <v>125000</v>
      </c>
      <c r="GD138" s="29"/>
      <c r="GE138" s="116"/>
      <c r="GI138" s="30"/>
      <c r="GL138" s="15">
        <v>60000</v>
      </c>
      <c r="GN138" s="29"/>
      <c r="GO138" s="116"/>
      <c r="GS138" s="30"/>
      <c r="GX138" s="29"/>
      <c r="GY138" s="116"/>
      <c r="HC138" s="30"/>
      <c r="HH138" s="29"/>
      <c r="HI138" s="116"/>
      <c r="HM138" s="30"/>
      <c r="HR138" s="29"/>
      <c r="HS138" s="116"/>
      <c r="HW138" s="30"/>
      <c r="IB138" s="29"/>
      <c r="IC138" s="116"/>
      <c r="IG138" s="30"/>
      <c r="IL138" s="29"/>
      <c r="IM138" s="116"/>
      <c r="IN138" s="15">
        <v>300000</v>
      </c>
      <c r="IQ138" s="30"/>
      <c r="IV138" s="29"/>
      <c r="IW138" s="116"/>
      <c r="JA138" s="30"/>
      <c r="JF138" s="29"/>
      <c r="JG138" s="116"/>
      <c r="JK138" s="30"/>
      <c r="JP138" s="29"/>
      <c r="JQ138" s="116"/>
      <c r="JU138" s="30"/>
      <c r="JZ138" s="29"/>
      <c r="KA138" s="116"/>
      <c r="KE138" s="30"/>
      <c r="KJ138" s="29"/>
      <c r="KK138" s="116"/>
      <c r="KO138" s="30"/>
      <c r="KT138" s="29"/>
      <c r="KU138" s="116"/>
      <c r="KY138" s="30"/>
      <c r="LC138" s="81"/>
      <c r="LD138" s="336"/>
      <c r="LE138" s="160"/>
      <c r="LF138" s="81"/>
      <c r="LG138" s="81"/>
      <c r="LH138" s="81"/>
      <c r="LI138" s="81"/>
      <c r="LJ138" s="81"/>
      <c r="LK138" s="81"/>
      <c r="LL138" s="81"/>
      <c r="LM138" s="81"/>
      <c r="LN138" s="81"/>
      <c r="LO138" s="81"/>
      <c r="LP138" s="81"/>
      <c r="LQ138" s="81"/>
      <c r="LR138" s="81"/>
      <c r="LS138" s="81"/>
      <c r="LT138" s="81"/>
      <c r="LU138" s="81"/>
      <c r="LV138" s="81"/>
      <c r="LW138" s="81"/>
      <c r="LX138" s="81"/>
      <c r="LY138" s="81"/>
      <c r="LZ138" s="81"/>
      <c r="MA138" s="81"/>
      <c r="MB138" s="81"/>
      <c r="MC138" s="81"/>
      <c r="MD138" s="81"/>
      <c r="ME138" s="81"/>
      <c r="MF138" s="81"/>
    </row>
    <row r="139" spans="1:344" s="15" customFormat="1" x14ac:dyDescent="0.25">
      <c r="A139" s="14"/>
      <c r="M139" s="81"/>
      <c r="W139" s="81"/>
      <c r="AG139" s="81"/>
      <c r="AQ139" s="81"/>
      <c r="BA139" s="81"/>
      <c r="BK139" s="81"/>
      <c r="BU139" s="81"/>
      <c r="CE139" s="81"/>
      <c r="CO139" s="81"/>
      <c r="CY139" s="81"/>
      <c r="DI139" s="81"/>
      <c r="DS139" s="81"/>
      <c r="EC139" s="81"/>
      <c r="EM139" s="81"/>
      <c r="EW139" s="81"/>
      <c r="FG139" s="81"/>
      <c r="FQ139" s="81"/>
      <c r="GA139" s="81"/>
      <c r="GB139" s="15">
        <v>460000</v>
      </c>
      <c r="GK139" s="81"/>
      <c r="GL139" s="15">
        <v>235000</v>
      </c>
      <c r="GU139" s="81"/>
      <c r="HE139" s="81"/>
      <c r="HO139" s="81"/>
      <c r="HY139" s="81"/>
      <c r="II139" s="81"/>
      <c r="IN139" s="15">
        <v>100000</v>
      </c>
      <c r="IS139" s="81"/>
      <c r="JC139" s="81"/>
      <c r="JM139" s="81"/>
      <c r="JW139" s="81"/>
      <c r="KG139" s="81"/>
      <c r="KQ139" s="81"/>
      <c r="LA139" s="81"/>
      <c r="LB139" s="81"/>
      <c r="LC139" s="81"/>
      <c r="LD139" s="336"/>
      <c r="LE139" s="160"/>
      <c r="LF139" s="81"/>
      <c r="LG139" s="81"/>
      <c r="LH139" s="81"/>
      <c r="LI139" s="81"/>
      <c r="LJ139" s="81"/>
      <c r="LK139" s="81"/>
      <c r="LL139" s="81"/>
      <c r="LM139" s="81"/>
      <c r="LN139" s="81"/>
      <c r="LO139" s="81"/>
      <c r="LP139" s="81"/>
      <c r="LQ139" s="81"/>
      <c r="LR139" s="81"/>
      <c r="LS139" s="81"/>
      <c r="LT139" s="81"/>
      <c r="LU139" s="81"/>
      <c r="LV139" s="81"/>
      <c r="LW139" s="81"/>
      <c r="LX139" s="81"/>
      <c r="LY139" s="81"/>
      <c r="LZ139" s="81"/>
      <c r="MA139" s="81"/>
      <c r="MB139" s="81"/>
      <c r="MC139" s="81"/>
      <c r="MD139" s="81"/>
      <c r="ME139" s="81"/>
      <c r="MF139" s="81"/>
    </row>
    <row r="140" spans="1:344" s="15" customFormat="1" x14ac:dyDescent="0.25">
      <c r="A140" s="14"/>
      <c r="GB140" s="15">
        <v>535000</v>
      </c>
      <c r="GL140" s="15">
        <v>145000</v>
      </c>
      <c r="IN140" s="15">
        <v>102000</v>
      </c>
      <c r="LC140" s="81"/>
      <c r="LD140" s="336"/>
      <c r="LE140" s="160"/>
      <c r="LF140" s="81"/>
      <c r="LG140" s="81"/>
      <c r="LH140" s="81"/>
      <c r="LI140" s="81"/>
      <c r="LJ140" s="81"/>
      <c r="LK140" s="81"/>
      <c r="LL140" s="81"/>
      <c r="LM140" s="81"/>
      <c r="LN140" s="81"/>
      <c r="LO140" s="81"/>
      <c r="LP140" s="81"/>
      <c r="LQ140" s="81"/>
      <c r="LR140" s="81"/>
      <c r="LS140" s="81"/>
      <c r="LT140" s="81"/>
      <c r="LU140" s="81"/>
      <c r="LV140" s="81"/>
      <c r="LW140" s="81"/>
      <c r="LX140" s="81"/>
      <c r="LY140" s="81"/>
      <c r="LZ140" s="81"/>
      <c r="MA140" s="81"/>
      <c r="MB140" s="81"/>
      <c r="MC140" s="81"/>
      <c r="MD140" s="81"/>
      <c r="ME140" s="81"/>
      <c r="MF140" s="81"/>
    </row>
    <row r="141" spans="1:344" s="15" customFormat="1" x14ac:dyDescent="0.25">
      <c r="A141" s="14"/>
      <c r="GB141" s="15">
        <v>220000</v>
      </c>
      <c r="GL141" s="15">
        <v>85000</v>
      </c>
      <c r="IN141" s="15">
        <v>150000</v>
      </c>
      <c r="LC141" s="81"/>
      <c r="LD141" s="336"/>
      <c r="LE141" s="160"/>
      <c r="LF141" s="81"/>
      <c r="LG141" s="81"/>
      <c r="LH141" s="81"/>
      <c r="LI141" s="81"/>
      <c r="LJ141" s="81"/>
      <c r="LK141" s="81"/>
      <c r="LL141" s="81"/>
      <c r="LM141" s="81"/>
      <c r="LN141" s="81"/>
      <c r="LO141" s="81"/>
      <c r="LP141" s="81"/>
      <c r="LQ141" s="81"/>
      <c r="LR141" s="81"/>
      <c r="LS141" s="81"/>
      <c r="LT141" s="81"/>
      <c r="LU141" s="81"/>
      <c r="LV141" s="81"/>
      <c r="LW141" s="81"/>
      <c r="LX141" s="81"/>
      <c r="LY141" s="81"/>
      <c r="LZ141" s="81"/>
      <c r="MA141" s="81"/>
      <c r="MB141" s="81"/>
      <c r="MC141" s="81"/>
      <c r="MD141" s="81"/>
      <c r="ME141" s="81"/>
      <c r="MF141" s="81"/>
    </row>
    <row r="142" spans="1:344" s="15" customFormat="1" x14ac:dyDescent="0.25">
      <c r="A142" s="14"/>
      <c r="GB142" s="15">
        <f>SUM(GB115:GB141)</f>
        <v>5210000</v>
      </c>
      <c r="GL142" s="15">
        <v>260000</v>
      </c>
      <c r="IN142" s="256">
        <f>SUM(IN116:IN141)</f>
        <v>4276000</v>
      </c>
      <c r="LC142" s="81"/>
      <c r="LD142" s="336"/>
      <c r="LE142" s="160"/>
      <c r="LF142" s="81"/>
      <c r="LG142" s="81"/>
      <c r="LH142" s="81"/>
      <c r="LI142" s="81"/>
      <c r="LJ142" s="81"/>
      <c r="LK142" s="81"/>
      <c r="LL142" s="81"/>
      <c r="LM142" s="81"/>
      <c r="LN142" s="81"/>
      <c r="LO142" s="81"/>
      <c r="LP142" s="81"/>
      <c r="LQ142" s="81"/>
      <c r="LR142" s="81"/>
      <c r="LS142" s="81"/>
      <c r="LT142" s="81"/>
      <c r="LU142" s="81"/>
      <c r="LV142" s="81"/>
      <c r="LW142" s="81"/>
      <c r="LX142" s="81"/>
      <c r="LY142" s="81"/>
      <c r="LZ142" s="81"/>
      <c r="MA142" s="81"/>
      <c r="MB142" s="81"/>
      <c r="MC142" s="81"/>
      <c r="MD142" s="81"/>
      <c r="ME142" s="81"/>
      <c r="MF142" s="81"/>
    </row>
    <row r="143" spans="1:344" s="15" customFormat="1" x14ac:dyDescent="0.25">
      <c r="A143" s="14"/>
      <c r="GB143" s="15">
        <f>GB142-GB105</f>
        <v>4359500</v>
      </c>
      <c r="GL143" s="15">
        <v>85000</v>
      </c>
      <c r="LC143" s="81"/>
      <c r="LD143" s="336"/>
      <c r="LE143" s="160"/>
      <c r="LF143" s="81"/>
      <c r="LG143" s="81"/>
      <c r="LH143" s="81"/>
      <c r="LI143" s="81"/>
      <c r="LJ143" s="81"/>
      <c r="LK143" s="81"/>
      <c r="LL143" s="81"/>
      <c r="LM143" s="81"/>
      <c r="LN143" s="81"/>
      <c r="LO143" s="81"/>
      <c r="LP143" s="81"/>
      <c r="LQ143" s="81"/>
      <c r="LR143" s="81"/>
      <c r="LS143" s="81"/>
      <c r="LT143" s="81"/>
      <c r="LU143" s="81"/>
      <c r="LV143" s="81"/>
      <c r="LW143" s="81"/>
      <c r="LX143" s="81"/>
      <c r="LY143" s="81"/>
      <c r="LZ143" s="81"/>
      <c r="MA143" s="81"/>
      <c r="MB143" s="81"/>
      <c r="MC143" s="81"/>
      <c r="MD143" s="81"/>
      <c r="ME143" s="81"/>
      <c r="MF143" s="81"/>
    </row>
    <row r="144" spans="1:344" s="15" customFormat="1" x14ac:dyDescent="0.25">
      <c r="A144" s="14"/>
      <c r="GL144" s="15">
        <v>85000</v>
      </c>
      <c r="LC144" s="81"/>
      <c r="LD144" s="336"/>
      <c r="LE144" s="160"/>
      <c r="LF144" s="81"/>
      <c r="LG144" s="81"/>
      <c r="LH144" s="81"/>
      <c r="LI144" s="81"/>
      <c r="LJ144" s="81"/>
      <c r="LK144" s="81"/>
      <c r="LL144" s="81"/>
      <c r="LM144" s="81"/>
      <c r="LN144" s="81"/>
      <c r="LO144" s="81"/>
      <c r="LP144" s="81"/>
      <c r="LQ144" s="81"/>
      <c r="LR144" s="81"/>
      <c r="LS144" s="81"/>
      <c r="LT144" s="81"/>
      <c r="LU144" s="81"/>
      <c r="LV144" s="81"/>
      <c r="LW144" s="81"/>
      <c r="LX144" s="81"/>
      <c r="LY144" s="81"/>
      <c r="LZ144" s="81"/>
      <c r="MA144" s="81"/>
      <c r="MB144" s="81"/>
      <c r="MC144" s="81"/>
      <c r="MD144" s="81"/>
      <c r="ME144" s="81"/>
      <c r="MF144" s="81"/>
    </row>
    <row r="145" spans="1:344" s="15" customFormat="1" x14ac:dyDescent="0.25">
      <c r="A145" s="14"/>
      <c r="GL145" s="15">
        <v>60000</v>
      </c>
      <c r="LC145" s="81"/>
      <c r="LD145" s="336"/>
      <c r="LE145" s="160"/>
      <c r="LF145" s="81"/>
      <c r="LG145" s="81"/>
      <c r="LH145" s="81"/>
      <c r="LI145" s="81"/>
      <c r="LJ145" s="81"/>
      <c r="LK145" s="81"/>
      <c r="LL145" s="81"/>
      <c r="LM145" s="81"/>
      <c r="LN145" s="81"/>
      <c r="LO145" s="81"/>
      <c r="LP145" s="81"/>
      <c r="LQ145" s="81"/>
      <c r="LR145" s="81"/>
      <c r="LS145" s="81"/>
      <c r="LT145" s="81"/>
      <c r="LU145" s="81"/>
      <c r="LV145" s="81"/>
      <c r="LW145" s="81"/>
      <c r="LX145" s="81"/>
      <c r="LY145" s="81"/>
      <c r="LZ145" s="81"/>
      <c r="MA145" s="81"/>
      <c r="MB145" s="81"/>
      <c r="MC145" s="81"/>
      <c r="MD145" s="81"/>
      <c r="ME145" s="81"/>
      <c r="MF145" s="81"/>
    </row>
    <row r="146" spans="1:344" s="15" customFormat="1" x14ac:dyDescent="0.25">
      <c r="A146" s="14"/>
      <c r="H146" s="471"/>
      <c r="R146" s="471"/>
      <c r="AB146" s="471"/>
      <c r="AL146" s="471"/>
      <c r="AV146" s="471"/>
      <c r="BF146" s="471"/>
      <c r="BP146" s="471"/>
      <c r="BZ146" s="471"/>
      <c r="CJ146" s="471"/>
      <c r="CT146" s="471"/>
      <c r="DD146" s="471"/>
      <c r="DN146" s="471"/>
      <c r="DX146" s="471"/>
      <c r="EH146" s="471"/>
      <c r="ER146" s="471"/>
      <c r="FB146" s="471"/>
      <c r="FL146" s="471"/>
      <c r="FV146" s="471"/>
      <c r="GF146" s="471"/>
      <c r="GL146" s="15">
        <v>80000</v>
      </c>
      <c r="GP146" s="471"/>
      <c r="GZ146" s="471"/>
      <c r="HJ146" s="471"/>
      <c r="HT146" s="471"/>
      <c r="ID146" s="471"/>
      <c r="IN146" s="471"/>
      <c r="IX146" s="471"/>
      <c r="JH146" s="471"/>
      <c r="JR146" s="471"/>
      <c r="KB146" s="471"/>
      <c r="KL146" s="471"/>
      <c r="KV146" s="471"/>
      <c r="LC146" s="81"/>
      <c r="LD146" s="336"/>
      <c r="LE146" s="160"/>
      <c r="LF146" s="81"/>
      <c r="LG146" s="81"/>
      <c r="LH146" s="81"/>
      <c r="LI146" s="81"/>
      <c r="LJ146" s="81"/>
      <c r="LK146" s="81"/>
      <c r="LL146" s="81"/>
      <c r="LM146" s="81"/>
      <c r="LN146" s="81"/>
      <c r="LO146" s="81"/>
      <c r="LP146" s="81"/>
      <c r="LQ146" s="81"/>
      <c r="LR146" s="81"/>
      <c r="LS146" s="81"/>
      <c r="LT146" s="81"/>
      <c r="LU146" s="81"/>
      <c r="LV146" s="81"/>
      <c r="LW146" s="81"/>
      <c r="LX146" s="81"/>
      <c r="LY146" s="81"/>
      <c r="LZ146" s="81"/>
      <c r="MA146" s="81"/>
      <c r="MB146" s="81"/>
      <c r="MC146" s="81"/>
      <c r="MD146" s="81"/>
      <c r="ME146" s="81"/>
      <c r="MF146" s="81"/>
    </row>
    <row r="147" spans="1:344" s="15" customFormat="1" x14ac:dyDescent="0.25">
      <c r="A147" s="14"/>
      <c r="GL147" s="76">
        <f>SUM(GL116:GL146)</f>
        <v>4500000</v>
      </c>
      <c r="LC147" s="81"/>
      <c r="LD147" s="336"/>
      <c r="LE147" s="160"/>
      <c r="LF147" s="81"/>
      <c r="LG147" s="81"/>
      <c r="LH147" s="81"/>
      <c r="LI147" s="81"/>
      <c r="LJ147" s="81"/>
      <c r="LK147" s="81"/>
      <c r="LL147" s="81"/>
      <c r="LM147" s="81"/>
      <c r="LN147" s="81"/>
      <c r="LO147" s="81"/>
      <c r="LP147" s="81"/>
      <c r="LQ147" s="81"/>
      <c r="LR147" s="81"/>
      <c r="LS147" s="81"/>
      <c r="LT147" s="81"/>
      <c r="LU147" s="81"/>
      <c r="LV147" s="81"/>
      <c r="LW147" s="81"/>
      <c r="LX147" s="81"/>
      <c r="LY147" s="81"/>
      <c r="LZ147" s="81"/>
      <c r="MA147" s="81"/>
      <c r="MB147" s="81"/>
      <c r="MC147" s="81"/>
      <c r="MD147" s="81"/>
      <c r="ME147" s="81"/>
      <c r="MF147" s="81"/>
    </row>
    <row r="148" spans="1:344" s="15" customFormat="1" x14ac:dyDescent="0.25">
      <c r="A148" s="14"/>
      <c r="H148" s="471"/>
      <c r="I148" s="471"/>
      <c r="L148" s="471"/>
      <c r="M148" s="471"/>
      <c r="R148" s="471"/>
      <c r="S148" s="471"/>
      <c r="V148" s="471"/>
      <c r="W148" s="471"/>
      <c r="AB148" s="471"/>
      <c r="AC148" s="471"/>
      <c r="AF148" s="471"/>
      <c r="AG148" s="471"/>
      <c r="AL148" s="471"/>
      <c r="AM148" s="471"/>
      <c r="AP148" s="471"/>
      <c r="AQ148" s="471"/>
      <c r="AV148" s="471"/>
      <c r="AW148" s="471"/>
      <c r="AZ148" s="471"/>
      <c r="BA148" s="471"/>
      <c r="BF148" s="471"/>
      <c r="BG148" s="471"/>
      <c r="BJ148" s="471"/>
      <c r="BK148" s="471"/>
      <c r="BP148" s="471"/>
      <c r="BQ148" s="471"/>
      <c r="BT148" s="471"/>
      <c r="BU148" s="471"/>
      <c r="BZ148" s="471"/>
      <c r="CA148" s="471"/>
      <c r="CD148" s="471"/>
      <c r="CE148" s="471"/>
      <c r="CJ148" s="471"/>
      <c r="CK148" s="471"/>
      <c r="CN148" s="471"/>
      <c r="CO148" s="471"/>
      <c r="CT148" s="471"/>
      <c r="CU148" s="471"/>
      <c r="CX148" s="471"/>
      <c r="CY148" s="471"/>
      <c r="DD148" s="471"/>
      <c r="DE148" s="471"/>
      <c r="DH148" s="471"/>
      <c r="DI148" s="471"/>
      <c r="DN148" s="471"/>
      <c r="DO148" s="471"/>
      <c r="DR148" s="471"/>
      <c r="DS148" s="471"/>
      <c r="DX148" s="471"/>
      <c r="DY148" s="471"/>
      <c r="EB148" s="471"/>
      <c r="EC148" s="471"/>
      <c r="EH148" s="471"/>
      <c r="EI148" s="471"/>
      <c r="EL148" s="471"/>
      <c r="EM148" s="471"/>
      <c r="ER148" s="471"/>
      <c r="ES148" s="471"/>
      <c r="EV148" s="471"/>
      <c r="EW148" s="471"/>
      <c r="FB148" s="471"/>
      <c r="FC148" s="471"/>
      <c r="FF148" s="471"/>
      <c r="FG148" s="471"/>
      <c r="FL148" s="471"/>
      <c r="FM148" s="471"/>
      <c r="FP148" s="471"/>
      <c r="FQ148" s="471"/>
      <c r="FV148" s="471"/>
      <c r="FW148" s="471"/>
      <c r="FZ148" s="471"/>
      <c r="GA148" s="471"/>
      <c r="GF148" s="471"/>
      <c r="GG148" s="471"/>
      <c r="GJ148" s="471"/>
      <c r="GK148" s="471"/>
      <c r="GP148" s="471"/>
      <c r="GQ148" s="471"/>
      <c r="GT148" s="471"/>
      <c r="GU148" s="471"/>
      <c r="GZ148" s="471"/>
      <c r="HA148" s="471"/>
      <c r="HD148" s="471"/>
      <c r="HE148" s="471"/>
      <c r="HJ148" s="471"/>
      <c r="HK148" s="471"/>
      <c r="HN148" s="471"/>
      <c r="HO148" s="471"/>
      <c r="HT148" s="471"/>
      <c r="HU148" s="471"/>
      <c r="HX148" s="471"/>
      <c r="HY148" s="471"/>
      <c r="ID148" s="471"/>
      <c r="IE148" s="471"/>
      <c r="IH148" s="471"/>
      <c r="II148" s="471"/>
      <c r="IN148" s="471"/>
      <c r="IO148" s="471"/>
      <c r="IR148" s="471"/>
      <c r="IS148" s="471"/>
      <c r="IX148" s="471"/>
      <c r="IY148" s="471"/>
      <c r="JB148" s="471"/>
      <c r="JC148" s="471"/>
      <c r="JH148" s="471"/>
      <c r="JI148" s="471"/>
      <c r="JL148" s="471"/>
      <c r="JM148" s="471"/>
      <c r="JR148" s="471"/>
      <c r="JS148" s="471"/>
      <c r="JV148" s="471"/>
      <c r="JW148" s="471"/>
      <c r="KB148" s="471"/>
      <c r="KC148" s="471"/>
      <c r="KF148" s="471"/>
      <c r="KG148" s="471"/>
      <c r="KL148" s="471"/>
      <c r="KM148" s="471"/>
      <c r="KP148" s="471"/>
      <c r="KQ148" s="471"/>
      <c r="KV148" s="471"/>
      <c r="KW148" s="471"/>
      <c r="KZ148" s="471"/>
      <c r="LA148" s="471"/>
      <c r="LB148" s="28"/>
      <c r="LC148" s="81"/>
      <c r="LD148" s="336"/>
      <c r="LE148" s="160"/>
      <c r="LF148" s="81"/>
      <c r="LG148" s="81"/>
      <c r="LH148" s="81"/>
      <c r="LI148" s="81"/>
      <c r="LJ148" s="81"/>
      <c r="LK148" s="81"/>
      <c r="LL148" s="81"/>
      <c r="LM148" s="81"/>
      <c r="LN148" s="81"/>
      <c r="LO148" s="81"/>
      <c r="LP148" s="81"/>
      <c r="LQ148" s="81"/>
      <c r="LR148" s="81"/>
      <c r="LS148" s="81"/>
      <c r="LT148" s="81"/>
      <c r="LU148" s="81"/>
      <c r="LV148" s="81"/>
      <c r="LW148" s="81"/>
      <c r="LX148" s="81"/>
      <c r="LY148" s="81"/>
      <c r="LZ148" s="81"/>
      <c r="MA148" s="81"/>
      <c r="MB148" s="81"/>
      <c r="MC148" s="81"/>
      <c r="MD148" s="81"/>
      <c r="ME148" s="81"/>
      <c r="MF148" s="81"/>
    </row>
    <row r="149" spans="1:344" s="15" customFormat="1" x14ac:dyDescent="0.25">
      <c r="A149" s="14"/>
      <c r="L149" s="471"/>
      <c r="M149" s="471"/>
      <c r="V149" s="471"/>
      <c r="W149" s="471"/>
      <c r="AF149" s="471"/>
      <c r="AG149" s="471"/>
      <c r="AP149" s="471"/>
      <c r="AQ149" s="471"/>
      <c r="AZ149" s="471"/>
      <c r="BA149" s="471"/>
      <c r="BJ149" s="471"/>
      <c r="BK149" s="471"/>
      <c r="BT149" s="471"/>
      <c r="BU149" s="471"/>
      <c r="CD149" s="471"/>
      <c r="CE149" s="471"/>
      <c r="CN149" s="471"/>
      <c r="CO149" s="471"/>
      <c r="CX149" s="471"/>
      <c r="CY149" s="471"/>
      <c r="DH149" s="471"/>
      <c r="DI149" s="471"/>
      <c r="DR149" s="471"/>
      <c r="DS149" s="471"/>
      <c r="EB149" s="471"/>
      <c r="EC149" s="471"/>
      <c r="EL149" s="471"/>
      <c r="EM149" s="471"/>
      <c r="EV149" s="471"/>
      <c r="EW149" s="471"/>
      <c r="FF149" s="471"/>
      <c r="FG149" s="471"/>
      <c r="FP149" s="471"/>
      <c r="FQ149" s="471"/>
      <c r="FZ149" s="471"/>
      <c r="GA149" s="471"/>
      <c r="GJ149" s="471"/>
      <c r="GK149" s="471"/>
      <c r="GT149" s="471"/>
      <c r="GU149" s="471"/>
      <c r="HD149" s="471"/>
      <c r="HE149" s="471"/>
      <c r="HN149" s="471"/>
      <c r="HO149" s="471"/>
      <c r="HX149" s="471"/>
      <c r="HY149" s="471"/>
      <c r="IH149" s="471"/>
      <c r="II149" s="471"/>
      <c r="IR149" s="471"/>
      <c r="IS149" s="471"/>
      <c r="JB149" s="471"/>
      <c r="JC149" s="471"/>
      <c r="JL149" s="471"/>
      <c r="JM149" s="471"/>
      <c r="JV149" s="471"/>
      <c r="JW149" s="471"/>
      <c r="KF149" s="471"/>
      <c r="KG149" s="471"/>
      <c r="KP149" s="471"/>
      <c r="KQ149" s="471"/>
      <c r="KZ149" s="471"/>
      <c r="LA149" s="471"/>
      <c r="LB149" s="28"/>
      <c r="LC149" s="81"/>
      <c r="LD149" s="336"/>
      <c r="LE149" s="160"/>
      <c r="LF149" s="81"/>
      <c r="LG149" s="81"/>
      <c r="LH149" s="81"/>
      <c r="LI149" s="81"/>
      <c r="LJ149" s="81"/>
      <c r="LK149" s="81"/>
      <c r="LL149" s="81"/>
      <c r="LM149" s="81"/>
      <c r="LN149" s="81"/>
      <c r="LO149" s="81"/>
      <c r="LP149" s="81"/>
      <c r="LQ149" s="81"/>
      <c r="LR149" s="81"/>
      <c r="LS149" s="81"/>
      <c r="LT149" s="81"/>
      <c r="LU149" s="81"/>
      <c r="LV149" s="81"/>
      <c r="LW149" s="81"/>
      <c r="LX149" s="81"/>
      <c r="LY149" s="81"/>
      <c r="LZ149" s="81"/>
      <c r="MA149" s="81"/>
      <c r="MB149" s="81"/>
      <c r="MC149" s="81"/>
      <c r="MD149" s="81"/>
      <c r="ME149" s="81"/>
      <c r="MF149" s="81"/>
    </row>
    <row r="150" spans="1:344" s="15" customFormat="1" x14ac:dyDescent="0.25">
      <c r="A150" s="14"/>
      <c r="L150" s="471"/>
      <c r="M150" s="471"/>
      <c r="V150" s="471"/>
      <c r="W150" s="471"/>
      <c r="AF150" s="471"/>
      <c r="AG150" s="471"/>
      <c r="AP150" s="471"/>
      <c r="AQ150" s="471"/>
      <c r="AZ150" s="471"/>
      <c r="BA150" s="471"/>
      <c r="BJ150" s="471"/>
      <c r="BK150" s="471"/>
      <c r="BT150" s="471"/>
      <c r="BU150" s="471"/>
      <c r="CD150" s="471"/>
      <c r="CE150" s="471"/>
      <c r="CN150" s="471"/>
      <c r="CO150" s="471"/>
      <c r="CX150" s="471"/>
      <c r="CY150" s="471"/>
      <c r="DH150" s="471"/>
      <c r="DI150" s="471"/>
      <c r="DR150" s="471"/>
      <c r="DS150" s="471"/>
      <c r="EB150" s="471"/>
      <c r="EC150" s="471"/>
      <c r="EL150" s="471"/>
      <c r="EM150" s="471"/>
      <c r="EV150" s="471"/>
      <c r="EW150" s="471"/>
      <c r="FF150" s="471"/>
      <c r="FG150" s="471"/>
      <c r="FP150" s="471"/>
      <c r="FQ150" s="471"/>
      <c r="FZ150" s="471"/>
      <c r="GA150" s="471"/>
      <c r="GJ150" s="471"/>
      <c r="GK150" s="471"/>
      <c r="GT150" s="471"/>
      <c r="GU150" s="471"/>
      <c r="HD150" s="471"/>
      <c r="HE150" s="471"/>
      <c r="HN150" s="471"/>
      <c r="HO150" s="471"/>
      <c r="HX150" s="471"/>
      <c r="HY150" s="471"/>
      <c r="IH150" s="471"/>
      <c r="II150" s="471"/>
      <c r="IR150" s="471"/>
      <c r="IS150" s="471"/>
      <c r="JB150" s="471"/>
      <c r="JC150" s="471"/>
      <c r="JL150" s="471"/>
      <c r="JM150" s="471"/>
      <c r="JV150" s="471"/>
      <c r="JW150" s="471"/>
      <c r="KF150" s="471"/>
      <c r="KG150" s="471"/>
      <c r="KP150" s="471"/>
      <c r="KQ150" s="471"/>
      <c r="KZ150" s="471"/>
      <c r="LA150" s="471"/>
      <c r="LB150" s="28"/>
      <c r="LC150" s="81"/>
      <c r="LD150" s="336"/>
      <c r="LE150" s="160"/>
      <c r="LF150" s="81"/>
      <c r="LG150" s="81"/>
      <c r="LH150" s="81"/>
      <c r="LI150" s="81"/>
      <c r="LJ150" s="81"/>
      <c r="LK150" s="81"/>
      <c r="LL150" s="81"/>
      <c r="LM150" s="81"/>
      <c r="LN150" s="81"/>
      <c r="LO150" s="81"/>
      <c r="LP150" s="81"/>
      <c r="LQ150" s="81"/>
      <c r="LR150" s="81"/>
      <c r="LS150" s="81"/>
      <c r="LT150" s="81"/>
      <c r="LU150" s="81"/>
      <c r="LV150" s="81"/>
      <c r="LW150" s="81"/>
      <c r="LX150" s="81"/>
      <c r="LY150" s="81"/>
      <c r="LZ150" s="81"/>
      <c r="MA150" s="81"/>
      <c r="MB150" s="81"/>
      <c r="MC150" s="81"/>
      <c r="MD150" s="81"/>
      <c r="ME150" s="81"/>
      <c r="MF150" s="81"/>
    </row>
    <row r="151" spans="1:344" s="15" customFormat="1" x14ac:dyDescent="0.25">
      <c r="A151" s="14"/>
      <c r="LC151" s="81"/>
      <c r="LD151" s="336"/>
      <c r="LE151" s="160"/>
      <c r="LF151" s="81"/>
      <c r="LG151" s="81"/>
      <c r="LH151" s="81"/>
      <c r="LI151" s="81"/>
      <c r="LJ151" s="81"/>
      <c r="LK151" s="81"/>
      <c r="LL151" s="81"/>
      <c r="LM151" s="81"/>
      <c r="LN151" s="81"/>
      <c r="LO151" s="81"/>
      <c r="LP151" s="81"/>
      <c r="LQ151" s="81"/>
      <c r="LR151" s="81"/>
      <c r="LS151" s="81"/>
      <c r="LT151" s="81"/>
      <c r="LU151" s="81"/>
      <c r="LV151" s="81"/>
      <c r="LW151" s="81"/>
      <c r="LX151" s="81"/>
      <c r="LY151" s="81"/>
      <c r="LZ151" s="81"/>
      <c r="MA151" s="81"/>
      <c r="MB151" s="81"/>
      <c r="MC151" s="81"/>
      <c r="MD151" s="81"/>
      <c r="ME151" s="81"/>
      <c r="MF151" s="81"/>
    </row>
    <row r="152" spans="1:344" s="15" customFormat="1" x14ac:dyDescent="0.25">
      <c r="A152" s="14"/>
      <c r="LC152" s="81"/>
      <c r="LD152" s="336"/>
      <c r="LE152" s="160"/>
      <c r="LF152" s="81"/>
      <c r="LG152" s="81"/>
      <c r="LH152" s="81"/>
      <c r="LI152" s="81"/>
      <c r="LJ152" s="81"/>
      <c r="LK152" s="81"/>
      <c r="LL152" s="81"/>
      <c r="LM152" s="81"/>
      <c r="LN152" s="81"/>
      <c r="LO152" s="81"/>
      <c r="LP152" s="81"/>
      <c r="LQ152" s="81"/>
      <c r="LR152" s="81"/>
      <c r="LS152" s="81"/>
      <c r="LT152" s="81"/>
      <c r="LU152" s="81"/>
      <c r="LV152" s="81"/>
      <c r="LW152" s="81"/>
      <c r="LX152" s="81"/>
      <c r="LY152" s="81"/>
      <c r="LZ152" s="81"/>
      <c r="MA152" s="81"/>
      <c r="MB152" s="81"/>
      <c r="MC152" s="81"/>
      <c r="MD152" s="81"/>
      <c r="ME152" s="81"/>
      <c r="MF152" s="81"/>
    </row>
    <row r="153" spans="1:344" s="15" customFormat="1" x14ac:dyDescent="0.25">
      <c r="A153" s="14"/>
      <c r="LC153" s="81"/>
      <c r="LD153" s="336"/>
      <c r="LE153" s="160"/>
      <c r="LF153" s="81"/>
      <c r="LG153" s="81"/>
      <c r="LH153" s="81"/>
      <c r="LI153" s="81"/>
      <c r="LJ153" s="81"/>
      <c r="LK153" s="81"/>
      <c r="LL153" s="81"/>
      <c r="LM153" s="81"/>
      <c r="LN153" s="81"/>
      <c r="LO153" s="81"/>
      <c r="LP153" s="81"/>
      <c r="LQ153" s="81"/>
      <c r="LR153" s="81"/>
      <c r="LS153" s="81"/>
      <c r="LT153" s="81"/>
      <c r="LU153" s="81"/>
      <c r="LV153" s="81"/>
      <c r="LW153" s="81"/>
      <c r="LX153" s="81"/>
      <c r="LY153" s="81"/>
      <c r="LZ153" s="81"/>
      <c r="MA153" s="81"/>
      <c r="MB153" s="81"/>
      <c r="MC153" s="81"/>
      <c r="MD153" s="81"/>
      <c r="ME153" s="81"/>
      <c r="MF153" s="81"/>
    </row>
    <row r="154" spans="1:344" s="15" customFormat="1" x14ac:dyDescent="0.25">
      <c r="A154" s="14"/>
      <c r="F154" s="471"/>
      <c r="G154" s="471"/>
      <c r="P154" s="471"/>
      <c r="Q154" s="471"/>
      <c r="Z154" s="471"/>
      <c r="AA154" s="471"/>
      <c r="AJ154" s="471"/>
      <c r="AK154" s="471"/>
      <c r="AT154" s="471"/>
      <c r="AU154" s="471"/>
      <c r="BD154" s="471"/>
      <c r="BE154" s="471"/>
      <c r="BN154" s="471"/>
      <c r="BO154" s="471"/>
      <c r="BX154" s="471"/>
      <c r="BY154" s="471"/>
      <c r="CH154" s="471"/>
      <c r="CI154" s="471"/>
      <c r="CR154" s="471"/>
      <c r="CS154" s="471"/>
      <c r="DB154" s="471"/>
      <c r="DC154" s="471"/>
      <c r="DL154" s="471"/>
      <c r="DM154" s="471"/>
      <c r="DV154" s="471"/>
      <c r="DW154" s="471"/>
      <c r="EF154" s="471"/>
      <c r="EG154" s="471"/>
      <c r="EP154" s="471"/>
      <c r="EQ154" s="471"/>
      <c r="EZ154" s="471"/>
      <c r="FA154" s="471"/>
      <c r="FJ154" s="471"/>
      <c r="FK154" s="471"/>
      <c r="FT154" s="471"/>
      <c r="FU154" s="471"/>
      <c r="GD154" s="471"/>
      <c r="GE154" s="471"/>
      <c r="GN154" s="471"/>
      <c r="GO154" s="471"/>
      <c r="GX154" s="471"/>
      <c r="GY154" s="471"/>
      <c r="HH154" s="471"/>
      <c r="HI154" s="471"/>
      <c r="HR154" s="471"/>
      <c r="HS154" s="471"/>
      <c r="IB154" s="471"/>
      <c r="IC154" s="471"/>
      <c r="IL154" s="471"/>
      <c r="IM154" s="471"/>
      <c r="IV154" s="471"/>
      <c r="IW154" s="471"/>
      <c r="JF154" s="471"/>
      <c r="JG154" s="471"/>
      <c r="JP154" s="471"/>
      <c r="JQ154" s="471"/>
      <c r="JZ154" s="471"/>
      <c r="KA154" s="471"/>
      <c r="KJ154" s="471"/>
      <c r="KK154" s="471"/>
      <c r="KT154" s="471"/>
      <c r="KU154" s="471"/>
      <c r="LC154" s="81"/>
      <c r="LD154" s="336"/>
      <c r="LE154" s="160"/>
      <c r="LF154" s="81"/>
      <c r="LG154" s="81"/>
      <c r="LH154" s="81"/>
      <c r="LI154" s="81"/>
      <c r="LJ154" s="81"/>
      <c r="LK154" s="81"/>
      <c r="LL154" s="81"/>
      <c r="LM154" s="81"/>
      <c r="LN154" s="81"/>
      <c r="LO154" s="81"/>
      <c r="LP154" s="81"/>
      <c r="LQ154" s="81"/>
      <c r="LR154" s="81"/>
      <c r="LS154" s="81"/>
      <c r="LT154" s="81"/>
      <c r="LU154" s="81"/>
      <c r="LV154" s="81"/>
      <c r="LW154" s="81"/>
      <c r="LX154" s="81"/>
      <c r="LY154" s="81"/>
      <c r="LZ154" s="81"/>
      <c r="MA154" s="81"/>
      <c r="MB154" s="81"/>
      <c r="MC154" s="81"/>
      <c r="MD154" s="81"/>
      <c r="ME154" s="81"/>
      <c r="MF154" s="81"/>
    </row>
    <row r="155" spans="1:344" s="15" customFormat="1" x14ac:dyDescent="0.25">
      <c r="A155" s="14"/>
      <c r="LC155" s="81"/>
      <c r="LD155" s="336"/>
      <c r="LE155" s="160"/>
      <c r="LF155" s="81"/>
      <c r="LG155" s="81"/>
      <c r="LH155" s="81"/>
      <c r="LI155" s="81"/>
      <c r="LJ155" s="81"/>
      <c r="LK155" s="81"/>
      <c r="LL155" s="81"/>
      <c r="LM155" s="81"/>
      <c r="LN155" s="81"/>
      <c r="LO155" s="81"/>
      <c r="LP155" s="81"/>
      <c r="LQ155" s="81"/>
      <c r="LR155" s="81"/>
      <c r="LS155" s="81"/>
      <c r="LT155" s="81"/>
      <c r="LU155" s="81"/>
      <c r="LV155" s="81"/>
      <c r="LW155" s="81"/>
      <c r="LX155" s="81"/>
      <c r="LY155" s="81"/>
      <c r="LZ155" s="81"/>
      <c r="MA155" s="81"/>
      <c r="MB155" s="81"/>
      <c r="MC155" s="81"/>
      <c r="MD155" s="81"/>
      <c r="ME155" s="81"/>
      <c r="MF155" s="81"/>
    </row>
    <row r="156" spans="1:344" s="15" customFormat="1" x14ac:dyDescent="0.25">
      <c r="A156" s="14"/>
      <c r="LC156" s="81"/>
      <c r="LD156" s="336"/>
      <c r="LE156" s="160"/>
      <c r="LF156" s="81"/>
      <c r="LG156" s="81"/>
      <c r="LH156" s="81"/>
      <c r="LI156" s="81"/>
      <c r="LJ156" s="81"/>
      <c r="LK156" s="81"/>
      <c r="LL156" s="81"/>
      <c r="LM156" s="81"/>
      <c r="LN156" s="81"/>
      <c r="LO156" s="81"/>
      <c r="LP156" s="81"/>
      <c r="LQ156" s="81"/>
      <c r="LR156" s="81"/>
      <c r="LS156" s="81"/>
      <c r="LT156" s="81"/>
      <c r="LU156" s="81"/>
      <c r="LV156" s="81"/>
      <c r="LW156" s="81"/>
      <c r="LX156" s="81"/>
      <c r="LY156" s="81"/>
      <c r="LZ156" s="81"/>
      <c r="MA156" s="81"/>
      <c r="MB156" s="81"/>
      <c r="MC156" s="81"/>
      <c r="MD156" s="81"/>
      <c r="ME156" s="81"/>
      <c r="MF156" s="81"/>
    </row>
    <row r="157" spans="1:344" s="15" customFormat="1" x14ac:dyDescent="0.25">
      <c r="A157" s="14"/>
      <c r="LC157" s="81"/>
      <c r="LD157" s="336"/>
      <c r="LE157" s="160"/>
      <c r="LF157" s="81"/>
      <c r="LG157" s="81"/>
      <c r="LH157" s="81"/>
      <c r="LI157" s="81"/>
      <c r="LJ157" s="81"/>
      <c r="LK157" s="81"/>
      <c r="LL157" s="81"/>
      <c r="LM157" s="81"/>
      <c r="LN157" s="81"/>
      <c r="LO157" s="81"/>
      <c r="LP157" s="81"/>
      <c r="LQ157" s="81"/>
      <c r="LR157" s="81"/>
      <c r="LS157" s="81"/>
      <c r="LT157" s="81"/>
      <c r="LU157" s="81"/>
      <c r="LV157" s="81"/>
      <c r="LW157" s="81"/>
      <c r="LX157" s="81"/>
      <c r="LY157" s="81"/>
      <c r="LZ157" s="81"/>
      <c r="MA157" s="81"/>
      <c r="MB157" s="81"/>
      <c r="MC157" s="81"/>
      <c r="MD157" s="81"/>
      <c r="ME157" s="81"/>
      <c r="MF157" s="81"/>
    </row>
    <row r="158" spans="1:344" s="15" customFormat="1" x14ac:dyDescent="0.25">
      <c r="A158" s="14"/>
      <c r="LC158" s="81"/>
      <c r="LD158" s="336"/>
      <c r="LE158" s="160"/>
      <c r="LF158" s="81"/>
      <c r="LG158" s="81"/>
      <c r="LH158" s="81"/>
      <c r="LI158" s="81"/>
      <c r="LJ158" s="81"/>
      <c r="LK158" s="81"/>
      <c r="LL158" s="81"/>
      <c r="LM158" s="81"/>
      <c r="LN158" s="81"/>
      <c r="LO158" s="81"/>
      <c r="LP158" s="81"/>
      <c r="LQ158" s="81"/>
      <c r="LR158" s="81"/>
      <c r="LS158" s="81"/>
      <c r="LT158" s="81"/>
      <c r="LU158" s="81"/>
      <c r="LV158" s="81"/>
      <c r="LW158" s="81"/>
      <c r="LX158" s="81"/>
      <c r="LY158" s="81"/>
      <c r="LZ158" s="81"/>
      <c r="MA158" s="81"/>
      <c r="MB158" s="81"/>
      <c r="MC158" s="81"/>
      <c r="MD158" s="81"/>
      <c r="ME158" s="81"/>
      <c r="MF158" s="81"/>
    </row>
    <row r="159" spans="1:344" s="15" customFormat="1" x14ac:dyDescent="0.25">
      <c r="A159" s="14"/>
      <c r="F159" s="471"/>
      <c r="G159" s="471"/>
      <c r="P159" s="471"/>
      <c r="Q159" s="471"/>
      <c r="Z159" s="471"/>
      <c r="AA159" s="471"/>
      <c r="AJ159" s="471"/>
      <c r="AK159" s="471"/>
      <c r="AT159" s="471"/>
      <c r="AU159" s="471"/>
      <c r="BD159" s="471"/>
      <c r="BE159" s="471"/>
      <c r="BN159" s="471"/>
      <c r="BO159" s="471"/>
      <c r="BX159" s="471"/>
      <c r="BY159" s="471"/>
      <c r="CH159" s="471"/>
      <c r="CI159" s="471"/>
      <c r="CR159" s="471"/>
      <c r="CS159" s="471"/>
      <c r="DB159" s="471"/>
      <c r="DC159" s="471"/>
      <c r="DL159" s="471"/>
      <c r="DM159" s="471"/>
      <c r="DV159" s="471"/>
      <c r="DW159" s="471"/>
      <c r="EF159" s="471"/>
      <c r="EG159" s="471"/>
      <c r="EP159" s="471"/>
      <c r="EQ159" s="471"/>
      <c r="EZ159" s="471"/>
      <c r="FA159" s="471"/>
      <c r="FJ159" s="471"/>
      <c r="FK159" s="471"/>
      <c r="FT159" s="471"/>
      <c r="FU159" s="471"/>
      <c r="GD159" s="471"/>
      <c r="GE159" s="471"/>
      <c r="GN159" s="471"/>
      <c r="GO159" s="471"/>
      <c r="GX159" s="471"/>
      <c r="GY159" s="471"/>
      <c r="HH159" s="471"/>
      <c r="HI159" s="471"/>
      <c r="HR159" s="471"/>
      <c r="HS159" s="471"/>
      <c r="IB159" s="471"/>
      <c r="IC159" s="471"/>
      <c r="IL159" s="471"/>
      <c r="IM159" s="471"/>
      <c r="IV159" s="471"/>
      <c r="IW159" s="471"/>
      <c r="JF159" s="471"/>
      <c r="JG159" s="471"/>
      <c r="JP159" s="471"/>
      <c r="JQ159" s="471"/>
      <c r="JZ159" s="471"/>
      <c r="KA159" s="471"/>
      <c r="KJ159" s="471"/>
      <c r="KK159" s="471"/>
      <c r="KT159" s="471"/>
      <c r="KU159" s="471"/>
      <c r="LC159" s="81"/>
      <c r="LD159" s="336"/>
      <c r="LE159" s="160"/>
      <c r="LF159" s="81"/>
      <c r="LG159" s="81"/>
      <c r="LH159" s="81"/>
      <c r="LI159" s="81"/>
      <c r="LJ159" s="81"/>
      <c r="LK159" s="81"/>
      <c r="LL159" s="81"/>
      <c r="LM159" s="81"/>
      <c r="LN159" s="81"/>
      <c r="LO159" s="81"/>
      <c r="LP159" s="81"/>
      <c r="LQ159" s="81"/>
      <c r="LR159" s="81"/>
      <c r="LS159" s="81"/>
      <c r="LT159" s="81"/>
      <c r="LU159" s="81"/>
      <c r="LV159" s="81"/>
      <c r="LW159" s="81"/>
      <c r="LX159" s="81"/>
      <c r="LY159" s="81"/>
      <c r="LZ159" s="81"/>
      <c r="MA159" s="81"/>
      <c r="MB159" s="81"/>
      <c r="MC159" s="81"/>
      <c r="MD159" s="81"/>
      <c r="ME159" s="81"/>
      <c r="MF159" s="81"/>
    </row>
    <row r="160" spans="1:344" s="15" customFormat="1" x14ac:dyDescent="0.25">
      <c r="A160" s="14"/>
      <c r="F160" s="471"/>
      <c r="G160" s="471"/>
      <c r="P160" s="471"/>
      <c r="Q160" s="471"/>
      <c r="Z160" s="471"/>
      <c r="AA160" s="471"/>
      <c r="AJ160" s="471"/>
      <c r="AK160" s="471"/>
      <c r="AT160" s="471"/>
      <c r="AU160" s="471"/>
      <c r="BD160" s="471"/>
      <c r="BE160" s="471"/>
      <c r="BN160" s="471"/>
      <c r="BO160" s="471"/>
      <c r="BX160" s="471"/>
      <c r="BY160" s="471"/>
      <c r="CH160" s="471"/>
      <c r="CI160" s="471"/>
      <c r="CR160" s="471"/>
      <c r="CS160" s="471"/>
      <c r="DB160" s="471"/>
      <c r="DC160" s="471"/>
      <c r="DL160" s="471"/>
      <c r="DM160" s="471"/>
      <c r="DV160" s="471"/>
      <c r="DW160" s="471"/>
      <c r="EF160" s="471"/>
      <c r="EG160" s="471"/>
      <c r="EP160" s="471"/>
      <c r="EQ160" s="471"/>
      <c r="EZ160" s="471"/>
      <c r="FA160" s="471"/>
      <c r="FJ160" s="471"/>
      <c r="FK160" s="471"/>
      <c r="FT160" s="471"/>
      <c r="FU160" s="471"/>
      <c r="GD160" s="471"/>
      <c r="GE160" s="471"/>
      <c r="GN160" s="471"/>
      <c r="GO160" s="471"/>
      <c r="GX160" s="471"/>
      <c r="GY160" s="471"/>
      <c r="HH160" s="471"/>
      <c r="HI160" s="471"/>
      <c r="HR160" s="471"/>
      <c r="HS160" s="471"/>
      <c r="IB160" s="471"/>
      <c r="IC160" s="471"/>
      <c r="IL160" s="471"/>
      <c r="IM160" s="471"/>
      <c r="IV160" s="471"/>
      <c r="IW160" s="471"/>
      <c r="JF160" s="471"/>
      <c r="JG160" s="471"/>
      <c r="JP160" s="471"/>
      <c r="JQ160" s="471"/>
      <c r="JZ160" s="471"/>
      <c r="KA160" s="471"/>
      <c r="KJ160" s="471"/>
      <c r="KK160" s="471"/>
      <c r="KT160" s="471"/>
      <c r="KU160" s="471"/>
      <c r="LC160" s="81"/>
      <c r="LD160" s="336"/>
      <c r="LE160" s="160"/>
      <c r="LF160" s="81"/>
      <c r="LG160" s="81"/>
      <c r="LH160" s="81"/>
      <c r="LI160" s="81"/>
      <c r="LJ160" s="81"/>
      <c r="LK160" s="81"/>
      <c r="LL160" s="81"/>
      <c r="LM160" s="81"/>
      <c r="LN160" s="81"/>
      <c r="LO160" s="81"/>
      <c r="LP160" s="81"/>
      <c r="LQ160" s="81"/>
      <c r="LR160" s="81"/>
      <c r="LS160" s="81"/>
      <c r="LT160" s="81"/>
      <c r="LU160" s="81"/>
      <c r="LV160" s="81"/>
      <c r="LW160" s="81"/>
      <c r="LX160" s="81"/>
      <c r="LY160" s="81"/>
      <c r="LZ160" s="81"/>
      <c r="MA160" s="81"/>
      <c r="MB160" s="81"/>
      <c r="MC160" s="81"/>
      <c r="MD160" s="81"/>
      <c r="ME160" s="81"/>
      <c r="MF160" s="81"/>
    </row>
    <row r="161" spans="1:344" s="15" customFormat="1" x14ac:dyDescent="0.25">
      <c r="A161" s="14"/>
      <c r="F161" s="29"/>
      <c r="G161" s="29"/>
      <c r="P161" s="29"/>
      <c r="Q161" s="29"/>
      <c r="Z161" s="29"/>
      <c r="AA161" s="29"/>
      <c r="AJ161" s="29"/>
      <c r="AK161" s="29"/>
      <c r="AT161" s="29"/>
      <c r="AU161" s="29"/>
      <c r="BD161" s="29"/>
      <c r="BE161" s="29"/>
      <c r="BN161" s="29"/>
      <c r="BO161" s="29"/>
      <c r="BX161" s="29"/>
      <c r="BY161" s="29"/>
      <c r="CH161" s="29"/>
      <c r="CI161" s="29"/>
      <c r="CR161" s="29"/>
      <c r="CS161" s="29"/>
      <c r="DB161" s="29"/>
      <c r="DC161" s="29"/>
      <c r="DL161" s="29"/>
      <c r="DM161" s="29"/>
      <c r="DV161" s="29"/>
      <c r="DW161" s="29"/>
      <c r="EF161" s="29"/>
      <c r="EG161" s="29"/>
      <c r="EP161" s="29"/>
      <c r="EQ161" s="29"/>
      <c r="EZ161" s="29"/>
      <c r="FA161" s="29"/>
      <c r="FJ161" s="29"/>
      <c r="FK161" s="29"/>
      <c r="FT161" s="29"/>
      <c r="FU161" s="29"/>
      <c r="GD161" s="29"/>
      <c r="GE161" s="29"/>
      <c r="GN161" s="29"/>
      <c r="GO161" s="29"/>
      <c r="GX161" s="29"/>
      <c r="GY161" s="29"/>
      <c r="HH161" s="29"/>
      <c r="HI161" s="29"/>
      <c r="HR161" s="29"/>
      <c r="HS161" s="29"/>
      <c r="IB161" s="29"/>
      <c r="IC161" s="29"/>
      <c r="IL161" s="29"/>
      <c r="IM161" s="29"/>
      <c r="IV161" s="29"/>
      <c r="IW161" s="29"/>
      <c r="JF161" s="29"/>
      <c r="JG161" s="29"/>
      <c r="JP161" s="29"/>
      <c r="JQ161" s="29"/>
      <c r="JZ161" s="29"/>
      <c r="KA161" s="29"/>
      <c r="KJ161" s="29"/>
      <c r="KK161" s="29"/>
      <c r="KT161" s="29"/>
      <c r="KU161" s="29"/>
      <c r="LC161" s="81"/>
      <c r="LD161" s="336"/>
      <c r="LE161" s="160"/>
      <c r="LF161" s="81"/>
      <c r="LG161" s="81"/>
      <c r="LH161" s="81"/>
      <c r="LI161" s="81"/>
      <c r="LJ161" s="81"/>
      <c r="LK161" s="81"/>
      <c r="LL161" s="81"/>
      <c r="LM161" s="81"/>
      <c r="LN161" s="81"/>
      <c r="LO161" s="81"/>
      <c r="LP161" s="81"/>
      <c r="LQ161" s="81"/>
      <c r="LR161" s="81"/>
      <c r="LS161" s="81"/>
      <c r="LT161" s="81"/>
      <c r="LU161" s="81"/>
      <c r="LV161" s="81"/>
      <c r="LW161" s="81"/>
      <c r="LX161" s="81"/>
      <c r="LY161" s="81"/>
      <c r="LZ161" s="81"/>
      <c r="MA161" s="81"/>
      <c r="MB161" s="81"/>
      <c r="MC161" s="81"/>
      <c r="MD161" s="81"/>
      <c r="ME161" s="81"/>
      <c r="MF161" s="81"/>
    </row>
    <row r="162" spans="1:344" s="15" customFormat="1" x14ac:dyDescent="0.25">
      <c r="A162" s="14"/>
      <c r="F162" s="29"/>
      <c r="G162" s="29"/>
      <c r="P162" s="29"/>
      <c r="Q162" s="29"/>
      <c r="Z162" s="29"/>
      <c r="AA162" s="29"/>
      <c r="AJ162" s="29"/>
      <c r="AK162" s="29"/>
      <c r="AT162" s="29"/>
      <c r="AU162" s="29"/>
      <c r="BD162" s="29"/>
      <c r="BE162" s="29"/>
      <c r="BN162" s="29"/>
      <c r="BO162" s="29"/>
      <c r="BX162" s="29"/>
      <c r="BY162" s="29"/>
      <c r="CH162" s="29"/>
      <c r="CI162" s="29"/>
      <c r="CR162" s="29"/>
      <c r="CS162" s="29"/>
      <c r="DB162" s="29"/>
      <c r="DC162" s="29"/>
      <c r="DL162" s="29"/>
      <c r="DM162" s="29"/>
      <c r="DV162" s="29"/>
      <c r="DW162" s="29"/>
      <c r="EF162" s="29"/>
      <c r="EG162" s="29"/>
      <c r="EP162" s="29"/>
      <c r="EQ162" s="29"/>
      <c r="EZ162" s="29"/>
      <c r="FA162" s="29"/>
      <c r="FJ162" s="29"/>
      <c r="FK162" s="29"/>
      <c r="FT162" s="29"/>
      <c r="FU162" s="29"/>
      <c r="GD162" s="29"/>
      <c r="GE162" s="29"/>
      <c r="GN162" s="29"/>
      <c r="GO162" s="29"/>
      <c r="GX162" s="29"/>
      <c r="GY162" s="29"/>
      <c r="HH162" s="29"/>
      <c r="HI162" s="29"/>
      <c r="HR162" s="29"/>
      <c r="HS162" s="29"/>
      <c r="IB162" s="29"/>
      <c r="IC162" s="29"/>
      <c r="IL162" s="29"/>
      <c r="IM162" s="29"/>
      <c r="IV162" s="29"/>
      <c r="IW162" s="29"/>
      <c r="JF162" s="29"/>
      <c r="JG162" s="29"/>
      <c r="JP162" s="29"/>
      <c r="JQ162" s="29"/>
      <c r="JZ162" s="29"/>
      <c r="KA162" s="29"/>
      <c r="KJ162" s="29"/>
      <c r="KK162" s="29"/>
      <c r="KT162" s="29"/>
      <c r="KU162" s="29"/>
      <c r="LC162" s="81"/>
      <c r="LD162" s="336"/>
      <c r="LE162" s="160"/>
      <c r="LF162" s="81"/>
      <c r="LG162" s="81"/>
      <c r="LH162" s="81"/>
      <c r="LI162" s="81"/>
      <c r="LJ162" s="81"/>
      <c r="LK162" s="81"/>
      <c r="LL162" s="81"/>
      <c r="LM162" s="81"/>
      <c r="LN162" s="81"/>
      <c r="LO162" s="81"/>
      <c r="LP162" s="81"/>
      <c r="LQ162" s="81"/>
      <c r="LR162" s="81"/>
      <c r="LS162" s="81"/>
      <c r="LT162" s="81"/>
      <c r="LU162" s="81"/>
      <c r="LV162" s="81"/>
      <c r="LW162" s="81"/>
      <c r="LX162" s="81"/>
      <c r="LY162" s="81"/>
      <c r="LZ162" s="81"/>
      <c r="MA162" s="81"/>
      <c r="MB162" s="81"/>
      <c r="MC162" s="81"/>
      <c r="MD162" s="81"/>
      <c r="ME162" s="81"/>
      <c r="MF162" s="81"/>
    </row>
    <row r="163" spans="1:344" s="15" customFormat="1" x14ac:dyDescent="0.25">
      <c r="A163" s="14"/>
      <c r="LC163" s="81"/>
      <c r="LD163" s="336"/>
      <c r="LE163" s="160"/>
      <c r="LF163" s="81"/>
      <c r="LG163" s="81"/>
      <c r="LH163" s="81"/>
      <c r="LI163" s="81"/>
      <c r="LJ163" s="81"/>
      <c r="LK163" s="81"/>
      <c r="LL163" s="81"/>
      <c r="LM163" s="81"/>
      <c r="LN163" s="81"/>
      <c r="LO163" s="81"/>
      <c r="LP163" s="81"/>
      <c r="LQ163" s="81"/>
      <c r="LR163" s="81"/>
      <c r="LS163" s="81"/>
      <c r="LT163" s="81"/>
      <c r="LU163" s="81"/>
      <c r="LV163" s="81"/>
      <c r="LW163" s="81"/>
      <c r="LX163" s="81"/>
      <c r="LY163" s="81"/>
      <c r="LZ163" s="81"/>
      <c r="MA163" s="81"/>
      <c r="MB163" s="81"/>
      <c r="MC163" s="81"/>
      <c r="MD163" s="81"/>
      <c r="ME163" s="81"/>
      <c r="MF163" s="81"/>
    </row>
    <row r="164" spans="1:344" s="15" customFormat="1" x14ac:dyDescent="0.25">
      <c r="A164" s="14"/>
      <c r="LC164" s="81"/>
      <c r="LD164" s="336"/>
      <c r="LE164" s="160"/>
      <c r="LF164" s="81"/>
      <c r="LG164" s="81"/>
      <c r="LH164" s="81"/>
      <c r="LI164" s="81"/>
      <c r="LJ164" s="81"/>
      <c r="LK164" s="81"/>
      <c r="LL164" s="81"/>
      <c r="LM164" s="81"/>
      <c r="LN164" s="81"/>
      <c r="LO164" s="81"/>
      <c r="LP164" s="81"/>
      <c r="LQ164" s="81"/>
      <c r="LR164" s="81"/>
      <c r="LS164" s="81"/>
      <c r="LT164" s="81"/>
      <c r="LU164" s="81"/>
      <c r="LV164" s="81"/>
      <c r="LW164" s="81"/>
      <c r="LX164" s="81"/>
      <c r="LY164" s="81"/>
      <c r="LZ164" s="81"/>
      <c r="MA164" s="81"/>
      <c r="MB164" s="81"/>
      <c r="MC164" s="81"/>
      <c r="MD164" s="81"/>
      <c r="ME164" s="81"/>
      <c r="MF164" s="81"/>
    </row>
    <row r="165" spans="1:344" s="15" customFormat="1" x14ac:dyDescent="0.25">
      <c r="A165" s="14"/>
      <c r="LC165" s="81"/>
      <c r="LD165" s="336"/>
      <c r="LE165" s="160"/>
      <c r="LF165" s="81"/>
      <c r="LG165" s="81"/>
      <c r="LH165" s="81"/>
      <c r="LI165" s="81"/>
      <c r="LJ165" s="81"/>
      <c r="LK165" s="81"/>
      <c r="LL165" s="81"/>
      <c r="LM165" s="81"/>
      <c r="LN165" s="81"/>
      <c r="LO165" s="81"/>
      <c r="LP165" s="81"/>
      <c r="LQ165" s="81"/>
      <c r="LR165" s="81"/>
      <c r="LS165" s="81"/>
      <c r="LT165" s="81"/>
      <c r="LU165" s="81"/>
      <c r="LV165" s="81"/>
      <c r="LW165" s="81"/>
      <c r="LX165" s="81"/>
      <c r="LY165" s="81"/>
      <c r="LZ165" s="81"/>
      <c r="MA165" s="81"/>
      <c r="MB165" s="81"/>
      <c r="MC165" s="81"/>
      <c r="MD165" s="81"/>
      <c r="ME165" s="81"/>
      <c r="MF165" s="81"/>
    </row>
    <row r="166" spans="1:344" s="15" customFormat="1" x14ac:dyDescent="0.25">
      <c r="A166" s="14"/>
      <c r="LC166" s="81"/>
      <c r="LD166" s="336"/>
      <c r="LE166" s="160"/>
      <c r="LF166" s="81"/>
      <c r="LG166" s="81"/>
      <c r="LH166" s="81"/>
      <c r="LI166" s="81"/>
      <c r="LJ166" s="81"/>
      <c r="LK166" s="81"/>
      <c r="LL166" s="81"/>
      <c r="LM166" s="81"/>
      <c r="LN166" s="81"/>
      <c r="LO166" s="81"/>
      <c r="LP166" s="81"/>
      <c r="LQ166" s="81"/>
      <c r="LR166" s="81"/>
      <c r="LS166" s="81"/>
      <c r="LT166" s="81"/>
      <c r="LU166" s="81"/>
      <c r="LV166" s="81"/>
      <c r="LW166" s="81"/>
      <c r="LX166" s="81"/>
      <c r="LY166" s="81"/>
      <c r="LZ166" s="81"/>
      <c r="MA166" s="81"/>
      <c r="MB166" s="81"/>
      <c r="MC166" s="81"/>
      <c r="MD166" s="81"/>
      <c r="ME166" s="81"/>
      <c r="MF166" s="81"/>
    </row>
    <row r="167" spans="1:344" s="15" customFormat="1" x14ac:dyDescent="0.25">
      <c r="A167" s="14"/>
      <c r="LC167" s="81"/>
      <c r="LD167" s="336"/>
      <c r="LE167" s="160"/>
      <c r="LF167" s="81"/>
      <c r="LG167" s="81"/>
      <c r="LH167" s="81"/>
      <c r="LI167" s="81"/>
      <c r="LJ167" s="81"/>
      <c r="LK167" s="81"/>
      <c r="LL167" s="81"/>
      <c r="LM167" s="81"/>
      <c r="LN167" s="81"/>
      <c r="LO167" s="81"/>
      <c r="LP167" s="81"/>
      <c r="LQ167" s="81"/>
      <c r="LR167" s="81"/>
      <c r="LS167" s="81"/>
      <c r="LT167" s="81"/>
      <c r="LU167" s="81"/>
      <c r="LV167" s="81"/>
      <c r="LW167" s="81"/>
      <c r="LX167" s="81"/>
      <c r="LY167" s="81"/>
      <c r="LZ167" s="81"/>
      <c r="MA167" s="81"/>
      <c r="MB167" s="81"/>
      <c r="MC167" s="81"/>
      <c r="MD167" s="81"/>
      <c r="ME167" s="81"/>
      <c r="MF167" s="81"/>
    </row>
    <row r="168" spans="1:344" s="15" customFormat="1" x14ac:dyDescent="0.25">
      <c r="A168" s="14"/>
      <c r="LC168" s="81"/>
      <c r="LD168" s="336"/>
      <c r="LE168" s="160"/>
      <c r="LF168" s="81"/>
      <c r="LG168" s="81"/>
      <c r="LH168" s="81"/>
      <c r="LI168" s="81"/>
      <c r="LJ168" s="81"/>
      <c r="LK168" s="81"/>
      <c r="LL168" s="81"/>
      <c r="LM168" s="81"/>
      <c r="LN168" s="81"/>
      <c r="LO168" s="81"/>
      <c r="LP168" s="81"/>
      <c r="LQ168" s="81"/>
      <c r="LR168" s="81"/>
      <c r="LS168" s="81"/>
      <c r="LT168" s="81"/>
      <c r="LU168" s="81"/>
      <c r="LV168" s="81"/>
      <c r="LW168" s="81"/>
      <c r="LX168" s="81"/>
      <c r="LY168" s="81"/>
      <c r="LZ168" s="81"/>
      <c r="MA168" s="81"/>
      <c r="MB168" s="81"/>
      <c r="MC168" s="81"/>
      <c r="MD168" s="81"/>
      <c r="ME168" s="81"/>
      <c r="MF168" s="81"/>
    </row>
    <row r="169" spans="1:344" s="15" customFormat="1" x14ac:dyDescent="0.25">
      <c r="A169" s="14"/>
      <c r="LC169" s="81"/>
      <c r="LD169" s="336"/>
      <c r="LE169" s="160"/>
      <c r="LF169" s="81"/>
      <c r="LG169" s="81"/>
      <c r="LH169" s="81"/>
      <c r="LI169" s="81"/>
      <c r="LJ169" s="81"/>
      <c r="LK169" s="81"/>
      <c r="LL169" s="81"/>
      <c r="LM169" s="81"/>
      <c r="LN169" s="81"/>
      <c r="LO169" s="81"/>
      <c r="LP169" s="81"/>
      <c r="LQ169" s="81"/>
      <c r="LR169" s="81"/>
      <c r="LS169" s="81"/>
      <c r="LT169" s="81"/>
      <c r="LU169" s="81"/>
      <c r="LV169" s="81"/>
      <c r="LW169" s="81"/>
      <c r="LX169" s="81"/>
      <c r="LY169" s="81"/>
      <c r="LZ169" s="81"/>
      <c r="MA169" s="81"/>
      <c r="MB169" s="81"/>
      <c r="MC169" s="81"/>
      <c r="MD169" s="81"/>
      <c r="ME169" s="81"/>
      <c r="MF169" s="81"/>
    </row>
    <row r="170" spans="1:344" s="15" customFormat="1" x14ac:dyDescent="0.25">
      <c r="A170" s="14"/>
      <c r="LC170" s="81"/>
      <c r="LD170" s="336"/>
      <c r="LE170" s="160"/>
      <c r="LF170" s="81"/>
      <c r="LG170" s="81"/>
      <c r="LH170" s="81"/>
      <c r="LI170" s="81"/>
      <c r="LJ170" s="81"/>
      <c r="LK170" s="81"/>
      <c r="LL170" s="81"/>
      <c r="LM170" s="81"/>
      <c r="LN170" s="81"/>
      <c r="LO170" s="81"/>
      <c r="LP170" s="81"/>
      <c r="LQ170" s="81"/>
      <c r="LR170" s="81"/>
      <c r="LS170" s="81"/>
      <c r="LT170" s="81"/>
      <c r="LU170" s="81"/>
      <c r="LV170" s="81"/>
      <c r="LW170" s="81"/>
      <c r="LX170" s="81"/>
      <c r="LY170" s="81"/>
      <c r="LZ170" s="81"/>
      <c r="MA170" s="81"/>
      <c r="MB170" s="81"/>
      <c r="MC170" s="81"/>
      <c r="MD170" s="81"/>
      <c r="ME170" s="81"/>
      <c r="MF170" s="81"/>
    </row>
    <row r="171" spans="1:344" s="15" customFormat="1" x14ac:dyDescent="0.25">
      <c r="A171" s="14"/>
      <c r="LC171" s="81"/>
      <c r="LD171" s="336"/>
      <c r="LE171" s="160"/>
      <c r="LF171" s="81"/>
      <c r="LG171" s="81"/>
      <c r="LH171" s="81"/>
      <c r="LI171" s="81"/>
      <c r="LJ171" s="81"/>
      <c r="LK171" s="81"/>
      <c r="LL171" s="81"/>
      <c r="LM171" s="81"/>
      <c r="LN171" s="81"/>
      <c r="LO171" s="81"/>
      <c r="LP171" s="81"/>
      <c r="LQ171" s="81"/>
      <c r="LR171" s="81"/>
      <c r="LS171" s="81"/>
      <c r="LT171" s="81"/>
      <c r="LU171" s="81"/>
      <c r="LV171" s="81"/>
      <c r="LW171" s="81"/>
      <c r="LX171" s="81"/>
      <c r="LY171" s="81"/>
      <c r="LZ171" s="81"/>
      <c r="MA171" s="81"/>
      <c r="MB171" s="81"/>
      <c r="MC171" s="81"/>
      <c r="MD171" s="81"/>
      <c r="ME171" s="81"/>
      <c r="MF171" s="81"/>
    </row>
    <row r="172" spans="1:344" s="15" customFormat="1" x14ac:dyDescent="0.25">
      <c r="A172" s="14"/>
      <c r="LC172" s="81"/>
      <c r="LD172" s="336"/>
      <c r="LE172" s="160"/>
      <c r="LF172" s="81"/>
      <c r="LG172" s="81"/>
      <c r="LH172" s="81"/>
      <c r="LI172" s="81"/>
      <c r="LJ172" s="81"/>
      <c r="LK172" s="81"/>
      <c r="LL172" s="81"/>
      <c r="LM172" s="81"/>
      <c r="LN172" s="81"/>
      <c r="LO172" s="81"/>
      <c r="LP172" s="81"/>
      <c r="LQ172" s="81"/>
      <c r="LR172" s="81"/>
      <c r="LS172" s="81"/>
      <c r="LT172" s="81"/>
      <c r="LU172" s="81"/>
      <c r="LV172" s="81"/>
      <c r="LW172" s="81"/>
      <c r="LX172" s="81"/>
      <c r="LY172" s="81"/>
      <c r="LZ172" s="81"/>
      <c r="MA172" s="81"/>
      <c r="MB172" s="81"/>
      <c r="MC172" s="81"/>
      <c r="MD172" s="81"/>
      <c r="ME172" s="81"/>
      <c r="MF172" s="81"/>
    </row>
    <row r="173" spans="1:344" s="15" customFormat="1" x14ac:dyDescent="0.25">
      <c r="A173" s="14"/>
      <c r="LC173" s="81"/>
      <c r="LD173" s="336"/>
      <c r="LE173" s="160"/>
      <c r="LF173" s="81"/>
      <c r="LG173" s="81"/>
      <c r="LH173" s="81"/>
      <c r="LI173" s="81"/>
      <c r="LJ173" s="81"/>
      <c r="LK173" s="81"/>
      <c r="LL173" s="81"/>
      <c r="LM173" s="81"/>
      <c r="LN173" s="81"/>
      <c r="LO173" s="81"/>
      <c r="LP173" s="81"/>
      <c r="LQ173" s="81"/>
      <c r="LR173" s="81"/>
      <c r="LS173" s="81"/>
      <c r="LT173" s="81"/>
      <c r="LU173" s="81"/>
      <c r="LV173" s="81"/>
      <c r="LW173" s="81"/>
      <c r="LX173" s="81"/>
      <c r="LY173" s="81"/>
      <c r="LZ173" s="81"/>
      <c r="MA173" s="81"/>
      <c r="MB173" s="81"/>
      <c r="MC173" s="81"/>
      <c r="MD173" s="81"/>
      <c r="ME173" s="81"/>
      <c r="MF173" s="81"/>
    </row>
    <row r="174" spans="1:344" s="15" customFormat="1" x14ac:dyDescent="0.25">
      <c r="A174" s="14"/>
      <c r="LC174" s="81"/>
      <c r="LD174" s="336"/>
      <c r="LE174" s="160"/>
      <c r="LF174" s="81"/>
      <c r="LG174" s="81"/>
      <c r="LH174" s="81"/>
      <c r="LI174" s="81"/>
      <c r="LJ174" s="81"/>
      <c r="LK174" s="81"/>
      <c r="LL174" s="81"/>
      <c r="LM174" s="81"/>
      <c r="LN174" s="81"/>
      <c r="LO174" s="81"/>
      <c r="LP174" s="81"/>
      <c r="LQ174" s="81"/>
      <c r="LR174" s="81"/>
      <c r="LS174" s="81"/>
      <c r="LT174" s="81"/>
      <c r="LU174" s="81"/>
      <c r="LV174" s="81"/>
      <c r="LW174" s="81"/>
      <c r="LX174" s="81"/>
      <c r="LY174" s="81"/>
      <c r="LZ174" s="81"/>
      <c r="MA174" s="81"/>
      <c r="MB174" s="81"/>
      <c r="MC174" s="81"/>
      <c r="MD174" s="81"/>
      <c r="ME174" s="81"/>
      <c r="MF174" s="81"/>
    </row>
    <row r="175" spans="1:344" s="15" customFormat="1" x14ac:dyDescent="0.25">
      <c r="A175" s="14"/>
      <c r="LC175" s="81"/>
      <c r="LD175" s="336"/>
      <c r="LE175" s="160"/>
      <c r="LF175" s="81"/>
      <c r="LG175" s="81"/>
      <c r="LH175" s="81"/>
      <c r="LI175" s="81"/>
      <c r="LJ175" s="81"/>
      <c r="LK175" s="81"/>
      <c r="LL175" s="81"/>
      <c r="LM175" s="81"/>
      <c r="LN175" s="81"/>
      <c r="LO175" s="81"/>
      <c r="LP175" s="81"/>
      <c r="LQ175" s="81"/>
      <c r="LR175" s="81"/>
      <c r="LS175" s="81"/>
      <c r="LT175" s="81"/>
      <c r="LU175" s="81"/>
      <c r="LV175" s="81"/>
      <c r="LW175" s="81"/>
      <c r="LX175" s="81"/>
      <c r="LY175" s="81"/>
      <c r="LZ175" s="81"/>
      <c r="MA175" s="81"/>
      <c r="MB175" s="81"/>
      <c r="MC175" s="81"/>
      <c r="MD175" s="81"/>
      <c r="ME175" s="81"/>
      <c r="MF175" s="81"/>
    </row>
    <row r="176" spans="1:344" s="15" customFormat="1" x14ac:dyDescent="0.25">
      <c r="A176" s="14"/>
      <c r="LC176" s="81"/>
      <c r="LD176" s="336"/>
      <c r="LE176" s="160"/>
      <c r="LF176" s="81"/>
      <c r="LG176" s="81"/>
      <c r="LH176" s="81"/>
      <c r="LI176" s="81"/>
      <c r="LJ176" s="81"/>
      <c r="LK176" s="81"/>
      <c r="LL176" s="81"/>
      <c r="LM176" s="81"/>
      <c r="LN176" s="81"/>
      <c r="LO176" s="81"/>
      <c r="LP176" s="81"/>
      <c r="LQ176" s="81"/>
      <c r="LR176" s="81"/>
      <c r="LS176" s="81"/>
      <c r="LT176" s="81"/>
      <c r="LU176" s="81"/>
      <c r="LV176" s="81"/>
      <c r="LW176" s="81"/>
      <c r="LX176" s="81"/>
      <c r="LY176" s="81"/>
      <c r="LZ176" s="81"/>
      <c r="MA176" s="81"/>
      <c r="MB176" s="81"/>
      <c r="MC176" s="81"/>
      <c r="MD176" s="81"/>
      <c r="ME176" s="81"/>
      <c r="MF176" s="81"/>
    </row>
    <row r="177" spans="1:344" s="15" customFormat="1" x14ac:dyDescent="0.25">
      <c r="A177" s="14"/>
      <c r="LC177" s="81"/>
      <c r="LD177" s="336"/>
      <c r="LE177" s="160"/>
      <c r="LF177" s="81"/>
      <c r="LG177" s="81"/>
      <c r="LH177" s="81"/>
      <c r="LI177" s="81"/>
      <c r="LJ177" s="81"/>
      <c r="LK177" s="81"/>
      <c r="LL177" s="81"/>
      <c r="LM177" s="81"/>
      <c r="LN177" s="81"/>
      <c r="LO177" s="81"/>
      <c r="LP177" s="81"/>
      <c r="LQ177" s="81"/>
      <c r="LR177" s="81"/>
      <c r="LS177" s="81"/>
      <c r="LT177" s="81"/>
      <c r="LU177" s="81"/>
      <c r="LV177" s="81"/>
      <c r="LW177" s="81"/>
      <c r="LX177" s="81"/>
      <c r="LY177" s="81"/>
      <c r="LZ177" s="81"/>
      <c r="MA177" s="81"/>
      <c r="MB177" s="81"/>
      <c r="MC177" s="81"/>
      <c r="MD177" s="81"/>
      <c r="ME177" s="81"/>
      <c r="MF177" s="81"/>
    </row>
    <row r="178" spans="1:344" s="15" customFormat="1" x14ac:dyDescent="0.25">
      <c r="A178" s="14"/>
      <c r="LC178" s="81"/>
      <c r="LD178" s="336"/>
      <c r="LE178" s="160"/>
      <c r="LF178" s="81"/>
      <c r="LG178" s="81"/>
      <c r="LH178" s="81"/>
      <c r="LI178" s="81"/>
      <c r="LJ178" s="81"/>
      <c r="LK178" s="81"/>
      <c r="LL178" s="81"/>
      <c r="LM178" s="81"/>
      <c r="LN178" s="81"/>
      <c r="LO178" s="81"/>
      <c r="LP178" s="81"/>
      <c r="LQ178" s="81"/>
      <c r="LR178" s="81"/>
      <c r="LS178" s="81"/>
      <c r="LT178" s="81"/>
      <c r="LU178" s="81"/>
      <c r="LV178" s="81"/>
      <c r="LW178" s="81"/>
      <c r="LX178" s="81"/>
      <c r="LY178" s="81"/>
      <c r="LZ178" s="81"/>
      <c r="MA178" s="81"/>
      <c r="MB178" s="81"/>
      <c r="MC178" s="81"/>
      <c r="MD178" s="81"/>
      <c r="ME178" s="81"/>
      <c r="MF178" s="81"/>
    </row>
    <row r="179" spans="1:344" s="15" customFormat="1" x14ac:dyDescent="0.25">
      <c r="A179" s="14"/>
      <c r="LC179" s="81"/>
      <c r="LD179" s="336"/>
      <c r="LE179" s="160"/>
      <c r="LF179" s="81"/>
      <c r="LG179" s="81"/>
      <c r="LH179" s="81"/>
      <c r="LI179" s="81"/>
      <c r="LJ179" s="81"/>
      <c r="LK179" s="81"/>
      <c r="LL179" s="81"/>
      <c r="LM179" s="81"/>
      <c r="LN179" s="81"/>
      <c r="LO179" s="81"/>
      <c r="LP179" s="81"/>
      <c r="LQ179" s="81"/>
      <c r="LR179" s="81"/>
      <c r="LS179" s="81"/>
      <c r="LT179" s="81"/>
      <c r="LU179" s="81"/>
      <c r="LV179" s="81"/>
      <c r="LW179" s="81"/>
      <c r="LX179" s="81"/>
      <c r="LY179" s="81"/>
      <c r="LZ179" s="81"/>
      <c r="MA179" s="81"/>
      <c r="MB179" s="81"/>
      <c r="MC179" s="81"/>
      <c r="MD179" s="81"/>
      <c r="ME179" s="81"/>
      <c r="MF179" s="81"/>
    </row>
    <row r="180" spans="1:344" s="15" customFormat="1" x14ac:dyDescent="0.25">
      <c r="A180" s="14"/>
      <c r="LC180" s="81"/>
      <c r="LD180" s="336"/>
      <c r="LE180" s="160"/>
      <c r="LF180" s="81"/>
      <c r="LG180" s="81"/>
      <c r="LH180" s="81"/>
      <c r="LI180" s="81"/>
      <c r="LJ180" s="81"/>
      <c r="LK180" s="81"/>
      <c r="LL180" s="81"/>
      <c r="LM180" s="81"/>
      <c r="LN180" s="81"/>
      <c r="LO180" s="81"/>
      <c r="LP180" s="81"/>
      <c r="LQ180" s="81"/>
      <c r="LR180" s="81"/>
      <c r="LS180" s="81"/>
      <c r="LT180" s="81"/>
      <c r="LU180" s="81"/>
      <c r="LV180" s="81"/>
      <c r="LW180" s="81"/>
      <c r="LX180" s="81"/>
      <c r="LY180" s="81"/>
      <c r="LZ180" s="81"/>
      <c r="MA180" s="81"/>
      <c r="MB180" s="81"/>
      <c r="MC180" s="81"/>
      <c r="MD180" s="81"/>
      <c r="ME180" s="81"/>
      <c r="MF180" s="81"/>
    </row>
    <row r="181" spans="1:344" s="15" customFormat="1" x14ac:dyDescent="0.25">
      <c r="A181" s="14"/>
      <c r="LC181" s="81"/>
      <c r="LD181" s="336"/>
      <c r="LE181" s="160"/>
      <c r="LF181" s="81"/>
      <c r="LG181" s="81"/>
      <c r="LH181" s="81"/>
      <c r="LI181" s="81"/>
      <c r="LJ181" s="81"/>
      <c r="LK181" s="81"/>
      <c r="LL181" s="81"/>
      <c r="LM181" s="81"/>
      <c r="LN181" s="81"/>
      <c r="LO181" s="81"/>
      <c r="LP181" s="81"/>
      <c r="LQ181" s="81"/>
      <c r="LR181" s="81"/>
      <c r="LS181" s="81"/>
      <c r="LT181" s="81"/>
      <c r="LU181" s="81"/>
      <c r="LV181" s="81"/>
      <c r="LW181" s="81"/>
      <c r="LX181" s="81"/>
      <c r="LY181" s="81"/>
      <c r="LZ181" s="81"/>
      <c r="MA181" s="81"/>
      <c r="MB181" s="81"/>
      <c r="MC181" s="81"/>
      <c r="MD181" s="81"/>
      <c r="ME181" s="81"/>
      <c r="MF181" s="81"/>
    </row>
    <row r="182" spans="1:344" s="15" customFormat="1" x14ac:dyDescent="0.25">
      <c r="A182" s="14"/>
      <c r="LC182" s="81"/>
      <c r="LD182" s="336"/>
      <c r="LE182" s="160"/>
      <c r="LF182" s="81"/>
      <c r="LG182" s="81"/>
      <c r="LH182" s="81"/>
      <c r="LI182" s="81"/>
      <c r="LJ182" s="81"/>
      <c r="LK182" s="81"/>
      <c r="LL182" s="81"/>
      <c r="LM182" s="81"/>
      <c r="LN182" s="81"/>
      <c r="LO182" s="81"/>
      <c r="LP182" s="81"/>
      <c r="LQ182" s="81"/>
      <c r="LR182" s="81"/>
      <c r="LS182" s="81"/>
      <c r="LT182" s="81"/>
      <c r="LU182" s="81"/>
      <c r="LV182" s="81"/>
      <c r="LW182" s="81"/>
      <c r="LX182" s="81"/>
      <c r="LY182" s="81"/>
      <c r="LZ182" s="81"/>
      <c r="MA182" s="81"/>
      <c r="MB182" s="81"/>
      <c r="MC182" s="81"/>
      <c r="MD182" s="81"/>
      <c r="ME182" s="81"/>
      <c r="MF182" s="81"/>
    </row>
    <row r="183" spans="1:344" s="15" customFormat="1" x14ac:dyDescent="0.25">
      <c r="A183" s="14"/>
      <c r="LC183" s="81"/>
      <c r="LD183" s="336"/>
      <c r="LE183" s="160"/>
      <c r="LF183" s="81"/>
      <c r="LG183" s="81"/>
      <c r="LH183" s="81"/>
      <c r="LI183" s="81"/>
      <c r="LJ183" s="81"/>
      <c r="LK183" s="81"/>
      <c r="LL183" s="81"/>
      <c r="LM183" s="81"/>
      <c r="LN183" s="81"/>
      <c r="LO183" s="81"/>
      <c r="LP183" s="81"/>
      <c r="LQ183" s="81"/>
      <c r="LR183" s="81"/>
      <c r="LS183" s="81"/>
      <c r="LT183" s="81"/>
      <c r="LU183" s="81"/>
      <c r="LV183" s="81"/>
      <c r="LW183" s="81"/>
      <c r="LX183" s="81"/>
      <c r="LY183" s="81"/>
      <c r="LZ183" s="81"/>
      <c r="MA183" s="81"/>
      <c r="MB183" s="81"/>
      <c r="MC183" s="81"/>
      <c r="MD183" s="81"/>
      <c r="ME183" s="81"/>
      <c r="MF183" s="81"/>
    </row>
    <row r="184" spans="1:344" s="15" customFormat="1" x14ac:dyDescent="0.25">
      <c r="A184" s="14"/>
      <c r="LC184" s="81"/>
      <c r="LD184" s="336"/>
      <c r="LE184" s="160"/>
      <c r="LF184" s="81"/>
      <c r="LG184" s="81"/>
      <c r="LH184" s="81"/>
      <c r="LI184" s="81"/>
      <c r="LJ184" s="81"/>
      <c r="LK184" s="81"/>
      <c r="LL184" s="81"/>
      <c r="LM184" s="81"/>
      <c r="LN184" s="81"/>
      <c r="LO184" s="81"/>
      <c r="LP184" s="81"/>
      <c r="LQ184" s="81"/>
      <c r="LR184" s="81"/>
      <c r="LS184" s="81"/>
      <c r="LT184" s="81"/>
      <c r="LU184" s="81"/>
      <c r="LV184" s="81"/>
      <c r="LW184" s="81"/>
      <c r="LX184" s="81"/>
      <c r="LY184" s="81"/>
      <c r="LZ184" s="81"/>
      <c r="MA184" s="81"/>
      <c r="MB184" s="81"/>
      <c r="MC184" s="81"/>
      <c r="MD184" s="81"/>
      <c r="ME184" s="81"/>
      <c r="MF184" s="81"/>
    </row>
    <row r="185" spans="1:344" s="15" customFormat="1" x14ac:dyDescent="0.25">
      <c r="A185" s="14"/>
      <c r="LC185" s="81"/>
      <c r="LD185" s="336"/>
      <c r="LE185" s="160"/>
      <c r="LF185" s="81"/>
      <c r="LG185" s="81"/>
      <c r="LH185" s="81"/>
      <c r="LI185" s="81"/>
      <c r="LJ185" s="81"/>
      <c r="LK185" s="81"/>
      <c r="LL185" s="81"/>
      <c r="LM185" s="81"/>
      <c r="LN185" s="81"/>
      <c r="LO185" s="81"/>
      <c r="LP185" s="81"/>
      <c r="LQ185" s="81"/>
      <c r="LR185" s="81"/>
      <c r="LS185" s="81"/>
      <c r="LT185" s="81"/>
      <c r="LU185" s="81"/>
      <c r="LV185" s="81"/>
      <c r="LW185" s="81"/>
      <c r="LX185" s="81"/>
      <c r="LY185" s="81"/>
      <c r="LZ185" s="81"/>
      <c r="MA185" s="81"/>
      <c r="MB185" s="81"/>
      <c r="MC185" s="81"/>
      <c r="MD185" s="81"/>
      <c r="ME185" s="81"/>
      <c r="MF185" s="81"/>
    </row>
    <row r="186" spans="1:344" s="15" customFormat="1" x14ac:dyDescent="0.25">
      <c r="A186" s="14"/>
      <c r="LC186" s="81"/>
      <c r="LD186" s="336"/>
      <c r="LE186" s="160"/>
      <c r="LF186" s="81"/>
      <c r="LG186" s="81"/>
      <c r="LH186" s="81"/>
      <c r="LI186" s="81"/>
      <c r="LJ186" s="81"/>
      <c r="LK186" s="81"/>
      <c r="LL186" s="81"/>
      <c r="LM186" s="81"/>
      <c r="LN186" s="81"/>
      <c r="LO186" s="81"/>
      <c r="LP186" s="81"/>
      <c r="LQ186" s="81"/>
      <c r="LR186" s="81"/>
      <c r="LS186" s="81"/>
      <c r="LT186" s="81"/>
      <c r="LU186" s="81"/>
      <c r="LV186" s="81"/>
      <c r="LW186" s="81"/>
      <c r="LX186" s="81"/>
      <c r="LY186" s="81"/>
      <c r="LZ186" s="81"/>
      <c r="MA186" s="81"/>
      <c r="MB186" s="81"/>
      <c r="MC186" s="81"/>
      <c r="MD186" s="81"/>
      <c r="ME186" s="81"/>
      <c r="MF186" s="81"/>
    </row>
    <row r="187" spans="1:344" s="15" customFormat="1" x14ac:dyDescent="0.25">
      <c r="A187" s="14"/>
      <c r="LC187" s="81"/>
      <c r="LD187" s="336"/>
      <c r="LE187" s="160"/>
      <c r="LF187" s="81"/>
      <c r="LG187" s="81"/>
      <c r="LH187" s="81"/>
      <c r="LI187" s="81"/>
      <c r="LJ187" s="81"/>
      <c r="LK187" s="81"/>
      <c r="LL187" s="81"/>
      <c r="LM187" s="81"/>
      <c r="LN187" s="81"/>
      <c r="LO187" s="81"/>
      <c r="LP187" s="81"/>
      <c r="LQ187" s="81"/>
      <c r="LR187" s="81"/>
      <c r="LS187" s="81"/>
      <c r="LT187" s="81"/>
      <c r="LU187" s="81"/>
      <c r="LV187" s="81"/>
      <c r="LW187" s="81"/>
      <c r="LX187" s="81"/>
      <c r="LY187" s="81"/>
      <c r="LZ187" s="81"/>
      <c r="MA187" s="81"/>
      <c r="MB187" s="81"/>
      <c r="MC187" s="81"/>
      <c r="MD187" s="81"/>
      <c r="ME187" s="81"/>
      <c r="MF187" s="81"/>
    </row>
    <row r="188" spans="1:344" s="15" customFormat="1" x14ac:dyDescent="0.25">
      <c r="A188" s="14"/>
      <c r="LC188" s="81"/>
      <c r="LD188" s="336"/>
      <c r="LE188" s="160"/>
      <c r="LF188" s="81"/>
      <c r="LG188" s="81"/>
      <c r="LH188" s="81"/>
      <c r="LI188" s="81"/>
      <c r="LJ188" s="81"/>
      <c r="LK188" s="81"/>
      <c r="LL188" s="81"/>
      <c r="LM188" s="81"/>
      <c r="LN188" s="81"/>
      <c r="LO188" s="81"/>
      <c r="LP188" s="81"/>
      <c r="LQ188" s="81"/>
      <c r="LR188" s="81"/>
      <c r="LS188" s="81"/>
      <c r="LT188" s="81"/>
      <c r="LU188" s="81"/>
      <c r="LV188" s="81"/>
      <c r="LW188" s="81"/>
      <c r="LX188" s="81"/>
      <c r="LY188" s="81"/>
      <c r="LZ188" s="81"/>
      <c r="MA188" s="81"/>
      <c r="MB188" s="81"/>
      <c r="MC188" s="81"/>
      <c r="MD188" s="81"/>
      <c r="ME188" s="81"/>
      <c r="MF188" s="81"/>
    </row>
    <row r="189" spans="1:344" s="15" customFormat="1" x14ac:dyDescent="0.25">
      <c r="A189" s="14"/>
      <c r="LC189" s="81"/>
      <c r="LD189" s="336"/>
      <c r="LE189" s="160"/>
      <c r="LF189" s="81"/>
      <c r="LG189" s="81"/>
      <c r="LH189" s="81"/>
      <c r="LI189" s="81"/>
      <c r="LJ189" s="81"/>
      <c r="LK189" s="81"/>
      <c r="LL189" s="81"/>
      <c r="LM189" s="81"/>
      <c r="LN189" s="81"/>
      <c r="LO189" s="81"/>
      <c r="LP189" s="81"/>
      <c r="LQ189" s="81"/>
      <c r="LR189" s="81"/>
      <c r="LS189" s="81"/>
      <c r="LT189" s="81"/>
      <c r="LU189" s="81"/>
      <c r="LV189" s="81"/>
      <c r="LW189" s="81"/>
      <c r="LX189" s="81"/>
      <c r="LY189" s="81"/>
      <c r="LZ189" s="81"/>
      <c r="MA189" s="81"/>
      <c r="MB189" s="81"/>
      <c r="MC189" s="81"/>
      <c r="MD189" s="81"/>
      <c r="ME189" s="81"/>
      <c r="MF189" s="81"/>
    </row>
    <row r="190" spans="1:344" s="15" customFormat="1" x14ac:dyDescent="0.25">
      <c r="A190" s="14"/>
      <c r="LC190" s="81"/>
      <c r="LD190" s="336"/>
      <c r="LE190" s="160"/>
      <c r="LF190" s="81"/>
      <c r="LG190" s="81"/>
      <c r="LH190" s="81"/>
      <c r="LI190" s="81"/>
      <c r="LJ190" s="81"/>
      <c r="LK190" s="81"/>
      <c r="LL190" s="81"/>
      <c r="LM190" s="81"/>
      <c r="LN190" s="81"/>
      <c r="LO190" s="81"/>
      <c r="LP190" s="81"/>
      <c r="LQ190" s="81"/>
      <c r="LR190" s="81"/>
      <c r="LS190" s="81"/>
      <c r="LT190" s="81"/>
      <c r="LU190" s="81"/>
      <c r="LV190" s="81"/>
      <c r="LW190" s="81"/>
      <c r="LX190" s="81"/>
      <c r="LY190" s="81"/>
      <c r="LZ190" s="81"/>
      <c r="MA190" s="81"/>
      <c r="MB190" s="81"/>
      <c r="MC190" s="81"/>
      <c r="MD190" s="81"/>
      <c r="ME190" s="81"/>
      <c r="MF190" s="81"/>
    </row>
    <row r="191" spans="1:344" s="15" customFormat="1" x14ac:dyDescent="0.25">
      <c r="A191" s="14"/>
      <c r="LC191" s="81"/>
      <c r="LD191" s="336"/>
      <c r="LE191" s="160"/>
      <c r="LF191" s="81"/>
      <c r="LG191" s="81"/>
      <c r="LH191" s="81"/>
      <c r="LI191" s="81"/>
      <c r="LJ191" s="81"/>
      <c r="LK191" s="81"/>
      <c r="LL191" s="81"/>
      <c r="LM191" s="81"/>
      <c r="LN191" s="81"/>
      <c r="LO191" s="81"/>
      <c r="LP191" s="81"/>
      <c r="LQ191" s="81"/>
      <c r="LR191" s="81"/>
      <c r="LS191" s="81"/>
      <c r="LT191" s="81"/>
      <c r="LU191" s="81"/>
      <c r="LV191" s="81"/>
      <c r="LW191" s="81"/>
      <c r="LX191" s="81"/>
      <c r="LY191" s="81"/>
      <c r="LZ191" s="81"/>
      <c r="MA191" s="81"/>
      <c r="MB191" s="81"/>
      <c r="MC191" s="81"/>
      <c r="MD191" s="81"/>
      <c r="ME191" s="81"/>
      <c r="MF191" s="81"/>
    </row>
    <row r="192" spans="1:344" s="15" customFormat="1" x14ac:dyDescent="0.25">
      <c r="A192" s="14"/>
      <c r="LC192" s="81"/>
      <c r="LD192" s="336"/>
      <c r="LE192" s="160"/>
      <c r="LF192" s="81"/>
      <c r="LG192" s="81"/>
      <c r="LH192" s="81"/>
      <c r="LI192" s="81"/>
      <c r="LJ192" s="81"/>
      <c r="LK192" s="81"/>
      <c r="LL192" s="81"/>
      <c r="LM192" s="81"/>
      <c r="LN192" s="81"/>
      <c r="LO192" s="81"/>
      <c r="LP192" s="81"/>
      <c r="LQ192" s="81"/>
      <c r="LR192" s="81"/>
      <c r="LS192" s="81"/>
      <c r="LT192" s="81"/>
      <c r="LU192" s="81"/>
      <c r="LV192" s="81"/>
      <c r="LW192" s="81"/>
      <c r="LX192" s="81"/>
      <c r="LY192" s="81"/>
      <c r="LZ192" s="81"/>
      <c r="MA192" s="81"/>
      <c r="MB192" s="81"/>
      <c r="MC192" s="81"/>
      <c r="MD192" s="81"/>
      <c r="ME192" s="81"/>
      <c r="MF192" s="81"/>
    </row>
    <row r="193" spans="1:344" s="15" customFormat="1" x14ac:dyDescent="0.25">
      <c r="A193" s="14"/>
      <c r="LC193" s="81"/>
      <c r="LD193" s="336"/>
      <c r="LE193" s="160"/>
      <c r="LF193" s="81"/>
      <c r="LG193" s="81"/>
      <c r="LH193" s="81"/>
      <c r="LI193" s="81"/>
      <c r="LJ193" s="81"/>
      <c r="LK193" s="81"/>
      <c r="LL193" s="81"/>
      <c r="LM193" s="81"/>
      <c r="LN193" s="81"/>
      <c r="LO193" s="81"/>
      <c r="LP193" s="81"/>
      <c r="LQ193" s="81"/>
      <c r="LR193" s="81"/>
      <c r="LS193" s="81"/>
      <c r="LT193" s="81"/>
      <c r="LU193" s="81"/>
      <c r="LV193" s="81"/>
      <c r="LW193" s="81"/>
      <c r="LX193" s="81"/>
      <c r="LY193" s="81"/>
      <c r="LZ193" s="81"/>
      <c r="MA193" s="81"/>
      <c r="MB193" s="81"/>
      <c r="MC193" s="81"/>
      <c r="MD193" s="81"/>
      <c r="ME193" s="81"/>
      <c r="MF193" s="81"/>
    </row>
    <row r="194" spans="1:344" s="15" customFormat="1" x14ac:dyDescent="0.25">
      <c r="A194" s="14"/>
      <c r="LC194" s="81"/>
      <c r="LD194" s="336"/>
      <c r="LE194" s="160"/>
      <c r="LF194" s="81"/>
      <c r="LG194" s="81"/>
      <c r="LH194" s="81"/>
      <c r="LI194" s="81"/>
      <c r="LJ194" s="81"/>
      <c r="LK194" s="81"/>
      <c r="LL194" s="81"/>
      <c r="LM194" s="81"/>
      <c r="LN194" s="81"/>
      <c r="LO194" s="81"/>
      <c r="LP194" s="81"/>
      <c r="LQ194" s="81"/>
      <c r="LR194" s="81"/>
      <c r="LS194" s="81"/>
      <c r="LT194" s="81"/>
      <c r="LU194" s="81"/>
      <c r="LV194" s="81"/>
      <c r="LW194" s="81"/>
      <c r="LX194" s="81"/>
      <c r="LY194" s="81"/>
      <c r="LZ194" s="81"/>
      <c r="MA194" s="81"/>
      <c r="MB194" s="81"/>
      <c r="MC194" s="81"/>
      <c r="MD194" s="81"/>
      <c r="ME194" s="81"/>
      <c r="MF194" s="81"/>
    </row>
    <row r="195" spans="1:344" x14ac:dyDescent="0.25">
      <c r="C195" s="15"/>
      <c r="D195" s="15"/>
      <c r="E195" s="15"/>
      <c r="F195" s="15"/>
      <c r="G195" s="15"/>
      <c r="H195" s="15"/>
      <c r="I195" s="15"/>
      <c r="L195" s="15"/>
      <c r="M195" s="15"/>
      <c r="N195" s="15"/>
      <c r="O195" s="15"/>
      <c r="P195" s="15"/>
      <c r="Q195" s="15"/>
      <c r="R195" s="15"/>
      <c r="S195" s="15"/>
      <c r="V195" s="15"/>
      <c r="W195" s="15"/>
      <c r="X195" s="15"/>
      <c r="Y195" s="15"/>
      <c r="Z195" s="15"/>
      <c r="AA195" s="15"/>
      <c r="AB195" s="15"/>
      <c r="AC195" s="15"/>
      <c r="AF195" s="15"/>
      <c r="AG195" s="15"/>
      <c r="AH195" s="15"/>
      <c r="AI195" s="15"/>
      <c r="AJ195" s="15"/>
      <c r="AK195" s="15"/>
      <c r="AL195" s="15"/>
      <c r="AM195" s="15"/>
      <c r="AP195" s="15"/>
      <c r="AQ195" s="15"/>
      <c r="AR195" s="15"/>
      <c r="AS195" s="15"/>
      <c r="AT195" s="15"/>
      <c r="AU195" s="15"/>
      <c r="AV195" s="15"/>
      <c r="AW195" s="15"/>
      <c r="AZ195" s="15"/>
      <c r="BA195" s="15"/>
      <c r="BB195" s="15"/>
      <c r="BC195" s="15"/>
      <c r="BD195" s="15"/>
      <c r="BE195" s="15"/>
      <c r="BF195" s="15"/>
      <c r="BG195" s="15"/>
      <c r="BJ195" s="15"/>
      <c r="BK195" s="15"/>
      <c r="BL195" s="15"/>
      <c r="BM195" s="15"/>
      <c r="BN195" s="15"/>
      <c r="BO195" s="15"/>
      <c r="BP195" s="15"/>
      <c r="BQ195" s="15"/>
      <c r="BT195" s="15"/>
      <c r="BU195" s="15"/>
      <c r="BV195" s="15"/>
      <c r="BW195" s="15"/>
      <c r="BX195" s="15"/>
      <c r="BY195" s="15"/>
      <c r="BZ195" s="15"/>
      <c r="CA195" s="15"/>
      <c r="CD195" s="15"/>
      <c r="CE195" s="15"/>
      <c r="CF195" s="15"/>
      <c r="CG195" s="15"/>
      <c r="CH195" s="15"/>
      <c r="CI195" s="15"/>
      <c r="CJ195" s="15"/>
      <c r="CK195" s="15"/>
      <c r="CN195" s="15"/>
      <c r="CO195" s="15"/>
      <c r="CP195" s="15"/>
      <c r="CQ195" s="15"/>
      <c r="CR195" s="15"/>
      <c r="CS195" s="15"/>
      <c r="CT195" s="15"/>
      <c r="CU195" s="15"/>
      <c r="CX195" s="15"/>
      <c r="CY195" s="15"/>
      <c r="CZ195" s="15"/>
      <c r="DA195" s="15"/>
      <c r="DB195" s="15"/>
      <c r="DC195" s="15"/>
      <c r="DD195" s="15"/>
      <c r="DE195" s="15"/>
      <c r="DH195" s="15"/>
      <c r="DI195" s="15"/>
      <c r="DJ195" s="15"/>
      <c r="DK195" s="15"/>
      <c r="DL195" s="15"/>
      <c r="DM195" s="15"/>
      <c r="DN195" s="15"/>
      <c r="DO195" s="15"/>
      <c r="DR195" s="15"/>
      <c r="DS195" s="15"/>
      <c r="DT195" s="15"/>
      <c r="DU195" s="15"/>
      <c r="DV195" s="15"/>
      <c r="DW195" s="15"/>
      <c r="DX195" s="15"/>
      <c r="DY195" s="15"/>
      <c r="EB195" s="15"/>
      <c r="EC195" s="15"/>
      <c r="ED195" s="15"/>
      <c r="EE195" s="15"/>
      <c r="EF195" s="15"/>
      <c r="EG195" s="15"/>
      <c r="EH195" s="15"/>
      <c r="EI195" s="15"/>
      <c r="EL195" s="15"/>
      <c r="EM195" s="15"/>
      <c r="EN195" s="15"/>
      <c r="EO195" s="15"/>
      <c r="EP195" s="15"/>
      <c r="EQ195" s="15"/>
      <c r="ER195" s="15"/>
      <c r="ES195" s="15"/>
      <c r="EV195" s="15"/>
      <c r="EW195" s="15"/>
      <c r="EX195" s="15"/>
      <c r="EY195" s="15"/>
      <c r="EZ195" s="15"/>
      <c r="FA195" s="15"/>
      <c r="FB195" s="15"/>
      <c r="FC195" s="15"/>
      <c r="FF195" s="15"/>
      <c r="FG195" s="15"/>
      <c r="FH195" s="15"/>
      <c r="FI195" s="15"/>
      <c r="FJ195" s="15"/>
      <c r="FK195" s="15"/>
      <c r="FL195" s="15"/>
      <c r="FM195" s="15"/>
      <c r="FP195" s="15"/>
      <c r="FQ195" s="15"/>
      <c r="FR195" s="15"/>
      <c r="FS195" s="15"/>
      <c r="FT195" s="15"/>
      <c r="FU195" s="15"/>
      <c r="FV195" s="15"/>
      <c r="FW195" s="15"/>
      <c r="FZ195" s="15"/>
      <c r="GA195" s="15"/>
      <c r="GB195" s="15"/>
      <c r="GC195" s="15"/>
      <c r="GD195" s="15"/>
      <c r="GE195" s="15"/>
      <c r="GF195" s="15"/>
      <c r="GG195" s="15"/>
      <c r="GJ195" s="15"/>
      <c r="GK195" s="15"/>
      <c r="GL195" s="15"/>
      <c r="GM195" s="15"/>
      <c r="GN195" s="15"/>
      <c r="GO195" s="15"/>
      <c r="GP195" s="15"/>
      <c r="GQ195" s="15"/>
      <c r="GT195" s="15"/>
      <c r="GU195" s="15"/>
      <c r="GV195" s="15"/>
      <c r="GW195" s="15"/>
      <c r="GX195" s="15"/>
      <c r="GY195" s="15"/>
      <c r="GZ195" s="15"/>
      <c r="HA195" s="15"/>
      <c r="HD195" s="15"/>
      <c r="HE195" s="15"/>
      <c r="HF195" s="15"/>
      <c r="HG195" s="15"/>
      <c r="HH195" s="15"/>
      <c r="HI195" s="15"/>
      <c r="HJ195" s="15"/>
      <c r="HK195" s="15"/>
      <c r="HN195" s="15"/>
      <c r="HO195" s="15"/>
      <c r="HP195" s="15"/>
      <c r="HQ195" s="15"/>
      <c r="HR195" s="15"/>
      <c r="HS195" s="15"/>
      <c r="HT195" s="15"/>
      <c r="HU195" s="15"/>
      <c r="HX195" s="15"/>
      <c r="HY195" s="15"/>
      <c r="HZ195" s="15"/>
      <c r="IA195" s="15"/>
      <c r="IB195" s="15"/>
      <c r="IC195" s="15"/>
      <c r="ID195" s="15"/>
      <c r="IE195" s="15"/>
      <c r="IH195" s="15"/>
      <c r="II195" s="15"/>
      <c r="IJ195" s="15"/>
      <c r="IK195" s="15"/>
      <c r="IL195" s="15"/>
      <c r="IM195" s="15"/>
      <c r="IN195" s="15"/>
      <c r="IO195" s="15"/>
      <c r="IR195" s="15"/>
      <c r="IS195" s="15"/>
      <c r="IT195" s="15"/>
      <c r="IU195" s="15"/>
      <c r="IV195" s="15"/>
      <c r="IW195" s="15"/>
      <c r="IX195" s="15"/>
      <c r="IY195" s="15"/>
      <c r="JB195" s="15"/>
      <c r="JC195" s="15"/>
      <c r="JD195" s="15"/>
      <c r="JE195" s="15"/>
      <c r="JF195" s="15"/>
      <c r="JG195" s="15"/>
      <c r="JH195" s="15"/>
      <c r="JI195" s="15"/>
      <c r="JL195" s="15"/>
      <c r="JM195" s="15"/>
      <c r="JN195" s="15"/>
      <c r="JO195" s="15"/>
      <c r="JP195" s="15"/>
      <c r="JQ195" s="15"/>
      <c r="JR195" s="15"/>
      <c r="JS195" s="15"/>
      <c r="JV195" s="15"/>
      <c r="JW195" s="15"/>
      <c r="JX195" s="15"/>
      <c r="JY195" s="15"/>
      <c r="JZ195" s="15"/>
      <c r="KA195" s="15"/>
      <c r="KB195" s="15"/>
      <c r="KC195" s="15"/>
      <c r="KF195" s="15"/>
      <c r="KG195" s="15"/>
      <c r="KH195" s="15"/>
      <c r="KI195" s="15"/>
      <c r="KJ195" s="15"/>
      <c r="KK195" s="15"/>
      <c r="KL195" s="15"/>
      <c r="KM195" s="15"/>
      <c r="KP195" s="15"/>
      <c r="KQ195" s="15"/>
      <c r="KR195" s="15"/>
      <c r="KS195" s="15"/>
      <c r="KT195" s="15"/>
      <c r="KU195" s="15"/>
      <c r="KV195" s="15"/>
      <c r="KW195" s="15"/>
      <c r="KZ195" s="15"/>
      <c r="LA195" s="15"/>
    </row>
    <row r="196" spans="1:344" x14ac:dyDescent="0.25">
      <c r="C196" s="15"/>
      <c r="D196" s="15"/>
      <c r="E196" s="15"/>
      <c r="F196" s="15"/>
      <c r="G196" s="15"/>
      <c r="H196" s="15"/>
      <c r="I196" s="15"/>
      <c r="L196" s="15"/>
      <c r="M196" s="15"/>
      <c r="N196" s="15"/>
      <c r="O196" s="15"/>
      <c r="P196" s="15"/>
      <c r="Q196" s="15"/>
      <c r="R196" s="15"/>
      <c r="S196" s="15"/>
      <c r="V196" s="15"/>
      <c r="W196" s="15"/>
      <c r="X196" s="15"/>
      <c r="Y196" s="15"/>
      <c r="Z196" s="15"/>
      <c r="AA196" s="15"/>
      <c r="AB196" s="15"/>
      <c r="AC196" s="15"/>
      <c r="AF196" s="15"/>
      <c r="AG196" s="15"/>
      <c r="AH196" s="15"/>
      <c r="AI196" s="15"/>
      <c r="AJ196" s="15"/>
      <c r="AK196" s="15"/>
      <c r="AL196" s="15"/>
      <c r="AM196" s="15"/>
      <c r="AP196" s="15"/>
      <c r="AQ196" s="15"/>
      <c r="AR196" s="15"/>
      <c r="AS196" s="15"/>
      <c r="AT196" s="15"/>
      <c r="AU196" s="15"/>
      <c r="AV196" s="15"/>
      <c r="AW196" s="15"/>
      <c r="AZ196" s="15"/>
      <c r="BA196" s="15"/>
      <c r="BB196" s="15"/>
      <c r="BC196" s="15"/>
      <c r="BD196" s="15"/>
      <c r="BE196" s="15"/>
      <c r="BF196" s="15"/>
      <c r="BG196" s="15"/>
      <c r="BJ196" s="15"/>
      <c r="BK196" s="15"/>
      <c r="BL196" s="15"/>
      <c r="BM196" s="15"/>
      <c r="BN196" s="15"/>
      <c r="BO196" s="15"/>
      <c r="BP196" s="15"/>
      <c r="BQ196" s="15"/>
      <c r="BT196" s="15"/>
      <c r="BU196" s="15"/>
      <c r="BV196" s="15"/>
      <c r="BW196" s="15"/>
      <c r="BX196" s="15"/>
      <c r="BY196" s="15"/>
      <c r="BZ196" s="15"/>
      <c r="CA196" s="15"/>
      <c r="CD196" s="15"/>
      <c r="CE196" s="15"/>
      <c r="CF196" s="15"/>
      <c r="CG196" s="15"/>
      <c r="CH196" s="15"/>
      <c r="CI196" s="15"/>
      <c r="CJ196" s="15"/>
      <c r="CK196" s="15"/>
      <c r="CN196" s="15"/>
      <c r="CO196" s="15"/>
      <c r="CP196" s="15"/>
      <c r="CQ196" s="15"/>
      <c r="CR196" s="15"/>
      <c r="CS196" s="15"/>
      <c r="CT196" s="15"/>
      <c r="CU196" s="15"/>
      <c r="CX196" s="15"/>
      <c r="CY196" s="15"/>
      <c r="CZ196" s="15"/>
      <c r="DA196" s="15"/>
      <c r="DB196" s="15"/>
      <c r="DC196" s="15"/>
      <c r="DD196" s="15"/>
      <c r="DE196" s="15"/>
      <c r="DH196" s="15"/>
      <c r="DI196" s="15"/>
      <c r="DJ196" s="15"/>
      <c r="DK196" s="15"/>
      <c r="DL196" s="15"/>
      <c r="DM196" s="15"/>
      <c r="DN196" s="15"/>
      <c r="DO196" s="15"/>
      <c r="DR196" s="15"/>
      <c r="DS196" s="15"/>
      <c r="DT196" s="15"/>
      <c r="DU196" s="15"/>
      <c r="DV196" s="15"/>
      <c r="DW196" s="15"/>
      <c r="DX196" s="15"/>
      <c r="DY196" s="15"/>
      <c r="EB196" s="15"/>
      <c r="EC196" s="15"/>
      <c r="ED196" s="15"/>
      <c r="EE196" s="15"/>
      <c r="EF196" s="15"/>
      <c r="EG196" s="15"/>
      <c r="EH196" s="15"/>
      <c r="EI196" s="15"/>
      <c r="EL196" s="15"/>
      <c r="EM196" s="15"/>
      <c r="EN196" s="15"/>
      <c r="EO196" s="15"/>
      <c r="EP196" s="15"/>
      <c r="EQ196" s="15"/>
      <c r="ER196" s="15"/>
      <c r="ES196" s="15"/>
      <c r="EV196" s="15"/>
      <c r="EW196" s="15"/>
      <c r="EX196" s="15"/>
      <c r="EY196" s="15"/>
      <c r="EZ196" s="15"/>
      <c r="FA196" s="15"/>
      <c r="FB196" s="15"/>
      <c r="FC196" s="15"/>
      <c r="FF196" s="15"/>
      <c r="FG196" s="15"/>
      <c r="FH196" s="15"/>
      <c r="FI196" s="15"/>
      <c r="FJ196" s="15"/>
      <c r="FK196" s="15"/>
      <c r="FL196" s="15"/>
      <c r="FM196" s="15"/>
      <c r="FP196" s="15"/>
      <c r="FQ196" s="15"/>
      <c r="FR196" s="15"/>
      <c r="FS196" s="15"/>
      <c r="FT196" s="15"/>
      <c r="FU196" s="15"/>
      <c r="FV196" s="15"/>
      <c r="FW196" s="15"/>
      <c r="FZ196" s="15"/>
      <c r="GA196" s="15"/>
      <c r="GB196" s="15"/>
      <c r="GC196" s="15"/>
      <c r="GD196" s="15"/>
      <c r="GE196" s="15"/>
      <c r="GF196" s="15"/>
      <c r="GG196" s="15"/>
      <c r="GJ196" s="15"/>
      <c r="GK196" s="15"/>
      <c r="GL196" s="15"/>
      <c r="GM196" s="15"/>
      <c r="GN196" s="15"/>
      <c r="GO196" s="15"/>
      <c r="GP196" s="15"/>
      <c r="GQ196" s="15"/>
      <c r="GT196" s="15"/>
      <c r="GU196" s="15"/>
      <c r="GV196" s="15"/>
      <c r="GW196" s="15"/>
      <c r="GX196" s="15"/>
      <c r="GY196" s="15"/>
      <c r="GZ196" s="15"/>
      <c r="HA196" s="15"/>
      <c r="HD196" s="15"/>
      <c r="HE196" s="15"/>
      <c r="HF196" s="15"/>
      <c r="HG196" s="15"/>
      <c r="HH196" s="15"/>
      <c r="HI196" s="15"/>
      <c r="HJ196" s="15"/>
      <c r="HK196" s="15"/>
      <c r="HN196" s="15"/>
      <c r="HO196" s="15"/>
      <c r="HP196" s="15"/>
      <c r="HQ196" s="15"/>
      <c r="HR196" s="15"/>
      <c r="HS196" s="15"/>
      <c r="HT196" s="15"/>
      <c r="HU196" s="15"/>
      <c r="HX196" s="15"/>
      <c r="HY196" s="15"/>
      <c r="HZ196" s="15"/>
      <c r="IA196" s="15"/>
      <c r="IB196" s="15"/>
      <c r="IC196" s="15"/>
      <c r="ID196" s="15"/>
      <c r="IE196" s="15"/>
      <c r="IH196" s="15"/>
      <c r="II196" s="15"/>
      <c r="IJ196" s="15"/>
      <c r="IK196" s="15"/>
      <c r="IL196" s="15"/>
      <c r="IM196" s="15"/>
      <c r="IN196" s="15"/>
      <c r="IO196" s="15"/>
      <c r="IR196" s="15"/>
      <c r="IS196" s="15"/>
      <c r="IT196" s="15"/>
      <c r="IU196" s="15"/>
      <c r="IV196" s="15"/>
      <c r="IW196" s="15"/>
      <c r="IX196" s="15"/>
      <c r="IY196" s="15"/>
      <c r="JB196" s="15"/>
      <c r="JC196" s="15"/>
      <c r="JD196" s="15"/>
      <c r="JE196" s="15"/>
      <c r="JF196" s="15"/>
      <c r="JG196" s="15"/>
      <c r="JH196" s="15"/>
      <c r="JI196" s="15"/>
      <c r="JL196" s="15"/>
      <c r="JM196" s="15"/>
      <c r="JN196" s="15"/>
      <c r="JO196" s="15"/>
      <c r="JP196" s="15"/>
      <c r="JQ196" s="15"/>
      <c r="JR196" s="15"/>
      <c r="JS196" s="15"/>
      <c r="JV196" s="15"/>
      <c r="JW196" s="15"/>
      <c r="JX196" s="15"/>
      <c r="JY196" s="15"/>
      <c r="JZ196" s="15"/>
      <c r="KA196" s="15"/>
      <c r="KB196" s="15"/>
      <c r="KC196" s="15"/>
      <c r="KF196" s="15"/>
      <c r="KG196" s="15"/>
      <c r="KH196" s="15"/>
      <c r="KI196" s="15"/>
      <c r="KJ196" s="15"/>
      <c r="KK196" s="15"/>
      <c r="KL196" s="15"/>
      <c r="KM196" s="15"/>
      <c r="KP196" s="15"/>
      <c r="KQ196" s="15"/>
      <c r="KR196" s="15"/>
      <c r="KS196" s="15"/>
      <c r="KT196" s="15"/>
      <c r="KU196" s="15"/>
      <c r="KV196" s="15"/>
      <c r="KW196" s="15"/>
      <c r="KZ196" s="15"/>
      <c r="LA196" s="15"/>
    </row>
    <row r="197" spans="1:344" x14ac:dyDescent="0.25">
      <c r="C197" s="15"/>
      <c r="D197" s="15"/>
      <c r="E197" s="15"/>
      <c r="F197" s="15"/>
      <c r="G197" s="15"/>
      <c r="H197" s="15"/>
      <c r="I197" s="15"/>
      <c r="L197" s="15"/>
      <c r="M197" s="15"/>
      <c r="N197" s="15"/>
      <c r="O197" s="15"/>
      <c r="P197" s="15"/>
      <c r="Q197" s="15"/>
      <c r="R197" s="15"/>
      <c r="S197" s="15"/>
      <c r="V197" s="15"/>
      <c r="W197" s="15"/>
      <c r="X197" s="15"/>
      <c r="Y197" s="15"/>
      <c r="Z197" s="15"/>
      <c r="AA197" s="15"/>
      <c r="AB197" s="15"/>
      <c r="AC197" s="15"/>
      <c r="AF197" s="15"/>
      <c r="AG197" s="15"/>
      <c r="AH197" s="15"/>
      <c r="AI197" s="15"/>
      <c r="AJ197" s="15"/>
      <c r="AK197" s="15"/>
      <c r="AL197" s="15"/>
      <c r="AM197" s="15"/>
      <c r="AP197" s="15"/>
      <c r="AQ197" s="15"/>
      <c r="AR197" s="15"/>
      <c r="AS197" s="15"/>
      <c r="AT197" s="15"/>
      <c r="AU197" s="15"/>
      <c r="AV197" s="15"/>
      <c r="AW197" s="15"/>
      <c r="AZ197" s="15"/>
      <c r="BA197" s="15"/>
      <c r="BB197" s="15"/>
      <c r="BC197" s="15"/>
      <c r="BD197" s="15"/>
      <c r="BE197" s="15"/>
      <c r="BF197" s="15"/>
      <c r="BG197" s="15"/>
      <c r="BJ197" s="15"/>
      <c r="BK197" s="15"/>
      <c r="BL197" s="15"/>
      <c r="BM197" s="15"/>
      <c r="BN197" s="15"/>
      <c r="BO197" s="15"/>
      <c r="BP197" s="15"/>
      <c r="BQ197" s="15"/>
      <c r="BT197" s="15"/>
      <c r="BU197" s="15"/>
      <c r="BV197" s="15"/>
      <c r="BW197" s="15"/>
      <c r="BX197" s="15"/>
      <c r="BY197" s="15"/>
      <c r="BZ197" s="15"/>
      <c r="CA197" s="15"/>
      <c r="CD197" s="15"/>
      <c r="CE197" s="15"/>
      <c r="CF197" s="15"/>
      <c r="CG197" s="15"/>
      <c r="CH197" s="15"/>
      <c r="CI197" s="15"/>
      <c r="CJ197" s="15"/>
      <c r="CK197" s="15"/>
      <c r="CN197" s="15"/>
      <c r="CO197" s="15"/>
      <c r="CP197" s="15"/>
      <c r="CQ197" s="15"/>
      <c r="CR197" s="15"/>
      <c r="CS197" s="15"/>
      <c r="CT197" s="15"/>
      <c r="CU197" s="15"/>
      <c r="CX197" s="15"/>
      <c r="CY197" s="15"/>
      <c r="CZ197" s="15"/>
      <c r="DA197" s="15"/>
      <c r="DB197" s="15"/>
      <c r="DC197" s="15"/>
      <c r="DD197" s="15"/>
      <c r="DE197" s="15"/>
      <c r="DH197" s="15"/>
      <c r="DI197" s="15"/>
      <c r="DJ197" s="15"/>
      <c r="DK197" s="15"/>
      <c r="DL197" s="15"/>
      <c r="DM197" s="15"/>
      <c r="DN197" s="15"/>
      <c r="DO197" s="15"/>
      <c r="DR197" s="15"/>
      <c r="DS197" s="15"/>
      <c r="DT197" s="15"/>
      <c r="DU197" s="15"/>
      <c r="DV197" s="15"/>
      <c r="DW197" s="15"/>
      <c r="DX197" s="15"/>
      <c r="DY197" s="15"/>
      <c r="EB197" s="15"/>
      <c r="EC197" s="15"/>
      <c r="ED197" s="15"/>
      <c r="EE197" s="15"/>
      <c r="EF197" s="15"/>
      <c r="EG197" s="15"/>
      <c r="EH197" s="15"/>
      <c r="EI197" s="15"/>
      <c r="EL197" s="15"/>
      <c r="EM197" s="15"/>
      <c r="EN197" s="15"/>
      <c r="EO197" s="15"/>
      <c r="EP197" s="15"/>
      <c r="EQ197" s="15"/>
      <c r="ER197" s="15"/>
      <c r="ES197" s="15"/>
      <c r="EV197" s="15"/>
      <c r="EW197" s="15"/>
      <c r="EX197" s="15"/>
      <c r="EY197" s="15"/>
      <c r="EZ197" s="15"/>
      <c r="FA197" s="15"/>
      <c r="FB197" s="15"/>
      <c r="FC197" s="15"/>
      <c r="FF197" s="15"/>
      <c r="FG197" s="15"/>
      <c r="FH197" s="15"/>
      <c r="FI197" s="15"/>
      <c r="FJ197" s="15"/>
      <c r="FK197" s="15"/>
      <c r="FL197" s="15"/>
      <c r="FM197" s="15"/>
      <c r="FP197" s="15"/>
      <c r="FQ197" s="15"/>
      <c r="FR197" s="15"/>
      <c r="FS197" s="15"/>
      <c r="FT197" s="15"/>
      <c r="FU197" s="15"/>
      <c r="FV197" s="15"/>
      <c r="FW197" s="15"/>
      <c r="FZ197" s="15"/>
      <c r="GA197" s="15"/>
      <c r="GB197" s="15"/>
      <c r="GC197" s="15"/>
      <c r="GD197" s="15"/>
      <c r="GE197" s="15"/>
      <c r="GF197" s="15"/>
      <c r="GG197" s="15"/>
      <c r="GJ197" s="15"/>
      <c r="GK197" s="15"/>
      <c r="GL197" s="15"/>
      <c r="GM197" s="15"/>
      <c r="GN197" s="15"/>
      <c r="GO197" s="15"/>
      <c r="GP197" s="15"/>
      <c r="GQ197" s="15"/>
      <c r="GT197" s="15"/>
      <c r="GU197" s="15"/>
      <c r="GV197" s="15"/>
      <c r="GW197" s="15"/>
      <c r="GX197" s="15"/>
      <c r="GY197" s="15"/>
      <c r="GZ197" s="15"/>
      <c r="HA197" s="15"/>
      <c r="HD197" s="15"/>
      <c r="HE197" s="15"/>
      <c r="HF197" s="15"/>
      <c r="HG197" s="15"/>
      <c r="HH197" s="15"/>
      <c r="HI197" s="15"/>
      <c r="HJ197" s="15"/>
      <c r="HK197" s="15"/>
      <c r="HN197" s="15"/>
      <c r="HO197" s="15"/>
      <c r="HP197" s="15"/>
      <c r="HQ197" s="15"/>
      <c r="HR197" s="15"/>
      <c r="HS197" s="15"/>
      <c r="HT197" s="15"/>
      <c r="HU197" s="15"/>
      <c r="HX197" s="15"/>
      <c r="HY197" s="15"/>
      <c r="HZ197" s="15"/>
      <c r="IA197" s="15"/>
      <c r="IB197" s="15"/>
      <c r="IC197" s="15"/>
      <c r="ID197" s="15"/>
      <c r="IE197" s="15"/>
      <c r="IH197" s="15"/>
      <c r="II197" s="15"/>
      <c r="IJ197" s="15"/>
      <c r="IK197" s="15"/>
      <c r="IL197" s="15"/>
      <c r="IM197" s="15"/>
      <c r="IN197" s="15"/>
      <c r="IO197" s="15"/>
      <c r="IR197" s="15"/>
      <c r="IS197" s="15"/>
      <c r="IT197" s="15"/>
      <c r="IU197" s="15"/>
      <c r="IV197" s="15"/>
      <c r="IW197" s="15"/>
      <c r="IX197" s="15"/>
      <c r="IY197" s="15"/>
      <c r="JB197" s="15"/>
      <c r="JC197" s="15"/>
      <c r="JD197" s="15"/>
      <c r="JE197" s="15"/>
      <c r="JF197" s="15"/>
      <c r="JG197" s="15"/>
      <c r="JH197" s="15"/>
      <c r="JI197" s="15"/>
      <c r="JL197" s="15"/>
      <c r="JM197" s="15"/>
      <c r="JN197" s="15"/>
      <c r="JO197" s="15"/>
      <c r="JP197" s="15"/>
      <c r="JQ197" s="15"/>
      <c r="JR197" s="15"/>
      <c r="JS197" s="15"/>
      <c r="JV197" s="15"/>
      <c r="JW197" s="15"/>
      <c r="JX197" s="15"/>
      <c r="JY197" s="15"/>
      <c r="JZ197" s="15"/>
      <c r="KA197" s="15"/>
      <c r="KB197" s="15"/>
      <c r="KC197" s="15"/>
      <c r="KF197" s="15"/>
      <c r="KG197" s="15"/>
      <c r="KH197" s="15"/>
      <c r="KI197" s="15"/>
      <c r="KJ197" s="15"/>
      <c r="KK197" s="15"/>
      <c r="KL197" s="15"/>
      <c r="KM197" s="15"/>
      <c r="KP197" s="15"/>
      <c r="KQ197" s="15"/>
      <c r="KR197" s="15"/>
      <c r="KS197" s="15"/>
      <c r="KT197" s="15"/>
      <c r="KU197" s="15"/>
      <c r="KV197" s="15"/>
      <c r="KW197" s="15"/>
      <c r="KZ197" s="15"/>
      <c r="LA197" s="15"/>
    </row>
    <row r="198" spans="1:344" x14ac:dyDescent="0.25">
      <c r="C198" s="15"/>
      <c r="D198" s="15"/>
      <c r="E198" s="15"/>
      <c r="F198" s="15"/>
      <c r="G198" s="15"/>
      <c r="H198" s="15"/>
      <c r="I198" s="15"/>
      <c r="L198" s="15"/>
      <c r="M198" s="15"/>
      <c r="N198" s="15"/>
      <c r="O198" s="15"/>
      <c r="P198" s="15"/>
      <c r="Q198" s="15"/>
      <c r="R198" s="15"/>
      <c r="S198" s="15"/>
      <c r="V198" s="15"/>
      <c r="W198" s="15"/>
      <c r="X198" s="15"/>
      <c r="Y198" s="15"/>
      <c r="Z198" s="15"/>
      <c r="AA198" s="15"/>
      <c r="AB198" s="15"/>
      <c r="AC198" s="15"/>
      <c r="AF198" s="15"/>
      <c r="AG198" s="15"/>
      <c r="AH198" s="15"/>
      <c r="AI198" s="15"/>
      <c r="AJ198" s="15"/>
      <c r="AK198" s="15"/>
      <c r="AL198" s="15"/>
      <c r="AM198" s="15"/>
      <c r="AP198" s="15"/>
      <c r="AQ198" s="15"/>
      <c r="AR198" s="15"/>
      <c r="AS198" s="15"/>
      <c r="AT198" s="15"/>
      <c r="AU198" s="15"/>
      <c r="AV198" s="15"/>
      <c r="AW198" s="15"/>
      <c r="AZ198" s="15"/>
      <c r="BA198" s="15"/>
      <c r="BB198" s="15"/>
      <c r="BC198" s="15"/>
      <c r="BD198" s="15"/>
      <c r="BE198" s="15"/>
      <c r="BF198" s="15"/>
      <c r="BG198" s="15"/>
      <c r="BJ198" s="15"/>
      <c r="BK198" s="15"/>
      <c r="BL198" s="15"/>
      <c r="BM198" s="15"/>
      <c r="BN198" s="15"/>
      <c r="BO198" s="15"/>
      <c r="BP198" s="15"/>
      <c r="BQ198" s="15"/>
      <c r="BT198" s="15"/>
      <c r="BU198" s="15"/>
      <c r="BV198" s="15"/>
      <c r="BW198" s="15"/>
      <c r="BX198" s="15"/>
      <c r="BY198" s="15"/>
      <c r="BZ198" s="15"/>
      <c r="CA198" s="15"/>
      <c r="CD198" s="15"/>
      <c r="CE198" s="15"/>
      <c r="CF198" s="15"/>
      <c r="CG198" s="15"/>
      <c r="CH198" s="15"/>
      <c r="CI198" s="15"/>
      <c r="CJ198" s="15"/>
      <c r="CK198" s="15"/>
      <c r="CN198" s="15"/>
      <c r="CO198" s="15"/>
      <c r="CP198" s="15"/>
      <c r="CQ198" s="15"/>
      <c r="CR198" s="15"/>
      <c r="CS198" s="15"/>
      <c r="CT198" s="15"/>
      <c r="CU198" s="15"/>
      <c r="CX198" s="15"/>
      <c r="CY198" s="15"/>
      <c r="CZ198" s="15"/>
      <c r="DA198" s="15"/>
      <c r="DB198" s="15"/>
      <c r="DC198" s="15"/>
      <c r="DD198" s="15"/>
      <c r="DE198" s="15"/>
      <c r="DH198" s="15"/>
      <c r="DI198" s="15"/>
      <c r="DJ198" s="15"/>
      <c r="DK198" s="15"/>
      <c r="DL198" s="15"/>
      <c r="DM198" s="15"/>
      <c r="DN198" s="15"/>
      <c r="DO198" s="15"/>
      <c r="DR198" s="15"/>
      <c r="DS198" s="15"/>
      <c r="DT198" s="15"/>
      <c r="DU198" s="15"/>
      <c r="DV198" s="15"/>
      <c r="DW198" s="15"/>
      <c r="DX198" s="15"/>
      <c r="DY198" s="15"/>
      <c r="EB198" s="15"/>
      <c r="EC198" s="15"/>
      <c r="ED198" s="15"/>
      <c r="EE198" s="15"/>
      <c r="EF198" s="15"/>
      <c r="EG198" s="15"/>
      <c r="EH198" s="15"/>
      <c r="EI198" s="15"/>
      <c r="EL198" s="15"/>
      <c r="EM198" s="15"/>
      <c r="EN198" s="15"/>
      <c r="EO198" s="15"/>
      <c r="EP198" s="15"/>
      <c r="EQ198" s="15"/>
      <c r="ER198" s="15"/>
      <c r="ES198" s="15"/>
      <c r="EV198" s="15"/>
      <c r="EW198" s="15"/>
      <c r="EX198" s="15"/>
      <c r="EY198" s="15"/>
      <c r="EZ198" s="15"/>
      <c r="FA198" s="15"/>
      <c r="FB198" s="15"/>
      <c r="FC198" s="15"/>
      <c r="FF198" s="15"/>
      <c r="FG198" s="15"/>
      <c r="FH198" s="15"/>
      <c r="FI198" s="15"/>
      <c r="FJ198" s="15"/>
      <c r="FK198" s="15"/>
      <c r="FL198" s="15"/>
      <c r="FM198" s="15"/>
      <c r="FP198" s="15"/>
      <c r="FQ198" s="15"/>
      <c r="FR198" s="15"/>
      <c r="FS198" s="15"/>
      <c r="FT198" s="15"/>
      <c r="FU198" s="15"/>
      <c r="FV198" s="15"/>
      <c r="FW198" s="15"/>
      <c r="FZ198" s="15"/>
      <c r="GA198" s="15"/>
      <c r="GB198" s="15"/>
      <c r="GC198" s="15"/>
      <c r="GD198" s="15"/>
      <c r="GE198" s="15"/>
      <c r="GF198" s="15"/>
      <c r="GG198" s="15"/>
      <c r="GJ198" s="15"/>
      <c r="GK198" s="15"/>
      <c r="GL198" s="15"/>
      <c r="GM198" s="15"/>
      <c r="GN198" s="15"/>
      <c r="GO198" s="15"/>
      <c r="GP198" s="15"/>
      <c r="GQ198" s="15"/>
      <c r="GT198" s="15"/>
      <c r="GU198" s="15"/>
      <c r="GV198" s="15"/>
      <c r="GW198" s="15"/>
      <c r="GX198" s="15"/>
      <c r="GY198" s="15"/>
      <c r="GZ198" s="15"/>
      <c r="HA198" s="15"/>
      <c r="HD198" s="15"/>
      <c r="HE198" s="15"/>
      <c r="HF198" s="15"/>
      <c r="HG198" s="15"/>
      <c r="HH198" s="15"/>
      <c r="HI198" s="15"/>
      <c r="HJ198" s="15"/>
      <c r="HK198" s="15"/>
      <c r="HN198" s="15"/>
      <c r="HO198" s="15"/>
      <c r="HP198" s="15"/>
      <c r="HQ198" s="15"/>
      <c r="HR198" s="15"/>
      <c r="HS198" s="15"/>
      <c r="HT198" s="15"/>
      <c r="HU198" s="15"/>
      <c r="HX198" s="15"/>
      <c r="HY198" s="15"/>
      <c r="HZ198" s="15"/>
      <c r="IA198" s="15"/>
      <c r="IB198" s="15"/>
      <c r="IC198" s="15"/>
      <c r="ID198" s="15"/>
      <c r="IE198" s="15"/>
      <c r="IH198" s="15"/>
      <c r="II198" s="15"/>
      <c r="IJ198" s="15"/>
      <c r="IK198" s="15"/>
      <c r="IL198" s="15"/>
      <c r="IM198" s="15"/>
      <c r="IN198" s="15"/>
      <c r="IO198" s="15"/>
      <c r="IR198" s="15"/>
      <c r="IS198" s="15"/>
      <c r="IT198" s="15"/>
      <c r="IU198" s="15"/>
      <c r="IV198" s="15"/>
      <c r="IW198" s="15"/>
      <c r="IX198" s="15"/>
      <c r="IY198" s="15"/>
      <c r="JB198" s="15"/>
      <c r="JC198" s="15"/>
      <c r="JD198" s="15"/>
      <c r="JE198" s="15"/>
      <c r="JF198" s="15"/>
      <c r="JG198" s="15"/>
      <c r="JH198" s="15"/>
      <c r="JI198" s="15"/>
      <c r="JL198" s="15"/>
      <c r="JM198" s="15"/>
      <c r="JN198" s="15"/>
      <c r="JO198" s="15"/>
      <c r="JP198" s="15"/>
      <c r="JQ198" s="15"/>
      <c r="JR198" s="15"/>
      <c r="JS198" s="15"/>
      <c r="JV198" s="15"/>
      <c r="JW198" s="15"/>
      <c r="JX198" s="15"/>
      <c r="JY198" s="15"/>
      <c r="JZ198" s="15"/>
      <c r="KA198" s="15"/>
      <c r="KB198" s="15"/>
      <c r="KC198" s="15"/>
      <c r="KF198" s="15"/>
      <c r="KG198" s="15"/>
      <c r="KH198" s="15"/>
      <c r="KI198" s="15"/>
      <c r="KJ198" s="15"/>
      <c r="KK198" s="15"/>
      <c r="KL198" s="15"/>
      <c r="KM198" s="15"/>
      <c r="KP198" s="15"/>
      <c r="KQ198" s="15"/>
      <c r="KR198" s="15"/>
      <c r="KS198" s="15"/>
      <c r="KT198" s="15"/>
      <c r="KU198" s="15"/>
      <c r="KV198" s="15"/>
      <c r="KW198" s="15"/>
      <c r="KZ198" s="15"/>
      <c r="LA198" s="15"/>
    </row>
    <row r="199" spans="1:344" x14ac:dyDescent="0.25">
      <c r="C199" s="15"/>
      <c r="D199" s="15"/>
      <c r="E199" s="15"/>
      <c r="F199" s="15"/>
      <c r="G199" s="15"/>
      <c r="H199" s="15"/>
      <c r="I199" s="15"/>
      <c r="L199" s="15"/>
      <c r="M199" s="15"/>
      <c r="N199" s="15"/>
      <c r="O199" s="15"/>
      <c r="P199" s="15"/>
      <c r="Q199" s="15"/>
      <c r="R199" s="15"/>
      <c r="S199" s="15"/>
      <c r="V199" s="15"/>
      <c r="W199" s="15"/>
      <c r="X199" s="15"/>
      <c r="Y199" s="15"/>
      <c r="Z199" s="15"/>
      <c r="AA199" s="15"/>
      <c r="AB199" s="15"/>
      <c r="AC199" s="15"/>
      <c r="AF199" s="15"/>
      <c r="AG199" s="15"/>
      <c r="AH199" s="15"/>
      <c r="AI199" s="15"/>
      <c r="AJ199" s="15"/>
      <c r="AK199" s="15"/>
      <c r="AL199" s="15"/>
      <c r="AM199" s="15"/>
      <c r="AP199" s="15"/>
      <c r="AQ199" s="15"/>
      <c r="AR199" s="15"/>
      <c r="AS199" s="15"/>
      <c r="AT199" s="15"/>
      <c r="AU199" s="15"/>
      <c r="AV199" s="15"/>
      <c r="AW199" s="15"/>
      <c r="AZ199" s="15"/>
      <c r="BA199" s="15"/>
      <c r="BB199" s="15"/>
      <c r="BC199" s="15"/>
      <c r="BD199" s="15"/>
      <c r="BE199" s="15"/>
      <c r="BF199" s="15"/>
      <c r="BG199" s="15"/>
      <c r="BJ199" s="15"/>
      <c r="BK199" s="15"/>
      <c r="BL199" s="15"/>
      <c r="BM199" s="15"/>
      <c r="BN199" s="15"/>
      <c r="BO199" s="15"/>
      <c r="BP199" s="15"/>
      <c r="BQ199" s="15"/>
      <c r="BT199" s="15"/>
      <c r="BU199" s="15"/>
      <c r="BV199" s="15"/>
      <c r="BW199" s="15"/>
      <c r="BX199" s="15"/>
      <c r="BY199" s="15"/>
      <c r="BZ199" s="15"/>
      <c r="CA199" s="15"/>
      <c r="CD199" s="15"/>
      <c r="CE199" s="15"/>
      <c r="CF199" s="15"/>
      <c r="CG199" s="15"/>
      <c r="CH199" s="15"/>
      <c r="CI199" s="15"/>
      <c r="CJ199" s="15"/>
      <c r="CK199" s="15"/>
      <c r="CN199" s="15"/>
      <c r="CO199" s="15"/>
      <c r="CP199" s="15"/>
      <c r="CQ199" s="15"/>
      <c r="CR199" s="15"/>
      <c r="CS199" s="15"/>
      <c r="CT199" s="15"/>
      <c r="CU199" s="15"/>
      <c r="CX199" s="15"/>
      <c r="CY199" s="15"/>
      <c r="CZ199" s="15"/>
      <c r="DA199" s="15"/>
      <c r="DB199" s="15"/>
      <c r="DC199" s="15"/>
      <c r="DD199" s="15"/>
      <c r="DE199" s="15"/>
      <c r="DH199" s="15"/>
      <c r="DI199" s="15"/>
      <c r="DJ199" s="15"/>
      <c r="DK199" s="15"/>
      <c r="DL199" s="15"/>
      <c r="DM199" s="15"/>
      <c r="DN199" s="15"/>
      <c r="DO199" s="15"/>
      <c r="DR199" s="15"/>
      <c r="DS199" s="15"/>
      <c r="DT199" s="15"/>
      <c r="DU199" s="15"/>
      <c r="DV199" s="15"/>
      <c r="DW199" s="15"/>
      <c r="DX199" s="15"/>
      <c r="DY199" s="15"/>
      <c r="EB199" s="15"/>
      <c r="EC199" s="15"/>
      <c r="ED199" s="15"/>
      <c r="EE199" s="15"/>
      <c r="EF199" s="15"/>
      <c r="EG199" s="15"/>
      <c r="EH199" s="15"/>
      <c r="EI199" s="15"/>
      <c r="EL199" s="15"/>
      <c r="EM199" s="15"/>
      <c r="EN199" s="15"/>
      <c r="EO199" s="15"/>
      <c r="EP199" s="15"/>
      <c r="EQ199" s="15"/>
      <c r="ER199" s="15"/>
      <c r="ES199" s="15"/>
      <c r="EV199" s="15"/>
      <c r="EW199" s="15"/>
      <c r="EX199" s="15"/>
      <c r="EY199" s="15"/>
      <c r="EZ199" s="15"/>
      <c r="FA199" s="15"/>
      <c r="FB199" s="15"/>
      <c r="FC199" s="15"/>
      <c r="FF199" s="15"/>
      <c r="FG199" s="15"/>
      <c r="FH199" s="15"/>
      <c r="FI199" s="15"/>
      <c r="FJ199" s="15"/>
      <c r="FK199" s="15"/>
      <c r="FL199" s="15"/>
      <c r="FM199" s="15"/>
      <c r="FP199" s="15"/>
      <c r="FQ199" s="15"/>
      <c r="FR199" s="15"/>
      <c r="FS199" s="15"/>
      <c r="FT199" s="15"/>
      <c r="FU199" s="15"/>
      <c r="FV199" s="15"/>
      <c r="FW199" s="15"/>
      <c r="FZ199" s="15"/>
      <c r="GA199" s="15"/>
      <c r="GB199" s="15"/>
      <c r="GC199" s="15"/>
      <c r="GD199" s="15"/>
      <c r="GE199" s="15"/>
      <c r="GF199" s="15"/>
      <c r="GG199" s="15"/>
      <c r="GJ199" s="15"/>
      <c r="GK199" s="15"/>
      <c r="GL199" s="15"/>
      <c r="GM199" s="15"/>
      <c r="GN199" s="15"/>
      <c r="GO199" s="15"/>
      <c r="GP199" s="15"/>
      <c r="GQ199" s="15"/>
      <c r="GT199" s="15"/>
      <c r="GU199" s="15"/>
      <c r="GV199" s="15"/>
      <c r="GW199" s="15"/>
      <c r="GX199" s="15"/>
      <c r="GY199" s="15"/>
      <c r="GZ199" s="15"/>
      <c r="HA199" s="15"/>
      <c r="HD199" s="15"/>
      <c r="HE199" s="15"/>
      <c r="HF199" s="15"/>
      <c r="HG199" s="15"/>
      <c r="HH199" s="15"/>
      <c r="HI199" s="15"/>
      <c r="HJ199" s="15"/>
      <c r="HK199" s="15"/>
      <c r="HN199" s="15"/>
      <c r="HO199" s="15"/>
      <c r="HP199" s="15"/>
      <c r="HQ199" s="15"/>
      <c r="HR199" s="15"/>
      <c r="HS199" s="15"/>
      <c r="HT199" s="15"/>
      <c r="HU199" s="15"/>
      <c r="HX199" s="15"/>
      <c r="HY199" s="15"/>
      <c r="HZ199" s="15"/>
      <c r="IA199" s="15"/>
      <c r="IB199" s="15"/>
      <c r="IC199" s="15"/>
      <c r="ID199" s="15"/>
      <c r="IE199" s="15"/>
      <c r="IH199" s="15"/>
      <c r="II199" s="15"/>
      <c r="IJ199" s="15"/>
      <c r="IK199" s="15"/>
      <c r="IL199" s="15"/>
      <c r="IM199" s="15"/>
      <c r="IN199" s="15"/>
      <c r="IO199" s="15"/>
      <c r="IR199" s="15"/>
      <c r="IS199" s="15"/>
      <c r="IT199" s="15"/>
      <c r="IU199" s="15"/>
      <c r="IV199" s="15"/>
      <c r="IW199" s="15"/>
      <c r="IX199" s="15"/>
      <c r="IY199" s="15"/>
      <c r="JB199" s="15"/>
      <c r="JC199" s="15"/>
      <c r="JD199" s="15"/>
      <c r="JE199" s="15"/>
      <c r="JF199" s="15"/>
      <c r="JG199" s="15"/>
      <c r="JH199" s="15"/>
      <c r="JI199" s="15"/>
      <c r="JL199" s="15"/>
      <c r="JM199" s="15"/>
      <c r="JN199" s="15"/>
      <c r="JO199" s="15"/>
      <c r="JP199" s="15"/>
      <c r="JQ199" s="15"/>
      <c r="JR199" s="15"/>
      <c r="JS199" s="15"/>
      <c r="JV199" s="15"/>
      <c r="JW199" s="15"/>
      <c r="JX199" s="15"/>
      <c r="JY199" s="15"/>
      <c r="JZ199" s="15"/>
      <c r="KA199" s="15"/>
      <c r="KB199" s="15"/>
      <c r="KC199" s="15"/>
      <c r="KF199" s="15"/>
      <c r="KG199" s="15"/>
      <c r="KH199" s="15"/>
      <c r="KI199" s="15"/>
      <c r="KJ199" s="15"/>
      <c r="KK199" s="15"/>
      <c r="KL199" s="15"/>
      <c r="KM199" s="15"/>
      <c r="KP199" s="15"/>
      <c r="KQ199" s="15"/>
      <c r="KR199" s="15"/>
      <c r="KS199" s="15"/>
      <c r="KT199" s="15"/>
      <c r="KU199" s="15"/>
      <c r="KV199" s="15"/>
      <c r="KW199" s="15"/>
      <c r="KZ199" s="15"/>
      <c r="LA199" s="15"/>
    </row>
    <row r="200" spans="1:344" x14ac:dyDescent="0.25">
      <c r="C200" s="15"/>
      <c r="D200" s="15"/>
      <c r="E200" s="15"/>
      <c r="F200" s="15"/>
      <c r="G200" s="15"/>
      <c r="H200" s="15"/>
      <c r="I200" s="15"/>
      <c r="L200" s="15"/>
      <c r="M200" s="15"/>
      <c r="N200" s="15"/>
      <c r="O200" s="15"/>
      <c r="P200" s="15"/>
      <c r="Q200" s="15"/>
      <c r="R200" s="15"/>
      <c r="S200" s="15"/>
      <c r="V200" s="15"/>
      <c r="W200" s="15"/>
      <c r="X200" s="15"/>
      <c r="Y200" s="15"/>
      <c r="Z200" s="15"/>
      <c r="AA200" s="15"/>
      <c r="AB200" s="15"/>
      <c r="AC200" s="15"/>
      <c r="AF200" s="15"/>
      <c r="AG200" s="15"/>
      <c r="AH200" s="15"/>
      <c r="AI200" s="15"/>
      <c r="AJ200" s="15"/>
      <c r="AK200" s="15"/>
      <c r="AL200" s="15"/>
      <c r="AM200" s="15"/>
      <c r="AP200" s="15"/>
      <c r="AQ200" s="15"/>
      <c r="AR200" s="15"/>
      <c r="AS200" s="15"/>
      <c r="AT200" s="15"/>
      <c r="AU200" s="15"/>
      <c r="AV200" s="15"/>
      <c r="AW200" s="15"/>
      <c r="AZ200" s="15"/>
      <c r="BA200" s="15"/>
      <c r="BB200" s="15"/>
      <c r="BC200" s="15"/>
      <c r="BD200" s="15"/>
      <c r="BE200" s="15"/>
      <c r="BF200" s="15"/>
      <c r="BG200" s="15"/>
      <c r="BJ200" s="15"/>
      <c r="BK200" s="15"/>
      <c r="BL200" s="15"/>
      <c r="BM200" s="15"/>
      <c r="BN200" s="15"/>
      <c r="BO200" s="15"/>
      <c r="BP200" s="15"/>
      <c r="BQ200" s="15"/>
      <c r="BT200" s="15"/>
      <c r="BU200" s="15"/>
      <c r="BV200" s="15"/>
      <c r="BW200" s="15"/>
      <c r="BX200" s="15"/>
      <c r="BY200" s="15"/>
      <c r="BZ200" s="15"/>
      <c r="CA200" s="15"/>
      <c r="CD200" s="15"/>
      <c r="CE200" s="15"/>
      <c r="CF200" s="15"/>
      <c r="CG200" s="15"/>
      <c r="CH200" s="15"/>
      <c r="CI200" s="15"/>
      <c r="CJ200" s="15"/>
      <c r="CK200" s="15"/>
      <c r="CN200" s="15"/>
      <c r="CO200" s="15"/>
      <c r="CP200" s="15"/>
      <c r="CQ200" s="15"/>
      <c r="CR200" s="15"/>
      <c r="CS200" s="15"/>
      <c r="CT200" s="15"/>
      <c r="CU200" s="15"/>
      <c r="CX200" s="15"/>
      <c r="CY200" s="15"/>
      <c r="CZ200" s="15"/>
      <c r="DA200" s="15"/>
      <c r="DB200" s="15"/>
      <c r="DC200" s="15"/>
      <c r="DD200" s="15"/>
      <c r="DE200" s="15"/>
      <c r="DH200" s="15"/>
      <c r="DI200" s="15"/>
      <c r="DJ200" s="15"/>
      <c r="DK200" s="15"/>
      <c r="DL200" s="15"/>
      <c r="DM200" s="15"/>
      <c r="DN200" s="15"/>
      <c r="DO200" s="15"/>
      <c r="DR200" s="15"/>
      <c r="DS200" s="15"/>
      <c r="DT200" s="15"/>
      <c r="DU200" s="15"/>
      <c r="DV200" s="15"/>
      <c r="DW200" s="15"/>
      <c r="DX200" s="15"/>
      <c r="DY200" s="15"/>
      <c r="EB200" s="15"/>
      <c r="EC200" s="15"/>
      <c r="ED200" s="15"/>
      <c r="EE200" s="15"/>
      <c r="EF200" s="15"/>
      <c r="EG200" s="15"/>
      <c r="EH200" s="15"/>
      <c r="EI200" s="15"/>
      <c r="EL200" s="15"/>
      <c r="EM200" s="15"/>
      <c r="EN200" s="15"/>
      <c r="EO200" s="15"/>
      <c r="EP200" s="15"/>
      <c r="EQ200" s="15"/>
      <c r="ER200" s="15"/>
      <c r="ES200" s="15"/>
      <c r="EV200" s="15"/>
      <c r="EW200" s="15"/>
      <c r="EX200" s="15"/>
      <c r="EY200" s="15"/>
      <c r="EZ200" s="15"/>
      <c r="FA200" s="15"/>
      <c r="FB200" s="15"/>
      <c r="FC200" s="15"/>
      <c r="FF200" s="15"/>
      <c r="FG200" s="15"/>
      <c r="FH200" s="15"/>
      <c r="FI200" s="15"/>
      <c r="FJ200" s="15"/>
      <c r="FK200" s="15"/>
      <c r="FL200" s="15"/>
      <c r="FM200" s="15"/>
      <c r="FP200" s="15"/>
      <c r="FQ200" s="15"/>
      <c r="FR200" s="15"/>
      <c r="FS200" s="15"/>
      <c r="FT200" s="15"/>
      <c r="FU200" s="15"/>
      <c r="FV200" s="15"/>
      <c r="FW200" s="15"/>
      <c r="FZ200" s="15"/>
      <c r="GA200" s="15"/>
      <c r="GB200" s="15"/>
      <c r="GC200" s="15"/>
      <c r="GD200" s="15"/>
      <c r="GE200" s="15"/>
      <c r="GF200" s="15"/>
      <c r="GG200" s="15"/>
      <c r="GJ200" s="15"/>
      <c r="GK200" s="15"/>
      <c r="GL200" s="15"/>
      <c r="GM200" s="15"/>
      <c r="GN200" s="15"/>
      <c r="GO200" s="15"/>
      <c r="GP200" s="15"/>
      <c r="GQ200" s="15"/>
      <c r="GT200" s="15"/>
      <c r="GU200" s="15"/>
      <c r="GV200" s="15"/>
      <c r="GW200" s="15"/>
      <c r="GX200" s="15"/>
      <c r="GY200" s="15"/>
      <c r="GZ200" s="15"/>
      <c r="HA200" s="15"/>
      <c r="HD200" s="15"/>
      <c r="HE200" s="15"/>
      <c r="HF200" s="15"/>
      <c r="HG200" s="15"/>
      <c r="HH200" s="15"/>
      <c r="HI200" s="15"/>
      <c r="HJ200" s="15"/>
      <c r="HK200" s="15"/>
      <c r="HN200" s="15"/>
      <c r="HO200" s="15"/>
      <c r="HP200" s="15"/>
      <c r="HQ200" s="15"/>
      <c r="HR200" s="15"/>
      <c r="HS200" s="15"/>
      <c r="HT200" s="15"/>
      <c r="HU200" s="15"/>
      <c r="HX200" s="15"/>
      <c r="HY200" s="15"/>
      <c r="HZ200" s="15"/>
      <c r="IA200" s="15"/>
      <c r="IB200" s="15"/>
      <c r="IC200" s="15"/>
      <c r="ID200" s="15"/>
      <c r="IE200" s="15"/>
      <c r="IH200" s="15"/>
      <c r="II200" s="15"/>
      <c r="IJ200" s="15"/>
      <c r="IK200" s="15"/>
      <c r="IL200" s="15"/>
      <c r="IM200" s="15"/>
      <c r="IN200" s="15"/>
      <c r="IO200" s="15"/>
      <c r="IR200" s="15"/>
      <c r="IS200" s="15"/>
      <c r="IT200" s="15"/>
      <c r="IU200" s="15"/>
      <c r="IV200" s="15"/>
      <c r="IW200" s="15"/>
      <c r="IX200" s="15"/>
      <c r="IY200" s="15"/>
      <c r="JB200" s="15"/>
      <c r="JC200" s="15"/>
      <c r="JD200" s="15"/>
      <c r="JE200" s="15"/>
      <c r="JF200" s="15"/>
      <c r="JG200" s="15"/>
      <c r="JH200" s="15"/>
      <c r="JI200" s="15"/>
      <c r="JL200" s="15"/>
      <c r="JM200" s="15"/>
      <c r="JN200" s="15"/>
      <c r="JO200" s="15"/>
      <c r="JP200" s="15"/>
      <c r="JQ200" s="15"/>
      <c r="JR200" s="15"/>
      <c r="JS200" s="15"/>
      <c r="JV200" s="15"/>
      <c r="JW200" s="15"/>
      <c r="JX200" s="15"/>
      <c r="JY200" s="15"/>
      <c r="JZ200" s="15"/>
      <c r="KA200" s="15"/>
      <c r="KB200" s="15"/>
      <c r="KC200" s="15"/>
      <c r="KF200" s="15"/>
      <c r="KG200" s="15"/>
      <c r="KH200" s="15"/>
      <c r="KI200" s="15"/>
      <c r="KJ200" s="15"/>
      <c r="KK200" s="15"/>
      <c r="KL200" s="15"/>
      <c r="KM200" s="15"/>
      <c r="KP200" s="15"/>
      <c r="KQ200" s="15"/>
      <c r="KR200" s="15"/>
      <c r="KS200" s="15"/>
      <c r="KT200" s="15"/>
      <c r="KU200" s="15"/>
      <c r="KV200" s="15"/>
      <c r="KW200" s="15"/>
      <c r="KZ200" s="15"/>
      <c r="LA200" s="15"/>
    </row>
    <row r="201" spans="1:344" x14ac:dyDescent="0.25">
      <c r="C201" s="15"/>
      <c r="D201" s="15"/>
      <c r="E201" s="15"/>
      <c r="F201" s="15"/>
      <c r="G201" s="15"/>
      <c r="H201" s="15"/>
      <c r="I201" s="15"/>
      <c r="L201" s="15"/>
      <c r="M201" s="15"/>
      <c r="N201" s="15"/>
      <c r="O201" s="15"/>
      <c r="P201" s="15"/>
      <c r="Q201" s="15"/>
      <c r="R201" s="15"/>
      <c r="S201" s="15"/>
      <c r="V201" s="15"/>
      <c r="W201" s="15"/>
      <c r="X201" s="15"/>
      <c r="Y201" s="15"/>
      <c r="Z201" s="15"/>
      <c r="AA201" s="15"/>
      <c r="AB201" s="15"/>
      <c r="AC201" s="15"/>
      <c r="AF201" s="15"/>
      <c r="AG201" s="15"/>
      <c r="AH201" s="15"/>
      <c r="AI201" s="15"/>
      <c r="AJ201" s="15"/>
      <c r="AK201" s="15"/>
      <c r="AL201" s="15"/>
      <c r="AM201" s="15"/>
      <c r="AP201" s="15"/>
      <c r="AQ201" s="15"/>
      <c r="AR201" s="15"/>
      <c r="AS201" s="15"/>
      <c r="AT201" s="15"/>
      <c r="AU201" s="15"/>
      <c r="AV201" s="15"/>
      <c r="AW201" s="15"/>
      <c r="AZ201" s="15"/>
      <c r="BA201" s="15"/>
      <c r="BB201" s="15"/>
      <c r="BC201" s="15"/>
      <c r="BD201" s="15"/>
      <c r="BE201" s="15"/>
      <c r="BF201" s="15"/>
      <c r="BG201" s="15"/>
      <c r="BJ201" s="15"/>
      <c r="BK201" s="15"/>
      <c r="BL201" s="15"/>
      <c r="BM201" s="15"/>
      <c r="BN201" s="15"/>
      <c r="BO201" s="15"/>
      <c r="BP201" s="15"/>
      <c r="BQ201" s="15"/>
      <c r="BT201" s="15"/>
      <c r="BU201" s="15"/>
      <c r="BV201" s="15"/>
      <c r="BW201" s="15"/>
      <c r="BX201" s="15"/>
      <c r="BY201" s="15"/>
      <c r="BZ201" s="15"/>
      <c r="CA201" s="15"/>
      <c r="CD201" s="15"/>
      <c r="CE201" s="15"/>
      <c r="CF201" s="15"/>
      <c r="CG201" s="15"/>
      <c r="CH201" s="15"/>
      <c r="CI201" s="15"/>
      <c r="CJ201" s="15"/>
      <c r="CK201" s="15"/>
      <c r="CN201" s="15"/>
      <c r="CO201" s="15"/>
      <c r="CP201" s="15"/>
      <c r="CQ201" s="15"/>
      <c r="CR201" s="15"/>
      <c r="CS201" s="15"/>
      <c r="CT201" s="15"/>
      <c r="CU201" s="15"/>
      <c r="CX201" s="15"/>
      <c r="CY201" s="15"/>
      <c r="CZ201" s="15"/>
      <c r="DA201" s="15"/>
      <c r="DB201" s="15"/>
      <c r="DC201" s="15"/>
      <c r="DD201" s="15"/>
      <c r="DE201" s="15"/>
      <c r="DH201" s="15"/>
      <c r="DI201" s="15"/>
      <c r="DJ201" s="15"/>
      <c r="DK201" s="15"/>
      <c r="DL201" s="15"/>
      <c r="DM201" s="15"/>
      <c r="DN201" s="15"/>
      <c r="DO201" s="15"/>
      <c r="DR201" s="15"/>
      <c r="DS201" s="15"/>
      <c r="DT201" s="15"/>
      <c r="DU201" s="15"/>
      <c r="DV201" s="15"/>
      <c r="DW201" s="15"/>
      <c r="DX201" s="15"/>
      <c r="DY201" s="15"/>
      <c r="EB201" s="15"/>
      <c r="EC201" s="15"/>
      <c r="ED201" s="15"/>
      <c r="EE201" s="15"/>
      <c r="EF201" s="15"/>
      <c r="EG201" s="15"/>
      <c r="EH201" s="15"/>
      <c r="EI201" s="15"/>
      <c r="EL201" s="15"/>
      <c r="EM201" s="15"/>
      <c r="EN201" s="15"/>
      <c r="EO201" s="15"/>
      <c r="EP201" s="15"/>
      <c r="EQ201" s="15"/>
      <c r="ER201" s="15"/>
      <c r="ES201" s="15"/>
      <c r="EV201" s="15"/>
      <c r="EW201" s="15"/>
      <c r="EX201" s="15"/>
      <c r="EY201" s="15"/>
      <c r="EZ201" s="15"/>
      <c r="FA201" s="15"/>
      <c r="FB201" s="15"/>
      <c r="FC201" s="15"/>
      <c r="FF201" s="15"/>
      <c r="FG201" s="15"/>
      <c r="FH201" s="15"/>
      <c r="FI201" s="15"/>
      <c r="FJ201" s="15"/>
      <c r="FK201" s="15"/>
      <c r="FL201" s="15"/>
      <c r="FM201" s="15"/>
      <c r="FP201" s="15"/>
      <c r="FQ201" s="15"/>
      <c r="FR201" s="15"/>
      <c r="FS201" s="15"/>
      <c r="FT201" s="15"/>
      <c r="FU201" s="15"/>
      <c r="FV201" s="15"/>
      <c r="FW201" s="15"/>
      <c r="FZ201" s="15"/>
      <c r="GA201" s="15"/>
      <c r="GB201" s="15"/>
      <c r="GC201" s="15"/>
      <c r="GD201" s="15"/>
      <c r="GE201" s="15"/>
      <c r="GF201" s="15"/>
      <c r="GG201" s="15"/>
      <c r="GJ201" s="15"/>
      <c r="GK201" s="15"/>
      <c r="GL201" s="15"/>
      <c r="GM201" s="15"/>
      <c r="GN201" s="15"/>
      <c r="GO201" s="15"/>
      <c r="GP201" s="15"/>
      <c r="GQ201" s="15"/>
      <c r="GT201" s="15"/>
      <c r="GU201" s="15"/>
      <c r="GV201" s="15"/>
      <c r="GW201" s="15"/>
      <c r="GX201" s="15"/>
      <c r="GY201" s="15"/>
      <c r="GZ201" s="15"/>
      <c r="HA201" s="15"/>
      <c r="HD201" s="15"/>
      <c r="HE201" s="15"/>
      <c r="HF201" s="15"/>
      <c r="HG201" s="15"/>
      <c r="HH201" s="15"/>
      <c r="HI201" s="15"/>
      <c r="HJ201" s="15"/>
      <c r="HK201" s="15"/>
      <c r="HN201" s="15"/>
      <c r="HO201" s="15"/>
      <c r="HP201" s="15"/>
      <c r="HQ201" s="15"/>
      <c r="HR201" s="15"/>
      <c r="HS201" s="15"/>
      <c r="HT201" s="15"/>
      <c r="HU201" s="15"/>
      <c r="HX201" s="15"/>
      <c r="HY201" s="15"/>
      <c r="HZ201" s="15"/>
      <c r="IA201" s="15"/>
      <c r="IB201" s="15"/>
      <c r="IC201" s="15"/>
      <c r="ID201" s="15"/>
      <c r="IE201" s="15"/>
      <c r="IH201" s="15"/>
      <c r="II201" s="15"/>
      <c r="IJ201" s="15"/>
      <c r="IK201" s="15"/>
      <c r="IL201" s="15"/>
      <c r="IM201" s="15"/>
      <c r="IN201" s="15"/>
      <c r="IO201" s="15"/>
      <c r="IR201" s="15"/>
      <c r="IS201" s="15"/>
      <c r="IT201" s="15"/>
      <c r="IU201" s="15"/>
      <c r="IV201" s="15"/>
      <c r="IW201" s="15"/>
      <c r="IX201" s="15"/>
      <c r="IY201" s="15"/>
      <c r="JB201" s="15"/>
      <c r="JC201" s="15"/>
      <c r="JD201" s="15"/>
      <c r="JE201" s="15"/>
      <c r="JF201" s="15"/>
      <c r="JG201" s="15"/>
      <c r="JH201" s="15"/>
      <c r="JI201" s="15"/>
      <c r="JL201" s="15"/>
      <c r="JM201" s="15"/>
      <c r="JN201" s="15"/>
      <c r="JO201" s="15"/>
      <c r="JP201" s="15"/>
      <c r="JQ201" s="15"/>
      <c r="JR201" s="15"/>
      <c r="JS201" s="15"/>
      <c r="JV201" s="15"/>
      <c r="JW201" s="15"/>
      <c r="JX201" s="15"/>
      <c r="JY201" s="15"/>
      <c r="JZ201" s="15"/>
      <c r="KA201" s="15"/>
      <c r="KB201" s="15"/>
      <c r="KC201" s="15"/>
      <c r="KF201" s="15"/>
      <c r="KG201" s="15"/>
      <c r="KH201" s="15"/>
      <c r="KI201" s="15"/>
      <c r="KJ201" s="15"/>
      <c r="KK201" s="15"/>
      <c r="KL201" s="15"/>
      <c r="KM201" s="15"/>
      <c r="KP201" s="15"/>
      <c r="KQ201" s="15"/>
      <c r="KR201" s="15"/>
      <c r="KS201" s="15"/>
      <c r="KT201" s="15"/>
      <c r="KU201" s="15"/>
      <c r="KV201" s="15"/>
      <c r="KW201" s="15"/>
      <c r="KZ201" s="15"/>
      <c r="LA201" s="15"/>
    </row>
    <row r="202" spans="1:344" x14ac:dyDescent="0.25">
      <c r="C202" s="15"/>
      <c r="D202" s="15"/>
      <c r="E202" s="15"/>
      <c r="F202" s="15"/>
      <c r="G202" s="15"/>
      <c r="H202" s="15"/>
      <c r="I202" s="15"/>
      <c r="L202" s="15"/>
      <c r="M202" s="15"/>
      <c r="N202" s="15"/>
      <c r="O202" s="15"/>
      <c r="P202" s="15"/>
      <c r="Q202" s="15"/>
      <c r="R202" s="15"/>
      <c r="S202" s="15"/>
      <c r="V202" s="15"/>
      <c r="W202" s="15"/>
      <c r="X202" s="15"/>
      <c r="Y202" s="15"/>
      <c r="Z202" s="15"/>
      <c r="AA202" s="15"/>
      <c r="AB202" s="15"/>
      <c r="AC202" s="15"/>
      <c r="AF202" s="15"/>
      <c r="AG202" s="15"/>
      <c r="AH202" s="15"/>
      <c r="AI202" s="15"/>
      <c r="AJ202" s="15"/>
      <c r="AK202" s="15"/>
      <c r="AL202" s="15"/>
      <c r="AM202" s="15"/>
      <c r="AP202" s="15"/>
      <c r="AQ202" s="15"/>
      <c r="AR202" s="15"/>
      <c r="AS202" s="15"/>
      <c r="AT202" s="15"/>
      <c r="AU202" s="15"/>
      <c r="AV202" s="15"/>
      <c r="AW202" s="15"/>
      <c r="AZ202" s="15"/>
      <c r="BA202" s="15"/>
      <c r="BB202" s="15"/>
      <c r="BC202" s="15"/>
      <c r="BD202" s="15"/>
      <c r="BE202" s="15"/>
      <c r="BF202" s="15"/>
      <c r="BG202" s="15"/>
      <c r="BJ202" s="15"/>
      <c r="BK202" s="15"/>
      <c r="BL202" s="15"/>
      <c r="BM202" s="15"/>
      <c r="BN202" s="15"/>
      <c r="BO202" s="15"/>
      <c r="BP202" s="15"/>
      <c r="BQ202" s="15"/>
      <c r="BT202" s="15"/>
      <c r="BU202" s="15"/>
      <c r="BV202" s="15"/>
      <c r="BW202" s="15"/>
      <c r="BX202" s="15"/>
      <c r="BY202" s="15"/>
      <c r="BZ202" s="15"/>
      <c r="CA202" s="15"/>
      <c r="CD202" s="15"/>
      <c r="CE202" s="15"/>
      <c r="CF202" s="15"/>
      <c r="CG202" s="15"/>
      <c r="CH202" s="15"/>
      <c r="CI202" s="15"/>
      <c r="CJ202" s="15"/>
      <c r="CK202" s="15"/>
      <c r="CN202" s="15"/>
      <c r="CO202" s="15"/>
      <c r="CP202" s="15"/>
      <c r="CQ202" s="15"/>
      <c r="CR202" s="15"/>
      <c r="CS202" s="15"/>
      <c r="CT202" s="15"/>
      <c r="CU202" s="15"/>
      <c r="CX202" s="15"/>
      <c r="CY202" s="15"/>
      <c r="CZ202" s="15"/>
      <c r="DA202" s="15"/>
      <c r="DB202" s="15"/>
      <c r="DC202" s="15"/>
      <c r="DD202" s="15"/>
      <c r="DE202" s="15"/>
      <c r="DH202" s="15"/>
      <c r="DI202" s="15"/>
      <c r="DJ202" s="15"/>
      <c r="DK202" s="15"/>
      <c r="DL202" s="15"/>
      <c r="DM202" s="15"/>
      <c r="DN202" s="15"/>
      <c r="DO202" s="15"/>
      <c r="DR202" s="15"/>
      <c r="DS202" s="15"/>
      <c r="DT202" s="15"/>
      <c r="DU202" s="15"/>
      <c r="DV202" s="15"/>
      <c r="DW202" s="15"/>
      <c r="DX202" s="15"/>
      <c r="DY202" s="15"/>
      <c r="EB202" s="15"/>
      <c r="EC202" s="15"/>
      <c r="ED202" s="15"/>
      <c r="EE202" s="15"/>
      <c r="EF202" s="15"/>
      <c r="EG202" s="15"/>
      <c r="EH202" s="15"/>
      <c r="EI202" s="15"/>
      <c r="EL202" s="15"/>
      <c r="EM202" s="15"/>
      <c r="EN202" s="15"/>
      <c r="EO202" s="15"/>
      <c r="EP202" s="15"/>
      <c r="EQ202" s="15"/>
      <c r="ER202" s="15"/>
      <c r="ES202" s="15"/>
      <c r="EV202" s="15"/>
      <c r="EW202" s="15"/>
      <c r="EX202" s="15"/>
      <c r="EY202" s="15"/>
      <c r="EZ202" s="15"/>
      <c r="FA202" s="15"/>
      <c r="FB202" s="15"/>
      <c r="FC202" s="15"/>
      <c r="FF202" s="15"/>
      <c r="FG202" s="15"/>
      <c r="FH202" s="15"/>
      <c r="FI202" s="15"/>
      <c r="FJ202" s="15"/>
      <c r="FK202" s="15"/>
      <c r="FL202" s="15"/>
      <c r="FM202" s="15"/>
      <c r="FP202" s="15"/>
      <c r="FQ202" s="15"/>
      <c r="FR202" s="15"/>
      <c r="FS202" s="15"/>
      <c r="FT202" s="15"/>
      <c r="FU202" s="15"/>
      <c r="FV202" s="15"/>
      <c r="FW202" s="15"/>
      <c r="FZ202" s="15"/>
      <c r="GA202" s="15"/>
      <c r="GB202" s="15"/>
      <c r="GC202" s="15"/>
      <c r="GD202" s="15"/>
      <c r="GE202" s="15"/>
      <c r="GF202" s="15"/>
      <c r="GG202" s="15"/>
      <c r="GJ202" s="15"/>
      <c r="GK202" s="15"/>
      <c r="GL202" s="15"/>
      <c r="GM202" s="15"/>
      <c r="GN202" s="15"/>
      <c r="GO202" s="15"/>
      <c r="GP202" s="15"/>
      <c r="GQ202" s="15"/>
      <c r="GT202" s="15"/>
      <c r="GU202" s="15"/>
      <c r="GV202" s="15"/>
      <c r="GW202" s="15"/>
      <c r="GX202" s="15"/>
      <c r="GY202" s="15"/>
      <c r="GZ202" s="15"/>
      <c r="HA202" s="15"/>
      <c r="HD202" s="15"/>
      <c r="HE202" s="15"/>
      <c r="HF202" s="15"/>
      <c r="HG202" s="15"/>
      <c r="HH202" s="15"/>
      <c r="HI202" s="15"/>
      <c r="HJ202" s="15"/>
      <c r="HK202" s="15"/>
      <c r="HN202" s="15"/>
      <c r="HO202" s="15"/>
      <c r="HP202" s="15"/>
      <c r="HQ202" s="15"/>
      <c r="HR202" s="15"/>
      <c r="HS202" s="15"/>
      <c r="HT202" s="15"/>
      <c r="HU202" s="15"/>
      <c r="HX202" s="15"/>
      <c r="HY202" s="15"/>
      <c r="HZ202" s="15"/>
      <c r="IA202" s="15"/>
      <c r="IB202" s="15"/>
      <c r="IC202" s="15"/>
      <c r="ID202" s="15"/>
      <c r="IE202" s="15"/>
      <c r="IH202" s="15"/>
      <c r="II202" s="15"/>
      <c r="IJ202" s="15"/>
      <c r="IK202" s="15"/>
      <c r="IL202" s="15"/>
      <c r="IM202" s="15"/>
      <c r="IN202" s="15"/>
      <c r="IO202" s="15"/>
      <c r="IR202" s="15"/>
      <c r="IS202" s="15"/>
      <c r="IT202" s="15"/>
      <c r="IU202" s="15"/>
      <c r="IV202" s="15"/>
      <c r="IW202" s="15"/>
      <c r="IX202" s="15"/>
      <c r="IY202" s="15"/>
      <c r="JB202" s="15"/>
      <c r="JC202" s="15"/>
      <c r="JD202" s="15"/>
      <c r="JE202" s="15"/>
      <c r="JF202" s="15"/>
      <c r="JG202" s="15"/>
      <c r="JH202" s="15"/>
      <c r="JI202" s="15"/>
      <c r="JL202" s="15"/>
      <c r="JM202" s="15"/>
      <c r="JN202" s="15"/>
      <c r="JO202" s="15"/>
      <c r="JP202" s="15"/>
      <c r="JQ202" s="15"/>
      <c r="JR202" s="15"/>
      <c r="JS202" s="15"/>
      <c r="JV202" s="15"/>
      <c r="JW202" s="15"/>
      <c r="JX202" s="15"/>
      <c r="JY202" s="15"/>
      <c r="JZ202" s="15"/>
      <c r="KA202" s="15"/>
      <c r="KB202" s="15"/>
      <c r="KC202" s="15"/>
      <c r="KF202" s="15"/>
      <c r="KG202" s="15"/>
      <c r="KH202" s="15"/>
      <c r="KI202" s="15"/>
      <c r="KJ202" s="15"/>
      <c r="KK202" s="15"/>
      <c r="KL202" s="15"/>
      <c r="KM202" s="15"/>
      <c r="KP202" s="15"/>
      <c r="KQ202" s="15"/>
      <c r="KR202" s="15"/>
      <c r="KS202" s="15"/>
      <c r="KT202" s="15"/>
      <c r="KU202" s="15"/>
      <c r="KV202" s="15"/>
      <c r="KW202" s="15"/>
      <c r="KZ202" s="15"/>
      <c r="LA202" s="15"/>
    </row>
    <row r="203" spans="1:344" x14ac:dyDescent="0.25">
      <c r="C203" s="15"/>
      <c r="D203" s="15"/>
      <c r="E203" s="15"/>
      <c r="F203" s="15"/>
      <c r="G203" s="15"/>
      <c r="H203" s="15"/>
      <c r="I203" s="15"/>
      <c r="L203" s="15"/>
      <c r="M203" s="15"/>
      <c r="N203" s="15"/>
      <c r="O203" s="15"/>
      <c r="P203" s="15"/>
      <c r="Q203" s="15"/>
      <c r="R203" s="15"/>
      <c r="S203" s="15"/>
      <c r="V203" s="15"/>
      <c r="W203" s="15"/>
      <c r="X203" s="15"/>
      <c r="Y203" s="15"/>
      <c r="Z203" s="15"/>
      <c r="AA203" s="15"/>
      <c r="AB203" s="15"/>
      <c r="AC203" s="15"/>
      <c r="AF203" s="15"/>
      <c r="AG203" s="15"/>
      <c r="AH203" s="15"/>
      <c r="AI203" s="15"/>
      <c r="AJ203" s="15"/>
      <c r="AK203" s="15"/>
      <c r="AL203" s="15"/>
      <c r="AM203" s="15"/>
      <c r="AP203" s="15"/>
      <c r="AQ203" s="15"/>
      <c r="AR203" s="15"/>
      <c r="AS203" s="15"/>
      <c r="AT203" s="15"/>
      <c r="AU203" s="15"/>
      <c r="AV203" s="15"/>
      <c r="AW203" s="15"/>
      <c r="AZ203" s="15"/>
      <c r="BA203" s="15"/>
      <c r="BB203" s="15"/>
      <c r="BC203" s="15"/>
      <c r="BD203" s="15"/>
      <c r="BE203" s="15"/>
      <c r="BF203" s="15"/>
      <c r="BG203" s="15"/>
      <c r="BJ203" s="15"/>
      <c r="BK203" s="15"/>
      <c r="BL203" s="15"/>
      <c r="BM203" s="15"/>
      <c r="BN203" s="15"/>
      <c r="BO203" s="15"/>
      <c r="BP203" s="15"/>
      <c r="BQ203" s="15"/>
      <c r="BT203" s="15"/>
      <c r="BU203" s="15"/>
      <c r="BV203" s="15"/>
      <c r="BW203" s="15"/>
      <c r="BX203" s="15"/>
      <c r="BY203" s="15"/>
      <c r="BZ203" s="15"/>
      <c r="CA203" s="15"/>
      <c r="CD203" s="15"/>
      <c r="CE203" s="15"/>
      <c r="CF203" s="15"/>
      <c r="CG203" s="15"/>
      <c r="CH203" s="15"/>
      <c r="CI203" s="15"/>
      <c r="CJ203" s="15"/>
      <c r="CK203" s="15"/>
      <c r="CN203" s="15"/>
      <c r="CO203" s="15"/>
      <c r="CP203" s="15"/>
      <c r="CQ203" s="15"/>
      <c r="CR203" s="15"/>
      <c r="CS203" s="15"/>
      <c r="CT203" s="15"/>
      <c r="CU203" s="15"/>
      <c r="CX203" s="15"/>
      <c r="CY203" s="15"/>
      <c r="CZ203" s="15"/>
      <c r="DA203" s="15"/>
      <c r="DB203" s="15"/>
      <c r="DC203" s="15"/>
      <c r="DD203" s="15"/>
      <c r="DE203" s="15"/>
      <c r="DH203" s="15"/>
      <c r="DI203" s="15"/>
      <c r="DJ203" s="15"/>
      <c r="DK203" s="15"/>
      <c r="DL203" s="15"/>
      <c r="DM203" s="15"/>
      <c r="DN203" s="15"/>
      <c r="DO203" s="15"/>
      <c r="DR203" s="15"/>
      <c r="DS203" s="15"/>
      <c r="DT203" s="15"/>
      <c r="DU203" s="15"/>
      <c r="DV203" s="15"/>
      <c r="DW203" s="15"/>
      <c r="DX203" s="15"/>
      <c r="DY203" s="15"/>
      <c r="EB203" s="15"/>
      <c r="EC203" s="15"/>
      <c r="ED203" s="15"/>
      <c r="EE203" s="15"/>
      <c r="EF203" s="15"/>
      <c r="EG203" s="15"/>
      <c r="EH203" s="15"/>
      <c r="EI203" s="15"/>
      <c r="EL203" s="15"/>
      <c r="EM203" s="15"/>
      <c r="EN203" s="15"/>
      <c r="EO203" s="15"/>
      <c r="EP203" s="15"/>
      <c r="EQ203" s="15"/>
      <c r="ER203" s="15"/>
      <c r="ES203" s="15"/>
      <c r="EV203" s="15"/>
      <c r="EW203" s="15"/>
      <c r="EX203" s="15"/>
      <c r="EY203" s="15"/>
      <c r="EZ203" s="15"/>
      <c r="FA203" s="15"/>
      <c r="FB203" s="15"/>
      <c r="FC203" s="15"/>
      <c r="FF203" s="15"/>
      <c r="FG203" s="15"/>
      <c r="FH203" s="15"/>
      <c r="FI203" s="15"/>
      <c r="FJ203" s="15"/>
      <c r="FK203" s="15"/>
      <c r="FL203" s="15"/>
      <c r="FM203" s="15"/>
      <c r="FP203" s="15"/>
      <c r="FQ203" s="15"/>
      <c r="FR203" s="15"/>
      <c r="FS203" s="15"/>
      <c r="FT203" s="15"/>
      <c r="FU203" s="15"/>
      <c r="FV203" s="15"/>
      <c r="FW203" s="15"/>
      <c r="FZ203" s="15"/>
      <c r="GA203" s="15"/>
      <c r="GB203" s="15"/>
      <c r="GC203" s="15"/>
      <c r="GD203" s="15"/>
      <c r="GE203" s="15"/>
      <c r="GF203" s="15"/>
      <c r="GG203" s="15"/>
      <c r="GJ203" s="15"/>
      <c r="GK203" s="15"/>
      <c r="GL203" s="15"/>
      <c r="GM203" s="15"/>
      <c r="GN203" s="15"/>
      <c r="GO203" s="15"/>
      <c r="GP203" s="15"/>
      <c r="GQ203" s="15"/>
      <c r="GT203" s="15"/>
      <c r="GU203" s="15"/>
      <c r="GV203" s="15"/>
      <c r="GW203" s="15"/>
      <c r="GX203" s="15"/>
      <c r="GY203" s="15"/>
      <c r="GZ203" s="15"/>
      <c r="HA203" s="15"/>
      <c r="HD203" s="15"/>
      <c r="HE203" s="15"/>
      <c r="HF203" s="15"/>
      <c r="HG203" s="15"/>
      <c r="HH203" s="15"/>
      <c r="HI203" s="15"/>
      <c r="HJ203" s="15"/>
      <c r="HK203" s="15"/>
      <c r="HN203" s="15"/>
      <c r="HO203" s="15"/>
      <c r="HP203" s="15"/>
      <c r="HQ203" s="15"/>
      <c r="HR203" s="15"/>
      <c r="HS203" s="15"/>
      <c r="HT203" s="15"/>
      <c r="HU203" s="15"/>
      <c r="HX203" s="15"/>
      <c r="HY203" s="15"/>
      <c r="HZ203" s="15"/>
      <c r="IA203" s="15"/>
      <c r="IB203" s="15"/>
      <c r="IC203" s="15"/>
      <c r="ID203" s="15"/>
      <c r="IE203" s="15"/>
      <c r="IH203" s="15"/>
      <c r="II203" s="15"/>
      <c r="IJ203" s="15"/>
      <c r="IK203" s="15"/>
      <c r="IL203" s="15"/>
      <c r="IM203" s="15"/>
      <c r="IN203" s="15"/>
      <c r="IO203" s="15"/>
      <c r="IR203" s="15"/>
      <c r="IS203" s="15"/>
      <c r="IT203" s="15"/>
      <c r="IU203" s="15"/>
      <c r="IV203" s="15"/>
      <c r="IW203" s="15"/>
      <c r="IX203" s="15"/>
      <c r="IY203" s="15"/>
      <c r="JB203" s="15"/>
      <c r="JC203" s="15"/>
      <c r="JD203" s="15"/>
      <c r="JE203" s="15"/>
      <c r="JF203" s="15"/>
      <c r="JG203" s="15"/>
      <c r="JH203" s="15"/>
      <c r="JI203" s="15"/>
      <c r="JL203" s="15"/>
      <c r="JM203" s="15"/>
      <c r="JN203" s="15"/>
      <c r="JO203" s="15"/>
      <c r="JP203" s="15"/>
      <c r="JQ203" s="15"/>
      <c r="JR203" s="15"/>
      <c r="JS203" s="15"/>
      <c r="JV203" s="15"/>
      <c r="JW203" s="15"/>
      <c r="JX203" s="15"/>
      <c r="JY203" s="15"/>
      <c r="JZ203" s="15"/>
      <c r="KA203" s="15"/>
      <c r="KB203" s="15"/>
      <c r="KC203" s="15"/>
      <c r="KF203" s="15"/>
      <c r="KG203" s="15"/>
      <c r="KH203" s="15"/>
      <c r="KI203" s="15"/>
      <c r="KJ203" s="15"/>
      <c r="KK203" s="15"/>
      <c r="KL203" s="15"/>
      <c r="KM203" s="15"/>
      <c r="KP203" s="15"/>
      <c r="KQ203" s="15"/>
      <c r="KR203" s="15"/>
      <c r="KS203" s="15"/>
      <c r="KT203" s="15"/>
      <c r="KU203" s="15"/>
      <c r="KV203" s="15"/>
      <c r="KW203" s="15"/>
      <c r="KZ203" s="15"/>
      <c r="LA203" s="15"/>
    </row>
    <row r="204" spans="1:344" x14ac:dyDescent="0.25">
      <c r="C204" s="15"/>
      <c r="D204" s="15"/>
      <c r="E204" s="15"/>
      <c r="F204" s="15"/>
      <c r="G204" s="15"/>
      <c r="H204" s="15"/>
      <c r="I204" s="15"/>
      <c r="L204" s="15"/>
      <c r="M204" s="15"/>
      <c r="N204" s="15"/>
      <c r="O204" s="15"/>
      <c r="P204" s="15"/>
      <c r="Q204" s="15"/>
      <c r="R204" s="15"/>
      <c r="S204" s="15"/>
      <c r="V204" s="15"/>
      <c r="W204" s="15"/>
      <c r="X204" s="15"/>
      <c r="Y204" s="15"/>
      <c r="Z204" s="15"/>
      <c r="AA204" s="15"/>
      <c r="AB204" s="15"/>
      <c r="AC204" s="15"/>
      <c r="AF204" s="15"/>
      <c r="AG204" s="15"/>
      <c r="AH204" s="15"/>
      <c r="AI204" s="15"/>
      <c r="AJ204" s="15"/>
      <c r="AK204" s="15"/>
      <c r="AL204" s="15"/>
      <c r="AM204" s="15"/>
      <c r="AP204" s="15"/>
      <c r="AQ204" s="15"/>
      <c r="AR204" s="15"/>
      <c r="AS204" s="15"/>
      <c r="AT204" s="15"/>
      <c r="AU204" s="15"/>
      <c r="AV204" s="15"/>
      <c r="AW204" s="15"/>
      <c r="AZ204" s="15"/>
      <c r="BA204" s="15"/>
      <c r="BB204" s="15"/>
      <c r="BC204" s="15"/>
      <c r="BD204" s="15"/>
      <c r="BE204" s="15"/>
      <c r="BF204" s="15"/>
      <c r="BG204" s="15"/>
      <c r="BJ204" s="15"/>
      <c r="BK204" s="15"/>
      <c r="BL204" s="15"/>
      <c r="BM204" s="15"/>
      <c r="BN204" s="15"/>
      <c r="BO204" s="15"/>
      <c r="BP204" s="15"/>
      <c r="BQ204" s="15"/>
      <c r="BT204" s="15"/>
      <c r="BU204" s="15"/>
      <c r="BV204" s="15"/>
      <c r="BW204" s="15"/>
      <c r="BX204" s="15"/>
      <c r="BY204" s="15"/>
      <c r="BZ204" s="15"/>
      <c r="CA204" s="15"/>
      <c r="CD204" s="15"/>
      <c r="CE204" s="15"/>
      <c r="CF204" s="15"/>
      <c r="CG204" s="15"/>
      <c r="CH204" s="15"/>
      <c r="CI204" s="15"/>
      <c r="CJ204" s="15"/>
      <c r="CK204" s="15"/>
      <c r="CN204" s="15"/>
      <c r="CO204" s="15"/>
      <c r="CP204" s="15"/>
      <c r="CQ204" s="15"/>
      <c r="CR204" s="15"/>
      <c r="CS204" s="15"/>
      <c r="CT204" s="15"/>
      <c r="CU204" s="15"/>
      <c r="CX204" s="15"/>
      <c r="CY204" s="15"/>
      <c r="CZ204" s="15"/>
      <c r="DA204" s="15"/>
      <c r="DB204" s="15"/>
      <c r="DC204" s="15"/>
      <c r="DD204" s="15"/>
      <c r="DE204" s="15"/>
      <c r="DH204" s="15"/>
      <c r="DI204" s="15"/>
      <c r="DJ204" s="15"/>
      <c r="DK204" s="15"/>
      <c r="DL204" s="15"/>
      <c r="DM204" s="15"/>
      <c r="DN204" s="15"/>
      <c r="DO204" s="15"/>
      <c r="DR204" s="15"/>
      <c r="DS204" s="15"/>
      <c r="DT204" s="15"/>
      <c r="DU204" s="15"/>
      <c r="DV204" s="15"/>
      <c r="DW204" s="15"/>
      <c r="DX204" s="15"/>
      <c r="DY204" s="15"/>
      <c r="EB204" s="15"/>
      <c r="EC204" s="15"/>
      <c r="ED204" s="15"/>
      <c r="EE204" s="15"/>
      <c r="EF204" s="15"/>
      <c r="EG204" s="15"/>
      <c r="EH204" s="15"/>
      <c r="EI204" s="15"/>
      <c r="EL204" s="15"/>
      <c r="EM204" s="15"/>
      <c r="EN204" s="15"/>
      <c r="EO204" s="15"/>
      <c r="EP204" s="15"/>
      <c r="EQ204" s="15"/>
      <c r="ER204" s="15"/>
      <c r="ES204" s="15"/>
      <c r="EV204" s="15"/>
      <c r="EW204" s="15"/>
      <c r="EX204" s="15"/>
      <c r="EY204" s="15"/>
      <c r="EZ204" s="15"/>
      <c r="FA204" s="15"/>
      <c r="FB204" s="15"/>
      <c r="FC204" s="15"/>
      <c r="FF204" s="15"/>
      <c r="FG204" s="15"/>
      <c r="FH204" s="15"/>
      <c r="FI204" s="15"/>
      <c r="FJ204" s="15"/>
      <c r="FK204" s="15"/>
      <c r="FL204" s="15"/>
      <c r="FM204" s="15"/>
      <c r="FP204" s="15"/>
      <c r="FQ204" s="15"/>
      <c r="FR204" s="15"/>
      <c r="FS204" s="15"/>
      <c r="FT204" s="15"/>
      <c r="FU204" s="15"/>
      <c r="FV204" s="15"/>
      <c r="FW204" s="15"/>
      <c r="FZ204" s="15"/>
      <c r="GA204" s="15"/>
      <c r="GB204" s="15"/>
      <c r="GC204" s="15"/>
      <c r="GD204" s="15"/>
      <c r="GE204" s="15"/>
      <c r="GF204" s="15"/>
      <c r="GG204" s="15"/>
      <c r="GJ204" s="15"/>
      <c r="GK204" s="15"/>
      <c r="GL204" s="15"/>
      <c r="GM204" s="15"/>
      <c r="GN204" s="15"/>
      <c r="GO204" s="15"/>
      <c r="GP204" s="15"/>
      <c r="GQ204" s="15"/>
      <c r="GT204" s="15"/>
      <c r="GU204" s="15"/>
      <c r="GV204" s="15"/>
      <c r="GW204" s="15"/>
      <c r="GX204" s="15"/>
      <c r="GY204" s="15"/>
      <c r="GZ204" s="15"/>
      <c r="HA204" s="15"/>
      <c r="HD204" s="15"/>
      <c r="HE204" s="15"/>
      <c r="HF204" s="15"/>
      <c r="HG204" s="15"/>
      <c r="HH204" s="15"/>
      <c r="HI204" s="15"/>
      <c r="HJ204" s="15"/>
      <c r="HK204" s="15"/>
      <c r="HN204" s="15"/>
      <c r="HO204" s="15"/>
      <c r="HP204" s="15"/>
      <c r="HQ204" s="15"/>
      <c r="HR204" s="15"/>
      <c r="HS204" s="15"/>
      <c r="HT204" s="15"/>
      <c r="HU204" s="15"/>
      <c r="HX204" s="15"/>
      <c r="HY204" s="15"/>
      <c r="HZ204" s="15"/>
      <c r="IA204" s="15"/>
      <c r="IB204" s="15"/>
      <c r="IC204" s="15"/>
      <c r="ID204" s="15"/>
      <c r="IE204" s="15"/>
      <c r="IH204" s="15"/>
      <c r="II204" s="15"/>
      <c r="IJ204" s="15"/>
      <c r="IK204" s="15"/>
      <c r="IL204" s="15"/>
      <c r="IM204" s="15"/>
      <c r="IN204" s="15"/>
      <c r="IO204" s="15"/>
      <c r="IR204" s="15"/>
      <c r="IS204" s="15"/>
      <c r="IT204" s="15"/>
      <c r="IU204" s="15"/>
      <c r="IV204" s="15"/>
      <c r="IW204" s="15"/>
      <c r="IX204" s="15"/>
      <c r="IY204" s="15"/>
      <c r="JB204" s="15"/>
      <c r="JC204" s="15"/>
      <c r="JD204" s="15"/>
      <c r="JE204" s="15"/>
      <c r="JF204" s="15"/>
      <c r="JG204" s="15"/>
      <c r="JH204" s="15"/>
      <c r="JI204" s="15"/>
      <c r="JL204" s="15"/>
      <c r="JM204" s="15"/>
      <c r="JN204" s="15"/>
      <c r="JO204" s="15"/>
      <c r="JP204" s="15"/>
      <c r="JQ204" s="15"/>
      <c r="JR204" s="15"/>
      <c r="JS204" s="15"/>
      <c r="JV204" s="15"/>
      <c r="JW204" s="15"/>
      <c r="JX204" s="15"/>
      <c r="JY204" s="15"/>
      <c r="JZ204" s="15"/>
      <c r="KA204" s="15"/>
      <c r="KB204" s="15"/>
      <c r="KC204" s="15"/>
      <c r="KF204" s="15"/>
      <c r="KG204" s="15"/>
      <c r="KH204" s="15"/>
      <c r="KI204" s="15"/>
      <c r="KJ204" s="15"/>
      <c r="KK204" s="15"/>
      <c r="KL204" s="15"/>
      <c r="KM204" s="15"/>
      <c r="KP204" s="15"/>
      <c r="KQ204" s="15"/>
      <c r="KR204" s="15"/>
      <c r="KS204" s="15"/>
      <c r="KT204" s="15"/>
      <c r="KU204" s="15"/>
      <c r="KV204" s="15"/>
      <c r="KW204" s="15"/>
      <c r="KZ204" s="15"/>
      <c r="LA204" s="15"/>
    </row>
    <row r="205" spans="1:344" x14ac:dyDescent="0.25">
      <c r="C205" s="15"/>
      <c r="D205" s="15"/>
      <c r="E205" s="15"/>
      <c r="F205" s="15"/>
      <c r="G205" s="15"/>
      <c r="H205" s="15"/>
      <c r="I205" s="15"/>
      <c r="L205" s="15"/>
      <c r="M205" s="15"/>
      <c r="N205" s="15"/>
      <c r="O205" s="15"/>
      <c r="P205" s="15"/>
      <c r="Q205" s="15"/>
      <c r="R205" s="15"/>
      <c r="S205" s="15"/>
      <c r="V205" s="15"/>
      <c r="W205" s="15"/>
      <c r="X205" s="15"/>
      <c r="Y205" s="15"/>
      <c r="Z205" s="15"/>
      <c r="AA205" s="15"/>
      <c r="AB205" s="15"/>
      <c r="AC205" s="15"/>
      <c r="AF205" s="15"/>
      <c r="AG205" s="15"/>
      <c r="AH205" s="15"/>
      <c r="AI205" s="15"/>
      <c r="AJ205" s="15"/>
      <c r="AK205" s="15"/>
      <c r="AL205" s="15"/>
      <c r="AM205" s="15"/>
      <c r="AP205" s="15"/>
      <c r="AQ205" s="15"/>
      <c r="AR205" s="15"/>
      <c r="AS205" s="15"/>
      <c r="AT205" s="15"/>
      <c r="AU205" s="15"/>
      <c r="AV205" s="15"/>
      <c r="AW205" s="15"/>
      <c r="AZ205" s="15"/>
      <c r="BA205" s="15"/>
      <c r="BB205" s="15"/>
      <c r="BC205" s="15"/>
      <c r="BD205" s="15"/>
      <c r="BE205" s="15"/>
      <c r="BF205" s="15"/>
      <c r="BG205" s="15"/>
      <c r="BJ205" s="15"/>
      <c r="BK205" s="15"/>
      <c r="BL205" s="15"/>
      <c r="BM205" s="15"/>
      <c r="BN205" s="15"/>
      <c r="BO205" s="15"/>
      <c r="BP205" s="15"/>
      <c r="BQ205" s="15"/>
      <c r="BT205" s="15"/>
      <c r="BU205" s="15"/>
      <c r="BV205" s="15"/>
      <c r="BW205" s="15"/>
      <c r="BX205" s="15"/>
      <c r="BY205" s="15"/>
      <c r="BZ205" s="15"/>
      <c r="CA205" s="15"/>
      <c r="CD205" s="15"/>
      <c r="CE205" s="15"/>
      <c r="CF205" s="15"/>
      <c r="CG205" s="15"/>
      <c r="CH205" s="15"/>
      <c r="CI205" s="15"/>
      <c r="CJ205" s="15"/>
      <c r="CK205" s="15"/>
      <c r="CN205" s="15"/>
      <c r="CO205" s="15"/>
      <c r="CP205" s="15"/>
      <c r="CQ205" s="15"/>
      <c r="CR205" s="15"/>
      <c r="CS205" s="15"/>
      <c r="CT205" s="15"/>
      <c r="CU205" s="15"/>
      <c r="CX205" s="15"/>
      <c r="CY205" s="15"/>
      <c r="CZ205" s="15"/>
      <c r="DA205" s="15"/>
      <c r="DB205" s="15"/>
      <c r="DC205" s="15"/>
      <c r="DD205" s="15"/>
      <c r="DE205" s="15"/>
      <c r="DH205" s="15"/>
      <c r="DI205" s="15"/>
      <c r="DJ205" s="15"/>
      <c r="DK205" s="15"/>
      <c r="DL205" s="15"/>
      <c r="DM205" s="15"/>
      <c r="DN205" s="15"/>
      <c r="DO205" s="15"/>
      <c r="DR205" s="15"/>
      <c r="DS205" s="15"/>
      <c r="DT205" s="15"/>
      <c r="DU205" s="15"/>
      <c r="DV205" s="15"/>
      <c r="DW205" s="15"/>
      <c r="DX205" s="15"/>
      <c r="DY205" s="15"/>
      <c r="EB205" s="15"/>
      <c r="EC205" s="15"/>
      <c r="ED205" s="15"/>
      <c r="EE205" s="15"/>
      <c r="EF205" s="15"/>
      <c r="EG205" s="15"/>
      <c r="EH205" s="15"/>
      <c r="EI205" s="15"/>
      <c r="EL205" s="15"/>
      <c r="EM205" s="15"/>
      <c r="EN205" s="15"/>
      <c r="EO205" s="15"/>
      <c r="EP205" s="15"/>
      <c r="EQ205" s="15"/>
      <c r="ER205" s="15"/>
      <c r="ES205" s="15"/>
      <c r="EV205" s="15"/>
      <c r="EW205" s="15"/>
      <c r="EX205" s="15"/>
      <c r="EY205" s="15"/>
      <c r="EZ205" s="15"/>
      <c r="FA205" s="15"/>
      <c r="FB205" s="15"/>
      <c r="FC205" s="15"/>
      <c r="FF205" s="15"/>
      <c r="FG205" s="15"/>
      <c r="FH205" s="15"/>
      <c r="FI205" s="15"/>
      <c r="FJ205" s="15"/>
      <c r="FK205" s="15"/>
      <c r="FL205" s="15"/>
      <c r="FM205" s="15"/>
      <c r="FP205" s="15"/>
      <c r="FQ205" s="15"/>
      <c r="FR205" s="15"/>
      <c r="FS205" s="15"/>
      <c r="FT205" s="15"/>
      <c r="FU205" s="15"/>
      <c r="FV205" s="15"/>
      <c r="FW205" s="15"/>
      <c r="FZ205" s="15"/>
      <c r="GA205" s="15"/>
      <c r="GB205" s="15"/>
      <c r="GC205" s="15"/>
      <c r="GD205" s="15"/>
      <c r="GE205" s="15"/>
      <c r="GF205" s="15"/>
      <c r="GG205" s="15"/>
      <c r="GJ205" s="15"/>
      <c r="GK205" s="15"/>
      <c r="GL205" s="15"/>
      <c r="GM205" s="15"/>
      <c r="GN205" s="15"/>
      <c r="GO205" s="15"/>
      <c r="GP205" s="15"/>
      <c r="GQ205" s="15"/>
      <c r="GT205" s="15"/>
      <c r="GU205" s="15"/>
      <c r="GV205" s="15"/>
      <c r="GW205" s="15"/>
      <c r="GX205" s="15"/>
      <c r="GY205" s="15"/>
      <c r="GZ205" s="15"/>
      <c r="HA205" s="15"/>
      <c r="HD205" s="15"/>
      <c r="HE205" s="15"/>
      <c r="HF205" s="15"/>
      <c r="HG205" s="15"/>
      <c r="HH205" s="15"/>
      <c r="HI205" s="15"/>
      <c r="HJ205" s="15"/>
      <c r="HK205" s="15"/>
      <c r="HN205" s="15"/>
      <c r="HO205" s="15"/>
      <c r="HP205" s="15"/>
      <c r="HQ205" s="15"/>
      <c r="HR205" s="15"/>
      <c r="HS205" s="15"/>
      <c r="HT205" s="15"/>
      <c r="HU205" s="15"/>
      <c r="HX205" s="15"/>
      <c r="HY205" s="15"/>
      <c r="HZ205" s="15"/>
      <c r="IA205" s="15"/>
      <c r="IB205" s="15"/>
      <c r="IC205" s="15"/>
      <c r="ID205" s="15"/>
      <c r="IE205" s="15"/>
      <c r="IH205" s="15"/>
      <c r="II205" s="15"/>
      <c r="IJ205" s="15"/>
      <c r="IK205" s="15"/>
      <c r="IL205" s="15"/>
      <c r="IM205" s="15"/>
      <c r="IN205" s="15"/>
      <c r="IO205" s="15"/>
      <c r="IR205" s="15"/>
      <c r="IS205" s="15"/>
      <c r="IT205" s="15"/>
      <c r="IU205" s="15"/>
      <c r="IV205" s="15"/>
      <c r="IW205" s="15"/>
      <c r="IX205" s="15"/>
      <c r="IY205" s="15"/>
      <c r="JB205" s="15"/>
      <c r="JC205" s="15"/>
      <c r="JD205" s="15"/>
      <c r="JE205" s="15"/>
      <c r="JF205" s="15"/>
      <c r="JG205" s="15"/>
      <c r="JH205" s="15"/>
      <c r="JI205" s="15"/>
      <c r="JL205" s="15"/>
      <c r="JM205" s="15"/>
      <c r="JN205" s="15"/>
      <c r="JO205" s="15"/>
      <c r="JP205" s="15"/>
      <c r="JQ205" s="15"/>
      <c r="JR205" s="15"/>
      <c r="JS205" s="15"/>
      <c r="JV205" s="15"/>
      <c r="JW205" s="15"/>
      <c r="JX205" s="15"/>
      <c r="JY205" s="15"/>
      <c r="JZ205" s="15"/>
      <c r="KA205" s="15"/>
      <c r="KB205" s="15"/>
      <c r="KC205" s="15"/>
      <c r="KF205" s="15"/>
      <c r="KG205" s="15"/>
      <c r="KH205" s="15"/>
      <c r="KI205" s="15"/>
      <c r="KJ205" s="15"/>
      <c r="KK205" s="15"/>
      <c r="KL205" s="15"/>
      <c r="KM205" s="15"/>
      <c r="KP205" s="15"/>
      <c r="KQ205" s="15"/>
      <c r="KR205" s="15"/>
      <c r="KS205" s="15"/>
      <c r="KT205" s="15"/>
      <c r="KU205" s="15"/>
      <c r="KV205" s="15"/>
      <c r="KW205" s="15"/>
      <c r="KZ205" s="15"/>
      <c r="LA205" s="15"/>
    </row>
    <row r="206" spans="1:344" x14ac:dyDescent="0.25">
      <c r="C206" s="15"/>
      <c r="D206" s="15"/>
      <c r="E206" s="15"/>
      <c r="F206" s="15"/>
      <c r="G206" s="15"/>
      <c r="H206" s="15"/>
      <c r="I206" s="15"/>
      <c r="L206" s="15"/>
      <c r="M206" s="15"/>
      <c r="N206" s="15"/>
      <c r="O206" s="15"/>
      <c r="P206" s="15"/>
      <c r="Q206" s="15"/>
      <c r="R206" s="15"/>
      <c r="S206" s="15"/>
      <c r="V206" s="15"/>
      <c r="W206" s="15"/>
      <c r="X206" s="15"/>
      <c r="Y206" s="15"/>
      <c r="Z206" s="15"/>
      <c r="AA206" s="15"/>
      <c r="AB206" s="15"/>
      <c r="AC206" s="15"/>
      <c r="AF206" s="15"/>
      <c r="AG206" s="15"/>
      <c r="AH206" s="15"/>
      <c r="AI206" s="15"/>
      <c r="AJ206" s="15"/>
      <c r="AK206" s="15"/>
      <c r="AL206" s="15"/>
      <c r="AM206" s="15"/>
      <c r="AP206" s="15"/>
      <c r="AQ206" s="15"/>
      <c r="AR206" s="15"/>
      <c r="AS206" s="15"/>
      <c r="AT206" s="15"/>
      <c r="AU206" s="15"/>
      <c r="AV206" s="15"/>
      <c r="AW206" s="15"/>
      <c r="AZ206" s="15"/>
      <c r="BA206" s="15"/>
      <c r="BB206" s="15"/>
      <c r="BC206" s="15"/>
      <c r="BD206" s="15"/>
      <c r="BE206" s="15"/>
      <c r="BF206" s="15"/>
      <c r="BG206" s="15"/>
      <c r="BJ206" s="15"/>
      <c r="BK206" s="15"/>
      <c r="BL206" s="15"/>
      <c r="BM206" s="15"/>
      <c r="BN206" s="15"/>
      <c r="BO206" s="15"/>
      <c r="BP206" s="15"/>
      <c r="BQ206" s="15"/>
      <c r="BT206" s="15"/>
      <c r="BU206" s="15"/>
      <c r="BV206" s="15"/>
      <c r="BW206" s="15"/>
      <c r="BX206" s="15"/>
      <c r="BY206" s="15"/>
      <c r="BZ206" s="15"/>
      <c r="CA206" s="15"/>
      <c r="CD206" s="15"/>
      <c r="CE206" s="15"/>
      <c r="CF206" s="15"/>
      <c r="CG206" s="15"/>
      <c r="CH206" s="15"/>
      <c r="CI206" s="15"/>
      <c r="CJ206" s="15"/>
      <c r="CK206" s="15"/>
      <c r="CN206" s="15"/>
      <c r="CO206" s="15"/>
      <c r="CP206" s="15"/>
      <c r="CQ206" s="15"/>
      <c r="CR206" s="15"/>
      <c r="CS206" s="15"/>
      <c r="CT206" s="15"/>
      <c r="CU206" s="15"/>
      <c r="CX206" s="15"/>
      <c r="CY206" s="15"/>
      <c r="CZ206" s="15"/>
      <c r="DA206" s="15"/>
      <c r="DB206" s="15"/>
      <c r="DC206" s="15"/>
      <c r="DD206" s="15"/>
      <c r="DE206" s="15"/>
      <c r="DH206" s="15"/>
      <c r="DI206" s="15"/>
      <c r="DJ206" s="15"/>
      <c r="DK206" s="15"/>
      <c r="DL206" s="15"/>
      <c r="DM206" s="15"/>
      <c r="DN206" s="15"/>
      <c r="DO206" s="15"/>
      <c r="DR206" s="15"/>
      <c r="DS206" s="15"/>
      <c r="DT206" s="15"/>
      <c r="DU206" s="15"/>
      <c r="DV206" s="15"/>
      <c r="DW206" s="15"/>
      <c r="DX206" s="15"/>
      <c r="DY206" s="15"/>
      <c r="EB206" s="15"/>
      <c r="EC206" s="15"/>
      <c r="ED206" s="15"/>
      <c r="EE206" s="15"/>
      <c r="EF206" s="15"/>
      <c r="EG206" s="15"/>
      <c r="EH206" s="15"/>
      <c r="EI206" s="15"/>
      <c r="EL206" s="15"/>
      <c r="EM206" s="15"/>
      <c r="EN206" s="15"/>
      <c r="EO206" s="15"/>
      <c r="EP206" s="15"/>
      <c r="EQ206" s="15"/>
      <c r="ER206" s="15"/>
      <c r="ES206" s="15"/>
      <c r="EV206" s="15"/>
      <c r="EW206" s="15"/>
      <c r="EX206" s="15"/>
      <c r="EY206" s="15"/>
      <c r="EZ206" s="15"/>
      <c r="FA206" s="15"/>
      <c r="FB206" s="15"/>
      <c r="FC206" s="15"/>
      <c r="FF206" s="15"/>
      <c r="FG206" s="15"/>
      <c r="FH206" s="15"/>
      <c r="FI206" s="15"/>
      <c r="FJ206" s="15"/>
      <c r="FK206" s="15"/>
      <c r="FL206" s="15"/>
      <c r="FM206" s="15"/>
      <c r="FP206" s="15"/>
      <c r="FQ206" s="15"/>
      <c r="FR206" s="15"/>
      <c r="FS206" s="15"/>
      <c r="FT206" s="15"/>
      <c r="FU206" s="15"/>
      <c r="FV206" s="15"/>
      <c r="FW206" s="15"/>
      <c r="FZ206" s="15"/>
      <c r="GA206" s="15"/>
      <c r="GB206" s="15"/>
      <c r="GC206" s="15"/>
      <c r="GD206" s="15"/>
      <c r="GE206" s="15"/>
      <c r="GF206" s="15"/>
      <c r="GG206" s="15"/>
      <c r="GJ206" s="15"/>
      <c r="GK206" s="15"/>
      <c r="GL206" s="15"/>
      <c r="GM206" s="15"/>
      <c r="GN206" s="15"/>
      <c r="GO206" s="15"/>
      <c r="GP206" s="15"/>
      <c r="GQ206" s="15"/>
      <c r="GT206" s="15"/>
      <c r="GU206" s="15"/>
      <c r="GV206" s="15"/>
      <c r="GW206" s="15"/>
      <c r="GX206" s="15"/>
      <c r="GY206" s="15"/>
      <c r="GZ206" s="15"/>
      <c r="HA206" s="15"/>
      <c r="HD206" s="15"/>
      <c r="HE206" s="15"/>
      <c r="HF206" s="15"/>
      <c r="HG206" s="15"/>
      <c r="HH206" s="15"/>
      <c r="HI206" s="15"/>
      <c r="HJ206" s="15"/>
      <c r="HK206" s="15"/>
      <c r="HN206" s="15"/>
      <c r="HO206" s="15"/>
      <c r="HP206" s="15"/>
      <c r="HQ206" s="15"/>
      <c r="HR206" s="15"/>
      <c r="HS206" s="15"/>
      <c r="HT206" s="15"/>
      <c r="HU206" s="15"/>
      <c r="HX206" s="15"/>
      <c r="HY206" s="15"/>
      <c r="HZ206" s="15"/>
      <c r="IA206" s="15"/>
      <c r="IB206" s="15"/>
      <c r="IC206" s="15"/>
      <c r="ID206" s="15"/>
      <c r="IE206" s="15"/>
      <c r="IH206" s="15"/>
      <c r="II206" s="15"/>
      <c r="IJ206" s="15"/>
      <c r="IK206" s="15"/>
      <c r="IL206" s="15"/>
      <c r="IM206" s="15"/>
      <c r="IN206" s="15"/>
      <c r="IO206" s="15"/>
      <c r="IR206" s="15"/>
      <c r="IS206" s="15"/>
      <c r="IT206" s="15"/>
      <c r="IU206" s="15"/>
      <c r="IV206" s="15"/>
      <c r="IW206" s="15"/>
      <c r="IX206" s="15"/>
      <c r="IY206" s="15"/>
      <c r="JB206" s="15"/>
      <c r="JC206" s="15"/>
      <c r="JD206" s="15"/>
      <c r="JE206" s="15"/>
      <c r="JF206" s="15"/>
      <c r="JG206" s="15"/>
      <c r="JH206" s="15"/>
      <c r="JI206" s="15"/>
      <c r="JL206" s="15"/>
      <c r="JM206" s="15"/>
      <c r="JN206" s="15"/>
      <c r="JO206" s="15"/>
      <c r="JP206" s="15"/>
      <c r="JQ206" s="15"/>
      <c r="JR206" s="15"/>
      <c r="JS206" s="15"/>
      <c r="JV206" s="15"/>
      <c r="JW206" s="15"/>
      <c r="JX206" s="15"/>
      <c r="JY206" s="15"/>
      <c r="JZ206" s="15"/>
      <c r="KA206" s="15"/>
      <c r="KB206" s="15"/>
      <c r="KC206" s="15"/>
      <c r="KF206" s="15"/>
      <c r="KG206" s="15"/>
      <c r="KH206" s="15"/>
      <c r="KI206" s="15"/>
      <c r="KJ206" s="15"/>
      <c r="KK206" s="15"/>
      <c r="KL206" s="15"/>
      <c r="KM206" s="15"/>
      <c r="KP206" s="15"/>
      <c r="KQ206" s="15"/>
      <c r="KR206" s="15"/>
      <c r="KS206" s="15"/>
      <c r="KT206" s="15"/>
      <c r="KU206" s="15"/>
      <c r="KV206" s="15"/>
      <c r="KW206" s="15"/>
      <c r="KZ206" s="15"/>
      <c r="LA206" s="15"/>
    </row>
    <row r="207" spans="1:344" x14ac:dyDescent="0.25">
      <c r="C207" s="15"/>
      <c r="D207" s="15"/>
      <c r="E207" s="15"/>
      <c r="F207" s="15"/>
      <c r="G207" s="15"/>
      <c r="H207" s="15"/>
      <c r="I207" s="15"/>
      <c r="L207" s="15"/>
      <c r="M207" s="15"/>
      <c r="N207" s="15"/>
      <c r="O207" s="15"/>
      <c r="P207" s="15"/>
      <c r="Q207" s="15"/>
      <c r="R207" s="15"/>
      <c r="S207" s="15"/>
      <c r="V207" s="15"/>
      <c r="W207" s="15"/>
      <c r="X207" s="15"/>
      <c r="Y207" s="15"/>
      <c r="Z207" s="15"/>
      <c r="AA207" s="15"/>
      <c r="AB207" s="15"/>
      <c r="AC207" s="15"/>
      <c r="AF207" s="15"/>
      <c r="AG207" s="15"/>
      <c r="AH207" s="15"/>
      <c r="AI207" s="15"/>
      <c r="AJ207" s="15"/>
      <c r="AK207" s="15"/>
      <c r="AL207" s="15"/>
      <c r="AM207" s="15"/>
      <c r="AP207" s="15"/>
      <c r="AQ207" s="15"/>
      <c r="AR207" s="15"/>
      <c r="AS207" s="15"/>
      <c r="AT207" s="15"/>
      <c r="AU207" s="15"/>
      <c r="AV207" s="15"/>
      <c r="AW207" s="15"/>
      <c r="AZ207" s="15"/>
      <c r="BA207" s="15"/>
      <c r="BB207" s="15"/>
      <c r="BC207" s="15"/>
      <c r="BD207" s="15"/>
      <c r="BE207" s="15"/>
      <c r="BF207" s="15"/>
      <c r="BG207" s="15"/>
      <c r="BJ207" s="15"/>
      <c r="BK207" s="15"/>
      <c r="BL207" s="15"/>
      <c r="BM207" s="15"/>
      <c r="BN207" s="15"/>
      <c r="BO207" s="15"/>
      <c r="BP207" s="15"/>
      <c r="BQ207" s="15"/>
      <c r="BT207" s="15"/>
      <c r="BU207" s="15"/>
      <c r="BV207" s="15"/>
      <c r="BW207" s="15"/>
      <c r="BX207" s="15"/>
      <c r="BY207" s="15"/>
      <c r="BZ207" s="15"/>
      <c r="CA207" s="15"/>
      <c r="CD207" s="15"/>
      <c r="CE207" s="15"/>
      <c r="CF207" s="15"/>
      <c r="CG207" s="15"/>
      <c r="CH207" s="15"/>
      <c r="CI207" s="15"/>
      <c r="CJ207" s="15"/>
      <c r="CK207" s="15"/>
      <c r="CN207" s="15"/>
      <c r="CO207" s="15"/>
      <c r="CP207" s="15"/>
      <c r="CQ207" s="15"/>
      <c r="CR207" s="15"/>
      <c r="CS207" s="15"/>
      <c r="CT207" s="15"/>
      <c r="CU207" s="15"/>
      <c r="CX207" s="15"/>
      <c r="CY207" s="15"/>
      <c r="CZ207" s="15"/>
      <c r="DA207" s="15"/>
      <c r="DB207" s="15"/>
      <c r="DC207" s="15"/>
      <c r="DD207" s="15"/>
      <c r="DE207" s="15"/>
      <c r="DH207" s="15"/>
      <c r="DI207" s="15"/>
      <c r="DJ207" s="15"/>
      <c r="DK207" s="15"/>
      <c r="DL207" s="15"/>
      <c r="DM207" s="15"/>
      <c r="DN207" s="15"/>
      <c r="DO207" s="15"/>
      <c r="DR207" s="15"/>
      <c r="DS207" s="15"/>
      <c r="DT207" s="15"/>
      <c r="DU207" s="15"/>
      <c r="DV207" s="15"/>
      <c r="DW207" s="15"/>
      <c r="DX207" s="15"/>
      <c r="DY207" s="15"/>
      <c r="EB207" s="15"/>
      <c r="EC207" s="15"/>
      <c r="ED207" s="15"/>
      <c r="EE207" s="15"/>
      <c r="EF207" s="15"/>
      <c r="EG207" s="15"/>
      <c r="EH207" s="15"/>
      <c r="EI207" s="15"/>
      <c r="EL207" s="15"/>
      <c r="EM207" s="15"/>
      <c r="EN207" s="15"/>
      <c r="EO207" s="15"/>
      <c r="EP207" s="15"/>
      <c r="EQ207" s="15"/>
      <c r="ER207" s="15"/>
      <c r="ES207" s="15"/>
      <c r="EV207" s="15"/>
      <c r="EW207" s="15"/>
      <c r="EX207" s="15"/>
      <c r="EY207" s="15"/>
      <c r="EZ207" s="15"/>
      <c r="FA207" s="15"/>
      <c r="FB207" s="15"/>
      <c r="FC207" s="15"/>
      <c r="FF207" s="15"/>
      <c r="FG207" s="15"/>
      <c r="FH207" s="15"/>
      <c r="FI207" s="15"/>
      <c r="FJ207" s="15"/>
      <c r="FK207" s="15"/>
      <c r="FL207" s="15"/>
      <c r="FM207" s="15"/>
      <c r="FP207" s="15"/>
      <c r="FQ207" s="15"/>
      <c r="FR207" s="15"/>
      <c r="FS207" s="15"/>
      <c r="FT207" s="15"/>
      <c r="FU207" s="15"/>
      <c r="FV207" s="15"/>
      <c r="FW207" s="15"/>
      <c r="FZ207" s="15"/>
      <c r="GA207" s="15"/>
      <c r="GB207" s="15"/>
      <c r="GC207" s="15"/>
      <c r="GD207" s="15"/>
      <c r="GE207" s="15"/>
      <c r="GF207" s="15"/>
      <c r="GG207" s="15"/>
      <c r="GJ207" s="15"/>
      <c r="GK207" s="15"/>
      <c r="GL207" s="15"/>
      <c r="GM207" s="15"/>
      <c r="GN207" s="15"/>
      <c r="GO207" s="15"/>
      <c r="GP207" s="15"/>
      <c r="GQ207" s="15"/>
      <c r="GT207" s="15"/>
      <c r="GU207" s="15"/>
      <c r="GV207" s="15"/>
      <c r="GW207" s="15"/>
      <c r="GX207" s="15"/>
      <c r="GY207" s="15"/>
      <c r="GZ207" s="15"/>
      <c r="HA207" s="15"/>
      <c r="HD207" s="15"/>
      <c r="HE207" s="15"/>
      <c r="HF207" s="15"/>
      <c r="HG207" s="15"/>
      <c r="HH207" s="15"/>
      <c r="HI207" s="15"/>
      <c r="HJ207" s="15"/>
      <c r="HK207" s="15"/>
      <c r="HN207" s="15"/>
      <c r="HO207" s="15"/>
      <c r="HP207" s="15"/>
      <c r="HQ207" s="15"/>
      <c r="HR207" s="15"/>
      <c r="HS207" s="15"/>
      <c r="HT207" s="15"/>
      <c r="HU207" s="15"/>
      <c r="HX207" s="15"/>
      <c r="HY207" s="15"/>
      <c r="HZ207" s="15"/>
      <c r="IA207" s="15"/>
      <c r="IB207" s="15"/>
      <c r="IC207" s="15"/>
      <c r="ID207" s="15"/>
      <c r="IE207" s="15"/>
      <c r="IH207" s="15"/>
      <c r="II207" s="15"/>
      <c r="IJ207" s="15"/>
      <c r="IK207" s="15"/>
      <c r="IL207" s="15"/>
      <c r="IM207" s="15"/>
      <c r="IN207" s="15"/>
      <c r="IO207" s="15"/>
      <c r="IR207" s="15"/>
      <c r="IS207" s="15"/>
      <c r="IT207" s="15"/>
      <c r="IU207" s="15"/>
      <c r="IV207" s="15"/>
      <c r="IW207" s="15"/>
      <c r="IX207" s="15"/>
      <c r="IY207" s="15"/>
      <c r="JB207" s="15"/>
      <c r="JC207" s="15"/>
      <c r="JD207" s="15"/>
      <c r="JE207" s="15"/>
      <c r="JF207" s="15"/>
      <c r="JG207" s="15"/>
      <c r="JH207" s="15"/>
      <c r="JI207" s="15"/>
      <c r="JL207" s="15"/>
      <c r="JM207" s="15"/>
      <c r="JN207" s="15"/>
      <c r="JO207" s="15"/>
      <c r="JP207" s="15"/>
      <c r="JQ207" s="15"/>
      <c r="JR207" s="15"/>
      <c r="JS207" s="15"/>
      <c r="JV207" s="15"/>
      <c r="JW207" s="15"/>
      <c r="JX207" s="15"/>
      <c r="JY207" s="15"/>
      <c r="JZ207" s="15"/>
      <c r="KA207" s="15"/>
      <c r="KB207" s="15"/>
      <c r="KC207" s="15"/>
      <c r="KF207" s="15"/>
      <c r="KG207" s="15"/>
      <c r="KH207" s="15"/>
      <c r="KI207" s="15"/>
      <c r="KJ207" s="15"/>
      <c r="KK207" s="15"/>
      <c r="KL207" s="15"/>
      <c r="KM207" s="15"/>
      <c r="KP207" s="15"/>
      <c r="KQ207" s="15"/>
      <c r="KR207" s="15"/>
      <c r="KS207" s="15"/>
      <c r="KT207" s="15"/>
      <c r="KU207" s="15"/>
      <c r="KV207" s="15"/>
      <c r="KW207" s="15"/>
      <c r="KZ207" s="15"/>
      <c r="LA207" s="15"/>
    </row>
    <row r="208" spans="1:344" x14ac:dyDescent="0.25">
      <c r="C208" s="15"/>
      <c r="D208" s="15"/>
      <c r="E208" s="15"/>
      <c r="F208" s="15"/>
      <c r="G208" s="15"/>
      <c r="H208" s="15"/>
      <c r="I208" s="15"/>
      <c r="L208" s="15"/>
      <c r="M208" s="15"/>
      <c r="N208" s="15"/>
      <c r="O208" s="15"/>
      <c r="P208" s="15"/>
      <c r="Q208" s="15"/>
      <c r="R208" s="15"/>
      <c r="S208" s="15"/>
      <c r="V208" s="15"/>
      <c r="W208" s="15"/>
      <c r="X208" s="15"/>
      <c r="Y208" s="15"/>
      <c r="Z208" s="15"/>
      <c r="AA208" s="15"/>
      <c r="AB208" s="15"/>
      <c r="AC208" s="15"/>
      <c r="AF208" s="15"/>
      <c r="AG208" s="15"/>
      <c r="AH208" s="15"/>
      <c r="AI208" s="15"/>
      <c r="AJ208" s="15"/>
      <c r="AK208" s="15"/>
      <c r="AL208" s="15"/>
      <c r="AM208" s="15"/>
      <c r="AP208" s="15"/>
      <c r="AQ208" s="15"/>
      <c r="AR208" s="15"/>
      <c r="AS208" s="15"/>
      <c r="AT208" s="15"/>
      <c r="AU208" s="15"/>
      <c r="AV208" s="15"/>
      <c r="AW208" s="15"/>
      <c r="AZ208" s="15"/>
      <c r="BA208" s="15"/>
      <c r="BB208" s="15"/>
      <c r="BC208" s="15"/>
      <c r="BD208" s="15"/>
      <c r="BE208" s="15"/>
      <c r="BF208" s="15"/>
      <c r="BG208" s="15"/>
      <c r="BJ208" s="15"/>
      <c r="BK208" s="15"/>
      <c r="BL208" s="15"/>
      <c r="BM208" s="15"/>
      <c r="BN208" s="15"/>
      <c r="BO208" s="15"/>
      <c r="BP208" s="15"/>
      <c r="BQ208" s="15"/>
      <c r="BT208" s="15"/>
      <c r="BU208" s="15"/>
      <c r="BV208" s="15"/>
      <c r="BW208" s="15"/>
      <c r="BX208" s="15"/>
      <c r="BY208" s="15"/>
      <c r="BZ208" s="15"/>
      <c r="CA208" s="15"/>
      <c r="CD208" s="15"/>
      <c r="CE208" s="15"/>
      <c r="CF208" s="15"/>
      <c r="CG208" s="15"/>
      <c r="CH208" s="15"/>
      <c r="CI208" s="15"/>
      <c r="CJ208" s="15"/>
      <c r="CK208" s="15"/>
      <c r="CN208" s="15"/>
      <c r="CO208" s="15"/>
      <c r="CP208" s="15"/>
      <c r="CQ208" s="15"/>
      <c r="CR208" s="15"/>
      <c r="CS208" s="15"/>
      <c r="CT208" s="15"/>
      <c r="CU208" s="15"/>
      <c r="CX208" s="15"/>
      <c r="CY208" s="15"/>
      <c r="CZ208" s="15"/>
      <c r="DA208" s="15"/>
      <c r="DB208" s="15"/>
      <c r="DC208" s="15"/>
      <c r="DD208" s="15"/>
      <c r="DE208" s="15"/>
      <c r="DH208" s="15"/>
      <c r="DI208" s="15"/>
      <c r="DJ208" s="15"/>
      <c r="DK208" s="15"/>
      <c r="DL208" s="15"/>
      <c r="DM208" s="15"/>
      <c r="DN208" s="15"/>
      <c r="DO208" s="15"/>
      <c r="DR208" s="15"/>
      <c r="DS208" s="15"/>
      <c r="DT208" s="15"/>
      <c r="DU208" s="15"/>
      <c r="DV208" s="15"/>
      <c r="DW208" s="15"/>
      <c r="DX208" s="15"/>
      <c r="DY208" s="15"/>
      <c r="EB208" s="15"/>
      <c r="EC208" s="15"/>
      <c r="ED208" s="15"/>
      <c r="EE208" s="15"/>
      <c r="EF208" s="15"/>
      <c r="EG208" s="15"/>
      <c r="EH208" s="15"/>
      <c r="EI208" s="15"/>
      <c r="EL208" s="15"/>
      <c r="EM208" s="15"/>
      <c r="EN208" s="15"/>
      <c r="EO208" s="15"/>
      <c r="EP208" s="15"/>
      <c r="EQ208" s="15"/>
      <c r="ER208" s="15"/>
      <c r="ES208" s="15"/>
      <c r="EV208" s="15"/>
      <c r="EW208" s="15"/>
      <c r="EX208" s="15"/>
      <c r="EY208" s="15"/>
      <c r="EZ208" s="15"/>
      <c r="FA208" s="15"/>
      <c r="FB208" s="15"/>
      <c r="FC208" s="15"/>
      <c r="FF208" s="15"/>
      <c r="FG208" s="15"/>
      <c r="FH208" s="15"/>
      <c r="FI208" s="15"/>
      <c r="FJ208" s="15"/>
      <c r="FK208" s="15"/>
      <c r="FL208" s="15"/>
      <c r="FM208" s="15"/>
      <c r="FP208" s="15"/>
      <c r="FQ208" s="15"/>
      <c r="FR208" s="15"/>
      <c r="FS208" s="15"/>
      <c r="FT208" s="15"/>
      <c r="FU208" s="15"/>
      <c r="FV208" s="15"/>
      <c r="FW208" s="15"/>
      <c r="FZ208" s="15"/>
      <c r="GA208" s="15"/>
      <c r="GB208" s="15"/>
      <c r="GC208" s="15"/>
      <c r="GD208" s="15"/>
      <c r="GE208" s="15"/>
      <c r="GF208" s="15"/>
      <c r="GG208" s="15"/>
      <c r="GJ208" s="15"/>
      <c r="GK208" s="15"/>
      <c r="GL208" s="15"/>
      <c r="GM208" s="15"/>
      <c r="GN208" s="15"/>
      <c r="GO208" s="15"/>
      <c r="GP208" s="15"/>
      <c r="GQ208" s="15"/>
      <c r="GT208" s="15"/>
      <c r="GU208" s="15"/>
      <c r="GV208" s="15"/>
      <c r="GW208" s="15"/>
      <c r="GX208" s="15"/>
      <c r="GY208" s="15"/>
      <c r="GZ208" s="15"/>
      <c r="HA208" s="15"/>
      <c r="HD208" s="15"/>
      <c r="HE208" s="15"/>
      <c r="HF208" s="15"/>
      <c r="HG208" s="15"/>
      <c r="HH208" s="15"/>
      <c r="HI208" s="15"/>
      <c r="HJ208" s="15"/>
      <c r="HK208" s="15"/>
      <c r="HN208" s="15"/>
      <c r="HO208" s="15"/>
      <c r="HP208" s="15"/>
      <c r="HQ208" s="15"/>
      <c r="HR208" s="15"/>
      <c r="HS208" s="15"/>
      <c r="HT208" s="15"/>
      <c r="HU208" s="15"/>
      <c r="HX208" s="15"/>
      <c r="HY208" s="15"/>
      <c r="HZ208" s="15"/>
      <c r="IA208" s="15"/>
      <c r="IB208" s="15"/>
      <c r="IC208" s="15"/>
      <c r="ID208" s="15"/>
      <c r="IE208" s="15"/>
      <c r="IH208" s="15"/>
      <c r="II208" s="15"/>
      <c r="IJ208" s="15"/>
      <c r="IK208" s="15"/>
      <c r="IL208" s="15"/>
      <c r="IM208" s="15"/>
      <c r="IN208" s="15"/>
      <c r="IO208" s="15"/>
      <c r="IR208" s="15"/>
      <c r="IS208" s="15"/>
      <c r="IT208" s="15"/>
      <c r="IU208" s="15"/>
      <c r="IV208" s="15"/>
      <c r="IW208" s="15"/>
      <c r="IX208" s="15"/>
      <c r="IY208" s="15"/>
      <c r="JB208" s="15"/>
      <c r="JC208" s="15"/>
      <c r="JD208" s="15"/>
      <c r="JE208" s="15"/>
      <c r="JF208" s="15"/>
      <c r="JG208" s="15"/>
      <c r="JH208" s="15"/>
      <c r="JI208" s="15"/>
      <c r="JL208" s="15"/>
      <c r="JM208" s="15"/>
      <c r="JN208" s="15"/>
      <c r="JO208" s="15"/>
      <c r="JP208" s="15"/>
      <c r="JQ208" s="15"/>
      <c r="JR208" s="15"/>
      <c r="JS208" s="15"/>
      <c r="JV208" s="15"/>
      <c r="JW208" s="15"/>
      <c r="JX208" s="15"/>
      <c r="JY208" s="15"/>
      <c r="JZ208" s="15"/>
      <c r="KA208" s="15"/>
      <c r="KB208" s="15"/>
      <c r="KC208" s="15"/>
      <c r="KF208" s="15"/>
      <c r="KG208" s="15"/>
      <c r="KH208" s="15"/>
      <c r="KI208" s="15"/>
      <c r="KJ208" s="15"/>
      <c r="KK208" s="15"/>
      <c r="KL208" s="15"/>
      <c r="KM208" s="15"/>
      <c r="KP208" s="15"/>
      <c r="KQ208" s="15"/>
      <c r="KR208" s="15"/>
      <c r="KS208" s="15"/>
      <c r="KT208" s="15"/>
      <c r="KU208" s="15"/>
      <c r="KV208" s="15"/>
      <c r="KW208" s="15"/>
      <c r="KZ208" s="15"/>
      <c r="LA208" s="15"/>
    </row>
    <row r="209" spans="3:313" x14ac:dyDescent="0.25">
      <c r="C209" s="15"/>
      <c r="D209" s="15"/>
      <c r="E209" s="15"/>
      <c r="F209" s="15"/>
      <c r="G209" s="15"/>
      <c r="H209" s="15"/>
      <c r="I209" s="15"/>
      <c r="L209" s="15"/>
      <c r="M209" s="15"/>
      <c r="N209" s="15"/>
      <c r="O209" s="15"/>
      <c r="P209" s="15"/>
      <c r="Q209" s="15"/>
      <c r="R209" s="15"/>
      <c r="S209" s="15"/>
      <c r="V209" s="15"/>
      <c r="W209" s="15"/>
      <c r="X209" s="15"/>
      <c r="Y209" s="15"/>
      <c r="Z209" s="15"/>
      <c r="AA209" s="15"/>
      <c r="AB209" s="15"/>
      <c r="AC209" s="15"/>
      <c r="AF209" s="15"/>
      <c r="AG209" s="15"/>
      <c r="AH209" s="15"/>
      <c r="AI209" s="15"/>
      <c r="AJ209" s="15"/>
      <c r="AK209" s="15"/>
      <c r="AL209" s="15"/>
      <c r="AM209" s="15"/>
      <c r="AP209" s="15"/>
      <c r="AQ209" s="15"/>
      <c r="AR209" s="15"/>
      <c r="AS209" s="15"/>
      <c r="AT209" s="15"/>
      <c r="AU209" s="15"/>
      <c r="AV209" s="15"/>
      <c r="AW209" s="15"/>
      <c r="AZ209" s="15"/>
      <c r="BA209" s="15"/>
      <c r="BB209" s="15"/>
      <c r="BC209" s="15"/>
      <c r="BD209" s="15"/>
      <c r="BE209" s="15"/>
      <c r="BF209" s="15"/>
      <c r="BG209" s="15"/>
      <c r="BJ209" s="15"/>
      <c r="BK209" s="15"/>
      <c r="BL209" s="15"/>
      <c r="BM209" s="15"/>
      <c r="BN209" s="15"/>
      <c r="BO209" s="15"/>
      <c r="BP209" s="15"/>
      <c r="BQ209" s="15"/>
      <c r="BT209" s="15"/>
      <c r="BU209" s="15"/>
      <c r="BV209" s="15"/>
      <c r="BW209" s="15"/>
      <c r="BX209" s="15"/>
      <c r="BY209" s="15"/>
      <c r="BZ209" s="15"/>
      <c r="CA209" s="15"/>
      <c r="CD209" s="15"/>
      <c r="CE209" s="15"/>
      <c r="CF209" s="15"/>
      <c r="CG209" s="15"/>
      <c r="CH209" s="15"/>
      <c r="CI209" s="15"/>
      <c r="CJ209" s="15"/>
      <c r="CK209" s="15"/>
      <c r="CN209" s="15"/>
      <c r="CO209" s="15"/>
      <c r="CP209" s="15"/>
      <c r="CQ209" s="15"/>
      <c r="CR209" s="15"/>
      <c r="CS209" s="15"/>
      <c r="CT209" s="15"/>
      <c r="CU209" s="15"/>
      <c r="CX209" s="15"/>
      <c r="CY209" s="15"/>
      <c r="CZ209" s="15"/>
      <c r="DA209" s="15"/>
      <c r="DB209" s="15"/>
      <c r="DC209" s="15"/>
      <c r="DD209" s="15"/>
      <c r="DE209" s="15"/>
      <c r="DH209" s="15"/>
      <c r="DI209" s="15"/>
      <c r="DJ209" s="15"/>
      <c r="DK209" s="15"/>
      <c r="DL209" s="15"/>
      <c r="DM209" s="15"/>
      <c r="DN209" s="15"/>
      <c r="DO209" s="15"/>
      <c r="DR209" s="15"/>
      <c r="DS209" s="15"/>
      <c r="DT209" s="15"/>
      <c r="DU209" s="15"/>
      <c r="DV209" s="15"/>
      <c r="DW209" s="15"/>
      <c r="DX209" s="15"/>
      <c r="DY209" s="15"/>
      <c r="EB209" s="15"/>
      <c r="EC209" s="15"/>
      <c r="ED209" s="15"/>
      <c r="EE209" s="15"/>
      <c r="EF209" s="15"/>
      <c r="EG209" s="15"/>
      <c r="EH209" s="15"/>
      <c r="EI209" s="15"/>
      <c r="EL209" s="15"/>
      <c r="EM209" s="15"/>
      <c r="EN209" s="15"/>
      <c r="EO209" s="15"/>
      <c r="EP209" s="15"/>
      <c r="EQ209" s="15"/>
      <c r="ER209" s="15"/>
      <c r="ES209" s="15"/>
      <c r="EV209" s="15"/>
      <c r="EW209" s="15"/>
      <c r="EX209" s="15"/>
      <c r="EY209" s="15"/>
      <c r="EZ209" s="15"/>
      <c r="FA209" s="15"/>
      <c r="FB209" s="15"/>
      <c r="FC209" s="15"/>
      <c r="FF209" s="15"/>
      <c r="FG209" s="15"/>
      <c r="FH209" s="15"/>
      <c r="FI209" s="15"/>
      <c r="FJ209" s="15"/>
      <c r="FK209" s="15"/>
      <c r="FL209" s="15"/>
      <c r="FM209" s="15"/>
      <c r="FP209" s="15"/>
      <c r="FQ209" s="15"/>
      <c r="FR209" s="15"/>
      <c r="FS209" s="15"/>
      <c r="FT209" s="15"/>
      <c r="FU209" s="15"/>
      <c r="FV209" s="15"/>
      <c r="FW209" s="15"/>
      <c r="FZ209" s="15"/>
      <c r="GA209" s="15"/>
      <c r="GB209" s="15"/>
      <c r="GC209" s="15"/>
      <c r="GD209" s="15"/>
      <c r="GE209" s="15"/>
      <c r="GF209" s="15"/>
      <c r="GG209" s="15"/>
      <c r="GJ209" s="15"/>
      <c r="GK209" s="15"/>
      <c r="GL209" s="15"/>
      <c r="GM209" s="15"/>
      <c r="GN209" s="15"/>
      <c r="GO209" s="15"/>
      <c r="GP209" s="15"/>
      <c r="GQ209" s="15"/>
      <c r="GT209" s="15"/>
      <c r="GU209" s="15"/>
      <c r="GV209" s="15"/>
      <c r="GW209" s="15"/>
      <c r="GX209" s="15"/>
      <c r="GY209" s="15"/>
      <c r="GZ209" s="15"/>
      <c r="HA209" s="15"/>
      <c r="HD209" s="15"/>
      <c r="HE209" s="15"/>
      <c r="HF209" s="15"/>
      <c r="HG209" s="15"/>
      <c r="HH209" s="15"/>
      <c r="HI209" s="15"/>
      <c r="HJ209" s="15"/>
      <c r="HK209" s="15"/>
      <c r="HN209" s="15"/>
      <c r="HO209" s="15"/>
      <c r="HP209" s="15"/>
      <c r="HQ209" s="15"/>
      <c r="HR209" s="15"/>
      <c r="HS209" s="15"/>
      <c r="HT209" s="15"/>
      <c r="HU209" s="15"/>
      <c r="HX209" s="15"/>
      <c r="HY209" s="15"/>
      <c r="HZ209" s="15"/>
      <c r="IA209" s="15"/>
      <c r="IB209" s="15"/>
      <c r="IC209" s="15"/>
      <c r="ID209" s="15"/>
      <c r="IE209" s="15"/>
      <c r="IH209" s="15"/>
      <c r="II209" s="15"/>
      <c r="IJ209" s="15"/>
      <c r="IK209" s="15"/>
      <c r="IL209" s="15"/>
      <c r="IM209" s="15"/>
      <c r="IN209" s="15"/>
      <c r="IO209" s="15"/>
      <c r="IR209" s="15"/>
      <c r="IS209" s="15"/>
      <c r="IT209" s="15"/>
      <c r="IU209" s="15"/>
      <c r="IV209" s="15"/>
      <c r="IW209" s="15"/>
      <c r="IX209" s="15"/>
      <c r="IY209" s="15"/>
      <c r="JB209" s="15"/>
      <c r="JC209" s="15"/>
      <c r="JD209" s="15"/>
      <c r="JE209" s="15"/>
      <c r="JF209" s="15"/>
      <c r="JG209" s="15"/>
      <c r="JH209" s="15"/>
      <c r="JI209" s="15"/>
      <c r="JL209" s="15"/>
      <c r="JM209" s="15"/>
      <c r="JN209" s="15"/>
      <c r="JO209" s="15"/>
      <c r="JP209" s="15"/>
      <c r="JQ209" s="15"/>
      <c r="JR209" s="15"/>
      <c r="JS209" s="15"/>
      <c r="JV209" s="15"/>
      <c r="JW209" s="15"/>
      <c r="JX209" s="15"/>
      <c r="JY209" s="15"/>
      <c r="JZ209" s="15"/>
      <c r="KA209" s="15"/>
      <c r="KB209" s="15"/>
      <c r="KC209" s="15"/>
      <c r="KF209" s="15"/>
      <c r="KG209" s="15"/>
      <c r="KH209" s="15"/>
      <c r="KI209" s="15"/>
      <c r="KJ209" s="15"/>
      <c r="KK209" s="15"/>
      <c r="KL209" s="15"/>
      <c r="KM209" s="15"/>
      <c r="KP209" s="15"/>
      <c r="KQ209" s="15"/>
      <c r="KR209" s="15"/>
      <c r="KS209" s="15"/>
      <c r="KT209" s="15"/>
      <c r="KU209" s="15"/>
      <c r="KV209" s="15"/>
      <c r="KW209" s="15"/>
      <c r="KZ209" s="15"/>
      <c r="LA209" s="15"/>
    </row>
    <row r="210" spans="3:313" x14ac:dyDescent="0.25">
      <c r="C210" s="15"/>
      <c r="D210" s="15"/>
      <c r="E210" s="15"/>
      <c r="F210" s="15"/>
      <c r="G210" s="15"/>
      <c r="H210" s="15"/>
      <c r="I210" s="15"/>
      <c r="L210" s="15"/>
      <c r="M210" s="15"/>
      <c r="N210" s="15"/>
      <c r="O210" s="15"/>
      <c r="P210" s="15"/>
      <c r="Q210" s="15"/>
      <c r="R210" s="15"/>
      <c r="S210" s="15"/>
      <c r="V210" s="15"/>
      <c r="W210" s="15"/>
      <c r="X210" s="15"/>
      <c r="Y210" s="15"/>
      <c r="Z210" s="15"/>
      <c r="AA210" s="15"/>
      <c r="AB210" s="15"/>
      <c r="AC210" s="15"/>
      <c r="AF210" s="15"/>
      <c r="AG210" s="15"/>
      <c r="AH210" s="15"/>
      <c r="AI210" s="15"/>
      <c r="AJ210" s="15"/>
      <c r="AK210" s="15"/>
      <c r="AL210" s="15"/>
      <c r="AM210" s="15"/>
      <c r="AP210" s="15"/>
      <c r="AQ210" s="15"/>
      <c r="AR210" s="15"/>
      <c r="AS210" s="15"/>
      <c r="AT210" s="15"/>
      <c r="AU210" s="15"/>
      <c r="AV210" s="15"/>
      <c r="AW210" s="15"/>
      <c r="AZ210" s="15"/>
      <c r="BA210" s="15"/>
      <c r="BB210" s="15"/>
      <c r="BC210" s="15"/>
      <c r="BD210" s="15"/>
      <c r="BE210" s="15"/>
      <c r="BF210" s="15"/>
      <c r="BG210" s="15"/>
      <c r="BJ210" s="15"/>
      <c r="BK210" s="15"/>
      <c r="BL210" s="15"/>
      <c r="BM210" s="15"/>
      <c r="BN210" s="15"/>
      <c r="BO210" s="15"/>
      <c r="BP210" s="15"/>
      <c r="BQ210" s="15"/>
      <c r="BT210" s="15"/>
      <c r="BU210" s="15"/>
      <c r="BV210" s="15"/>
      <c r="BW210" s="15"/>
      <c r="BX210" s="15"/>
      <c r="BY210" s="15"/>
      <c r="BZ210" s="15"/>
      <c r="CA210" s="15"/>
      <c r="CD210" s="15"/>
      <c r="CE210" s="15"/>
      <c r="CF210" s="15"/>
      <c r="CG210" s="15"/>
      <c r="CH210" s="15"/>
      <c r="CI210" s="15"/>
      <c r="CJ210" s="15"/>
      <c r="CK210" s="15"/>
      <c r="CN210" s="15"/>
      <c r="CO210" s="15"/>
      <c r="CP210" s="15"/>
      <c r="CQ210" s="15"/>
      <c r="CR210" s="15"/>
      <c r="CS210" s="15"/>
      <c r="CT210" s="15"/>
      <c r="CU210" s="15"/>
      <c r="CX210" s="15"/>
      <c r="CY210" s="15"/>
      <c r="CZ210" s="15"/>
      <c r="DA210" s="15"/>
      <c r="DB210" s="15"/>
      <c r="DC210" s="15"/>
      <c r="DD210" s="15"/>
      <c r="DE210" s="15"/>
      <c r="DH210" s="15"/>
      <c r="DI210" s="15"/>
      <c r="DJ210" s="15"/>
      <c r="DK210" s="15"/>
      <c r="DL210" s="15"/>
      <c r="DM210" s="15"/>
      <c r="DN210" s="15"/>
      <c r="DO210" s="15"/>
      <c r="DR210" s="15"/>
      <c r="DS210" s="15"/>
      <c r="DT210" s="15"/>
      <c r="DU210" s="15"/>
      <c r="DV210" s="15"/>
      <c r="DW210" s="15"/>
      <c r="DX210" s="15"/>
      <c r="DY210" s="15"/>
      <c r="EB210" s="15"/>
      <c r="EC210" s="15"/>
      <c r="ED210" s="15"/>
      <c r="EE210" s="15"/>
      <c r="EF210" s="15"/>
      <c r="EG210" s="15"/>
      <c r="EH210" s="15"/>
      <c r="EI210" s="15"/>
      <c r="EL210" s="15"/>
      <c r="EM210" s="15"/>
      <c r="EN210" s="15"/>
      <c r="EO210" s="15"/>
      <c r="EP210" s="15"/>
      <c r="EQ210" s="15"/>
      <c r="ER210" s="15"/>
      <c r="ES210" s="15"/>
      <c r="EV210" s="15"/>
      <c r="EW210" s="15"/>
      <c r="EX210" s="15"/>
      <c r="EY210" s="15"/>
      <c r="EZ210" s="15"/>
      <c r="FA210" s="15"/>
      <c r="FB210" s="15"/>
      <c r="FC210" s="15"/>
      <c r="FF210" s="15"/>
      <c r="FG210" s="15"/>
      <c r="FH210" s="15"/>
      <c r="FI210" s="15"/>
      <c r="FJ210" s="15"/>
      <c r="FK210" s="15"/>
      <c r="FL210" s="15"/>
      <c r="FM210" s="15"/>
      <c r="FP210" s="15"/>
      <c r="FQ210" s="15"/>
      <c r="FR210" s="15"/>
      <c r="FS210" s="15"/>
      <c r="FT210" s="15"/>
      <c r="FU210" s="15"/>
      <c r="FV210" s="15"/>
      <c r="FW210" s="15"/>
      <c r="FZ210" s="15"/>
      <c r="GA210" s="15"/>
      <c r="GB210" s="15"/>
      <c r="GC210" s="15"/>
      <c r="GD210" s="15"/>
      <c r="GE210" s="15"/>
      <c r="GF210" s="15"/>
      <c r="GG210" s="15"/>
      <c r="GJ210" s="15"/>
      <c r="GK210" s="15"/>
      <c r="GL210" s="15"/>
      <c r="GM210" s="15"/>
      <c r="GN210" s="15"/>
      <c r="GO210" s="15"/>
      <c r="GP210" s="15"/>
      <c r="GQ210" s="15"/>
      <c r="GT210" s="15"/>
      <c r="GU210" s="15"/>
      <c r="GV210" s="15"/>
      <c r="GW210" s="15"/>
      <c r="GX210" s="15"/>
      <c r="GY210" s="15"/>
      <c r="GZ210" s="15"/>
      <c r="HA210" s="15"/>
      <c r="HD210" s="15"/>
      <c r="HE210" s="15"/>
      <c r="HF210" s="15"/>
      <c r="HG210" s="15"/>
      <c r="HH210" s="15"/>
      <c r="HI210" s="15"/>
      <c r="HJ210" s="15"/>
      <c r="HK210" s="15"/>
      <c r="HN210" s="15"/>
      <c r="HO210" s="15"/>
      <c r="HP210" s="15"/>
      <c r="HQ210" s="15"/>
      <c r="HR210" s="15"/>
      <c r="HS210" s="15"/>
      <c r="HT210" s="15"/>
      <c r="HU210" s="15"/>
      <c r="HX210" s="15"/>
      <c r="HY210" s="15"/>
      <c r="HZ210" s="15"/>
      <c r="IA210" s="15"/>
      <c r="IB210" s="15"/>
      <c r="IC210" s="15"/>
      <c r="ID210" s="15"/>
      <c r="IE210" s="15"/>
      <c r="IH210" s="15"/>
      <c r="II210" s="15"/>
      <c r="IJ210" s="15"/>
      <c r="IK210" s="15"/>
      <c r="IL210" s="15"/>
      <c r="IM210" s="15"/>
      <c r="IN210" s="15"/>
      <c r="IO210" s="15"/>
      <c r="IR210" s="15"/>
      <c r="IS210" s="15"/>
      <c r="IT210" s="15"/>
      <c r="IU210" s="15"/>
      <c r="IV210" s="15"/>
      <c r="IW210" s="15"/>
      <c r="IX210" s="15"/>
      <c r="IY210" s="15"/>
      <c r="JB210" s="15"/>
      <c r="JC210" s="15"/>
      <c r="JD210" s="15"/>
      <c r="JE210" s="15"/>
      <c r="JF210" s="15"/>
      <c r="JG210" s="15"/>
      <c r="JH210" s="15"/>
      <c r="JI210" s="15"/>
      <c r="JL210" s="15"/>
      <c r="JM210" s="15"/>
      <c r="JN210" s="15"/>
      <c r="JO210" s="15"/>
      <c r="JP210" s="15"/>
      <c r="JQ210" s="15"/>
      <c r="JR210" s="15"/>
      <c r="JS210" s="15"/>
      <c r="JV210" s="15"/>
      <c r="JW210" s="15"/>
      <c r="JX210" s="15"/>
      <c r="JY210" s="15"/>
      <c r="JZ210" s="15"/>
      <c r="KA210" s="15"/>
      <c r="KB210" s="15"/>
      <c r="KC210" s="15"/>
      <c r="KF210" s="15"/>
      <c r="KG210" s="15"/>
      <c r="KH210" s="15"/>
      <c r="KI210" s="15"/>
      <c r="KJ210" s="15"/>
      <c r="KK210" s="15"/>
      <c r="KL210" s="15"/>
      <c r="KM210" s="15"/>
      <c r="KP210" s="15"/>
      <c r="KQ210" s="15"/>
      <c r="KR210" s="15"/>
      <c r="KS210" s="15"/>
      <c r="KT210" s="15"/>
      <c r="KU210" s="15"/>
      <c r="KV210" s="15"/>
      <c r="KW210" s="15"/>
      <c r="KZ210" s="15"/>
      <c r="LA210" s="15"/>
    </row>
    <row r="211" spans="3:313" x14ac:dyDescent="0.25">
      <c r="C211" s="15"/>
      <c r="D211" s="15"/>
      <c r="E211" s="15"/>
      <c r="F211" s="15"/>
      <c r="G211" s="15"/>
      <c r="H211" s="15"/>
      <c r="I211" s="15"/>
      <c r="L211" s="15"/>
      <c r="M211" s="15"/>
      <c r="N211" s="15"/>
      <c r="O211" s="15"/>
      <c r="P211" s="15"/>
      <c r="Q211" s="15"/>
      <c r="R211" s="15"/>
      <c r="S211" s="15"/>
      <c r="V211" s="15"/>
      <c r="W211" s="15"/>
      <c r="X211" s="15"/>
      <c r="Y211" s="15"/>
      <c r="Z211" s="15"/>
      <c r="AA211" s="15"/>
      <c r="AB211" s="15"/>
      <c r="AC211" s="15"/>
      <c r="AF211" s="15"/>
      <c r="AG211" s="15"/>
      <c r="AH211" s="15"/>
      <c r="AI211" s="15"/>
      <c r="AJ211" s="15"/>
      <c r="AK211" s="15"/>
      <c r="AL211" s="15"/>
      <c r="AM211" s="15"/>
      <c r="AP211" s="15"/>
      <c r="AQ211" s="15"/>
      <c r="AR211" s="15"/>
      <c r="AS211" s="15"/>
      <c r="AT211" s="15"/>
      <c r="AU211" s="15"/>
      <c r="AV211" s="15"/>
      <c r="AW211" s="15"/>
      <c r="AZ211" s="15"/>
      <c r="BA211" s="15"/>
      <c r="BB211" s="15"/>
      <c r="BC211" s="15"/>
      <c r="BD211" s="15"/>
      <c r="BE211" s="15"/>
      <c r="BF211" s="15"/>
      <c r="BG211" s="15"/>
      <c r="BJ211" s="15"/>
      <c r="BK211" s="15"/>
      <c r="BL211" s="15"/>
      <c r="BM211" s="15"/>
      <c r="BN211" s="15"/>
      <c r="BO211" s="15"/>
      <c r="BP211" s="15"/>
      <c r="BQ211" s="15"/>
      <c r="BT211" s="15"/>
      <c r="BU211" s="15"/>
      <c r="BV211" s="15"/>
      <c r="BW211" s="15"/>
      <c r="BX211" s="15"/>
      <c r="BY211" s="15"/>
      <c r="BZ211" s="15"/>
      <c r="CA211" s="15"/>
      <c r="CD211" s="15"/>
      <c r="CE211" s="15"/>
      <c r="CF211" s="15"/>
      <c r="CG211" s="15"/>
      <c r="CH211" s="15"/>
      <c r="CI211" s="15"/>
      <c r="CJ211" s="15"/>
      <c r="CK211" s="15"/>
      <c r="CN211" s="15"/>
      <c r="CO211" s="15"/>
      <c r="CP211" s="15"/>
      <c r="CQ211" s="15"/>
      <c r="CR211" s="15"/>
      <c r="CS211" s="15"/>
      <c r="CT211" s="15"/>
      <c r="CU211" s="15"/>
      <c r="CX211" s="15"/>
      <c r="CY211" s="15"/>
      <c r="CZ211" s="15"/>
      <c r="DA211" s="15"/>
      <c r="DB211" s="15"/>
      <c r="DC211" s="15"/>
      <c r="DD211" s="15"/>
      <c r="DE211" s="15"/>
      <c r="DH211" s="15"/>
      <c r="DI211" s="15"/>
      <c r="DJ211" s="15"/>
      <c r="DK211" s="15"/>
      <c r="DL211" s="15"/>
      <c r="DM211" s="15"/>
      <c r="DN211" s="15"/>
      <c r="DO211" s="15"/>
      <c r="DR211" s="15"/>
      <c r="DS211" s="15"/>
      <c r="DT211" s="15"/>
      <c r="DU211" s="15"/>
      <c r="DV211" s="15"/>
      <c r="DW211" s="15"/>
      <c r="DX211" s="15"/>
      <c r="DY211" s="15"/>
      <c r="EB211" s="15"/>
      <c r="EC211" s="15"/>
      <c r="ED211" s="15"/>
      <c r="EE211" s="15"/>
      <c r="EF211" s="15"/>
      <c r="EG211" s="15"/>
      <c r="EH211" s="15"/>
      <c r="EI211" s="15"/>
      <c r="EL211" s="15"/>
      <c r="EM211" s="15"/>
      <c r="EN211" s="15"/>
      <c r="EO211" s="15"/>
      <c r="EP211" s="15"/>
      <c r="EQ211" s="15"/>
      <c r="ER211" s="15"/>
      <c r="ES211" s="15"/>
      <c r="EV211" s="15"/>
      <c r="EW211" s="15"/>
      <c r="EX211" s="15"/>
      <c r="EY211" s="15"/>
      <c r="EZ211" s="15"/>
      <c r="FA211" s="15"/>
      <c r="FB211" s="15"/>
      <c r="FC211" s="15"/>
      <c r="FF211" s="15"/>
      <c r="FG211" s="15"/>
      <c r="FH211" s="15"/>
      <c r="FI211" s="15"/>
      <c r="FJ211" s="15"/>
      <c r="FK211" s="15"/>
      <c r="FL211" s="15"/>
      <c r="FM211" s="15"/>
      <c r="FP211" s="15"/>
      <c r="FQ211" s="15"/>
      <c r="FR211" s="15"/>
      <c r="FS211" s="15"/>
      <c r="FT211" s="15"/>
      <c r="FU211" s="15"/>
      <c r="FV211" s="15"/>
      <c r="FW211" s="15"/>
      <c r="FZ211" s="15"/>
      <c r="GA211" s="15"/>
      <c r="GB211" s="15"/>
      <c r="GC211" s="15"/>
      <c r="GD211" s="15"/>
      <c r="GE211" s="15"/>
      <c r="GF211" s="15"/>
      <c r="GG211" s="15"/>
      <c r="GJ211" s="15"/>
      <c r="GK211" s="15"/>
      <c r="GL211" s="15"/>
      <c r="GM211" s="15"/>
      <c r="GN211" s="15"/>
      <c r="GO211" s="15"/>
      <c r="GP211" s="15"/>
      <c r="GQ211" s="15"/>
      <c r="GT211" s="15"/>
      <c r="GU211" s="15"/>
      <c r="GV211" s="15"/>
      <c r="GW211" s="15"/>
      <c r="GX211" s="15"/>
      <c r="GY211" s="15"/>
      <c r="GZ211" s="15"/>
      <c r="HA211" s="15"/>
      <c r="HD211" s="15"/>
      <c r="HE211" s="15"/>
      <c r="HF211" s="15"/>
      <c r="HG211" s="15"/>
      <c r="HH211" s="15"/>
      <c r="HI211" s="15"/>
      <c r="HJ211" s="15"/>
      <c r="HK211" s="15"/>
      <c r="HN211" s="15"/>
      <c r="HO211" s="15"/>
      <c r="HP211" s="15"/>
      <c r="HQ211" s="15"/>
      <c r="HR211" s="15"/>
      <c r="HS211" s="15"/>
      <c r="HT211" s="15"/>
      <c r="HU211" s="15"/>
      <c r="HX211" s="15"/>
      <c r="HY211" s="15"/>
      <c r="HZ211" s="15"/>
      <c r="IA211" s="15"/>
      <c r="IB211" s="15"/>
      <c r="IC211" s="15"/>
      <c r="ID211" s="15"/>
      <c r="IE211" s="15"/>
      <c r="IH211" s="15"/>
      <c r="II211" s="15"/>
      <c r="IJ211" s="15"/>
      <c r="IK211" s="15"/>
      <c r="IL211" s="15"/>
      <c r="IM211" s="15"/>
      <c r="IN211" s="15"/>
      <c r="IO211" s="15"/>
      <c r="IR211" s="15"/>
      <c r="IS211" s="15"/>
      <c r="IT211" s="15"/>
      <c r="IU211" s="15"/>
      <c r="IV211" s="15"/>
      <c r="IW211" s="15"/>
      <c r="IX211" s="15"/>
      <c r="IY211" s="15"/>
      <c r="JB211" s="15"/>
      <c r="JC211" s="15"/>
      <c r="JD211" s="15"/>
      <c r="JE211" s="15"/>
      <c r="JF211" s="15"/>
      <c r="JG211" s="15"/>
      <c r="JH211" s="15"/>
      <c r="JI211" s="15"/>
      <c r="JL211" s="15"/>
      <c r="JM211" s="15"/>
      <c r="JN211" s="15"/>
      <c r="JO211" s="15"/>
      <c r="JP211" s="15"/>
      <c r="JQ211" s="15"/>
      <c r="JR211" s="15"/>
      <c r="JS211" s="15"/>
      <c r="JV211" s="15"/>
      <c r="JW211" s="15"/>
      <c r="JX211" s="15"/>
      <c r="JY211" s="15"/>
      <c r="JZ211" s="15"/>
      <c r="KA211" s="15"/>
      <c r="KB211" s="15"/>
      <c r="KC211" s="15"/>
      <c r="KF211" s="15"/>
      <c r="KG211" s="15"/>
      <c r="KH211" s="15"/>
      <c r="KI211" s="15"/>
      <c r="KJ211" s="15"/>
      <c r="KK211" s="15"/>
      <c r="KL211" s="15"/>
      <c r="KM211" s="15"/>
      <c r="KP211" s="15"/>
      <c r="KQ211" s="15"/>
      <c r="KR211" s="15"/>
      <c r="KS211" s="15"/>
      <c r="KT211" s="15"/>
      <c r="KU211" s="15"/>
      <c r="KV211" s="15"/>
      <c r="KW211" s="15"/>
      <c r="KZ211" s="15"/>
      <c r="LA211" s="15"/>
    </row>
    <row r="212" spans="3:313" x14ac:dyDescent="0.25">
      <c r="C212" s="15"/>
      <c r="D212" s="15"/>
      <c r="E212" s="15"/>
      <c r="F212" s="15"/>
      <c r="G212" s="15"/>
      <c r="H212" s="15"/>
      <c r="I212" s="15"/>
      <c r="L212" s="15"/>
      <c r="M212" s="15"/>
      <c r="N212" s="15"/>
      <c r="O212" s="15"/>
      <c r="P212" s="15"/>
      <c r="Q212" s="15"/>
      <c r="R212" s="15"/>
      <c r="S212" s="15"/>
      <c r="V212" s="15"/>
      <c r="W212" s="15"/>
      <c r="X212" s="15"/>
      <c r="Y212" s="15"/>
      <c r="Z212" s="15"/>
      <c r="AA212" s="15"/>
      <c r="AB212" s="15"/>
      <c r="AC212" s="15"/>
      <c r="AF212" s="15"/>
      <c r="AG212" s="15"/>
      <c r="AH212" s="15"/>
      <c r="AI212" s="15"/>
      <c r="AJ212" s="15"/>
      <c r="AK212" s="15"/>
      <c r="AL212" s="15"/>
      <c r="AM212" s="15"/>
      <c r="AP212" s="15"/>
      <c r="AQ212" s="15"/>
      <c r="AR212" s="15"/>
      <c r="AS212" s="15"/>
      <c r="AT212" s="15"/>
      <c r="AU212" s="15"/>
      <c r="AV212" s="15"/>
      <c r="AW212" s="15"/>
      <c r="AZ212" s="15"/>
      <c r="BA212" s="15"/>
      <c r="BB212" s="15"/>
      <c r="BC212" s="15"/>
      <c r="BD212" s="15"/>
      <c r="BE212" s="15"/>
      <c r="BF212" s="15"/>
      <c r="BG212" s="15"/>
      <c r="BJ212" s="15"/>
      <c r="BK212" s="15"/>
      <c r="BL212" s="15"/>
      <c r="BM212" s="15"/>
      <c r="BN212" s="15"/>
      <c r="BO212" s="15"/>
      <c r="BP212" s="15"/>
      <c r="BQ212" s="15"/>
      <c r="BT212" s="15"/>
      <c r="BU212" s="15"/>
      <c r="BV212" s="15"/>
      <c r="BW212" s="15"/>
      <c r="BX212" s="15"/>
      <c r="BY212" s="15"/>
      <c r="BZ212" s="15"/>
      <c r="CA212" s="15"/>
      <c r="CD212" s="15"/>
      <c r="CE212" s="15"/>
      <c r="CF212" s="15"/>
      <c r="CG212" s="15"/>
      <c r="CH212" s="15"/>
      <c r="CI212" s="15"/>
      <c r="CJ212" s="15"/>
      <c r="CK212" s="15"/>
      <c r="CN212" s="15"/>
      <c r="CO212" s="15"/>
      <c r="CP212" s="15"/>
      <c r="CQ212" s="15"/>
      <c r="CR212" s="15"/>
      <c r="CS212" s="15"/>
      <c r="CT212" s="15"/>
      <c r="CU212" s="15"/>
      <c r="CX212" s="15"/>
      <c r="CY212" s="15"/>
      <c r="CZ212" s="15"/>
      <c r="DA212" s="15"/>
      <c r="DB212" s="15"/>
      <c r="DC212" s="15"/>
      <c r="DD212" s="15"/>
      <c r="DE212" s="15"/>
      <c r="DH212" s="15"/>
      <c r="DI212" s="15"/>
      <c r="DJ212" s="15"/>
      <c r="DK212" s="15"/>
      <c r="DL212" s="15"/>
      <c r="DM212" s="15"/>
      <c r="DN212" s="15"/>
      <c r="DO212" s="15"/>
      <c r="DR212" s="15"/>
      <c r="DS212" s="15"/>
      <c r="DT212" s="15"/>
      <c r="DU212" s="15"/>
      <c r="DV212" s="15"/>
      <c r="DW212" s="15"/>
      <c r="DX212" s="15"/>
      <c r="DY212" s="15"/>
      <c r="EB212" s="15"/>
      <c r="EC212" s="15"/>
      <c r="ED212" s="15"/>
      <c r="EE212" s="15"/>
      <c r="EF212" s="15"/>
      <c r="EG212" s="15"/>
      <c r="EH212" s="15"/>
      <c r="EI212" s="15"/>
      <c r="EL212" s="15"/>
      <c r="EM212" s="15"/>
      <c r="EN212" s="15"/>
      <c r="EO212" s="15"/>
      <c r="EP212" s="15"/>
      <c r="EQ212" s="15"/>
      <c r="ER212" s="15"/>
      <c r="ES212" s="15"/>
      <c r="EV212" s="15"/>
      <c r="EW212" s="15"/>
      <c r="EX212" s="15"/>
      <c r="EY212" s="15"/>
      <c r="EZ212" s="15"/>
      <c r="FA212" s="15"/>
      <c r="FB212" s="15"/>
      <c r="FC212" s="15"/>
      <c r="FF212" s="15"/>
      <c r="FG212" s="15"/>
      <c r="FH212" s="15"/>
      <c r="FI212" s="15"/>
      <c r="FJ212" s="15"/>
      <c r="FK212" s="15"/>
      <c r="FL212" s="15"/>
      <c r="FM212" s="15"/>
      <c r="FP212" s="15"/>
      <c r="FQ212" s="15"/>
      <c r="FR212" s="15"/>
      <c r="FS212" s="15"/>
      <c r="FT212" s="15"/>
      <c r="FU212" s="15"/>
      <c r="FV212" s="15"/>
      <c r="FW212" s="15"/>
      <c r="FZ212" s="15"/>
      <c r="GA212" s="15"/>
      <c r="GB212" s="15"/>
      <c r="GC212" s="15"/>
      <c r="GD212" s="15"/>
      <c r="GE212" s="15"/>
      <c r="GF212" s="15"/>
      <c r="GG212" s="15"/>
      <c r="GJ212" s="15"/>
      <c r="GK212" s="15"/>
      <c r="GL212" s="15"/>
      <c r="GM212" s="15"/>
      <c r="GN212" s="15"/>
      <c r="GO212" s="15"/>
      <c r="GP212" s="15"/>
      <c r="GQ212" s="15"/>
      <c r="GT212" s="15"/>
      <c r="GU212" s="15"/>
      <c r="GV212" s="15"/>
      <c r="GW212" s="15"/>
      <c r="GX212" s="15"/>
      <c r="GY212" s="15"/>
      <c r="GZ212" s="15"/>
      <c r="HA212" s="15"/>
      <c r="HD212" s="15"/>
      <c r="HE212" s="15"/>
      <c r="HF212" s="15"/>
      <c r="HG212" s="15"/>
      <c r="HH212" s="15"/>
      <c r="HI212" s="15"/>
      <c r="HJ212" s="15"/>
      <c r="HK212" s="15"/>
      <c r="HN212" s="15"/>
      <c r="HO212" s="15"/>
      <c r="HP212" s="15"/>
      <c r="HQ212" s="15"/>
      <c r="HR212" s="15"/>
      <c r="HS212" s="15"/>
      <c r="HT212" s="15"/>
      <c r="HU212" s="15"/>
      <c r="HX212" s="15"/>
      <c r="HY212" s="15"/>
      <c r="HZ212" s="15"/>
      <c r="IA212" s="15"/>
      <c r="IB212" s="15"/>
      <c r="IC212" s="15"/>
      <c r="ID212" s="15"/>
      <c r="IE212" s="15"/>
      <c r="IH212" s="15"/>
      <c r="II212" s="15"/>
      <c r="IJ212" s="15"/>
      <c r="IK212" s="15"/>
      <c r="IL212" s="15"/>
      <c r="IM212" s="15"/>
      <c r="IN212" s="15"/>
      <c r="IO212" s="15"/>
      <c r="IR212" s="15"/>
      <c r="IS212" s="15"/>
      <c r="IT212" s="15"/>
      <c r="IU212" s="15"/>
      <c r="IV212" s="15"/>
      <c r="IW212" s="15"/>
      <c r="IX212" s="15"/>
      <c r="IY212" s="15"/>
      <c r="JB212" s="15"/>
      <c r="JC212" s="15"/>
      <c r="JD212" s="15"/>
      <c r="JE212" s="15"/>
      <c r="JF212" s="15"/>
      <c r="JG212" s="15"/>
      <c r="JH212" s="15"/>
      <c r="JI212" s="15"/>
      <c r="JL212" s="15"/>
      <c r="JM212" s="15"/>
      <c r="JN212" s="15"/>
      <c r="JO212" s="15"/>
      <c r="JP212" s="15"/>
      <c r="JQ212" s="15"/>
      <c r="JR212" s="15"/>
      <c r="JS212" s="15"/>
      <c r="JV212" s="15"/>
      <c r="JW212" s="15"/>
      <c r="JX212" s="15"/>
      <c r="JY212" s="15"/>
      <c r="JZ212" s="15"/>
      <c r="KA212" s="15"/>
      <c r="KB212" s="15"/>
      <c r="KC212" s="15"/>
      <c r="KF212" s="15"/>
      <c r="KG212" s="15"/>
      <c r="KH212" s="15"/>
      <c r="KI212" s="15"/>
      <c r="KJ212" s="15"/>
      <c r="KK212" s="15"/>
      <c r="KL212" s="15"/>
      <c r="KM212" s="15"/>
      <c r="KP212" s="15"/>
      <c r="KQ212" s="15"/>
      <c r="KR212" s="15"/>
      <c r="KS212" s="15"/>
      <c r="KT212" s="15"/>
      <c r="KU212" s="15"/>
      <c r="KV212" s="15"/>
      <c r="KW212" s="15"/>
      <c r="KZ212" s="15"/>
      <c r="LA212" s="15"/>
    </row>
    <row r="213" spans="3:313" x14ac:dyDescent="0.25">
      <c r="C213" s="15"/>
      <c r="D213" s="15"/>
      <c r="E213" s="15"/>
      <c r="F213" s="15"/>
      <c r="G213" s="15"/>
      <c r="H213" s="15"/>
      <c r="I213" s="15"/>
      <c r="L213" s="15"/>
      <c r="M213" s="15"/>
      <c r="N213" s="15"/>
      <c r="O213" s="15"/>
      <c r="P213" s="15"/>
      <c r="Q213" s="15"/>
      <c r="R213" s="15"/>
      <c r="S213" s="15"/>
      <c r="V213" s="15"/>
      <c r="W213" s="15"/>
      <c r="X213" s="15"/>
      <c r="Y213" s="15"/>
      <c r="Z213" s="15"/>
      <c r="AA213" s="15"/>
      <c r="AB213" s="15"/>
      <c r="AC213" s="15"/>
      <c r="AF213" s="15"/>
      <c r="AG213" s="15"/>
      <c r="AH213" s="15"/>
      <c r="AI213" s="15"/>
      <c r="AJ213" s="15"/>
      <c r="AK213" s="15"/>
      <c r="AL213" s="15"/>
      <c r="AM213" s="15"/>
      <c r="AP213" s="15"/>
      <c r="AQ213" s="15"/>
      <c r="AR213" s="15"/>
      <c r="AS213" s="15"/>
      <c r="AT213" s="15"/>
      <c r="AU213" s="15"/>
      <c r="AV213" s="15"/>
      <c r="AW213" s="15"/>
      <c r="AZ213" s="15"/>
      <c r="BA213" s="15"/>
      <c r="BB213" s="15"/>
      <c r="BC213" s="15"/>
      <c r="BD213" s="15"/>
      <c r="BE213" s="15"/>
      <c r="BF213" s="15"/>
      <c r="BG213" s="15"/>
      <c r="BJ213" s="15"/>
      <c r="BK213" s="15"/>
      <c r="BL213" s="15"/>
      <c r="BM213" s="15"/>
      <c r="BN213" s="15"/>
      <c r="BO213" s="15"/>
      <c r="BP213" s="15"/>
      <c r="BQ213" s="15"/>
      <c r="BT213" s="15"/>
      <c r="BU213" s="15"/>
      <c r="BV213" s="15"/>
      <c r="BW213" s="15"/>
      <c r="BX213" s="15"/>
      <c r="BY213" s="15"/>
      <c r="BZ213" s="15"/>
      <c r="CA213" s="15"/>
      <c r="CD213" s="15"/>
      <c r="CE213" s="15"/>
      <c r="CF213" s="15"/>
      <c r="CG213" s="15"/>
      <c r="CH213" s="15"/>
      <c r="CI213" s="15"/>
      <c r="CJ213" s="15"/>
      <c r="CK213" s="15"/>
      <c r="CN213" s="15"/>
      <c r="CO213" s="15"/>
      <c r="CP213" s="15"/>
      <c r="CQ213" s="15"/>
      <c r="CR213" s="15"/>
      <c r="CS213" s="15"/>
      <c r="CT213" s="15"/>
      <c r="CU213" s="15"/>
      <c r="CX213" s="15"/>
      <c r="CY213" s="15"/>
      <c r="CZ213" s="15"/>
      <c r="DA213" s="15"/>
      <c r="DB213" s="15"/>
      <c r="DC213" s="15"/>
      <c r="DD213" s="15"/>
      <c r="DE213" s="15"/>
      <c r="DH213" s="15"/>
      <c r="DI213" s="15"/>
      <c r="DJ213" s="15"/>
      <c r="DK213" s="15"/>
      <c r="DL213" s="15"/>
      <c r="DM213" s="15"/>
      <c r="DN213" s="15"/>
      <c r="DO213" s="15"/>
      <c r="DR213" s="15"/>
      <c r="DS213" s="15"/>
      <c r="DT213" s="15"/>
      <c r="DU213" s="15"/>
      <c r="DV213" s="15"/>
      <c r="DW213" s="15"/>
      <c r="DX213" s="15"/>
      <c r="DY213" s="15"/>
      <c r="EB213" s="15"/>
      <c r="EC213" s="15"/>
      <c r="ED213" s="15"/>
      <c r="EE213" s="15"/>
      <c r="EF213" s="15"/>
      <c r="EG213" s="15"/>
      <c r="EH213" s="15"/>
      <c r="EI213" s="15"/>
      <c r="EL213" s="15"/>
      <c r="EM213" s="15"/>
      <c r="EN213" s="15"/>
      <c r="EO213" s="15"/>
      <c r="EP213" s="15"/>
      <c r="EQ213" s="15"/>
      <c r="ER213" s="15"/>
      <c r="ES213" s="15"/>
      <c r="EV213" s="15"/>
      <c r="EW213" s="15"/>
      <c r="EX213" s="15"/>
      <c r="EY213" s="15"/>
      <c r="EZ213" s="15"/>
      <c r="FA213" s="15"/>
      <c r="FB213" s="15"/>
      <c r="FC213" s="15"/>
      <c r="FF213" s="15"/>
      <c r="FG213" s="15"/>
      <c r="FH213" s="15"/>
      <c r="FI213" s="15"/>
      <c r="FJ213" s="15"/>
      <c r="FK213" s="15"/>
      <c r="FL213" s="15"/>
      <c r="FM213" s="15"/>
      <c r="FP213" s="15"/>
      <c r="FQ213" s="15"/>
      <c r="FR213" s="15"/>
      <c r="FS213" s="15"/>
      <c r="FT213" s="15"/>
      <c r="FU213" s="15"/>
      <c r="FV213" s="15"/>
      <c r="FW213" s="15"/>
      <c r="FZ213" s="15"/>
      <c r="GA213" s="15"/>
      <c r="GB213" s="15"/>
      <c r="GC213" s="15"/>
      <c r="GD213" s="15"/>
      <c r="GE213" s="15"/>
      <c r="GF213" s="15"/>
      <c r="GG213" s="15"/>
      <c r="GJ213" s="15"/>
      <c r="GK213" s="15"/>
      <c r="GL213" s="15"/>
      <c r="GM213" s="15"/>
      <c r="GN213" s="15"/>
      <c r="GO213" s="15"/>
      <c r="GP213" s="15"/>
      <c r="GQ213" s="15"/>
      <c r="GT213" s="15"/>
      <c r="GU213" s="15"/>
      <c r="GV213" s="15"/>
      <c r="GW213" s="15"/>
      <c r="GX213" s="15"/>
      <c r="GY213" s="15"/>
      <c r="GZ213" s="15"/>
      <c r="HA213" s="15"/>
      <c r="HD213" s="15"/>
      <c r="HE213" s="15"/>
      <c r="HF213" s="15"/>
      <c r="HG213" s="15"/>
      <c r="HH213" s="15"/>
      <c r="HI213" s="15"/>
      <c r="HJ213" s="15"/>
      <c r="HK213" s="15"/>
      <c r="HN213" s="15"/>
      <c r="HO213" s="15"/>
      <c r="HP213" s="15"/>
      <c r="HQ213" s="15"/>
      <c r="HR213" s="15"/>
      <c r="HS213" s="15"/>
      <c r="HT213" s="15"/>
      <c r="HU213" s="15"/>
      <c r="HX213" s="15"/>
      <c r="HY213" s="15"/>
      <c r="HZ213" s="15"/>
      <c r="IA213" s="15"/>
      <c r="IB213" s="15"/>
      <c r="IC213" s="15"/>
      <c r="ID213" s="15"/>
      <c r="IE213" s="15"/>
      <c r="IH213" s="15"/>
      <c r="II213" s="15"/>
      <c r="IJ213" s="15"/>
      <c r="IK213" s="15"/>
      <c r="IL213" s="15"/>
      <c r="IM213" s="15"/>
      <c r="IN213" s="15"/>
      <c r="IO213" s="15"/>
      <c r="IR213" s="15"/>
      <c r="IS213" s="15"/>
      <c r="IT213" s="15"/>
      <c r="IU213" s="15"/>
      <c r="IV213" s="15"/>
      <c r="IW213" s="15"/>
      <c r="IX213" s="15"/>
      <c r="IY213" s="15"/>
      <c r="JB213" s="15"/>
      <c r="JC213" s="15"/>
      <c r="JD213" s="15"/>
      <c r="JE213" s="15"/>
      <c r="JF213" s="15"/>
      <c r="JG213" s="15"/>
      <c r="JH213" s="15"/>
      <c r="JI213" s="15"/>
      <c r="JL213" s="15"/>
      <c r="JM213" s="15"/>
      <c r="JN213" s="15"/>
      <c r="JO213" s="15"/>
      <c r="JP213" s="15"/>
      <c r="JQ213" s="15"/>
      <c r="JR213" s="15"/>
      <c r="JS213" s="15"/>
      <c r="JV213" s="15"/>
      <c r="JW213" s="15"/>
      <c r="JX213" s="15"/>
      <c r="JY213" s="15"/>
      <c r="JZ213" s="15"/>
      <c r="KA213" s="15"/>
      <c r="KB213" s="15"/>
      <c r="KC213" s="15"/>
      <c r="KF213" s="15"/>
      <c r="KG213" s="15"/>
      <c r="KH213" s="15"/>
      <c r="KI213" s="15"/>
      <c r="KJ213" s="15"/>
      <c r="KK213" s="15"/>
      <c r="KL213" s="15"/>
      <c r="KM213" s="15"/>
      <c r="KP213" s="15"/>
      <c r="KQ213" s="15"/>
      <c r="KR213" s="15"/>
      <c r="KS213" s="15"/>
      <c r="KT213" s="15"/>
      <c r="KU213" s="15"/>
      <c r="KV213" s="15"/>
      <c r="KW213" s="15"/>
      <c r="KZ213" s="15"/>
      <c r="LA213" s="15"/>
    </row>
    <row r="214" spans="3:313" x14ac:dyDescent="0.25">
      <c r="C214" s="15"/>
      <c r="D214" s="15"/>
      <c r="E214" s="15"/>
      <c r="F214" s="15"/>
      <c r="G214" s="15"/>
      <c r="H214" s="15"/>
      <c r="I214" s="15"/>
      <c r="L214" s="15"/>
      <c r="M214" s="15"/>
      <c r="N214" s="15"/>
      <c r="O214" s="15"/>
      <c r="P214" s="15"/>
      <c r="Q214" s="15"/>
      <c r="R214" s="15"/>
      <c r="S214" s="15"/>
      <c r="V214" s="15"/>
      <c r="W214" s="15"/>
      <c r="X214" s="15"/>
      <c r="Y214" s="15"/>
      <c r="Z214" s="15"/>
      <c r="AA214" s="15"/>
      <c r="AB214" s="15"/>
      <c r="AC214" s="15"/>
      <c r="AF214" s="15"/>
      <c r="AG214" s="15"/>
      <c r="AH214" s="15"/>
      <c r="AI214" s="15"/>
      <c r="AJ214" s="15"/>
      <c r="AK214" s="15"/>
      <c r="AL214" s="15"/>
      <c r="AM214" s="15"/>
      <c r="AP214" s="15"/>
      <c r="AQ214" s="15"/>
      <c r="AR214" s="15"/>
      <c r="AS214" s="15"/>
      <c r="AT214" s="15"/>
      <c r="AU214" s="15"/>
      <c r="AV214" s="15"/>
      <c r="AW214" s="15"/>
      <c r="AZ214" s="15"/>
      <c r="BA214" s="15"/>
      <c r="BB214" s="15"/>
      <c r="BC214" s="15"/>
      <c r="BD214" s="15"/>
      <c r="BE214" s="15"/>
      <c r="BF214" s="15"/>
      <c r="BG214" s="15"/>
      <c r="BJ214" s="15"/>
      <c r="BK214" s="15"/>
      <c r="BL214" s="15"/>
      <c r="BM214" s="15"/>
      <c r="BN214" s="15"/>
      <c r="BO214" s="15"/>
      <c r="BP214" s="15"/>
      <c r="BQ214" s="15"/>
      <c r="BT214" s="15"/>
      <c r="BU214" s="15"/>
      <c r="BV214" s="15"/>
      <c r="BW214" s="15"/>
      <c r="BX214" s="15"/>
      <c r="BY214" s="15"/>
      <c r="BZ214" s="15"/>
      <c r="CA214" s="15"/>
      <c r="CD214" s="15"/>
      <c r="CE214" s="15"/>
      <c r="CF214" s="15"/>
      <c r="CG214" s="15"/>
      <c r="CH214" s="15"/>
      <c r="CI214" s="15"/>
      <c r="CJ214" s="15"/>
      <c r="CK214" s="15"/>
      <c r="CN214" s="15"/>
      <c r="CO214" s="15"/>
      <c r="CP214" s="15"/>
      <c r="CQ214" s="15"/>
      <c r="CR214" s="15"/>
      <c r="CS214" s="15"/>
      <c r="CT214" s="15"/>
      <c r="CU214" s="15"/>
      <c r="CX214" s="15"/>
      <c r="CY214" s="15"/>
      <c r="CZ214" s="15"/>
      <c r="DA214" s="15"/>
      <c r="DB214" s="15"/>
      <c r="DC214" s="15"/>
      <c r="DD214" s="15"/>
      <c r="DE214" s="15"/>
      <c r="DH214" s="15"/>
      <c r="DI214" s="15"/>
      <c r="DJ214" s="15"/>
      <c r="DK214" s="15"/>
      <c r="DL214" s="15"/>
      <c r="DM214" s="15"/>
      <c r="DN214" s="15"/>
      <c r="DO214" s="15"/>
      <c r="DR214" s="15"/>
      <c r="DS214" s="15"/>
      <c r="DT214" s="15"/>
      <c r="DU214" s="15"/>
      <c r="DV214" s="15"/>
      <c r="DW214" s="15"/>
      <c r="DX214" s="15"/>
      <c r="DY214" s="15"/>
      <c r="EB214" s="15"/>
      <c r="EC214" s="15"/>
      <c r="ED214" s="15"/>
      <c r="EE214" s="15"/>
      <c r="EF214" s="15"/>
      <c r="EG214" s="15"/>
      <c r="EH214" s="15"/>
      <c r="EI214" s="15"/>
      <c r="EL214" s="15"/>
      <c r="EM214" s="15"/>
      <c r="EN214" s="15"/>
      <c r="EO214" s="15"/>
      <c r="EP214" s="15"/>
      <c r="EQ214" s="15"/>
      <c r="ER214" s="15"/>
      <c r="ES214" s="15"/>
      <c r="EV214" s="15"/>
      <c r="EW214" s="15"/>
      <c r="EX214" s="15"/>
      <c r="EY214" s="15"/>
      <c r="EZ214" s="15"/>
      <c r="FA214" s="15"/>
      <c r="FB214" s="15"/>
      <c r="FC214" s="15"/>
      <c r="FF214" s="15"/>
      <c r="FG214" s="15"/>
      <c r="FH214" s="15"/>
      <c r="FI214" s="15"/>
      <c r="FJ214" s="15"/>
      <c r="FK214" s="15"/>
      <c r="FL214" s="15"/>
      <c r="FM214" s="15"/>
      <c r="FP214" s="15"/>
      <c r="FQ214" s="15"/>
      <c r="FR214" s="15"/>
      <c r="FS214" s="15"/>
      <c r="FT214" s="15"/>
      <c r="FU214" s="15"/>
      <c r="FV214" s="15"/>
      <c r="FW214" s="15"/>
      <c r="FZ214" s="15"/>
      <c r="GA214" s="15"/>
      <c r="GB214" s="15"/>
      <c r="GC214" s="15"/>
      <c r="GD214" s="15"/>
      <c r="GE214" s="15"/>
      <c r="GF214" s="15"/>
      <c r="GG214" s="15"/>
      <c r="GJ214" s="15"/>
      <c r="GK214" s="15"/>
      <c r="GL214" s="15"/>
      <c r="GM214" s="15"/>
      <c r="GN214" s="15"/>
      <c r="GO214" s="15"/>
      <c r="GP214" s="15"/>
      <c r="GQ214" s="15"/>
      <c r="GT214" s="15"/>
      <c r="GU214" s="15"/>
      <c r="GV214" s="15"/>
      <c r="GW214" s="15"/>
      <c r="GX214" s="15"/>
      <c r="GY214" s="15"/>
      <c r="GZ214" s="15"/>
      <c r="HA214" s="15"/>
      <c r="HD214" s="15"/>
      <c r="HE214" s="15"/>
      <c r="HF214" s="15"/>
      <c r="HG214" s="15"/>
      <c r="HH214" s="15"/>
      <c r="HI214" s="15"/>
      <c r="HJ214" s="15"/>
      <c r="HK214" s="15"/>
      <c r="HN214" s="15"/>
      <c r="HO214" s="15"/>
      <c r="HP214" s="15"/>
      <c r="HQ214" s="15"/>
      <c r="HR214" s="15"/>
      <c r="HS214" s="15"/>
      <c r="HT214" s="15"/>
      <c r="HU214" s="15"/>
      <c r="HX214" s="15"/>
      <c r="HY214" s="15"/>
      <c r="HZ214" s="15"/>
      <c r="IA214" s="15"/>
      <c r="IB214" s="15"/>
      <c r="IC214" s="15"/>
      <c r="ID214" s="15"/>
      <c r="IE214" s="15"/>
      <c r="IH214" s="15"/>
      <c r="II214" s="15"/>
      <c r="IJ214" s="15"/>
      <c r="IK214" s="15"/>
      <c r="IL214" s="15"/>
      <c r="IM214" s="15"/>
      <c r="IN214" s="15"/>
      <c r="IO214" s="15"/>
      <c r="IR214" s="15"/>
      <c r="IS214" s="15"/>
      <c r="IT214" s="15"/>
      <c r="IU214" s="15"/>
      <c r="IV214" s="15"/>
      <c r="IW214" s="15"/>
      <c r="IX214" s="15"/>
      <c r="IY214" s="15"/>
      <c r="JB214" s="15"/>
      <c r="JC214" s="15"/>
      <c r="JD214" s="15"/>
      <c r="JE214" s="15"/>
      <c r="JF214" s="15"/>
      <c r="JG214" s="15"/>
      <c r="JH214" s="15"/>
      <c r="JI214" s="15"/>
      <c r="JL214" s="15"/>
      <c r="JM214" s="15"/>
      <c r="JN214" s="15"/>
      <c r="JO214" s="15"/>
      <c r="JP214" s="15"/>
      <c r="JQ214" s="15"/>
      <c r="JR214" s="15"/>
      <c r="JS214" s="15"/>
      <c r="JV214" s="15"/>
      <c r="JW214" s="15"/>
      <c r="JX214" s="15"/>
      <c r="JY214" s="15"/>
      <c r="JZ214" s="15"/>
      <c r="KA214" s="15"/>
      <c r="KB214" s="15"/>
      <c r="KC214" s="15"/>
      <c r="KF214" s="15"/>
      <c r="KG214" s="15"/>
      <c r="KH214" s="15"/>
      <c r="KI214" s="15"/>
      <c r="KJ214" s="15"/>
      <c r="KK214" s="15"/>
      <c r="KL214" s="15"/>
      <c r="KM214" s="15"/>
      <c r="KP214" s="15"/>
      <c r="KQ214" s="15"/>
      <c r="KR214" s="15"/>
      <c r="KS214" s="15"/>
      <c r="KT214" s="15"/>
      <c r="KU214" s="15"/>
      <c r="KV214" s="15"/>
      <c r="KW214" s="15"/>
      <c r="KZ214" s="15"/>
      <c r="LA214" s="15"/>
    </row>
    <row r="215" spans="3:313" x14ac:dyDescent="0.25">
      <c r="C215" s="15"/>
      <c r="D215" s="15"/>
      <c r="E215" s="15"/>
      <c r="F215" s="15"/>
      <c r="G215" s="15"/>
      <c r="H215" s="15"/>
      <c r="I215" s="15"/>
      <c r="L215" s="15"/>
      <c r="M215" s="15"/>
      <c r="N215" s="15"/>
      <c r="O215" s="15"/>
      <c r="P215" s="15"/>
      <c r="Q215" s="15"/>
      <c r="R215" s="15"/>
      <c r="S215" s="15"/>
      <c r="V215" s="15"/>
      <c r="W215" s="15"/>
      <c r="X215" s="15"/>
      <c r="Y215" s="15"/>
      <c r="Z215" s="15"/>
      <c r="AA215" s="15"/>
      <c r="AB215" s="15"/>
      <c r="AC215" s="15"/>
      <c r="AF215" s="15"/>
      <c r="AG215" s="15"/>
      <c r="AH215" s="15"/>
      <c r="AI215" s="15"/>
      <c r="AJ215" s="15"/>
      <c r="AK215" s="15"/>
      <c r="AL215" s="15"/>
      <c r="AM215" s="15"/>
      <c r="AP215" s="15"/>
      <c r="AQ215" s="15"/>
      <c r="AR215" s="15"/>
      <c r="AS215" s="15"/>
      <c r="AT215" s="15"/>
      <c r="AU215" s="15"/>
      <c r="AV215" s="15"/>
      <c r="AW215" s="15"/>
      <c r="AZ215" s="15"/>
      <c r="BA215" s="15"/>
      <c r="BB215" s="15"/>
      <c r="BC215" s="15"/>
      <c r="BD215" s="15"/>
      <c r="BE215" s="15"/>
      <c r="BF215" s="15"/>
      <c r="BG215" s="15"/>
      <c r="BJ215" s="15"/>
      <c r="BK215" s="15"/>
      <c r="BL215" s="15"/>
      <c r="BM215" s="15"/>
      <c r="BN215" s="15"/>
      <c r="BO215" s="15"/>
      <c r="BP215" s="15"/>
      <c r="BQ215" s="15"/>
      <c r="BT215" s="15"/>
      <c r="BU215" s="15"/>
      <c r="BV215" s="15"/>
      <c r="BW215" s="15"/>
      <c r="BX215" s="15"/>
      <c r="BY215" s="15"/>
      <c r="BZ215" s="15"/>
      <c r="CA215" s="15"/>
      <c r="CD215" s="15"/>
      <c r="CE215" s="15"/>
      <c r="CF215" s="15"/>
      <c r="CG215" s="15"/>
      <c r="CH215" s="15"/>
      <c r="CI215" s="15"/>
      <c r="CJ215" s="15"/>
      <c r="CK215" s="15"/>
      <c r="CN215" s="15"/>
      <c r="CO215" s="15"/>
      <c r="CP215" s="15"/>
      <c r="CQ215" s="15"/>
      <c r="CR215" s="15"/>
      <c r="CS215" s="15"/>
      <c r="CT215" s="15"/>
      <c r="CU215" s="15"/>
      <c r="CX215" s="15"/>
      <c r="CY215" s="15"/>
      <c r="CZ215" s="15"/>
      <c r="DA215" s="15"/>
      <c r="DB215" s="15"/>
      <c r="DC215" s="15"/>
      <c r="DD215" s="15"/>
      <c r="DE215" s="15"/>
      <c r="DH215" s="15"/>
      <c r="DI215" s="15"/>
      <c r="DJ215" s="15"/>
      <c r="DK215" s="15"/>
      <c r="DL215" s="15"/>
      <c r="DM215" s="15"/>
      <c r="DN215" s="15"/>
      <c r="DO215" s="15"/>
      <c r="DR215" s="15"/>
      <c r="DS215" s="15"/>
      <c r="DT215" s="15"/>
      <c r="DU215" s="15"/>
      <c r="DV215" s="15"/>
      <c r="DW215" s="15"/>
      <c r="DX215" s="15"/>
      <c r="DY215" s="15"/>
      <c r="EB215" s="15"/>
      <c r="EC215" s="15"/>
      <c r="ED215" s="15"/>
      <c r="EE215" s="15"/>
      <c r="EF215" s="15"/>
      <c r="EG215" s="15"/>
      <c r="EH215" s="15"/>
      <c r="EI215" s="15"/>
      <c r="EL215" s="15"/>
      <c r="EM215" s="15"/>
      <c r="EN215" s="15"/>
      <c r="EO215" s="15"/>
      <c r="EP215" s="15"/>
      <c r="EQ215" s="15"/>
      <c r="ER215" s="15"/>
      <c r="ES215" s="15"/>
      <c r="EV215" s="15"/>
      <c r="EW215" s="15"/>
      <c r="EX215" s="15"/>
      <c r="EY215" s="15"/>
      <c r="EZ215" s="15"/>
      <c r="FA215" s="15"/>
      <c r="FB215" s="15"/>
      <c r="FC215" s="15"/>
      <c r="FF215" s="15"/>
      <c r="FG215" s="15"/>
      <c r="FH215" s="15"/>
      <c r="FI215" s="15"/>
      <c r="FJ215" s="15"/>
      <c r="FK215" s="15"/>
      <c r="FL215" s="15"/>
      <c r="FM215" s="15"/>
      <c r="FP215" s="15"/>
      <c r="FQ215" s="15"/>
      <c r="FR215" s="15"/>
      <c r="FS215" s="15"/>
      <c r="FT215" s="15"/>
      <c r="FU215" s="15"/>
      <c r="FV215" s="15"/>
      <c r="FW215" s="15"/>
      <c r="FZ215" s="15"/>
      <c r="GA215" s="15"/>
      <c r="GB215" s="15"/>
      <c r="GC215" s="15"/>
      <c r="GD215" s="15"/>
      <c r="GE215" s="15"/>
      <c r="GF215" s="15"/>
      <c r="GG215" s="15"/>
      <c r="GJ215" s="15"/>
      <c r="GK215" s="15"/>
      <c r="GL215" s="15"/>
      <c r="GM215" s="15"/>
      <c r="GN215" s="15"/>
      <c r="GO215" s="15"/>
      <c r="GP215" s="15"/>
      <c r="GQ215" s="15"/>
      <c r="GT215" s="15"/>
      <c r="GU215" s="15"/>
      <c r="GV215" s="15"/>
      <c r="GW215" s="15"/>
      <c r="GX215" s="15"/>
      <c r="GY215" s="15"/>
      <c r="GZ215" s="15"/>
      <c r="HA215" s="15"/>
      <c r="HD215" s="15"/>
      <c r="HE215" s="15"/>
      <c r="HF215" s="15"/>
      <c r="HG215" s="15"/>
      <c r="HH215" s="15"/>
      <c r="HI215" s="15"/>
      <c r="HJ215" s="15"/>
      <c r="HK215" s="15"/>
      <c r="HN215" s="15"/>
      <c r="HO215" s="15"/>
      <c r="HP215" s="15"/>
      <c r="HQ215" s="15"/>
      <c r="HR215" s="15"/>
      <c r="HS215" s="15"/>
      <c r="HT215" s="15"/>
      <c r="HU215" s="15"/>
      <c r="HX215" s="15"/>
      <c r="HY215" s="15"/>
      <c r="HZ215" s="15"/>
      <c r="IA215" s="15"/>
      <c r="IB215" s="15"/>
      <c r="IC215" s="15"/>
      <c r="ID215" s="15"/>
      <c r="IE215" s="15"/>
      <c r="IH215" s="15"/>
      <c r="II215" s="15"/>
      <c r="IJ215" s="15"/>
      <c r="IK215" s="15"/>
      <c r="IL215" s="15"/>
      <c r="IM215" s="15"/>
      <c r="IN215" s="15"/>
      <c r="IO215" s="15"/>
      <c r="IR215" s="15"/>
      <c r="IS215" s="15"/>
      <c r="IT215" s="15"/>
      <c r="IU215" s="15"/>
      <c r="IV215" s="15"/>
      <c r="IW215" s="15"/>
      <c r="IX215" s="15"/>
      <c r="IY215" s="15"/>
      <c r="JB215" s="15"/>
      <c r="JC215" s="15"/>
      <c r="JD215" s="15"/>
      <c r="JE215" s="15"/>
      <c r="JF215" s="15"/>
      <c r="JG215" s="15"/>
      <c r="JH215" s="15"/>
      <c r="JI215" s="15"/>
      <c r="JL215" s="15"/>
      <c r="JM215" s="15"/>
      <c r="JN215" s="15"/>
      <c r="JO215" s="15"/>
      <c r="JP215" s="15"/>
      <c r="JQ215" s="15"/>
      <c r="JR215" s="15"/>
      <c r="JS215" s="15"/>
      <c r="JV215" s="15"/>
      <c r="JW215" s="15"/>
      <c r="JX215" s="15"/>
      <c r="JY215" s="15"/>
      <c r="JZ215" s="15"/>
      <c r="KA215" s="15"/>
      <c r="KB215" s="15"/>
      <c r="KC215" s="15"/>
      <c r="KF215" s="15"/>
      <c r="KG215" s="15"/>
      <c r="KH215" s="15"/>
      <c r="KI215" s="15"/>
      <c r="KJ215" s="15"/>
      <c r="KK215" s="15"/>
      <c r="KL215" s="15"/>
      <c r="KM215" s="15"/>
      <c r="KP215" s="15"/>
      <c r="KQ215" s="15"/>
      <c r="KR215" s="15"/>
      <c r="KS215" s="15"/>
      <c r="KT215" s="15"/>
      <c r="KU215" s="15"/>
      <c r="KV215" s="15"/>
      <c r="KW215" s="15"/>
      <c r="KZ215" s="15"/>
      <c r="LA215" s="15"/>
    </row>
    <row r="216" spans="3:313" x14ac:dyDescent="0.25">
      <c r="C216" s="15"/>
      <c r="D216" s="15"/>
      <c r="E216" s="15"/>
      <c r="F216" s="15"/>
      <c r="G216" s="15"/>
      <c r="H216" s="15"/>
      <c r="I216" s="15"/>
      <c r="L216" s="15"/>
      <c r="M216" s="15"/>
      <c r="N216" s="15"/>
      <c r="O216" s="15"/>
      <c r="P216" s="15"/>
      <c r="Q216" s="15"/>
      <c r="R216" s="15"/>
      <c r="S216" s="15"/>
      <c r="V216" s="15"/>
      <c r="W216" s="15"/>
      <c r="X216" s="15"/>
      <c r="Y216" s="15"/>
      <c r="Z216" s="15"/>
      <c r="AA216" s="15"/>
      <c r="AB216" s="15"/>
      <c r="AC216" s="15"/>
      <c r="AF216" s="15"/>
      <c r="AG216" s="15"/>
      <c r="AH216" s="15"/>
      <c r="AI216" s="15"/>
      <c r="AJ216" s="15"/>
      <c r="AK216" s="15"/>
      <c r="AL216" s="15"/>
      <c r="AM216" s="15"/>
      <c r="AP216" s="15"/>
      <c r="AQ216" s="15"/>
      <c r="AR216" s="15"/>
      <c r="AS216" s="15"/>
      <c r="AT216" s="15"/>
      <c r="AU216" s="15"/>
      <c r="AV216" s="15"/>
      <c r="AW216" s="15"/>
      <c r="AZ216" s="15"/>
      <c r="BA216" s="15"/>
      <c r="BB216" s="15"/>
      <c r="BC216" s="15"/>
      <c r="BD216" s="15"/>
      <c r="BE216" s="15"/>
      <c r="BF216" s="15"/>
      <c r="BG216" s="15"/>
      <c r="BJ216" s="15"/>
      <c r="BK216" s="15"/>
      <c r="BL216" s="15"/>
      <c r="BM216" s="15"/>
      <c r="BN216" s="15"/>
      <c r="BO216" s="15"/>
      <c r="BP216" s="15"/>
      <c r="BQ216" s="15"/>
      <c r="BT216" s="15"/>
      <c r="BU216" s="15"/>
      <c r="BV216" s="15"/>
      <c r="BW216" s="15"/>
      <c r="BX216" s="15"/>
      <c r="BY216" s="15"/>
      <c r="BZ216" s="15"/>
      <c r="CA216" s="15"/>
      <c r="CD216" s="15"/>
      <c r="CE216" s="15"/>
      <c r="CF216" s="15"/>
      <c r="CG216" s="15"/>
      <c r="CH216" s="15"/>
      <c r="CI216" s="15"/>
      <c r="CJ216" s="15"/>
      <c r="CK216" s="15"/>
      <c r="CN216" s="15"/>
      <c r="CO216" s="15"/>
      <c r="CP216" s="15"/>
      <c r="CQ216" s="15"/>
      <c r="CR216" s="15"/>
      <c r="CS216" s="15"/>
      <c r="CT216" s="15"/>
      <c r="CU216" s="15"/>
      <c r="CX216" s="15"/>
      <c r="CY216" s="15"/>
      <c r="CZ216" s="15"/>
      <c r="DA216" s="15"/>
      <c r="DB216" s="15"/>
      <c r="DC216" s="15"/>
      <c r="DD216" s="15"/>
      <c r="DE216" s="15"/>
      <c r="DH216" s="15"/>
      <c r="DI216" s="15"/>
      <c r="DJ216" s="15"/>
      <c r="DK216" s="15"/>
      <c r="DL216" s="15"/>
      <c r="DM216" s="15"/>
      <c r="DN216" s="15"/>
      <c r="DO216" s="15"/>
      <c r="DR216" s="15"/>
      <c r="DS216" s="15"/>
      <c r="DT216" s="15"/>
      <c r="DU216" s="15"/>
      <c r="DV216" s="15"/>
      <c r="DW216" s="15"/>
      <c r="DX216" s="15"/>
      <c r="DY216" s="15"/>
      <c r="EB216" s="15"/>
      <c r="EC216" s="15"/>
      <c r="ED216" s="15"/>
      <c r="EE216" s="15"/>
      <c r="EF216" s="15"/>
      <c r="EG216" s="15"/>
      <c r="EH216" s="15"/>
      <c r="EI216" s="15"/>
      <c r="EL216" s="15"/>
      <c r="EM216" s="15"/>
      <c r="EN216" s="15"/>
      <c r="EO216" s="15"/>
      <c r="EP216" s="15"/>
      <c r="EQ216" s="15"/>
      <c r="ER216" s="15"/>
      <c r="ES216" s="15"/>
      <c r="EV216" s="15"/>
      <c r="EW216" s="15"/>
      <c r="EX216" s="15"/>
      <c r="EY216" s="15"/>
      <c r="EZ216" s="15"/>
      <c r="FA216" s="15"/>
      <c r="FB216" s="15"/>
      <c r="FC216" s="15"/>
      <c r="FF216" s="15"/>
      <c r="FG216" s="15"/>
      <c r="FH216" s="15"/>
      <c r="FI216" s="15"/>
      <c r="FJ216" s="15"/>
      <c r="FK216" s="15"/>
      <c r="FL216" s="15"/>
      <c r="FM216" s="15"/>
      <c r="FP216" s="15"/>
      <c r="FQ216" s="15"/>
      <c r="FR216" s="15"/>
      <c r="FS216" s="15"/>
      <c r="FT216" s="15"/>
      <c r="FU216" s="15"/>
      <c r="FV216" s="15"/>
      <c r="FW216" s="15"/>
      <c r="FZ216" s="15"/>
      <c r="GA216" s="15"/>
      <c r="GB216" s="15"/>
      <c r="GC216" s="15"/>
      <c r="GD216" s="15"/>
      <c r="GE216" s="15"/>
      <c r="GF216" s="15"/>
      <c r="GG216" s="15"/>
      <c r="GJ216" s="15"/>
      <c r="GK216" s="15"/>
      <c r="GL216" s="15"/>
      <c r="GM216" s="15"/>
      <c r="GN216" s="15"/>
      <c r="GO216" s="15"/>
      <c r="GP216" s="15"/>
      <c r="GQ216" s="15"/>
      <c r="GT216" s="15"/>
      <c r="GU216" s="15"/>
      <c r="GV216" s="15"/>
      <c r="GW216" s="15"/>
      <c r="GX216" s="15"/>
      <c r="GY216" s="15"/>
      <c r="GZ216" s="15"/>
      <c r="HA216" s="15"/>
      <c r="HD216" s="15"/>
      <c r="HE216" s="15"/>
      <c r="HF216" s="15"/>
      <c r="HG216" s="15"/>
      <c r="HH216" s="15"/>
      <c r="HI216" s="15"/>
      <c r="HJ216" s="15"/>
      <c r="HK216" s="15"/>
      <c r="HN216" s="15"/>
      <c r="HO216" s="15"/>
      <c r="HP216" s="15"/>
      <c r="HQ216" s="15"/>
      <c r="HR216" s="15"/>
      <c r="HS216" s="15"/>
      <c r="HT216" s="15"/>
      <c r="HU216" s="15"/>
      <c r="HX216" s="15"/>
      <c r="HY216" s="15"/>
      <c r="HZ216" s="15"/>
      <c r="IA216" s="15"/>
      <c r="IB216" s="15"/>
      <c r="IC216" s="15"/>
      <c r="ID216" s="15"/>
      <c r="IE216" s="15"/>
      <c r="IH216" s="15"/>
      <c r="II216" s="15"/>
      <c r="IJ216" s="15"/>
      <c r="IK216" s="15"/>
      <c r="IL216" s="15"/>
      <c r="IM216" s="15"/>
      <c r="IN216" s="15"/>
      <c r="IO216" s="15"/>
      <c r="IR216" s="15"/>
      <c r="IS216" s="15"/>
      <c r="IT216" s="15"/>
      <c r="IU216" s="15"/>
      <c r="IV216" s="15"/>
      <c r="IW216" s="15"/>
      <c r="IX216" s="15"/>
      <c r="IY216" s="15"/>
      <c r="JB216" s="15"/>
      <c r="JC216" s="15"/>
      <c r="JD216" s="15"/>
      <c r="JE216" s="15"/>
      <c r="JF216" s="15"/>
      <c r="JG216" s="15"/>
      <c r="JH216" s="15"/>
      <c r="JI216" s="15"/>
      <c r="JL216" s="15"/>
      <c r="JM216" s="15"/>
      <c r="JN216" s="15"/>
      <c r="JO216" s="15"/>
      <c r="JP216" s="15"/>
      <c r="JQ216" s="15"/>
      <c r="JR216" s="15"/>
      <c r="JS216" s="15"/>
      <c r="JV216" s="15"/>
      <c r="JW216" s="15"/>
      <c r="JX216" s="15"/>
      <c r="JY216" s="15"/>
      <c r="JZ216" s="15"/>
      <c r="KA216" s="15"/>
      <c r="KB216" s="15"/>
      <c r="KC216" s="15"/>
      <c r="KF216" s="15"/>
      <c r="KG216" s="15"/>
      <c r="KH216" s="15"/>
      <c r="KI216" s="15"/>
      <c r="KJ216" s="15"/>
      <c r="KK216" s="15"/>
      <c r="KL216" s="15"/>
      <c r="KM216" s="15"/>
      <c r="KP216" s="15"/>
      <c r="KQ216" s="15"/>
      <c r="KR216" s="15"/>
      <c r="KS216" s="15"/>
      <c r="KT216" s="15"/>
      <c r="KU216" s="15"/>
      <c r="KV216" s="15"/>
      <c r="KW216" s="15"/>
      <c r="KZ216" s="15"/>
      <c r="LA216" s="15"/>
    </row>
    <row r="217" spans="3:313" x14ac:dyDescent="0.25">
      <c r="C217" s="15"/>
      <c r="D217" s="15"/>
      <c r="E217" s="15"/>
      <c r="F217" s="15"/>
      <c r="G217" s="15"/>
      <c r="H217" s="15"/>
      <c r="I217" s="15"/>
      <c r="L217" s="15"/>
      <c r="M217" s="15"/>
      <c r="N217" s="15"/>
      <c r="O217" s="15"/>
      <c r="P217" s="15"/>
      <c r="Q217" s="15"/>
      <c r="R217" s="15"/>
      <c r="S217" s="15"/>
      <c r="V217" s="15"/>
      <c r="W217" s="15"/>
      <c r="X217" s="15"/>
      <c r="Y217" s="15"/>
      <c r="Z217" s="15"/>
      <c r="AA217" s="15"/>
      <c r="AB217" s="15"/>
      <c r="AC217" s="15"/>
      <c r="AF217" s="15"/>
      <c r="AG217" s="15"/>
      <c r="AH217" s="15"/>
      <c r="AI217" s="15"/>
      <c r="AJ217" s="15"/>
      <c r="AK217" s="15"/>
      <c r="AL217" s="15"/>
      <c r="AM217" s="15"/>
      <c r="AP217" s="15"/>
      <c r="AQ217" s="15"/>
      <c r="AR217" s="15"/>
      <c r="AS217" s="15"/>
      <c r="AT217" s="15"/>
      <c r="AU217" s="15"/>
      <c r="AV217" s="15"/>
      <c r="AW217" s="15"/>
      <c r="AZ217" s="15"/>
      <c r="BA217" s="15"/>
      <c r="BB217" s="15"/>
      <c r="BC217" s="15"/>
      <c r="BD217" s="15"/>
      <c r="BE217" s="15"/>
      <c r="BF217" s="15"/>
      <c r="BG217" s="15"/>
      <c r="BJ217" s="15"/>
      <c r="BK217" s="15"/>
      <c r="BL217" s="15"/>
      <c r="BM217" s="15"/>
      <c r="BN217" s="15"/>
      <c r="BO217" s="15"/>
      <c r="BP217" s="15"/>
      <c r="BQ217" s="15"/>
      <c r="BT217" s="15"/>
      <c r="BU217" s="15"/>
      <c r="BV217" s="15"/>
      <c r="BW217" s="15"/>
      <c r="BX217" s="15"/>
      <c r="BY217" s="15"/>
      <c r="BZ217" s="15"/>
      <c r="CA217" s="15"/>
      <c r="CD217" s="15"/>
      <c r="CE217" s="15"/>
      <c r="CF217" s="15"/>
      <c r="CG217" s="15"/>
      <c r="CH217" s="15"/>
      <c r="CI217" s="15"/>
      <c r="CJ217" s="15"/>
      <c r="CK217" s="15"/>
      <c r="CN217" s="15"/>
      <c r="CO217" s="15"/>
      <c r="CP217" s="15"/>
      <c r="CQ217" s="15"/>
      <c r="CR217" s="15"/>
      <c r="CS217" s="15"/>
      <c r="CT217" s="15"/>
      <c r="CU217" s="15"/>
      <c r="CX217" s="15"/>
      <c r="CY217" s="15"/>
      <c r="CZ217" s="15"/>
      <c r="DA217" s="15"/>
      <c r="DB217" s="15"/>
      <c r="DC217" s="15"/>
      <c r="DD217" s="15"/>
      <c r="DE217" s="15"/>
      <c r="DH217" s="15"/>
      <c r="DI217" s="15"/>
      <c r="DJ217" s="15"/>
      <c r="DK217" s="15"/>
      <c r="DL217" s="15"/>
      <c r="DM217" s="15"/>
      <c r="DN217" s="15"/>
      <c r="DO217" s="15"/>
      <c r="DR217" s="15"/>
      <c r="DS217" s="15"/>
      <c r="DT217" s="15"/>
      <c r="DU217" s="15"/>
      <c r="DV217" s="15"/>
      <c r="DW217" s="15"/>
      <c r="DX217" s="15"/>
      <c r="DY217" s="15"/>
      <c r="EB217" s="15"/>
      <c r="EC217" s="15"/>
      <c r="ED217" s="15"/>
      <c r="EE217" s="15"/>
      <c r="EF217" s="15"/>
      <c r="EG217" s="15"/>
      <c r="EH217" s="15"/>
      <c r="EI217" s="15"/>
      <c r="EL217" s="15"/>
      <c r="EM217" s="15"/>
      <c r="EN217" s="15"/>
      <c r="EO217" s="15"/>
      <c r="EP217" s="15"/>
      <c r="EQ217" s="15"/>
      <c r="ER217" s="15"/>
      <c r="ES217" s="15"/>
      <c r="EV217" s="15"/>
      <c r="EW217" s="15"/>
      <c r="EX217" s="15"/>
      <c r="EY217" s="15"/>
      <c r="EZ217" s="15"/>
      <c r="FA217" s="15"/>
      <c r="FB217" s="15"/>
      <c r="FC217" s="15"/>
      <c r="FF217" s="15"/>
      <c r="FG217" s="15"/>
      <c r="FH217" s="15"/>
      <c r="FI217" s="15"/>
      <c r="FJ217" s="15"/>
      <c r="FK217" s="15"/>
      <c r="FL217" s="15"/>
      <c r="FM217" s="15"/>
      <c r="FP217" s="15"/>
      <c r="FQ217" s="15"/>
      <c r="FR217" s="15"/>
      <c r="FS217" s="15"/>
      <c r="FT217" s="15"/>
      <c r="FU217" s="15"/>
      <c r="FV217" s="15"/>
      <c r="FW217" s="15"/>
      <c r="FZ217" s="15"/>
      <c r="GA217" s="15"/>
      <c r="GB217" s="15"/>
      <c r="GC217" s="15"/>
      <c r="GD217" s="15"/>
      <c r="GE217" s="15"/>
      <c r="GF217" s="15"/>
      <c r="GG217" s="15"/>
      <c r="GJ217" s="15"/>
      <c r="GK217" s="15"/>
      <c r="GL217" s="15"/>
      <c r="GM217" s="15"/>
      <c r="GN217" s="15"/>
      <c r="GO217" s="15"/>
      <c r="GP217" s="15"/>
      <c r="GQ217" s="15"/>
      <c r="GT217" s="15"/>
      <c r="GU217" s="15"/>
      <c r="GV217" s="15"/>
      <c r="GW217" s="15"/>
      <c r="GX217" s="15"/>
      <c r="GY217" s="15"/>
      <c r="GZ217" s="15"/>
      <c r="HA217" s="15"/>
      <c r="HD217" s="15"/>
      <c r="HE217" s="15"/>
      <c r="HF217" s="15"/>
      <c r="HG217" s="15"/>
      <c r="HH217" s="15"/>
      <c r="HI217" s="15"/>
      <c r="HJ217" s="15"/>
      <c r="HK217" s="15"/>
      <c r="HN217" s="15"/>
      <c r="HO217" s="15"/>
      <c r="HP217" s="15"/>
      <c r="HQ217" s="15"/>
      <c r="HR217" s="15"/>
      <c r="HS217" s="15"/>
      <c r="HT217" s="15"/>
      <c r="HU217" s="15"/>
      <c r="HX217" s="15"/>
      <c r="HY217" s="15"/>
      <c r="HZ217" s="15"/>
      <c r="IA217" s="15"/>
      <c r="IB217" s="15"/>
      <c r="IC217" s="15"/>
      <c r="ID217" s="15"/>
      <c r="IE217" s="15"/>
      <c r="IH217" s="15"/>
      <c r="II217" s="15"/>
      <c r="IJ217" s="15"/>
      <c r="IK217" s="15"/>
      <c r="IL217" s="15"/>
      <c r="IM217" s="15"/>
      <c r="IN217" s="15"/>
      <c r="IO217" s="15"/>
      <c r="IR217" s="15"/>
      <c r="IS217" s="15"/>
      <c r="IT217" s="15"/>
      <c r="IU217" s="15"/>
      <c r="IV217" s="15"/>
      <c r="IW217" s="15"/>
      <c r="IX217" s="15"/>
      <c r="IY217" s="15"/>
      <c r="JB217" s="15"/>
      <c r="JC217" s="15"/>
      <c r="JD217" s="15"/>
      <c r="JE217" s="15"/>
      <c r="JF217" s="15"/>
      <c r="JG217" s="15"/>
      <c r="JH217" s="15"/>
      <c r="JI217" s="15"/>
      <c r="JL217" s="15"/>
      <c r="JM217" s="15"/>
      <c r="JN217" s="15"/>
      <c r="JO217" s="15"/>
      <c r="JP217" s="15"/>
      <c r="JQ217" s="15"/>
      <c r="JR217" s="15"/>
      <c r="JS217" s="15"/>
      <c r="JV217" s="15"/>
      <c r="JW217" s="15"/>
      <c r="JX217" s="15"/>
      <c r="JY217" s="15"/>
      <c r="JZ217" s="15"/>
      <c r="KA217" s="15"/>
      <c r="KB217" s="15"/>
      <c r="KC217" s="15"/>
      <c r="KF217" s="15"/>
      <c r="KG217" s="15"/>
      <c r="KH217" s="15"/>
      <c r="KI217" s="15"/>
      <c r="KJ217" s="15"/>
      <c r="KK217" s="15"/>
      <c r="KL217" s="15"/>
      <c r="KM217" s="15"/>
      <c r="KP217" s="15"/>
      <c r="KQ217" s="15"/>
      <c r="KR217" s="15"/>
      <c r="KS217" s="15"/>
      <c r="KT217" s="15"/>
      <c r="KU217" s="15"/>
      <c r="KV217" s="15"/>
      <c r="KW217" s="15"/>
      <c r="KZ217" s="15"/>
      <c r="LA217" s="15"/>
    </row>
    <row r="218" spans="3:313" x14ac:dyDescent="0.25">
      <c r="C218" s="15"/>
      <c r="D218" s="15"/>
      <c r="E218" s="15"/>
      <c r="F218" s="15"/>
      <c r="G218" s="15"/>
      <c r="H218" s="15"/>
      <c r="I218" s="15"/>
      <c r="L218" s="15"/>
      <c r="M218" s="15"/>
      <c r="N218" s="15"/>
      <c r="O218" s="15"/>
      <c r="P218" s="15"/>
      <c r="Q218" s="15"/>
      <c r="R218" s="15"/>
      <c r="S218" s="15"/>
      <c r="V218" s="15"/>
      <c r="W218" s="15"/>
      <c r="X218" s="15"/>
      <c r="Y218" s="15"/>
      <c r="Z218" s="15"/>
      <c r="AA218" s="15"/>
      <c r="AB218" s="15"/>
      <c r="AC218" s="15"/>
      <c r="AF218" s="15"/>
      <c r="AG218" s="15"/>
      <c r="AH218" s="15"/>
      <c r="AI218" s="15"/>
      <c r="AJ218" s="15"/>
      <c r="AK218" s="15"/>
      <c r="AL218" s="15"/>
      <c r="AM218" s="15"/>
      <c r="AP218" s="15"/>
      <c r="AQ218" s="15"/>
      <c r="AR218" s="15"/>
      <c r="AS218" s="15"/>
      <c r="AT218" s="15"/>
      <c r="AU218" s="15"/>
      <c r="AV218" s="15"/>
      <c r="AW218" s="15"/>
      <c r="AZ218" s="15"/>
      <c r="BA218" s="15"/>
      <c r="BB218" s="15"/>
      <c r="BC218" s="15"/>
      <c r="BD218" s="15"/>
      <c r="BE218" s="15"/>
      <c r="BF218" s="15"/>
      <c r="BG218" s="15"/>
      <c r="BJ218" s="15"/>
      <c r="BK218" s="15"/>
      <c r="BL218" s="15"/>
      <c r="BM218" s="15"/>
      <c r="BN218" s="15"/>
      <c r="BO218" s="15"/>
      <c r="BP218" s="15"/>
      <c r="BQ218" s="15"/>
      <c r="BT218" s="15"/>
      <c r="BU218" s="15"/>
      <c r="BV218" s="15"/>
      <c r="BW218" s="15"/>
      <c r="BX218" s="15"/>
      <c r="BY218" s="15"/>
      <c r="BZ218" s="15"/>
      <c r="CA218" s="15"/>
      <c r="CD218" s="15"/>
      <c r="CE218" s="15"/>
      <c r="CF218" s="15"/>
      <c r="CG218" s="15"/>
      <c r="CH218" s="15"/>
      <c r="CI218" s="15"/>
      <c r="CJ218" s="15"/>
      <c r="CK218" s="15"/>
      <c r="CN218" s="15"/>
      <c r="CO218" s="15"/>
      <c r="CP218" s="15"/>
      <c r="CQ218" s="15"/>
      <c r="CR218" s="15"/>
      <c r="CS218" s="15"/>
      <c r="CT218" s="15"/>
      <c r="CU218" s="15"/>
      <c r="CX218" s="15"/>
      <c r="CY218" s="15"/>
      <c r="CZ218" s="15"/>
      <c r="DA218" s="15"/>
      <c r="DB218" s="15"/>
      <c r="DC218" s="15"/>
      <c r="DD218" s="15"/>
      <c r="DE218" s="15"/>
      <c r="DH218" s="15"/>
      <c r="DI218" s="15"/>
      <c r="DJ218" s="15"/>
      <c r="DK218" s="15"/>
      <c r="DL218" s="15"/>
      <c r="DM218" s="15"/>
      <c r="DN218" s="15"/>
      <c r="DO218" s="15"/>
      <c r="DR218" s="15"/>
      <c r="DS218" s="15"/>
      <c r="DT218" s="15"/>
      <c r="DU218" s="15"/>
      <c r="DV218" s="15"/>
      <c r="DW218" s="15"/>
      <c r="DX218" s="15"/>
      <c r="DY218" s="15"/>
      <c r="EB218" s="15"/>
      <c r="EC218" s="15"/>
      <c r="ED218" s="15"/>
      <c r="EE218" s="15"/>
      <c r="EF218" s="15"/>
      <c r="EG218" s="15"/>
      <c r="EH218" s="15"/>
      <c r="EI218" s="15"/>
      <c r="EL218" s="15"/>
      <c r="EM218" s="15"/>
      <c r="EN218" s="15"/>
      <c r="EO218" s="15"/>
      <c r="EP218" s="15"/>
      <c r="EQ218" s="15"/>
      <c r="ER218" s="15"/>
      <c r="ES218" s="15"/>
      <c r="EV218" s="15"/>
      <c r="EW218" s="15"/>
      <c r="EX218" s="15"/>
      <c r="EY218" s="15"/>
      <c r="EZ218" s="15"/>
      <c r="FA218" s="15"/>
      <c r="FB218" s="15"/>
      <c r="FC218" s="15"/>
      <c r="FF218" s="15"/>
      <c r="FG218" s="15"/>
      <c r="FH218" s="15"/>
      <c r="FI218" s="15"/>
      <c r="FJ218" s="15"/>
      <c r="FK218" s="15"/>
      <c r="FL218" s="15"/>
      <c r="FM218" s="15"/>
      <c r="FP218" s="15"/>
      <c r="FQ218" s="15"/>
      <c r="FR218" s="15"/>
      <c r="FS218" s="15"/>
      <c r="FT218" s="15"/>
      <c r="FU218" s="15"/>
      <c r="FV218" s="15"/>
      <c r="FW218" s="15"/>
      <c r="FZ218" s="15"/>
      <c r="GA218" s="15"/>
      <c r="GB218" s="15"/>
      <c r="GC218" s="15"/>
      <c r="GD218" s="15"/>
      <c r="GE218" s="15"/>
      <c r="GF218" s="15"/>
      <c r="GG218" s="15"/>
      <c r="GJ218" s="15"/>
      <c r="GK218" s="15"/>
      <c r="GL218" s="15"/>
      <c r="GM218" s="15"/>
      <c r="GN218" s="15"/>
      <c r="GO218" s="15"/>
      <c r="GP218" s="15"/>
      <c r="GQ218" s="15"/>
      <c r="GT218" s="15"/>
      <c r="GU218" s="15"/>
      <c r="GV218" s="15"/>
      <c r="GW218" s="15"/>
      <c r="GX218" s="15"/>
      <c r="GY218" s="15"/>
      <c r="GZ218" s="15"/>
      <c r="HA218" s="15"/>
      <c r="HD218" s="15"/>
      <c r="HE218" s="15"/>
      <c r="HF218" s="15"/>
      <c r="HG218" s="15"/>
      <c r="HH218" s="15"/>
      <c r="HI218" s="15"/>
      <c r="HJ218" s="15"/>
      <c r="HK218" s="15"/>
      <c r="HN218" s="15"/>
      <c r="HO218" s="15"/>
      <c r="HP218" s="15"/>
      <c r="HQ218" s="15"/>
      <c r="HR218" s="15"/>
      <c r="HS218" s="15"/>
      <c r="HT218" s="15"/>
      <c r="HU218" s="15"/>
      <c r="HX218" s="15"/>
      <c r="HY218" s="15"/>
      <c r="HZ218" s="15"/>
      <c r="IA218" s="15"/>
      <c r="IB218" s="15"/>
      <c r="IC218" s="15"/>
      <c r="ID218" s="15"/>
      <c r="IE218" s="15"/>
      <c r="IH218" s="15"/>
      <c r="II218" s="15"/>
      <c r="IJ218" s="15"/>
      <c r="IK218" s="15"/>
      <c r="IL218" s="15"/>
      <c r="IM218" s="15"/>
      <c r="IN218" s="15"/>
      <c r="IO218" s="15"/>
      <c r="IR218" s="15"/>
      <c r="IS218" s="15"/>
      <c r="IT218" s="15"/>
      <c r="IU218" s="15"/>
      <c r="IV218" s="15"/>
      <c r="IW218" s="15"/>
      <c r="IX218" s="15"/>
      <c r="IY218" s="15"/>
      <c r="JB218" s="15"/>
      <c r="JC218" s="15"/>
      <c r="JD218" s="15"/>
      <c r="JE218" s="15"/>
      <c r="JF218" s="15"/>
      <c r="JG218" s="15"/>
      <c r="JH218" s="15"/>
      <c r="JI218" s="15"/>
      <c r="JL218" s="15"/>
      <c r="JM218" s="15"/>
      <c r="JN218" s="15"/>
      <c r="JO218" s="15"/>
      <c r="JP218" s="15"/>
      <c r="JQ218" s="15"/>
      <c r="JR218" s="15"/>
      <c r="JS218" s="15"/>
      <c r="JV218" s="15"/>
      <c r="JW218" s="15"/>
      <c r="JX218" s="15"/>
      <c r="JY218" s="15"/>
      <c r="JZ218" s="15"/>
      <c r="KA218" s="15"/>
      <c r="KB218" s="15"/>
      <c r="KC218" s="15"/>
      <c r="KF218" s="15"/>
      <c r="KG218" s="15"/>
      <c r="KH218" s="15"/>
      <c r="KI218" s="15"/>
      <c r="KJ218" s="15"/>
      <c r="KK218" s="15"/>
      <c r="KL218" s="15"/>
      <c r="KM218" s="15"/>
      <c r="KP218" s="15"/>
      <c r="KQ218" s="15"/>
      <c r="KR218" s="15"/>
      <c r="KS218" s="15"/>
      <c r="KT218" s="15"/>
      <c r="KU218" s="15"/>
      <c r="KV218" s="15"/>
      <c r="KW218" s="15"/>
      <c r="KZ218" s="15"/>
      <c r="LA218" s="15"/>
    </row>
    <row r="219" spans="3:313" x14ac:dyDescent="0.25">
      <c r="C219" s="15"/>
      <c r="D219" s="15"/>
      <c r="E219" s="15"/>
      <c r="F219" s="15"/>
      <c r="G219" s="15"/>
      <c r="H219" s="15"/>
      <c r="I219" s="15"/>
      <c r="L219" s="15"/>
      <c r="M219" s="15"/>
      <c r="N219" s="15"/>
      <c r="O219" s="15"/>
      <c r="P219" s="15"/>
      <c r="Q219" s="15"/>
      <c r="R219" s="15"/>
      <c r="S219" s="15"/>
      <c r="V219" s="15"/>
      <c r="W219" s="15"/>
      <c r="X219" s="15"/>
      <c r="Y219" s="15"/>
      <c r="Z219" s="15"/>
      <c r="AA219" s="15"/>
      <c r="AB219" s="15"/>
      <c r="AC219" s="15"/>
      <c r="AF219" s="15"/>
      <c r="AG219" s="15"/>
      <c r="AH219" s="15"/>
      <c r="AI219" s="15"/>
      <c r="AJ219" s="15"/>
      <c r="AK219" s="15"/>
      <c r="AL219" s="15"/>
      <c r="AM219" s="15"/>
      <c r="AP219" s="15"/>
      <c r="AQ219" s="15"/>
      <c r="AR219" s="15"/>
      <c r="AS219" s="15"/>
      <c r="AT219" s="15"/>
      <c r="AU219" s="15"/>
      <c r="AV219" s="15"/>
      <c r="AW219" s="15"/>
      <c r="AZ219" s="15"/>
      <c r="BA219" s="15"/>
      <c r="BB219" s="15"/>
      <c r="BC219" s="15"/>
      <c r="BD219" s="15"/>
      <c r="BE219" s="15"/>
      <c r="BF219" s="15"/>
      <c r="BG219" s="15"/>
      <c r="BJ219" s="15"/>
      <c r="BK219" s="15"/>
      <c r="BL219" s="15"/>
      <c r="BM219" s="15"/>
      <c r="BN219" s="15"/>
      <c r="BO219" s="15"/>
      <c r="BP219" s="15"/>
      <c r="BQ219" s="15"/>
      <c r="BT219" s="15"/>
      <c r="BU219" s="15"/>
      <c r="BV219" s="15"/>
      <c r="BW219" s="15"/>
      <c r="BX219" s="15"/>
      <c r="BY219" s="15"/>
      <c r="BZ219" s="15"/>
      <c r="CA219" s="15"/>
      <c r="CD219" s="15"/>
      <c r="CE219" s="15"/>
      <c r="CF219" s="15"/>
      <c r="CG219" s="15"/>
      <c r="CH219" s="15"/>
      <c r="CI219" s="15"/>
      <c r="CJ219" s="15"/>
      <c r="CK219" s="15"/>
      <c r="CN219" s="15"/>
      <c r="CO219" s="15"/>
      <c r="CP219" s="15"/>
      <c r="CQ219" s="15"/>
      <c r="CR219" s="15"/>
      <c r="CS219" s="15"/>
      <c r="CT219" s="15"/>
      <c r="CU219" s="15"/>
      <c r="CX219" s="15"/>
      <c r="CY219" s="15"/>
      <c r="CZ219" s="15"/>
      <c r="DA219" s="15"/>
      <c r="DB219" s="15"/>
      <c r="DC219" s="15"/>
      <c r="DD219" s="15"/>
      <c r="DE219" s="15"/>
      <c r="DH219" s="15"/>
      <c r="DI219" s="15"/>
      <c r="DJ219" s="15"/>
      <c r="DK219" s="15"/>
      <c r="DL219" s="15"/>
      <c r="DM219" s="15"/>
      <c r="DN219" s="15"/>
      <c r="DO219" s="15"/>
      <c r="DR219" s="15"/>
      <c r="DS219" s="15"/>
      <c r="DT219" s="15"/>
      <c r="DU219" s="15"/>
      <c r="DV219" s="15"/>
      <c r="DW219" s="15"/>
      <c r="DX219" s="15"/>
      <c r="DY219" s="15"/>
      <c r="EB219" s="15"/>
      <c r="EC219" s="15"/>
      <c r="ED219" s="15"/>
      <c r="EE219" s="15"/>
      <c r="EF219" s="15"/>
      <c r="EG219" s="15"/>
      <c r="EH219" s="15"/>
      <c r="EI219" s="15"/>
      <c r="EL219" s="15"/>
      <c r="EM219" s="15"/>
      <c r="EN219" s="15"/>
      <c r="EO219" s="15"/>
      <c r="EP219" s="15"/>
      <c r="EQ219" s="15"/>
      <c r="ER219" s="15"/>
      <c r="ES219" s="15"/>
      <c r="EV219" s="15"/>
      <c r="EW219" s="15"/>
      <c r="EX219" s="15"/>
      <c r="EY219" s="15"/>
      <c r="EZ219" s="15"/>
      <c r="FA219" s="15"/>
      <c r="FB219" s="15"/>
      <c r="FC219" s="15"/>
      <c r="FF219" s="15"/>
      <c r="FG219" s="15"/>
      <c r="FH219" s="15"/>
      <c r="FI219" s="15"/>
      <c r="FJ219" s="15"/>
      <c r="FK219" s="15"/>
      <c r="FL219" s="15"/>
      <c r="FM219" s="15"/>
      <c r="FP219" s="15"/>
      <c r="FQ219" s="15"/>
      <c r="FR219" s="15"/>
      <c r="FS219" s="15"/>
      <c r="FT219" s="15"/>
      <c r="FU219" s="15"/>
      <c r="FV219" s="15"/>
      <c r="FW219" s="15"/>
      <c r="FZ219" s="15"/>
      <c r="GA219" s="15"/>
      <c r="GB219" s="15"/>
      <c r="GC219" s="15"/>
      <c r="GD219" s="15"/>
      <c r="GE219" s="15"/>
      <c r="GF219" s="15"/>
      <c r="GG219" s="15"/>
      <c r="GJ219" s="15"/>
      <c r="GK219" s="15"/>
      <c r="GL219" s="15"/>
      <c r="GM219" s="15"/>
      <c r="GN219" s="15"/>
      <c r="GO219" s="15"/>
      <c r="GP219" s="15"/>
      <c r="GQ219" s="15"/>
      <c r="GT219" s="15"/>
      <c r="GU219" s="15"/>
      <c r="GV219" s="15"/>
      <c r="GW219" s="15"/>
      <c r="GX219" s="15"/>
      <c r="GY219" s="15"/>
      <c r="GZ219" s="15"/>
      <c r="HA219" s="15"/>
      <c r="HD219" s="15"/>
      <c r="HE219" s="15"/>
      <c r="HF219" s="15"/>
      <c r="HG219" s="15"/>
      <c r="HH219" s="15"/>
      <c r="HI219" s="15"/>
      <c r="HJ219" s="15"/>
      <c r="HK219" s="15"/>
      <c r="HN219" s="15"/>
      <c r="HO219" s="15"/>
      <c r="HP219" s="15"/>
      <c r="HQ219" s="15"/>
      <c r="HR219" s="15"/>
      <c r="HS219" s="15"/>
      <c r="HT219" s="15"/>
      <c r="HU219" s="15"/>
      <c r="HX219" s="15"/>
      <c r="HY219" s="15"/>
      <c r="HZ219" s="15"/>
      <c r="IA219" s="15"/>
      <c r="IB219" s="15"/>
      <c r="IC219" s="15"/>
      <c r="ID219" s="15"/>
      <c r="IE219" s="15"/>
      <c r="IH219" s="15"/>
      <c r="II219" s="15"/>
      <c r="IJ219" s="15"/>
      <c r="IK219" s="15"/>
      <c r="IL219" s="15"/>
      <c r="IM219" s="15"/>
      <c r="IN219" s="15"/>
      <c r="IO219" s="15"/>
      <c r="IR219" s="15"/>
      <c r="IS219" s="15"/>
      <c r="IT219" s="15"/>
      <c r="IU219" s="15"/>
      <c r="IV219" s="15"/>
      <c r="IW219" s="15"/>
      <c r="IX219" s="15"/>
      <c r="IY219" s="15"/>
      <c r="JB219" s="15"/>
      <c r="JC219" s="15"/>
      <c r="JD219" s="15"/>
      <c r="JE219" s="15"/>
      <c r="JF219" s="15"/>
      <c r="JG219" s="15"/>
      <c r="JH219" s="15"/>
      <c r="JI219" s="15"/>
      <c r="JL219" s="15"/>
      <c r="JM219" s="15"/>
      <c r="JN219" s="15"/>
      <c r="JO219" s="15"/>
      <c r="JP219" s="15"/>
      <c r="JQ219" s="15"/>
      <c r="JR219" s="15"/>
      <c r="JS219" s="15"/>
      <c r="JV219" s="15"/>
      <c r="JW219" s="15"/>
      <c r="JX219" s="15"/>
      <c r="JY219" s="15"/>
      <c r="JZ219" s="15"/>
      <c r="KA219" s="15"/>
      <c r="KB219" s="15"/>
      <c r="KC219" s="15"/>
      <c r="KF219" s="15"/>
      <c r="KG219" s="15"/>
      <c r="KH219" s="15"/>
      <c r="KI219" s="15"/>
      <c r="KJ219" s="15"/>
      <c r="KK219" s="15"/>
      <c r="KL219" s="15"/>
      <c r="KM219" s="15"/>
      <c r="KP219" s="15"/>
      <c r="KQ219" s="15"/>
      <c r="KR219" s="15"/>
      <c r="KS219" s="15"/>
      <c r="KT219" s="15"/>
      <c r="KU219" s="15"/>
      <c r="KV219" s="15"/>
      <c r="KW219" s="15"/>
      <c r="KZ219" s="15"/>
      <c r="LA219" s="15"/>
    </row>
    <row r="220" spans="3:313" x14ac:dyDescent="0.25">
      <c r="C220" s="15"/>
      <c r="D220" s="15"/>
      <c r="E220" s="15"/>
      <c r="F220" s="15"/>
      <c r="G220" s="15"/>
      <c r="H220" s="15"/>
      <c r="I220" s="15"/>
      <c r="L220" s="15"/>
      <c r="M220" s="15"/>
      <c r="N220" s="15"/>
      <c r="O220" s="15"/>
      <c r="P220" s="15"/>
      <c r="Q220" s="15"/>
      <c r="R220" s="15"/>
      <c r="S220" s="15"/>
      <c r="V220" s="15"/>
      <c r="W220" s="15"/>
      <c r="X220" s="15"/>
      <c r="Y220" s="15"/>
      <c r="Z220" s="15"/>
      <c r="AA220" s="15"/>
      <c r="AB220" s="15"/>
      <c r="AC220" s="15"/>
      <c r="AF220" s="15"/>
      <c r="AG220" s="15"/>
      <c r="AH220" s="15"/>
      <c r="AI220" s="15"/>
      <c r="AJ220" s="15"/>
      <c r="AK220" s="15"/>
      <c r="AL220" s="15"/>
      <c r="AM220" s="15"/>
      <c r="AP220" s="15"/>
      <c r="AQ220" s="15"/>
      <c r="AR220" s="15"/>
      <c r="AS220" s="15"/>
      <c r="AT220" s="15"/>
      <c r="AU220" s="15"/>
      <c r="AV220" s="15"/>
      <c r="AW220" s="15"/>
      <c r="AZ220" s="15"/>
      <c r="BA220" s="15"/>
      <c r="BB220" s="15"/>
      <c r="BC220" s="15"/>
      <c r="BD220" s="15"/>
      <c r="BE220" s="15"/>
      <c r="BF220" s="15"/>
      <c r="BG220" s="15"/>
      <c r="BJ220" s="15"/>
      <c r="BK220" s="15"/>
      <c r="BL220" s="15"/>
      <c r="BM220" s="15"/>
      <c r="BN220" s="15"/>
      <c r="BO220" s="15"/>
      <c r="BP220" s="15"/>
      <c r="BQ220" s="15"/>
      <c r="BT220" s="15"/>
      <c r="BU220" s="15"/>
      <c r="BV220" s="15"/>
      <c r="BW220" s="15"/>
      <c r="BX220" s="15"/>
      <c r="BY220" s="15"/>
      <c r="BZ220" s="15"/>
      <c r="CA220" s="15"/>
      <c r="CD220" s="15"/>
      <c r="CE220" s="15"/>
      <c r="CF220" s="15"/>
      <c r="CG220" s="15"/>
      <c r="CH220" s="15"/>
      <c r="CI220" s="15"/>
      <c r="CJ220" s="15"/>
      <c r="CK220" s="15"/>
      <c r="CN220" s="15"/>
      <c r="CO220" s="15"/>
      <c r="CP220" s="15"/>
      <c r="CQ220" s="15"/>
      <c r="CR220" s="15"/>
      <c r="CS220" s="15"/>
      <c r="CT220" s="15"/>
      <c r="CU220" s="15"/>
      <c r="CX220" s="15"/>
      <c r="CY220" s="15"/>
      <c r="CZ220" s="15"/>
      <c r="DA220" s="15"/>
      <c r="DB220" s="15"/>
      <c r="DC220" s="15"/>
      <c r="DD220" s="15"/>
      <c r="DE220" s="15"/>
      <c r="DH220" s="15"/>
      <c r="DI220" s="15"/>
      <c r="DJ220" s="15"/>
      <c r="DK220" s="15"/>
      <c r="DL220" s="15"/>
      <c r="DM220" s="15"/>
      <c r="DN220" s="15"/>
      <c r="DO220" s="15"/>
      <c r="DR220" s="15"/>
      <c r="DS220" s="15"/>
      <c r="DT220" s="15"/>
      <c r="DU220" s="15"/>
      <c r="DV220" s="15"/>
      <c r="DW220" s="15"/>
      <c r="DX220" s="15"/>
      <c r="DY220" s="15"/>
      <c r="EB220" s="15"/>
      <c r="EC220" s="15"/>
      <c r="ED220" s="15"/>
      <c r="EE220" s="15"/>
      <c r="EF220" s="15"/>
      <c r="EG220" s="15"/>
      <c r="EH220" s="15"/>
      <c r="EI220" s="15"/>
      <c r="EL220" s="15"/>
      <c r="EM220" s="15"/>
      <c r="EN220" s="15"/>
      <c r="EO220" s="15"/>
      <c r="EP220" s="15"/>
      <c r="EQ220" s="15"/>
      <c r="ER220" s="15"/>
      <c r="ES220" s="15"/>
      <c r="EV220" s="15"/>
      <c r="EW220" s="15"/>
      <c r="EX220" s="15"/>
      <c r="EY220" s="15"/>
      <c r="EZ220" s="15"/>
      <c r="FA220" s="15"/>
      <c r="FB220" s="15"/>
      <c r="FC220" s="15"/>
      <c r="FF220" s="15"/>
      <c r="FG220" s="15"/>
      <c r="FH220" s="15"/>
      <c r="FI220" s="15"/>
      <c r="FJ220" s="15"/>
      <c r="FK220" s="15"/>
      <c r="FL220" s="15"/>
      <c r="FM220" s="15"/>
      <c r="FP220" s="15"/>
      <c r="FQ220" s="15"/>
      <c r="FR220" s="15"/>
      <c r="FS220" s="15"/>
      <c r="FT220" s="15"/>
      <c r="FU220" s="15"/>
      <c r="FV220" s="15"/>
      <c r="FW220" s="15"/>
      <c r="FZ220" s="15"/>
      <c r="GA220" s="15"/>
      <c r="GB220" s="15"/>
      <c r="GC220" s="15"/>
      <c r="GD220" s="15"/>
      <c r="GE220" s="15"/>
      <c r="GF220" s="15"/>
      <c r="GG220" s="15"/>
      <c r="GJ220" s="15"/>
      <c r="GK220" s="15"/>
      <c r="GL220" s="15"/>
      <c r="GM220" s="15"/>
      <c r="GN220" s="15"/>
      <c r="GO220" s="15"/>
      <c r="GP220" s="15"/>
      <c r="GQ220" s="15"/>
      <c r="GT220" s="15"/>
      <c r="GU220" s="15"/>
      <c r="GV220" s="15"/>
      <c r="GW220" s="15"/>
      <c r="GX220" s="15"/>
      <c r="GY220" s="15"/>
      <c r="GZ220" s="15"/>
      <c r="HA220" s="15"/>
      <c r="HD220" s="15"/>
      <c r="HE220" s="15"/>
      <c r="HF220" s="15"/>
      <c r="HG220" s="15"/>
      <c r="HH220" s="15"/>
      <c r="HI220" s="15"/>
      <c r="HJ220" s="15"/>
      <c r="HK220" s="15"/>
      <c r="HN220" s="15"/>
      <c r="HO220" s="15"/>
      <c r="HP220" s="15"/>
      <c r="HQ220" s="15"/>
      <c r="HR220" s="15"/>
      <c r="HS220" s="15"/>
      <c r="HT220" s="15"/>
      <c r="HU220" s="15"/>
      <c r="HX220" s="15"/>
      <c r="HY220" s="15"/>
      <c r="HZ220" s="15"/>
      <c r="IA220" s="15"/>
      <c r="IB220" s="15"/>
      <c r="IC220" s="15"/>
      <c r="ID220" s="15"/>
      <c r="IE220" s="15"/>
      <c r="IH220" s="15"/>
      <c r="II220" s="15"/>
      <c r="IJ220" s="15"/>
      <c r="IK220" s="15"/>
      <c r="IL220" s="15"/>
      <c r="IM220" s="15"/>
      <c r="IN220" s="15"/>
      <c r="IO220" s="15"/>
      <c r="IR220" s="15"/>
      <c r="IS220" s="15"/>
      <c r="IT220" s="15"/>
      <c r="IU220" s="15"/>
      <c r="IV220" s="15"/>
      <c r="IW220" s="15"/>
      <c r="IX220" s="15"/>
      <c r="IY220" s="15"/>
      <c r="JB220" s="15"/>
      <c r="JC220" s="15"/>
      <c r="JD220" s="15"/>
      <c r="JE220" s="15"/>
      <c r="JF220" s="15"/>
      <c r="JG220" s="15"/>
      <c r="JH220" s="15"/>
      <c r="JI220" s="15"/>
      <c r="JL220" s="15"/>
      <c r="JM220" s="15"/>
      <c r="JN220" s="15"/>
      <c r="JO220" s="15"/>
      <c r="JP220" s="15"/>
      <c r="JQ220" s="15"/>
      <c r="JR220" s="15"/>
      <c r="JS220" s="15"/>
      <c r="JV220" s="15"/>
      <c r="JW220" s="15"/>
      <c r="JX220" s="15"/>
      <c r="JY220" s="15"/>
      <c r="JZ220" s="15"/>
      <c r="KA220" s="15"/>
      <c r="KB220" s="15"/>
      <c r="KC220" s="15"/>
      <c r="KF220" s="15"/>
      <c r="KG220" s="15"/>
      <c r="KH220" s="15"/>
      <c r="KI220" s="15"/>
      <c r="KJ220" s="15"/>
      <c r="KK220" s="15"/>
      <c r="KL220" s="15"/>
      <c r="KM220" s="15"/>
      <c r="KP220" s="15"/>
      <c r="KQ220" s="15"/>
      <c r="KR220" s="15"/>
      <c r="KS220" s="15"/>
      <c r="KT220" s="15"/>
      <c r="KU220" s="15"/>
      <c r="KV220" s="15"/>
      <c r="KW220" s="15"/>
      <c r="KZ220" s="15"/>
      <c r="LA220" s="15"/>
    </row>
    <row r="221" spans="3:313" x14ac:dyDescent="0.25">
      <c r="C221" s="15"/>
      <c r="D221" s="15"/>
      <c r="E221" s="15"/>
      <c r="F221" s="15"/>
      <c r="G221" s="15"/>
      <c r="H221" s="15"/>
      <c r="I221" s="15"/>
      <c r="L221" s="15"/>
      <c r="M221" s="15"/>
      <c r="N221" s="15"/>
      <c r="O221" s="15"/>
      <c r="P221" s="15"/>
      <c r="Q221" s="15"/>
      <c r="R221" s="15"/>
      <c r="S221" s="15"/>
      <c r="V221" s="15"/>
      <c r="W221" s="15"/>
      <c r="X221" s="15"/>
      <c r="Y221" s="15"/>
      <c r="Z221" s="15"/>
      <c r="AA221" s="15"/>
      <c r="AB221" s="15"/>
      <c r="AC221" s="15"/>
      <c r="AF221" s="15"/>
      <c r="AG221" s="15"/>
      <c r="AH221" s="15"/>
      <c r="AI221" s="15"/>
      <c r="AJ221" s="15"/>
      <c r="AK221" s="15"/>
      <c r="AL221" s="15"/>
      <c r="AM221" s="15"/>
      <c r="AP221" s="15"/>
      <c r="AQ221" s="15"/>
      <c r="AR221" s="15"/>
      <c r="AS221" s="15"/>
      <c r="AT221" s="15"/>
      <c r="AU221" s="15"/>
      <c r="AV221" s="15"/>
      <c r="AW221" s="15"/>
      <c r="AZ221" s="15"/>
      <c r="BA221" s="15"/>
      <c r="BB221" s="15"/>
      <c r="BC221" s="15"/>
      <c r="BD221" s="15"/>
      <c r="BE221" s="15"/>
      <c r="BF221" s="15"/>
      <c r="BG221" s="15"/>
      <c r="BJ221" s="15"/>
      <c r="BK221" s="15"/>
      <c r="BL221" s="15"/>
      <c r="BM221" s="15"/>
      <c r="BN221" s="15"/>
      <c r="BO221" s="15"/>
      <c r="BP221" s="15"/>
      <c r="BQ221" s="15"/>
      <c r="BT221" s="15"/>
      <c r="BU221" s="15"/>
      <c r="BV221" s="15"/>
      <c r="BW221" s="15"/>
      <c r="BX221" s="15"/>
      <c r="BY221" s="15"/>
      <c r="BZ221" s="15"/>
      <c r="CA221" s="15"/>
      <c r="CD221" s="15"/>
      <c r="CE221" s="15"/>
      <c r="CF221" s="15"/>
      <c r="CG221" s="15"/>
      <c r="CH221" s="15"/>
      <c r="CI221" s="15"/>
      <c r="CJ221" s="15"/>
      <c r="CK221" s="15"/>
      <c r="CN221" s="15"/>
      <c r="CO221" s="15"/>
      <c r="CP221" s="15"/>
      <c r="CQ221" s="15"/>
      <c r="CR221" s="15"/>
      <c r="CS221" s="15"/>
      <c r="CT221" s="15"/>
      <c r="CU221" s="15"/>
      <c r="CX221" s="15"/>
      <c r="CY221" s="15"/>
      <c r="CZ221" s="15"/>
      <c r="DA221" s="15"/>
      <c r="DB221" s="15"/>
      <c r="DC221" s="15"/>
      <c r="DD221" s="15"/>
      <c r="DE221" s="15"/>
      <c r="DH221" s="15"/>
      <c r="DI221" s="15"/>
      <c r="DJ221" s="15"/>
      <c r="DK221" s="15"/>
      <c r="DL221" s="15"/>
      <c r="DM221" s="15"/>
      <c r="DN221" s="15"/>
      <c r="DO221" s="15"/>
      <c r="DR221" s="15"/>
      <c r="DS221" s="15"/>
      <c r="DT221" s="15"/>
      <c r="DU221" s="15"/>
      <c r="DV221" s="15"/>
      <c r="DW221" s="15"/>
      <c r="DX221" s="15"/>
      <c r="DY221" s="15"/>
      <c r="EB221" s="15"/>
      <c r="EC221" s="15"/>
      <c r="ED221" s="15"/>
      <c r="EE221" s="15"/>
      <c r="EF221" s="15"/>
      <c r="EG221" s="15"/>
      <c r="EH221" s="15"/>
      <c r="EI221" s="15"/>
      <c r="EL221" s="15"/>
      <c r="EM221" s="15"/>
      <c r="EN221" s="15"/>
      <c r="EO221" s="15"/>
      <c r="EP221" s="15"/>
      <c r="EQ221" s="15"/>
      <c r="ER221" s="15"/>
      <c r="ES221" s="15"/>
      <c r="EV221" s="15"/>
      <c r="EW221" s="15"/>
      <c r="EX221" s="15"/>
      <c r="EY221" s="15"/>
      <c r="EZ221" s="15"/>
      <c r="FA221" s="15"/>
      <c r="FB221" s="15"/>
      <c r="FC221" s="15"/>
      <c r="FF221" s="15"/>
      <c r="FG221" s="15"/>
      <c r="FH221" s="15"/>
      <c r="FI221" s="15"/>
      <c r="FJ221" s="15"/>
      <c r="FK221" s="15"/>
      <c r="FL221" s="15"/>
      <c r="FM221" s="15"/>
      <c r="FP221" s="15"/>
      <c r="FQ221" s="15"/>
      <c r="FR221" s="15"/>
      <c r="FS221" s="15"/>
      <c r="FT221" s="15"/>
      <c r="FU221" s="15"/>
      <c r="FV221" s="15"/>
      <c r="FW221" s="15"/>
      <c r="FZ221" s="15"/>
      <c r="GA221" s="15"/>
      <c r="GB221" s="15"/>
      <c r="GC221" s="15"/>
      <c r="GD221" s="15"/>
      <c r="GE221" s="15"/>
      <c r="GF221" s="15"/>
      <c r="GG221" s="15"/>
      <c r="GJ221" s="15"/>
      <c r="GK221" s="15"/>
      <c r="GL221" s="15"/>
      <c r="GM221" s="15"/>
      <c r="GN221" s="15"/>
      <c r="GO221" s="15"/>
      <c r="GP221" s="15"/>
      <c r="GQ221" s="15"/>
      <c r="GT221" s="15"/>
      <c r="GU221" s="15"/>
      <c r="GV221" s="15"/>
      <c r="GW221" s="15"/>
      <c r="GX221" s="15"/>
      <c r="GY221" s="15"/>
      <c r="GZ221" s="15"/>
      <c r="HA221" s="15"/>
      <c r="HD221" s="15"/>
      <c r="HE221" s="15"/>
      <c r="HF221" s="15"/>
      <c r="HG221" s="15"/>
      <c r="HH221" s="15"/>
      <c r="HI221" s="15"/>
      <c r="HJ221" s="15"/>
      <c r="HK221" s="15"/>
      <c r="HN221" s="15"/>
      <c r="HO221" s="15"/>
      <c r="HP221" s="15"/>
      <c r="HQ221" s="15"/>
      <c r="HR221" s="15"/>
      <c r="HS221" s="15"/>
      <c r="HT221" s="15"/>
      <c r="HU221" s="15"/>
      <c r="HX221" s="15"/>
      <c r="HY221" s="15"/>
      <c r="HZ221" s="15"/>
      <c r="IA221" s="15"/>
      <c r="IB221" s="15"/>
      <c r="IC221" s="15"/>
      <c r="ID221" s="15"/>
      <c r="IE221" s="15"/>
      <c r="IH221" s="15"/>
      <c r="II221" s="15"/>
      <c r="IJ221" s="15"/>
      <c r="IK221" s="15"/>
      <c r="IL221" s="15"/>
      <c r="IM221" s="15"/>
      <c r="IN221" s="15"/>
      <c r="IO221" s="15"/>
      <c r="IR221" s="15"/>
      <c r="IS221" s="15"/>
      <c r="IT221" s="15"/>
      <c r="IU221" s="15"/>
      <c r="IV221" s="15"/>
      <c r="IW221" s="15"/>
      <c r="IX221" s="15"/>
      <c r="IY221" s="15"/>
      <c r="JB221" s="15"/>
      <c r="JC221" s="15"/>
      <c r="JD221" s="15"/>
      <c r="JE221" s="15"/>
      <c r="JF221" s="15"/>
      <c r="JG221" s="15"/>
      <c r="JH221" s="15"/>
      <c r="JI221" s="15"/>
      <c r="JL221" s="15"/>
      <c r="JM221" s="15"/>
      <c r="JN221" s="15"/>
      <c r="JO221" s="15"/>
      <c r="JP221" s="15"/>
      <c r="JQ221" s="15"/>
      <c r="JR221" s="15"/>
      <c r="JS221" s="15"/>
      <c r="JV221" s="15"/>
      <c r="JW221" s="15"/>
      <c r="JX221" s="15"/>
      <c r="JY221" s="15"/>
      <c r="JZ221" s="15"/>
      <c r="KA221" s="15"/>
      <c r="KB221" s="15"/>
      <c r="KC221" s="15"/>
      <c r="KF221" s="15"/>
      <c r="KG221" s="15"/>
      <c r="KH221" s="15"/>
      <c r="KI221" s="15"/>
      <c r="KJ221" s="15"/>
      <c r="KK221" s="15"/>
      <c r="KL221" s="15"/>
      <c r="KM221" s="15"/>
      <c r="KP221" s="15"/>
      <c r="KQ221" s="15"/>
      <c r="KR221" s="15"/>
      <c r="KS221" s="15"/>
      <c r="KT221" s="15"/>
      <c r="KU221" s="15"/>
      <c r="KV221" s="15"/>
      <c r="KW221" s="15"/>
      <c r="KZ221" s="15"/>
      <c r="LA221" s="15"/>
    </row>
    <row r="222" spans="3:313" x14ac:dyDescent="0.25">
      <c r="C222" s="15"/>
      <c r="D222" s="15"/>
      <c r="E222" s="15"/>
      <c r="F222" s="15"/>
      <c r="G222" s="15"/>
      <c r="H222" s="15"/>
      <c r="I222" s="15"/>
      <c r="L222" s="15"/>
      <c r="M222" s="15"/>
      <c r="N222" s="15"/>
      <c r="O222" s="15"/>
      <c r="P222" s="15"/>
      <c r="Q222" s="15"/>
      <c r="R222" s="15"/>
      <c r="S222" s="15"/>
      <c r="V222" s="15"/>
      <c r="W222" s="15"/>
      <c r="X222" s="15"/>
      <c r="Y222" s="15"/>
      <c r="Z222" s="15"/>
      <c r="AA222" s="15"/>
      <c r="AB222" s="15"/>
      <c r="AC222" s="15"/>
      <c r="AF222" s="15"/>
      <c r="AG222" s="15"/>
      <c r="AH222" s="15"/>
      <c r="AI222" s="15"/>
      <c r="AJ222" s="15"/>
      <c r="AK222" s="15"/>
      <c r="AL222" s="15"/>
      <c r="AM222" s="15"/>
      <c r="AP222" s="15"/>
      <c r="AQ222" s="15"/>
      <c r="AR222" s="15"/>
      <c r="AS222" s="15"/>
      <c r="AT222" s="15"/>
      <c r="AU222" s="15"/>
      <c r="AV222" s="15"/>
      <c r="AW222" s="15"/>
      <c r="AZ222" s="15"/>
      <c r="BA222" s="15"/>
      <c r="BB222" s="15"/>
      <c r="BC222" s="15"/>
      <c r="BD222" s="15"/>
      <c r="BE222" s="15"/>
      <c r="BF222" s="15"/>
      <c r="BG222" s="15"/>
      <c r="BJ222" s="15"/>
      <c r="BK222" s="15"/>
      <c r="BL222" s="15"/>
      <c r="BM222" s="15"/>
      <c r="BN222" s="15"/>
      <c r="BO222" s="15"/>
      <c r="BP222" s="15"/>
      <c r="BQ222" s="15"/>
      <c r="BT222" s="15"/>
      <c r="BU222" s="15"/>
      <c r="BV222" s="15"/>
      <c r="BW222" s="15"/>
      <c r="BX222" s="15"/>
      <c r="BY222" s="15"/>
      <c r="BZ222" s="15"/>
      <c r="CA222" s="15"/>
      <c r="CD222" s="15"/>
      <c r="CE222" s="15"/>
      <c r="CF222" s="15"/>
      <c r="CG222" s="15"/>
      <c r="CH222" s="15"/>
      <c r="CI222" s="15"/>
      <c r="CJ222" s="15"/>
      <c r="CK222" s="15"/>
      <c r="CN222" s="15"/>
      <c r="CO222" s="15"/>
      <c r="CP222" s="15"/>
      <c r="CQ222" s="15"/>
      <c r="CR222" s="15"/>
      <c r="CS222" s="15"/>
      <c r="CT222" s="15"/>
      <c r="CU222" s="15"/>
      <c r="CX222" s="15"/>
      <c r="CY222" s="15"/>
      <c r="CZ222" s="15"/>
      <c r="DA222" s="15"/>
      <c r="DB222" s="15"/>
      <c r="DC222" s="15"/>
      <c r="DD222" s="15"/>
      <c r="DE222" s="15"/>
      <c r="DH222" s="15"/>
      <c r="DI222" s="15"/>
      <c r="DJ222" s="15"/>
      <c r="DK222" s="15"/>
      <c r="DL222" s="15"/>
      <c r="DM222" s="15"/>
      <c r="DN222" s="15"/>
      <c r="DO222" s="15"/>
      <c r="DR222" s="15"/>
      <c r="DS222" s="15"/>
      <c r="DT222" s="15"/>
      <c r="DU222" s="15"/>
      <c r="DV222" s="15"/>
      <c r="DW222" s="15"/>
      <c r="DX222" s="15"/>
      <c r="DY222" s="15"/>
      <c r="EB222" s="15"/>
      <c r="EC222" s="15"/>
      <c r="ED222" s="15"/>
      <c r="EE222" s="15"/>
      <c r="EF222" s="15"/>
      <c r="EG222" s="15"/>
      <c r="EH222" s="15"/>
      <c r="EI222" s="15"/>
      <c r="EL222" s="15"/>
      <c r="EM222" s="15"/>
      <c r="EN222" s="15"/>
      <c r="EO222" s="15"/>
      <c r="EP222" s="15"/>
      <c r="EQ222" s="15"/>
      <c r="ER222" s="15"/>
      <c r="ES222" s="15"/>
      <c r="EV222" s="15"/>
      <c r="EW222" s="15"/>
      <c r="EX222" s="15"/>
      <c r="EY222" s="15"/>
      <c r="EZ222" s="15"/>
      <c r="FA222" s="15"/>
      <c r="FB222" s="15"/>
      <c r="FC222" s="15"/>
      <c r="FF222" s="15"/>
      <c r="FG222" s="15"/>
      <c r="FH222" s="15"/>
      <c r="FI222" s="15"/>
      <c r="FJ222" s="15"/>
      <c r="FK222" s="15"/>
      <c r="FL222" s="15"/>
      <c r="FM222" s="15"/>
      <c r="FP222" s="15"/>
      <c r="FQ222" s="15"/>
      <c r="FR222" s="15"/>
      <c r="FS222" s="15"/>
      <c r="FT222" s="15"/>
      <c r="FU222" s="15"/>
      <c r="FV222" s="15"/>
      <c r="FW222" s="15"/>
      <c r="FZ222" s="15"/>
      <c r="GA222" s="15"/>
      <c r="GB222" s="15"/>
      <c r="GC222" s="15"/>
      <c r="GD222" s="15"/>
      <c r="GE222" s="15"/>
      <c r="GF222" s="15"/>
      <c r="GG222" s="15"/>
      <c r="GJ222" s="15"/>
      <c r="GK222" s="15"/>
      <c r="GL222" s="15"/>
      <c r="GM222" s="15"/>
      <c r="GN222" s="15"/>
      <c r="GO222" s="15"/>
      <c r="GP222" s="15"/>
      <c r="GQ222" s="15"/>
      <c r="GT222" s="15"/>
      <c r="GU222" s="15"/>
      <c r="GV222" s="15"/>
      <c r="GW222" s="15"/>
      <c r="GX222" s="15"/>
      <c r="GY222" s="15"/>
      <c r="GZ222" s="15"/>
      <c r="HA222" s="15"/>
      <c r="HD222" s="15"/>
      <c r="HE222" s="15"/>
      <c r="HF222" s="15"/>
      <c r="HG222" s="15"/>
      <c r="HH222" s="15"/>
      <c r="HI222" s="15"/>
      <c r="HJ222" s="15"/>
      <c r="HK222" s="15"/>
      <c r="HN222" s="15"/>
      <c r="HO222" s="15"/>
      <c r="HP222" s="15"/>
      <c r="HQ222" s="15"/>
      <c r="HR222" s="15"/>
      <c r="HS222" s="15"/>
      <c r="HT222" s="15"/>
      <c r="HU222" s="15"/>
      <c r="HX222" s="15"/>
      <c r="HY222" s="15"/>
      <c r="HZ222" s="15"/>
      <c r="IA222" s="15"/>
      <c r="IB222" s="15"/>
      <c r="IC222" s="15"/>
      <c r="ID222" s="15"/>
      <c r="IE222" s="15"/>
      <c r="IH222" s="15"/>
      <c r="II222" s="15"/>
      <c r="IJ222" s="15"/>
      <c r="IK222" s="15"/>
      <c r="IL222" s="15"/>
      <c r="IM222" s="15"/>
      <c r="IN222" s="15"/>
      <c r="IO222" s="15"/>
      <c r="IR222" s="15"/>
      <c r="IS222" s="15"/>
      <c r="IT222" s="15"/>
      <c r="IU222" s="15"/>
      <c r="IV222" s="15"/>
      <c r="IW222" s="15"/>
      <c r="IX222" s="15"/>
      <c r="IY222" s="15"/>
      <c r="JB222" s="15"/>
      <c r="JC222" s="15"/>
      <c r="JD222" s="15"/>
      <c r="JE222" s="15"/>
      <c r="JF222" s="15"/>
      <c r="JG222" s="15"/>
      <c r="JH222" s="15"/>
      <c r="JI222" s="15"/>
      <c r="JL222" s="15"/>
      <c r="JM222" s="15"/>
      <c r="JN222" s="15"/>
      <c r="JO222" s="15"/>
      <c r="JP222" s="15"/>
      <c r="JQ222" s="15"/>
      <c r="JR222" s="15"/>
      <c r="JS222" s="15"/>
      <c r="JV222" s="15"/>
      <c r="JW222" s="15"/>
      <c r="JX222" s="15"/>
      <c r="JY222" s="15"/>
      <c r="JZ222" s="15"/>
      <c r="KA222" s="15"/>
      <c r="KB222" s="15"/>
      <c r="KC222" s="15"/>
      <c r="KF222" s="15"/>
      <c r="KG222" s="15"/>
      <c r="KH222" s="15"/>
      <c r="KI222" s="15"/>
      <c r="KJ222" s="15"/>
      <c r="KK222" s="15"/>
      <c r="KL222" s="15"/>
      <c r="KM222" s="15"/>
      <c r="KP222" s="15"/>
      <c r="KQ222" s="15"/>
      <c r="KR222" s="15"/>
      <c r="KS222" s="15"/>
      <c r="KT222" s="15"/>
      <c r="KU222" s="15"/>
      <c r="KV222" s="15"/>
      <c r="KW222" s="15"/>
      <c r="KZ222" s="15"/>
      <c r="LA222" s="15"/>
    </row>
    <row r="223" spans="3:313" x14ac:dyDescent="0.25">
      <c r="C223" s="15"/>
      <c r="D223" s="15"/>
      <c r="E223" s="15"/>
      <c r="F223" s="15"/>
      <c r="G223" s="15"/>
      <c r="H223" s="15"/>
      <c r="I223" s="15"/>
      <c r="L223" s="15"/>
      <c r="M223" s="15"/>
      <c r="N223" s="15"/>
      <c r="O223" s="15"/>
      <c r="P223" s="15"/>
      <c r="Q223" s="15"/>
      <c r="R223" s="15"/>
      <c r="S223" s="15"/>
      <c r="V223" s="15"/>
      <c r="W223" s="15"/>
      <c r="X223" s="15"/>
      <c r="Y223" s="15"/>
      <c r="Z223" s="15"/>
      <c r="AA223" s="15"/>
      <c r="AB223" s="15"/>
      <c r="AC223" s="15"/>
      <c r="AF223" s="15"/>
      <c r="AG223" s="15"/>
      <c r="AH223" s="15"/>
      <c r="AI223" s="15"/>
      <c r="AJ223" s="15"/>
      <c r="AK223" s="15"/>
      <c r="AL223" s="15"/>
      <c r="AM223" s="15"/>
      <c r="AP223" s="15"/>
      <c r="AQ223" s="15"/>
      <c r="AR223" s="15"/>
      <c r="AS223" s="15"/>
      <c r="AT223" s="15"/>
      <c r="AU223" s="15"/>
      <c r="AV223" s="15"/>
      <c r="AW223" s="15"/>
      <c r="AZ223" s="15"/>
      <c r="BA223" s="15"/>
      <c r="BB223" s="15"/>
      <c r="BC223" s="15"/>
      <c r="BD223" s="15"/>
      <c r="BE223" s="15"/>
      <c r="BF223" s="15"/>
      <c r="BG223" s="15"/>
      <c r="BJ223" s="15"/>
      <c r="BK223" s="15"/>
      <c r="BL223" s="15"/>
      <c r="BM223" s="15"/>
      <c r="BN223" s="15"/>
      <c r="BO223" s="15"/>
      <c r="BP223" s="15"/>
      <c r="BQ223" s="15"/>
      <c r="BT223" s="15"/>
      <c r="BU223" s="15"/>
      <c r="BV223" s="15"/>
      <c r="BW223" s="15"/>
      <c r="BX223" s="15"/>
      <c r="BY223" s="15"/>
      <c r="BZ223" s="15"/>
      <c r="CA223" s="15"/>
      <c r="CD223" s="15"/>
      <c r="CE223" s="15"/>
      <c r="CF223" s="15"/>
      <c r="CG223" s="15"/>
      <c r="CH223" s="15"/>
      <c r="CI223" s="15"/>
      <c r="CJ223" s="15"/>
      <c r="CK223" s="15"/>
      <c r="CN223" s="15"/>
      <c r="CO223" s="15"/>
      <c r="CP223" s="15"/>
      <c r="CQ223" s="15"/>
      <c r="CR223" s="15"/>
      <c r="CS223" s="15"/>
      <c r="CT223" s="15"/>
      <c r="CU223" s="15"/>
      <c r="CX223" s="15"/>
      <c r="CY223" s="15"/>
      <c r="CZ223" s="15"/>
      <c r="DA223" s="15"/>
      <c r="DB223" s="15"/>
      <c r="DC223" s="15"/>
      <c r="DD223" s="15"/>
      <c r="DE223" s="15"/>
      <c r="DH223" s="15"/>
      <c r="DI223" s="15"/>
      <c r="DJ223" s="15"/>
      <c r="DK223" s="15"/>
      <c r="DL223" s="15"/>
      <c r="DM223" s="15"/>
      <c r="DN223" s="15"/>
      <c r="DO223" s="15"/>
      <c r="DR223" s="15"/>
      <c r="DS223" s="15"/>
      <c r="DT223" s="15"/>
      <c r="DU223" s="15"/>
      <c r="DV223" s="15"/>
      <c r="DW223" s="15"/>
      <c r="DX223" s="15"/>
      <c r="DY223" s="15"/>
      <c r="EB223" s="15"/>
      <c r="EC223" s="15"/>
      <c r="ED223" s="15"/>
      <c r="EE223" s="15"/>
      <c r="EF223" s="15"/>
      <c r="EG223" s="15"/>
      <c r="EH223" s="15"/>
      <c r="EI223" s="15"/>
      <c r="EL223" s="15"/>
      <c r="EM223" s="15"/>
      <c r="EN223" s="15"/>
      <c r="EO223" s="15"/>
      <c r="EP223" s="15"/>
      <c r="EQ223" s="15"/>
      <c r="ER223" s="15"/>
      <c r="ES223" s="15"/>
      <c r="EV223" s="15"/>
      <c r="EW223" s="15"/>
      <c r="EX223" s="15"/>
      <c r="EY223" s="15"/>
      <c r="EZ223" s="15"/>
      <c r="FA223" s="15"/>
      <c r="FB223" s="15"/>
      <c r="FC223" s="15"/>
      <c r="FF223" s="15"/>
      <c r="FG223" s="15"/>
      <c r="FH223" s="15"/>
      <c r="FI223" s="15"/>
      <c r="FJ223" s="15"/>
      <c r="FK223" s="15"/>
      <c r="FL223" s="15"/>
      <c r="FM223" s="15"/>
      <c r="FP223" s="15"/>
      <c r="FQ223" s="15"/>
      <c r="FR223" s="15"/>
      <c r="FS223" s="15"/>
      <c r="FT223" s="15"/>
      <c r="FU223" s="15"/>
      <c r="FV223" s="15"/>
      <c r="FW223" s="15"/>
      <c r="FZ223" s="15"/>
      <c r="GA223" s="15"/>
      <c r="GB223" s="15"/>
      <c r="GC223" s="15"/>
      <c r="GD223" s="15"/>
      <c r="GE223" s="15"/>
      <c r="GF223" s="15"/>
      <c r="GG223" s="15"/>
      <c r="GJ223" s="15"/>
      <c r="GK223" s="15"/>
      <c r="GL223" s="15"/>
      <c r="GM223" s="15"/>
      <c r="GN223" s="15"/>
      <c r="GO223" s="15"/>
      <c r="GP223" s="15"/>
      <c r="GQ223" s="15"/>
      <c r="GT223" s="15"/>
      <c r="GU223" s="15"/>
      <c r="GV223" s="15"/>
      <c r="GW223" s="15"/>
      <c r="GX223" s="15"/>
      <c r="GY223" s="15"/>
      <c r="GZ223" s="15"/>
      <c r="HA223" s="15"/>
      <c r="HD223" s="15"/>
      <c r="HE223" s="15"/>
      <c r="HF223" s="15"/>
      <c r="HG223" s="15"/>
      <c r="HH223" s="15"/>
      <c r="HI223" s="15"/>
      <c r="HJ223" s="15"/>
      <c r="HK223" s="15"/>
      <c r="HN223" s="15"/>
      <c r="HO223" s="15"/>
      <c r="HP223" s="15"/>
      <c r="HQ223" s="15"/>
      <c r="HR223" s="15"/>
      <c r="HS223" s="15"/>
      <c r="HT223" s="15"/>
      <c r="HU223" s="15"/>
      <c r="HX223" s="15"/>
      <c r="HY223" s="15"/>
      <c r="HZ223" s="15"/>
      <c r="IA223" s="15"/>
      <c r="IB223" s="15"/>
      <c r="IC223" s="15"/>
      <c r="ID223" s="15"/>
      <c r="IE223" s="15"/>
      <c r="IH223" s="15"/>
      <c r="II223" s="15"/>
      <c r="IJ223" s="15"/>
      <c r="IK223" s="15"/>
      <c r="IL223" s="15"/>
      <c r="IM223" s="15"/>
      <c r="IN223" s="15"/>
      <c r="IO223" s="15"/>
      <c r="IR223" s="15"/>
      <c r="IS223" s="15"/>
      <c r="IT223" s="15"/>
      <c r="IU223" s="15"/>
      <c r="IV223" s="15"/>
      <c r="IW223" s="15"/>
      <c r="IX223" s="15"/>
      <c r="IY223" s="15"/>
      <c r="JB223" s="15"/>
      <c r="JC223" s="15"/>
      <c r="JD223" s="15"/>
      <c r="JE223" s="15"/>
      <c r="JF223" s="15"/>
      <c r="JG223" s="15"/>
      <c r="JH223" s="15"/>
      <c r="JI223" s="15"/>
      <c r="JL223" s="15"/>
      <c r="JM223" s="15"/>
      <c r="JN223" s="15"/>
      <c r="JO223" s="15"/>
      <c r="JP223" s="15"/>
      <c r="JQ223" s="15"/>
      <c r="JR223" s="15"/>
      <c r="JS223" s="15"/>
      <c r="JV223" s="15"/>
      <c r="JW223" s="15"/>
      <c r="JX223" s="15"/>
      <c r="JY223" s="15"/>
      <c r="JZ223" s="15"/>
      <c r="KA223" s="15"/>
      <c r="KB223" s="15"/>
      <c r="KC223" s="15"/>
      <c r="KF223" s="15"/>
      <c r="KG223" s="15"/>
      <c r="KH223" s="15"/>
      <c r="KI223" s="15"/>
      <c r="KJ223" s="15"/>
      <c r="KK223" s="15"/>
      <c r="KL223" s="15"/>
      <c r="KM223" s="15"/>
      <c r="KP223" s="15"/>
      <c r="KQ223" s="15"/>
      <c r="KR223" s="15"/>
      <c r="KS223" s="15"/>
      <c r="KT223" s="15"/>
      <c r="KU223" s="15"/>
      <c r="KV223" s="15"/>
      <c r="KW223" s="15"/>
      <c r="KZ223" s="15"/>
      <c r="LA223" s="15"/>
    </row>
    <row r="224" spans="3:313" x14ac:dyDescent="0.25">
      <c r="C224" s="15"/>
      <c r="D224" s="15"/>
      <c r="E224" s="15"/>
      <c r="F224" s="15"/>
      <c r="G224" s="15"/>
      <c r="H224" s="15"/>
      <c r="I224" s="15"/>
      <c r="L224" s="15"/>
      <c r="M224" s="15"/>
      <c r="N224" s="15"/>
      <c r="O224" s="15"/>
      <c r="P224" s="15"/>
      <c r="Q224" s="15"/>
      <c r="R224" s="15"/>
      <c r="S224" s="15"/>
      <c r="V224" s="15"/>
      <c r="W224" s="15"/>
      <c r="X224" s="15"/>
      <c r="Y224" s="15"/>
      <c r="Z224" s="15"/>
      <c r="AA224" s="15"/>
      <c r="AB224" s="15"/>
      <c r="AC224" s="15"/>
      <c r="AF224" s="15"/>
      <c r="AG224" s="15"/>
      <c r="AH224" s="15"/>
      <c r="AI224" s="15"/>
      <c r="AJ224" s="15"/>
      <c r="AK224" s="15"/>
      <c r="AL224" s="15"/>
      <c r="AM224" s="15"/>
      <c r="AP224" s="15"/>
      <c r="AQ224" s="15"/>
      <c r="AR224" s="15"/>
      <c r="AS224" s="15"/>
      <c r="AT224" s="15"/>
      <c r="AU224" s="15"/>
      <c r="AV224" s="15"/>
      <c r="AW224" s="15"/>
      <c r="AZ224" s="15"/>
      <c r="BA224" s="15"/>
      <c r="BB224" s="15"/>
      <c r="BC224" s="15"/>
      <c r="BD224" s="15"/>
      <c r="BE224" s="15"/>
      <c r="BF224" s="15"/>
      <c r="BG224" s="15"/>
      <c r="BJ224" s="15"/>
      <c r="BK224" s="15"/>
      <c r="BL224" s="15"/>
      <c r="BM224" s="15"/>
      <c r="BN224" s="15"/>
      <c r="BO224" s="15"/>
      <c r="BP224" s="15"/>
      <c r="BQ224" s="15"/>
      <c r="BT224" s="15"/>
      <c r="BU224" s="15"/>
      <c r="BV224" s="15"/>
      <c r="BW224" s="15"/>
      <c r="BX224" s="15"/>
      <c r="BY224" s="15"/>
      <c r="BZ224" s="15"/>
      <c r="CA224" s="15"/>
      <c r="CD224" s="15"/>
      <c r="CE224" s="15"/>
      <c r="CF224" s="15"/>
      <c r="CG224" s="15"/>
      <c r="CH224" s="15"/>
      <c r="CI224" s="15"/>
      <c r="CJ224" s="15"/>
      <c r="CK224" s="15"/>
      <c r="CN224" s="15"/>
      <c r="CO224" s="15"/>
      <c r="CP224" s="15"/>
      <c r="CQ224" s="15"/>
      <c r="CR224" s="15"/>
      <c r="CS224" s="15"/>
      <c r="CT224" s="15"/>
      <c r="CU224" s="15"/>
      <c r="CX224" s="15"/>
      <c r="CY224" s="15"/>
      <c r="CZ224" s="15"/>
      <c r="DA224" s="15"/>
      <c r="DB224" s="15"/>
      <c r="DC224" s="15"/>
      <c r="DD224" s="15"/>
      <c r="DE224" s="15"/>
      <c r="DH224" s="15"/>
      <c r="DI224" s="15"/>
      <c r="DJ224" s="15"/>
      <c r="DK224" s="15"/>
      <c r="DL224" s="15"/>
      <c r="DM224" s="15"/>
      <c r="DN224" s="15"/>
      <c r="DO224" s="15"/>
      <c r="DR224" s="15"/>
      <c r="DS224" s="15"/>
      <c r="DT224" s="15"/>
      <c r="DU224" s="15"/>
      <c r="DV224" s="15"/>
      <c r="DW224" s="15"/>
      <c r="DX224" s="15"/>
      <c r="DY224" s="15"/>
      <c r="EB224" s="15"/>
      <c r="EC224" s="15"/>
      <c r="ED224" s="15"/>
      <c r="EE224" s="15"/>
      <c r="EF224" s="15"/>
      <c r="EG224" s="15"/>
      <c r="EH224" s="15"/>
      <c r="EI224" s="15"/>
      <c r="EL224" s="15"/>
      <c r="EM224" s="15"/>
      <c r="EN224" s="15"/>
      <c r="EO224" s="15"/>
      <c r="EP224" s="15"/>
      <c r="EQ224" s="15"/>
      <c r="ER224" s="15"/>
      <c r="ES224" s="15"/>
      <c r="EV224" s="15"/>
      <c r="EW224" s="15"/>
      <c r="EX224" s="15"/>
      <c r="EY224" s="15"/>
      <c r="EZ224" s="15"/>
      <c r="FA224" s="15"/>
      <c r="FB224" s="15"/>
      <c r="FC224" s="15"/>
      <c r="FF224" s="15"/>
      <c r="FG224" s="15"/>
      <c r="FH224" s="15"/>
      <c r="FI224" s="15"/>
      <c r="FJ224" s="15"/>
      <c r="FK224" s="15"/>
      <c r="FL224" s="15"/>
      <c r="FM224" s="15"/>
      <c r="FP224" s="15"/>
      <c r="FQ224" s="15"/>
      <c r="FR224" s="15"/>
      <c r="FS224" s="15"/>
      <c r="FT224" s="15"/>
      <c r="FU224" s="15"/>
      <c r="FV224" s="15"/>
      <c r="FW224" s="15"/>
      <c r="FZ224" s="15"/>
      <c r="GA224" s="15"/>
      <c r="GB224" s="15"/>
      <c r="GC224" s="15"/>
      <c r="GD224" s="15"/>
      <c r="GE224" s="15"/>
      <c r="GF224" s="15"/>
      <c r="GG224" s="15"/>
      <c r="GJ224" s="15"/>
      <c r="GK224" s="15"/>
      <c r="GL224" s="15"/>
      <c r="GM224" s="15"/>
      <c r="GN224" s="15"/>
      <c r="GO224" s="15"/>
      <c r="GP224" s="15"/>
      <c r="GQ224" s="15"/>
      <c r="GT224" s="15"/>
      <c r="GU224" s="15"/>
      <c r="GV224" s="15"/>
      <c r="GW224" s="15"/>
      <c r="GX224" s="15"/>
      <c r="GY224" s="15"/>
      <c r="GZ224" s="15"/>
      <c r="HA224" s="15"/>
      <c r="HD224" s="15"/>
      <c r="HE224" s="15"/>
      <c r="HF224" s="15"/>
      <c r="HG224" s="15"/>
      <c r="HH224" s="15"/>
      <c r="HI224" s="15"/>
      <c r="HJ224" s="15"/>
      <c r="HK224" s="15"/>
      <c r="HN224" s="15"/>
      <c r="HO224" s="15"/>
      <c r="HP224" s="15"/>
      <c r="HQ224" s="15"/>
      <c r="HR224" s="15"/>
      <c r="HS224" s="15"/>
      <c r="HT224" s="15"/>
      <c r="HU224" s="15"/>
      <c r="HX224" s="15"/>
      <c r="HY224" s="15"/>
      <c r="HZ224" s="15"/>
      <c r="IA224" s="15"/>
      <c r="IB224" s="15"/>
      <c r="IC224" s="15"/>
      <c r="ID224" s="15"/>
      <c r="IE224" s="15"/>
      <c r="IH224" s="15"/>
      <c r="II224" s="15"/>
      <c r="IJ224" s="15"/>
      <c r="IK224" s="15"/>
      <c r="IL224" s="15"/>
      <c r="IM224" s="15"/>
      <c r="IN224" s="15"/>
      <c r="IO224" s="15"/>
      <c r="IR224" s="15"/>
      <c r="IS224" s="15"/>
      <c r="IT224" s="15"/>
      <c r="IU224" s="15"/>
      <c r="IV224" s="15"/>
      <c r="IW224" s="15"/>
      <c r="IX224" s="15"/>
      <c r="IY224" s="15"/>
      <c r="JB224" s="15"/>
      <c r="JC224" s="15"/>
      <c r="JD224" s="15"/>
      <c r="JE224" s="15"/>
      <c r="JF224" s="15"/>
      <c r="JG224" s="15"/>
      <c r="JH224" s="15"/>
      <c r="JI224" s="15"/>
      <c r="JL224" s="15"/>
      <c r="JM224" s="15"/>
      <c r="JN224" s="15"/>
      <c r="JO224" s="15"/>
      <c r="JP224" s="15"/>
      <c r="JQ224" s="15"/>
      <c r="JR224" s="15"/>
      <c r="JS224" s="15"/>
      <c r="JV224" s="15"/>
      <c r="JW224" s="15"/>
      <c r="JX224" s="15"/>
      <c r="JY224" s="15"/>
      <c r="JZ224" s="15"/>
      <c r="KA224" s="15"/>
      <c r="KB224" s="15"/>
      <c r="KC224" s="15"/>
      <c r="KF224" s="15"/>
      <c r="KG224" s="15"/>
      <c r="KH224" s="15"/>
      <c r="KI224" s="15"/>
      <c r="KJ224" s="15"/>
      <c r="KK224" s="15"/>
      <c r="KL224" s="15"/>
      <c r="KM224" s="15"/>
      <c r="KP224" s="15"/>
      <c r="KQ224" s="15"/>
      <c r="KR224" s="15"/>
      <c r="KS224" s="15"/>
      <c r="KT224" s="15"/>
      <c r="KU224" s="15"/>
      <c r="KV224" s="15"/>
      <c r="KW224" s="15"/>
      <c r="KZ224" s="15"/>
      <c r="LA224" s="15"/>
    </row>
    <row r="225" spans="3:313" x14ac:dyDescent="0.25">
      <c r="C225" s="15"/>
      <c r="D225" s="15"/>
      <c r="E225" s="15"/>
      <c r="F225" s="15"/>
      <c r="G225" s="15"/>
      <c r="H225" s="15"/>
      <c r="I225" s="15"/>
      <c r="L225" s="15"/>
      <c r="M225" s="15"/>
      <c r="N225" s="15"/>
      <c r="O225" s="15"/>
      <c r="P225" s="15"/>
      <c r="Q225" s="15"/>
      <c r="R225" s="15"/>
      <c r="S225" s="15"/>
      <c r="V225" s="15"/>
      <c r="W225" s="15"/>
      <c r="X225" s="15"/>
      <c r="Y225" s="15"/>
      <c r="Z225" s="15"/>
      <c r="AA225" s="15"/>
      <c r="AB225" s="15"/>
      <c r="AC225" s="15"/>
      <c r="AF225" s="15"/>
      <c r="AG225" s="15"/>
      <c r="AH225" s="15"/>
      <c r="AI225" s="15"/>
      <c r="AJ225" s="15"/>
      <c r="AK225" s="15"/>
      <c r="AL225" s="15"/>
      <c r="AM225" s="15"/>
      <c r="AP225" s="15"/>
      <c r="AQ225" s="15"/>
      <c r="AR225" s="15"/>
      <c r="AS225" s="15"/>
      <c r="AT225" s="15"/>
      <c r="AU225" s="15"/>
      <c r="AV225" s="15"/>
      <c r="AW225" s="15"/>
      <c r="AZ225" s="15"/>
      <c r="BA225" s="15"/>
      <c r="BB225" s="15"/>
      <c r="BC225" s="15"/>
      <c r="BD225" s="15"/>
      <c r="BE225" s="15"/>
      <c r="BF225" s="15"/>
      <c r="BG225" s="15"/>
      <c r="BJ225" s="15"/>
      <c r="BK225" s="15"/>
      <c r="BL225" s="15"/>
      <c r="BM225" s="15"/>
      <c r="BN225" s="15"/>
      <c r="BO225" s="15"/>
      <c r="BP225" s="15"/>
      <c r="BQ225" s="15"/>
      <c r="BT225" s="15"/>
      <c r="BU225" s="15"/>
      <c r="BV225" s="15"/>
      <c r="BW225" s="15"/>
      <c r="BX225" s="15"/>
      <c r="BY225" s="15"/>
      <c r="BZ225" s="15"/>
      <c r="CA225" s="15"/>
      <c r="CD225" s="15"/>
      <c r="CE225" s="15"/>
      <c r="CF225" s="15"/>
      <c r="CG225" s="15"/>
      <c r="CH225" s="15"/>
      <c r="CI225" s="15"/>
      <c r="CJ225" s="15"/>
      <c r="CK225" s="15"/>
      <c r="CN225" s="15"/>
      <c r="CO225" s="15"/>
      <c r="CP225" s="15"/>
      <c r="CQ225" s="15"/>
      <c r="CR225" s="15"/>
      <c r="CS225" s="15"/>
      <c r="CT225" s="15"/>
      <c r="CU225" s="15"/>
      <c r="CX225" s="15"/>
      <c r="CY225" s="15"/>
      <c r="CZ225" s="15"/>
      <c r="DA225" s="15"/>
      <c r="DB225" s="15"/>
      <c r="DC225" s="15"/>
      <c r="DD225" s="15"/>
      <c r="DE225" s="15"/>
      <c r="DH225" s="15"/>
      <c r="DI225" s="15"/>
      <c r="DJ225" s="15"/>
      <c r="DK225" s="15"/>
      <c r="DL225" s="15"/>
      <c r="DM225" s="15"/>
      <c r="DN225" s="15"/>
      <c r="DO225" s="15"/>
      <c r="DR225" s="15"/>
      <c r="DS225" s="15"/>
      <c r="DT225" s="15"/>
      <c r="DU225" s="15"/>
      <c r="DV225" s="15"/>
      <c r="DW225" s="15"/>
      <c r="DX225" s="15"/>
      <c r="DY225" s="15"/>
      <c r="EB225" s="15"/>
      <c r="EC225" s="15"/>
      <c r="ED225" s="15"/>
      <c r="EE225" s="15"/>
      <c r="EF225" s="15"/>
      <c r="EG225" s="15"/>
      <c r="EH225" s="15"/>
      <c r="EI225" s="15"/>
      <c r="EL225" s="15"/>
      <c r="EM225" s="15"/>
      <c r="EN225" s="15"/>
      <c r="EO225" s="15"/>
      <c r="EP225" s="15"/>
      <c r="EQ225" s="15"/>
      <c r="ER225" s="15"/>
      <c r="ES225" s="15"/>
      <c r="EV225" s="15"/>
      <c r="EW225" s="15"/>
      <c r="EX225" s="15"/>
      <c r="EY225" s="15"/>
      <c r="EZ225" s="15"/>
      <c r="FA225" s="15"/>
      <c r="FB225" s="15"/>
      <c r="FC225" s="15"/>
      <c r="FF225" s="15"/>
      <c r="FG225" s="15"/>
      <c r="FH225" s="15"/>
      <c r="FI225" s="15"/>
      <c r="FJ225" s="15"/>
      <c r="FK225" s="15"/>
      <c r="FL225" s="15"/>
      <c r="FM225" s="15"/>
      <c r="FP225" s="15"/>
      <c r="FQ225" s="15"/>
      <c r="FR225" s="15"/>
      <c r="FS225" s="15"/>
      <c r="FT225" s="15"/>
      <c r="FU225" s="15"/>
      <c r="FV225" s="15"/>
      <c r="FW225" s="15"/>
      <c r="FZ225" s="15"/>
      <c r="GA225" s="15"/>
      <c r="GB225" s="15"/>
      <c r="GC225" s="15"/>
      <c r="GD225" s="15"/>
      <c r="GE225" s="15"/>
      <c r="GF225" s="15"/>
      <c r="GG225" s="15"/>
      <c r="GJ225" s="15"/>
      <c r="GK225" s="15"/>
      <c r="GL225" s="15"/>
      <c r="GM225" s="15"/>
      <c r="GN225" s="15"/>
      <c r="GO225" s="15"/>
      <c r="GP225" s="15"/>
      <c r="GQ225" s="15"/>
      <c r="GT225" s="15"/>
      <c r="GU225" s="15"/>
      <c r="GV225" s="15"/>
      <c r="GW225" s="15"/>
      <c r="GX225" s="15"/>
      <c r="GY225" s="15"/>
      <c r="GZ225" s="15"/>
      <c r="HA225" s="15"/>
      <c r="HD225" s="15"/>
      <c r="HE225" s="15"/>
      <c r="HF225" s="15"/>
      <c r="HG225" s="15"/>
      <c r="HH225" s="15"/>
      <c r="HI225" s="15"/>
      <c r="HJ225" s="15"/>
      <c r="HK225" s="15"/>
      <c r="HN225" s="15"/>
      <c r="HO225" s="15"/>
      <c r="HP225" s="15"/>
      <c r="HQ225" s="15"/>
      <c r="HR225" s="15"/>
      <c r="HS225" s="15"/>
      <c r="HT225" s="15"/>
      <c r="HU225" s="15"/>
      <c r="HX225" s="15"/>
      <c r="HY225" s="15"/>
      <c r="HZ225" s="15"/>
      <c r="IA225" s="15"/>
      <c r="IB225" s="15"/>
      <c r="IC225" s="15"/>
      <c r="ID225" s="15"/>
      <c r="IE225" s="15"/>
      <c r="IH225" s="15"/>
      <c r="II225" s="15"/>
      <c r="IJ225" s="15"/>
      <c r="IK225" s="15"/>
      <c r="IL225" s="15"/>
      <c r="IM225" s="15"/>
      <c r="IN225" s="15"/>
      <c r="IO225" s="15"/>
      <c r="IR225" s="15"/>
      <c r="IS225" s="15"/>
      <c r="IT225" s="15"/>
      <c r="IU225" s="15"/>
      <c r="IV225" s="15"/>
      <c r="IW225" s="15"/>
      <c r="IX225" s="15"/>
      <c r="IY225" s="15"/>
      <c r="JB225" s="15"/>
      <c r="JC225" s="15"/>
      <c r="JD225" s="15"/>
      <c r="JE225" s="15"/>
      <c r="JF225" s="15"/>
      <c r="JG225" s="15"/>
      <c r="JH225" s="15"/>
      <c r="JI225" s="15"/>
      <c r="JL225" s="15"/>
      <c r="JM225" s="15"/>
      <c r="JN225" s="15"/>
      <c r="JO225" s="15"/>
      <c r="JP225" s="15"/>
      <c r="JQ225" s="15"/>
      <c r="JR225" s="15"/>
      <c r="JS225" s="15"/>
      <c r="JV225" s="15"/>
      <c r="JW225" s="15"/>
      <c r="JX225" s="15"/>
      <c r="JY225" s="15"/>
      <c r="JZ225" s="15"/>
      <c r="KA225" s="15"/>
      <c r="KB225" s="15"/>
      <c r="KC225" s="15"/>
      <c r="KF225" s="15"/>
      <c r="KG225" s="15"/>
      <c r="KH225" s="15"/>
      <c r="KI225" s="15"/>
      <c r="KJ225" s="15"/>
      <c r="KK225" s="15"/>
      <c r="KL225" s="15"/>
      <c r="KM225" s="15"/>
      <c r="KP225" s="15"/>
      <c r="KQ225" s="15"/>
      <c r="KR225" s="15"/>
      <c r="KS225" s="15"/>
      <c r="KT225" s="15"/>
      <c r="KU225" s="15"/>
      <c r="KV225" s="15"/>
      <c r="KW225" s="15"/>
      <c r="KZ225" s="15"/>
      <c r="LA225" s="15"/>
    </row>
    <row r="226" spans="3:313" x14ac:dyDescent="0.25">
      <c r="C226" s="15"/>
      <c r="D226" s="15"/>
      <c r="E226" s="15"/>
      <c r="F226" s="15"/>
      <c r="G226" s="15"/>
      <c r="H226" s="15"/>
      <c r="I226" s="15"/>
      <c r="L226" s="15"/>
      <c r="M226" s="15"/>
      <c r="N226" s="15"/>
      <c r="O226" s="15"/>
      <c r="P226" s="15"/>
      <c r="Q226" s="15"/>
      <c r="R226" s="15"/>
      <c r="S226" s="15"/>
      <c r="V226" s="15"/>
      <c r="W226" s="15"/>
      <c r="X226" s="15"/>
      <c r="Y226" s="15"/>
      <c r="Z226" s="15"/>
      <c r="AA226" s="15"/>
      <c r="AB226" s="15"/>
      <c r="AC226" s="15"/>
      <c r="AF226" s="15"/>
      <c r="AG226" s="15"/>
      <c r="AH226" s="15"/>
      <c r="AI226" s="15"/>
      <c r="AJ226" s="15"/>
      <c r="AK226" s="15"/>
      <c r="AL226" s="15"/>
      <c r="AM226" s="15"/>
      <c r="AP226" s="15"/>
      <c r="AQ226" s="15"/>
      <c r="AR226" s="15"/>
      <c r="AS226" s="15"/>
      <c r="AT226" s="15"/>
      <c r="AU226" s="15"/>
      <c r="AV226" s="15"/>
      <c r="AW226" s="15"/>
      <c r="AZ226" s="15"/>
      <c r="BA226" s="15"/>
      <c r="BB226" s="15"/>
      <c r="BC226" s="15"/>
      <c r="BD226" s="15"/>
      <c r="BE226" s="15"/>
      <c r="BF226" s="15"/>
      <c r="BG226" s="15"/>
      <c r="BJ226" s="15"/>
      <c r="BK226" s="15"/>
      <c r="BL226" s="15"/>
      <c r="BM226" s="15"/>
      <c r="BN226" s="15"/>
      <c r="BO226" s="15"/>
      <c r="BP226" s="15"/>
      <c r="BQ226" s="15"/>
      <c r="BT226" s="15"/>
      <c r="BU226" s="15"/>
      <c r="BV226" s="15"/>
      <c r="BW226" s="15"/>
      <c r="BX226" s="15"/>
      <c r="BY226" s="15"/>
      <c r="BZ226" s="15"/>
      <c r="CA226" s="15"/>
      <c r="CD226" s="15"/>
      <c r="CE226" s="15"/>
      <c r="CF226" s="15"/>
      <c r="CG226" s="15"/>
      <c r="CH226" s="15"/>
      <c r="CI226" s="15"/>
      <c r="CJ226" s="15"/>
      <c r="CK226" s="15"/>
      <c r="CN226" s="15"/>
      <c r="CO226" s="15"/>
      <c r="CP226" s="15"/>
      <c r="CQ226" s="15"/>
      <c r="CR226" s="15"/>
      <c r="CS226" s="15"/>
      <c r="CT226" s="15"/>
      <c r="CU226" s="15"/>
      <c r="CX226" s="15"/>
      <c r="CY226" s="15"/>
      <c r="CZ226" s="15"/>
      <c r="DA226" s="15"/>
      <c r="DB226" s="15"/>
      <c r="DC226" s="15"/>
      <c r="DD226" s="15"/>
      <c r="DE226" s="15"/>
      <c r="DH226" s="15"/>
      <c r="DI226" s="15"/>
      <c r="DJ226" s="15"/>
      <c r="DK226" s="15"/>
      <c r="DL226" s="15"/>
      <c r="DM226" s="15"/>
      <c r="DN226" s="15"/>
      <c r="DO226" s="15"/>
      <c r="DR226" s="15"/>
      <c r="DS226" s="15"/>
      <c r="DT226" s="15"/>
      <c r="DU226" s="15"/>
      <c r="DV226" s="15"/>
      <c r="DW226" s="15"/>
      <c r="DX226" s="15"/>
      <c r="DY226" s="15"/>
      <c r="EB226" s="15"/>
      <c r="EC226" s="15"/>
      <c r="ED226" s="15"/>
      <c r="EE226" s="15"/>
      <c r="EF226" s="15"/>
      <c r="EG226" s="15"/>
      <c r="EH226" s="15"/>
      <c r="EI226" s="15"/>
      <c r="EL226" s="15"/>
      <c r="EM226" s="15"/>
      <c r="EN226" s="15"/>
      <c r="EO226" s="15"/>
      <c r="EP226" s="15"/>
      <c r="EQ226" s="15"/>
      <c r="ER226" s="15"/>
      <c r="ES226" s="15"/>
      <c r="EV226" s="15"/>
      <c r="EW226" s="15"/>
      <c r="EX226" s="15"/>
      <c r="EY226" s="15"/>
      <c r="EZ226" s="15"/>
      <c r="FA226" s="15"/>
      <c r="FB226" s="15"/>
      <c r="FC226" s="15"/>
      <c r="FF226" s="15"/>
      <c r="FG226" s="15"/>
      <c r="FH226" s="15"/>
      <c r="FI226" s="15"/>
      <c r="FJ226" s="15"/>
      <c r="FK226" s="15"/>
      <c r="FL226" s="15"/>
      <c r="FM226" s="15"/>
      <c r="FP226" s="15"/>
      <c r="FQ226" s="15"/>
      <c r="FR226" s="15"/>
      <c r="FS226" s="15"/>
      <c r="FT226" s="15"/>
      <c r="FU226" s="15"/>
      <c r="FV226" s="15"/>
      <c r="FW226" s="15"/>
      <c r="FZ226" s="15"/>
      <c r="GA226" s="15"/>
      <c r="GB226" s="15"/>
      <c r="GC226" s="15"/>
      <c r="GD226" s="15"/>
      <c r="GE226" s="15"/>
      <c r="GF226" s="15"/>
      <c r="GG226" s="15"/>
      <c r="GJ226" s="15"/>
      <c r="GK226" s="15"/>
      <c r="GL226" s="15"/>
      <c r="GM226" s="15"/>
      <c r="GN226" s="15"/>
      <c r="GO226" s="15"/>
      <c r="GP226" s="15"/>
      <c r="GQ226" s="15"/>
      <c r="GT226" s="15"/>
      <c r="GU226" s="15"/>
      <c r="GV226" s="15"/>
      <c r="GW226" s="15"/>
      <c r="GX226" s="15"/>
      <c r="GY226" s="15"/>
      <c r="GZ226" s="15"/>
      <c r="HA226" s="15"/>
      <c r="HD226" s="15"/>
      <c r="HE226" s="15"/>
      <c r="HF226" s="15"/>
      <c r="HG226" s="15"/>
      <c r="HH226" s="15"/>
      <c r="HI226" s="15"/>
      <c r="HJ226" s="15"/>
      <c r="HK226" s="15"/>
      <c r="HN226" s="15"/>
      <c r="HO226" s="15"/>
      <c r="HP226" s="15"/>
      <c r="HQ226" s="15"/>
      <c r="HR226" s="15"/>
      <c r="HS226" s="15"/>
      <c r="HT226" s="15"/>
      <c r="HU226" s="15"/>
      <c r="HX226" s="15"/>
      <c r="HY226" s="15"/>
      <c r="HZ226" s="15"/>
      <c r="IA226" s="15"/>
      <c r="IB226" s="15"/>
      <c r="IC226" s="15"/>
      <c r="ID226" s="15"/>
      <c r="IE226" s="15"/>
      <c r="IH226" s="15"/>
      <c r="II226" s="15"/>
      <c r="IJ226" s="15"/>
      <c r="IK226" s="15"/>
      <c r="IL226" s="15"/>
      <c r="IM226" s="15"/>
      <c r="IN226" s="15"/>
      <c r="IO226" s="15"/>
      <c r="IR226" s="15"/>
      <c r="IS226" s="15"/>
      <c r="IT226" s="15"/>
      <c r="IU226" s="15"/>
      <c r="IV226" s="15"/>
      <c r="IW226" s="15"/>
      <c r="IX226" s="15"/>
      <c r="IY226" s="15"/>
      <c r="JB226" s="15"/>
      <c r="JC226" s="15"/>
      <c r="JD226" s="15"/>
      <c r="JE226" s="15"/>
      <c r="JF226" s="15"/>
      <c r="JG226" s="15"/>
      <c r="JH226" s="15"/>
      <c r="JI226" s="15"/>
      <c r="JL226" s="15"/>
      <c r="JM226" s="15"/>
      <c r="JN226" s="15"/>
      <c r="JO226" s="15"/>
      <c r="JP226" s="15"/>
      <c r="JQ226" s="15"/>
      <c r="JR226" s="15"/>
      <c r="JS226" s="15"/>
      <c r="JV226" s="15"/>
      <c r="JW226" s="15"/>
      <c r="JX226" s="15"/>
      <c r="JY226" s="15"/>
      <c r="JZ226" s="15"/>
      <c r="KA226" s="15"/>
      <c r="KB226" s="15"/>
      <c r="KC226" s="15"/>
      <c r="KF226" s="15"/>
      <c r="KG226" s="15"/>
      <c r="KH226" s="15"/>
      <c r="KI226" s="15"/>
      <c r="KJ226" s="15"/>
      <c r="KK226" s="15"/>
      <c r="KL226" s="15"/>
      <c r="KM226" s="15"/>
      <c r="KP226" s="15"/>
      <c r="KQ226" s="15"/>
      <c r="KR226" s="15"/>
      <c r="KS226" s="15"/>
      <c r="KT226" s="15"/>
      <c r="KU226" s="15"/>
      <c r="KV226" s="15"/>
      <c r="KW226" s="15"/>
      <c r="KZ226" s="15"/>
      <c r="LA226" s="15"/>
    </row>
    <row r="227" spans="3:313" x14ac:dyDescent="0.25">
      <c r="C227" s="15"/>
      <c r="D227" s="15"/>
      <c r="E227" s="15"/>
      <c r="F227" s="15"/>
      <c r="G227" s="15"/>
      <c r="H227" s="15"/>
      <c r="I227" s="15"/>
      <c r="L227" s="15"/>
      <c r="M227" s="15"/>
      <c r="N227" s="15"/>
      <c r="O227" s="15"/>
      <c r="P227" s="15"/>
      <c r="Q227" s="15"/>
      <c r="R227" s="15"/>
      <c r="S227" s="15"/>
      <c r="V227" s="15"/>
      <c r="W227" s="15"/>
      <c r="X227" s="15"/>
      <c r="Y227" s="15"/>
      <c r="Z227" s="15"/>
      <c r="AA227" s="15"/>
      <c r="AB227" s="15"/>
      <c r="AC227" s="15"/>
      <c r="AF227" s="15"/>
      <c r="AG227" s="15"/>
      <c r="AH227" s="15"/>
      <c r="AI227" s="15"/>
      <c r="AJ227" s="15"/>
      <c r="AK227" s="15"/>
      <c r="AL227" s="15"/>
      <c r="AM227" s="15"/>
      <c r="AP227" s="15"/>
      <c r="AQ227" s="15"/>
      <c r="AR227" s="15"/>
      <c r="AS227" s="15"/>
      <c r="AT227" s="15"/>
      <c r="AU227" s="15"/>
      <c r="AV227" s="15"/>
      <c r="AW227" s="15"/>
      <c r="AZ227" s="15"/>
      <c r="BA227" s="15"/>
      <c r="BB227" s="15"/>
      <c r="BC227" s="15"/>
      <c r="BD227" s="15"/>
      <c r="BE227" s="15"/>
      <c r="BF227" s="15"/>
      <c r="BG227" s="15"/>
      <c r="BJ227" s="15"/>
      <c r="BK227" s="15"/>
      <c r="BL227" s="15"/>
      <c r="BM227" s="15"/>
      <c r="BN227" s="15"/>
      <c r="BO227" s="15"/>
      <c r="BP227" s="15"/>
      <c r="BQ227" s="15"/>
      <c r="BT227" s="15"/>
      <c r="BU227" s="15"/>
      <c r="BV227" s="15"/>
      <c r="BW227" s="15"/>
      <c r="BX227" s="15"/>
      <c r="BY227" s="15"/>
      <c r="BZ227" s="15"/>
      <c r="CA227" s="15"/>
      <c r="CD227" s="15"/>
      <c r="CE227" s="15"/>
      <c r="CF227" s="15"/>
      <c r="CG227" s="15"/>
      <c r="CH227" s="15"/>
      <c r="CI227" s="15"/>
      <c r="CJ227" s="15"/>
      <c r="CK227" s="15"/>
      <c r="CN227" s="15"/>
      <c r="CO227" s="15"/>
      <c r="CP227" s="15"/>
      <c r="CQ227" s="15"/>
      <c r="CR227" s="15"/>
      <c r="CS227" s="15"/>
      <c r="CT227" s="15"/>
      <c r="CU227" s="15"/>
      <c r="CX227" s="15"/>
      <c r="CY227" s="15"/>
      <c r="CZ227" s="15"/>
      <c r="DA227" s="15"/>
      <c r="DB227" s="15"/>
      <c r="DC227" s="15"/>
      <c r="DD227" s="15"/>
      <c r="DE227" s="15"/>
      <c r="DH227" s="15"/>
      <c r="DI227" s="15"/>
      <c r="DJ227" s="15"/>
      <c r="DK227" s="15"/>
      <c r="DL227" s="15"/>
      <c r="DM227" s="15"/>
      <c r="DN227" s="15"/>
      <c r="DO227" s="15"/>
      <c r="DR227" s="15"/>
      <c r="DS227" s="15"/>
      <c r="DT227" s="15"/>
      <c r="DU227" s="15"/>
      <c r="DV227" s="15"/>
      <c r="DW227" s="15"/>
      <c r="DX227" s="15"/>
      <c r="DY227" s="15"/>
      <c r="EB227" s="15"/>
      <c r="EC227" s="15"/>
      <c r="ED227" s="15"/>
      <c r="EE227" s="15"/>
      <c r="EF227" s="15"/>
      <c r="EG227" s="15"/>
      <c r="EH227" s="15"/>
      <c r="EI227" s="15"/>
      <c r="EL227" s="15"/>
      <c r="EM227" s="15"/>
      <c r="EN227" s="15"/>
      <c r="EO227" s="15"/>
      <c r="EP227" s="15"/>
      <c r="EQ227" s="15"/>
      <c r="ER227" s="15"/>
      <c r="ES227" s="15"/>
      <c r="EV227" s="15"/>
      <c r="EW227" s="15"/>
      <c r="EX227" s="15"/>
      <c r="EY227" s="15"/>
      <c r="EZ227" s="15"/>
      <c r="FA227" s="15"/>
      <c r="FB227" s="15"/>
      <c r="FC227" s="15"/>
      <c r="FF227" s="15"/>
      <c r="FG227" s="15"/>
      <c r="FH227" s="15"/>
      <c r="FI227" s="15"/>
      <c r="FJ227" s="15"/>
      <c r="FK227" s="15"/>
      <c r="FL227" s="15"/>
      <c r="FM227" s="15"/>
      <c r="FP227" s="15"/>
      <c r="FQ227" s="15"/>
      <c r="FR227" s="15"/>
      <c r="FS227" s="15"/>
      <c r="FT227" s="15"/>
      <c r="FU227" s="15"/>
      <c r="FV227" s="15"/>
      <c r="FW227" s="15"/>
      <c r="FZ227" s="15"/>
      <c r="GA227" s="15"/>
      <c r="GB227" s="15"/>
      <c r="GC227" s="15"/>
      <c r="GD227" s="15"/>
      <c r="GE227" s="15"/>
      <c r="GF227" s="15"/>
      <c r="GG227" s="15"/>
      <c r="GJ227" s="15"/>
      <c r="GK227" s="15"/>
      <c r="GL227" s="15"/>
      <c r="GM227" s="15"/>
      <c r="GN227" s="15"/>
      <c r="GO227" s="15"/>
      <c r="GP227" s="15"/>
      <c r="GQ227" s="15"/>
      <c r="GT227" s="15"/>
      <c r="GU227" s="15"/>
      <c r="GV227" s="15"/>
      <c r="GW227" s="15"/>
      <c r="GX227" s="15"/>
      <c r="GY227" s="15"/>
      <c r="GZ227" s="15"/>
      <c r="HA227" s="15"/>
      <c r="HD227" s="15"/>
      <c r="HE227" s="15"/>
      <c r="HF227" s="15"/>
      <c r="HG227" s="15"/>
      <c r="HH227" s="15"/>
      <c r="HI227" s="15"/>
      <c r="HJ227" s="15"/>
      <c r="HK227" s="15"/>
      <c r="HN227" s="15"/>
      <c r="HO227" s="15"/>
      <c r="HP227" s="15"/>
      <c r="HQ227" s="15"/>
      <c r="HR227" s="15"/>
      <c r="HS227" s="15"/>
      <c r="HT227" s="15"/>
      <c r="HU227" s="15"/>
      <c r="HX227" s="15"/>
      <c r="HY227" s="15"/>
      <c r="HZ227" s="15"/>
      <c r="IA227" s="15"/>
      <c r="IB227" s="15"/>
      <c r="IC227" s="15"/>
      <c r="ID227" s="15"/>
      <c r="IE227" s="15"/>
      <c r="IH227" s="15"/>
      <c r="II227" s="15"/>
      <c r="IJ227" s="15"/>
      <c r="IK227" s="15"/>
      <c r="IL227" s="15"/>
      <c r="IM227" s="15"/>
      <c r="IN227" s="15"/>
      <c r="IO227" s="15"/>
      <c r="IR227" s="15"/>
      <c r="IS227" s="15"/>
      <c r="IT227" s="15"/>
      <c r="IU227" s="15"/>
      <c r="IV227" s="15"/>
      <c r="IW227" s="15"/>
      <c r="IX227" s="15"/>
      <c r="IY227" s="15"/>
      <c r="JB227" s="15"/>
      <c r="JC227" s="15"/>
      <c r="JD227" s="15"/>
      <c r="JE227" s="15"/>
      <c r="JF227" s="15"/>
      <c r="JG227" s="15"/>
      <c r="JH227" s="15"/>
      <c r="JI227" s="15"/>
      <c r="JL227" s="15"/>
      <c r="JM227" s="15"/>
      <c r="JN227" s="15"/>
      <c r="JO227" s="15"/>
      <c r="JP227" s="15"/>
      <c r="JQ227" s="15"/>
      <c r="JR227" s="15"/>
      <c r="JS227" s="15"/>
      <c r="JV227" s="15"/>
      <c r="JW227" s="15"/>
      <c r="JX227" s="15"/>
      <c r="JY227" s="15"/>
      <c r="JZ227" s="15"/>
      <c r="KA227" s="15"/>
      <c r="KB227" s="15"/>
      <c r="KC227" s="15"/>
      <c r="KF227" s="15"/>
      <c r="KG227" s="15"/>
      <c r="KH227" s="15"/>
      <c r="KI227" s="15"/>
      <c r="KJ227" s="15"/>
      <c r="KK227" s="15"/>
      <c r="KL227" s="15"/>
      <c r="KM227" s="15"/>
      <c r="KP227" s="15"/>
      <c r="KQ227" s="15"/>
      <c r="KR227" s="15"/>
      <c r="KS227" s="15"/>
      <c r="KT227" s="15"/>
      <c r="KU227" s="15"/>
      <c r="KV227" s="15"/>
      <c r="KW227" s="15"/>
      <c r="KZ227" s="15"/>
      <c r="LA227" s="15"/>
    </row>
    <row r="228" spans="3:313" x14ac:dyDescent="0.25">
      <c r="C228" s="15"/>
      <c r="D228" s="15"/>
      <c r="E228" s="15"/>
      <c r="F228" s="15"/>
      <c r="G228" s="15"/>
      <c r="H228" s="15"/>
      <c r="I228" s="15"/>
      <c r="L228" s="15"/>
      <c r="M228" s="15"/>
      <c r="N228" s="15"/>
      <c r="O228" s="15"/>
      <c r="P228" s="15"/>
      <c r="Q228" s="15"/>
      <c r="R228" s="15"/>
      <c r="S228" s="15"/>
      <c r="V228" s="15"/>
      <c r="W228" s="15"/>
      <c r="X228" s="15"/>
      <c r="Y228" s="15"/>
      <c r="Z228" s="15"/>
      <c r="AA228" s="15"/>
      <c r="AB228" s="15"/>
      <c r="AC228" s="15"/>
      <c r="AF228" s="15"/>
      <c r="AG228" s="15"/>
      <c r="AH228" s="15"/>
      <c r="AI228" s="15"/>
      <c r="AJ228" s="15"/>
      <c r="AK228" s="15"/>
      <c r="AL228" s="15"/>
      <c r="AM228" s="15"/>
      <c r="AP228" s="15"/>
      <c r="AQ228" s="15"/>
      <c r="AR228" s="15"/>
      <c r="AS228" s="15"/>
      <c r="AT228" s="15"/>
      <c r="AU228" s="15"/>
      <c r="AV228" s="15"/>
      <c r="AW228" s="15"/>
      <c r="AZ228" s="15"/>
      <c r="BA228" s="15"/>
      <c r="BB228" s="15"/>
      <c r="BC228" s="15"/>
      <c r="BD228" s="15"/>
      <c r="BE228" s="15"/>
      <c r="BF228" s="15"/>
      <c r="BG228" s="15"/>
      <c r="BJ228" s="15"/>
      <c r="BK228" s="15"/>
      <c r="BL228" s="15"/>
      <c r="BM228" s="15"/>
      <c r="BN228" s="15"/>
      <c r="BO228" s="15"/>
      <c r="BP228" s="15"/>
      <c r="BQ228" s="15"/>
      <c r="BT228" s="15"/>
      <c r="BU228" s="15"/>
      <c r="BV228" s="15"/>
      <c r="BW228" s="15"/>
      <c r="BX228" s="15"/>
      <c r="BY228" s="15"/>
      <c r="BZ228" s="15"/>
      <c r="CA228" s="15"/>
      <c r="CD228" s="15"/>
      <c r="CE228" s="15"/>
      <c r="CF228" s="15"/>
      <c r="CG228" s="15"/>
      <c r="CH228" s="15"/>
      <c r="CI228" s="15"/>
      <c r="CJ228" s="15"/>
      <c r="CK228" s="15"/>
      <c r="CN228" s="15"/>
      <c r="CO228" s="15"/>
      <c r="CP228" s="15"/>
      <c r="CQ228" s="15"/>
      <c r="CR228" s="15"/>
      <c r="CS228" s="15"/>
      <c r="CT228" s="15"/>
      <c r="CU228" s="15"/>
      <c r="CX228" s="15"/>
      <c r="CY228" s="15"/>
      <c r="CZ228" s="15"/>
      <c r="DA228" s="15"/>
      <c r="DB228" s="15"/>
      <c r="DC228" s="15"/>
      <c r="DD228" s="15"/>
      <c r="DE228" s="15"/>
      <c r="DH228" s="15"/>
      <c r="DI228" s="15"/>
      <c r="DJ228" s="15"/>
      <c r="DK228" s="15"/>
      <c r="DL228" s="15"/>
      <c r="DM228" s="15"/>
      <c r="DN228" s="15"/>
      <c r="DO228" s="15"/>
      <c r="DR228" s="15"/>
      <c r="DS228" s="15"/>
      <c r="DT228" s="15"/>
      <c r="DU228" s="15"/>
      <c r="DV228" s="15"/>
      <c r="DW228" s="15"/>
      <c r="DX228" s="15"/>
      <c r="DY228" s="15"/>
      <c r="EB228" s="15"/>
      <c r="EC228" s="15"/>
      <c r="ED228" s="15"/>
      <c r="EE228" s="15"/>
      <c r="EF228" s="15"/>
      <c r="EG228" s="15"/>
      <c r="EH228" s="15"/>
      <c r="EI228" s="15"/>
      <c r="EL228" s="15"/>
      <c r="EM228" s="15"/>
      <c r="EN228" s="15"/>
      <c r="EO228" s="15"/>
      <c r="EP228" s="15"/>
      <c r="EQ228" s="15"/>
      <c r="ER228" s="15"/>
      <c r="ES228" s="15"/>
      <c r="EV228" s="15"/>
      <c r="EW228" s="15"/>
      <c r="EX228" s="15"/>
      <c r="EY228" s="15"/>
      <c r="EZ228" s="15"/>
      <c r="FA228" s="15"/>
      <c r="FB228" s="15"/>
      <c r="FC228" s="15"/>
      <c r="FF228" s="15"/>
      <c r="FG228" s="15"/>
      <c r="FH228" s="15"/>
      <c r="FI228" s="15"/>
      <c r="FJ228" s="15"/>
      <c r="FK228" s="15"/>
      <c r="FL228" s="15"/>
      <c r="FM228" s="15"/>
      <c r="FP228" s="15"/>
      <c r="FQ228" s="15"/>
      <c r="FR228" s="15"/>
      <c r="FS228" s="15"/>
      <c r="FT228" s="15"/>
      <c r="FU228" s="15"/>
      <c r="FV228" s="15"/>
      <c r="FW228" s="15"/>
      <c r="FZ228" s="15"/>
      <c r="GA228" s="15"/>
      <c r="GB228" s="15"/>
      <c r="GC228" s="15"/>
      <c r="GD228" s="15"/>
      <c r="GE228" s="15"/>
      <c r="GF228" s="15"/>
      <c r="GG228" s="15"/>
      <c r="GJ228" s="15"/>
      <c r="GK228" s="15"/>
      <c r="GL228" s="15"/>
      <c r="GM228" s="15"/>
      <c r="GN228" s="15"/>
      <c r="GO228" s="15"/>
      <c r="GP228" s="15"/>
      <c r="GQ228" s="15"/>
      <c r="GT228" s="15"/>
      <c r="GU228" s="15"/>
      <c r="GV228" s="15"/>
      <c r="GW228" s="15"/>
      <c r="GX228" s="15"/>
      <c r="GY228" s="15"/>
      <c r="GZ228" s="15"/>
      <c r="HA228" s="15"/>
      <c r="HD228" s="15"/>
      <c r="HE228" s="15"/>
      <c r="HF228" s="15"/>
      <c r="HG228" s="15"/>
      <c r="HH228" s="15"/>
      <c r="HI228" s="15"/>
      <c r="HJ228" s="15"/>
      <c r="HK228" s="15"/>
      <c r="HN228" s="15"/>
      <c r="HO228" s="15"/>
      <c r="HP228" s="15"/>
      <c r="HQ228" s="15"/>
      <c r="HR228" s="15"/>
      <c r="HS228" s="15"/>
      <c r="HT228" s="15"/>
      <c r="HU228" s="15"/>
      <c r="HX228" s="15"/>
      <c r="HY228" s="15"/>
      <c r="HZ228" s="15"/>
      <c r="IA228" s="15"/>
      <c r="IB228" s="15"/>
      <c r="IC228" s="15"/>
      <c r="ID228" s="15"/>
      <c r="IE228" s="15"/>
      <c r="IH228" s="15"/>
      <c r="II228" s="15"/>
      <c r="IJ228" s="15"/>
      <c r="IK228" s="15"/>
      <c r="IL228" s="15"/>
      <c r="IM228" s="15"/>
      <c r="IN228" s="15"/>
      <c r="IO228" s="15"/>
      <c r="IR228" s="15"/>
      <c r="IS228" s="15"/>
      <c r="IT228" s="15"/>
      <c r="IU228" s="15"/>
      <c r="IV228" s="15"/>
      <c r="IW228" s="15"/>
      <c r="IX228" s="15"/>
      <c r="IY228" s="15"/>
      <c r="JB228" s="15"/>
      <c r="JC228" s="15"/>
      <c r="JD228" s="15"/>
      <c r="JE228" s="15"/>
      <c r="JF228" s="15"/>
      <c r="JG228" s="15"/>
      <c r="JH228" s="15"/>
      <c r="JI228" s="15"/>
      <c r="JL228" s="15"/>
      <c r="JM228" s="15"/>
      <c r="JN228" s="15"/>
      <c r="JO228" s="15"/>
      <c r="JP228" s="15"/>
      <c r="JQ228" s="15"/>
      <c r="JR228" s="15"/>
      <c r="JS228" s="15"/>
      <c r="JV228" s="15"/>
      <c r="JW228" s="15"/>
      <c r="JX228" s="15"/>
      <c r="JY228" s="15"/>
      <c r="JZ228" s="15"/>
      <c r="KA228" s="15"/>
      <c r="KB228" s="15"/>
      <c r="KC228" s="15"/>
      <c r="KF228" s="15"/>
      <c r="KG228" s="15"/>
      <c r="KH228" s="15"/>
      <c r="KI228" s="15"/>
      <c r="KJ228" s="15"/>
      <c r="KK228" s="15"/>
      <c r="KL228" s="15"/>
      <c r="KM228" s="15"/>
      <c r="KP228" s="15"/>
      <c r="KQ228" s="15"/>
      <c r="KR228" s="15"/>
      <c r="KS228" s="15"/>
      <c r="KT228" s="15"/>
      <c r="KU228" s="15"/>
      <c r="KV228" s="15"/>
      <c r="KW228" s="15"/>
      <c r="KZ228" s="15"/>
      <c r="LA228" s="15"/>
    </row>
    <row r="229" spans="3:313" x14ac:dyDescent="0.25">
      <c r="C229" s="15"/>
      <c r="D229" s="15"/>
      <c r="E229" s="15"/>
      <c r="F229" s="15"/>
      <c r="G229" s="15"/>
      <c r="H229" s="15"/>
      <c r="I229" s="15"/>
      <c r="L229" s="15"/>
      <c r="M229" s="15"/>
      <c r="N229" s="15"/>
      <c r="O229" s="15"/>
      <c r="P229" s="15"/>
      <c r="Q229" s="15"/>
      <c r="R229" s="15"/>
      <c r="S229" s="15"/>
      <c r="V229" s="15"/>
      <c r="W229" s="15"/>
      <c r="X229" s="15"/>
      <c r="Y229" s="15"/>
      <c r="Z229" s="15"/>
      <c r="AA229" s="15"/>
      <c r="AB229" s="15"/>
      <c r="AC229" s="15"/>
      <c r="AF229" s="15"/>
      <c r="AG229" s="15"/>
      <c r="AH229" s="15"/>
      <c r="AI229" s="15"/>
      <c r="AJ229" s="15"/>
      <c r="AK229" s="15"/>
      <c r="AL229" s="15"/>
      <c r="AM229" s="15"/>
      <c r="AP229" s="15"/>
      <c r="AQ229" s="15"/>
      <c r="AR229" s="15"/>
      <c r="AS229" s="15"/>
      <c r="AT229" s="15"/>
      <c r="AU229" s="15"/>
      <c r="AV229" s="15"/>
      <c r="AW229" s="15"/>
      <c r="AZ229" s="15"/>
      <c r="BA229" s="15"/>
      <c r="BB229" s="15"/>
      <c r="BC229" s="15"/>
      <c r="BD229" s="15"/>
      <c r="BE229" s="15"/>
      <c r="BF229" s="15"/>
      <c r="BG229" s="15"/>
      <c r="BJ229" s="15"/>
      <c r="BK229" s="15"/>
      <c r="BL229" s="15"/>
      <c r="BM229" s="15"/>
      <c r="BN229" s="15"/>
      <c r="BO229" s="15"/>
      <c r="BP229" s="15"/>
      <c r="BQ229" s="15"/>
      <c r="BT229" s="15"/>
      <c r="BU229" s="15"/>
      <c r="BV229" s="15"/>
      <c r="BW229" s="15"/>
      <c r="BX229" s="15"/>
      <c r="BY229" s="15"/>
      <c r="BZ229" s="15"/>
      <c r="CA229" s="15"/>
      <c r="CD229" s="15"/>
      <c r="CE229" s="15"/>
      <c r="CF229" s="15"/>
      <c r="CG229" s="15"/>
      <c r="CH229" s="15"/>
      <c r="CI229" s="15"/>
      <c r="CJ229" s="15"/>
      <c r="CK229" s="15"/>
      <c r="CN229" s="15"/>
      <c r="CO229" s="15"/>
      <c r="CP229" s="15"/>
      <c r="CQ229" s="15"/>
      <c r="CR229" s="15"/>
      <c r="CS229" s="15"/>
      <c r="CT229" s="15"/>
      <c r="CU229" s="15"/>
      <c r="CX229" s="15"/>
      <c r="CY229" s="15"/>
      <c r="CZ229" s="15"/>
      <c r="DA229" s="15"/>
      <c r="DB229" s="15"/>
      <c r="DC229" s="15"/>
      <c r="DD229" s="15"/>
      <c r="DE229" s="15"/>
      <c r="DH229" s="15"/>
      <c r="DI229" s="15"/>
      <c r="DJ229" s="15"/>
      <c r="DK229" s="15"/>
      <c r="DL229" s="15"/>
      <c r="DM229" s="15"/>
      <c r="DN229" s="15"/>
      <c r="DO229" s="15"/>
      <c r="DR229" s="15"/>
      <c r="DS229" s="15"/>
      <c r="DT229" s="15"/>
      <c r="DU229" s="15"/>
      <c r="DV229" s="15"/>
      <c r="DW229" s="15"/>
      <c r="DX229" s="15"/>
      <c r="DY229" s="15"/>
      <c r="EB229" s="15"/>
      <c r="EC229" s="15"/>
      <c r="ED229" s="15"/>
      <c r="EE229" s="15"/>
      <c r="EF229" s="15"/>
      <c r="EG229" s="15"/>
      <c r="EH229" s="15"/>
      <c r="EI229" s="15"/>
      <c r="EL229" s="15"/>
      <c r="EM229" s="15"/>
      <c r="EN229" s="15"/>
      <c r="EO229" s="15"/>
      <c r="EP229" s="15"/>
      <c r="EQ229" s="15"/>
      <c r="ER229" s="15"/>
      <c r="ES229" s="15"/>
      <c r="EV229" s="15"/>
      <c r="EW229" s="15"/>
      <c r="EX229" s="15"/>
      <c r="EY229" s="15"/>
      <c r="EZ229" s="15"/>
      <c r="FA229" s="15"/>
      <c r="FB229" s="15"/>
      <c r="FC229" s="15"/>
      <c r="FF229" s="15"/>
      <c r="FG229" s="15"/>
      <c r="FH229" s="15"/>
      <c r="FI229" s="15"/>
      <c r="FJ229" s="15"/>
      <c r="FK229" s="15"/>
      <c r="FL229" s="15"/>
      <c r="FM229" s="15"/>
      <c r="FP229" s="15"/>
      <c r="FQ229" s="15"/>
      <c r="FR229" s="15"/>
      <c r="FS229" s="15"/>
      <c r="FT229" s="15"/>
      <c r="FU229" s="15"/>
      <c r="FV229" s="15"/>
      <c r="FW229" s="15"/>
      <c r="FZ229" s="15"/>
      <c r="GA229" s="15"/>
      <c r="GB229" s="15"/>
      <c r="GC229" s="15"/>
      <c r="GD229" s="15"/>
      <c r="GE229" s="15"/>
      <c r="GF229" s="15"/>
      <c r="GG229" s="15"/>
      <c r="GJ229" s="15"/>
      <c r="GK229" s="15"/>
      <c r="GL229" s="15"/>
      <c r="GM229" s="15"/>
      <c r="GN229" s="15"/>
      <c r="GO229" s="15"/>
      <c r="GP229" s="15"/>
      <c r="GQ229" s="15"/>
      <c r="GT229" s="15"/>
      <c r="GU229" s="15"/>
      <c r="GV229" s="15"/>
      <c r="GW229" s="15"/>
      <c r="GX229" s="15"/>
      <c r="GY229" s="15"/>
      <c r="GZ229" s="15"/>
      <c r="HA229" s="15"/>
      <c r="HD229" s="15"/>
      <c r="HE229" s="15"/>
      <c r="HF229" s="15"/>
      <c r="HG229" s="15"/>
      <c r="HH229" s="15"/>
      <c r="HI229" s="15"/>
      <c r="HJ229" s="15"/>
      <c r="HK229" s="15"/>
      <c r="HN229" s="15"/>
      <c r="HO229" s="15"/>
      <c r="HP229" s="15"/>
      <c r="HQ229" s="15"/>
      <c r="HR229" s="15"/>
      <c r="HS229" s="15"/>
      <c r="HT229" s="15"/>
      <c r="HU229" s="15"/>
      <c r="HX229" s="15"/>
      <c r="HY229" s="15"/>
      <c r="HZ229" s="15"/>
      <c r="IA229" s="15"/>
      <c r="IB229" s="15"/>
      <c r="IC229" s="15"/>
      <c r="ID229" s="15"/>
      <c r="IE229" s="15"/>
      <c r="IH229" s="15"/>
      <c r="II229" s="15"/>
      <c r="IJ229" s="15"/>
      <c r="IK229" s="15"/>
      <c r="IL229" s="15"/>
      <c r="IM229" s="15"/>
      <c r="IN229" s="15"/>
      <c r="IO229" s="15"/>
      <c r="IR229" s="15"/>
      <c r="IS229" s="15"/>
      <c r="IT229" s="15"/>
      <c r="IU229" s="15"/>
      <c r="IV229" s="15"/>
      <c r="IW229" s="15"/>
      <c r="IX229" s="15"/>
      <c r="IY229" s="15"/>
      <c r="JB229" s="15"/>
      <c r="JC229" s="15"/>
      <c r="JD229" s="15"/>
      <c r="JE229" s="15"/>
      <c r="JF229" s="15"/>
      <c r="JG229" s="15"/>
      <c r="JH229" s="15"/>
      <c r="JI229" s="15"/>
      <c r="JL229" s="15"/>
      <c r="JM229" s="15"/>
      <c r="JN229" s="15"/>
      <c r="JO229" s="15"/>
      <c r="JP229" s="15"/>
      <c r="JQ229" s="15"/>
      <c r="JR229" s="15"/>
      <c r="JS229" s="15"/>
      <c r="JV229" s="15"/>
      <c r="JW229" s="15"/>
      <c r="JX229" s="15"/>
      <c r="JY229" s="15"/>
      <c r="JZ229" s="15"/>
      <c r="KA229" s="15"/>
      <c r="KB229" s="15"/>
      <c r="KC229" s="15"/>
      <c r="KF229" s="15"/>
      <c r="KG229" s="15"/>
      <c r="KH229" s="15"/>
      <c r="KI229" s="15"/>
      <c r="KJ229" s="15"/>
      <c r="KK229" s="15"/>
      <c r="KL229" s="15"/>
      <c r="KM229" s="15"/>
      <c r="KP229" s="15"/>
      <c r="KQ229" s="15"/>
      <c r="KR229" s="15"/>
      <c r="KS229" s="15"/>
      <c r="KT229" s="15"/>
      <c r="KU229" s="15"/>
      <c r="KV229" s="15"/>
      <c r="KW229" s="15"/>
      <c r="KZ229" s="15"/>
      <c r="LA229" s="15"/>
    </row>
    <row r="230" spans="3:313" x14ac:dyDescent="0.25">
      <c r="C230" s="15"/>
      <c r="D230" s="15"/>
      <c r="E230" s="15"/>
      <c r="F230" s="15"/>
      <c r="G230" s="15"/>
      <c r="H230" s="15"/>
      <c r="I230" s="15"/>
      <c r="L230" s="15"/>
      <c r="M230" s="15"/>
      <c r="N230" s="15"/>
      <c r="O230" s="15"/>
      <c r="P230" s="15"/>
      <c r="Q230" s="15"/>
      <c r="R230" s="15"/>
      <c r="S230" s="15"/>
      <c r="V230" s="15"/>
      <c r="W230" s="15"/>
      <c r="X230" s="15"/>
      <c r="Y230" s="15"/>
      <c r="Z230" s="15"/>
      <c r="AA230" s="15"/>
      <c r="AB230" s="15"/>
      <c r="AC230" s="15"/>
      <c r="AF230" s="15"/>
      <c r="AG230" s="15"/>
      <c r="AH230" s="15"/>
      <c r="AI230" s="15"/>
      <c r="AJ230" s="15"/>
      <c r="AK230" s="15"/>
      <c r="AL230" s="15"/>
      <c r="AM230" s="15"/>
      <c r="AP230" s="15"/>
      <c r="AQ230" s="15"/>
      <c r="AR230" s="15"/>
      <c r="AS230" s="15"/>
      <c r="AT230" s="15"/>
      <c r="AU230" s="15"/>
      <c r="AV230" s="15"/>
      <c r="AW230" s="15"/>
      <c r="AZ230" s="15"/>
      <c r="BA230" s="15"/>
      <c r="BB230" s="15"/>
      <c r="BC230" s="15"/>
      <c r="BD230" s="15"/>
      <c r="BE230" s="15"/>
      <c r="BF230" s="15"/>
      <c r="BG230" s="15"/>
      <c r="BJ230" s="15"/>
      <c r="BK230" s="15"/>
      <c r="BL230" s="15"/>
      <c r="BM230" s="15"/>
      <c r="BN230" s="15"/>
      <c r="BO230" s="15"/>
      <c r="BP230" s="15"/>
      <c r="BQ230" s="15"/>
      <c r="BT230" s="15"/>
      <c r="BU230" s="15"/>
      <c r="BV230" s="15"/>
      <c r="BW230" s="15"/>
      <c r="BX230" s="15"/>
      <c r="BY230" s="15"/>
      <c r="BZ230" s="15"/>
      <c r="CA230" s="15"/>
      <c r="CD230" s="15"/>
      <c r="CE230" s="15"/>
      <c r="CF230" s="15"/>
      <c r="CG230" s="15"/>
      <c r="CH230" s="15"/>
      <c r="CI230" s="15"/>
      <c r="CJ230" s="15"/>
      <c r="CK230" s="15"/>
      <c r="CN230" s="15"/>
      <c r="CO230" s="15"/>
      <c r="CP230" s="15"/>
      <c r="CQ230" s="15"/>
      <c r="CR230" s="15"/>
      <c r="CS230" s="15"/>
      <c r="CT230" s="15"/>
      <c r="CU230" s="15"/>
      <c r="CX230" s="15"/>
      <c r="CY230" s="15"/>
      <c r="CZ230" s="15"/>
      <c r="DA230" s="15"/>
      <c r="DB230" s="15"/>
      <c r="DC230" s="15"/>
      <c r="DD230" s="15"/>
      <c r="DE230" s="15"/>
      <c r="DH230" s="15"/>
      <c r="DI230" s="15"/>
      <c r="DJ230" s="15"/>
      <c r="DK230" s="15"/>
      <c r="DL230" s="15"/>
      <c r="DM230" s="15"/>
      <c r="DN230" s="15"/>
      <c r="DO230" s="15"/>
      <c r="DR230" s="15"/>
      <c r="DS230" s="15"/>
      <c r="DT230" s="15"/>
      <c r="DU230" s="15"/>
      <c r="DV230" s="15"/>
      <c r="DW230" s="15"/>
      <c r="DX230" s="15"/>
      <c r="DY230" s="15"/>
      <c r="EB230" s="15"/>
      <c r="EC230" s="15"/>
      <c r="ED230" s="15"/>
      <c r="EE230" s="15"/>
      <c r="EF230" s="15"/>
      <c r="EG230" s="15"/>
      <c r="EH230" s="15"/>
      <c r="EI230" s="15"/>
      <c r="EL230" s="15"/>
      <c r="EM230" s="15"/>
      <c r="EN230" s="15"/>
      <c r="EO230" s="15"/>
      <c r="EP230" s="15"/>
      <c r="EQ230" s="15"/>
      <c r="ER230" s="15"/>
      <c r="ES230" s="15"/>
      <c r="EV230" s="15"/>
      <c r="EW230" s="15"/>
      <c r="EX230" s="15"/>
      <c r="EY230" s="15"/>
      <c r="EZ230" s="15"/>
      <c r="FA230" s="15"/>
      <c r="FB230" s="15"/>
      <c r="FC230" s="15"/>
      <c r="FF230" s="15"/>
      <c r="FG230" s="15"/>
      <c r="FH230" s="15"/>
      <c r="FI230" s="15"/>
      <c r="FJ230" s="15"/>
      <c r="FK230" s="15"/>
      <c r="FL230" s="15"/>
      <c r="FM230" s="15"/>
      <c r="FP230" s="15"/>
      <c r="FQ230" s="15"/>
      <c r="FR230" s="15"/>
      <c r="FS230" s="15"/>
      <c r="FT230" s="15"/>
      <c r="FU230" s="15"/>
      <c r="FV230" s="15"/>
      <c r="FW230" s="15"/>
      <c r="FZ230" s="15"/>
      <c r="GA230" s="15"/>
      <c r="GB230" s="15"/>
      <c r="GC230" s="15"/>
      <c r="GD230" s="15"/>
      <c r="GE230" s="15"/>
      <c r="GF230" s="15"/>
      <c r="GG230" s="15"/>
      <c r="GJ230" s="15"/>
      <c r="GK230" s="15"/>
      <c r="GL230" s="15"/>
      <c r="GM230" s="15"/>
      <c r="GN230" s="15"/>
      <c r="GO230" s="15"/>
      <c r="GP230" s="15"/>
      <c r="GQ230" s="15"/>
      <c r="GT230" s="15"/>
      <c r="GU230" s="15"/>
      <c r="GV230" s="15"/>
      <c r="GW230" s="15"/>
      <c r="GX230" s="15"/>
      <c r="GY230" s="15"/>
      <c r="GZ230" s="15"/>
      <c r="HA230" s="15"/>
      <c r="HD230" s="15"/>
      <c r="HE230" s="15"/>
      <c r="HF230" s="15"/>
      <c r="HG230" s="15"/>
      <c r="HH230" s="15"/>
      <c r="HI230" s="15"/>
      <c r="HJ230" s="15"/>
      <c r="HK230" s="15"/>
      <c r="HN230" s="15"/>
      <c r="HO230" s="15"/>
      <c r="HP230" s="15"/>
      <c r="HQ230" s="15"/>
      <c r="HR230" s="15"/>
      <c r="HS230" s="15"/>
      <c r="HT230" s="15"/>
      <c r="HU230" s="15"/>
      <c r="HX230" s="15"/>
      <c r="HY230" s="15"/>
      <c r="HZ230" s="15"/>
      <c r="IA230" s="15"/>
      <c r="IB230" s="15"/>
      <c r="IC230" s="15"/>
      <c r="ID230" s="15"/>
      <c r="IE230" s="15"/>
      <c r="IH230" s="15"/>
      <c r="II230" s="15"/>
      <c r="IJ230" s="15"/>
      <c r="IK230" s="15"/>
      <c r="IL230" s="15"/>
      <c r="IM230" s="15"/>
      <c r="IN230" s="15"/>
      <c r="IO230" s="15"/>
      <c r="IR230" s="15"/>
      <c r="IS230" s="15"/>
      <c r="IT230" s="15"/>
      <c r="IU230" s="15"/>
      <c r="IV230" s="15"/>
      <c r="IW230" s="15"/>
      <c r="IX230" s="15"/>
      <c r="IY230" s="15"/>
      <c r="JB230" s="15"/>
      <c r="JC230" s="15"/>
      <c r="JD230" s="15"/>
      <c r="JE230" s="15"/>
      <c r="JF230" s="15"/>
      <c r="JG230" s="15"/>
      <c r="JH230" s="15"/>
      <c r="JI230" s="15"/>
      <c r="JL230" s="15"/>
      <c r="JM230" s="15"/>
      <c r="JN230" s="15"/>
      <c r="JO230" s="15"/>
      <c r="JP230" s="15"/>
      <c r="JQ230" s="15"/>
      <c r="JR230" s="15"/>
      <c r="JS230" s="15"/>
      <c r="JV230" s="15"/>
      <c r="JW230" s="15"/>
      <c r="JX230" s="15"/>
      <c r="JY230" s="15"/>
      <c r="JZ230" s="15"/>
      <c r="KA230" s="15"/>
      <c r="KB230" s="15"/>
      <c r="KC230" s="15"/>
      <c r="KF230" s="15"/>
      <c r="KG230" s="15"/>
      <c r="KH230" s="15"/>
      <c r="KI230" s="15"/>
      <c r="KJ230" s="15"/>
      <c r="KK230" s="15"/>
      <c r="KL230" s="15"/>
      <c r="KM230" s="15"/>
      <c r="KP230" s="15"/>
      <c r="KQ230" s="15"/>
      <c r="KR230" s="15"/>
      <c r="KS230" s="15"/>
      <c r="KT230" s="15"/>
      <c r="KU230" s="15"/>
      <c r="KV230" s="15"/>
      <c r="KW230" s="15"/>
      <c r="KZ230" s="15"/>
      <c r="LA230" s="15"/>
    </row>
    <row r="231" spans="3:313" x14ac:dyDescent="0.25">
      <c r="C231" s="15"/>
      <c r="D231" s="15"/>
      <c r="E231" s="15"/>
      <c r="F231" s="15"/>
      <c r="G231" s="15"/>
      <c r="H231" s="15"/>
      <c r="I231" s="15"/>
      <c r="L231" s="15"/>
      <c r="M231" s="15"/>
      <c r="N231" s="15"/>
      <c r="O231" s="15"/>
      <c r="P231" s="15"/>
      <c r="Q231" s="15"/>
      <c r="R231" s="15"/>
      <c r="S231" s="15"/>
      <c r="V231" s="15"/>
      <c r="W231" s="15"/>
      <c r="X231" s="15"/>
      <c r="Y231" s="15"/>
      <c r="Z231" s="15"/>
      <c r="AA231" s="15"/>
      <c r="AB231" s="15"/>
      <c r="AC231" s="15"/>
      <c r="AF231" s="15"/>
      <c r="AG231" s="15"/>
      <c r="AH231" s="15"/>
      <c r="AI231" s="15"/>
      <c r="AJ231" s="15"/>
      <c r="AK231" s="15"/>
      <c r="AL231" s="15"/>
      <c r="AM231" s="15"/>
      <c r="AP231" s="15"/>
      <c r="AQ231" s="15"/>
      <c r="AR231" s="15"/>
      <c r="AS231" s="15"/>
      <c r="AT231" s="15"/>
      <c r="AU231" s="15"/>
      <c r="AV231" s="15"/>
      <c r="AW231" s="15"/>
      <c r="AZ231" s="15"/>
      <c r="BA231" s="15"/>
      <c r="BB231" s="15"/>
      <c r="BC231" s="15"/>
      <c r="BD231" s="15"/>
      <c r="BE231" s="15"/>
      <c r="BF231" s="15"/>
      <c r="BG231" s="15"/>
      <c r="BJ231" s="15"/>
      <c r="BK231" s="15"/>
      <c r="BL231" s="15"/>
      <c r="BM231" s="15"/>
      <c r="BN231" s="15"/>
      <c r="BO231" s="15"/>
      <c r="BP231" s="15"/>
      <c r="BQ231" s="15"/>
      <c r="BT231" s="15"/>
      <c r="BU231" s="15"/>
      <c r="BV231" s="15"/>
      <c r="BW231" s="15"/>
      <c r="BX231" s="15"/>
      <c r="BY231" s="15"/>
      <c r="BZ231" s="15"/>
      <c r="CA231" s="15"/>
      <c r="CD231" s="15"/>
      <c r="CE231" s="15"/>
      <c r="CF231" s="15"/>
      <c r="CG231" s="15"/>
      <c r="CH231" s="15"/>
      <c r="CI231" s="15"/>
      <c r="CJ231" s="15"/>
      <c r="CK231" s="15"/>
      <c r="CN231" s="15"/>
      <c r="CO231" s="15"/>
      <c r="CP231" s="15"/>
      <c r="CQ231" s="15"/>
      <c r="CR231" s="15"/>
      <c r="CS231" s="15"/>
      <c r="CT231" s="15"/>
      <c r="CU231" s="15"/>
      <c r="CX231" s="15"/>
      <c r="CY231" s="15"/>
      <c r="CZ231" s="15"/>
      <c r="DA231" s="15"/>
      <c r="DB231" s="15"/>
      <c r="DC231" s="15"/>
      <c r="DD231" s="15"/>
      <c r="DE231" s="15"/>
      <c r="DH231" s="15"/>
      <c r="DI231" s="15"/>
      <c r="DJ231" s="15"/>
      <c r="DK231" s="15"/>
      <c r="DL231" s="15"/>
      <c r="DM231" s="15"/>
      <c r="DN231" s="15"/>
      <c r="DO231" s="15"/>
      <c r="DR231" s="15"/>
      <c r="DS231" s="15"/>
      <c r="DT231" s="15"/>
      <c r="DU231" s="15"/>
      <c r="DV231" s="15"/>
      <c r="DW231" s="15"/>
      <c r="DX231" s="15"/>
      <c r="DY231" s="15"/>
      <c r="EB231" s="15"/>
      <c r="EC231" s="15"/>
      <c r="ED231" s="15"/>
      <c r="EE231" s="15"/>
      <c r="EF231" s="15"/>
      <c r="EG231" s="15"/>
      <c r="EH231" s="15"/>
      <c r="EI231" s="15"/>
      <c r="EL231" s="15"/>
      <c r="EM231" s="15"/>
      <c r="EN231" s="15"/>
      <c r="EO231" s="15"/>
      <c r="EP231" s="15"/>
      <c r="EQ231" s="15"/>
      <c r="ER231" s="15"/>
      <c r="ES231" s="15"/>
      <c r="EV231" s="15"/>
      <c r="EW231" s="15"/>
      <c r="EX231" s="15"/>
      <c r="EY231" s="15"/>
      <c r="EZ231" s="15"/>
      <c r="FA231" s="15"/>
      <c r="FB231" s="15"/>
      <c r="FC231" s="15"/>
      <c r="FF231" s="15"/>
      <c r="FG231" s="15"/>
      <c r="FH231" s="15"/>
      <c r="FI231" s="15"/>
      <c r="FJ231" s="15"/>
      <c r="FK231" s="15"/>
      <c r="FL231" s="15"/>
      <c r="FM231" s="15"/>
      <c r="FP231" s="15"/>
      <c r="FQ231" s="15"/>
      <c r="FR231" s="15"/>
      <c r="FS231" s="15"/>
      <c r="FT231" s="15"/>
      <c r="FU231" s="15"/>
      <c r="FV231" s="15"/>
      <c r="FW231" s="15"/>
      <c r="FZ231" s="15"/>
      <c r="GA231" s="15"/>
      <c r="GB231" s="15"/>
      <c r="GC231" s="15"/>
      <c r="GD231" s="15"/>
      <c r="GE231" s="15"/>
      <c r="GF231" s="15"/>
      <c r="GG231" s="15"/>
      <c r="GJ231" s="15"/>
      <c r="GK231" s="15"/>
      <c r="GL231" s="15"/>
      <c r="GM231" s="15"/>
      <c r="GN231" s="15"/>
      <c r="GO231" s="15"/>
      <c r="GP231" s="15"/>
      <c r="GQ231" s="15"/>
      <c r="GT231" s="15"/>
      <c r="GU231" s="15"/>
      <c r="GV231" s="15"/>
      <c r="GW231" s="15"/>
      <c r="GX231" s="15"/>
      <c r="GY231" s="15"/>
      <c r="GZ231" s="15"/>
      <c r="HA231" s="15"/>
      <c r="HD231" s="15"/>
      <c r="HE231" s="15"/>
      <c r="HF231" s="15"/>
      <c r="HG231" s="15"/>
      <c r="HH231" s="15"/>
      <c r="HI231" s="15"/>
      <c r="HJ231" s="15"/>
      <c r="HK231" s="15"/>
      <c r="HN231" s="15"/>
      <c r="HO231" s="15"/>
      <c r="HP231" s="15"/>
      <c r="HQ231" s="15"/>
      <c r="HR231" s="15"/>
      <c r="HS231" s="15"/>
      <c r="HT231" s="15"/>
      <c r="HU231" s="15"/>
      <c r="HX231" s="15"/>
      <c r="HY231" s="15"/>
      <c r="HZ231" s="15"/>
      <c r="IA231" s="15"/>
      <c r="IB231" s="15"/>
      <c r="IC231" s="15"/>
      <c r="ID231" s="15"/>
      <c r="IE231" s="15"/>
      <c r="IH231" s="15"/>
      <c r="II231" s="15"/>
      <c r="IJ231" s="15"/>
      <c r="IK231" s="15"/>
      <c r="IL231" s="15"/>
      <c r="IM231" s="15"/>
      <c r="IN231" s="15"/>
      <c r="IO231" s="15"/>
      <c r="IR231" s="15"/>
      <c r="IS231" s="15"/>
      <c r="IT231" s="15"/>
      <c r="IU231" s="15"/>
      <c r="IV231" s="15"/>
      <c r="IW231" s="15"/>
      <c r="IX231" s="15"/>
      <c r="IY231" s="15"/>
      <c r="JB231" s="15"/>
      <c r="JC231" s="15"/>
      <c r="JD231" s="15"/>
      <c r="JE231" s="15"/>
      <c r="JF231" s="15"/>
      <c r="JG231" s="15"/>
      <c r="JH231" s="15"/>
      <c r="JI231" s="15"/>
      <c r="JL231" s="15"/>
      <c r="JM231" s="15"/>
      <c r="JN231" s="15"/>
      <c r="JO231" s="15"/>
      <c r="JP231" s="15"/>
      <c r="JQ231" s="15"/>
      <c r="JR231" s="15"/>
      <c r="JS231" s="15"/>
      <c r="JV231" s="15"/>
      <c r="JW231" s="15"/>
      <c r="JX231" s="15"/>
      <c r="JY231" s="15"/>
      <c r="JZ231" s="15"/>
      <c r="KA231" s="15"/>
      <c r="KB231" s="15"/>
      <c r="KC231" s="15"/>
      <c r="KF231" s="15"/>
      <c r="KG231" s="15"/>
      <c r="KH231" s="15"/>
      <c r="KI231" s="15"/>
      <c r="KJ231" s="15"/>
      <c r="KK231" s="15"/>
      <c r="KL231" s="15"/>
      <c r="KM231" s="15"/>
      <c r="KP231" s="15"/>
      <c r="KQ231" s="15"/>
      <c r="KR231" s="15"/>
      <c r="KS231" s="15"/>
      <c r="KT231" s="15"/>
      <c r="KU231" s="15"/>
      <c r="KV231" s="15"/>
      <c r="KW231" s="15"/>
      <c r="KZ231" s="15"/>
      <c r="LA231" s="15"/>
    </row>
    <row r="232" spans="3:313" x14ac:dyDescent="0.25">
      <c r="C232" s="15"/>
      <c r="D232" s="15"/>
      <c r="E232" s="15"/>
      <c r="F232" s="15"/>
      <c r="G232" s="15"/>
      <c r="H232" s="15"/>
      <c r="I232" s="15"/>
      <c r="L232" s="15"/>
      <c r="M232" s="15"/>
      <c r="N232" s="15"/>
      <c r="O232" s="15"/>
      <c r="P232" s="15"/>
      <c r="Q232" s="15"/>
      <c r="R232" s="15"/>
      <c r="S232" s="15"/>
      <c r="V232" s="15"/>
      <c r="W232" s="15"/>
      <c r="X232" s="15"/>
      <c r="Y232" s="15"/>
      <c r="Z232" s="15"/>
      <c r="AA232" s="15"/>
      <c r="AB232" s="15"/>
      <c r="AC232" s="15"/>
      <c r="AF232" s="15"/>
      <c r="AG232" s="15"/>
      <c r="AH232" s="15"/>
      <c r="AI232" s="15"/>
      <c r="AJ232" s="15"/>
      <c r="AK232" s="15"/>
      <c r="AL232" s="15"/>
      <c r="AM232" s="15"/>
      <c r="AP232" s="15"/>
      <c r="AQ232" s="15"/>
      <c r="AR232" s="15"/>
      <c r="AS232" s="15"/>
      <c r="AT232" s="15"/>
      <c r="AU232" s="15"/>
      <c r="AV232" s="15"/>
      <c r="AW232" s="15"/>
      <c r="AZ232" s="15"/>
      <c r="BA232" s="15"/>
      <c r="BB232" s="15"/>
      <c r="BC232" s="15"/>
      <c r="BD232" s="15"/>
      <c r="BE232" s="15"/>
      <c r="BF232" s="15"/>
      <c r="BG232" s="15"/>
      <c r="BJ232" s="15"/>
      <c r="BK232" s="15"/>
      <c r="BL232" s="15"/>
      <c r="BM232" s="15"/>
      <c r="BN232" s="15"/>
      <c r="BO232" s="15"/>
      <c r="BP232" s="15"/>
      <c r="BQ232" s="15"/>
      <c r="BT232" s="15"/>
      <c r="BU232" s="15"/>
      <c r="BV232" s="15"/>
      <c r="BW232" s="15"/>
      <c r="BX232" s="15"/>
      <c r="BY232" s="15"/>
      <c r="BZ232" s="15"/>
      <c r="CA232" s="15"/>
      <c r="CD232" s="15"/>
      <c r="CE232" s="15"/>
      <c r="CF232" s="15"/>
      <c r="CG232" s="15"/>
      <c r="CH232" s="15"/>
      <c r="CI232" s="15"/>
      <c r="CJ232" s="15"/>
      <c r="CK232" s="15"/>
      <c r="CN232" s="15"/>
      <c r="CO232" s="15"/>
      <c r="CP232" s="15"/>
      <c r="CQ232" s="15"/>
      <c r="CR232" s="15"/>
      <c r="CS232" s="15"/>
      <c r="CT232" s="15"/>
      <c r="CU232" s="15"/>
      <c r="CX232" s="15"/>
      <c r="CY232" s="15"/>
      <c r="CZ232" s="15"/>
      <c r="DA232" s="15"/>
      <c r="DB232" s="15"/>
      <c r="DC232" s="15"/>
      <c r="DD232" s="15"/>
      <c r="DE232" s="15"/>
      <c r="DH232" s="15"/>
      <c r="DI232" s="15"/>
      <c r="DJ232" s="15"/>
      <c r="DK232" s="15"/>
      <c r="DL232" s="15"/>
      <c r="DM232" s="15"/>
      <c r="DN232" s="15"/>
      <c r="DO232" s="15"/>
      <c r="DR232" s="15"/>
      <c r="DS232" s="15"/>
      <c r="DT232" s="15"/>
      <c r="DU232" s="15"/>
      <c r="DV232" s="15"/>
      <c r="DW232" s="15"/>
      <c r="DX232" s="15"/>
      <c r="DY232" s="15"/>
      <c r="EB232" s="15"/>
      <c r="EC232" s="15"/>
      <c r="ED232" s="15"/>
      <c r="EE232" s="15"/>
      <c r="EF232" s="15"/>
      <c r="EG232" s="15"/>
      <c r="EH232" s="15"/>
      <c r="EI232" s="15"/>
      <c r="EL232" s="15"/>
      <c r="EM232" s="15"/>
      <c r="EN232" s="15"/>
      <c r="EO232" s="15"/>
      <c r="EP232" s="15"/>
      <c r="EQ232" s="15"/>
      <c r="ER232" s="15"/>
      <c r="ES232" s="15"/>
      <c r="EV232" s="15"/>
      <c r="EW232" s="15"/>
      <c r="EX232" s="15"/>
      <c r="EY232" s="15"/>
      <c r="EZ232" s="15"/>
      <c r="FA232" s="15"/>
      <c r="FB232" s="15"/>
      <c r="FC232" s="15"/>
      <c r="FF232" s="15"/>
      <c r="FG232" s="15"/>
      <c r="FH232" s="15"/>
      <c r="FI232" s="15"/>
      <c r="FJ232" s="15"/>
      <c r="FK232" s="15"/>
      <c r="FL232" s="15"/>
      <c r="FM232" s="15"/>
      <c r="FP232" s="15"/>
      <c r="FQ232" s="15"/>
      <c r="FR232" s="15"/>
      <c r="FS232" s="15"/>
      <c r="FT232" s="15"/>
      <c r="FU232" s="15"/>
      <c r="FV232" s="15"/>
      <c r="FW232" s="15"/>
      <c r="FZ232" s="15"/>
      <c r="GA232" s="15"/>
      <c r="GB232" s="15"/>
      <c r="GC232" s="15"/>
      <c r="GD232" s="15"/>
      <c r="GE232" s="15"/>
      <c r="GF232" s="15"/>
      <c r="GG232" s="15"/>
      <c r="GJ232" s="15"/>
      <c r="GK232" s="15"/>
      <c r="GL232" s="15"/>
      <c r="GM232" s="15"/>
      <c r="GN232" s="15"/>
      <c r="GO232" s="15"/>
      <c r="GP232" s="15"/>
      <c r="GQ232" s="15"/>
      <c r="GT232" s="15"/>
      <c r="GU232" s="15"/>
      <c r="GV232" s="15"/>
      <c r="GW232" s="15"/>
      <c r="GX232" s="15"/>
      <c r="GY232" s="15"/>
      <c r="GZ232" s="15"/>
      <c r="HA232" s="15"/>
      <c r="HD232" s="15"/>
      <c r="HE232" s="15"/>
      <c r="HF232" s="15"/>
      <c r="HG232" s="15"/>
      <c r="HH232" s="15"/>
      <c r="HI232" s="15"/>
      <c r="HJ232" s="15"/>
      <c r="HK232" s="15"/>
      <c r="HN232" s="15"/>
      <c r="HO232" s="15"/>
      <c r="HP232" s="15"/>
      <c r="HQ232" s="15"/>
      <c r="HR232" s="15"/>
      <c r="HS232" s="15"/>
      <c r="HT232" s="15"/>
      <c r="HU232" s="15"/>
      <c r="HX232" s="15"/>
      <c r="HY232" s="15"/>
      <c r="HZ232" s="15"/>
      <c r="IA232" s="15"/>
      <c r="IB232" s="15"/>
      <c r="IC232" s="15"/>
      <c r="ID232" s="15"/>
      <c r="IE232" s="15"/>
      <c r="IH232" s="15"/>
      <c r="II232" s="15"/>
      <c r="IJ232" s="15"/>
      <c r="IK232" s="15"/>
      <c r="IL232" s="15"/>
      <c r="IM232" s="15"/>
      <c r="IN232" s="15"/>
      <c r="IO232" s="15"/>
      <c r="IR232" s="15"/>
      <c r="IS232" s="15"/>
      <c r="IT232" s="15"/>
      <c r="IU232" s="15"/>
      <c r="IV232" s="15"/>
      <c r="IW232" s="15"/>
      <c r="IX232" s="15"/>
      <c r="IY232" s="15"/>
      <c r="JB232" s="15"/>
      <c r="JC232" s="15"/>
      <c r="JD232" s="15"/>
      <c r="JE232" s="15"/>
      <c r="JF232" s="15"/>
      <c r="JG232" s="15"/>
      <c r="JH232" s="15"/>
      <c r="JI232" s="15"/>
      <c r="JL232" s="15"/>
      <c r="JM232" s="15"/>
      <c r="JN232" s="15"/>
      <c r="JO232" s="15"/>
      <c r="JP232" s="15"/>
      <c r="JQ232" s="15"/>
      <c r="JR232" s="15"/>
      <c r="JS232" s="15"/>
      <c r="JV232" s="15"/>
      <c r="JW232" s="15"/>
      <c r="JX232" s="15"/>
      <c r="JY232" s="15"/>
      <c r="JZ232" s="15"/>
      <c r="KA232" s="15"/>
      <c r="KB232" s="15"/>
      <c r="KC232" s="15"/>
      <c r="KF232" s="15"/>
      <c r="KG232" s="15"/>
      <c r="KH232" s="15"/>
      <c r="KI232" s="15"/>
      <c r="KJ232" s="15"/>
      <c r="KK232" s="15"/>
      <c r="KL232" s="15"/>
      <c r="KM232" s="15"/>
      <c r="KP232" s="15"/>
      <c r="KQ232" s="15"/>
      <c r="KR232" s="15"/>
      <c r="KS232" s="15"/>
      <c r="KT232" s="15"/>
      <c r="KU232" s="15"/>
      <c r="KV232" s="15"/>
      <c r="KW232" s="15"/>
      <c r="KZ232" s="15"/>
      <c r="LA232" s="15"/>
    </row>
    <row r="233" spans="3:313" x14ac:dyDescent="0.25">
      <c r="C233" s="15"/>
      <c r="D233" s="15"/>
      <c r="E233" s="15"/>
      <c r="F233" s="15"/>
      <c r="G233" s="15"/>
      <c r="H233" s="15"/>
      <c r="I233" s="15"/>
      <c r="L233" s="15"/>
      <c r="M233" s="15"/>
      <c r="N233" s="15"/>
      <c r="O233" s="15"/>
      <c r="P233" s="15"/>
      <c r="Q233" s="15"/>
      <c r="R233" s="15"/>
      <c r="S233" s="15"/>
      <c r="V233" s="15"/>
      <c r="W233" s="15"/>
      <c r="X233" s="15"/>
      <c r="Y233" s="15"/>
      <c r="Z233" s="15"/>
      <c r="AA233" s="15"/>
      <c r="AB233" s="15"/>
      <c r="AC233" s="15"/>
      <c r="AF233" s="15"/>
      <c r="AG233" s="15"/>
      <c r="AH233" s="15"/>
      <c r="AI233" s="15"/>
      <c r="AJ233" s="15"/>
      <c r="AK233" s="15"/>
      <c r="AL233" s="15"/>
      <c r="AM233" s="15"/>
      <c r="AP233" s="15"/>
      <c r="AQ233" s="15"/>
      <c r="AR233" s="15"/>
      <c r="AS233" s="15"/>
      <c r="AT233" s="15"/>
      <c r="AU233" s="15"/>
      <c r="AV233" s="15"/>
      <c r="AW233" s="15"/>
      <c r="AZ233" s="15"/>
      <c r="BA233" s="15"/>
      <c r="BB233" s="15"/>
      <c r="BC233" s="15"/>
      <c r="BD233" s="15"/>
      <c r="BE233" s="15"/>
      <c r="BF233" s="15"/>
      <c r="BG233" s="15"/>
      <c r="BJ233" s="15"/>
      <c r="BK233" s="15"/>
      <c r="BL233" s="15"/>
      <c r="BM233" s="15"/>
      <c r="BN233" s="15"/>
      <c r="BO233" s="15"/>
      <c r="BP233" s="15"/>
      <c r="BQ233" s="15"/>
      <c r="BT233" s="15"/>
      <c r="BU233" s="15"/>
      <c r="BV233" s="15"/>
      <c r="BW233" s="15"/>
      <c r="BX233" s="15"/>
      <c r="BY233" s="15"/>
      <c r="BZ233" s="15"/>
      <c r="CA233" s="15"/>
      <c r="CD233" s="15"/>
      <c r="CE233" s="15"/>
      <c r="CF233" s="15"/>
      <c r="CG233" s="15"/>
      <c r="CH233" s="15"/>
      <c r="CI233" s="15"/>
      <c r="CJ233" s="15"/>
      <c r="CK233" s="15"/>
      <c r="CN233" s="15"/>
      <c r="CO233" s="15"/>
      <c r="CP233" s="15"/>
      <c r="CQ233" s="15"/>
      <c r="CR233" s="15"/>
      <c r="CS233" s="15"/>
      <c r="CT233" s="15"/>
      <c r="CU233" s="15"/>
      <c r="CX233" s="15"/>
      <c r="CY233" s="15"/>
      <c r="CZ233" s="15"/>
      <c r="DA233" s="15"/>
      <c r="DB233" s="15"/>
      <c r="DC233" s="15"/>
      <c r="DD233" s="15"/>
      <c r="DE233" s="15"/>
      <c r="DH233" s="15"/>
      <c r="DI233" s="15"/>
      <c r="DJ233" s="15"/>
      <c r="DK233" s="15"/>
      <c r="DL233" s="15"/>
      <c r="DM233" s="15"/>
      <c r="DN233" s="15"/>
      <c r="DO233" s="15"/>
      <c r="DR233" s="15"/>
      <c r="DS233" s="15"/>
      <c r="DT233" s="15"/>
      <c r="DU233" s="15"/>
      <c r="DV233" s="15"/>
      <c r="DW233" s="15"/>
      <c r="DX233" s="15"/>
      <c r="DY233" s="15"/>
      <c r="EB233" s="15"/>
      <c r="EC233" s="15"/>
      <c r="ED233" s="15"/>
      <c r="EE233" s="15"/>
      <c r="EF233" s="15"/>
      <c r="EG233" s="15"/>
      <c r="EH233" s="15"/>
      <c r="EI233" s="15"/>
      <c r="EL233" s="15"/>
      <c r="EM233" s="15"/>
      <c r="EN233" s="15"/>
      <c r="EO233" s="15"/>
      <c r="EP233" s="15"/>
      <c r="EQ233" s="15"/>
      <c r="ER233" s="15"/>
      <c r="ES233" s="15"/>
      <c r="EV233" s="15"/>
      <c r="EW233" s="15"/>
      <c r="EX233" s="15"/>
      <c r="EY233" s="15"/>
      <c r="EZ233" s="15"/>
      <c r="FA233" s="15"/>
      <c r="FB233" s="15"/>
      <c r="FC233" s="15"/>
      <c r="FF233" s="15"/>
      <c r="FG233" s="15"/>
      <c r="FH233" s="15"/>
      <c r="FI233" s="15"/>
      <c r="FJ233" s="15"/>
      <c r="FK233" s="15"/>
      <c r="FL233" s="15"/>
      <c r="FM233" s="15"/>
      <c r="FP233" s="15"/>
      <c r="FQ233" s="15"/>
      <c r="FR233" s="15"/>
      <c r="FS233" s="15"/>
      <c r="FT233" s="15"/>
      <c r="FU233" s="15"/>
      <c r="FV233" s="15"/>
      <c r="FW233" s="15"/>
      <c r="FZ233" s="15"/>
      <c r="GA233" s="15"/>
      <c r="GB233" s="15"/>
      <c r="GC233" s="15"/>
      <c r="GD233" s="15"/>
      <c r="GE233" s="15"/>
      <c r="GF233" s="15"/>
      <c r="GG233" s="15"/>
      <c r="GJ233" s="15"/>
      <c r="GK233" s="15"/>
      <c r="GL233" s="15"/>
      <c r="GM233" s="15"/>
      <c r="GN233" s="15"/>
      <c r="GO233" s="15"/>
      <c r="GP233" s="15"/>
      <c r="GQ233" s="15"/>
      <c r="GT233" s="15"/>
      <c r="GU233" s="15"/>
      <c r="GV233" s="15"/>
      <c r="GW233" s="15"/>
      <c r="GX233" s="15"/>
      <c r="GY233" s="15"/>
      <c r="GZ233" s="15"/>
      <c r="HA233" s="15"/>
      <c r="HD233" s="15"/>
      <c r="HE233" s="15"/>
      <c r="HF233" s="15"/>
      <c r="HG233" s="15"/>
      <c r="HH233" s="15"/>
      <c r="HI233" s="15"/>
      <c r="HJ233" s="15"/>
      <c r="HK233" s="15"/>
      <c r="HN233" s="15"/>
      <c r="HO233" s="15"/>
      <c r="HP233" s="15"/>
      <c r="HQ233" s="15"/>
      <c r="HR233" s="15"/>
      <c r="HS233" s="15"/>
      <c r="HT233" s="15"/>
      <c r="HU233" s="15"/>
      <c r="HX233" s="15"/>
      <c r="HY233" s="15"/>
      <c r="HZ233" s="15"/>
      <c r="IA233" s="15"/>
      <c r="IB233" s="15"/>
      <c r="IC233" s="15"/>
      <c r="ID233" s="15"/>
      <c r="IE233" s="15"/>
      <c r="IH233" s="15"/>
      <c r="II233" s="15"/>
      <c r="IJ233" s="15"/>
      <c r="IK233" s="15"/>
      <c r="IL233" s="15"/>
      <c r="IM233" s="15"/>
      <c r="IN233" s="15"/>
      <c r="IO233" s="15"/>
      <c r="IR233" s="15"/>
      <c r="IS233" s="15"/>
      <c r="IT233" s="15"/>
      <c r="IU233" s="15"/>
      <c r="IV233" s="15"/>
      <c r="IW233" s="15"/>
      <c r="IX233" s="15"/>
      <c r="IY233" s="15"/>
      <c r="JB233" s="15"/>
      <c r="JC233" s="15"/>
      <c r="JD233" s="15"/>
      <c r="JE233" s="15"/>
      <c r="JF233" s="15"/>
      <c r="JG233" s="15"/>
      <c r="JH233" s="15"/>
      <c r="JI233" s="15"/>
      <c r="JL233" s="15"/>
      <c r="JM233" s="15"/>
      <c r="JN233" s="15"/>
      <c r="JO233" s="15"/>
      <c r="JP233" s="15"/>
      <c r="JQ233" s="15"/>
      <c r="JR233" s="15"/>
      <c r="JS233" s="15"/>
      <c r="JV233" s="15"/>
      <c r="JW233" s="15"/>
      <c r="JX233" s="15"/>
      <c r="JY233" s="15"/>
      <c r="JZ233" s="15"/>
      <c r="KA233" s="15"/>
      <c r="KB233" s="15"/>
      <c r="KC233" s="15"/>
      <c r="KF233" s="15"/>
      <c r="KG233" s="15"/>
      <c r="KH233" s="15"/>
      <c r="KI233" s="15"/>
      <c r="KJ233" s="15"/>
      <c r="KK233" s="15"/>
      <c r="KL233" s="15"/>
      <c r="KM233" s="15"/>
      <c r="KP233" s="15"/>
      <c r="KQ233" s="15"/>
      <c r="KR233" s="15"/>
      <c r="KS233" s="15"/>
      <c r="KT233" s="15"/>
      <c r="KU233" s="15"/>
      <c r="KV233" s="15"/>
      <c r="KW233" s="15"/>
      <c r="KZ233" s="15"/>
      <c r="LA233" s="15"/>
    </row>
    <row r="234" spans="3:313" x14ac:dyDescent="0.25">
      <c r="C234" s="15"/>
      <c r="D234" s="15"/>
      <c r="E234" s="15"/>
      <c r="F234" s="15"/>
      <c r="G234" s="15"/>
      <c r="H234" s="15"/>
      <c r="I234" s="15"/>
      <c r="L234" s="15"/>
      <c r="M234" s="15"/>
      <c r="N234" s="15"/>
      <c r="O234" s="15"/>
      <c r="P234" s="15"/>
      <c r="Q234" s="15"/>
      <c r="R234" s="15"/>
      <c r="S234" s="15"/>
      <c r="V234" s="15"/>
      <c r="W234" s="15"/>
      <c r="X234" s="15"/>
      <c r="Y234" s="15"/>
      <c r="Z234" s="15"/>
      <c r="AA234" s="15"/>
      <c r="AB234" s="15"/>
      <c r="AC234" s="15"/>
      <c r="AF234" s="15"/>
      <c r="AG234" s="15"/>
      <c r="AH234" s="15"/>
      <c r="AI234" s="15"/>
      <c r="AJ234" s="15"/>
      <c r="AK234" s="15"/>
      <c r="AL234" s="15"/>
      <c r="AM234" s="15"/>
      <c r="AP234" s="15"/>
      <c r="AQ234" s="15"/>
      <c r="AR234" s="15"/>
      <c r="AS234" s="15"/>
      <c r="AT234" s="15"/>
      <c r="AU234" s="15"/>
      <c r="AV234" s="15"/>
      <c r="AW234" s="15"/>
      <c r="AZ234" s="15"/>
      <c r="BA234" s="15"/>
      <c r="BB234" s="15"/>
      <c r="BC234" s="15"/>
      <c r="BD234" s="15"/>
      <c r="BE234" s="15"/>
      <c r="BF234" s="15"/>
      <c r="BG234" s="15"/>
      <c r="BJ234" s="15"/>
      <c r="BK234" s="15"/>
      <c r="BL234" s="15"/>
      <c r="BM234" s="15"/>
      <c r="BN234" s="15"/>
      <c r="BO234" s="15"/>
      <c r="BP234" s="15"/>
      <c r="BQ234" s="15"/>
      <c r="BT234" s="15"/>
      <c r="BU234" s="15"/>
      <c r="BV234" s="15"/>
      <c r="BW234" s="15"/>
      <c r="BX234" s="15"/>
      <c r="BY234" s="15"/>
      <c r="BZ234" s="15"/>
      <c r="CA234" s="15"/>
      <c r="CD234" s="15"/>
      <c r="CE234" s="15"/>
      <c r="CF234" s="15"/>
      <c r="CG234" s="15"/>
      <c r="CH234" s="15"/>
      <c r="CI234" s="15"/>
      <c r="CJ234" s="15"/>
      <c r="CK234" s="15"/>
      <c r="CN234" s="15"/>
      <c r="CO234" s="15"/>
      <c r="CP234" s="15"/>
      <c r="CQ234" s="15"/>
      <c r="CR234" s="15"/>
      <c r="CS234" s="15"/>
      <c r="CT234" s="15"/>
      <c r="CU234" s="15"/>
      <c r="CX234" s="15"/>
      <c r="CY234" s="15"/>
      <c r="CZ234" s="15"/>
      <c r="DA234" s="15"/>
      <c r="DB234" s="15"/>
      <c r="DC234" s="15"/>
      <c r="DD234" s="15"/>
      <c r="DE234" s="15"/>
      <c r="DH234" s="15"/>
      <c r="DI234" s="15"/>
      <c r="DJ234" s="15"/>
      <c r="DK234" s="15"/>
      <c r="DL234" s="15"/>
      <c r="DM234" s="15"/>
      <c r="DN234" s="15"/>
      <c r="DO234" s="15"/>
      <c r="DR234" s="15"/>
      <c r="DS234" s="15"/>
      <c r="DT234" s="15"/>
      <c r="DU234" s="15"/>
      <c r="DV234" s="15"/>
      <c r="DW234" s="15"/>
      <c r="DX234" s="15"/>
      <c r="DY234" s="15"/>
      <c r="EB234" s="15"/>
      <c r="EC234" s="15"/>
      <c r="ED234" s="15"/>
      <c r="EE234" s="15"/>
      <c r="EF234" s="15"/>
      <c r="EG234" s="15"/>
      <c r="EH234" s="15"/>
      <c r="EI234" s="15"/>
      <c r="EL234" s="15"/>
      <c r="EM234" s="15"/>
      <c r="EN234" s="15"/>
      <c r="EO234" s="15"/>
      <c r="EP234" s="15"/>
      <c r="EQ234" s="15"/>
      <c r="ER234" s="15"/>
      <c r="ES234" s="15"/>
      <c r="EV234" s="15"/>
      <c r="EW234" s="15"/>
      <c r="EX234" s="15"/>
      <c r="EY234" s="15"/>
      <c r="EZ234" s="15"/>
      <c r="FA234" s="15"/>
      <c r="FB234" s="15"/>
      <c r="FC234" s="15"/>
      <c r="FF234" s="15"/>
      <c r="FG234" s="15"/>
      <c r="FH234" s="15"/>
      <c r="FI234" s="15"/>
      <c r="FJ234" s="15"/>
      <c r="FK234" s="15"/>
      <c r="FL234" s="15"/>
      <c r="FM234" s="15"/>
      <c r="FP234" s="15"/>
      <c r="FQ234" s="15"/>
      <c r="FR234" s="15"/>
      <c r="FS234" s="15"/>
      <c r="FT234" s="15"/>
      <c r="FU234" s="15"/>
      <c r="FV234" s="15"/>
      <c r="FW234" s="15"/>
      <c r="FZ234" s="15"/>
      <c r="GA234" s="15"/>
      <c r="GB234" s="15"/>
      <c r="GC234" s="15"/>
      <c r="GD234" s="15"/>
      <c r="GE234" s="15"/>
      <c r="GF234" s="15"/>
      <c r="GG234" s="15"/>
      <c r="GJ234" s="15"/>
      <c r="GK234" s="15"/>
      <c r="GL234" s="15"/>
      <c r="GM234" s="15"/>
      <c r="GN234" s="15"/>
      <c r="GO234" s="15"/>
      <c r="GP234" s="15"/>
      <c r="GQ234" s="15"/>
      <c r="GT234" s="15"/>
      <c r="GU234" s="15"/>
      <c r="GV234" s="15"/>
      <c r="GW234" s="15"/>
      <c r="GX234" s="15"/>
      <c r="GY234" s="15"/>
      <c r="GZ234" s="15"/>
      <c r="HA234" s="15"/>
      <c r="HD234" s="15"/>
      <c r="HE234" s="15"/>
      <c r="HF234" s="15"/>
      <c r="HG234" s="15"/>
      <c r="HH234" s="15"/>
      <c r="HI234" s="15"/>
      <c r="HJ234" s="15"/>
      <c r="HK234" s="15"/>
      <c r="HN234" s="15"/>
      <c r="HO234" s="15"/>
      <c r="HP234" s="15"/>
      <c r="HQ234" s="15"/>
      <c r="HR234" s="15"/>
      <c r="HS234" s="15"/>
      <c r="HT234" s="15"/>
      <c r="HU234" s="15"/>
      <c r="HX234" s="15"/>
      <c r="HY234" s="15"/>
      <c r="HZ234" s="15"/>
      <c r="IA234" s="15"/>
      <c r="IB234" s="15"/>
      <c r="IC234" s="15"/>
      <c r="ID234" s="15"/>
      <c r="IE234" s="15"/>
      <c r="IH234" s="15"/>
      <c r="II234" s="15"/>
      <c r="IJ234" s="15"/>
      <c r="IK234" s="15"/>
      <c r="IL234" s="15"/>
      <c r="IM234" s="15"/>
      <c r="IN234" s="15"/>
      <c r="IO234" s="15"/>
      <c r="IR234" s="15"/>
      <c r="IS234" s="15"/>
      <c r="IT234" s="15"/>
      <c r="IU234" s="15"/>
      <c r="IV234" s="15"/>
      <c r="IW234" s="15"/>
      <c r="IX234" s="15"/>
      <c r="IY234" s="15"/>
      <c r="JB234" s="15"/>
      <c r="JC234" s="15"/>
      <c r="JD234" s="15"/>
      <c r="JE234" s="15"/>
      <c r="JF234" s="15"/>
      <c r="JG234" s="15"/>
      <c r="JH234" s="15"/>
      <c r="JI234" s="15"/>
      <c r="JL234" s="15"/>
      <c r="JM234" s="15"/>
      <c r="JN234" s="15"/>
      <c r="JO234" s="15"/>
      <c r="JP234" s="15"/>
      <c r="JQ234" s="15"/>
      <c r="JR234" s="15"/>
      <c r="JS234" s="15"/>
      <c r="JV234" s="15"/>
      <c r="JW234" s="15"/>
      <c r="JX234" s="15"/>
      <c r="JY234" s="15"/>
      <c r="JZ234" s="15"/>
      <c r="KA234" s="15"/>
      <c r="KB234" s="15"/>
      <c r="KC234" s="15"/>
      <c r="KF234" s="15"/>
      <c r="KG234" s="15"/>
      <c r="KH234" s="15"/>
      <c r="KI234" s="15"/>
      <c r="KJ234" s="15"/>
      <c r="KK234" s="15"/>
      <c r="KL234" s="15"/>
      <c r="KM234" s="15"/>
      <c r="KP234" s="15"/>
      <c r="KQ234" s="15"/>
      <c r="KR234" s="15"/>
      <c r="KS234" s="15"/>
      <c r="KT234" s="15"/>
      <c r="KU234" s="15"/>
      <c r="KV234" s="15"/>
      <c r="KW234" s="15"/>
      <c r="KZ234" s="15"/>
      <c r="LA234" s="15"/>
    </row>
    <row r="235" spans="3:313" x14ac:dyDescent="0.25">
      <c r="C235" s="15"/>
      <c r="D235" s="15"/>
      <c r="E235" s="15"/>
      <c r="F235" s="15"/>
      <c r="G235" s="15"/>
      <c r="H235" s="15"/>
      <c r="I235" s="15"/>
      <c r="L235" s="15"/>
      <c r="M235" s="15"/>
      <c r="N235" s="15"/>
      <c r="O235" s="15"/>
      <c r="P235" s="15"/>
      <c r="Q235" s="15"/>
      <c r="R235" s="15"/>
      <c r="S235" s="15"/>
      <c r="V235" s="15"/>
      <c r="W235" s="15"/>
      <c r="X235" s="15"/>
      <c r="Y235" s="15"/>
      <c r="Z235" s="15"/>
      <c r="AA235" s="15"/>
      <c r="AB235" s="15"/>
      <c r="AC235" s="15"/>
      <c r="AF235" s="15"/>
      <c r="AG235" s="15"/>
      <c r="AH235" s="15"/>
      <c r="AI235" s="15"/>
      <c r="AJ235" s="15"/>
      <c r="AK235" s="15"/>
      <c r="AL235" s="15"/>
      <c r="AM235" s="15"/>
      <c r="AP235" s="15"/>
      <c r="AQ235" s="15"/>
      <c r="AR235" s="15"/>
      <c r="AS235" s="15"/>
      <c r="AT235" s="15"/>
      <c r="AU235" s="15"/>
      <c r="AV235" s="15"/>
      <c r="AW235" s="15"/>
      <c r="AZ235" s="15"/>
      <c r="BA235" s="15"/>
      <c r="BB235" s="15"/>
      <c r="BC235" s="15"/>
      <c r="BD235" s="15"/>
      <c r="BE235" s="15"/>
      <c r="BF235" s="15"/>
      <c r="BG235" s="15"/>
      <c r="BJ235" s="15"/>
      <c r="BK235" s="15"/>
      <c r="BL235" s="15"/>
      <c r="BM235" s="15"/>
      <c r="BN235" s="15"/>
      <c r="BO235" s="15"/>
      <c r="BP235" s="15"/>
      <c r="BQ235" s="15"/>
      <c r="BT235" s="15"/>
      <c r="BU235" s="15"/>
      <c r="BV235" s="15"/>
      <c r="BW235" s="15"/>
      <c r="BX235" s="15"/>
      <c r="BY235" s="15"/>
      <c r="BZ235" s="15"/>
      <c r="CA235" s="15"/>
      <c r="CD235" s="15"/>
      <c r="CE235" s="15"/>
      <c r="CF235" s="15"/>
      <c r="CG235" s="15"/>
      <c r="CH235" s="15"/>
      <c r="CI235" s="15"/>
      <c r="CJ235" s="15"/>
      <c r="CK235" s="15"/>
      <c r="CN235" s="15"/>
      <c r="CO235" s="15"/>
      <c r="CP235" s="15"/>
      <c r="CQ235" s="15"/>
      <c r="CR235" s="15"/>
      <c r="CS235" s="15"/>
      <c r="CT235" s="15"/>
      <c r="CU235" s="15"/>
      <c r="CX235" s="15"/>
      <c r="CY235" s="15"/>
      <c r="CZ235" s="15"/>
      <c r="DA235" s="15"/>
      <c r="DB235" s="15"/>
      <c r="DC235" s="15"/>
      <c r="DD235" s="15"/>
      <c r="DE235" s="15"/>
      <c r="DH235" s="15"/>
      <c r="DI235" s="15"/>
      <c r="DJ235" s="15"/>
      <c r="DK235" s="15"/>
      <c r="DL235" s="15"/>
      <c r="DM235" s="15"/>
      <c r="DN235" s="15"/>
      <c r="DO235" s="15"/>
      <c r="DR235" s="15"/>
      <c r="DS235" s="15"/>
      <c r="DT235" s="15"/>
      <c r="DU235" s="15"/>
      <c r="DV235" s="15"/>
      <c r="DW235" s="15"/>
      <c r="DX235" s="15"/>
      <c r="DY235" s="15"/>
      <c r="EB235" s="15"/>
      <c r="EC235" s="15"/>
      <c r="ED235" s="15"/>
      <c r="EE235" s="15"/>
      <c r="EF235" s="15"/>
      <c r="EG235" s="15"/>
      <c r="EH235" s="15"/>
      <c r="EI235" s="15"/>
      <c r="EL235" s="15"/>
      <c r="EM235" s="15"/>
      <c r="EN235" s="15"/>
      <c r="EO235" s="15"/>
      <c r="EP235" s="15"/>
      <c r="EQ235" s="15"/>
      <c r="ER235" s="15"/>
      <c r="ES235" s="15"/>
      <c r="EV235" s="15"/>
      <c r="EW235" s="15"/>
      <c r="EX235" s="15"/>
      <c r="EY235" s="15"/>
      <c r="EZ235" s="15"/>
      <c r="FA235" s="15"/>
      <c r="FB235" s="15"/>
      <c r="FC235" s="15"/>
      <c r="FF235" s="15"/>
      <c r="FG235" s="15"/>
      <c r="FH235" s="15"/>
      <c r="FI235" s="15"/>
      <c r="FJ235" s="15"/>
      <c r="FK235" s="15"/>
      <c r="FL235" s="15"/>
      <c r="FM235" s="15"/>
      <c r="FP235" s="15"/>
      <c r="FQ235" s="15"/>
      <c r="FR235" s="15"/>
      <c r="FS235" s="15"/>
      <c r="FT235" s="15"/>
      <c r="FU235" s="15"/>
      <c r="FV235" s="15"/>
      <c r="FW235" s="15"/>
      <c r="FZ235" s="15"/>
      <c r="GA235" s="15"/>
      <c r="GB235" s="15"/>
      <c r="GC235" s="15"/>
      <c r="GD235" s="15"/>
      <c r="GE235" s="15"/>
      <c r="GF235" s="15"/>
      <c r="GG235" s="15"/>
      <c r="GJ235" s="15"/>
      <c r="GK235" s="15"/>
      <c r="GL235" s="15"/>
      <c r="GM235" s="15"/>
      <c r="GN235" s="15"/>
      <c r="GO235" s="15"/>
      <c r="GP235" s="15"/>
      <c r="GQ235" s="15"/>
      <c r="GT235" s="15"/>
      <c r="GU235" s="15"/>
      <c r="GV235" s="15"/>
      <c r="GW235" s="15"/>
      <c r="GX235" s="15"/>
      <c r="GY235" s="15"/>
      <c r="GZ235" s="15"/>
      <c r="HA235" s="15"/>
      <c r="HD235" s="15"/>
      <c r="HE235" s="15"/>
      <c r="HF235" s="15"/>
      <c r="HG235" s="15"/>
      <c r="HH235" s="15"/>
      <c r="HI235" s="15"/>
      <c r="HJ235" s="15"/>
      <c r="HK235" s="15"/>
      <c r="HN235" s="15"/>
      <c r="HO235" s="15"/>
      <c r="HP235" s="15"/>
      <c r="HQ235" s="15"/>
      <c r="HR235" s="15"/>
      <c r="HS235" s="15"/>
      <c r="HT235" s="15"/>
      <c r="HU235" s="15"/>
      <c r="HX235" s="15"/>
      <c r="HY235" s="15"/>
      <c r="HZ235" s="15"/>
      <c r="IA235" s="15"/>
      <c r="IB235" s="15"/>
      <c r="IC235" s="15"/>
      <c r="ID235" s="15"/>
      <c r="IE235" s="15"/>
      <c r="IH235" s="15"/>
      <c r="II235" s="15"/>
      <c r="IJ235" s="15"/>
      <c r="IK235" s="15"/>
      <c r="IL235" s="15"/>
      <c r="IM235" s="15"/>
      <c r="IN235" s="15"/>
      <c r="IO235" s="15"/>
      <c r="IR235" s="15"/>
      <c r="IS235" s="15"/>
      <c r="IT235" s="15"/>
      <c r="IU235" s="15"/>
      <c r="IV235" s="15"/>
      <c r="IW235" s="15"/>
      <c r="IX235" s="15"/>
      <c r="IY235" s="15"/>
      <c r="JB235" s="15"/>
      <c r="JC235" s="15"/>
      <c r="JD235" s="15"/>
      <c r="JE235" s="15"/>
      <c r="JF235" s="15"/>
      <c r="JG235" s="15"/>
      <c r="JH235" s="15"/>
      <c r="JI235" s="15"/>
      <c r="JL235" s="15"/>
      <c r="JM235" s="15"/>
      <c r="JN235" s="15"/>
      <c r="JO235" s="15"/>
      <c r="JP235" s="15"/>
      <c r="JQ235" s="15"/>
      <c r="JR235" s="15"/>
      <c r="JS235" s="15"/>
      <c r="JV235" s="15"/>
      <c r="JW235" s="15"/>
      <c r="JX235" s="15"/>
      <c r="JY235" s="15"/>
      <c r="JZ235" s="15"/>
      <c r="KA235" s="15"/>
      <c r="KB235" s="15"/>
      <c r="KC235" s="15"/>
      <c r="KF235" s="15"/>
      <c r="KG235" s="15"/>
      <c r="KH235" s="15"/>
      <c r="KI235" s="15"/>
      <c r="KJ235" s="15"/>
      <c r="KK235" s="15"/>
      <c r="KL235" s="15"/>
      <c r="KM235" s="15"/>
      <c r="KP235" s="15"/>
      <c r="KQ235" s="15"/>
      <c r="KR235" s="15"/>
      <c r="KS235" s="15"/>
      <c r="KT235" s="15"/>
      <c r="KU235" s="15"/>
      <c r="KV235" s="15"/>
      <c r="KW235" s="15"/>
      <c r="KZ235" s="15"/>
      <c r="LA235" s="15"/>
    </row>
    <row r="236" spans="3:313" x14ac:dyDescent="0.25">
      <c r="C236" s="15"/>
      <c r="D236" s="15"/>
      <c r="E236" s="15"/>
      <c r="F236" s="15"/>
      <c r="G236" s="15"/>
      <c r="H236" s="15"/>
      <c r="I236" s="15"/>
      <c r="L236" s="15"/>
      <c r="M236" s="15"/>
      <c r="N236" s="15"/>
      <c r="O236" s="15"/>
      <c r="P236" s="15"/>
      <c r="Q236" s="15"/>
      <c r="R236" s="15"/>
      <c r="S236" s="15"/>
      <c r="V236" s="15"/>
      <c r="W236" s="15"/>
      <c r="X236" s="15"/>
      <c r="Y236" s="15"/>
      <c r="Z236" s="15"/>
      <c r="AA236" s="15"/>
      <c r="AB236" s="15"/>
      <c r="AC236" s="15"/>
      <c r="AF236" s="15"/>
      <c r="AG236" s="15"/>
      <c r="AH236" s="15"/>
      <c r="AI236" s="15"/>
      <c r="AJ236" s="15"/>
      <c r="AK236" s="15"/>
      <c r="AL236" s="15"/>
      <c r="AM236" s="15"/>
      <c r="AP236" s="15"/>
      <c r="AQ236" s="15"/>
      <c r="AR236" s="15"/>
      <c r="AS236" s="15"/>
      <c r="AT236" s="15"/>
      <c r="AU236" s="15"/>
      <c r="AV236" s="15"/>
      <c r="AW236" s="15"/>
      <c r="AZ236" s="15"/>
      <c r="BA236" s="15"/>
      <c r="BB236" s="15"/>
      <c r="BC236" s="15"/>
      <c r="BD236" s="15"/>
      <c r="BE236" s="15"/>
      <c r="BF236" s="15"/>
      <c r="BG236" s="15"/>
      <c r="BJ236" s="15"/>
      <c r="BK236" s="15"/>
      <c r="BL236" s="15"/>
      <c r="BM236" s="15"/>
      <c r="BN236" s="15"/>
      <c r="BO236" s="15"/>
      <c r="BP236" s="15"/>
      <c r="BQ236" s="15"/>
      <c r="BT236" s="15"/>
      <c r="BU236" s="15"/>
      <c r="BV236" s="15"/>
      <c r="BW236" s="15"/>
      <c r="BX236" s="15"/>
      <c r="BY236" s="15"/>
      <c r="BZ236" s="15"/>
      <c r="CA236" s="15"/>
      <c r="CD236" s="15"/>
      <c r="CE236" s="15"/>
      <c r="CF236" s="15"/>
      <c r="CG236" s="15"/>
      <c r="CH236" s="15"/>
      <c r="CI236" s="15"/>
      <c r="CJ236" s="15"/>
      <c r="CK236" s="15"/>
      <c r="CN236" s="15"/>
      <c r="CO236" s="15"/>
      <c r="CP236" s="15"/>
      <c r="CQ236" s="15"/>
      <c r="CR236" s="15"/>
      <c r="CS236" s="15"/>
      <c r="CT236" s="15"/>
      <c r="CU236" s="15"/>
      <c r="CX236" s="15"/>
      <c r="CY236" s="15"/>
      <c r="CZ236" s="15"/>
      <c r="DA236" s="15"/>
      <c r="DB236" s="15"/>
      <c r="DC236" s="15"/>
      <c r="DD236" s="15"/>
      <c r="DE236" s="15"/>
      <c r="DH236" s="15"/>
      <c r="DI236" s="15"/>
      <c r="DJ236" s="15"/>
      <c r="DK236" s="15"/>
      <c r="DL236" s="15"/>
      <c r="DM236" s="15"/>
      <c r="DN236" s="15"/>
      <c r="DO236" s="15"/>
      <c r="DR236" s="15"/>
      <c r="DS236" s="15"/>
      <c r="DT236" s="15"/>
      <c r="DU236" s="15"/>
      <c r="DV236" s="15"/>
      <c r="DW236" s="15"/>
      <c r="DX236" s="15"/>
      <c r="DY236" s="15"/>
      <c r="EB236" s="15"/>
      <c r="EC236" s="15"/>
      <c r="ED236" s="15"/>
      <c r="EE236" s="15"/>
      <c r="EF236" s="15"/>
      <c r="EG236" s="15"/>
      <c r="EH236" s="15"/>
      <c r="EI236" s="15"/>
      <c r="EL236" s="15"/>
      <c r="EM236" s="15"/>
      <c r="EN236" s="15"/>
      <c r="EO236" s="15"/>
      <c r="EP236" s="15"/>
      <c r="EQ236" s="15"/>
      <c r="ER236" s="15"/>
      <c r="ES236" s="15"/>
      <c r="EV236" s="15"/>
      <c r="EW236" s="15"/>
      <c r="EX236" s="15"/>
      <c r="EY236" s="15"/>
      <c r="EZ236" s="15"/>
      <c r="FA236" s="15"/>
      <c r="FB236" s="15"/>
      <c r="FC236" s="15"/>
      <c r="FF236" s="15"/>
      <c r="FG236" s="15"/>
      <c r="FH236" s="15"/>
      <c r="FI236" s="15"/>
      <c r="FJ236" s="15"/>
      <c r="FK236" s="15"/>
      <c r="FL236" s="15"/>
      <c r="FM236" s="15"/>
      <c r="FP236" s="15"/>
      <c r="FQ236" s="15"/>
      <c r="FR236" s="15"/>
      <c r="FS236" s="15"/>
      <c r="FT236" s="15"/>
      <c r="FU236" s="15"/>
      <c r="FV236" s="15"/>
      <c r="FW236" s="15"/>
      <c r="FZ236" s="15"/>
      <c r="GA236" s="15"/>
      <c r="GB236" s="15"/>
      <c r="GC236" s="15"/>
      <c r="GD236" s="15"/>
      <c r="GE236" s="15"/>
      <c r="GF236" s="15"/>
      <c r="GG236" s="15"/>
      <c r="GJ236" s="15"/>
      <c r="GK236" s="15"/>
      <c r="GL236" s="15"/>
      <c r="GM236" s="15"/>
      <c r="GN236" s="15"/>
      <c r="GO236" s="15"/>
      <c r="GP236" s="15"/>
      <c r="GQ236" s="15"/>
      <c r="GT236" s="15"/>
      <c r="GU236" s="15"/>
      <c r="GV236" s="15"/>
      <c r="GW236" s="15"/>
      <c r="GX236" s="15"/>
      <c r="GY236" s="15"/>
      <c r="GZ236" s="15"/>
      <c r="HA236" s="15"/>
      <c r="HD236" s="15"/>
      <c r="HE236" s="15"/>
      <c r="HF236" s="15"/>
      <c r="HG236" s="15"/>
      <c r="HH236" s="15"/>
      <c r="HI236" s="15"/>
      <c r="HJ236" s="15"/>
      <c r="HK236" s="15"/>
      <c r="HN236" s="15"/>
      <c r="HO236" s="15"/>
      <c r="HP236" s="15"/>
      <c r="HQ236" s="15"/>
      <c r="HR236" s="15"/>
      <c r="HS236" s="15"/>
      <c r="HT236" s="15"/>
      <c r="HU236" s="15"/>
      <c r="HX236" s="15"/>
      <c r="HY236" s="15"/>
      <c r="HZ236" s="15"/>
      <c r="IA236" s="15"/>
      <c r="IB236" s="15"/>
      <c r="IC236" s="15"/>
      <c r="ID236" s="15"/>
      <c r="IE236" s="15"/>
      <c r="IH236" s="15"/>
      <c r="II236" s="15"/>
      <c r="IJ236" s="15"/>
      <c r="IK236" s="15"/>
      <c r="IL236" s="15"/>
      <c r="IM236" s="15"/>
      <c r="IN236" s="15"/>
      <c r="IO236" s="15"/>
      <c r="IR236" s="15"/>
      <c r="IS236" s="15"/>
      <c r="IT236" s="15"/>
      <c r="IU236" s="15"/>
      <c r="IV236" s="15"/>
      <c r="IW236" s="15"/>
      <c r="IX236" s="15"/>
      <c r="IY236" s="15"/>
      <c r="JB236" s="15"/>
      <c r="JC236" s="15"/>
      <c r="JD236" s="15"/>
      <c r="JE236" s="15"/>
      <c r="JF236" s="15"/>
      <c r="JG236" s="15"/>
      <c r="JH236" s="15"/>
      <c r="JI236" s="15"/>
      <c r="JL236" s="15"/>
      <c r="JM236" s="15"/>
      <c r="JN236" s="15"/>
      <c r="JO236" s="15"/>
      <c r="JP236" s="15"/>
      <c r="JQ236" s="15"/>
      <c r="JR236" s="15"/>
      <c r="JS236" s="15"/>
      <c r="JV236" s="15"/>
      <c r="JW236" s="15"/>
      <c r="JX236" s="15"/>
      <c r="JY236" s="15"/>
      <c r="JZ236" s="15"/>
      <c r="KA236" s="15"/>
      <c r="KB236" s="15"/>
      <c r="KC236" s="15"/>
      <c r="KF236" s="15"/>
      <c r="KG236" s="15"/>
      <c r="KH236" s="15"/>
      <c r="KI236" s="15"/>
      <c r="KJ236" s="15"/>
      <c r="KK236" s="15"/>
      <c r="KL236" s="15"/>
      <c r="KM236" s="15"/>
      <c r="KP236" s="15"/>
      <c r="KQ236" s="15"/>
      <c r="KR236" s="15"/>
      <c r="KS236" s="15"/>
      <c r="KT236" s="15"/>
      <c r="KU236" s="15"/>
      <c r="KV236" s="15"/>
      <c r="KW236" s="15"/>
      <c r="KZ236" s="15"/>
      <c r="LA236" s="15"/>
    </row>
    <row r="237" spans="3:313" x14ac:dyDescent="0.25">
      <c r="C237" s="15"/>
      <c r="D237" s="15"/>
      <c r="E237" s="15"/>
      <c r="F237" s="15"/>
      <c r="G237" s="15"/>
      <c r="H237" s="15"/>
      <c r="I237" s="15"/>
      <c r="L237" s="15"/>
      <c r="M237" s="15"/>
      <c r="N237" s="15"/>
      <c r="O237" s="15"/>
      <c r="P237" s="15"/>
      <c r="Q237" s="15"/>
      <c r="R237" s="15"/>
      <c r="S237" s="15"/>
      <c r="V237" s="15"/>
      <c r="W237" s="15"/>
      <c r="X237" s="15"/>
      <c r="Y237" s="15"/>
      <c r="Z237" s="15"/>
      <c r="AA237" s="15"/>
      <c r="AB237" s="15"/>
      <c r="AC237" s="15"/>
      <c r="AF237" s="15"/>
      <c r="AG237" s="15"/>
      <c r="AH237" s="15"/>
      <c r="AI237" s="15"/>
      <c r="AJ237" s="15"/>
      <c r="AK237" s="15"/>
      <c r="AL237" s="15"/>
      <c r="AM237" s="15"/>
      <c r="AP237" s="15"/>
      <c r="AQ237" s="15"/>
      <c r="AR237" s="15"/>
      <c r="AS237" s="15"/>
      <c r="AT237" s="15"/>
      <c r="AU237" s="15"/>
      <c r="AV237" s="15"/>
      <c r="AW237" s="15"/>
      <c r="AZ237" s="15"/>
      <c r="BA237" s="15"/>
      <c r="BB237" s="15"/>
      <c r="BC237" s="15"/>
      <c r="BD237" s="15"/>
      <c r="BE237" s="15"/>
      <c r="BF237" s="15"/>
      <c r="BG237" s="15"/>
      <c r="BJ237" s="15"/>
      <c r="BK237" s="15"/>
      <c r="BL237" s="15"/>
      <c r="BM237" s="15"/>
      <c r="BN237" s="15"/>
      <c r="BO237" s="15"/>
      <c r="BP237" s="15"/>
      <c r="BQ237" s="15"/>
      <c r="BT237" s="15"/>
      <c r="BU237" s="15"/>
      <c r="BV237" s="15"/>
      <c r="BW237" s="15"/>
      <c r="BX237" s="15"/>
      <c r="BY237" s="15"/>
      <c r="BZ237" s="15"/>
      <c r="CA237" s="15"/>
      <c r="CD237" s="15"/>
      <c r="CE237" s="15"/>
      <c r="CF237" s="15"/>
      <c r="CG237" s="15"/>
      <c r="CH237" s="15"/>
      <c r="CI237" s="15"/>
      <c r="CJ237" s="15"/>
      <c r="CK237" s="15"/>
      <c r="CN237" s="15"/>
      <c r="CO237" s="15"/>
      <c r="CP237" s="15"/>
      <c r="CQ237" s="15"/>
      <c r="CR237" s="15"/>
      <c r="CS237" s="15"/>
      <c r="CT237" s="15"/>
      <c r="CU237" s="15"/>
      <c r="CX237" s="15"/>
      <c r="CY237" s="15"/>
      <c r="CZ237" s="15"/>
      <c r="DA237" s="15"/>
      <c r="DB237" s="15"/>
      <c r="DC237" s="15"/>
      <c r="DD237" s="15"/>
      <c r="DE237" s="15"/>
      <c r="DH237" s="15"/>
      <c r="DI237" s="15"/>
      <c r="DJ237" s="15"/>
      <c r="DK237" s="15"/>
      <c r="DL237" s="15"/>
      <c r="DM237" s="15"/>
      <c r="DN237" s="15"/>
      <c r="DO237" s="15"/>
      <c r="DR237" s="15"/>
      <c r="DS237" s="15"/>
      <c r="DT237" s="15"/>
      <c r="DU237" s="15"/>
      <c r="DV237" s="15"/>
      <c r="DW237" s="15"/>
      <c r="DX237" s="15"/>
      <c r="DY237" s="15"/>
      <c r="EB237" s="15"/>
      <c r="EC237" s="15"/>
      <c r="ED237" s="15"/>
      <c r="EE237" s="15"/>
      <c r="EF237" s="15"/>
      <c r="EG237" s="15"/>
      <c r="EH237" s="15"/>
      <c r="EI237" s="15"/>
      <c r="EL237" s="15"/>
      <c r="EM237" s="15"/>
      <c r="EN237" s="15"/>
      <c r="EO237" s="15"/>
      <c r="EP237" s="15"/>
      <c r="EQ237" s="15"/>
      <c r="ER237" s="15"/>
      <c r="ES237" s="15"/>
      <c r="EV237" s="15"/>
      <c r="EW237" s="15"/>
      <c r="EX237" s="15"/>
      <c r="EY237" s="15"/>
      <c r="EZ237" s="15"/>
      <c r="FA237" s="15"/>
      <c r="FB237" s="15"/>
      <c r="FC237" s="15"/>
      <c r="FF237" s="15"/>
      <c r="FG237" s="15"/>
      <c r="FH237" s="15"/>
      <c r="FI237" s="15"/>
      <c r="FJ237" s="15"/>
      <c r="FK237" s="15"/>
      <c r="FL237" s="15"/>
      <c r="FM237" s="15"/>
      <c r="FP237" s="15"/>
      <c r="FQ237" s="15"/>
      <c r="FR237" s="15"/>
      <c r="FS237" s="15"/>
      <c r="FT237" s="15"/>
      <c r="FU237" s="15"/>
      <c r="FV237" s="15"/>
      <c r="FW237" s="15"/>
      <c r="FZ237" s="15"/>
      <c r="GA237" s="15"/>
      <c r="GB237" s="15"/>
      <c r="GC237" s="15"/>
      <c r="GD237" s="15"/>
      <c r="GE237" s="15"/>
      <c r="GF237" s="15"/>
      <c r="GG237" s="15"/>
      <c r="GJ237" s="15"/>
      <c r="GK237" s="15"/>
      <c r="GL237" s="15"/>
      <c r="GM237" s="15"/>
      <c r="GN237" s="15"/>
      <c r="GO237" s="15"/>
      <c r="GP237" s="15"/>
      <c r="GQ237" s="15"/>
      <c r="GT237" s="15"/>
      <c r="GU237" s="15"/>
      <c r="GV237" s="15"/>
      <c r="GW237" s="15"/>
      <c r="GX237" s="15"/>
      <c r="GY237" s="15"/>
      <c r="GZ237" s="15"/>
      <c r="HA237" s="15"/>
      <c r="HD237" s="15"/>
      <c r="HE237" s="15"/>
      <c r="HF237" s="15"/>
      <c r="HG237" s="15"/>
      <c r="HH237" s="15"/>
      <c r="HI237" s="15"/>
      <c r="HJ237" s="15"/>
      <c r="HK237" s="15"/>
      <c r="HN237" s="15"/>
      <c r="HO237" s="15"/>
      <c r="HP237" s="15"/>
      <c r="HQ237" s="15"/>
      <c r="HR237" s="15"/>
      <c r="HS237" s="15"/>
      <c r="HT237" s="15"/>
      <c r="HU237" s="15"/>
      <c r="HX237" s="15"/>
      <c r="HY237" s="15"/>
      <c r="HZ237" s="15"/>
      <c r="IA237" s="15"/>
      <c r="IB237" s="15"/>
      <c r="IC237" s="15"/>
      <c r="ID237" s="15"/>
      <c r="IE237" s="15"/>
      <c r="IH237" s="15"/>
      <c r="II237" s="15"/>
      <c r="IJ237" s="15"/>
      <c r="IK237" s="15"/>
      <c r="IL237" s="15"/>
      <c r="IM237" s="15"/>
      <c r="IN237" s="15"/>
      <c r="IO237" s="15"/>
      <c r="IR237" s="15"/>
      <c r="IS237" s="15"/>
      <c r="IT237" s="15"/>
      <c r="IU237" s="15"/>
      <c r="IV237" s="15"/>
      <c r="IW237" s="15"/>
      <c r="IX237" s="15"/>
      <c r="IY237" s="15"/>
      <c r="JB237" s="15"/>
      <c r="JC237" s="15"/>
      <c r="JD237" s="15"/>
      <c r="JE237" s="15"/>
      <c r="JF237" s="15"/>
      <c r="JG237" s="15"/>
      <c r="JH237" s="15"/>
      <c r="JI237" s="15"/>
      <c r="JL237" s="15"/>
      <c r="JM237" s="15"/>
      <c r="JN237" s="15"/>
      <c r="JO237" s="15"/>
      <c r="JP237" s="15"/>
      <c r="JQ237" s="15"/>
      <c r="JR237" s="15"/>
      <c r="JS237" s="15"/>
      <c r="JV237" s="15"/>
      <c r="JW237" s="15"/>
      <c r="JX237" s="15"/>
      <c r="JY237" s="15"/>
      <c r="JZ237" s="15"/>
      <c r="KA237" s="15"/>
      <c r="KB237" s="15"/>
      <c r="KC237" s="15"/>
      <c r="KF237" s="15"/>
      <c r="KG237" s="15"/>
      <c r="KH237" s="15"/>
      <c r="KI237" s="15"/>
      <c r="KJ237" s="15"/>
      <c r="KK237" s="15"/>
      <c r="KL237" s="15"/>
      <c r="KM237" s="15"/>
      <c r="KP237" s="15"/>
      <c r="KQ237" s="15"/>
      <c r="KR237" s="15"/>
      <c r="KS237" s="15"/>
      <c r="KT237" s="15"/>
      <c r="KU237" s="15"/>
      <c r="KV237" s="15"/>
      <c r="KW237" s="15"/>
      <c r="KZ237" s="15"/>
      <c r="LA237" s="15"/>
    </row>
    <row r="238" spans="3:313" x14ac:dyDescent="0.25">
      <c r="C238" s="15"/>
      <c r="D238" s="15"/>
      <c r="E238" s="15"/>
      <c r="F238" s="15"/>
      <c r="G238" s="15"/>
      <c r="H238" s="15"/>
      <c r="I238" s="15"/>
      <c r="L238" s="15"/>
      <c r="M238" s="15"/>
      <c r="N238" s="15"/>
      <c r="O238" s="15"/>
      <c r="P238" s="15"/>
      <c r="Q238" s="15"/>
      <c r="R238" s="15"/>
      <c r="S238" s="15"/>
      <c r="V238" s="15"/>
      <c r="W238" s="15"/>
      <c r="X238" s="15"/>
      <c r="Y238" s="15"/>
      <c r="Z238" s="15"/>
      <c r="AA238" s="15"/>
      <c r="AB238" s="15"/>
      <c r="AC238" s="15"/>
      <c r="AF238" s="15"/>
      <c r="AG238" s="15"/>
      <c r="AH238" s="15"/>
      <c r="AI238" s="15"/>
      <c r="AJ238" s="15"/>
      <c r="AK238" s="15"/>
      <c r="AL238" s="15"/>
      <c r="AM238" s="15"/>
      <c r="AP238" s="15"/>
      <c r="AQ238" s="15"/>
      <c r="AR238" s="15"/>
      <c r="AS238" s="15"/>
      <c r="AT238" s="15"/>
      <c r="AU238" s="15"/>
      <c r="AV238" s="15"/>
      <c r="AW238" s="15"/>
      <c r="AZ238" s="15"/>
      <c r="BA238" s="15"/>
      <c r="BB238" s="15"/>
      <c r="BC238" s="15"/>
      <c r="BD238" s="15"/>
      <c r="BE238" s="15"/>
      <c r="BF238" s="15"/>
      <c r="BG238" s="15"/>
      <c r="BJ238" s="15"/>
      <c r="BK238" s="15"/>
      <c r="BL238" s="15"/>
      <c r="BM238" s="15"/>
      <c r="BN238" s="15"/>
      <c r="BO238" s="15"/>
      <c r="BP238" s="15"/>
      <c r="BQ238" s="15"/>
      <c r="BT238" s="15"/>
      <c r="BU238" s="15"/>
      <c r="BV238" s="15"/>
      <c r="BW238" s="15"/>
      <c r="BX238" s="15"/>
      <c r="BY238" s="15"/>
      <c r="BZ238" s="15"/>
      <c r="CA238" s="15"/>
      <c r="CD238" s="15"/>
      <c r="CE238" s="15"/>
      <c r="CF238" s="15"/>
      <c r="CG238" s="15"/>
      <c r="CH238" s="15"/>
      <c r="CI238" s="15"/>
      <c r="CJ238" s="15"/>
      <c r="CK238" s="15"/>
      <c r="CN238" s="15"/>
      <c r="CO238" s="15"/>
      <c r="CP238" s="15"/>
      <c r="CQ238" s="15"/>
      <c r="CR238" s="15"/>
      <c r="CS238" s="15"/>
      <c r="CT238" s="15"/>
      <c r="CU238" s="15"/>
      <c r="CX238" s="15"/>
      <c r="CY238" s="15"/>
      <c r="CZ238" s="15"/>
      <c r="DA238" s="15"/>
      <c r="DB238" s="15"/>
      <c r="DC238" s="15"/>
      <c r="DD238" s="15"/>
      <c r="DE238" s="15"/>
      <c r="DH238" s="15"/>
      <c r="DI238" s="15"/>
      <c r="DJ238" s="15"/>
      <c r="DK238" s="15"/>
      <c r="DL238" s="15"/>
      <c r="DM238" s="15"/>
      <c r="DN238" s="15"/>
      <c r="DO238" s="15"/>
      <c r="DR238" s="15"/>
      <c r="DS238" s="15"/>
      <c r="DT238" s="15"/>
      <c r="DU238" s="15"/>
      <c r="DV238" s="15"/>
      <c r="DW238" s="15"/>
      <c r="DX238" s="15"/>
      <c r="DY238" s="15"/>
      <c r="EB238" s="15"/>
      <c r="EC238" s="15"/>
      <c r="ED238" s="15"/>
      <c r="EE238" s="15"/>
      <c r="EF238" s="15"/>
      <c r="EG238" s="15"/>
      <c r="EH238" s="15"/>
      <c r="EI238" s="15"/>
      <c r="EL238" s="15"/>
      <c r="EM238" s="15"/>
      <c r="EN238" s="15"/>
      <c r="EO238" s="15"/>
      <c r="EP238" s="15"/>
      <c r="EQ238" s="15"/>
      <c r="ER238" s="15"/>
      <c r="ES238" s="15"/>
      <c r="EV238" s="15"/>
      <c r="EW238" s="15"/>
      <c r="EX238" s="15"/>
      <c r="EY238" s="15"/>
      <c r="EZ238" s="15"/>
      <c r="FA238" s="15"/>
      <c r="FB238" s="15"/>
      <c r="FC238" s="15"/>
      <c r="FF238" s="15"/>
      <c r="FG238" s="15"/>
      <c r="FH238" s="15"/>
      <c r="FI238" s="15"/>
      <c r="FJ238" s="15"/>
      <c r="FK238" s="15"/>
      <c r="FL238" s="15"/>
      <c r="FM238" s="15"/>
      <c r="FP238" s="15"/>
      <c r="FQ238" s="15"/>
      <c r="FR238" s="15"/>
      <c r="FS238" s="15"/>
      <c r="FT238" s="15"/>
      <c r="FU238" s="15"/>
      <c r="FV238" s="15"/>
      <c r="FW238" s="15"/>
      <c r="FZ238" s="15"/>
      <c r="GA238" s="15"/>
      <c r="GB238" s="15"/>
      <c r="GC238" s="15"/>
      <c r="GD238" s="15"/>
      <c r="GE238" s="15"/>
      <c r="GF238" s="15"/>
      <c r="GG238" s="15"/>
      <c r="GJ238" s="15"/>
      <c r="GK238" s="15"/>
      <c r="GL238" s="15"/>
      <c r="GM238" s="15"/>
      <c r="GN238" s="15"/>
      <c r="GO238" s="15"/>
      <c r="GP238" s="15"/>
      <c r="GQ238" s="15"/>
      <c r="GT238" s="15"/>
      <c r="GU238" s="15"/>
      <c r="GV238" s="15"/>
      <c r="GW238" s="15"/>
      <c r="GX238" s="15"/>
      <c r="GY238" s="15"/>
      <c r="GZ238" s="15"/>
      <c r="HA238" s="15"/>
      <c r="HD238" s="15"/>
      <c r="HE238" s="15"/>
      <c r="HF238" s="15"/>
      <c r="HG238" s="15"/>
      <c r="HH238" s="15"/>
      <c r="HI238" s="15"/>
      <c r="HJ238" s="15"/>
      <c r="HK238" s="15"/>
      <c r="HN238" s="15"/>
      <c r="HO238" s="15"/>
      <c r="HP238" s="15"/>
      <c r="HQ238" s="15"/>
      <c r="HR238" s="15"/>
      <c r="HS238" s="15"/>
      <c r="HT238" s="15"/>
      <c r="HU238" s="15"/>
      <c r="HX238" s="15"/>
      <c r="HY238" s="15"/>
      <c r="HZ238" s="15"/>
      <c r="IA238" s="15"/>
      <c r="IB238" s="15"/>
      <c r="IC238" s="15"/>
      <c r="ID238" s="15"/>
      <c r="IE238" s="15"/>
      <c r="IH238" s="15"/>
      <c r="II238" s="15"/>
      <c r="IJ238" s="15"/>
      <c r="IK238" s="15"/>
      <c r="IL238" s="15"/>
      <c r="IM238" s="15"/>
      <c r="IN238" s="15"/>
      <c r="IO238" s="15"/>
      <c r="IR238" s="15"/>
      <c r="IS238" s="15"/>
      <c r="IT238" s="15"/>
      <c r="IU238" s="15"/>
      <c r="IV238" s="15"/>
      <c r="IW238" s="15"/>
      <c r="IX238" s="15"/>
      <c r="IY238" s="15"/>
      <c r="JB238" s="15"/>
      <c r="JC238" s="15"/>
      <c r="JD238" s="15"/>
      <c r="JE238" s="15"/>
      <c r="JF238" s="15"/>
      <c r="JG238" s="15"/>
      <c r="JH238" s="15"/>
      <c r="JI238" s="15"/>
      <c r="JL238" s="15"/>
      <c r="JM238" s="15"/>
      <c r="JN238" s="15"/>
      <c r="JO238" s="15"/>
      <c r="JP238" s="15"/>
      <c r="JQ238" s="15"/>
      <c r="JR238" s="15"/>
      <c r="JS238" s="15"/>
      <c r="JV238" s="15"/>
      <c r="JW238" s="15"/>
      <c r="JX238" s="15"/>
      <c r="JY238" s="15"/>
      <c r="JZ238" s="15"/>
      <c r="KA238" s="15"/>
      <c r="KB238" s="15"/>
      <c r="KC238" s="15"/>
      <c r="KF238" s="15"/>
      <c r="KG238" s="15"/>
      <c r="KH238" s="15"/>
      <c r="KI238" s="15"/>
      <c r="KJ238" s="15"/>
      <c r="KK238" s="15"/>
      <c r="KL238" s="15"/>
      <c r="KM238" s="15"/>
      <c r="KP238" s="15"/>
      <c r="KQ238" s="15"/>
      <c r="KR238" s="15"/>
      <c r="KS238" s="15"/>
      <c r="KT238" s="15"/>
      <c r="KU238" s="15"/>
      <c r="KV238" s="15"/>
      <c r="KW238" s="15"/>
      <c r="KZ238" s="15"/>
      <c r="LA238" s="15"/>
    </row>
    <row r="239" spans="3:313" x14ac:dyDescent="0.25">
      <c r="C239" s="15"/>
      <c r="D239" s="15"/>
      <c r="E239" s="15"/>
      <c r="F239" s="15"/>
      <c r="G239" s="15"/>
      <c r="H239" s="15"/>
      <c r="I239" s="15"/>
      <c r="L239" s="15"/>
      <c r="M239" s="15"/>
      <c r="N239" s="15"/>
      <c r="O239" s="15"/>
      <c r="P239" s="15"/>
      <c r="Q239" s="15"/>
      <c r="R239" s="15"/>
      <c r="S239" s="15"/>
      <c r="V239" s="15"/>
      <c r="W239" s="15"/>
      <c r="X239" s="15"/>
      <c r="Y239" s="15"/>
      <c r="Z239" s="15"/>
      <c r="AA239" s="15"/>
      <c r="AB239" s="15"/>
      <c r="AC239" s="15"/>
      <c r="AF239" s="15"/>
      <c r="AG239" s="15"/>
      <c r="AH239" s="15"/>
      <c r="AI239" s="15"/>
      <c r="AJ239" s="15"/>
      <c r="AK239" s="15"/>
      <c r="AL239" s="15"/>
      <c r="AM239" s="15"/>
      <c r="AP239" s="15"/>
      <c r="AQ239" s="15"/>
      <c r="AR239" s="15"/>
      <c r="AS239" s="15"/>
      <c r="AT239" s="15"/>
      <c r="AU239" s="15"/>
      <c r="AV239" s="15"/>
      <c r="AW239" s="15"/>
      <c r="AZ239" s="15"/>
      <c r="BA239" s="15"/>
      <c r="BB239" s="15"/>
      <c r="BC239" s="15"/>
      <c r="BD239" s="15"/>
      <c r="BE239" s="15"/>
      <c r="BF239" s="15"/>
      <c r="BG239" s="15"/>
      <c r="BJ239" s="15"/>
      <c r="BK239" s="15"/>
      <c r="BL239" s="15"/>
      <c r="BM239" s="15"/>
      <c r="BN239" s="15"/>
      <c r="BO239" s="15"/>
      <c r="BP239" s="15"/>
      <c r="BQ239" s="15"/>
      <c r="BT239" s="15"/>
      <c r="BU239" s="15"/>
      <c r="BV239" s="15"/>
      <c r="BW239" s="15"/>
      <c r="BX239" s="15"/>
      <c r="BY239" s="15"/>
      <c r="BZ239" s="15"/>
      <c r="CA239" s="15"/>
      <c r="CD239" s="15"/>
      <c r="CE239" s="15"/>
      <c r="CF239" s="15"/>
      <c r="CG239" s="15"/>
      <c r="CH239" s="15"/>
      <c r="CI239" s="15"/>
      <c r="CJ239" s="15"/>
      <c r="CK239" s="15"/>
      <c r="CN239" s="15"/>
      <c r="CO239" s="15"/>
      <c r="CP239" s="15"/>
      <c r="CQ239" s="15"/>
      <c r="CR239" s="15"/>
      <c r="CS239" s="15"/>
      <c r="CT239" s="15"/>
      <c r="CU239" s="15"/>
      <c r="CX239" s="15"/>
      <c r="CY239" s="15"/>
      <c r="CZ239" s="15"/>
      <c r="DA239" s="15"/>
      <c r="DB239" s="15"/>
      <c r="DC239" s="15"/>
      <c r="DD239" s="15"/>
      <c r="DE239" s="15"/>
      <c r="DH239" s="15"/>
      <c r="DI239" s="15"/>
      <c r="DJ239" s="15"/>
      <c r="DK239" s="15"/>
      <c r="DL239" s="15"/>
      <c r="DM239" s="15"/>
      <c r="DN239" s="15"/>
      <c r="DO239" s="15"/>
      <c r="DR239" s="15"/>
      <c r="DS239" s="15"/>
      <c r="DT239" s="15"/>
      <c r="DU239" s="15"/>
      <c r="DV239" s="15"/>
      <c r="DW239" s="15"/>
      <c r="DX239" s="15"/>
      <c r="DY239" s="15"/>
      <c r="EB239" s="15"/>
      <c r="EC239" s="15"/>
      <c r="ED239" s="15"/>
      <c r="EE239" s="15"/>
      <c r="EF239" s="15"/>
      <c r="EG239" s="15"/>
      <c r="EH239" s="15"/>
      <c r="EI239" s="15"/>
      <c r="EL239" s="15"/>
      <c r="EM239" s="15"/>
      <c r="EN239" s="15"/>
      <c r="EO239" s="15"/>
      <c r="EP239" s="15"/>
      <c r="EQ239" s="15"/>
      <c r="ER239" s="15"/>
      <c r="ES239" s="15"/>
      <c r="EV239" s="15"/>
      <c r="EW239" s="15"/>
      <c r="EX239" s="15"/>
      <c r="EY239" s="15"/>
      <c r="EZ239" s="15"/>
      <c r="FA239" s="15"/>
      <c r="FB239" s="15"/>
      <c r="FC239" s="15"/>
      <c r="FF239" s="15"/>
      <c r="FG239" s="15"/>
      <c r="FH239" s="15"/>
      <c r="FI239" s="15"/>
      <c r="FJ239" s="15"/>
      <c r="FK239" s="15"/>
      <c r="FL239" s="15"/>
      <c r="FM239" s="15"/>
      <c r="FP239" s="15"/>
      <c r="FQ239" s="15"/>
      <c r="FR239" s="15"/>
      <c r="FS239" s="15"/>
      <c r="FT239" s="15"/>
      <c r="FU239" s="15"/>
      <c r="FV239" s="15"/>
      <c r="FW239" s="15"/>
      <c r="FZ239" s="15"/>
      <c r="GA239" s="15"/>
      <c r="GB239" s="15"/>
      <c r="GC239" s="15"/>
      <c r="GD239" s="15"/>
      <c r="GE239" s="15"/>
      <c r="GF239" s="15"/>
      <c r="GG239" s="15"/>
      <c r="GJ239" s="15"/>
      <c r="GK239" s="15"/>
      <c r="GL239" s="15"/>
      <c r="GM239" s="15"/>
      <c r="GN239" s="15"/>
      <c r="GO239" s="15"/>
      <c r="GP239" s="15"/>
      <c r="GQ239" s="15"/>
      <c r="GT239" s="15"/>
      <c r="GU239" s="15"/>
      <c r="GV239" s="15"/>
      <c r="GW239" s="15"/>
      <c r="GX239" s="15"/>
      <c r="GY239" s="15"/>
      <c r="GZ239" s="15"/>
      <c r="HA239" s="15"/>
      <c r="HD239" s="15"/>
      <c r="HE239" s="15"/>
      <c r="HF239" s="15"/>
      <c r="HG239" s="15"/>
      <c r="HH239" s="15"/>
      <c r="HI239" s="15"/>
      <c r="HJ239" s="15"/>
      <c r="HK239" s="15"/>
      <c r="HN239" s="15"/>
      <c r="HO239" s="15"/>
      <c r="HP239" s="15"/>
      <c r="HQ239" s="15"/>
      <c r="HR239" s="15"/>
      <c r="HS239" s="15"/>
      <c r="HT239" s="15"/>
      <c r="HU239" s="15"/>
      <c r="HX239" s="15"/>
      <c r="HY239" s="15"/>
      <c r="HZ239" s="15"/>
      <c r="IA239" s="15"/>
      <c r="IB239" s="15"/>
      <c r="IC239" s="15"/>
      <c r="ID239" s="15"/>
      <c r="IE239" s="15"/>
      <c r="IH239" s="15"/>
      <c r="II239" s="15"/>
      <c r="IJ239" s="15"/>
      <c r="IK239" s="15"/>
      <c r="IL239" s="15"/>
      <c r="IM239" s="15"/>
      <c r="IN239" s="15"/>
      <c r="IO239" s="15"/>
      <c r="IR239" s="15"/>
      <c r="IS239" s="15"/>
      <c r="IT239" s="15"/>
      <c r="IU239" s="15"/>
      <c r="IV239" s="15"/>
      <c r="IW239" s="15"/>
      <c r="IX239" s="15"/>
      <c r="IY239" s="15"/>
      <c r="JB239" s="15"/>
      <c r="JC239" s="15"/>
      <c r="JD239" s="15"/>
      <c r="JE239" s="15"/>
      <c r="JF239" s="15"/>
      <c r="JG239" s="15"/>
      <c r="JH239" s="15"/>
      <c r="JI239" s="15"/>
      <c r="JL239" s="15"/>
      <c r="JM239" s="15"/>
      <c r="JN239" s="15"/>
      <c r="JO239" s="15"/>
      <c r="JP239" s="15"/>
      <c r="JQ239" s="15"/>
      <c r="JR239" s="15"/>
      <c r="JS239" s="15"/>
      <c r="JV239" s="15"/>
      <c r="JW239" s="15"/>
      <c r="JX239" s="15"/>
      <c r="JY239" s="15"/>
      <c r="JZ239" s="15"/>
      <c r="KA239" s="15"/>
      <c r="KB239" s="15"/>
      <c r="KC239" s="15"/>
      <c r="KF239" s="15"/>
      <c r="KG239" s="15"/>
      <c r="KH239" s="15"/>
      <c r="KI239" s="15"/>
      <c r="KJ239" s="15"/>
      <c r="KK239" s="15"/>
      <c r="KL239" s="15"/>
      <c r="KM239" s="15"/>
      <c r="KP239" s="15"/>
      <c r="KQ239" s="15"/>
      <c r="KR239" s="15"/>
      <c r="KS239" s="15"/>
      <c r="KT239" s="15"/>
      <c r="KU239" s="15"/>
      <c r="KV239" s="15"/>
      <c r="KW239" s="15"/>
      <c r="KZ239" s="15"/>
      <c r="LA239" s="15"/>
    </row>
    <row r="240" spans="3:313" x14ac:dyDescent="0.25">
      <c r="C240" s="15"/>
      <c r="D240" s="15"/>
      <c r="E240" s="15"/>
      <c r="F240" s="15"/>
      <c r="G240" s="15"/>
      <c r="H240" s="15"/>
      <c r="I240" s="15"/>
      <c r="L240" s="15"/>
      <c r="M240" s="15"/>
      <c r="N240" s="15"/>
      <c r="O240" s="15"/>
      <c r="P240" s="15"/>
      <c r="Q240" s="15"/>
      <c r="R240" s="15"/>
      <c r="S240" s="15"/>
      <c r="V240" s="15"/>
      <c r="W240" s="15"/>
      <c r="X240" s="15"/>
      <c r="Y240" s="15"/>
      <c r="Z240" s="15"/>
      <c r="AA240" s="15"/>
      <c r="AB240" s="15"/>
      <c r="AC240" s="15"/>
      <c r="AF240" s="15"/>
      <c r="AG240" s="15"/>
      <c r="AH240" s="15"/>
      <c r="AI240" s="15"/>
      <c r="AJ240" s="15"/>
      <c r="AK240" s="15"/>
      <c r="AL240" s="15"/>
      <c r="AM240" s="15"/>
      <c r="AP240" s="15"/>
      <c r="AQ240" s="15"/>
      <c r="AR240" s="15"/>
      <c r="AS240" s="15"/>
      <c r="AT240" s="15"/>
      <c r="AU240" s="15"/>
      <c r="AV240" s="15"/>
      <c r="AW240" s="15"/>
      <c r="AZ240" s="15"/>
      <c r="BA240" s="15"/>
      <c r="BB240" s="15"/>
      <c r="BC240" s="15"/>
      <c r="BD240" s="15"/>
      <c r="BE240" s="15"/>
      <c r="BF240" s="15"/>
      <c r="BG240" s="15"/>
      <c r="BJ240" s="15"/>
      <c r="BK240" s="15"/>
      <c r="BL240" s="15"/>
      <c r="BM240" s="15"/>
      <c r="BN240" s="15"/>
      <c r="BO240" s="15"/>
      <c r="BP240" s="15"/>
      <c r="BQ240" s="15"/>
      <c r="BT240" s="15"/>
      <c r="BU240" s="15"/>
      <c r="BV240" s="15"/>
      <c r="BW240" s="15"/>
      <c r="BX240" s="15"/>
      <c r="BY240" s="15"/>
      <c r="BZ240" s="15"/>
      <c r="CA240" s="15"/>
      <c r="CD240" s="15"/>
      <c r="CE240" s="15"/>
      <c r="CF240" s="15"/>
      <c r="CG240" s="15"/>
      <c r="CH240" s="15"/>
      <c r="CI240" s="15"/>
      <c r="CJ240" s="15"/>
      <c r="CK240" s="15"/>
      <c r="CN240" s="15"/>
      <c r="CO240" s="15"/>
      <c r="CP240" s="15"/>
      <c r="CQ240" s="15"/>
      <c r="CR240" s="15"/>
      <c r="CS240" s="15"/>
      <c r="CT240" s="15"/>
      <c r="CU240" s="15"/>
      <c r="CX240" s="15"/>
      <c r="CY240" s="15"/>
      <c r="CZ240" s="15"/>
      <c r="DA240" s="15"/>
      <c r="DB240" s="15"/>
      <c r="DC240" s="15"/>
      <c r="DD240" s="15"/>
      <c r="DE240" s="15"/>
      <c r="DH240" s="15"/>
      <c r="DI240" s="15"/>
      <c r="DJ240" s="15"/>
      <c r="DK240" s="15"/>
      <c r="DL240" s="15"/>
      <c r="DM240" s="15"/>
      <c r="DN240" s="15"/>
      <c r="DO240" s="15"/>
      <c r="DR240" s="15"/>
      <c r="DS240" s="15"/>
      <c r="DT240" s="15"/>
      <c r="DU240" s="15"/>
      <c r="DV240" s="15"/>
      <c r="DW240" s="15"/>
      <c r="DX240" s="15"/>
      <c r="DY240" s="15"/>
      <c r="EB240" s="15"/>
      <c r="EC240" s="15"/>
      <c r="ED240" s="15"/>
      <c r="EE240" s="15"/>
      <c r="EF240" s="15"/>
      <c r="EG240" s="15"/>
      <c r="EH240" s="15"/>
      <c r="EI240" s="15"/>
      <c r="EL240" s="15"/>
      <c r="EM240" s="15"/>
      <c r="EN240" s="15"/>
      <c r="EO240" s="15"/>
      <c r="EP240" s="15"/>
      <c r="EQ240" s="15"/>
      <c r="ER240" s="15"/>
      <c r="ES240" s="15"/>
      <c r="EV240" s="15"/>
      <c r="EW240" s="15"/>
      <c r="EX240" s="15"/>
      <c r="EY240" s="15"/>
      <c r="EZ240" s="15"/>
      <c r="FA240" s="15"/>
      <c r="FB240" s="15"/>
      <c r="FC240" s="15"/>
      <c r="FF240" s="15"/>
      <c r="FG240" s="15"/>
      <c r="FH240" s="15"/>
      <c r="FI240" s="15"/>
      <c r="FJ240" s="15"/>
      <c r="FK240" s="15"/>
      <c r="FL240" s="15"/>
      <c r="FM240" s="15"/>
      <c r="FP240" s="15"/>
      <c r="FQ240" s="15"/>
      <c r="FR240" s="15"/>
      <c r="FS240" s="15"/>
      <c r="FT240" s="15"/>
      <c r="FU240" s="15"/>
      <c r="FV240" s="15"/>
      <c r="FW240" s="15"/>
      <c r="FZ240" s="15"/>
      <c r="GA240" s="15"/>
      <c r="GB240" s="15"/>
      <c r="GC240" s="15"/>
      <c r="GD240" s="15"/>
      <c r="GE240" s="15"/>
      <c r="GF240" s="15"/>
      <c r="GG240" s="15"/>
      <c r="GJ240" s="15"/>
      <c r="GK240" s="15"/>
      <c r="GL240" s="15"/>
      <c r="GM240" s="15"/>
      <c r="GN240" s="15"/>
      <c r="GO240" s="15"/>
      <c r="GP240" s="15"/>
      <c r="GQ240" s="15"/>
      <c r="GT240" s="15"/>
      <c r="GU240" s="15"/>
      <c r="GV240" s="15"/>
      <c r="GW240" s="15"/>
      <c r="GX240" s="15"/>
      <c r="GY240" s="15"/>
      <c r="GZ240" s="15"/>
      <c r="HA240" s="15"/>
      <c r="HD240" s="15"/>
      <c r="HE240" s="15"/>
      <c r="HF240" s="15"/>
      <c r="HG240" s="15"/>
      <c r="HH240" s="15"/>
      <c r="HI240" s="15"/>
      <c r="HJ240" s="15"/>
      <c r="HK240" s="15"/>
      <c r="HN240" s="15"/>
      <c r="HO240" s="15"/>
      <c r="HP240" s="15"/>
      <c r="HQ240" s="15"/>
      <c r="HR240" s="15"/>
      <c r="HS240" s="15"/>
      <c r="HT240" s="15"/>
      <c r="HU240" s="15"/>
      <c r="HX240" s="15"/>
      <c r="HY240" s="15"/>
      <c r="HZ240" s="15"/>
      <c r="IA240" s="15"/>
      <c r="IB240" s="15"/>
      <c r="IC240" s="15"/>
      <c r="ID240" s="15"/>
      <c r="IE240" s="15"/>
      <c r="IH240" s="15"/>
      <c r="II240" s="15"/>
      <c r="IJ240" s="15"/>
      <c r="IK240" s="15"/>
      <c r="IL240" s="15"/>
      <c r="IM240" s="15"/>
      <c r="IN240" s="15"/>
      <c r="IO240" s="15"/>
      <c r="IR240" s="15"/>
      <c r="IS240" s="15"/>
      <c r="IT240" s="15"/>
      <c r="IU240" s="15"/>
      <c r="IV240" s="15"/>
      <c r="IW240" s="15"/>
      <c r="IX240" s="15"/>
      <c r="IY240" s="15"/>
      <c r="JB240" s="15"/>
      <c r="JC240" s="15"/>
      <c r="JD240" s="15"/>
      <c r="JE240" s="15"/>
      <c r="JF240" s="15"/>
      <c r="JG240" s="15"/>
      <c r="JH240" s="15"/>
      <c r="JI240" s="15"/>
      <c r="JL240" s="15"/>
      <c r="JM240" s="15"/>
      <c r="JN240" s="15"/>
      <c r="JO240" s="15"/>
      <c r="JP240" s="15"/>
      <c r="JQ240" s="15"/>
      <c r="JR240" s="15"/>
      <c r="JS240" s="15"/>
      <c r="JV240" s="15"/>
      <c r="JW240" s="15"/>
      <c r="JX240" s="15"/>
      <c r="JY240" s="15"/>
      <c r="JZ240" s="15"/>
      <c r="KA240" s="15"/>
      <c r="KB240" s="15"/>
      <c r="KC240" s="15"/>
      <c r="KF240" s="15"/>
      <c r="KG240" s="15"/>
      <c r="KH240" s="15"/>
      <c r="KI240" s="15"/>
      <c r="KJ240" s="15"/>
      <c r="KK240" s="15"/>
      <c r="KL240" s="15"/>
      <c r="KM240" s="15"/>
      <c r="KP240" s="15"/>
      <c r="KQ240" s="15"/>
      <c r="KR240" s="15"/>
      <c r="KS240" s="15"/>
      <c r="KT240" s="15"/>
      <c r="KU240" s="15"/>
      <c r="KV240" s="15"/>
      <c r="KW240" s="15"/>
      <c r="KZ240" s="15"/>
      <c r="LA240" s="15"/>
    </row>
    <row r="241" spans="3:313" x14ac:dyDescent="0.25">
      <c r="C241" s="15"/>
      <c r="D241" s="15"/>
      <c r="E241" s="15"/>
      <c r="F241" s="15"/>
      <c r="G241" s="15"/>
      <c r="H241" s="15"/>
      <c r="I241" s="15"/>
      <c r="L241" s="15"/>
      <c r="M241" s="15"/>
      <c r="N241" s="15"/>
      <c r="O241" s="15"/>
      <c r="P241" s="15"/>
      <c r="Q241" s="15"/>
      <c r="R241" s="15"/>
      <c r="S241" s="15"/>
      <c r="V241" s="15"/>
      <c r="W241" s="15"/>
      <c r="X241" s="15"/>
      <c r="Y241" s="15"/>
      <c r="Z241" s="15"/>
      <c r="AA241" s="15"/>
      <c r="AB241" s="15"/>
      <c r="AC241" s="15"/>
      <c r="AF241" s="15"/>
      <c r="AG241" s="15"/>
      <c r="AH241" s="15"/>
      <c r="AI241" s="15"/>
      <c r="AJ241" s="15"/>
      <c r="AK241" s="15"/>
      <c r="AL241" s="15"/>
      <c r="AM241" s="15"/>
      <c r="AP241" s="15"/>
      <c r="AQ241" s="15"/>
      <c r="AR241" s="15"/>
      <c r="AS241" s="15"/>
      <c r="AT241" s="15"/>
      <c r="AU241" s="15"/>
      <c r="AV241" s="15"/>
      <c r="AW241" s="15"/>
      <c r="AZ241" s="15"/>
      <c r="BA241" s="15"/>
      <c r="BB241" s="15"/>
      <c r="BC241" s="15"/>
      <c r="BD241" s="15"/>
      <c r="BE241" s="15"/>
      <c r="BF241" s="15"/>
      <c r="BG241" s="15"/>
      <c r="BJ241" s="15"/>
      <c r="BK241" s="15"/>
      <c r="BL241" s="15"/>
      <c r="BM241" s="15"/>
      <c r="BN241" s="15"/>
      <c r="BO241" s="15"/>
      <c r="BP241" s="15"/>
      <c r="BQ241" s="15"/>
      <c r="BT241" s="15"/>
      <c r="BU241" s="15"/>
      <c r="BV241" s="15"/>
      <c r="BW241" s="15"/>
      <c r="BX241" s="15"/>
      <c r="BY241" s="15"/>
      <c r="BZ241" s="15"/>
      <c r="CA241" s="15"/>
      <c r="CD241" s="15"/>
      <c r="CE241" s="15"/>
      <c r="CF241" s="15"/>
      <c r="CG241" s="15"/>
      <c r="CH241" s="15"/>
      <c r="CI241" s="15"/>
      <c r="CJ241" s="15"/>
      <c r="CK241" s="15"/>
      <c r="CN241" s="15"/>
      <c r="CO241" s="15"/>
      <c r="CP241" s="15"/>
      <c r="CQ241" s="15"/>
      <c r="CR241" s="15"/>
      <c r="CS241" s="15"/>
      <c r="CT241" s="15"/>
      <c r="CU241" s="15"/>
      <c r="CX241" s="15"/>
      <c r="CY241" s="15"/>
      <c r="CZ241" s="15"/>
      <c r="DA241" s="15"/>
      <c r="DB241" s="15"/>
      <c r="DC241" s="15"/>
      <c r="DD241" s="15"/>
      <c r="DE241" s="15"/>
      <c r="DH241" s="15"/>
      <c r="DI241" s="15"/>
      <c r="DJ241" s="15"/>
      <c r="DK241" s="15"/>
      <c r="DL241" s="15"/>
      <c r="DM241" s="15"/>
      <c r="DN241" s="15"/>
      <c r="DO241" s="15"/>
      <c r="DR241" s="15"/>
      <c r="DS241" s="15"/>
      <c r="DT241" s="15"/>
      <c r="DU241" s="15"/>
      <c r="DV241" s="15"/>
      <c r="DW241" s="15"/>
      <c r="DX241" s="15"/>
      <c r="DY241" s="15"/>
      <c r="EB241" s="15"/>
      <c r="EC241" s="15"/>
      <c r="ED241" s="15"/>
      <c r="EE241" s="15"/>
      <c r="EF241" s="15"/>
      <c r="EG241" s="15"/>
      <c r="EH241" s="15"/>
      <c r="EI241" s="15"/>
      <c r="EL241" s="15"/>
      <c r="EM241" s="15"/>
      <c r="EN241" s="15"/>
      <c r="EO241" s="15"/>
      <c r="EP241" s="15"/>
      <c r="EQ241" s="15"/>
      <c r="ER241" s="15"/>
      <c r="ES241" s="15"/>
      <c r="EV241" s="15"/>
      <c r="EW241" s="15"/>
      <c r="EX241" s="15"/>
      <c r="EY241" s="15"/>
      <c r="EZ241" s="15"/>
      <c r="FA241" s="15"/>
      <c r="FB241" s="15"/>
      <c r="FC241" s="15"/>
      <c r="FF241" s="15"/>
      <c r="FG241" s="15"/>
      <c r="FH241" s="15"/>
      <c r="FI241" s="15"/>
      <c r="FJ241" s="15"/>
      <c r="FK241" s="15"/>
      <c r="FL241" s="15"/>
      <c r="FM241" s="15"/>
      <c r="FP241" s="15"/>
      <c r="FQ241" s="15"/>
      <c r="FR241" s="15"/>
      <c r="FS241" s="15"/>
      <c r="FT241" s="15"/>
      <c r="FU241" s="15"/>
      <c r="FV241" s="15"/>
      <c r="FW241" s="15"/>
      <c r="FZ241" s="15"/>
      <c r="GA241" s="15"/>
      <c r="GB241" s="15"/>
      <c r="GC241" s="15"/>
      <c r="GD241" s="15"/>
      <c r="GE241" s="15"/>
      <c r="GF241" s="15"/>
      <c r="GG241" s="15"/>
      <c r="GJ241" s="15"/>
      <c r="GK241" s="15"/>
      <c r="GL241" s="15"/>
      <c r="GM241" s="15"/>
      <c r="GN241" s="15"/>
      <c r="GO241" s="15"/>
      <c r="GP241" s="15"/>
      <c r="GQ241" s="15"/>
      <c r="GT241" s="15"/>
      <c r="GU241" s="15"/>
      <c r="GV241" s="15"/>
      <c r="GW241" s="15"/>
      <c r="GX241" s="15"/>
      <c r="GY241" s="15"/>
      <c r="GZ241" s="15"/>
      <c r="HA241" s="15"/>
      <c r="HD241" s="15"/>
      <c r="HE241" s="15"/>
      <c r="HF241" s="15"/>
      <c r="HG241" s="15"/>
      <c r="HH241" s="15"/>
      <c r="HI241" s="15"/>
      <c r="HJ241" s="15"/>
      <c r="HK241" s="15"/>
      <c r="HN241" s="15"/>
      <c r="HO241" s="15"/>
      <c r="HP241" s="15"/>
      <c r="HQ241" s="15"/>
      <c r="HR241" s="15"/>
      <c r="HS241" s="15"/>
      <c r="HT241" s="15"/>
      <c r="HU241" s="15"/>
      <c r="HX241" s="15"/>
      <c r="HY241" s="15"/>
      <c r="HZ241" s="15"/>
      <c r="IA241" s="15"/>
      <c r="IB241" s="15"/>
      <c r="IC241" s="15"/>
      <c r="ID241" s="15"/>
      <c r="IE241" s="15"/>
      <c r="IH241" s="15"/>
      <c r="II241" s="15"/>
      <c r="IJ241" s="15"/>
      <c r="IK241" s="15"/>
      <c r="IL241" s="15"/>
      <c r="IM241" s="15"/>
      <c r="IN241" s="15"/>
      <c r="IO241" s="15"/>
      <c r="IR241" s="15"/>
      <c r="IS241" s="15"/>
      <c r="IT241" s="15"/>
      <c r="IU241" s="15"/>
      <c r="IV241" s="15"/>
      <c r="IW241" s="15"/>
      <c r="IX241" s="15"/>
      <c r="IY241" s="15"/>
      <c r="JB241" s="15"/>
      <c r="JC241" s="15"/>
      <c r="JD241" s="15"/>
      <c r="JE241" s="15"/>
      <c r="JF241" s="15"/>
      <c r="JG241" s="15"/>
      <c r="JH241" s="15"/>
      <c r="JI241" s="15"/>
      <c r="JL241" s="15"/>
      <c r="JM241" s="15"/>
      <c r="JN241" s="15"/>
      <c r="JO241" s="15"/>
      <c r="JP241" s="15"/>
      <c r="JQ241" s="15"/>
      <c r="JR241" s="15"/>
      <c r="JS241" s="15"/>
      <c r="JV241" s="15"/>
      <c r="JW241" s="15"/>
      <c r="JX241" s="15"/>
      <c r="JY241" s="15"/>
      <c r="JZ241" s="15"/>
      <c r="KA241" s="15"/>
      <c r="KB241" s="15"/>
      <c r="KC241" s="15"/>
      <c r="KF241" s="15"/>
      <c r="KG241" s="15"/>
      <c r="KH241" s="15"/>
      <c r="KI241" s="15"/>
      <c r="KJ241" s="15"/>
      <c r="KK241" s="15"/>
      <c r="KL241" s="15"/>
      <c r="KM241" s="15"/>
      <c r="KP241" s="15"/>
      <c r="KQ241" s="15"/>
      <c r="KR241" s="15"/>
      <c r="KS241" s="15"/>
      <c r="KT241" s="15"/>
      <c r="KU241" s="15"/>
      <c r="KV241" s="15"/>
      <c r="KW241" s="15"/>
      <c r="KZ241" s="15"/>
      <c r="LA241" s="15"/>
    </row>
    <row r="242" spans="3:313" x14ac:dyDescent="0.25">
      <c r="C242" s="15"/>
      <c r="D242" s="15"/>
      <c r="E242" s="15"/>
      <c r="F242" s="15"/>
      <c r="G242" s="15"/>
      <c r="H242" s="15"/>
      <c r="I242" s="15"/>
      <c r="L242" s="15"/>
      <c r="M242" s="15"/>
      <c r="N242" s="15"/>
      <c r="O242" s="15"/>
      <c r="P242" s="15"/>
      <c r="Q242" s="15"/>
      <c r="R242" s="15"/>
      <c r="S242" s="15"/>
      <c r="V242" s="15"/>
      <c r="W242" s="15"/>
      <c r="X242" s="15"/>
      <c r="Y242" s="15"/>
      <c r="Z242" s="15"/>
      <c r="AA242" s="15"/>
      <c r="AB242" s="15"/>
      <c r="AC242" s="15"/>
      <c r="AF242" s="15"/>
      <c r="AG242" s="15"/>
      <c r="AH242" s="15"/>
      <c r="AI242" s="15"/>
      <c r="AJ242" s="15"/>
      <c r="AK242" s="15"/>
      <c r="AL242" s="15"/>
      <c r="AM242" s="15"/>
      <c r="AP242" s="15"/>
      <c r="AQ242" s="15"/>
      <c r="AR242" s="15"/>
      <c r="AS242" s="15"/>
      <c r="AT242" s="15"/>
      <c r="AU242" s="15"/>
      <c r="AV242" s="15"/>
      <c r="AW242" s="15"/>
      <c r="AZ242" s="15"/>
      <c r="BA242" s="15"/>
      <c r="BB242" s="15"/>
      <c r="BC242" s="15"/>
      <c r="BD242" s="15"/>
      <c r="BE242" s="15"/>
      <c r="BF242" s="15"/>
      <c r="BG242" s="15"/>
      <c r="BJ242" s="15"/>
      <c r="BK242" s="15"/>
      <c r="BL242" s="15"/>
      <c r="BM242" s="15"/>
      <c r="BN242" s="15"/>
      <c r="BO242" s="15"/>
      <c r="BP242" s="15"/>
      <c r="BQ242" s="15"/>
      <c r="BT242" s="15"/>
      <c r="BU242" s="15"/>
      <c r="BV242" s="15"/>
      <c r="BW242" s="15"/>
      <c r="BX242" s="15"/>
      <c r="BY242" s="15"/>
      <c r="BZ242" s="15"/>
      <c r="CA242" s="15"/>
      <c r="CD242" s="15"/>
      <c r="CE242" s="15"/>
      <c r="CF242" s="15"/>
      <c r="CG242" s="15"/>
      <c r="CH242" s="15"/>
      <c r="CI242" s="15"/>
      <c r="CJ242" s="15"/>
      <c r="CK242" s="15"/>
      <c r="CN242" s="15"/>
      <c r="CO242" s="15"/>
      <c r="CP242" s="15"/>
      <c r="CQ242" s="15"/>
      <c r="CR242" s="15"/>
      <c r="CS242" s="15"/>
      <c r="CT242" s="15"/>
      <c r="CU242" s="15"/>
      <c r="CX242" s="15"/>
      <c r="CY242" s="15"/>
      <c r="CZ242" s="15"/>
      <c r="DA242" s="15"/>
      <c r="DB242" s="15"/>
      <c r="DC242" s="15"/>
      <c r="DD242" s="15"/>
      <c r="DE242" s="15"/>
      <c r="DH242" s="15"/>
      <c r="DI242" s="15"/>
      <c r="DJ242" s="15"/>
      <c r="DK242" s="15"/>
      <c r="DL242" s="15"/>
      <c r="DM242" s="15"/>
      <c r="DN242" s="15"/>
      <c r="DO242" s="15"/>
      <c r="DR242" s="15"/>
      <c r="DS242" s="15"/>
      <c r="DT242" s="15"/>
      <c r="DU242" s="15"/>
      <c r="DV242" s="15"/>
      <c r="DW242" s="15"/>
      <c r="DX242" s="15"/>
      <c r="DY242" s="15"/>
      <c r="EB242" s="15"/>
      <c r="EC242" s="15"/>
      <c r="ED242" s="15"/>
      <c r="EE242" s="15"/>
      <c r="EF242" s="15"/>
      <c r="EG242" s="15"/>
      <c r="EH242" s="15"/>
      <c r="EI242" s="15"/>
      <c r="EL242" s="15"/>
      <c r="EM242" s="15"/>
      <c r="EN242" s="15"/>
      <c r="EO242" s="15"/>
      <c r="EP242" s="15"/>
      <c r="EQ242" s="15"/>
      <c r="ER242" s="15"/>
      <c r="ES242" s="15"/>
      <c r="EV242" s="15"/>
      <c r="EW242" s="15"/>
      <c r="EX242" s="15"/>
      <c r="EY242" s="15"/>
      <c r="EZ242" s="15"/>
      <c r="FA242" s="15"/>
      <c r="FB242" s="15"/>
      <c r="FC242" s="15"/>
      <c r="FF242" s="15"/>
      <c r="FG242" s="15"/>
      <c r="FH242" s="15"/>
      <c r="FI242" s="15"/>
      <c r="FJ242" s="15"/>
      <c r="FK242" s="15"/>
      <c r="FL242" s="15"/>
      <c r="FM242" s="15"/>
      <c r="FP242" s="15"/>
      <c r="FQ242" s="15"/>
      <c r="FR242" s="15"/>
      <c r="FS242" s="15"/>
      <c r="FT242" s="15"/>
      <c r="FU242" s="15"/>
      <c r="FV242" s="15"/>
      <c r="FW242" s="15"/>
      <c r="FZ242" s="15"/>
      <c r="GA242" s="15"/>
      <c r="GB242" s="15"/>
      <c r="GC242" s="15"/>
      <c r="GD242" s="15"/>
      <c r="GE242" s="15"/>
      <c r="GF242" s="15"/>
      <c r="GG242" s="15"/>
      <c r="GJ242" s="15"/>
      <c r="GK242" s="15"/>
      <c r="GL242" s="15"/>
      <c r="GM242" s="15"/>
      <c r="GN242" s="15"/>
      <c r="GO242" s="15"/>
      <c r="GP242" s="15"/>
      <c r="GQ242" s="15"/>
      <c r="GT242" s="15"/>
      <c r="GU242" s="15"/>
      <c r="GV242" s="15"/>
      <c r="GW242" s="15"/>
      <c r="GX242" s="15"/>
      <c r="GY242" s="15"/>
      <c r="GZ242" s="15"/>
      <c r="HA242" s="15"/>
      <c r="HD242" s="15"/>
      <c r="HE242" s="15"/>
      <c r="HF242" s="15"/>
      <c r="HG242" s="15"/>
      <c r="HH242" s="15"/>
      <c r="HI242" s="15"/>
      <c r="HJ242" s="15"/>
      <c r="HK242" s="15"/>
      <c r="HN242" s="15"/>
      <c r="HO242" s="15"/>
      <c r="HP242" s="15"/>
      <c r="HQ242" s="15"/>
      <c r="HR242" s="15"/>
      <c r="HS242" s="15"/>
      <c r="HT242" s="15"/>
      <c r="HU242" s="15"/>
      <c r="HX242" s="15"/>
      <c r="HY242" s="15"/>
      <c r="HZ242" s="15"/>
      <c r="IA242" s="15"/>
      <c r="IB242" s="15"/>
      <c r="IC242" s="15"/>
      <c r="ID242" s="15"/>
      <c r="IE242" s="15"/>
      <c r="IH242" s="15"/>
      <c r="II242" s="15"/>
      <c r="IJ242" s="15"/>
      <c r="IK242" s="15"/>
      <c r="IL242" s="15"/>
      <c r="IM242" s="15"/>
      <c r="IN242" s="15"/>
      <c r="IO242" s="15"/>
      <c r="IR242" s="15"/>
      <c r="IS242" s="15"/>
      <c r="IT242" s="15"/>
      <c r="IU242" s="15"/>
      <c r="IV242" s="15"/>
      <c r="IW242" s="15"/>
      <c r="IX242" s="15"/>
      <c r="IY242" s="15"/>
      <c r="JB242" s="15"/>
      <c r="JC242" s="15"/>
      <c r="JD242" s="15"/>
      <c r="JE242" s="15"/>
      <c r="JF242" s="15"/>
      <c r="JG242" s="15"/>
      <c r="JH242" s="15"/>
      <c r="JI242" s="15"/>
      <c r="JL242" s="15"/>
      <c r="JM242" s="15"/>
      <c r="JN242" s="15"/>
      <c r="JO242" s="15"/>
      <c r="JP242" s="15"/>
      <c r="JQ242" s="15"/>
      <c r="JR242" s="15"/>
      <c r="JS242" s="15"/>
      <c r="JV242" s="15"/>
      <c r="JW242" s="15"/>
      <c r="JX242" s="15"/>
      <c r="JY242" s="15"/>
      <c r="JZ242" s="15"/>
      <c r="KA242" s="15"/>
      <c r="KB242" s="15"/>
      <c r="KC242" s="15"/>
      <c r="KF242" s="15"/>
      <c r="KG242" s="15"/>
      <c r="KH242" s="15"/>
      <c r="KI242" s="15"/>
      <c r="KJ242" s="15"/>
      <c r="KK242" s="15"/>
      <c r="KL242" s="15"/>
      <c r="KM242" s="15"/>
      <c r="KP242" s="15"/>
      <c r="KQ242" s="15"/>
      <c r="KR242" s="15"/>
      <c r="KS242" s="15"/>
      <c r="KT242" s="15"/>
      <c r="KU242" s="15"/>
      <c r="KV242" s="15"/>
      <c r="KW242" s="15"/>
      <c r="KZ242" s="15"/>
      <c r="LA242" s="15"/>
    </row>
    <row r="243" spans="3:313" x14ac:dyDescent="0.25">
      <c r="C243" s="15"/>
      <c r="D243" s="15"/>
      <c r="E243" s="15"/>
      <c r="F243" s="15"/>
      <c r="G243" s="15"/>
      <c r="H243" s="15"/>
      <c r="I243" s="15"/>
      <c r="L243" s="15"/>
      <c r="M243" s="15"/>
      <c r="N243" s="15"/>
      <c r="O243" s="15"/>
      <c r="P243" s="15"/>
      <c r="Q243" s="15"/>
      <c r="R243" s="15"/>
      <c r="S243" s="15"/>
      <c r="V243" s="15"/>
      <c r="W243" s="15"/>
      <c r="X243" s="15"/>
      <c r="Y243" s="15"/>
      <c r="Z243" s="15"/>
      <c r="AA243" s="15"/>
      <c r="AB243" s="15"/>
      <c r="AC243" s="15"/>
      <c r="AF243" s="15"/>
      <c r="AG243" s="15"/>
      <c r="AH243" s="15"/>
      <c r="AI243" s="15"/>
      <c r="AJ243" s="15"/>
      <c r="AK243" s="15"/>
      <c r="AL243" s="15"/>
      <c r="AM243" s="15"/>
      <c r="AP243" s="15"/>
      <c r="AQ243" s="15"/>
      <c r="AR243" s="15"/>
      <c r="AS243" s="15"/>
      <c r="AT243" s="15"/>
      <c r="AU243" s="15"/>
      <c r="AV243" s="15"/>
      <c r="AW243" s="15"/>
      <c r="AZ243" s="15"/>
      <c r="BA243" s="15"/>
      <c r="BB243" s="15"/>
      <c r="BC243" s="15"/>
      <c r="BD243" s="15"/>
      <c r="BE243" s="15"/>
      <c r="BF243" s="15"/>
      <c r="BG243" s="15"/>
      <c r="BJ243" s="15"/>
      <c r="BK243" s="15"/>
      <c r="BL243" s="15"/>
      <c r="BM243" s="15"/>
      <c r="BN243" s="15"/>
      <c r="BO243" s="15"/>
      <c r="BP243" s="15"/>
      <c r="BQ243" s="15"/>
      <c r="BT243" s="15"/>
      <c r="BU243" s="15"/>
      <c r="BV243" s="15"/>
      <c r="BW243" s="15"/>
      <c r="BX243" s="15"/>
      <c r="BY243" s="15"/>
      <c r="BZ243" s="15"/>
      <c r="CA243" s="15"/>
      <c r="CD243" s="15"/>
      <c r="CE243" s="15"/>
      <c r="CF243" s="15"/>
      <c r="CG243" s="15"/>
      <c r="CH243" s="15"/>
      <c r="CI243" s="15"/>
      <c r="CJ243" s="15"/>
      <c r="CK243" s="15"/>
      <c r="CN243" s="15"/>
      <c r="CO243" s="15"/>
      <c r="CP243" s="15"/>
      <c r="CQ243" s="15"/>
      <c r="CR243" s="15"/>
      <c r="CS243" s="15"/>
      <c r="CT243" s="15"/>
      <c r="CU243" s="15"/>
      <c r="CX243" s="15"/>
      <c r="CY243" s="15"/>
      <c r="CZ243" s="15"/>
      <c r="DA243" s="15"/>
      <c r="DB243" s="15"/>
      <c r="DC243" s="15"/>
      <c r="DD243" s="15"/>
      <c r="DE243" s="15"/>
      <c r="DH243" s="15"/>
      <c r="DI243" s="15"/>
      <c r="DJ243" s="15"/>
      <c r="DK243" s="15"/>
      <c r="DL243" s="15"/>
      <c r="DM243" s="15"/>
      <c r="DN243" s="15"/>
      <c r="DO243" s="15"/>
      <c r="DR243" s="15"/>
      <c r="DS243" s="15"/>
      <c r="DT243" s="15"/>
      <c r="DU243" s="15"/>
      <c r="DV243" s="15"/>
      <c r="DW243" s="15"/>
      <c r="DX243" s="15"/>
      <c r="DY243" s="15"/>
      <c r="EB243" s="15"/>
      <c r="EC243" s="15"/>
      <c r="ED243" s="15"/>
      <c r="EE243" s="15"/>
      <c r="EF243" s="15"/>
      <c r="EG243" s="15"/>
      <c r="EH243" s="15"/>
      <c r="EI243" s="15"/>
      <c r="EL243" s="15"/>
      <c r="EM243" s="15"/>
      <c r="EN243" s="15"/>
      <c r="EO243" s="15"/>
      <c r="EP243" s="15"/>
      <c r="EQ243" s="15"/>
      <c r="ER243" s="15"/>
      <c r="ES243" s="15"/>
      <c r="EV243" s="15"/>
      <c r="EW243" s="15"/>
      <c r="EX243" s="15"/>
      <c r="EY243" s="15"/>
      <c r="EZ243" s="15"/>
      <c r="FA243" s="15"/>
      <c r="FB243" s="15"/>
      <c r="FC243" s="15"/>
      <c r="FF243" s="15"/>
      <c r="FG243" s="15"/>
      <c r="FH243" s="15"/>
      <c r="FI243" s="15"/>
      <c r="FJ243" s="15"/>
      <c r="FK243" s="15"/>
      <c r="FL243" s="15"/>
      <c r="FM243" s="15"/>
      <c r="FP243" s="15"/>
      <c r="FQ243" s="15"/>
      <c r="FR243" s="15"/>
      <c r="FS243" s="15"/>
      <c r="FT243" s="15"/>
      <c r="FU243" s="15"/>
      <c r="FV243" s="15"/>
      <c r="FW243" s="15"/>
      <c r="FZ243" s="15"/>
      <c r="GA243" s="15"/>
      <c r="GB243" s="15"/>
      <c r="GC243" s="15"/>
      <c r="GD243" s="15"/>
      <c r="GE243" s="15"/>
      <c r="GF243" s="15"/>
      <c r="GG243" s="15"/>
      <c r="GJ243" s="15"/>
      <c r="GK243" s="15"/>
      <c r="GL243" s="15"/>
      <c r="GM243" s="15"/>
      <c r="GN243" s="15"/>
      <c r="GO243" s="15"/>
      <c r="GP243" s="15"/>
      <c r="GQ243" s="15"/>
      <c r="GT243" s="15"/>
      <c r="GU243" s="15"/>
      <c r="GV243" s="15"/>
      <c r="GW243" s="15"/>
      <c r="GX243" s="15"/>
      <c r="GY243" s="15"/>
      <c r="GZ243" s="15"/>
      <c r="HA243" s="15"/>
      <c r="HD243" s="15"/>
      <c r="HE243" s="15"/>
      <c r="HF243" s="15"/>
      <c r="HG243" s="15"/>
      <c r="HH243" s="15"/>
      <c r="HI243" s="15"/>
      <c r="HJ243" s="15"/>
      <c r="HK243" s="15"/>
      <c r="HN243" s="15"/>
      <c r="HO243" s="15"/>
      <c r="HP243" s="15"/>
      <c r="HQ243" s="15"/>
      <c r="HR243" s="15"/>
      <c r="HS243" s="15"/>
      <c r="HT243" s="15"/>
      <c r="HU243" s="15"/>
      <c r="HX243" s="15"/>
      <c r="HY243" s="15"/>
      <c r="HZ243" s="15"/>
      <c r="IA243" s="15"/>
      <c r="IB243" s="15"/>
      <c r="IC243" s="15"/>
      <c r="ID243" s="15"/>
      <c r="IE243" s="15"/>
      <c r="IH243" s="15"/>
      <c r="II243" s="15"/>
      <c r="IJ243" s="15"/>
      <c r="IK243" s="15"/>
      <c r="IL243" s="15"/>
      <c r="IM243" s="15"/>
      <c r="IN243" s="15"/>
      <c r="IO243" s="15"/>
      <c r="IR243" s="15"/>
      <c r="IS243" s="15"/>
      <c r="IT243" s="15"/>
      <c r="IU243" s="15"/>
      <c r="IV243" s="15"/>
      <c r="IW243" s="15"/>
      <c r="IX243" s="15"/>
      <c r="IY243" s="15"/>
      <c r="JB243" s="15"/>
      <c r="JC243" s="15"/>
      <c r="JD243" s="15"/>
      <c r="JE243" s="15"/>
      <c r="JF243" s="15"/>
      <c r="JG243" s="15"/>
      <c r="JH243" s="15"/>
      <c r="JI243" s="15"/>
      <c r="JL243" s="15"/>
      <c r="JM243" s="15"/>
      <c r="JN243" s="15"/>
      <c r="JO243" s="15"/>
      <c r="JP243" s="15"/>
      <c r="JQ243" s="15"/>
      <c r="JR243" s="15"/>
      <c r="JS243" s="15"/>
      <c r="JV243" s="15"/>
      <c r="JW243" s="15"/>
      <c r="JX243" s="15"/>
      <c r="JY243" s="15"/>
      <c r="JZ243" s="15"/>
      <c r="KA243" s="15"/>
      <c r="KB243" s="15"/>
      <c r="KC243" s="15"/>
      <c r="KF243" s="15"/>
      <c r="KG243" s="15"/>
      <c r="KH243" s="15"/>
      <c r="KI243" s="15"/>
      <c r="KJ243" s="15"/>
      <c r="KK243" s="15"/>
      <c r="KL243" s="15"/>
      <c r="KM243" s="15"/>
      <c r="KP243" s="15"/>
      <c r="KQ243" s="15"/>
      <c r="KR243" s="15"/>
      <c r="KS243" s="15"/>
      <c r="KT243" s="15"/>
      <c r="KU243" s="15"/>
      <c r="KV243" s="15"/>
      <c r="KW243" s="15"/>
      <c r="KZ243" s="15"/>
      <c r="LA243" s="15"/>
    </row>
    <row r="244" spans="3:313" x14ac:dyDescent="0.25">
      <c r="C244" s="15"/>
      <c r="D244" s="15"/>
      <c r="E244" s="15"/>
      <c r="F244" s="15"/>
      <c r="G244" s="15"/>
      <c r="H244" s="15"/>
      <c r="I244" s="15"/>
      <c r="L244" s="15"/>
      <c r="M244" s="15"/>
      <c r="N244" s="15"/>
      <c r="O244" s="15"/>
      <c r="P244" s="15"/>
      <c r="Q244" s="15"/>
      <c r="R244" s="15"/>
      <c r="S244" s="15"/>
      <c r="V244" s="15"/>
      <c r="W244" s="15"/>
      <c r="X244" s="15"/>
      <c r="Y244" s="15"/>
      <c r="Z244" s="15"/>
      <c r="AA244" s="15"/>
      <c r="AB244" s="15"/>
      <c r="AC244" s="15"/>
      <c r="AF244" s="15"/>
      <c r="AG244" s="15"/>
      <c r="AH244" s="15"/>
      <c r="AI244" s="15"/>
      <c r="AJ244" s="15"/>
      <c r="AK244" s="15"/>
      <c r="AL244" s="15"/>
      <c r="AM244" s="15"/>
      <c r="AP244" s="15"/>
      <c r="AQ244" s="15"/>
      <c r="AR244" s="15"/>
      <c r="AS244" s="15"/>
      <c r="AT244" s="15"/>
      <c r="AU244" s="15"/>
      <c r="AV244" s="15"/>
      <c r="AW244" s="15"/>
      <c r="AZ244" s="15"/>
      <c r="BA244" s="15"/>
      <c r="BB244" s="15"/>
      <c r="BC244" s="15"/>
      <c r="BD244" s="15"/>
      <c r="BE244" s="15"/>
      <c r="BF244" s="15"/>
      <c r="BG244" s="15"/>
      <c r="BJ244" s="15"/>
      <c r="BK244" s="15"/>
      <c r="BL244" s="15"/>
      <c r="BM244" s="15"/>
      <c r="BN244" s="15"/>
      <c r="BO244" s="15"/>
      <c r="BP244" s="15"/>
      <c r="BQ244" s="15"/>
      <c r="BT244" s="15"/>
      <c r="BU244" s="15"/>
      <c r="BV244" s="15"/>
      <c r="BW244" s="15"/>
      <c r="BX244" s="15"/>
      <c r="BY244" s="15"/>
      <c r="BZ244" s="15"/>
      <c r="CA244" s="15"/>
      <c r="CD244" s="15"/>
      <c r="CE244" s="15"/>
      <c r="CF244" s="15"/>
      <c r="CG244" s="15"/>
      <c r="CH244" s="15"/>
      <c r="CI244" s="15"/>
      <c r="CJ244" s="15"/>
      <c r="CK244" s="15"/>
      <c r="CN244" s="15"/>
      <c r="CO244" s="15"/>
      <c r="CP244" s="15"/>
      <c r="CQ244" s="15"/>
      <c r="CR244" s="15"/>
      <c r="CS244" s="15"/>
      <c r="CT244" s="15"/>
      <c r="CU244" s="15"/>
      <c r="CX244" s="15"/>
      <c r="CY244" s="15"/>
      <c r="CZ244" s="15"/>
      <c r="DA244" s="15"/>
      <c r="DB244" s="15"/>
      <c r="DC244" s="15"/>
      <c r="DD244" s="15"/>
      <c r="DE244" s="15"/>
      <c r="DH244" s="15"/>
      <c r="DI244" s="15"/>
      <c r="DJ244" s="15"/>
      <c r="DK244" s="15"/>
      <c r="DL244" s="15"/>
      <c r="DM244" s="15"/>
      <c r="DN244" s="15"/>
      <c r="DO244" s="15"/>
      <c r="DR244" s="15"/>
      <c r="DS244" s="15"/>
      <c r="DT244" s="15"/>
      <c r="DU244" s="15"/>
      <c r="DV244" s="15"/>
      <c r="DW244" s="15"/>
      <c r="DX244" s="15"/>
      <c r="DY244" s="15"/>
      <c r="EB244" s="15"/>
      <c r="EC244" s="15"/>
      <c r="ED244" s="15"/>
      <c r="EE244" s="15"/>
      <c r="EF244" s="15"/>
      <c r="EG244" s="15"/>
      <c r="EH244" s="15"/>
      <c r="EI244" s="15"/>
      <c r="EL244" s="15"/>
      <c r="EM244" s="15"/>
      <c r="EN244" s="15"/>
      <c r="EO244" s="15"/>
      <c r="EP244" s="15"/>
      <c r="EQ244" s="15"/>
      <c r="ER244" s="15"/>
      <c r="ES244" s="15"/>
      <c r="EV244" s="15"/>
      <c r="EW244" s="15"/>
      <c r="EX244" s="15"/>
      <c r="EY244" s="15"/>
      <c r="EZ244" s="15"/>
      <c r="FA244" s="15"/>
      <c r="FB244" s="15"/>
      <c r="FC244" s="15"/>
      <c r="FF244" s="15"/>
      <c r="FG244" s="15"/>
      <c r="FH244" s="15"/>
      <c r="FI244" s="15"/>
      <c r="FJ244" s="15"/>
      <c r="FK244" s="15"/>
      <c r="FL244" s="15"/>
      <c r="FM244" s="15"/>
      <c r="FP244" s="15"/>
      <c r="FQ244" s="15"/>
      <c r="FR244" s="15"/>
      <c r="FS244" s="15"/>
      <c r="FT244" s="15"/>
      <c r="FU244" s="15"/>
      <c r="FV244" s="15"/>
      <c r="FW244" s="15"/>
      <c r="FZ244" s="15"/>
      <c r="GA244" s="15"/>
      <c r="GB244" s="15"/>
      <c r="GC244" s="15"/>
      <c r="GD244" s="15"/>
      <c r="GE244" s="15"/>
      <c r="GF244" s="15"/>
      <c r="GG244" s="15"/>
      <c r="GJ244" s="15"/>
      <c r="GK244" s="15"/>
      <c r="GL244" s="15"/>
      <c r="GM244" s="15"/>
      <c r="GN244" s="15"/>
      <c r="GO244" s="15"/>
      <c r="GP244" s="15"/>
      <c r="GQ244" s="15"/>
      <c r="GT244" s="15"/>
      <c r="GU244" s="15"/>
      <c r="GV244" s="15"/>
      <c r="GW244" s="15"/>
      <c r="GX244" s="15"/>
      <c r="GY244" s="15"/>
      <c r="GZ244" s="15"/>
      <c r="HA244" s="15"/>
      <c r="HD244" s="15"/>
      <c r="HE244" s="15"/>
      <c r="HF244" s="15"/>
      <c r="HG244" s="15"/>
      <c r="HH244" s="15"/>
      <c r="HI244" s="15"/>
      <c r="HJ244" s="15"/>
      <c r="HK244" s="15"/>
      <c r="HN244" s="15"/>
      <c r="HO244" s="15"/>
      <c r="HP244" s="15"/>
      <c r="HQ244" s="15"/>
      <c r="HR244" s="15"/>
      <c r="HS244" s="15"/>
      <c r="HT244" s="15"/>
      <c r="HU244" s="15"/>
      <c r="HX244" s="15"/>
      <c r="HY244" s="15"/>
      <c r="HZ244" s="15"/>
      <c r="IA244" s="15"/>
      <c r="IB244" s="15"/>
      <c r="IC244" s="15"/>
      <c r="ID244" s="15"/>
      <c r="IE244" s="15"/>
      <c r="IH244" s="15"/>
      <c r="II244" s="15"/>
      <c r="IJ244" s="15"/>
      <c r="IK244" s="15"/>
      <c r="IL244" s="15"/>
      <c r="IM244" s="15"/>
      <c r="IN244" s="15"/>
      <c r="IO244" s="15"/>
      <c r="IR244" s="15"/>
      <c r="IS244" s="15"/>
      <c r="IT244" s="15"/>
      <c r="IU244" s="15"/>
      <c r="IV244" s="15"/>
      <c r="IW244" s="15"/>
      <c r="IX244" s="15"/>
      <c r="IY244" s="15"/>
      <c r="JB244" s="15"/>
      <c r="JC244" s="15"/>
      <c r="JD244" s="15"/>
      <c r="JE244" s="15"/>
      <c r="JF244" s="15"/>
      <c r="JG244" s="15"/>
      <c r="JH244" s="15"/>
      <c r="JI244" s="15"/>
      <c r="JL244" s="15"/>
      <c r="JM244" s="15"/>
      <c r="JN244" s="15"/>
      <c r="JO244" s="15"/>
      <c r="JP244" s="15"/>
      <c r="JQ244" s="15"/>
      <c r="JR244" s="15"/>
      <c r="JS244" s="15"/>
      <c r="JV244" s="15"/>
      <c r="JW244" s="15"/>
      <c r="JX244" s="15"/>
      <c r="JY244" s="15"/>
      <c r="JZ244" s="15"/>
      <c r="KA244" s="15"/>
      <c r="KB244" s="15"/>
      <c r="KC244" s="15"/>
      <c r="KF244" s="15"/>
      <c r="KG244" s="15"/>
      <c r="KH244" s="15"/>
      <c r="KI244" s="15"/>
      <c r="KJ244" s="15"/>
      <c r="KK244" s="15"/>
      <c r="KL244" s="15"/>
      <c r="KM244" s="15"/>
      <c r="KP244" s="15"/>
      <c r="KQ244" s="15"/>
      <c r="KR244" s="15"/>
      <c r="KS244" s="15"/>
      <c r="KT244" s="15"/>
      <c r="KU244" s="15"/>
      <c r="KV244" s="15"/>
      <c r="KW244" s="15"/>
      <c r="KZ244" s="15"/>
      <c r="LA244" s="15"/>
    </row>
    <row r="245" spans="3:313" x14ac:dyDescent="0.25">
      <c r="C245" s="15"/>
      <c r="D245" s="15"/>
      <c r="E245" s="15"/>
      <c r="F245" s="15"/>
      <c r="G245" s="15"/>
      <c r="H245" s="15"/>
      <c r="I245" s="15"/>
      <c r="L245" s="15"/>
      <c r="M245" s="15"/>
      <c r="N245" s="15"/>
      <c r="O245" s="15"/>
      <c r="P245" s="15"/>
      <c r="Q245" s="15"/>
      <c r="R245" s="15"/>
      <c r="S245" s="15"/>
      <c r="V245" s="15"/>
      <c r="W245" s="15"/>
      <c r="X245" s="15"/>
      <c r="Y245" s="15"/>
      <c r="Z245" s="15"/>
      <c r="AA245" s="15"/>
      <c r="AB245" s="15"/>
      <c r="AC245" s="15"/>
      <c r="AF245" s="15"/>
      <c r="AG245" s="15"/>
      <c r="AH245" s="15"/>
      <c r="AI245" s="15"/>
      <c r="AJ245" s="15"/>
      <c r="AK245" s="15"/>
      <c r="AL245" s="15"/>
      <c r="AM245" s="15"/>
      <c r="AP245" s="15"/>
      <c r="AQ245" s="15"/>
      <c r="AR245" s="15"/>
      <c r="AS245" s="15"/>
      <c r="AT245" s="15"/>
      <c r="AU245" s="15"/>
      <c r="AV245" s="15"/>
      <c r="AW245" s="15"/>
      <c r="AZ245" s="15"/>
      <c r="BA245" s="15"/>
      <c r="BB245" s="15"/>
      <c r="BC245" s="15"/>
      <c r="BD245" s="15"/>
      <c r="BE245" s="15"/>
      <c r="BF245" s="15"/>
      <c r="BG245" s="15"/>
      <c r="BJ245" s="15"/>
      <c r="BK245" s="15"/>
      <c r="BL245" s="15"/>
      <c r="BM245" s="15"/>
      <c r="BN245" s="15"/>
      <c r="BO245" s="15"/>
      <c r="BP245" s="15"/>
      <c r="BQ245" s="15"/>
      <c r="BT245" s="15"/>
      <c r="BU245" s="15"/>
      <c r="BV245" s="15"/>
      <c r="BW245" s="15"/>
      <c r="BX245" s="15"/>
      <c r="BY245" s="15"/>
      <c r="BZ245" s="15"/>
      <c r="CA245" s="15"/>
      <c r="CD245" s="15"/>
      <c r="CE245" s="15"/>
      <c r="CF245" s="15"/>
      <c r="CG245" s="15"/>
      <c r="CH245" s="15"/>
      <c r="CI245" s="15"/>
      <c r="CJ245" s="15"/>
      <c r="CK245" s="15"/>
      <c r="CN245" s="15"/>
      <c r="CO245" s="15"/>
      <c r="CP245" s="15"/>
      <c r="CQ245" s="15"/>
      <c r="CR245" s="15"/>
      <c r="CS245" s="15"/>
      <c r="CT245" s="15"/>
      <c r="CU245" s="15"/>
      <c r="CX245" s="15"/>
      <c r="CY245" s="15"/>
      <c r="CZ245" s="15"/>
      <c r="DA245" s="15"/>
      <c r="DB245" s="15"/>
      <c r="DC245" s="15"/>
      <c r="DD245" s="15"/>
      <c r="DE245" s="15"/>
      <c r="DH245" s="15"/>
      <c r="DI245" s="15"/>
      <c r="DJ245" s="15"/>
      <c r="DK245" s="15"/>
      <c r="DL245" s="15"/>
      <c r="DM245" s="15"/>
      <c r="DN245" s="15"/>
      <c r="DO245" s="15"/>
      <c r="DR245" s="15"/>
      <c r="DS245" s="15"/>
      <c r="DT245" s="15"/>
      <c r="DU245" s="15"/>
      <c r="DV245" s="15"/>
      <c r="DW245" s="15"/>
      <c r="DX245" s="15"/>
      <c r="DY245" s="15"/>
      <c r="EB245" s="15"/>
      <c r="EC245" s="15"/>
      <c r="ED245" s="15"/>
      <c r="EE245" s="15"/>
      <c r="EF245" s="15"/>
      <c r="EG245" s="15"/>
      <c r="EH245" s="15"/>
      <c r="EI245" s="15"/>
      <c r="EL245" s="15"/>
      <c r="EM245" s="15"/>
      <c r="EN245" s="15"/>
      <c r="EO245" s="15"/>
      <c r="EP245" s="15"/>
      <c r="EQ245" s="15"/>
      <c r="ER245" s="15"/>
      <c r="ES245" s="15"/>
      <c r="EV245" s="15"/>
      <c r="EW245" s="15"/>
      <c r="EX245" s="15"/>
      <c r="EY245" s="15"/>
      <c r="EZ245" s="15"/>
      <c r="FA245" s="15"/>
      <c r="FB245" s="15"/>
      <c r="FC245" s="15"/>
      <c r="FF245" s="15"/>
      <c r="FG245" s="15"/>
      <c r="FH245" s="15"/>
      <c r="FI245" s="15"/>
      <c r="FJ245" s="15"/>
      <c r="FK245" s="15"/>
      <c r="FL245" s="15"/>
      <c r="FM245" s="15"/>
      <c r="FP245" s="15"/>
      <c r="FQ245" s="15"/>
      <c r="FR245" s="15"/>
      <c r="FS245" s="15"/>
      <c r="FT245" s="15"/>
      <c r="FU245" s="15"/>
      <c r="FV245" s="15"/>
      <c r="FW245" s="15"/>
      <c r="FZ245" s="15"/>
      <c r="GA245" s="15"/>
      <c r="GB245" s="15"/>
      <c r="GC245" s="15"/>
      <c r="GD245" s="15"/>
      <c r="GE245" s="15"/>
      <c r="GF245" s="15"/>
      <c r="GG245" s="15"/>
      <c r="GJ245" s="15"/>
      <c r="GK245" s="15"/>
      <c r="GL245" s="15"/>
      <c r="GM245" s="15"/>
      <c r="GN245" s="15"/>
      <c r="GO245" s="15"/>
      <c r="GP245" s="15"/>
      <c r="GQ245" s="15"/>
      <c r="GT245" s="15"/>
      <c r="GU245" s="15"/>
      <c r="GV245" s="15"/>
      <c r="GW245" s="15"/>
      <c r="GX245" s="15"/>
      <c r="GY245" s="15"/>
      <c r="GZ245" s="15"/>
      <c r="HA245" s="15"/>
      <c r="HD245" s="15"/>
      <c r="HE245" s="15"/>
      <c r="HF245" s="15"/>
      <c r="HG245" s="15"/>
      <c r="HH245" s="15"/>
      <c r="HI245" s="15"/>
      <c r="HJ245" s="15"/>
      <c r="HK245" s="15"/>
      <c r="HN245" s="15"/>
      <c r="HO245" s="15"/>
      <c r="HP245" s="15"/>
      <c r="HQ245" s="15"/>
      <c r="HR245" s="15"/>
      <c r="HS245" s="15"/>
      <c r="HT245" s="15"/>
      <c r="HU245" s="15"/>
      <c r="HX245" s="15"/>
      <c r="HY245" s="15"/>
      <c r="HZ245" s="15"/>
      <c r="IA245" s="15"/>
      <c r="IB245" s="15"/>
      <c r="IC245" s="15"/>
      <c r="ID245" s="15"/>
      <c r="IE245" s="15"/>
      <c r="IH245" s="15"/>
      <c r="II245" s="15"/>
      <c r="IJ245" s="15"/>
      <c r="IK245" s="15"/>
      <c r="IL245" s="15"/>
      <c r="IM245" s="15"/>
      <c r="IN245" s="15"/>
      <c r="IO245" s="15"/>
      <c r="IR245" s="15"/>
      <c r="IS245" s="15"/>
      <c r="IT245" s="15"/>
      <c r="IU245" s="15"/>
      <c r="IV245" s="15"/>
      <c r="IW245" s="15"/>
      <c r="IX245" s="15"/>
      <c r="IY245" s="15"/>
      <c r="JB245" s="15"/>
      <c r="JC245" s="15"/>
      <c r="JD245" s="15"/>
      <c r="JE245" s="15"/>
      <c r="JF245" s="15"/>
      <c r="JG245" s="15"/>
      <c r="JH245" s="15"/>
      <c r="JI245" s="15"/>
      <c r="JL245" s="15"/>
      <c r="JM245" s="15"/>
      <c r="JN245" s="15"/>
      <c r="JO245" s="15"/>
      <c r="JP245" s="15"/>
      <c r="JQ245" s="15"/>
      <c r="JR245" s="15"/>
      <c r="JS245" s="15"/>
      <c r="JV245" s="15"/>
      <c r="JW245" s="15"/>
      <c r="JX245" s="15"/>
      <c r="JY245" s="15"/>
      <c r="JZ245" s="15"/>
      <c r="KA245" s="15"/>
      <c r="KB245" s="15"/>
      <c r="KC245" s="15"/>
      <c r="KF245" s="15"/>
      <c r="KG245" s="15"/>
      <c r="KH245" s="15"/>
      <c r="KI245" s="15"/>
      <c r="KJ245" s="15"/>
      <c r="KK245" s="15"/>
      <c r="KL245" s="15"/>
      <c r="KM245" s="15"/>
      <c r="KP245" s="15"/>
      <c r="KQ245" s="15"/>
      <c r="KR245" s="15"/>
      <c r="KS245" s="15"/>
      <c r="KT245" s="15"/>
      <c r="KU245" s="15"/>
      <c r="KV245" s="15"/>
      <c r="KW245" s="15"/>
      <c r="KZ245" s="15"/>
      <c r="LA245" s="15"/>
    </row>
    <row r="246" spans="3:313" x14ac:dyDescent="0.25">
      <c r="C246" s="15"/>
      <c r="D246" s="15"/>
      <c r="E246" s="15"/>
      <c r="F246" s="15"/>
      <c r="G246" s="15"/>
      <c r="H246" s="15"/>
      <c r="I246" s="15"/>
      <c r="L246" s="15"/>
      <c r="M246" s="15"/>
      <c r="N246" s="15"/>
      <c r="O246" s="15"/>
      <c r="P246" s="15"/>
      <c r="Q246" s="15"/>
      <c r="R246" s="15"/>
      <c r="S246" s="15"/>
      <c r="V246" s="15"/>
      <c r="W246" s="15"/>
      <c r="X246" s="15"/>
      <c r="Y246" s="15"/>
      <c r="Z246" s="15"/>
      <c r="AA246" s="15"/>
      <c r="AB246" s="15"/>
      <c r="AC246" s="15"/>
      <c r="AF246" s="15"/>
      <c r="AG246" s="15"/>
      <c r="AH246" s="15"/>
      <c r="AI246" s="15"/>
      <c r="AJ246" s="15"/>
      <c r="AK246" s="15"/>
      <c r="AL246" s="15"/>
      <c r="AM246" s="15"/>
      <c r="AP246" s="15"/>
      <c r="AQ246" s="15"/>
      <c r="AR246" s="15"/>
      <c r="AS246" s="15"/>
      <c r="AT246" s="15"/>
      <c r="AU246" s="15"/>
      <c r="AV246" s="15"/>
      <c r="AW246" s="15"/>
      <c r="AZ246" s="15"/>
      <c r="BA246" s="15"/>
      <c r="BB246" s="15"/>
      <c r="BC246" s="15"/>
      <c r="BD246" s="15"/>
      <c r="BE246" s="15"/>
      <c r="BF246" s="15"/>
      <c r="BG246" s="15"/>
      <c r="BJ246" s="15"/>
      <c r="BK246" s="15"/>
      <c r="BL246" s="15"/>
      <c r="BM246" s="15"/>
      <c r="BN246" s="15"/>
      <c r="BO246" s="15"/>
      <c r="BP246" s="15"/>
      <c r="BQ246" s="15"/>
      <c r="BT246" s="15"/>
      <c r="BU246" s="15"/>
      <c r="BV246" s="15"/>
      <c r="BW246" s="15"/>
      <c r="BX246" s="15"/>
      <c r="BY246" s="15"/>
      <c r="BZ246" s="15"/>
      <c r="CA246" s="15"/>
      <c r="CD246" s="15"/>
      <c r="CE246" s="15"/>
      <c r="CF246" s="15"/>
      <c r="CG246" s="15"/>
      <c r="CH246" s="15"/>
      <c r="CI246" s="15"/>
      <c r="CJ246" s="15"/>
      <c r="CK246" s="15"/>
      <c r="CN246" s="15"/>
      <c r="CO246" s="15"/>
      <c r="CP246" s="15"/>
      <c r="CQ246" s="15"/>
      <c r="CR246" s="15"/>
      <c r="CS246" s="15"/>
      <c r="CT246" s="15"/>
      <c r="CU246" s="15"/>
      <c r="CX246" s="15"/>
      <c r="CY246" s="15"/>
      <c r="CZ246" s="15"/>
      <c r="DA246" s="15"/>
      <c r="DB246" s="15"/>
      <c r="DC246" s="15"/>
      <c r="DD246" s="15"/>
      <c r="DE246" s="15"/>
      <c r="DH246" s="15"/>
      <c r="DI246" s="15"/>
      <c r="DJ246" s="15"/>
      <c r="DK246" s="15"/>
      <c r="DL246" s="15"/>
      <c r="DM246" s="15"/>
      <c r="DN246" s="15"/>
      <c r="DO246" s="15"/>
      <c r="DR246" s="15"/>
      <c r="DS246" s="15"/>
      <c r="DT246" s="15"/>
      <c r="DU246" s="15"/>
      <c r="DV246" s="15"/>
      <c r="DW246" s="15"/>
      <c r="DX246" s="15"/>
      <c r="DY246" s="15"/>
      <c r="EB246" s="15"/>
      <c r="EC246" s="15"/>
      <c r="ED246" s="15"/>
      <c r="EE246" s="15"/>
      <c r="EF246" s="15"/>
      <c r="EG246" s="15"/>
      <c r="EH246" s="15"/>
      <c r="EI246" s="15"/>
      <c r="EL246" s="15"/>
      <c r="EM246" s="15"/>
      <c r="EN246" s="15"/>
      <c r="EO246" s="15"/>
      <c r="EP246" s="15"/>
      <c r="EQ246" s="15"/>
      <c r="ER246" s="15"/>
      <c r="ES246" s="15"/>
      <c r="EV246" s="15"/>
      <c r="EW246" s="15"/>
      <c r="EX246" s="15"/>
      <c r="EY246" s="15"/>
      <c r="EZ246" s="15"/>
      <c r="FA246" s="15"/>
      <c r="FB246" s="15"/>
      <c r="FC246" s="15"/>
      <c r="FF246" s="15"/>
      <c r="FG246" s="15"/>
      <c r="FH246" s="15"/>
      <c r="FI246" s="15"/>
      <c r="FJ246" s="15"/>
      <c r="FK246" s="15"/>
      <c r="FL246" s="15"/>
      <c r="FM246" s="15"/>
      <c r="FP246" s="15"/>
      <c r="FQ246" s="15"/>
      <c r="FR246" s="15"/>
      <c r="FS246" s="15"/>
      <c r="FT246" s="15"/>
      <c r="FU246" s="15"/>
      <c r="FV246" s="15"/>
      <c r="FW246" s="15"/>
      <c r="FZ246" s="15"/>
      <c r="GA246" s="15"/>
      <c r="GB246" s="15"/>
      <c r="GC246" s="15"/>
      <c r="GD246" s="15"/>
      <c r="GE246" s="15"/>
      <c r="GF246" s="15"/>
      <c r="GG246" s="15"/>
      <c r="GJ246" s="15"/>
      <c r="GK246" s="15"/>
      <c r="GL246" s="15"/>
      <c r="GM246" s="15"/>
      <c r="GN246" s="15"/>
      <c r="GO246" s="15"/>
      <c r="GP246" s="15"/>
      <c r="GQ246" s="15"/>
      <c r="GT246" s="15"/>
      <c r="GU246" s="15"/>
      <c r="GV246" s="15"/>
      <c r="GW246" s="15"/>
      <c r="GX246" s="15"/>
      <c r="GY246" s="15"/>
      <c r="GZ246" s="15"/>
      <c r="HA246" s="15"/>
      <c r="HD246" s="15"/>
      <c r="HE246" s="15"/>
      <c r="HF246" s="15"/>
      <c r="HG246" s="15"/>
      <c r="HH246" s="15"/>
      <c r="HI246" s="15"/>
      <c r="HJ246" s="15"/>
      <c r="HK246" s="15"/>
      <c r="HN246" s="15"/>
      <c r="HO246" s="15"/>
      <c r="HP246" s="15"/>
      <c r="HQ246" s="15"/>
      <c r="HR246" s="15"/>
      <c r="HS246" s="15"/>
      <c r="HT246" s="15"/>
      <c r="HU246" s="15"/>
      <c r="HX246" s="15"/>
      <c r="HY246" s="15"/>
      <c r="HZ246" s="15"/>
      <c r="IA246" s="15"/>
      <c r="IB246" s="15"/>
      <c r="IC246" s="15"/>
      <c r="ID246" s="15"/>
      <c r="IE246" s="15"/>
      <c r="IH246" s="15"/>
      <c r="II246" s="15"/>
      <c r="IJ246" s="15"/>
      <c r="IK246" s="15"/>
      <c r="IL246" s="15"/>
      <c r="IM246" s="15"/>
      <c r="IN246" s="15"/>
      <c r="IO246" s="15"/>
      <c r="IR246" s="15"/>
      <c r="IS246" s="15"/>
      <c r="IT246" s="15"/>
      <c r="IU246" s="15"/>
      <c r="IV246" s="15"/>
      <c r="IW246" s="15"/>
      <c r="IX246" s="15"/>
      <c r="IY246" s="15"/>
      <c r="JB246" s="15"/>
      <c r="JC246" s="15"/>
      <c r="JD246" s="15"/>
      <c r="JE246" s="15"/>
      <c r="JF246" s="15"/>
      <c r="JG246" s="15"/>
      <c r="JH246" s="15"/>
      <c r="JI246" s="15"/>
      <c r="JL246" s="15"/>
      <c r="JM246" s="15"/>
      <c r="JN246" s="15"/>
      <c r="JO246" s="15"/>
      <c r="JP246" s="15"/>
      <c r="JQ246" s="15"/>
      <c r="JR246" s="15"/>
      <c r="JS246" s="15"/>
      <c r="JV246" s="15"/>
      <c r="JW246" s="15"/>
      <c r="JX246" s="15"/>
      <c r="JY246" s="15"/>
      <c r="JZ246" s="15"/>
      <c r="KA246" s="15"/>
      <c r="KB246" s="15"/>
      <c r="KC246" s="15"/>
      <c r="KF246" s="15"/>
      <c r="KG246" s="15"/>
      <c r="KH246" s="15"/>
      <c r="KI246" s="15"/>
      <c r="KJ246" s="15"/>
      <c r="KK246" s="15"/>
      <c r="KL246" s="15"/>
      <c r="KM246" s="15"/>
      <c r="KP246" s="15"/>
      <c r="KQ246" s="15"/>
      <c r="KR246" s="15"/>
      <c r="KS246" s="15"/>
      <c r="KT246" s="15"/>
      <c r="KU246" s="15"/>
      <c r="KV246" s="15"/>
      <c r="KW246" s="15"/>
      <c r="KZ246" s="15"/>
      <c r="LA246" s="15"/>
    </row>
    <row r="247" spans="3:313" x14ac:dyDescent="0.25">
      <c r="C247" s="15"/>
      <c r="D247" s="15"/>
      <c r="E247" s="15"/>
      <c r="F247" s="15"/>
      <c r="G247" s="15"/>
      <c r="H247" s="15"/>
      <c r="I247" s="15"/>
      <c r="L247" s="15"/>
      <c r="M247" s="15"/>
      <c r="N247" s="15"/>
      <c r="O247" s="15"/>
      <c r="P247" s="15"/>
      <c r="Q247" s="15"/>
      <c r="R247" s="15"/>
      <c r="S247" s="15"/>
      <c r="V247" s="15"/>
      <c r="W247" s="15"/>
      <c r="X247" s="15"/>
      <c r="Y247" s="15"/>
      <c r="Z247" s="15"/>
      <c r="AA247" s="15"/>
      <c r="AB247" s="15"/>
      <c r="AC247" s="15"/>
      <c r="AF247" s="15"/>
      <c r="AG247" s="15"/>
      <c r="AH247" s="15"/>
      <c r="AI247" s="15"/>
      <c r="AJ247" s="15"/>
      <c r="AK247" s="15"/>
      <c r="AL247" s="15"/>
      <c r="AM247" s="15"/>
      <c r="AP247" s="15"/>
      <c r="AQ247" s="15"/>
      <c r="AR247" s="15"/>
      <c r="AS247" s="15"/>
      <c r="AT247" s="15"/>
      <c r="AU247" s="15"/>
      <c r="AV247" s="15"/>
      <c r="AW247" s="15"/>
      <c r="AZ247" s="15"/>
      <c r="BA247" s="15"/>
      <c r="BB247" s="15"/>
      <c r="BC247" s="15"/>
      <c r="BD247" s="15"/>
      <c r="BE247" s="15"/>
      <c r="BF247" s="15"/>
      <c r="BG247" s="15"/>
      <c r="BJ247" s="15"/>
      <c r="BK247" s="15"/>
      <c r="BL247" s="15"/>
      <c r="BM247" s="15"/>
      <c r="BN247" s="15"/>
      <c r="BO247" s="15"/>
      <c r="BP247" s="15"/>
      <c r="BQ247" s="15"/>
      <c r="BT247" s="15"/>
      <c r="BU247" s="15"/>
      <c r="BV247" s="15"/>
      <c r="BW247" s="15"/>
      <c r="BX247" s="15"/>
      <c r="BY247" s="15"/>
      <c r="BZ247" s="15"/>
      <c r="CA247" s="15"/>
      <c r="CD247" s="15"/>
      <c r="CE247" s="15"/>
      <c r="CF247" s="15"/>
      <c r="CG247" s="15"/>
      <c r="CH247" s="15"/>
      <c r="CI247" s="15"/>
      <c r="CJ247" s="15"/>
      <c r="CK247" s="15"/>
      <c r="CN247" s="15"/>
      <c r="CO247" s="15"/>
      <c r="CP247" s="15"/>
      <c r="CQ247" s="15"/>
      <c r="CR247" s="15"/>
      <c r="CS247" s="15"/>
      <c r="CT247" s="15"/>
      <c r="CU247" s="15"/>
      <c r="CX247" s="15"/>
      <c r="CY247" s="15"/>
      <c r="CZ247" s="15"/>
      <c r="DA247" s="15"/>
      <c r="DB247" s="15"/>
      <c r="DC247" s="15"/>
      <c r="DD247" s="15"/>
      <c r="DE247" s="15"/>
      <c r="DH247" s="15"/>
      <c r="DI247" s="15"/>
      <c r="DJ247" s="15"/>
      <c r="DK247" s="15"/>
      <c r="DL247" s="15"/>
      <c r="DM247" s="15"/>
      <c r="DN247" s="15"/>
      <c r="DO247" s="15"/>
      <c r="DR247" s="15"/>
      <c r="DS247" s="15"/>
      <c r="DT247" s="15"/>
      <c r="DU247" s="15"/>
      <c r="DV247" s="15"/>
      <c r="DW247" s="15"/>
      <c r="DX247" s="15"/>
      <c r="DY247" s="15"/>
      <c r="EB247" s="15"/>
      <c r="EC247" s="15"/>
      <c r="ED247" s="15"/>
      <c r="EE247" s="15"/>
      <c r="EF247" s="15"/>
      <c r="EG247" s="15"/>
      <c r="EH247" s="15"/>
      <c r="EI247" s="15"/>
      <c r="EL247" s="15"/>
      <c r="EM247" s="15"/>
      <c r="EN247" s="15"/>
      <c r="EO247" s="15"/>
      <c r="EP247" s="15"/>
      <c r="EQ247" s="15"/>
      <c r="ER247" s="15"/>
      <c r="ES247" s="15"/>
      <c r="EV247" s="15"/>
      <c r="EW247" s="15"/>
      <c r="EX247" s="15"/>
      <c r="EY247" s="15"/>
      <c r="EZ247" s="15"/>
      <c r="FA247" s="15"/>
      <c r="FB247" s="15"/>
      <c r="FC247" s="15"/>
      <c r="FF247" s="15"/>
      <c r="FG247" s="15"/>
      <c r="FH247" s="15"/>
      <c r="FI247" s="15"/>
      <c r="FJ247" s="15"/>
      <c r="FK247" s="15"/>
      <c r="FL247" s="15"/>
      <c r="FM247" s="15"/>
      <c r="FP247" s="15"/>
      <c r="FQ247" s="15"/>
      <c r="FR247" s="15"/>
      <c r="FS247" s="15"/>
      <c r="FT247" s="15"/>
      <c r="FU247" s="15"/>
      <c r="FV247" s="15"/>
      <c r="FW247" s="15"/>
      <c r="FZ247" s="15"/>
      <c r="GA247" s="15"/>
      <c r="GB247" s="15"/>
      <c r="GC247" s="15"/>
      <c r="GD247" s="15"/>
      <c r="GE247" s="15"/>
      <c r="GF247" s="15"/>
      <c r="GG247" s="15"/>
      <c r="GJ247" s="15"/>
      <c r="GK247" s="15"/>
      <c r="GL247" s="15"/>
      <c r="GM247" s="15"/>
      <c r="GN247" s="15"/>
      <c r="GO247" s="15"/>
      <c r="GP247" s="15"/>
      <c r="GQ247" s="15"/>
      <c r="GT247" s="15"/>
      <c r="GU247" s="15"/>
      <c r="GV247" s="15"/>
      <c r="GW247" s="15"/>
      <c r="GX247" s="15"/>
      <c r="GY247" s="15"/>
      <c r="GZ247" s="15"/>
      <c r="HA247" s="15"/>
      <c r="HD247" s="15"/>
      <c r="HE247" s="15"/>
      <c r="HF247" s="15"/>
      <c r="HG247" s="15"/>
      <c r="HH247" s="15"/>
      <c r="HI247" s="15"/>
      <c r="HJ247" s="15"/>
      <c r="HK247" s="15"/>
      <c r="HN247" s="15"/>
      <c r="HO247" s="15"/>
      <c r="HP247" s="15"/>
      <c r="HQ247" s="15"/>
      <c r="HR247" s="15"/>
      <c r="HS247" s="15"/>
      <c r="HT247" s="15"/>
      <c r="HU247" s="15"/>
      <c r="HX247" s="15"/>
      <c r="HY247" s="15"/>
      <c r="HZ247" s="15"/>
      <c r="IA247" s="15"/>
      <c r="IB247" s="15"/>
      <c r="IC247" s="15"/>
      <c r="ID247" s="15"/>
      <c r="IE247" s="15"/>
      <c r="IH247" s="15"/>
      <c r="II247" s="15"/>
      <c r="IJ247" s="15"/>
      <c r="IK247" s="15"/>
      <c r="IL247" s="15"/>
      <c r="IM247" s="15"/>
      <c r="IN247" s="15"/>
      <c r="IO247" s="15"/>
      <c r="IR247" s="15"/>
      <c r="IS247" s="15"/>
      <c r="IT247" s="15"/>
      <c r="IU247" s="15"/>
      <c r="IV247" s="15"/>
      <c r="IW247" s="15"/>
      <c r="IX247" s="15"/>
      <c r="IY247" s="15"/>
      <c r="JB247" s="15"/>
      <c r="JC247" s="15"/>
      <c r="JD247" s="15"/>
      <c r="JE247" s="15"/>
      <c r="JF247" s="15"/>
      <c r="JG247" s="15"/>
      <c r="JH247" s="15"/>
      <c r="JI247" s="15"/>
      <c r="JL247" s="15"/>
      <c r="JM247" s="15"/>
      <c r="JN247" s="15"/>
      <c r="JO247" s="15"/>
      <c r="JP247" s="15"/>
      <c r="JQ247" s="15"/>
      <c r="JR247" s="15"/>
      <c r="JS247" s="15"/>
      <c r="JV247" s="15"/>
      <c r="JW247" s="15"/>
      <c r="JX247" s="15"/>
      <c r="JY247" s="15"/>
      <c r="JZ247" s="15"/>
      <c r="KA247" s="15"/>
      <c r="KB247" s="15"/>
      <c r="KC247" s="15"/>
      <c r="KF247" s="15"/>
      <c r="KG247" s="15"/>
      <c r="KH247" s="15"/>
      <c r="KI247" s="15"/>
      <c r="KJ247" s="15"/>
      <c r="KK247" s="15"/>
      <c r="KL247" s="15"/>
      <c r="KM247" s="15"/>
      <c r="KP247" s="15"/>
      <c r="KQ247" s="15"/>
      <c r="KR247" s="15"/>
      <c r="KS247" s="15"/>
      <c r="KT247" s="15"/>
      <c r="KU247" s="15"/>
      <c r="KV247" s="15"/>
      <c r="KW247" s="15"/>
      <c r="KZ247" s="15"/>
      <c r="LA247" s="15"/>
    </row>
    <row r="248" spans="3:313" x14ac:dyDescent="0.25">
      <c r="C248" s="15"/>
      <c r="D248" s="15"/>
      <c r="E248" s="15"/>
      <c r="F248" s="15"/>
      <c r="G248" s="15"/>
      <c r="H248" s="15"/>
      <c r="I248" s="15"/>
      <c r="L248" s="15"/>
      <c r="M248" s="15"/>
      <c r="N248" s="15"/>
      <c r="O248" s="15"/>
      <c r="P248" s="15"/>
      <c r="Q248" s="15"/>
      <c r="R248" s="15"/>
      <c r="S248" s="15"/>
      <c r="V248" s="15"/>
      <c r="W248" s="15"/>
      <c r="X248" s="15"/>
      <c r="Y248" s="15"/>
      <c r="Z248" s="15"/>
      <c r="AA248" s="15"/>
      <c r="AB248" s="15"/>
      <c r="AC248" s="15"/>
      <c r="AF248" s="15"/>
      <c r="AG248" s="15"/>
      <c r="AH248" s="15"/>
      <c r="AI248" s="15"/>
      <c r="AJ248" s="15"/>
      <c r="AK248" s="15"/>
      <c r="AL248" s="15"/>
      <c r="AM248" s="15"/>
      <c r="AP248" s="15"/>
      <c r="AQ248" s="15"/>
      <c r="AR248" s="15"/>
      <c r="AS248" s="15"/>
      <c r="AT248" s="15"/>
      <c r="AU248" s="15"/>
      <c r="AV248" s="15"/>
      <c r="AW248" s="15"/>
      <c r="AZ248" s="15"/>
      <c r="BA248" s="15"/>
      <c r="BB248" s="15"/>
      <c r="BC248" s="15"/>
      <c r="BD248" s="15"/>
      <c r="BE248" s="15"/>
      <c r="BF248" s="15"/>
      <c r="BG248" s="15"/>
      <c r="BJ248" s="15"/>
      <c r="BK248" s="15"/>
      <c r="BL248" s="15"/>
      <c r="BM248" s="15"/>
      <c r="BN248" s="15"/>
      <c r="BO248" s="15"/>
      <c r="BP248" s="15"/>
      <c r="BQ248" s="15"/>
      <c r="BT248" s="15"/>
      <c r="BU248" s="15"/>
      <c r="BV248" s="15"/>
      <c r="BW248" s="15"/>
      <c r="BX248" s="15"/>
      <c r="BY248" s="15"/>
      <c r="BZ248" s="15"/>
      <c r="CA248" s="15"/>
      <c r="CD248" s="15"/>
      <c r="CE248" s="15"/>
      <c r="CF248" s="15"/>
      <c r="CG248" s="15"/>
      <c r="CH248" s="15"/>
      <c r="CI248" s="15"/>
      <c r="CJ248" s="15"/>
      <c r="CK248" s="15"/>
      <c r="CN248" s="15"/>
      <c r="CO248" s="15"/>
      <c r="CP248" s="15"/>
      <c r="CQ248" s="15"/>
      <c r="CR248" s="15"/>
      <c r="CS248" s="15"/>
      <c r="CT248" s="15"/>
      <c r="CU248" s="15"/>
      <c r="CX248" s="15"/>
      <c r="CY248" s="15"/>
      <c r="CZ248" s="15"/>
      <c r="DA248" s="15"/>
      <c r="DB248" s="15"/>
      <c r="DC248" s="15"/>
      <c r="DD248" s="15"/>
      <c r="DE248" s="15"/>
      <c r="DH248" s="15"/>
      <c r="DI248" s="15"/>
      <c r="DJ248" s="15"/>
      <c r="DK248" s="15"/>
      <c r="DL248" s="15"/>
      <c r="DM248" s="15"/>
      <c r="DN248" s="15"/>
      <c r="DO248" s="15"/>
      <c r="DR248" s="15"/>
      <c r="DS248" s="15"/>
      <c r="DT248" s="15"/>
      <c r="DU248" s="15"/>
      <c r="DV248" s="15"/>
      <c r="DW248" s="15"/>
      <c r="DX248" s="15"/>
      <c r="DY248" s="15"/>
      <c r="EB248" s="15"/>
      <c r="EC248" s="15"/>
      <c r="ED248" s="15"/>
      <c r="EE248" s="15"/>
      <c r="EF248" s="15"/>
      <c r="EG248" s="15"/>
      <c r="EH248" s="15"/>
      <c r="EI248" s="15"/>
      <c r="EL248" s="15"/>
      <c r="EM248" s="15"/>
      <c r="EN248" s="15"/>
      <c r="EO248" s="15"/>
      <c r="EP248" s="15"/>
      <c r="EQ248" s="15"/>
      <c r="ER248" s="15"/>
      <c r="ES248" s="15"/>
      <c r="EV248" s="15"/>
      <c r="EW248" s="15"/>
      <c r="EX248" s="15"/>
      <c r="EY248" s="15"/>
      <c r="EZ248" s="15"/>
      <c r="FA248" s="15"/>
      <c r="FB248" s="15"/>
      <c r="FC248" s="15"/>
      <c r="FF248" s="15"/>
      <c r="FG248" s="15"/>
      <c r="FH248" s="15"/>
      <c r="FI248" s="15"/>
      <c r="FJ248" s="15"/>
      <c r="FK248" s="15"/>
      <c r="FL248" s="15"/>
      <c r="FM248" s="15"/>
      <c r="FP248" s="15"/>
      <c r="FQ248" s="15"/>
      <c r="FR248" s="15"/>
      <c r="FS248" s="15"/>
      <c r="FT248" s="15"/>
      <c r="FU248" s="15"/>
      <c r="FV248" s="15"/>
      <c r="FW248" s="15"/>
      <c r="FZ248" s="15"/>
      <c r="GA248" s="15"/>
      <c r="GB248" s="15"/>
      <c r="GC248" s="15"/>
      <c r="GD248" s="15"/>
      <c r="GE248" s="15"/>
      <c r="GF248" s="15"/>
      <c r="GG248" s="15"/>
      <c r="GJ248" s="15"/>
      <c r="GK248" s="15"/>
      <c r="GL248" s="15"/>
      <c r="GM248" s="15"/>
      <c r="GN248" s="15"/>
      <c r="GO248" s="15"/>
      <c r="GP248" s="15"/>
      <c r="GQ248" s="15"/>
      <c r="GT248" s="15"/>
      <c r="GU248" s="15"/>
      <c r="GV248" s="15"/>
      <c r="GW248" s="15"/>
      <c r="GX248" s="15"/>
      <c r="GY248" s="15"/>
      <c r="GZ248" s="15"/>
      <c r="HA248" s="15"/>
      <c r="HD248" s="15"/>
      <c r="HE248" s="15"/>
      <c r="HF248" s="15"/>
      <c r="HG248" s="15"/>
      <c r="HH248" s="15"/>
      <c r="HI248" s="15"/>
      <c r="HJ248" s="15"/>
      <c r="HK248" s="15"/>
      <c r="HN248" s="15"/>
      <c r="HO248" s="15"/>
      <c r="HP248" s="15"/>
      <c r="HQ248" s="15"/>
      <c r="HR248" s="15"/>
      <c r="HS248" s="15"/>
      <c r="HT248" s="15"/>
      <c r="HU248" s="15"/>
      <c r="HX248" s="15"/>
      <c r="HY248" s="15"/>
      <c r="HZ248" s="15"/>
      <c r="IA248" s="15"/>
      <c r="IB248" s="15"/>
      <c r="IC248" s="15"/>
      <c r="ID248" s="15"/>
      <c r="IE248" s="15"/>
      <c r="IH248" s="15"/>
      <c r="II248" s="15"/>
      <c r="IJ248" s="15"/>
      <c r="IK248" s="15"/>
      <c r="IL248" s="15"/>
      <c r="IM248" s="15"/>
      <c r="IN248" s="15"/>
      <c r="IO248" s="15"/>
      <c r="IR248" s="15"/>
      <c r="IS248" s="15"/>
      <c r="IT248" s="15"/>
      <c r="IU248" s="15"/>
      <c r="IV248" s="15"/>
      <c r="IW248" s="15"/>
      <c r="IX248" s="15"/>
      <c r="IY248" s="15"/>
      <c r="JB248" s="15"/>
      <c r="JC248" s="15"/>
      <c r="JD248" s="15"/>
      <c r="JE248" s="15"/>
      <c r="JF248" s="15"/>
      <c r="JG248" s="15"/>
      <c r="JH248" s="15"/>
      <c r="JI248" s="15"/>
      <c r="JL248" s="15"/>
      <c r="JM248" s="15"/>
      <c r="JN248" s="15"/>
      <c r="JO248" s="15"/>
      <c r="JP248" s="15"/>
      <c r="JQ248" s="15"/>
      <c r="JR248" s="15"/>
      <c r="JS248" s="15"/>
      <c r="JV248" s="15"/>
      <c r="JW248" s="15"/>
      <c r="JX248" s="15"/>
      <c r="JY248" s="15"/>
      <c r="JZ248" s="15"/>
      <c r="KA248" s="15"/>
      <c r="KB248" s="15"/>
      <c r="KC248" s="15"/>
      <c r="KF248" s="15"/>
      <c r="KG248" s="15"/>
      <c r="KH248" s="15"/>
      <c r="KI248" s="15"/>
      <c r="KJ248" s="15"/>
      <c r="KK248" s="15"/>
      <c r="KL248" s="15"/>
      <c r="KM248" s="15"/>
      <c r="KP248" s="15"/>
      <c r="KQ248" s="15"/>
      <c r="KR248" s="15"/>
      <c r="KS248" s="15"/>
      <c r="KT248" s="15"/>
      <c r="KU248" s="15"/>
      <c r="KV248" s="15"/>
      <c r="KW248" s="15"/>
      <c r="KZ248" s="15"/>
      <c r="LA248" s="15"/>
    </row>
    <row r="249" spans="3:313" x14ac:dyDescent="0.25">
      <c r="C249" s="15"/>
      <c r="D249" s="15"/>
      <c r="E249" s="15"/>
      <c r="F249" s="15"/>
      <c r="G249" s="15"/>
      <c r="H249" s="15"/>
      <c r="I249" s="15"/>
      <c r="L249" s="15"/>
      <c r="M249" s="15"/>
      <c r="N249" s="15"/>
      <c r="O249" s="15"/>
      <c r="P249" s="15"/>
      <c r="Q249" s="15"/>
      <c r="R249" s="15"/>
      <c r="S249" s="15"/>
      <c r="V249" s="15"/>
      <c r="W249" s="15"/>
      <c r="X249" s="15"/>
      <c r="Y249" s="15"/>
      <c r="Z249" s="15"/>
      <c r="AA249" s="15"/>
      <c r="AB249" s="15"/>
      <c r="AC249" s="15"/>
      <c r="AF249" s="15"/>
      <c r="AG249" s="15"/>
      <c r="AH249" s="15"/>
      <c r="AI249" s="15"/>
      <c r="AJ249" s="15"/>
      <c r="AK249" s="15"/>
      <c r="AL249" s="15"/>
      <c r="AM249" s="15"/>
      <c r="AP249" s="15"/>
      <c r="AQ249" s="15"/>
      <c r="AR249" s="15"/>
      <c r="AS249" s="15"/>
      <c r="AT249" s="15"/>
      <c r="AU249" s="15"/>
      <c r="AV249" s="15"/>
      <c r="AW249" s="15"/>
      <c r="AZ249" s="15"/>
      <c r="BA249" s="15"/>
      <c r="BB249" s="15"/>
      <c r="BC249" s="15"/>
      <c r="BD249" s="15"/>
      <c r="BE249" s="15"/>
      <c r="BF249" s="15"/>
      <c r="BG249" s="15"/>
      <c r="BJ249" s="15"/>
      <c r="BK249" s="15"/>
      <c r="BL249" s="15"/>
      <c r="BM249" s="15"/>
      <c r="BN249" s="15"/>
      <c r="BO249" s="15"/>
      <c r="BP249" s="15"/>
      <c r="BQ249" s="15"/>
      <c r="BT249" s="15"/>
      <c r="BU249" s="15"/>
      <c r="BV249" s="15"/>
      <c r="BW249" s="15"/>
      <c r="BX249" s="15"/>
      <c r="BY249" s="15"/>
      <c r="BZ249" s="15"/>
      <c r="CA249" s="15"/>
      <c r="CD249" s="15"/>
      <c r="CE249" s="15"/>
      <c r="CF249" s="15"/>
      <c r="CG249" s="15"/>
      <c r="CH249" s="15"/>
      <c r="CI249" s="15"/>
      <c r="CJ249" s="15"/>
      <c r="CK249" s="15"/>
      <c r="CN249" s="15"/>
      <c r="CO249" s="15"/>
      <c r="CP249" s="15"/>
      <c r="CQ249" s="15"/>
      <c r="CR249" s="15"/>
      <c r="CS249" s="15"/>
      <c r="CT249" s="15"/>
      <c r="CU249" s="15"/>
      <c r="CX249" s="15"/>
      <c r="CY249" s="15"/>
      <c r="CZ249" s="15"/>
      <c r="DA249" s="15"/>
      <c r="DB249" s="15"/>
      <c r="DC249" s="15"/>
      <c r="DD249" s="15"/>
      <c r="DE249" s="15"/>
      <c r="DH249" s="15"/>
      <c r="DI249" s="15"/>
      <c r="DJ249" s="15"/>
      <c r="DK249" s="15"/>
      <c r="DL249" s="15"/>
      <c r="DM249" s="15"/>
      <c r="DN249" s="15"/>
      <c r="DO249" s="15"/>
      <c r="DR249" s="15"/>
      <c r="DS249" s="15"/>
      <c r="DT249" s="15"/>
      <c r="DU249" s="15"/>
      <c r="DV249" s="15"/>
      <c r="DW249" s="15"/>
      <c r="DX249" s="15"/>
      <c r="DY249" s="15"/>
      <c r="EB249" s="15"/>
      <c r="EC249" s="15"/>
      <c r="ED249" s="15"/>
      <c r="EE249" s="15"/>
      <c r="EF249" s="15"/>
      <c r="EG249" s="15"/>
      <c r="EH249" s="15"/>
      <c r="EI249" s="15"/>
      <c r="EL249" s="15"/>
      <c r="EM249" s="15"/>
      <c r="EN249" s="15"/>
      <c r="EO249" s="15"/>
      <c r="EP249" s="15"/>
      <c r="EQ249" s="15"/>
      <c r="ER249" s="15"/>
      <c r="ES249" s="15"/>
      <c r="EV249" s="15"/>
      <c r="EW249" s="15"/>
      <c r="EX249" s="15"/>
      <c r="EY249" s="15"/>
      <c r="EZ249" s="15"/>
      <c r="FA249" s="15"/>
      <c r="FB249" s="15"/>
      <c r="FC249" s="15"/>
      <c r="FF249" s="15"/>
      <c r="FG249" s="15"/>
      <c r="FH249" s="15"/>
      <c r="FI249" s="15"/>
      <c r="FJ249" s="15"/>
      <c r="FK249" s="15"/>
      <c r="FL249" s="15"/>
      <c r="FM249" s="15"/>
      <c r="FP249" s="15"/>
      <c r="FQ249" s="15"/>
      <c r="FR249" s="15"/>
      <c r="FS249" s="15"/>
      <c r="FT249" s="15"/>
      <c r="FU249" s="15"/>
      <c r="FV249" s="15"/>
      <c r="FW249" s="15"/>
      <c r="FZ249" s="15"/>
      <c r="GA249" s="15"/>
      <c r="GB249" s="15"/>
      <c r="GC249" s="15"/>
      <c r="GD249" s="15"/>
      <c r="GE249" s="15"/>
      <c r="GF249" s="15"/>
      <c r="GG249" s="15"/>
      <c r="GJ249" s="15"/>
      <c r="GK249" s="15"/>
      <c r="GL249" s="15"/>
      <c r="GM249" s="15"/>
      <c r="GN249" s="15"/>
      <c r="GO249" s="15"/>
      <c r="GP249" s="15"/>
      <c r="GQ249" s="15"/>
      <c r="GT249" s="15"/>
      <c r="GU249" s="15"/>
      <c r="GV249" s="15"/>
      <c r="GW249" s="15"/>
      <c r="GX249" s="15"/>
      <c r="GY249" s="15"/>
      <c r="GZ249" s="15"/>
      <c r="HA249" s="15"/>
      <c r="HD249" s="15"/>
      <c r="HE249" s="15"/>
      <c r="HF249" s="15"/>
      <c r="HG249" s="15"/>
      <c r="HH249" s="15"/>
      <c r="HI249" s="15"/>
      <c r="HJ249" s="15"/>
      <c r="HK249" s="15"/>
      <c r="HN249" s="15"/>
      <c r="HO249" s="15"/>
      <c r="HP249" s="15"/>
      <c r="HQ249" s="15"/>
      <c r="HR249" s="15"/>
      <c r="HS249" s="15"/>
      <c r="HT249" s="15"/>
      <c r="HU249" s="15"/>
      <c r="HX249" s="15"/>
      <c r="HY249" s="15"/>
      <c r="HZ249" s="15"/>
      <c r="IA249" s="15"/>
      <c r="IB249" s="15"/>
      <c r="IC249" s="15"/>
      <c r="ID249" s="15"/>
      <c r="IE249" s="15"/>
      <c r="IH249" s="15"/>
      <c r="II249" s="15"/>
      <c r="IJ249" s="15"/>
      <c r="IK249" s="15"/>
      <c r="IL249" s="15"/>
      <c r="IM249" s="15"/>
      <c r="IN249" s="15"/>
      <c r="IO249" s="15"/>
      <c r="IR249" s="15"/>
      <c r="IS249" s="15"/>
      <c r="IT249" s="15"/>
      <c r="IU249" s="15"/>
      <c r="IV249" s="15"/>
      <c r="IW249" s="15"/>
      <c r="IX249" s="15"/>
      <c r="IY249" s="15"/>
      <c r="JB249" s="15"/>
      <c r="JC249" s="15"/>
      <c r="JD249" s="15"/>
      <c r="JE249" s="15"/>
      <c r="JF249" s="15"/>
      <c r="JG249" s="15"/>
      <c r="JH249" s="15"/>
      <c r="JI249" s="15"/>
      <c r="JL249" s="15"/>
      <c r="JM249" s="15"/>
      <c r="JN249" s="15"/>
      <c r="JO249" s="15"/>
      <c r="JP249" s="15"/>
      <c r="JQ249" s="15"/>
      <c r="JR249" s="15"/>
      <c r="JS249" s="15"/>
      <c r="JV249" s="15"/>
      <c r="JW249" s="15"/>
      <c r="JX249" s="15"/>
      <c r="JY249" s="15"/>
      <c r="JZ249" s="15"/>
      <c r="KA249" s="15"/>
      <c r="KB249" s="15"/>
      <c r="KC249" s="15"/>
      <c r="KF249" s="15"/>
      <c r="KG249" s="15"/>
      <c r="KH249" s="15"/>
      <c r="KI249" s="15"/>
      <c r="KJ249" s="15"/>
      <c r="KK249" s="15"/>
      <c r="KL249" s="15"/>
      <c r="KM249" s="15"/>
      <c r="KP249" s="15"/>
      <c r="KQ249" s="15"/>
      <c r="KR249" s="15"/>
      <c r="KS249" s="15"/>
      <c r="KT249" s="15"/>
      <c r="KU249" s="15"/>
      <c r="KV249" s="15"/>
      <c r="KW249" s="15"/>
      <c r="KZ249" s="15"/>
      <c r="LA249" s="15"/>
    </row>
    <row r="250" spans="3:313" x14ac:dyDescent="0.25">
      <c r="C250" s="15"/>
      <c r="D250" s="15"/>
      <c r="E250" s="15"/>
      <c r="F250" s="15"/>
      <c r="G250" s="15"/>
      <c r="H250" s="15"/>
      <c r="I250" s="15"/>
      <c r="L250" s="15"/>
      <c r="M250" s="15"/>
      <c r="N250" s="15"/>
      <c r="O250" s="15"/>
      <c r="P250" s="15"/>
      <c r="Q250" s="15"/>
      <c r="R250" s="15"/>
      <c r="S250" s="15"/>
      <c r="V250" s="15"/>
      <c r="W250" s="15"/>
      <c r="X250" s="15"/>
      <c r="Y250" s="15"/>
      <c r="Z250" s="15"/>
      <c r="AA250" s="15"/>
      <c r="AB250" s="15"/>
      <c r="AC250" s="15"/>
      <c r="AF250" s="15"/>
      <c r="AG250" s="15"/>
      <c r="AH250" s="15"/>
      <c r="AI250" s="15"/>
      <c r="AJ250" s="15"/>
      <c r="AK250" s="15"/>
      <c r="AL250" s="15"/>
      <c r="AM250" s="15"/>
      <c r="AP250" s="15"/>
      <c r="AQ250" s="15"/>
      <c r="AR250" s="15"/>
      <c r="AS250" s="15"/>
      <c r="AT250" s="15"/>
      <c r="AU250" s="15"/>
      <c r="AV250" s="15"/>
      <c r="AW250" s="15"/>
      <c r="AZ250" s="15"/>
      <c r="BA250" s="15"/>
      <c r="BB250" s="15"/>
      <c r="BC250" s="15"/>
      <c r="BD250" s="15"/>
      <c r="BE250" s="15"/>
      <c r="BF250" s="15"/>
      <c r="BG250" s="15"/>
      <c r="BJ250" s="15"/>
      <c r="BK250" s="15"/>
      <c r="BL250" s="15"/>
      <c r="BM250" s="15"/>
      <c r="BN250" s="15"/>
      <c r="BO250" s="15"/>
      <c r="BP250" s="15"/>
      <c r="BQ250" s="15"/>
      <c r="BT250" s="15"/>
      <c r="BU250" s="15"/>
      <c r="BV250" s="15"/>
      <c r="BW250" s="15"/>
      <c r="BX250" s="15"/>
      <c r="BY250" s="15"/>
      <c r="BZ250" s="15"/>
      <c r="CA250" s="15"/>
      <c r="CD250" s="15"/>
      <c r="CE250" s="15"/>
      <c r="CF250" s="15"/>
      <c r="CG250" s="15"/>
      <c r="CH250" s="15"/>
      <c r="CI250" s="15"/>
      <c r="CJ250" s="15"/>
      <c r="CK250" s="15"/>
      <c r="CN250" s="15"/>
      <c r="CO250" s="15"/>
      <c r="CP250" s="15"/>
      <c r="CQ250" s="15"/>
      <c r="CR250" s="15"/>
      <c r="CS250" s="15"/>
      <c r="CT250" s="15"/>
      <c r="CU250" s="15"/>
      <c r="CX250" s="15"/>
      <c r="CY250" s="15"/>
      <c r="CZ250" s="15"/>
      <c r="DA250" s="15"/>
      <c r="DB250" s="15"/>
      <c r="DC250" s="15"/>
      <c r="DD250" s="15"/>
      <c r="DE250" s="15"/>
      <c r="DH250" s="15"/>
      <c r="DI250" s="15"/>
      <c r="DJ250" s="15"/>
      <c r="DK250" s="15"/>
      <c r="DL250" s="15"/>
      <c r="DM250" s="15"/>
      <c r="DN250" s="15"/>
      <c r="DO250" s="15"/>
      <c r="DR250" s="15"/>
      <c r="DS250" s="15"/>
      <c r="DT250" s="15"/>
      <c r="DU250" s="15"/>
      <c r="DV250" s="15"/>
      <c r="DW250" s="15"/>
      <c r="DX250" s="15"/>
      <c r="DY250" s="15"/>
      <c r="EB250" s="15"/>
      <c r="EC250" s="15"/>
      <c r="ED250" s="15"/>
      <c r="EE250" s="15"/>
      <c r="EF250" s="15"/>
      <c r="EG250" s="15"/>
      <c r="EH250" s="15"/>
      <c r="EI250" s="15"/>
      <c r="EL250" s="15"/>
      <c r="EM250" s="15"/>
      <c r="EN250" s="15"/>
      <c r="EO250" s="15"/>
      <c r="EP250" s="15"/>
      <c r="EQ250" s="15"/>
      <c r="ER250" s="15"/>
      <c r="ES250" s="15"/>
      <c r="EV250" s="15"/>
      <c r="EW250" s="15"/>
      <c r="EX250" s="15"/>
      <c r="EY250" s="15"/>
      <c r="EZ250" s="15"/>
      <c r="FA250" s="15"/>
      <c r="FB250" s="15"/>
      <c r="FC250" s="15"/>
      <c r="FF250" s="15"/>
      <c r="FG250" s="15"/>
      <c r="FH250" s="15"/>
      <c r="FI250" s="15"/>
      <c r="FJ250" s="15"/>
      <c r="FK250" s="15"/>
      <c r="FL250" s="15"/>
      <c r="FM250" s="15"/>
      <c r="FP250" s="15"/>
      <c r="FQ250" s="15"/>
      <c r="FR250" s="15"/>
      <c r="FS250" s="15"/>
      <c r="FT250" s="15"/>
      <c r="FU250" s="15"/>
      <c r="FV250" s="15"/>
      <c r="FW250" s="15"/>
      <c r="FZ250" s="15"/>
      <c r="GA250" s="15"/>
      <c r="GB250" s="15"/>
      <c r="GC250" s="15"/>
      <c r="GD250" s="15"/>
      <c r="GE250" s="15"/>
      <c r="GF250" s="15"/>
      <c r="GG250" s="15"/>
      <c r="GJ250" s="15"/>
      <c r="GK250" s="15"/>
      <c r="GL250" s="15"/>
      <c r="GM250" s="15"/>
      <c r="GN250" s="15"/>
      <c r="GO250" s="15"/>
      <c r="GP250" s="15"/>
      <c r="GQ250" s="15"/>
      <c r="GT250" s="15"/>
      <c r="GU250" s="15"/>
      <c r="GV250" s="15"/>
      <c r="GW250" s="15"/>
      <c r="GX250" s="15"/>
      <c r="GY250" s="15"/>
      <c r="GZ250" s="15"/>
      <c r="HA250" s="15"/>
      <c r="HD250" s="15"/>
      <c r="HE250" s="15"/>
      <c r="HF250" s="15"/>
      <c r="HG250" s="15"/>
      <c r="HH250" s="15"/>
      <c r="HI250" s="15"/>
      <c r="HJ250" s="15"/>
      <c r="HK250" s="15"/>
      <c r="HN250" s="15"/>
      <c r="HO250" s="15"/>
      <c r="HP250" s="15"/>
      <c r="HQ250" s="15"/>
      <c r="HR250" s="15"/>
      <c r="HS250" s="15"/>
      <c r="HT250" s="15"/>
      <c r="HU250" s="15"/>
      <c r="HX250" s="15"/>
      <c r="HY250" s="15"/>
      <c r="HZ250" s="15"/>
      <c r="IA250" s="15"/>
      <c r="IB250" s="15"/>
      <c r="IC250" s="15"/>
      <c r="ID250" s="15"/>
      <c r="IE250" s="15"/>
      <c r="IH250" s="15"/>
      <c r="II250" s="15"/>
      <c r="IJ250" s="15"/>
      <c r="IK250" s="15"/>
      <c r="IL250" s="15"/>
      <c r="IM250" s="15"/>
      <c r="IN250" s="15"/>
      <c r="IO250" s="15"/>
      <c r="IR250" s="15"/>
      <c r="IS250" s="15"/>
      <c r="IT250" s="15"/>
      <c r="IU250" s="15"/>
      <c r="IV250" s="15"/>
      <c r="IW250" s="15"/>
      <c r="IX250" s="15"/>
      <c r="IY250" s="15"/>
      <c r="JB250" s="15"/>
      <c r="JC250" s="15"/>
      <c r="JD250" s="15"/>
      <c r="JE250" s="15"/>
      <c r="JF250" s="15"/>
      <c r="JG250" s="15"/>
      <c r="JH250" s="15"/>
      <c r="JI250" s="15"/>
      <c r="JL250" s="15"/>
      <c r="JM250" s="15"/>
      <c r="JN250" s="15"/>
      <c r="JO250" s="15"/>
      <c r="JP250" s="15"/>
      <c r="JQ250" s="15"/>
      <c r="JR250" s="15"/>
      <c r="JS250" s="15"/>
      <c r="JV250" s="15"/>
      <c r="JW250" s="15"/>
      <c r="JX250" s="15"/>
      <c r="JY250" s="15"/>
      <c r="JZ250" s="15"/>
      <c r="KA250" s="15"/>
      <c r="KB250" s="15"/>
      <c r="KC250" s="15"/>
      <c r="KF250" s="15"/>
      <c r="KG250" s="15"/>
      <c r="KH250" s="15"/>
      <c r="KI250" s="15"/>
      <c r="KJ250" s="15"/>
      <c r="KK250" s="15"/>
      <c r="KL250" s="15"/>
      <c r="KM250" s="15"/>
      <c r="KP250" s="15"/>
      <c r="KQ250" s="15"/>
      <c r="KR250" s="15"/>
      <c r="KS250" s="15"/>
      <c r="KT250" s="15"/>
      <c r="KU250" s="15"/>
      <c r="KV250" s="15"/>
      <c r="KW250" s="15"/>
      <c r="KZ250" s="15"/>
      <c r="LA250" s="15"/>
    </row>
    <row r="251" spans="3:313" x14ac:dyDescent="0.25">
      <c r="C251" s="15"/>
      <c r="D251" s="15"/>
      <c r="E251" s="15"/>
      <c r="F251" s="15"/>
      <c r="G251" s="15"/>
      <c r="H251" s="15"/>
      <c r="I251" s="15"/>
      <c r="L251" s="15"/>
      <c r="M251" s="15"/>
      <c r="N251" s="15"/>
      <c r="O251" s="15"/>
      <c r="P251" s="15"/>
      <c r="Q251" s="15"/>
      <c r="R251" s="15"/>
      <c r="S251" s="15"/>
      <c r="V251" s="15"/>
      <c r="W251" s="15"/>
      <c r="X251" s="15"/>
      <c r="Y251" s="15"/>
      <c r="Z251" s="15"/>
      <c r="AA251" s="15"/>
      <c r="AB251" s="15"/>
      <c r="AC251" s="15"/>
      <c r="AF251" s="15"/>
      <c r="AG251" s="15"/>
      <c r="AH251" s="15"/>
      <c r="AI251" s="15"/>
      <c r="AJ251" s="15"/>
      <c r="AK251" s="15"/>
      <c r="AL251" s="15"/>
      <c r="AM251" s="15"/>
      <c r="AP251" s="15"/>
      <c r="AQ251" s="15"/>
      <c r="AR251" s="15"/>
      <c r="AS251" s="15"/>
      <c r="AT251" s="15"/>
      <c r="AU251" s="15"/>
      <c r="AV251" s="15"/>
      <c r="AW251" s="15"/>
      <c r="AZ251" s="15"/>
      <c r="BA251" s="15"/>
      <c r="BB251" s="15"/>
      <c r="BC251" s="15"/>
      <c r="BD251" s="15"/>
      <c r="BE251" s="15"/>
      <c r="BF251" s="15"/>
      <c r="BG251" s="15"/>
      <c r="BJ251" s="15"/>
      <c r="BK251" s="15"/>
      <c r="BL251" s="15"/>
      <c r="BM251" s="15"/>
      <c r="BN251" s="15"/>
      <c r="BO251" s="15"/>
      <c r="BP251" s="15"/>
      <c r="BQ251" s="15"/>
      <c r="BT251" s="15"/>
      <c r="BU251" s="15"/>
      <c r="BV251" s="15"/>
      <c r="BW251" s="15"/>
      <c r="BX251" s="15"/>
      <c r="BY251" s="15"/>
      <c r="BZ251" s="15"/>
      <c r="CA251" s="15"/>
      <c r="CD251" s="15"/>
      <c r="CE251" s="15"/>
      <c r="CF251" s="15"/>
      <c r="CG251" s="15"/>
      <c r="CH251" s="15"/>
      <c r="CI251" s="15"/>
      <c r="CJ251" s="15"/>
      <c r="CK251" s="15"/>
      <c r="CN251" s="15"/>
      <c r="CO251" s="15"/>
      <c r="CP251" s="15"/>
      <c r="CQ251" s="15"/>
      <c r="CR251" s="15"/>
      <c r="CS251" s="15"/>
      <c r="CT251" s="15"/>
      <c r="CU251" s="15"/>
      <c r="CX251" s="15"/>
      <c r="CY251" s="15"/>
      <c r="CZ251" s="15"/>
      <c r="DA251" s="15"/>
      <c r="DB251" s="15"/>
      <c r="DC251" s="15"/>
      <c r="DD251" s="15"/>
      <c r="DE251" s="15"/>
      <c r="DH251" s="15"/>
      <c r="DI251" s="15"/>
      <c r="DJ251" s="15"/>
      <c r="DK251" s="15"/>
      <c r="DL251" s="15"/>
      <c r="DM251" s="15"/>
      <c r="DN251" s="15"/>
      <c r="DO251" s="15"/>
      <c r="DR251" s="15"/>
      <c r="DS251" s="15"/>
      <c r="DT251" s="15"/>
      <c r="DU251" s="15"/>
      <c r="DV251" s="15"/>
      <c r="DW251" s="15"/>
      <c r="DX251" s="15"/>
      <c r="DY251" s="15"/>
      <c r="EB251" s="15"/>
      <c r="EC251" s="15"/>
      <c r="ED251" s="15"/>
      <c r="EE251" s="15"/>
      <c r="EF251" s="15"/>
      <c r="EG251" s="15"/>
      <c r="EH251" s="15"/>
      <c r="EI251" s="15"/>
      <c r="EL251" s="15"/>
      <c r="EM251" s="15"/>
      <c r="EN251" s="15"/>
      <c r="EO251" s="15"/>
      <c r="EP251" s="15"/>
      <c r="EQ251" s="15"/>
      <c r="ER251" s="15"/>
      <c r="ES251" s="15"/>
      <c r="EV251" s="15"/>
      <c r="EW251" s="15"/>
      <c r="EX251" s="15"/>
      <c r="EY251" s="15"/>
      <c r="EZ251" s="15"/>
      <c r="FA251" s="15"/>
      <c r="FB251" s="15"/>
      <c r="FC251" s="15"/>
      <c r="FF251" s="15"/>
      <c r="FG251" s="15"/>
      <c r="FH251" s="15"/>
      <c r="FI251" s="15"/>
      <c r="FJ251" s="15"/>
      <c r="FK251" s="15"/>
      <c r="FL251" s="15"/>
      <c r="FM251" s="15"/>
      <c r="FP251" s="15"/>
      <c r="FQ251" s="15"/>
      <c r="FR251" s="15"/>
      <c r="FS251" s="15"/>
      <c r="FT251" s="15"/>
      <c r="FU251" s="15"/>
      <c r="FV251" s="15"/>
      <c r="FW251" s="15"/>
      <c r="FZ251" s="15"/>
      <c r="GA251" s="15"/>
      <c r="GB251" s="15"/>
      <c r="GC251" s="15"/>
      <c r="GD251" s="15"/>
      <c r="GE251" s="15"/>
      <c r="GF251" s="15"/>
      <c r="GG251" s="15"/>
      <c r="GJ251" s="15"/>
      <c r="GK251" s="15"/>
      <c r="GL251" s="15"/>
      <c r="GM251" s="15"/>
      <c r="GN251" s="15"/>
      <c r="GO251" s="15"/>
      <c r="GP251" s="15"/>
      <c r="GQ251" s="15"/>
      <c r="GT251" s="15"/>
      <c r="GU251" s="15"/>
      <c r="GV251" s="15"/>
      <c r="GW251" s="15"/>
      <c r="GX251" s="15"/>
      <c r="GY251" s="15"/>
      <c r="GZ251" s="15"/>
      <c r="HA251" s="15"/>
      <c r="HD251" s="15"/>
      <c r="HE251" s="15"/>
      <c r="HF251" s="15"/>
      <c r="HG251" s="15"/>
      <c r="HH251" s="15"/>
      <c r="HI251" s="15"/>
      <c r="HJ251" s="15"/>
      <c r="HK251" s="15"/>
      <c r="HN251" s="15"/>
      <c r="HO251" s="15"/>
      <c r="HP251" s="15"/>
      <c r="HQ251" s="15"/>
      <c r="HR251" s="15"/>
      <c r="HS251" s="15"/>
      <c r="HT251" s="15"/>
      <c r="HU251" s="15"/>
      <c r="HX251" s="15"/>
      <c r="HY251" s="15"/>
      <c r="HZ251" s="15"/>
      <c r="IA251" s="15"/>
      <c r="IB251" s="15"/>
      <c r="IC251" s="15"/>
      <c r="ID251" s="15"/>
      <c r="IE251" s="15"/>
      <c r="IH251" s="15"/>
      <c r="II251" s="15"/>
      <c r="IJ251" s="15"/>
      <c r="IK251" s="15"/>
      <c r="IL251" s="15"/>
      <c r="IM251" s="15"/>
      <c r="IN251" s="15"/>
      <c r="IO251" s="15"/>
      <c r="IR251" s="15"/>
      <c r="IS251" s="15"/>
      <c r="IT251" s="15"/>
      <c r="IU251" s="15"/>
      <c r="IV251" s="15"/>
      <c r="IW251" s="15"/>
      <c r="IX251" s="15"/>
      <c r="IY251" s="15"/>
      <c r="JB251" s="15"/>
      <c r="JC251" s="15"/>
      <c r="JD251" s="15"/>
      <c r="JE251" s="15"/>
      <c r="JF251" s="15"/>
      <c r="JG251" s="15"/>
      <c r="JH251" s="15"/>
      <c r="JI251" s="15"/>
      <c r="JL251" s="15"/>
      <c r="JM251" s="15"/>
      <c r="JN251" s="15"/>
      <c r="JO251" s="15"/>
      <c r="JP251" s="15"/>
      <c r="JQ251" s="15"/>
      <c r="JR251" s="15"/>
      <c r="JS251" s="15"/>
      <c r="JV251" s="15"/>
      <c r="JW251" s="15"/>
      <c r="JX251" s="15"/>
      <c r="JY251" s="15"/>
      <c r="JZ251" s="15"/>
      <c r="KA251" s="15"/>
      <c r="KB251" s="15"/>
      <c r="KC251" s="15"/>
      <c r="KF251" s="15"/>
      <c r="KG251" s="15"/>
      <c r="KH251" s="15"/>
      <c r="KI251" s="15"/>
      <c r="KJ251" s="15"/>
      <c r="KK251" s="15"/>
      <c r="KL251" s="15"/>
      <c r="KM251" s="15"/>
      <c r="KP251" s="15"/>
      <c r="KQ251" s="15"/>
      <c r="KR251" s="15"/>
      <c r="KS251" s="15"/>
      <c r="KT251" s="15"/>
      <c r="KU251" s="15"/>
      <c r="KV251" s="15"/>
      <c r="KW251" s="15"/>
      <c r="KZ251" s="15"/>
      <c r="LA251" s="15"/>
    </row>
    <row r="252" spans="3:313" x14ac:dyDescent="0.25">
      <c r="C252" s="15"/>
      <c r="D252" s="15"/>
      <c r="E252" s="15"/>
      <c r="F252" s="15"/>
      <c r="G252" s="15"/>
      <c r="H252" s="15"/>
      <c r="I252" s="15"/>
      <c r="L252" s="15"/>
      <c r="M252" s="15"/>
      <c r="N252" s="15"/>
      <c r="O252" s="15"/>
      <c r="P252" s="15"/>
      <c r="Q252" s="15"/>
      <c r="R252" s="15"/>
      <c r="S252" s="15"/>
      <c r="V252" s="15"/>
      <c r="W252" s="15"/>
      <c r="X252" s="15"/>
      <c r="Y252" s="15"/>
      <c r="Z252" s="15"/>
      <c r="AA252" s="15"/>
      <c r="AB252" s="15"/>
      <c r="AC252" s="15"/>
      <c r="AF252" s="15"/>
      <c r="AG252" s="15"/>
      <c r="AH252" s="15"/>
      <c r="AI252" s="15"/>
      <c r="AJ252" s="15"/>
      <c r="AK252" s="15"/>
      <c r="AL252" s="15"/>
      <c r="AM252" s="15"/>
      <c r="AP252" s="15"/>
      <c r="AQ252" s="15"/>
      <c r="AR252" s="15"/>
      <c r="AS252" s="15"/>
      <c r="AT252" s="15"/>
      <c r="AU252" s="15"/>
      <c r="AV252" s="15"/>
      <c r="AW252" s="15"/>
      <c r="AZ252" s="15"/>
      <c r="BA252" s="15"/>
      <c r="BB252" s="15"/>
      <c r="BC252" s="15"/>
      <c r="BD252" s="15"/>
      <c r="BE252" s="15"/>
      <c r="BF252" s="15"/>
      <c r="BG252" s="15"/>
      <c r="BJ252" s="15"/>
      <c r="BK252" s="15"/>
      <c r="BL252" s="15"/>
      <c r="BM252" s="15"/>
      <c r="BN252" s="15"/>
      <c r="BO252" s="15"/>
      <c r="BP252" s="15"/>
      <c r="BQ252" s="15"/>
      <c r="BT252" s="15"/>
      <c r="BU252" s="15"/>
      <c r="BV252" s="15"/>
      <c r="BW252" s="15"/>
      <c r="BX252" s="15"/>
      <c r="BY252" s="15"/>
      <c r="BZ252" s="15"/>
      <c r="CA252" s="15"/>
      <c r="CD252" s="15"/>
      <c r="CE252" s="15"/>
      <c r="CF252" s="15"/>
      <c r="CG252" s="15"/>
      <c r="CH252" s="15"/>
      <c r="CI252" s="15"/>
      <c r="CJ252" s="15"/>
      <c r="CK252" s="15"/>
      <c r="CN252" s="15"/>
      <c r="CO252" s="15"/>
      <c r="CP252" s="15"/>
      <c r="CQ252" s="15"/>
      <c r="CR252" s="15"/>
      <c r="CS252" s="15"/>
      <c r="CT252" s="15"/>
      <c r="CU252" s="15"/>
      <c r="CX252" s="15"/>
      <c r="CY252" s="15"/>
      <c r="CZ252" s="15"/>
      <c r="DA252" s="15"/>
      <c r="DB252" s="15"/>
      <c r="DC252" s="15"/>
      <c r="DD252" s="15"/>
      <c r="DE252" s="15"/>
      <c r="DH252" s="15"/>
      <c r="DI252" s="15"/>
      <c r="DJ252" s="15"/>
      <c r="DK252" s="15"/>
      <c r="DL252" s="15"/>
      <c r="DM252" s="15"/>
      <c r="DN252" s="15"/>
      <c r="DO252" s="15"/>
      <c r="DR252" s="15"/>
      <c r="DS252" s="15"/>
      <c r="DT252" s="15"/>
      <c r="DU252" s="15"/>
      <c r="DV252" s="15"/>
      <c r="DW252" s="15"/>
      <c r="DX252" s="15"/>
      <c r="DY252" s="15"/>
      <c r="EB252" s="15"/>
      <c r="EC252" s="15"/>
      <c r="ED252" s="15"/>
      <c r="EE252" s="15"/>
      <c r="EF252" s="15"/>
      <c r="EG252" s="15"/>
      <c r="EH252" s="15"/>
      <c r="EI252" s="15"/>
      <c r="EL252" s="15"/>
      <c r="EM252" s="15"/>
      <c r="EN252" s="15"/>
      <c r="EO252" s="15"/>
      <c r="EP252" s="15"/>
      <c r="EQ252" s="15"/>
      <c r="ER252" s="15"/>
      <c r="ES252" s="15"/>
      <c r="EV252" s="15"/>
      <c r="EW252" s="15"/>
      <c r="EX252" s="15"/>
      <c r="EY252" s="15"/>
      <c r="EZ252" s="15"/>
      <c r="FA252" s="15"/>
      <c r="FB252" s="15"/>
      <c r="FC252" s="15"/>
      <c r="FF252" s="15"/>
      <c r="FG252" s="15"/>
      <c r="FH252" s="15"/>
      <c r="FI252" s="15"/>
      <c r="FJ252" s="15"/>
      <c r="FK252" s="15"/>
      <c r="FL252" s="15"/>
      <c r="FM252" s="15"/>
      <c r="FP252" s="15"/>
      <c r="FQ252" s="15"/>
      <c r="FR252" s="15"/>
      <c r="FS252" s="15"/>
      <c r="FT252" s="15"/>
      <c r="FU252" s="15"/>
      <c r="FV252" s="15"/>
      <c r="FW252" s="15"/>
      <c r="FZ252" s="15"/>
      <c r="GA252" s="15"/>
      <c r="GB252" s="15"/>
      <c r="GC252" s="15"/>
      <c r="GD252" s="15"/>
      <c r="GE252" s="15"/>
      <c r="GF252" s="15"/>
      <c r="GG252" s="15"/>
      <c r="GJ252" s="15"/>
      <c r="GK252" s="15"/>
      <c r="GL252" s="15"/>
      <c r="GM252" s="15"/>
      <c r="GN252" s="15"/>
      <c r="GO252" s="15"/>
      <c r="GP252" s="15"/>
      <c r="GQ252" s="15"/>
      <c r="GT252" s="15"/>
      <c r="GU252" s="15"/>
      <c r="GV252" s="15"/>
      <c r="GW252" s="15"/>
      <c r="GX252" s="15"/>
      <c r="GY252" s="15"/>
      <c r="GZ252" s="15"/>
      <c r="HA252" s="15"/>
      <c r="HD252" s="15"/>
      <c r="HE252" s="15"/>
      <c r="HF252" s="15"/>
      <c r="HG252" s="15"/>
      <c r="HH252" s="15"/>
      <c r="HI252" s="15"/>
      <c r="HJ252" s="15"/>
      <c r="HK252" s="15"/>
      <c r="HN252" s="15"/>
      <c r="HO252" s="15"/>
      <c r="HP252" s="15"/>
      <c r="HQ252" s="15"/>
      <c r="HR252" s="15"/>
      <c r="HS252" s="15"/>
      <c r="HT252" s="15"/>
      <c r="HU252" s="15"/>
      <c r="HX252" s="15"/>
      <c r="HY252" s="15"/>
      <c r="HZ252" s="15"/>
      <c r="IA252" s="15"/>
      <c r="IB252" s="15"/>
      <c r="IC252" s="15"/>
      <c r="ID252" s="15"/>
      <c r="IE252" s="15"/>
      <c r="IH252" s="15"/>
      <c r="II252" s="15"/>
      <c r="IJ252" s="15"/>
      <c r="IK252" s="15"/>
      <c r="IL252" s="15"/>
      <c r="IM252" s="15"/>
      <c r="IN252" s="15"/>
      <c r="IO252" s="15"/>
      <c r="IR252" s="15"/>
      <c r="IS252" s="15"/>
      <c r="IT252" s="15"/>
      <c r="IU252" s="15"/>
      <c r="IV252" s="15"/>
      <c r="IW252" s="15"/>
      <c r="IX252" s="15"/>
      <c r="IY252" s="15"/>
      <c r="JB252" s="15"/>
      <c r="JC252" s="15"/>
      <c r="JD252" s="15"/>
      <c r="JE252" s="15"/>
      <c r="JF252" s="15"/>
      <c r="JG252" s="15"/>
      <c r="JH252" s="15"/>
      <c r="JI252" s="15"/>
      <c r="JL252" s="15"/>
      <c r="JM252" s="15"/>
      <c r="JN252" s="15"/>
      <c r="JO252" s="15"/>
      <c r="JP252" s="15"/>
      <c r="JQ252" s="15"/>
      <c r="JR252" s="15"/>
      <c r="JS252" s="15"/>
      <c r="JV252" s="15"/>
      <c r="JW252" s="15"/>
      <c r="JX252" s="15"/>
      <c r="JY252" s="15"/>
      <c r="JZ252" s="15"/>
      <c r="KA252" s="15"/>
      <c r="KB252" s="15"/>
      <c r="KC252" s="15"/>
      <c r="KF252" s="15"/>
      <c r="KG252" s="15"/>
      <c r="KH252" s="15"/>
      <c r="KI252" s="15"/>
      <c r="KJ252" s="15"/>
      <c r="KK252" s="15"/>
      <c r="KL252" s="15"/>
      <c r="KM252" s="15"/>
      <c r="KP252" s="15"/>
      <c r="KQ252" s="15"/>
      <c r="KR252" s="15"/>
      <c r="KS252" s="15"/>
      <c r="KT252" s="15"/>
      <c r="KU252" s="15"/>
      <c r="KV252" s="15"/>
      <c r="KW252" s="15"/>
      <c r="KZ252" s="15"/>
      <c r="LA252" s="15"/>
    </row>
    <row r="253" spans="3:313" x14ac:dyDescent="0.25">
      <c r="C253" s="15"/>
      <c r="D253" s="15"/>
      <c r="E253" s="15"/>
      <c r="F253" s="15"/>
      <c r="G253" s="15"/>
      <c r="H253" s="15"/>
      <c r="I253" s="15"/>
      <c r="L253" s="15"/>
      <c r="M253" s="15"/>
      <c r="N253" s="15"/>
      <c r="O253" s="15"/>
      <c r="P253" s="15"/>
      <c r="Q253" s="15"/>
      <c r="R253" s="15"/>
      <c r="S253" s="15"/>
      <c r="V253" s="15"/>
      <c r="W253" s="15"/>
      <c r="X253" s="15"/>
      <c r="Y253" s="15"/>
      <c r="Z253" s="15"/>
      <c r="AA253" s="15"/>
      <c r="AB253" s="15"/>
      <c r="AC253" s="15"/>
      <c r="AF253" s="15"/>
      <c r="AG253" s="15"/>
      <c r="AH253" s="15"/>
      <c r="AI253" s="15"/>
      <c r="AJ253" s="15"/>
      <c r="AK253" s="15"/>
      <c r="AL253" s="15"/>
      <c r="AM253" s="15"/>
      <c r="AP253" s="15"/>
      <c r="AQ253" s="15"/>
      <c r="AR253" s="15"/>
      <c r="AS253" s="15"/>
      <c r="AT253" s="15"/>
      <c r="AU253" s="15"/>
      <c r="AV253" s="15"/>
      <c r="AW253" s="15"/>
      <c r="AZ253" s="15"/>
      <c r="BA253" s="15"/>
      <c r="BB253" s="15"/>
      <c r="BC253" s="15"/>
      <c r="BD253" s="15"/>
      <c r="BE253" s="15"/>
      <c r="BF253" s="15"/>
      <c r="BG253" s="15"/>
      <c r="BJ253" s="15"/>
      <c r="BK253" s="15"/>
      <c r="BL253" s="15"/>
      <c r="BM253" s="15"/>
      <c r="BN253" s="15"/>
      <c r="BO253" s="15"/>
      <c r="BP253" s="15"/>
      <c r="BQ253" s="15"/>
      <c r="BT253" s="15"/>
      <c r="BU253" s="15"/>
      <c r="BV253" s="15"/>
      <c r="BW253" s="15"/>
      <c r="BX253" s="15"/>
      <c r="BY253" s="15"/>
      <c r="BZ253" s="15"/>
      <c r="CA253" s="15"/>
      <c r="CD253" s="15"/>
      <c r="CE253" s="15"/>
      <c r="CF253" s="15"/>
      <c r="CG253" s="15"/>
      <c r="CH253" s="15"/>
      <c r="CI253" s="15"/>
      <c r="CJ253" s="15"/>
      <c r="CK253" s="15"/>
      <c r="CN253" s="15"/>
      <c r="CO253" s="15"/>
      <c r="CP253" s="15"/>
      <c r="CQ253" s="15"/>
      <c r="CR253" s="15"/>
      <c r="CS253" s="15"/>
      <c r="CT253" s="15"/>
      <c r="CU253" s="15"/>
      <c r="CX253" s="15"/>
      <c r="CY253" s="15"/>
      <c r="CZ253" s="15"/>
      <c r="DA253" s="15"/>
      <c r="DB253" s="15"/>
      <c r="DC253" s="15"/>
      <c r="DD253" s="15"/>
      <c r="DE253" s="15"/>
      <c r="DH253" s="15"/>
      <c r="DI253" s="15"/>
      <c r="DJ253" s="15"/>
      <c r="DK253" s="15"/>
      <c r="DL253" s="15"/>
      <c r="DM253" s="15"/>
      <c r="DN253" s="15"/>
      <c r="DO253" s="15"/>
      <c r="DR253" s="15"/>
      <c r="DS253" s="15"/>
      <c r="DT253" s="15"/>
      <c r="DU253" s="15"/>
      <c r="DV253" s="15"/>
      <c r="DW253" s="15"/>
      <c r="DX253" s="15"/>
      <c r="DY253" s="15"/>
      <c r="EB253" s="15"/>
      <c r="EC253" s="15"/>
      <c r="ED253" s="15"/>
      <c r="EE253" s="15"/>
      <c r="EF253" s="15"/>
      <c r="EG253" s="15"/>
      <c r="EH253" s="15"/>
      <c r="EI253" s="15"/>
      <c r="EL253" s="15"/>
      <c r="EM253" s="15"/>
      <c r="EN253" s="15"/>
      <c r="EO253" s="15"/>
      <c r="EP253" s="15"/>
      <c r="EQ253" s="15"/>
      <c r="ER253" s="15"/>
      <c r="ES253" s="15"/>
      <c r="EV253" s="15"/>
      <c r="EW253" s="15"/>
      <c r="EX253" s="15"/>
      <c r="EY253" s="15"/>
      <c r="EZ253" s="15"/>
      <c r="FA253" s="15"/>
      <c r="FB253" s="15"/>
      <c r="FC253" s="15"/>
      <c r="FF253" s="15"/>
      <c r="FG253" s="15"/>
      <c r="FH253" s="15"/>
      <c r="FI253" s="15"/>
      <c r="FJ253" s="15"/>
      <c r="FK253" s="15"/>
      <c r="FL253" s="15"/>
      <c r="FM253" s="15"/>
      <c r="FP253" s="15"/>
      <c r="FQ253" s="15"/>
      <c r="FR253" s="15"/>
      <c r="FS253" s="15"/>
      <c r="FT253" s="15"/>
      <c r="FU253" s="15"/>
      <c r="FV253" s="15"/>
      <c r="FW253" s="15"/>
      <c r="FZ253" s="15"/>
      <c r="GA253" s="15"/>
      <c r="GB253" s="15"/>
      <c r="GC253" s="15"/>
      <c r="GD253" s="15"/>
      <c r="GE253" s="15"/>
      <c r="GF253" s="15"/>
      <c r="GG253" s="15"/>
      <c r="GJ253" s="15"/>
      <c r="GK253" s="15"/>
      <c r="GL253" s="15"/>
      <c r="GM253" s="15"/>
      <c r="GN253" s="15"/>
      <c r="GO253" s="15"/>
      <c r="GP253" s="15"/>
      <c r="GQ253" s="15"/>
      <c r="GT253" s="15"/>
      <c r="GU253" s="15"/>
      <c r="GV253" s="15"/>
      <c r="GW253" s="15"/>
      <c r="GX253" s="15"/>
      <c r="GY253" s="15"/>
      <c r="GZ253" s="15"/>
      <c r="HA253" s="15"/>
      <c r="HD253" s="15"/>
      <c r="HE253" s="15"/>
      <c r="HF253" s="15"/>
      <c r="HG253" s="15"/>
      <c r="HH253" s="15"/>
      <c r="HI253" s="15"/>
      <c r="HJ253" s="15"/>
      <c r="HK253" s="15"/>
      <c r="HN253" s="15"/>
      <c r="HO253" s="15"/>
      <c r="HP253" s="15"/>
      <c r="HQ253" s="15"/>
      <c r="HR253" s="15"/>
      <c r="HS253" s="15"/>
      <c r="HT253" s="15"/>
      <c r="HU253" s="15"/>
      <c r="HX253" s="15"/>
      <c r="HY253" s="15"/>
      <c r="HZ253" s="15"/>
      <c r="IA253" s="15"/>
      <c r="IB253" s="15"/>
      <c r="IC253" s="15"/>
      <c r="ID253" s="15"/>
      <c r="IE253" s="15"/>
      <c r="IH253" s="15"/>
      <c r="II253" s="15"/>
      <c r="IJ253" s="15"/>
      <c r="IK253" s="15"/>
      <c r="IL253" s="15"/>
      <c r="IM253" s="15"/>
      <c r="IN253" s="15"/>
      <c r="IO253" s="15"/>
      <c r="IR253" s="15"/>
      <c r="IS253" s="15"/>
      <c r="IT253" s="15"/>
      <c r="IU253" s="15"/>
      <c r="IV253" s="15"/>
      <c r="IW253" s="15"/>
      <c r="IX253" s="15"/>
      <c r="IY253" s="15"/>
      <c r="JB253" s="15"/>
      <c r="JC253" s="15"/>
      <c r="JD253" s="15"/>
      <c r="JE253" s="15"/>
      <c r="JF253" s="15"/>
      <c r="JG253" s="15"/>
      <c r="JH253" s="15"/>
      <c r="JI253" s="15"/>
      <c r="JL253" s="15"/>
      <c r="JM253" s="15"/>
      <c r="JN253" s="15"/>
      <c r="JO253" s="15"/>
      <c r="JP253" s="15"/>
      <c r="JQ253" s="15"/>
      <c r="JR253" s="15"/>
      <c r="JS253" s="15"/>
      <c r="JV253" s="15"/>
      <c r="JW253" s="15"/>
      <c r="JX253" s="15"/>
      <c r="JY253" s="15"/>
      <c r="JZ253" s="15"/>
      <c r="KA253" s="15"/>
      <c r="KB253" s="15"/>
      <c r="KC253" s="15"/>
      <c r="KF253" s="15"/>
      <c r="KG253" s="15"/>
      <c r="KH253" s="15"/>
      <c r="KI253" s="15"/>
      <c r="KJ253" s="15"/>
      <c r="KK253" s="15"/>
      <c r="KL253" s="15"/>
      <c r="KM253" s="15"/>
      <c r="KP253" s="15"/>
      <c r="KQ253" s="15"/>
      <c r="KR253" s="15"/>
      <c r="KS253" s="15"/>
      <c r="KT253" s="15"/>
      <c r="KU253" s="15"/>
      <c r="KV253" s="15"/>
      <c r="KW253" s="15"/>
      <c r="KZ253" s="15"/>
      <c r="LA253" s="15"/>
    </row>
    <row r="254" spans="3:313" x14ac:dyDescent="0.25">
      <c r="C254" s="15"/>
      <c r="D254" s="15"/>
      <c r="E254" s="15"/>
      <c r="F254" s="15"/>
      <c r="G254" s="15"/>
      <c r="H254" s="15"/>
      <c r="I254" s="15"/>
      <c r="L254" s="15"/>
      <c r="M254" s="15"/>
      <c r="N254" s="15"/>
      <c r="O254" s="15"/>
      <c r="P254" s="15"/>
      <c r="Q254" s="15"/>
      <c r="R254" s="15"/>
      <c r="S254" s="15"/>
      <c r="V254" s="15"/>
      <c r="W254" s="15"/>
      <c r="X254" s="15"/>
      <c r="Y254" s="15"/>
      <c r="Z254" s="15"/>
      <c r="AA254" s="15"/>
      <c r="AB254" s="15"/>
      <c r="AC254" s="15"/>
      <c r="AF254" s="15"/>
      <c r="AG254" s="15"/>
      <c r="AH254" s="15"/>
      <c r="AI254" s="15"/>
      <c r="AJ254" s="15"/>
      <c r="AK254" s="15"/>
      <c r="AL254" s="15"/>
      <c r="AM254" s="15"/>
      <c r="AP254" s="15"/>
      <c r="AQ254" s="15"/>
      <c r="AR254" s="15"/>
      <c r="AS254" s="15"/>
      <c r="AT254" s="15"/>
      <c r="AU254" s="15"/>
      <c r="AV254" s="15"/>
      <c r="AW254" s="15"/>
      <c r="AZ254" s="15"/>
      <c r="BA254" s="15"/>
      <c r="BB254" s="15"/>
      <c r="BC254" s="15"/>
      <c r="BD254" s="15"/>
      <c r="BE254" s="15"/>
      <c r="BF254" s="15"/>
      <c r="BG254" s="15"/>
      <c r="BJ254" s="15"/>
      <c r="BK254" s="15"/>
      <c r="BL254" s="15"/>
      <c r="BM254" s="15"/>
      <c r="BN254" s="15"/>
      <c r="BO254" s="15"/>
      <c r="BP254" s="15"/>
      <c r="BQ254" s="15"/>
      <c r="BT254" s="15"/>
      <c r="BU254" s="15"/>
      <c r="BV254" s="15"/>
      <c r="BW254" s="15"/>
      <c r="BX254" s="15"/>
      <c r="BY254" s="15"/>
      <c r="BZ254" s="15"/>
      <c r="CA254" s="15"/>
      <c r="CD254" s="15"/>
      <c r="CE254" s="15"/>
      <c r="CF254" s="15"/>
      <c r="CG254" s="15"/>
      <c r="CH254" s="15"/>
      <c r="CI254" s="15"/>
      <c r="CJ254" s="15"/>
      <c r="CK254" s="15"/>
      <c r="CN254" s="15"/>
      <c r="CO254" s="15"/>
      <c r="CP254" s="15"/>
      <c r="CQ254" s="15"/>
      <c r="CR254" s="15"/>
      <c r="CS254" s="15"/>
      <c r="CT254" s="15"/>
      <c r="CU254" s="15"/>
      <c r="CX254" s="15"/>
      <c r="CY254" s="15"/>
      <c r="CZ254" s="15"/>
      <c r="DA254" s="15"/>
      <c r="DB254" s="15"/>
      <c r="DC254" s="15"/>
      <c r="DD254" s="15"/>
      <c r="DE254" s="15"/>
      <c r="DH254" s="15"/>
      <c r="DI254" s="15"/>
      <c r="DJ254" s="15"/>
      <c r="DK254" s="15"/>
      <c r="DL254" s="15"/>
      <c r="DM254" s="15"/>
      <c r="DN254" s="15"/>
      <c r="DO254" s="15"/>
      <c r="DR254" s="15"/>
      <c r="DS254" s="15"/>
      <c r="DT254" s="15"/>
      <c r="DU254" s="15"/>
      <c r="DV254" s="15"/>
      <c r="DW254" s="15"/>
      <c r="DX254" s="15"/>
      <c r="DY254" s="15"/>
      <c r="EB254" s="15"/>
      <c r="EC254" s="15"/>
      <c r="ED254" s="15"/>
      <c r="EE254" s="15"/>
      <c r="EF254" s="15"/>
      <c r="EG254" s="15"/>
      <c r="EH254" s="15"/>
      <c r="EI254" s="15"/>
      <c r="EL254" s="15"/>
      <c r="EM254" s="15"/>
      <c r="EN254" s="15"/>
      <c r="EO254" s="15"/>
      <c r="EP254" s="15"/>
      <c r="EQ254" s="15"/>
      <c r="ER254" s="15"/>
      <c r="ES254" s="15"/>
      <c r="EV254" s="15"/>
      <c r="EW254" s="15"/>
      <c r="EX254" s="15"/>
      <c r="EY254" s="15"/>
      <c r="EZ254" s="15"/>
      <c r="FA254" s="15"/>
      <c r="FB254" s="15"/>
      <c r="FC254" s="15"/>
      <c r="FF254" s="15"/>
      <c r="FG254" s="15"/>
      <c r="FH254" s="15"/>
      <c r="FI254" s="15"/>
      <c r="FJ254" s="15"/>
      <c r="FK254" s="15"/>
      <c r="FL254" s="15"/>
      <c r="FM254" s="15"/>
      <c r="FP254" s="15"/>
      <c r="FQ254" s="15"/>
      <c r="FR254" s="15"/>
      <c r="FS254" s="15"/>
      <c r="FT254" s="15"/>
      <c r="FU254" s="15"/>
      <c r="FV254" s="15"/>
      <c r="FW254" s="15"/>
      <c r="FZ254" s="15"/>
      <c r="GA254" s="15"/>
      <c r="GB254" s="15"/>
      <c r="GC254" s="15"/>
      <c r="GD254" s="15"/>
      <c r="GE254" s="15"/>
      <c r="GF254" s="15"/>
      <c r="GG254" s="15"/>
      <c r="GJ254" s="15"/>
      <c r="GK254" s="15"/>
      <c r="GL254" s="15"/>
      <c r="GM254" s="15"/>
      <c r="GN254" s="15"/>
      <c r="GO254" s="15"/>
      <c r="GP254" s="15"/>
      <c r="GQ254" s="15"/>
      <c r="GT254" s="15"/>
      <c r="GU254" s="15"/>
      <c r="GV254" s="15"/>
      <c r="GW254" s="15"/>
      <c r="GX254" s="15"/>
      <c r="GY254" s="15"/>
      <c r="GZ254" s="15"/>
      <c r="HA254" s="15"/>
      <c r="HD254" s="15"/>
      <c r="HE254" s="15"/>
      <c r="HF254" s="15"/>
      <c r="HG254" s="15"/>
      <c r="HH254" s="15"/>
      <c r="HI254" s="15"/>
      <c r="HJ254" s="15"/>
      <c r="HK254" s="15"/>
      <c r="HN254" s="15"/>
      <c r="HO254" s="15"/>
      <c r="HP254" s="15"/>
      <c r="HQ254" s="15"/>
      <c r="HR254" s="15"/>
      <c r="HS254" s="15"/>
      <c r="HT254" s="15"/>
      <c r="HU254" s="15"/>
      <c r="HX254" s="15"/>
      <c r="HY254" s="15"/>
      <c r="HZ254" s="15"/>
      <c r="IA254" s="15"/>
      <c r="IB254" s="15"/>
      <c r="IC254" s="15"/>
      <c r="ID254" s="15"/>
      <c r="IE254" s="15"/>
      <c r="IH254" s="15"/>
      <c r="II254" s="15"/>
      <c r="IJ254" s="15"/>
      <c r="IK254" s="15"/>
      <c r="IL254" s="15"/>
      <c r="IM254" s="15"/>
      <c r="IN254" s="15"/>
      <c r="IO254" s="15"/>
      <c r="IR254" s="15"/>
      <c r="IS254" s="15"/>
      <c r="IT254" s="15"/>
      <c r="IU254" s="15"/>
      <c r="IV254" s="15"/>
      <c r="IW254" s="15"/>
      <c r="IX254" s="15"/>
      <c r="IY254" s="15"/>
      <c r="JB254" s="15"/>
      <c r="JC254" s="15"/>
      <c r="JD254" s="15"/>
      <c r="JE254" s="15"/>
      <c r="JF254" s="15"/>
      <c r="JG254" s="15"/>
      <c r="JH254" s="15"/>
      <c r="JI254" s="15"/>
      <c r="JL254" s="15"/>
      <c r="JM254" s="15"/>
      <c r="JN254" s="15"/>
      <c r="JO254" s="15"/>
      <c r="JP254" s="15"/>
      <c r="JQ254" s="15"/>
      <c r="JR254" s="15"/>
      <c r="JS254" s="15"/>
      <c r="JV254" s="15"/>
      <c r="JW254" s="15"/>
      <c r="JX254" s="15"/>
      <c r="JY254" s="15"/>
      <c r="JZ254" s="15"/>
      <c r="KA254" s="15"/>
      <c r="KB254" s="15"/>
      <c r="KC254" s="15"/>
      <c r="KF254" s="15"/>
      <c r="KG254" s="15"/>
      <c r="KH254" s="15"/>
      <c r="KI254" s="15"/>
      <c r="KJ254" s="15"/>
      <c r="KK254" s="15"/>
      <c r="KL254" s="15"/>
      <c r="KM254" s="15"/>
      <c r="KP254" s="15"/>
      <c r="KQ254" s="15"/>
      <c r="KR254" s="15"/>
      <c r="KS254" s="15"/>
      <c r="KT254" s="15"/>
      <c r="KU254" s="15"/>
      <c r="KV254" s="15"/>
      <c r="KW254" s="15"/>
      <c r="KZ254" s="15"/>
      <c r="LA254" s="15"/>
    </row>
    <row r="255" spans="3:313" x14ac:dyDescent="0.25">
      <c r="C255" s="15"/>
      <c r="D255" s="15"/>
      <c r="E255" s="15"/>
      <c r="F255" s="15"/>
      <c r="G255" s="15"/>
      <c r="H255" s="15"/>
      <c r="I255" s="15"/>
      <c r="L255" s="15"/>
      <c r="M255" s="15"/>
      <c r="N255" s="15"/>
      <c r="O255" s="15"/>
      <c r="P255" s="15"/>
      <c r="Q255" s="15"/>
      <c r="R255" s="15"/>
      <c r="S255" s="15"/>
      <c r="V255" s="15"/>
      <c r="W255" s="15"/>
      <c r="X255" s="15"/>
      <c r="Y255" s="15"/>
      <c r="Z255" s="15"/>
      <c r="AA255" s="15"/>
      <c r="AB255" s="15"/>
      <c r="AC255" s="15"/>
      <c r="AF255" s="15"/>
      <c r="AG255" s="15"/>
      <c r="AH255" s="15"/>
      <c r="AI255" s="15"/>
      <c r="AJ255" s="15"/>
      <c r="AK255" s="15"/>
      <c r="AL255" s="15"/>
      <c r="AM255" s="15"/>
      <c r="AP255" s="15"/>
      <c r="AQ255" s="15"/>
      <c r="AR255" s="15"/>
      <c r="AS255" s="15"/>
      <c r="AT255" s="15"/>
      <c r="AU255" s="15"/>
      <c r="AV255" s="15"/>
      <c r="AW255" s="15"/>
      <c r="AZ255" s="15"/>
      <c r="BA255" s="15"/>
      <c r="BB255" s="15"/>
      <c r="BC255" s="15"/>
      <c r="BD255" s="15"/>
      <c r="BE255" s="15"/>
      <c r="BF255" s="15"/>
      <c r="BG255" s="15"/>
      <c r="BJ255" s="15"/>
      <c r="BK255" s="15"/>
      <c r="BL255" s="15"/>
      <c r="BM255" s="15"/>
      <c r="BN255" s="15"/>
      <c r="BO255" s="15"/>
      <c r="BP255" s="15"/>
      <c r="BQ255" s="15"/>
      <c r="BT255" s="15"/>
      <c r="BU255" s="15"/>
      <c r="BV255" s="15"/>
      <c r="BW255" s="15"/>
      <c r="BX255" s="15"/>
      <c r="BY255" s="15"/>
      <c r="BZ255" s="15"/>
      <c r="CA255" s="15"/>
      <c r="CD255" s="15"/>
      <c r="CE255" s="15"/>
      <c r="CF255" s="15"/>
      <c r="CG255" s="15"/>
      <c r="CH255" s="15"/>
      <c r="CI255" s="15"/>
      <c r="CJ255" s="15"/>
      <c r="CK255" s="15"/>
      <c r="CN255" s="15"/>
      <c r="CO255" s="15"/>
      <c r="CP255" s="15"/>
      <c r="CQ255" s="15"/>
      <c r="CR255" s="15"/>
      <c r="CS255" s="15"/>
      <c r="CT255" s="15"/>
      <c r="CU255" s="15"/>
      <c r="CX255" s="15"/>
      <c r="CY255" s="15"/>
      <c r="CZ255" s="15"/>
      <c r="DA255" s="15"/>
      <c r="DB255" s="15"/>
      <c r="DC255" s="15"/>
      <c r="DD255" s="15"/>
      <c r="DE255" s="15"/>
      <c r="DH255" s="15"/>
      <c r="DI255" s="15"/>
      <c r="DJ255" s="15"/>
      <c r="DK255" s="15"/>
      <c r="DL255" s="15"/>
      <c r="DM255" s="15"/>
      <c r="DN255" s="15"/>
      <c r="DO255" s="15"/>
      <c r="DR255" s="15"/>
      <c r="DS255" s="15"/>
      <c r="DT255" s="15"/>
      <c r="DU255" s="15"/>
      <c r="DV255" s="15"/>
      <c r="DW255" s="15"/>
      <c r="DX255" s="15"/>
      <c r="DY255" s="15"/>
      <c r="EB255" s="15"/>
      <c r="EC255" s="15"/>
      <c r="ED255" s="15"/>
      <c r="EE255" s="15"/>
      <c r="EF255" s="15"/>
      <c r="EG255" s="15"/>
      <c r="EH255" s="15"/>
      <c r="EI255" s="15"/>
      <c r="EL255" s="15"/>
      <c r="EM255" s="15"/>
      <c r="EN255" s="15"/>
      <c r="EO255" s="15"/>
      <c r="EP255" s="15"/>
      <c r="EQ255" s="15"/>
      <c r="ER255" s="15"/>
      <c r="ES255" s="15"/>
      <c r="EV255" s="15"/>
      <c r="EW255" s="15"/>
      <c r="EX255" s="15"/>
      <c r="EY255" s="15"/>
      <c r="EZ255" s="15"/>
      <c r="FA255" s="15"/>
      <c r="FB255" s="15"/>
      <c r="FC255" s="15"/>
      <c r="FF255" s="15"/>
      <c r="FG255" s="15"/>
      <c r="FH255" s="15"/>
      <c r="FI255" s="15"/>
      <c r="FJ255" s="15"/>
      <c r="FK255" s="15"/>
      <c r="FL255" s="15"/>
      <c r="FM255" s="15"/>
      <c r="FP255" s="15"/>
      <c r="FQ255" s="15"/>
      <c r="FR255" s="15"/>
      <c r="FS255" s="15"/>
      <c r="FT255" s="15"/>
      <c r="FU255" s="15"/>
      <c r="FV255" s="15"/>
      <c r="FW255" s="15"/>
      <c r="FZ255" s="15"/>
      <c r="GA255" s="15"/>
      <c r="GB255" s="15"/>
      <c r="GC255" s="15"/>
      <c r="GD255" s="15"/>
      <c r="GE255" s="15"/>
      <c r="GF255" s="15"/>
      <c r="GG255" s="15"/>
      <c r="GJ255" s="15"/>
      <c r="GK255" s="15"/>
      <c r="GL255" s="15"/>
      <c r="GM255" s="15"/>
      <c r="GN255" s="15"/>
      <c r="GO255" s="15"/>
      <c r="GP255" s="15"/>
      <c r="GQ255" s="15"/>
      <c r="GT255" s="15"/>
      <c r="GU255" s="15"/>
      <c r="GV255" s="15"/>
      <c r="GW255" s="15"/>
      <c r="GX255" s="15"/>
      <c r="GY255" s="15"/>
      <c r="GZ255" s="15"/>
      <c r="HA255" s="15"/>
      <c r="HD255" s="15"/>
      <c r="HE255" s="15"/>
      <c r="HF255" s="15"/>
      <c r="HG255" s="15"/>
      <c r="HH255" s="15"/>
      <c r="HI255" s="15"/>
      <c r="HJ255" s="15"/>
      <c r="HK255" s="15"/>
      <c r="HN255" s="15"/>
      <c r="HO255" s="15"/>
      <c r="HP255" s="15"/>
      <c r="HQ255" s="15"/>
      <c r="HR255" s="15"/>
      <c r="HS255" s="15"/>
      <c r="HT255" s="15"/>
      <c r="HU255" s="15"/>
      <c r="HX255" s="15"/>
      <c r="HY255" s="15"/>
      <c r="HZ255" s="15"/>
      <c r="IA255" s="15"/>
      <c r="IB255" s="15"/>
      <c r="IC255" s="15"/>
      <c r="ID255" s="15"/>
      <c r="IE255" s="15"/>
      <c r="IH255" s="15"/>
      <c r="II255" s="15"/>
      <c r="IJ255" s="15"/>
      <c r="IK255" s="15"/>
      <c r="IL255" s="15"/>
      <c r="IM255" s="15"/>
      <c r="IN255" s="15"/>
      <c r="IO255" s="15"/>
      <c r="IR255" s="15"/>
      <c r="IS255" s="15"/>
      <c r="IT255" s="15"/>
      <c r="IU255" s="15"/>
      <c r="IV255" s="15"/>
      <c r="IW255" s="15"/>
      <c r="IX255" s="15"/>
      <c r="IY255" s="15"/>
      <c r="JB255" s="15"/>
      <c r="JC255" s="15"/>
      <c r="JD255" s="15"/>
      <c r="JE255" s="15"/>
      <c r="JF255" s="15"/>
      <c r="JG255" s="15"/>
      <c r="JH255" s="15"/>
      <c r="JI255" s="15"/>
      <c r="JL255" s="15"/>
      <c r="JM255" s="15"/>
      <c r="JN255" s="15"/>
      <c r="JO255" s="15"/>
      <c r="JP255" s="15"/>
      <c r="JQ255" s="15"/>
      <c r="JR255" s="15"/>
      <c r="JS255" s="15"/>
      <c r="JV255" s="15"/>
      <c r="JW255" s="15"/>
      <c r="JX255" s="15"/>
      <c r="JY255" s="15"/>
      <c r="JZ255" s="15"/>
      <c r="KA255" s="15"/>
      <c r="KB255" s="15"/>
      <c r="KC255" s="15"/>
      <c r="KF255" s="15"/>
      <c r="KG255" s="15"/>
      <c r="KH255" s="15"/>
      <c r="KI255" s="15"/>
      <c r="KJ255" s="15"/>
      <c r="KK255" s="15"/>
      <c r="KL255" s="15"/>
      <c r="KM255" s="15"/>
      <c r="KP255" s="15"/>
      <c r="KQ255" s="15"/>
      <c r="KR255" s="15"/>
      <c r="KS255" s="15"/>
      <c r="KT255" s="15"/>
      <c r="KU255" s="15"/>
      <c r="KV255" s="15"/>
      <c r="KW255" s="15"/>
      <c r="KZ255" s="15"/>
      <c r="LA255" s="15"/>
    </row>
    <row r="256" spans="3:313" x14ac:dyDescent="0.25">
      <c r="C256" s="15"/>
      <c r="D256" s="15"/>
      <c r="E256" s="15"/>
      <c r="F256" s="15"/>
      <c r="G256" s="15"/>
      <c r="H256" s="15"/>
      <c r="I256" s="15"/>
      <c r="L256" s="15"/>
      <c r="M256" s="15"/>
      <c r="N256" s="15"/>
      <c r="O256" s="15"/>
      <c r="P256" s="15"/>
      <c r="Q256" s="15"/>
      <c r="R256" s="15"/>
      <c r="S256" s="15"/>
      <c r="V256" s="15"/>
      <c r="W256" s="15"/>
      <c r="X256" s="15"/>
      <c r="Y256" s="15"/>
      <c r="Z256" s="15"/>
      <c r="AA256" s="15"/>
      <c r="AB256" s="15"/>
      <c r="AC256" s="15"/>
      <c r="AF256" s="15"/>
      <c r="AG256" s="15"/>
      <c r="AH256" s="15"/>
      <c r="AI256" s="15"/>
      <c r="AJ256" s="15"/>
      <c r="AK256" s="15"/>
      <c r="AL256" s="15"/>
      <c r="AM256" s="15"/>
      <c r="AP256" s="15"/>
      <c r="AQ256" s="15"/>
      <c r="AR256" s="15"/>
      <c r="AS256" s="15"/>
      <c r="AT256" s="15"/>
      <c r="AU256" s="15"/>
      <c r="AV256" s="15"/>
      <c r="AW256" s="15"/>
      <c r="AZ256" s="15"/>
      <c r="BA256" s="15"/>
      <c r="BB256" s="15"/>
      <c r="BC256" s="15"/>
      <c r="BD256" s="15"/>
      <c r="BE256" s="15"/>
      <c r="BF256" s="15"/>
      <c r="BG256" s="15"/>
      <c r="BJ256" s="15"/>
      <c r="BK256" s="15"/>
      <c r="BL256" s="15"/>
      <c r="BM256" s="15"/>
      <c r="BN256" s="15"/>
      <c r="BO256" s="15"/>
      <c r="BP256" s="15"/>
      <c r="BQ256" s="15"/>
      <c r="BT256" s="15"/>
      <c r="BU256" s="15"/>
      <c r="BV256" s="15"/>
      <c r="BW256" s="15"/>
      <c r="BX256" s="15"/>
      <c r="BY256" s="15"/>
      <c r="BZ256" s="15"/>
      <c r="CA256" s="15"/>
      <c r="CD256" s="15"/>
      <c r="CE256" s="15"/>
      <c r="CF256" s="15"/>
      <c r="CG256" s="15"/>
      <c r="CH256" s="15"/>
      <c r="CI256" s="15"/>
      <c r="CJ256" s="15"/>
      <c r="CK256" s="15"/>
      <c r="CN256" s="15"/>
      <c r="CO256" s="15"/>
      <c r="CP256" s="15"/>
      <c r="CQ256" s="15"/>
      <c r="CR256" s="15"/>
      <c r="CS256" s="15"/>
      <c r="CT256" s="15"/>
      <c r="CU256" s="15"/>
      <c r="CX256" s="15"/>
      <c r="CY256" s="15"/>
      <c r="CZ256" s="15"/>
      <c r="DA256" s="15"/>
      <c r="DB256" s="15"/>
      <c r="DC256" s="15"/>
      <c r="DD256" s="15"/>
      <c r="DE256" s="15"/>
      <c r="DH256" s="15"/>
      <c r="DI256" s="15"/>
      <c r="DJ256" s="15"/>
      <c r="DK256" s="15"/>
      <c r="DL256" s="15"/>
      <c r="DM256" s="15"/>
      <c r="DN256" s="15"/>
      <c r="DO256" s="15"/>
      <c r="DR256" s="15"/>
      <c r="DS256" s="15"/>
      <c r="DT256" s="15"/>
      <c r="DU256" s="15"/>
      <c r="DV256" s="15"/>
      <c r="DW256" s="15"/>
      <c r="DX256" s="15"/>
      <c r="DY256" s="15"/>
      <c r="EB256" s="15"/>
      <c r="EC256" s="15"/>
      <c r="ED256" s="15"/>
      <c r="EE256" s="15"/>
      <c r="EF256" s="15"/>
      <c r="EG256" s="15"/>
      <c r="EH256" s="15"/>
      <c r="EI256" s="15"/>
      <c r="EL256" s="15"/>
      <c r="EM256" s="15"/>
      <c r="EN256" s="15"/>
      <c r="EO256" s="15"/>
      <c r="EP256" s="15"/>
      <c r="EQ256" s="15"/>
      <c r="ER256" s="15"/>
      <c r="ES256" s="15"/>
      <c r="EV256" s="15"/>
      <c r="EW256" s="15"/>
      <c r="EX256" s="15"/>
      <c r="EY256" s="15"/>
      <c r="EZ256" s="15"/>
      <c r="FA256" s="15"/>
      <c r="FB256" s="15"/>
      <c r="FC256" s="15"/>
      <c r="FF256" s="15"/>
      <c r="FG256" s="15"/>
      <c r="FH256" s="15"/>
      <c r="FI256" s="15"/>
      <c r="FJ256" s="15"/>
      <c r="FK256" s="15"/>
      <c r="FL256" s="15"/>
      <c r="FM256" s="15"/>
      <c r="FP256" s="15"/>
      <c r="FQ256" s="15"/>
      <c r="FR256" s="15"/>
      <c r="FS256" s="15"/>
      <c r="FT256" s="15"/>
      <c r="FU256" s="15"/>
      <c r="FV256" s="15"/>
      <c r="FW256" s="15"/>
      <c r="FZ256" s="15"/>
      <c r="GA256" s="15"/>
      <c r="GB256" s="15"/>
      <c r="GC256" s="15"/>
      <c r="GD256" s="15"/>
      <c r="GE256" s="15"/>
      <c r="GF256" s="15"/>
      <c r="GG256" s="15"/>
      <c r="GJ256" s="15"/>
      <c r="GK256" s="15"/>
      <c r="GL256" s="15"/>
      <c r="GM256" s="15"/>
      <c r="GN256" s="15"/>
      <c r="GO256" s="15"/>
      <c r="GP256" s="15"/>
      <c r="GQ256" s="15"/>
      <c r="GT256" s="15"/>
      <c r="GU256" s="15"/>
      <c r="GV256" s="15"/>
      <c r="GW256" s="15"/>
      <c r="GX256" s="15"/>
      <c r="GY256" s="15"/>
      <c r="GZ256" s="15"/>
      <c r="HA256" s="15"/>
      <c r="HD256" s="15"/>
      <c r="HE256" s="15"/>
      <c r="HF256" s="15"/>
      <c r="HG256" s="15"/>
      <c r="HH256" s="15"/>
      <c r="HI256" s="15"/>
      <c r="HJ256" s="15"/>
      <c r="HK256" s="15"/>
      <c r="HN256" s="15"/>
      <c r="HO256" s="15"/>
      <c r="HP256" s="15"/>
      <c r="HQ256" s="15"/>
      <c r="HR256" s="15"/>
      <c r="HS256" s="15"/>
      <c r="HT256" s="15"/>
      <c r="HU256" s="15"/>
      <c r="HX256" s="15"/>
      <c r="HY256" s="15"/>
      <c r="HZ256" s="15"/>
      <c r="IA256" s="15"/>
      <c r="IB256" s="15"/>
      <c r="IC256" s="15"/>
      <c r="ID256" s="15"/>
      <c r="IE256" s="15"/>
      <c r="IH256" s="15"/>
      <c r="II256" s="15"/>
      <c r="IJ256" s="15"/>
      <c r="IK256" s="15"/>
      <c r="IL256" s="15"/>
      <c r="IM256" s="15"/>
      <c r="IN256" s="15"/>
      <c r="IO256" s="15"/>
      <c r="IR256" s="15"/>
      <c r="IS256" s="15"/>
      <c r="IT256" s="15"/>
      <c r="IU256" s="15"/>
      <c r="IV256" s="15"/>
      <c r="IW256" s="15"/>
      <c r="IX256" s="15"/>
      <c r="IY256" s="15"/>
      <c r="JB256" s="15"/>
      <c r="JC256" s="15"/>
      <c r="JD256" s="15"/>
      <c r="JE256" s="15"/>
      <c r="JF256" s="15"/>
      <c r="JG256" s="15"/>
      <c r="JH256" s="15"/>
      <c r="JI256" s="15"/>
      <c r="JL256" s="15"/>
      <c r="JM256" s="15"/>
      <c r="JN256" s="15"/>
      <c r="JO256" s="15"/>
      <c r="JP256" s="15"/>
      <c r="JQ256" s="15"/>
      <c r="JR256" s="15"/>
      <c r="JS256" s="15"/>
      <c r="JV256" s="15"/>
      <c r="JW256" s="15"/>
      <c r="JX256" s="15"/>
      <c r="JY256" s="15"/>
      <c r="JZ256" s="15"/>
      <c r="KA256" s="15"/>
      <c r="KB256" s="15"/>
      <c r="KC256" s="15"/>
      <c r="KF256" s="15"/>
      <c r="KG256" s="15"/>
      <c r="KH256" s="15"/>
      <c r="KI256" s="15"/>
      <c r="KJ256" s="15"/>
      <c r="KK256" s="15"/>
      <c r="KL256" s="15"/>
      <c r="KM256" s="15"/>
      <c r="KP256" s="15"/>
      <c r="KQ256" s="15"/>
      <c r="KR256" s="15"/>
      <c r="KS256" s="15"/>
      <c r="KT256" s="15"/>
      <c r="KU256" s="15"/>
      <c r="KV256" s="15"/>
      <c r="KW256" s="15"/>
      <c r="KZ256" s="15"/>
      <c r="LA256" s="15"/>
    </row>
    <row r="257" spans="3:313" x14ac:dyDescent="0.25">
      <c r="C257" s="15"/>
      <c r="D257" s="15"/>
      <c r="E257" s="15"/>
      <c r="F257" s="15"/>
      <c r="G257" s="15"/>
      <c r="H257" s="15"/>
      <c r="I257" s="15"/>
      <c r="L257" s="15"/>
      <c r="M257" s="15"/>
      <c r="N257" s="15"/>
      <c r="O257" s="15"/>
      <c r="P257" s="15"/>
      <c r="Q257" s="15"/>
      <c r="R257" s="15"/>
      <c r="S257" s="15"/>
      <c r="V257" s="15"/>
      <c r="W257" s="15"/>
      <c r="X257" s="15"/>
      <c r="Y257" s="15"/>
      <c r="Z257" s="15"/>
      <c r="AA257" s="15"/>
      <c r="AB257" s="15"/>
      <c r="AC257" s="15"/>
      <c r="AF257" s="15"/>
      <c r="AG257" s="15"/>
      <c r="AH257" s="15"/>
      <c r="AI257" s="15"/>
      <c r="AJ257" s="15"/>
      <c r="AK257" s="15"/>
      <c r="AL257" s="15"/>
      <c r="AM257" s="15"/>
      <c r="AP257" s="15"/>
      <c r="AQ257" s="15"/>
      <c r="AR257" s="15"/>
      <c r="AS257" s="15"/>
      <c r="AT257" s="15"/>
      <c r="AU257" s="15"/>
      <c r="AV257" s="15"/>
      <c r="AW257" s="15"/>
      <c r="AZ257" s="15"/>
      <c r="BA257" s="15"/>
      <c r="BB257" s="15"/>
      <c r="BC257" s="15"/>
      <c r="BD257" s="15"/>
      <c r="BE257" s="15"/>
      <c r="BF257" s="15"/>
      <c r="BG257" s="15"/>
      <c r="BJ257" s="15"/>
      <c r="BK257" s="15"/>
      <c r="BL257" s="15"/>
      <c r="BM257" s="15"/>
      <c r="BN257" s="15"/>
      <c r="BO257" s="15"/>
      <c r="BP257" s="15"/>
      <c r="BQ257" s="15"/>
      <c r="BT257" s="15"/>
      <c r="BU257" s="15"/>
      <c r="BV257" s="15"/>
      <c r="BW257" s="15"/>
      <c r="BX257" s="15"/>
      <c r="BY257" s="15"/>
      <c r="BZ257" s="15"/>
      <c r="CA257" s="15"/>
      <c r="CD257" s="15"/>
      <c r="CE257" s="15"/>
      <c r="CF257" s="15"/>
      <c r="CG257" s="15"/>
      <c r="CH257" s="15"/>
      <c r="CI257" s="15"/>
      <c r="CJ257" s="15"/>
      <c r="CK257" s="15"/>
      <c r="CN257" s="15"/>
      <c r="CO257" s="15"/>
      <c r="CP257" s="15"/>
      <c r="CQ257" s="15"/>
      <c r="CR257" s="15"/>
      <c r="CS257" s="15"/>
      <c r="CT257" s="15"/>
      <c r="CU257" s="15"/>
      <c r="CX257" s="15"/>
      <c r="CY257" s="15"/>
      <c r="CZ257" s="15"/>
      <c r="DA257" s="15"/>
      <c r="DB257" s="15"/>
      <c r="DC257" s="15"/>
      <c r="DD257" s="15"/>
      <c r="DE257" s="15"/>
      <c r="DH257" s="15"/>
      <c r="DI257" s="15"/>
      <c r="DJ257" s="15"/>
      <c r="DK257" s="15"/>
      <c r="DL257" s="15"/>
      <c r="DM257" s="15"/>
      <c r="DN257" s="15"/>
      <c r="DO257" s="15"/>
      <c r="DR257" s="15"/>
      <c r="DS257" s="15"/>
      <c r="DT257" s="15"/>
      <c r="DU257" s="15"/>
      <c r="DV257" s="15"/>
      <c r="DW257" s="15"/>
      <c r="DX257" s="15"/>
      <c r="DY257" s="15"/>
      <c r="EB257" s="15"/>
      <c r="EC257" s="15"/>
      <c r="ED257" s="15"/>
      <c r="EE257" s="15"/>
      <c r="EF257" s="15"/>
      <c r="EG257" s="15"/>
      <c r="EH257" s="15"/>
      <c r="EI257" s="15"/>
      <c r="EL257" s="15"/>
      <c r="EM257" s="15"/>
      <c r="EN257" s="15"/>
      <c r="EO257" s="15"/>
      <c r="EP257" s="15"/>
      <c r="EQ257" s="15"/>
      <c r="ER257" s="15"/>
      <c r="ES257" s="15"/>
      <c r="EV257" s="15"/>
      <c r="EW257" s="15"/>
      <c r="EX257" s="15"/>
      <c r="EY257" s="15"/>
      <c r="EZ257" s="15"/>
      <c r="FA257" s="15"/>
      <c r="FB257" s="15"/>
      <c r="FC257" s="15"/>
      <c r="FF257" s="15"/>
      <c r="FG257" s="15"/>
      <c r="FH257" s="15"/>
      <c r="FI257" s="15"/>
      <c r="FJ257" s="15"/>
      <c r="FK257" s="15"/>
      <c r="FL257" s="15"/>
      <c r="FM257" s="15"/>
      <c r="FP257" s="15"/>
      <c r="FQ257" s="15"/>
      <c r="FR257" s="15"/>
      <c r="FS257" s="15"/>
      <c r="FT257" s="15"/>
      <c r="FU257" s="15"/>
      <c r="FV257" s="15"/>
      <c r="FW257" s="15"/>
      <c r="FZ257" s="15"/>
      <c r="GA257" s="15"/>
      <c r="GB257" s="15"/>
      <c r="GC257" s="15"/>
      <c r="GD257" s="15"/>
      <c r="GE257" s="15"/>
      <c r="GF257" s="15"/>
      <c r="GG257" s="15"/>
      <c r="GJ257" s="15"/>
      <c r="GK257" s="15"/>
      <c r="GL257" s="15"/>
      <c r="GM257" s="15"/>
      <c r="GN257" s="15"/>
      <c r="GO257" s="15"/>
      <c r="GP257" s="15"/>
      <c r="GQ257" s="15"/>
      <c r="GT257" s="15"/>
      <c r="GU257" s="15"/>
      <c r="GV257" s="15"/>
      <c r="GW257" s="15"/>
      <c r="GX257" s="15"/>
      <c r="GY257" s="15"/>
      <c r="GZ257" s="15"/>
      <c r="HA257" s="15"/>
      <c r="HD257" s="15"/>
      <c r="HE257" s="15"/>
      <c r="HF257" s="15"/>
      <c r="HG257" s="15"/>
      <c r="HH257" s="15"/>
      <c r="HI257" s="15"/>
      <c r="HJ257" s="15"/>
      <c r="HK257" s="15"/>
      <c r="HN257" s="15"/>
      <c r="HO257" s="15"/>
      <c r="HP257" s="15"/>
      <c r="HQ257" s="15"/>
      <c r="HR257" s="15"/>
      <c r="HS257" s="15"/>
      <c r="HT257" s="15"/>
      <c r="HU257" s="15"/>
      <c r="HX257" s="15"/>
      <c r="HY257" s="15"/>
      <c r="HZ257" s="15"/>
      <c r="IA257" s="15"/>
      <c r="IB257" s="15"/>
      <c r="IC257" s="15"/>
      <c r="ID257" s="15"/>
      <c r="IE257" s="15"/>
      <c r="IH257" s="15"/>
      <c r="II257" s="15"/>
      <c r="IJ257" s="15"/>
      <c r="IK257" s="15"/>
      <c r="IL257" s="15"/>
      <c r="IM257" s="15"/>
      <c r="IN257" s="15"/>
      <c r="IO257" s="15"/>
      <c r="IR257" s="15"/>
      <c r="IS257" s="15"/>
      <c r="IT257" s="15"/>
      <c r="IU257" s="15"/>
      <c r="IV257" s="15"/>
      <c r="IW257" s="15"/>
      <c r="IX257" s="15"/>
      <c r="IY257" s="15"/>
      <c r="JB257" s="15"/>
      <c r="JC257" s="15"/>
      <c r="JD257" s="15"/>
      <c r="JE257" s="15"/>
      <c r="JF257" s="15"/>
      <c r="JG257" s="15"/>
      <c r="JH257" s="15"/>
      <c r="JI257" s="15"/>
      <c r="JL257" s="15"/>
      <c r="JM257" s="15"/>
      <c r="JN257" s="15"/>
      <c r="JO257" s="15"/>
      <c r="JP257" s="15"/>
      <c r="JQ257" s="15"/>
      <c r="JR257" s="15"/>
      <c r="JS257" s="15"/>
      <c r="JV257" s="15"/>
      <c r="JW257" s="15"/>
      <c r="JX257" s="15"/>
      <c r="JY257" s="15"/>
      <c r="JZ257" s="15"/>
      <c r="KA257" s="15"/>
      <c r="KB257" s="15"/>
      <c r="KC257" s="15"/>
      <c r="KF257" s="15"/>
      <c r="KG257" s="15"/>
      <c r="KH257" s="15"/>
      <c r="KI257" s="15"/>
      <c r="KJ257" s="15"/>
      <c r="KK257" s="15"/>
      <c r="KL257" s="15"/>
      <c r="KM257" s="15"/>
      <c r="KP257" s="15"/>
      <c r="KQ257" s="15"/>
      <c r="KR257" s="15"/>
      <c r="KS257" s="15"/>
      <c r="KT257" s="15"/>
      <c r="KU257" s="15"/>
      <c r="KV257" s="15"/>
      <c r="KW257" s="15"/>
      <c r="KZ257" s="15"/>
      <c r="LA257" s="15"/>
    </row>
    <row r="258" spans="3:313" x14ac:dyDescent="0.25">
      <c r="C258" s="15"/>
      <c r="D258" s="15"/>
      <c r="E258" s="15"/>
      <c r="F258" s="15"/>
      <c r="G258" s="15"/>
      <c r="H258" s="15"/>
      <c r="I258" s="15"/>
      <c r="L258" s="15"/>
      <c r="M258" s="15"/>
      <c r="N258" s="15"/>
      <c r="O258" s="15"/>
      <c r="P258" s="15"/>
      <c r="Q258" s="15"/>
      <c r="R258" s="15"/>
      <c r="S258" s="15"/>
      <c r="V258" s="15"/>
      <c r="W258" s="15"/>
      <c r="X258" s="15"/>
      <c r="Y258" s="15"/>
      <c r="Z258" s="15"/>
      <c r="AA258" s="15"/>
      <c r="AB258" s="15"/>
      <c r="AC258" s="15"/>
      <c r="AF258" s="15"/>
      <c r="AG258" s="15"/>
      <c r="AH258" s="15"/>
      <c r="AI258" s="15"/>
      <c r="AJ258" s="15"/>
      <c r="AK258" s="15"/>
      <c r="AL258" s="15"/>
      <c r="AM258" s="15"/>
      <c r="AP258" s="15"/>
      <c r="AQ258" s="15"/>
      <c r="AR258" s="15"/>
      <c r="AS258" s="15"/>
      <c r="AT258" s="15"/>
      <c r="AU258" s="15"/>
      <c r="AV258" s="15"/>
      <c r="AW258" s="15"/>
      <c r="AZ258" s="15"/>
      <c r="BA258" s="15"/>
      <c r="BB258" s="15"/>
      <c r="BC258" s="15"/>
      <c r="BD258" s="15"/>
      <c r="BE258" s="15"/>
      <c r="BF258" s="15"/>
      <c r="BG258" s="15"/>
      <c r="BJ258" s="15"/>
      <c r="BK258" s="15"/>
      <c r="BL258" s="15"/>
      <c r="BM258" s="15"/>
      <c r="BN258" s="15"/>
      <c r="BO258" s="15"/>
      <c r="BP258" s="15"/>
      <c r="BQ258" s="15"/>
      <c r="BT258" s="15"/>
      <c r="BU258" s="15"/>
      <c r="BV258" s="15"/>
      <c r="BW258" s="15"/>
      <c r="BX258" s="15"/>
      <c r="BY258" s="15"/>
      <c r="BZ258" s="15"/>
      <c r="CA258" s="15"/>
      <c r="CD258" s="15"/>
      <c r="CE258" s="15"/>
      <c r="CF258" s="15"/>
      <c r="CG258" s="15"/>
      <c r="CH258" s="15"/>
      <c r="CI258" s="15"/>
      <c r="CJ258" s="15"/>
      <c r="CK258" s="15"/>
      <c r="CN258" s="15"/>
      <c r="CO258" s="15"/>
      <c r="CP258" s="15"/>
      <c r="CQ258" s="15"/>
      <c r="CR258" s="15"/>
      <c r="CS258" s="15"/>
      <c r="CT258" s="15"/>
      <c r="CU258" s="15"/>
      <c r="CX258" s="15"/>
      <c r="CY258" s="15"/>
      <c r="CZ258" s="15"/>
      <c r="DA258" s="15"/>
      <c r="DB258" s="15"/>
      <c r="DC258" s="15"/>
      <c r="DD258" s="15"/>
      <c r="DE258" s="15"/>
      <c r="DH258" s="15"/>
      <c r="DI258" s="15"/>
      <c r="DJ258" s="15"/>
      <c r="DK258" s="15"/>
      <c r="DL258" s="15"/>
      <c r="DM258" s="15"/>
      <c r="DN258" s="15"/>
      <c r="DO258" s="15"/>
      <c r="DR258" s="15"/>
      <c r="DS258" s="15"/>
      <c r="DT258" s="15"/>
      <c r="DU258" s="15"/>
      <c r="DV258" s="15"/>
      <c r="DW258" s="15"/>
      <c r="DX258" s="15"/>
      <c r="DY258" s="15"/>
      <c r="EB258" s="15"/>
      <c r="EC258" s="15"/>
      <c r="ED258" s="15"/>
      <c r="EE258" s="15"/>
      <c r="EF258" s="15"/>
      <c r="EG258" s="15"/>
      <c r="EH258" s="15"/>
      <c r="EI258" s="15"/>
      <c r="EL258" s="15"/>
      <c r="EM258" s="15"/>
      <c r="EN258" s="15"/>
      <c r="EO258" s="15"/>
      <c r="EP258" s="15"/>
      <c r="EQ258" s="15"/>
      <c r="ER258" s="15"/>
      <c r="ES258" s="15"/>
      <c r="EV258" s="15"/>
      <c r="EW258" s="15"/>
      <c r="EX258" s="15"/>
      <c r="EY258" s="15"/>
      <c r="EZ258" s="15"/>
      <c r="FA258" s="15"/>
      <c r="FB258" s="15"/>
      <c r="FC258" s="15"/>
      <c r="FF258" s="15"/>
      <c r="FG258" s="15"/>
      <c r="FH258" s="15"/>
      <c r="FI258" s="15"/>
      <c r="FJ258" s="15"/>
      <c r="FK258" s="15"/>
      <c r="FL258" s="15"/>
      <c r="FM258" s="15"/>
      <c r="FP258" s="15"/>
      <c r="FQ258" s="15"/>
      <c r="FR258" s="15"/>
      <c r="FS258" s="15"/>
      <c r="FT258" s="15"/>
      <c r="FU258" s="15"/>
      <c r="FV258" s="15"/>
      <c r="FW258" s="15"/>
      <c r="FZ258" s="15"/>
      <c r="GA258" s="15"/>
      <c r="GB258" s="15"/>
      <c r="GC258" s="15"/>
      <c r="GD258" s="15"/>
      <c r="GE258" s="15"/>
      <c r="GF258" s="15"/>
      <c r="GG258" s="15"/>
      <c r="GJ258" s="15"/>
      <c r="GK258" s="15"/>
      <c r="GL258" s="15"/>
      <c r="GM258" s="15"/>
      <c r="GN258" s="15"/>
      <c r="GO258" s="15"/>
      <c r="GP258" s="15"/>
      <c r="GQ258" s="15"/>
      <c r="GT258" s="15"/>
      <c r="GU258" s="15"/>
      <c r="GV258" s="15"/>
      <c r="GW258" s="15"/>
      <c r="GX258" s="15"/>
      <c r="GY258" s="15"/>
      <c r="GZ258" s="15"/>
      <c r="HA258" s="15"/>
      <c r="HD258" s="15"/>
      <c r="HE258" s="15"/>
      <c r="HF258" s="15"/>
      <c r="HG258" s="15"/>
      <c r="HH258" s="15"/>
      <c r="HI258" s="15"/>
      <c r="HJ258" s="15"/>
      <c r="HK258" s="15"/>
      <c r="HN258" s="15"/>
      <c r="HO258" s="15"/>
      <c r="HP258" s="15"/>
      <c r="HQ258" s="15"/>
      <c r="HR258" s="15"/>
      <c r="HS258" s="15"/>
      <c r="HT258" s="15"/>
      <c r="HU258" s="15"/>
      <c r="HX258" s="15"/>
      <c r="HY258" s="15"/>
      <c r="HZ258" s="15"/>
      <c r="IA258" s="15"/>
      <c r="IB258" s="15"/>
      <c r="IC258" s="15"/>
      <c r="ID258" s="15"/>
      <c r="IE258" s="15"/>
      <c r="IH258" s="15"/>
      <c r="II258" s="15"/>
      <c r="IJ258" s="15"/>
      <c r="IK258" s="15"/>
      <c r="IL258" s="15"/>
      <c r="IM258" s="15"/>
      <c r="IN258" s="15"/>
      <c r="IO258" s="15"/>
      <c r="IR258" s="15"/>
      <c r="IS258" s="15"/>
      <c r="IT258" s="15"/>
      <c r="IU258" s="15"/>
      <c r="IV258" s="15"/>
      <c r="IW258" s="15"/>
      <c r="IX258" s="15"/>
      <c r="IY258" s="15"/>
      <c r="JB258" s="15"/>
      <c r="JC258" s="15"/>
      <c r="JD258" s="15"/>
      <c r="JE258" s="15"/>
      <c r="JF258" s="15"/>
      <c r="JG258" s="15"/>
      <c r="JH258" s="15"/>
      <c r="JI258" s="15"/>
      <c r="JL258" s="15"/>
      <c r="JM258" s="15"/>
      <c r="JN258" s="15"/>
      <c r="JO258" s="15"/>
      <c r="JP258" s="15"/>
      <c r="JQ258" s="15"/>
      <c r="JR258" s="15"/>
      <c r="JS258" s="15"/>
      <c r="JV258" s="15"/>
      <c r="JW258" s="15"/>
      <c r="JX258" s="15"/>
      <c r="JY258" s="15"/>
      <c r="JZ258" s="15"/>
      <c r="KA258" s="15"/>
      <c r="KB258" s="15"/>
      <c r="KC258" s="15"/>
      <c r="KF258" s="15"/>
      <c r="KG258" s="15"/>
      <c r="KH258" s="15"/>
      <c r="KI258" s="15"/>
      <c r="KJ258" s="15"/>
      <c r="KK258" s="15"/>
      <c r="KL258" s="15"/>
      <c r="KM258" s="15"/>
      <c r="KP258" s="15"/>
      <c r="KQ258" s="15"/>
      <c r="KR258" s="15"/>
      <c r="KS258" s="15"/>
      <c r="KT258" s="15"/>
      <c r="KU258" s="15"/>
      <c r="KV258" s="15"/>
      <c r="KW258" s="15"/>
      <c r="KZ258" s="15"/>
      <c r="LA258" s="15"/>
    </row>
    <row r="259" spans="3:313" x14ac:dyDescent="0.25">
      <c r="C259" s="15"/>
      <c r="D259" s="15"/>
      <c r="E259" s="15"/>
      <c r="F259" s="15"/>
      <c r="G259" s="15"/>
      <c r="H259" s="15"/>
      <c r="I259" s="15"/>
      <c r="L259" s="15"/>
      <c r="M259" s="15"/>
      <c r="N259" s="15"/>
      <c r="O259" s="15"/>
      <c r="P259" s="15"/>
      <c r="Q259" s="15"/>
      <c r="R259" s="15"/>
      <c r="S259" s="15"/>
      <c r="V259" s="15"/>
      <c r="W259" s="15"/>
      <c r="X259" s="15"/>
      <c r="Y259" s="15"/>
      <c r="Z259" s="15"/>
      <c r="AA259" s="15"/>
      <c r="AB259" s="15"/>
      <c r="AC259" s="15"/>
      <c r="AF259" s="15"/>
      <c r="AG259" s="15"/>
      <c r="AH259" s="15"/>
      <c r="AI259" s="15"/>
      <c r="AJ259" s="15"/>
      <c r="AK259" s="15"/>
      <c r="AL259" s="15"/>
      <c r="AM259" s="15"/>
      <c r="AP259" s="15"/>
      <c r="AQ259" s="15"/>
      <c r="AR259" s="15"/>
      <c r="AS259" s="15"/>
      <c r="AT259" s="15"/>
      <c r="AU259" s="15"/>
      <c r="AV259" s="15"/>
      <c r="AW259" s="15"/>
      <c r="AZ259" s="15"/>
      <c r="BA259" s="15"/>
      <c r="BB259" s="15"/>
      <c r="BC259" s="15"/>
      <c r="BD259" s="15"/>
      <c r="BE259" s="15"/>
      <c r="BF259" s="15"/>
      <c r="BG259" s="15"/>
      <c r="BJ259" s="15"/>
      <c r="BK259" s="15"/>
      <c r="BL259" s="15"/>
      <c r="BM259" s="15"/>
      <c r="BN259" s="15"/>
      <c r="BO259" s="15"/>
      <c r="BP259" s="15"/>
      <c r="BQ259" s="15"/>
      <c r="BT259" s="15"/>
      <c r="BU259" s="15"/>
      <c r="BV259" s="15"/>
      <c r="BW259" s="15"/>
      <c r="BX259" s="15"/>
      <c r="BY259" s="15"/>
      <c r="BZ259" s="15"/>
      <c r="CA259" s="15"/>
      <c r="CD259" s="15"/>
      <c r="CE259" s="15"/>
      <c r="CF259" s="15"/>
      <c r="CG259" s="15"/>
      <c r="CH259" s="15"/>
      <c r="CI259" s="15"/>
      <c r="CJ259" s="15"/>
      <c r="CK259" s="15"/>
      <c r="CN259" s="15"/>
      <c r="CO259" s="15"/>
      <c r="CP259" s="15"/>
      <c r="CQ259" s="15"/>
      <c r="CR259" s="15"/>
      <c r="CS259" s="15"/>
      <c r="CT259" s="15"/>
      <c r="CU259" s="15"/>
      <c r="CX259" s="15"/>
      <c r="CY259" s="15"/>
      <c r="CZ259" s="15"/>
      <c r="DA259" s="15"/>
      <c r="DB259" s="15"/>
      <c r="DC259" s="15"/>
      <c r="DD259" s="15"/>
      <c r="DE259" s="15"/>
      <c r="DH259" s="15"/>
      <c r="DI259" s="15"/>
      <c r="DJ259" s="15"/>
      <c r="DK259" s="15"/>
      <c r="DL259" s="15"/>
      <c r="DM259" s="15"/>
      <c r="DN259" s="15"/>
      <c r="DO259" s="15"/>
      <c r="DR259" s="15"/>
      <c r="DS259" s="15"/>
      <c r="DT259" s="15"/>
      <c r="DU259" s="15"/>
      <c r="DV259" s="15"/>
      <c r="DW259" s="15"/>
      <c r="DX259" s="15"/>
      <c r="DY259" s="15"/>
      <c r="EB259" s="15"/>
      <c r="EC259" s="15"/>
      <c r="ED259" s="15"/>
      <c r="EE259" s="15"/>
      <c r="EF259" s="15"/>
      <c r="EG259" s="15"/>
      <c r="EH259" s="15"/>
      <c r="EI259" s="15"/>
      <c r="EL259" s="15"/>
      <c r="EM259" s="15"/>
      <c r="EN259" s="15"/>
      <c r="EO259" s="15"/>
      <c r="EP259" s="15"/>
      <c r="EQ259" s="15"/>
      <c r="ER259" s="15"/>
      <c r="ES259" s="15"/>
      <c r="EV259" s="15"/>
      <c r="EW259" s="15"/>
      <c r="EX259" s="15"/>
      <c r="EY259" s="15"/>
      <c r="EZ259" s="15"/>
      <c r="FA259" s="15"/>
      <c r="FB259" s="15"/>
      <c r="FC259" s="15"/>
      <c r="FF259" s="15"/>
      <c r="FG259" s="15"/>
      <c r="FH259" s="15"/>
      <c r="FI259" s="15"/>
      <c r="FJ259" s="15"/>
      <c r="FK259" s="15"/>
      <c r="FL259" s="15"/>
      <c r="FM259" s="15"/>
      <c r="FP259" s="15"/>
      <c r="FQ259" s="15"/>
      <c r="FR259" s="15"/>
      <c r="FS259" s="15"/>
      <c r="FT259" s="15"/>
      <c r="FU259" s="15"/>
      <c r="FV259" s="15"/>
      <c r="FW259" s="15"/>
      <c r="FZ259" s="15"/>
      <c r="GA259" s="15"/>
      <c r="GB259" s="15"/>
      <c r="GC259" s="15"/>
      <c r="GD259" s="15"/>
      <c r="GE259" s="15"/>
      <c r="GF259" s="15"/>
      <c r="GG259" s="15"/>
      <c r="GJ259" s="15"/>
      <c r="GK259" s="15"/>
      <c r="GL259" s="15"/>
      <c r="GM259" s="15"/>
      <c r="GN259" s="15"/>
      <c r="GO259" s="15"/>
      <c r="GP259" s="15"/>
      <c r="GQ259" s="15"/>
      <c r="GT259" s="15"/>
      <c r="GU259" s="15"/>
      <c r="GV259" s="15"/>
      <c r="GW259" s="15"/>
      <c r="GX259" s="15"/>
      <c r="GY259" s="15"/>
      <c r="GZ259" s="15"/>
      <c r="HA259" s="15"/>
      <c r="HD259" s="15"/>
      <c r="HE259" s="15"/>
      <c r="HF259" s="15"/>
      <c r="HG259" s="15"/>
      <c r="HH259" s="15"/>
      <c r="HI259" s="15"/>
      <c r="HJ259" s="15"/>
      <c r="HK259" s="15"/>
      <c r="HN259" s="15"/>
      <c r="HO259" s="15"/>
      <c r="HP259" s="15"/>
      <c r="HQ259" s="15"/>
      <c r="HR259" s="15"/>
      <c r="HS259" s="15"/>
      <c r="HT259" s="15"/>
      <c r="HU259" s="15"/>
      <c r="HX259" s="15"/>
      <c r="HY259" s="15"/>
      <c r="HZ259" s="15"/>
      <c r="IA259" s="15"/>
      <c r="IB259" s="15"/>
      <c r="IC259" s="15"/>
      <c r="ID259" s="15"/>
      <c r="IE259" s="15"/>
      <c r="IH259" s="15"/>
      <c r="II259" s="15"/>
      <c r="IJ259" s="15"/>
      <c r="IK259" s="15"/>
      <c r="IL259" s="15"/>
      <c r="IM259" s="15"/>
      <c r="IN259" s="15"/>
      <c r="IO259" s="15"/>
      <c r="IR259" s="15"/>
      <c r="IS259" s="15"/>
      <c r="IT259" s="15"/>
      <c r="IU259" s="15"/>
      <c r="IV259" s="15"/>
      <c r="IW259" s="15"/>
      <c r="IX259" s="15"/>
      <c r="IY259" s="15"/>
      <c r="JB259" s="15"/>
      <c r="JC259" s="15"/>
      <c r="JD259" s="15"/>
      <c r="JE259" s="15"/>
      <c r="JF259" s="15"/>
      <c r="JG259" s="15"/>
      <c r="JH259" s="15"/>
      <c r="JI259" s="15"/>
      <c r="JL259" s="15"/>
      <c r="JM259" s="15"/>
      <c r="JN259" s="15"/>
      <c r="JO259" s="15"/>
      <c r="JP259" s="15"/>
      <c r="JQ259" s="15"/>
      <c r="JR259" s="15"/>
      <c r="JS259" s="15"/>
      <c r="JV259" s="15"/>
      <c r="JW259" s="15"/>
      <c r="JX259" s="15"/>
      <c r="JY259" s="15"/>
      <c r="JZ259" s="15"/>
      <c r="KA259" s="15"/>
      <c r="KB259" s="15"/>
      <c r="KC259" s="15"/>
      <c r="KF259" s="15"/>
      <c r="KG259" s="15"/>
      <c r="KH259" s="15"/>
      <c r="KI259" s="15"/>
      <c r="KJ259" s="15"/>
      <c r="KK259" s="15"/>
      <c r="KL259" s="15"/>
      <c r="KM259" s="15"/>
      <c r="KP259" s="15"/>
      <c r="KQ259" s="15"/>
      <c r="KR259" s="15"/>
      <c r="KS259" s="15"/>
      <c r="KT259" s="15"/>
      <c r="KU259" s="15"/>
      <c r="KV259" s="15"/>
      <c r="KW259" s="15"/>
      <c r="KZ259" s="15"/>
      <c r="LA259" s="15"/>
    </row>
    <row r="260" spans="3:313" x14ac:dyDescent="0.25">
      <c r="C260" s="15"/>
      <c r="D260" s="15"/>
      <c r="E260" s="15"/>
      <c r="F260" s="15"/>
      <c r="G260" s="15"/>
      <c r="H260" s="15"/>
      <c r="I260" s="15"/>
      <c r="L260" s="15"/>
      <c r="M260" s="15"/>
      <c r="N260" s="15"/>
      <c r="O260" s="15"/>
      <c r="P260" s="15"/>
      <c r="Q260" s="15"/>
      <c r="R260" s="15"/>
      <c r="S260" s="15"/>
      <c r="V260" s="15"/>
      <c r="W260" s="15"/>
      <c r="X260" s="15"/>
      <c r="Y260" s="15"/>
      <c r="Z260" s="15"/>
      <c r="AA260" s="15"/>
      <c r="AB260" s="15"/>
      <c r="AC260" s="15"/>
      <c r="AF260" s="15"/>
      <c r="AG260" s="15"/>
      <c r="AH260" s="15"/>
      <c r="AI260" s="15"/>
      <c r="AJ260" s="15"/>
      <c r="AK260" s="15"/>
      <c r="AL260" s="15"/>
      <c r="AM260" s="15"/>
      <c r="AP260" s="15"/>
      <c r="AQ260" s="15"/>
      <c r="AR260" s="15"/>
      <c r="AS260" s="15"/>
      <c r="AT260" s="15"/>
      <c r="AU260" s="15"/>
      <c r="AV260" s="15"/>
      <c r="AW260" s="15"/>
      <c r="AZ260" s="15"/>
      <c r="BA260" s="15"/>
      <c r="BB260" s="15"/>
      <c r="BC260" s="15"/>
      <c r="BD260" s="15"/>
      <c r="BE260" s="15"/>
      <c r="BF260" s="15"/>
      <c r="BG260" s="15"/>
      <c r="BJ260" s="15"/>
      <c r="BK260" s="15"/>
      <c r="BL260" s="15"/>
      <c r="BM260" s="15"/>
      <c r="BN260" s="15"/>
      <c r="BO260" s="15"/>
      <c r="BP260" s="15"/>
      <c r="BQ260" s="15"/>
      <c r="BT260" s="15"/>
      <c r="BU260" s="15"/>
      <c r="BV260" s="15"/>
      <c r="BW260" s="15"/>
      <c r="BX260" s="15"/>
      <c r="BY260" s="15"/>
      <c r="BZ260" s="15"/>
      <c r="CA260" s="15"/>
      <c r="CD260" s="15"/>
      <c r="CE260" s="15"/>
      <c r="CF260" s="15"/>
      <c r="CG260" s="15"/>
      <c r="CH260" s="15"/>
      <c r="CI260" s="15"/>
      <c r="CJ260" s="15"/>
      <c r="CK260" s="15"/>
      <c r="CN260" s="15"/>
      <c r="CO260" s="15"/>
      <c r="CP260" s="15"/>
      <c r="CQ260" s="15"/>
      <c r="CR260" s="15"/>
      <c r="CS260" s="15"/>
      <c r="CT260" s="15"/>
      <c r="CU260" s="15"/>
      <c r="CX260" s="15"/>
      <c r="CY260" s="15"/>
      <c r="CZ260" s="15"/>
      <c r="DA260" s="15"/>
      <c r="DB260" s="15"/>
      <c r="DC260" s="15"/>
      <c r="DD260" s="15"/>
      <c r="DE260" s="15"/>
      <c r="DH260" s="15"/>
      <c r="DI260" s="15"/>
      <c r="DJ260" s="15"/>
      <c r="DK260" s="15"/>
      <c r="DL260" s="15"/>
      <c r="DM260" s="15"/>
      <c r="DN260" s="15"/>
      <c r="DO260" s="15"/>
      <c r="DR260" s="15"/>
      <c r="DS260" s="15"/>
      <c r="DT260" s="15"/>
      <c r="DU260" s="15"/>
      <c r="DV260" s="15"/>
      <c r="DW260" s="15"/>
      <c r="DX260" s="15"/>
      <c r="DY260" s="15"/>
      <c r="EB260" s="15"/>
      <c r="EC260" s="15"/>
      <c r="ED260" s="15"/>
      <c r="EE260" s="15"/>
      <c r="EF260" s="15"/>
      <c r="EG260" s="15"/>
      <c r="EH260" s="15"/>
      <c r="EI260" s="15"/>
      <c r="EL260" s="15"/>
      <c r="EM260" s="15"/>
      <c r="EN260" s="15"/>
      <c r="EO260" s="15"/>
      <c r="EP260" s="15"/>
      <c r="EQ260" s="15"/>
      <c r="ER260" s="15"/>
      <c r="ES260" s="15"/>
      <c r="EV260" s="15"/>
      <c r="EW260" s="15"/>
      <c r="EX260" s="15"/>
      <c r="EY260" s="15"/>
      <c r="EZ260" s="15"/>
      <c r="FA260" s="15"/>
      <c r="FB260" s="15"/>
      <c r="FC260" s="15"/>
      <c r="FF260" s="15"/>
      <c r="FG260" s="15"/>
      <c r="FH260" s="15"/>
      <c r="FI260" s="15"/>
      <c r="FJ260" s="15"/>
      <c r="FK260" s="15"/>
      <c r="FL260" s="15"/>
      <c r="FM260" s="15"/>
      <c r="FP260" s="15"/>
      <c r="FQ260" s="15"/>
      <c r="FR260" s="15"/>
      <c r="FS260" s="15"/>
      <c r="FT260" s="15"/>
      <c r="FU260" s="15"/>
      <c r="FV260" s="15"/>
      <c r="FW260" s="15"/>
      <c r="FZ260" s="15"/>
      <c r="GA260" s="15"/>
      <c r="GB260" s="15"/>
      <c r="GC260" s="15"/>
      <c r="GD260" s="15"/>
      <c r="GE260" s="15"/>
      <c r="GF260" s="15"/>
      <c r="GG260" s="15"/>
      <c r="GJ260" s="15"/>
      <c r="GK260" s="15"/>
      <c r="GL260" s="15"/>
      <c r="GM260" s="15"/>
      <c r="GN260" s="15"/>
      <c r="GO260" s="15"/>
      <c r="GP260" s="15"/>
      <c r="GQ260" s="15"/>
      <c r="GT260" s="15"/>
      <c r="GU260" s="15"/>
      <c r="GV260" s="15"/>
      <c r="GW260" s="15"/>
      <c r="GX260" s="15"/>
      <c r="GY260" s="15"/>
      <c r="GZ260" s="15"/>
      <c r="HA260" s="15"/>
      <c r="HD260" s="15"/>
      <c r="HE260" s="15"/>
      <c r="HF260" s="15"/>
      <c r="HG260" s="15"/>
      <c r="HH260" s="15"/>
      <c r="HI260" s="15"/>
      <c r="HJ260" s="15"/>
      <c r="HK260" s="15"/>
      <c r="HN260" s="15"/>
      <c r="HO260" s="15"/>
      <c r="HP260" s="15"/>
      <c r="HQ260" s="15"/>
      <c r="HR260" s="15"/>
      <c r="HS260" s="15"/>
      <c r="HT260" s="15"/>
      <c r="HU260" s="15"/>
      <c r="HX260" s="15"/>
      <c r="HY260" s="15"/>
      <c r="HZ260" s="15"/>
      <c r="IA260" s="15"/>
      <c r="IB260" s="15"/>
      <c r="IC260" s="15"/>
      <c r="ID260" s="15"/>
      <c r="IE260" s="15"/>
      <c r="IH260" s="15"/>
      <c r="II260" s="15"/>
      <c r="IJ260" s="15"/>
      <c r="IK260" s="15"/>
      <c r="IL260" s="15"/>
      <c r="IM260" s="15"/>
      <c r="IN260" s="15"/>
      <c r="IO260" s="15"/>
      <c r="IR260" s="15"/>
      <c r="IS260" s="15"/>
      <c r="IT260" s="15"/>
      <c r="IU260" s="15"/>
      <c r="IV260" s="15"/>
      <c r="IW260" s="15"/>
      <c r="IX260" s="15"/>
      <c r="IY260" s="15"/>
      <c r="JB260" s="15"/>
      <c r="JC260" s="15"/>
      <c r="JD260" s="15"/>
      <c r="JE260" s="15"/>
      <c r="JF260" s="15"/>
      <c r="JG260" s="15"/>
      <c r="JH260" s="15"/>
      <c r="JI260" s="15"/>
      <c r="JL260" s="15"/>
      <c r="JM260" s="15"/>
      <c r="JN260" s="15"/>
      <c r="JO260" s="15"/>
      <c r="JP260" s="15"/>
      <c r="JQ260" s="15"/>
      <c r="JR260" s="15"/>
      <c r="JS260" s="15"/>
      <c r="JV260" s="15"/>
      <c r="JW260" s="15"/>
      <c r="JX260" s="15"/>
      <c r="JY260" s="15"/>
      <c r="JZ260" s="15"/>
      <c r="KA260" s="15"/>
      <c r="KB260" s="15"/>
      <c r="KC260" s="15"/>
      <c r="KF260" s="15"/>
      <c r="KG260" s="15"/>
      <c r="KH260" s="15"/>
      <c r="KI260" s="15"/>
      <c r="KJ260" s="15"/>
      <c r="KK260" s="15"/>
      <c r="KL260" s="15"/>
      <c r="KM260" s="15"/>
      <c r="KP260" s="15"/>
      <c r="KQ260" s="15"/>
      <c r="KR260" s="15"/>
      <c r="KS260" s="15"/>
      <c r="KT260" s="15"/>
      <c r="KU260" s="15"/>
      <c r="KV260" s="15"/>
      <c r="KW260" s="15"/>
      <c r="KZ260" s="15"/>
      <c r="LA260" s="15"/>
    </row>
    <row r="261" spans="3:313" x14ac:dyDescent="0.25">
      <c r="C261" s="15"/>
      <c r="D261" s="15"/>
      <c r="E261" s="15"/>
      <c r="F261" s="15"/>
      <c r="G261" s="15"/>
      <c r="H261" s="15"/>
      <c r="I261" s="15"/>
      <c r="L261" s="15"/>
      <c r="M261" s="15"/>
      <c r="N261" s="15"/>
      <c r="O261" s="15"/>
      <c r="P261" s="15"/>
      <c r="Q261" s="15"/>
      <c r="R261" s="15"/>
      <c r="S261" s="15"/>
      <c r="V261" s="15"/>
      <c r="W261" s="15"/>
      <c r="X261" s="15"/>
      <c r="Y261" s="15"/>
      <c r="Z261" s="15"/>
      <c r="AA261" s="15"/>
      <c r="AB261" s="15"/>
      <c r="AC261" s="15"/>
      <c r="AF261" s="15"/>
      <c r="AG261" s="15"/>
      <c r="AH261" s="15"/>
      <c r="AI261" s="15"/>
      <c r="AJ261" s="15"/>
      <c r="AK261" s="15"/>
      <c r="AL261" s="15"/>
      <c r="AM261" s="15"/>
      <c r="AP261" s="15"/>
      <c r="AQ261" s="15"/>
      <c r="AR261" s="15"/>
      <c r="AS261" s="15"/>
      <c r="AT261" s="15"/>
      <c r="AU261" s="15"/>
      <c r="AV261" s="15"/>
      <c r="AW261" s="15"/>
      <c r="AZ261" s="15"/>
      <c r="BA261" s="15"/>
      <c r="BB261" s="15"/>
      <c r="BC261" s="15"/>
      <c r="BD261" s="15"/>
      <c r="BE261" s="15"/>
      <c r="BF261" s="15"/>
      <c r="BG261" s="15"/>
      <c r="BJ261" s="15"/>
      <c r="BK261" s="15"/>
      <c r="BL261" s="15"/>
      <c r="BM261" s="15"/>
      <c r="BN261" s="15"/>
      <c r="BO261" s="15"/>
      <c r="BP261" s="15"/>
      <c r="BQ261" s="15"/>
      <c r="BT261" s="15"/>
      <c r="BU261" s="15"/>
      <c r="BV261" s="15"/>
      <c r="BW261" s="15"/>
      <c r="BX261" s="15"/>
      <c r="BY261" s="15"/>
      <c r="BZ261" s="15"/>
      <c r="CA261" s="15"/>
      <c r="CD261" s="15"/>
      <c r="CE261" s="15"/>
      <c r="CF261" s="15"/>
      <c r="CG261" s="15"/>
      <c r="CH261" s="15"/>
      <c r="CI261" s="15"/>
      <c r="CJ261" s="15"/>
      <c r="CK261" s="15"/>
      <c r="CN261" s="15"/>
      <c r="CO261" s="15"/>
      <c r="CP261" s="15"/>
      <c r="CQ261" s="15"/>
      <c r="CR261" s="15"/>
      <c r="CS261" s="15"/>
      <c r="CT261" s="15"/>
      <c r="CU261" s="15"/>
      <c r="CX261" s="15"/>
      <c r="CY261" s="15"/>
      <c r="CZ261" s="15"/>
      <c r="DA261" s="15"/>
      <c r="DB261" s="15"/>
      <c r="DC261" s="15"/>
      <c r="DD261" s="15"/>
      <c r="DE261" s="15"/>
      <c r="DH261" s="15"/>
      <c r="DI261" s="15"/>
      <c r="DJ261" s="15"/>
      <c r="DK261" s="15"/>
      <c r="DL261" s="15"/>
      <c r="DM261" s="15"/>
      <c r="DN261" s="15"/>
      <c r="DO261" s="15"/>
      <c r="DR261" s="15"/>
      <c r="DS261" s="15"/>
      <c r="DT261" s="15"/>
      <c r="DU261" s="15"/>
      <c r="DV261" s="15"/>
      <c r="DW261" s="15"/>
      <c r="DX261" s="15"/>
      <c r="DY261" s="15"/>
      <c r="EB261" s="15"/>
      <c r="EC261" s="15"/>
      <c r="ED261" s="15"/>
      <c r="EE261" s="15"/>
      <c r="EF261" s="15"/>
      <c r="EG261" s="15"/>
      <c r="EH261" s="15"/>
      <c r="EI261" s="15"/>
      <c r="EL261" s="15"/>
      <c r="EM261" s="15"/>
      <c r="EN261" s="15"/>
      <c r="EO261" s="15"/>
      <c r="EP261" s="15"/>
      <c r="EQ261" s="15"/>
      <c r="ER261" s="15"/>
      <c r="ES261" s="15"/>
      <c r="EV261" s="15"/>
      <c r="EW261" s="15"/>
      <c r="EX261" s="15"/>
      <c r="EY261" s="15"/>
      <c r="EZ261" s="15"/>
      <c r="FA261" s="15"/>
      <c r="FB261" s="15"/>
      <c r="FC261" s="15"/>
      <c r="FF261" s="15"/>
      <c r="FG261" s="15"/>
      <c r="FH261" s="15"/>
      <c r="FI261" s="15"/>
      <c r="FJ261" s="15"/>
      <c r="FK261" s="15"/>
      <c r="FL261" s="15"/>
      <c r="FM261" s="15"/>
      <c r="FP261" s="15"/>
      <c r="FQ261" s="15"/>
      <c r="FR261" s="15"/>
      <c r="FS261" s="15"/>
      <c r="FT261" s="15"/>
      <c r="FU261" s="15"/>
      <c r="FV261" s="15"/>
      <c r="FW261" s="15"/>
      <c r="FZ261" s="15"/>
      <c r="GA261" s="15"/>
      <c r="GB261" s="15"/>
      <c r="GC261" s="15"/>
      <c r="GD261" s="15"/>
      <c r="GE261" s="15"/>
      <c r="GF261" s="15"/>
      <c r="GG261" s="15"/>
      <c r="GJ261" s="15"/>
      <c r="GK261" s="15"/>
      <c r="GL261" s="15"/>
      <c r="GM261" s="15"/>
      <c r="GN261" s="15"/>
      <c r="GO261" s="15"/>
      <c r="GP261" s="15"/>
      <c r="GQ261" s="15"/>
      <c r="GT261" s="15"/>
      <c r="GU261" s="15"/>
      <c r="GV261" s="15"/>
      <c r="GW261" s="15"/>
      <c r="GX261" s="15"/>
      <c r="GY261" s="15"/>
      <c r="GZ261" s="15"/>
      <c r="HA261" s="15"/>
      <c r="HD261" s="15"/>
      <c r="HE261" s="15"/>
      <c r="HF261" s="15"/>
      <c r="HG261" s="15"/>
      <c r="HH261" s="15"/>
      <c r="HI261" s="15"/>
      <c r="HJ261" s="15"/>
      <c r="HK261" s="15"/>
      <c r="HN261" s="15"/>
      <c r="HO261" s="15"/>
      <c r="HP261" s="15"/>
      <c r="HQ261" s="15"/>
      <c r="HR261" s="15"/>
      <c r="HS261" s="15"/>
      <c r="HT261" s="15"/>
      <c r="HU261" s="15"/>
      <c r="HX261" s="15"/>
      <c r="HY261" s="15"/>
      <c r="HZ261" s="15"/>
      <c r="IA261" s="15"/>
      <c r="IB261" s="15"/>
      <c r="IC261" s="15"/>
      <c r="ID261" s="15"/>
      <c r="IE261" s="15"/>
      <c r="IH261" s="15"/>
      <c r="II261" s="15"/>
      <c r="IJ261" s="15"/>
      <c r="IK261" s="15"/>
      <c r="IL261" s="15"/>
      <c r="IM261" s="15"/>
      <c r="IN261" s="15"/>
      <c r="IO261" s="15"/>
      <c r="IR261" s="15"/>
      <c r="IS261" s="15"/>
      <c r="IT261" s="15"/>
      <c r="IU261" s="15"/>
      <c r="IV261" s="15"/>
      <c r="IW261" s="15"/>
      <c r="IX261" s="15"/>
      <c r="IY261" s="15"/>
      <c r="JB261" s="15"/>
      <c r="JC261" s="15"/>
      <c r="JD261" s="15"/>
      <c r="JE261" s="15"/>
      <c r="JF261" s="15"/>
      <c r="JG261" s="15"/>
      <c r="JH261" s="15"/>
      <c r="JI261" s="15"/>
      <c r="JL261" s="15"/>
      <c r="JM261" s="15"/>
      <c r="JN261" s="15"/>
      <c r="JO261" s="15"/>
      <c r="JP261" s="15"/>
      <c r="JQ261" s="15"/>
      <c r="JR261" s="15"/>
      <c r="JS261" s="15"/>
      <c r="JV261" s="15"/>
      <c r="JW261" s="15"/>
      <c r="JX261" s="15"/>
      <c r="JY261" s="15"/>
      <c r="JZ261" s="15"/>
      <c r="KA261" s="15"/>
      <c r="KB261" s="15"/>
      <c r="KC261" s="15"/>
      <c r="KF261" s="15"/>
      <c r="KG261" s="15"/>
      <c r="KH261" s="15"/>
      <c r="KI261" s="15"/>
      <c r="KJ261" s="15"/>
      <c r="KK261" s="15"/>
      <c r="KL261" s="15"/>
      <c r="KM261" s="15"/>
      <c r="KP261" s="15"/>
      <c r="KQ261" s="15"/>
      <c r="KR261" s="15"/>
      <c r="KS261" s="15"/>
      <c r="KT261" s="15"/>
      <c r="KU261" s="15"/>
      <c r="KV261" s="15"/>
      <c r="KW261" s="15"/>
      <c r="KZ261" s="15"/>
      <c r="LA261" s="15"/>
    </row>
    <row r="262" spans="3:313" x14ac:dyDescent="0.25">
      <c r="C262" s="15"/>
      <c r="D262" s="15"/>
      <c r="E262" s="15"/>
      <c r="F262" s="15"/>
      <c r="G262" s="15"/>
      <c r="H262" s="15"/>
      <c r="I262" s="15"/>
      <c r="L262" s="15"/>
      <c r="M262" s="15"/>
      <c r="N262" s="15"/>
      <c r="O262" s="15"/>
      <c r="P262" s="15"/>
      <c r="Q262" s="15"/>
      <c r="R262" s="15"/>
      <c r="S262" s="15"/>
      <c r="V262" s="15"/>
      <c r="W262" s="15"/>
      <c r="X262" s="15"/>
      <c r="Y262" s="15"/>
      <c r="Z262" s="15"/>
      <c r="AA262" s="15"/>
      <c r="AB262" s="15"/>
      <c r="AC262" s="15"/>
      <c r="AF262" s="15"/>
      <c r="AG262" s="15"/>
      <c r="AH262" s="15"/>
      <c r="AI262" s="15"/>
      <c r="AJ262" s="15"/>
      <c r="AK262" s="15"/>
      <c r="AL262" s="15"/>
      <c r="AM262" s="15"/>
      <c r="AP262" s="15"/>
      <c r="AQ262" s="15"/>
      <c r="AR262" s="15"/>
      <c r="AS262" s="15"/>
      <c r="AT262" s="15"/>
      <c r="AU262" s="15"/>
      <c r="AV262" s="15"/>
      <c r="AW262" s="15"/>
      <c r="AZ262" s="15"/>
      <c r="BA262" s="15"/>
      <c r="BB262" s="15"/>
      <c r="BC262" s="15"/>
      <c r="BD262" s="15"/>
      <c r="BE262" s="15"/>
      <c r="BF262" s="15"/>
      <c r="BG262" s="15"/>
      <c r="BJ262" s="15"/>
      <c r="BK262" s="15"/>
      <c r="BL262" s="15"/>
      <c r="BM262" s="15"/>
      <c r="BN262" s="15"/>
      <c r="BO262" s="15"/>
      <c r="BP262" s="15"/>
      <c r="BQ262" s="15"/>
      <c r="BT262" s="15"/>
      <c r="BU262" s="15"/>
      <c r="BV262" s="15"/>
      <c r="BW262" s="15"/>
      <c r="BX262" s="15"/>
      <c r="BY262" s="15"/>
      <c r="BZ262" s="15"/>
      <c r="CA262" s="15"/>
      <c r="CD262" s="15"/>
      <c r="CE262" s="15"/>
      <c r="CF262" s="15"/>
      <c r="CG262" s="15"/>
      <c r="CH262" s="15"/>
      <c r="CI262" s="15"/>
      <c r="CJ262" s="15"/>
      <c r="CK262" s="15"/>
      <c r="CN262" s="15"/>
      <c r="CO262" s="15"/>
      <c r="CP262" s="15"/>
      <c r="CQ262" s="15"/>
      <c r="CR262" s="15"/>
      <c r="CS262" s="15"/>
      <c r="CT262" s="15"/>
      <c r="CU262" s="15"/>
      <c r="CX262" s="15"/>
      <c r="CY262" s="15"/>
      <c r="CZ262" s="15"/>
      <c r="DA262" s="15"/>
      <c r="DB262" s="15"/>
      <c r="DC262" s="15"/>
      <c r="DD262" s="15"/>
      <c r="DE262" s="15"/>
      <c r="DH262" s="15"/>
      <c r="DI262" s="15"/>
      <c r="DJ262" s="15"/>
      <c r="DK262" s="15"/>
      <c r="DL262" s="15"/>
      <c r="DM262" s="15"/>
      <c r="DN262" s="15"/>
      <c r="DO262" s="15"/>
      <c r="DR262" s="15"/>
      <c r="DS262" s="15"/>
      <c r="DT262" s="15"/>
      <c r="DU262" s="15"/>
      <c r="DV262" s="15"/>
      <c r="DW262" s="15"/>
      <c r="DX262" s="15"/>
      <c r="DY262" s="15"/>
      <c r="EB262" s="15"/>
      <c r="EC262" s="15"/>
      <c r="ED262" s="15"/>
      <c r="EE262" s="15"/>
      <c r="EF262" s="15"/>
      <c r="EG262" s="15"/>
      <c r="EH262" s="15"/>
      <c r="EI262" s="15"/>
      <c r="EL262" s="15"/>
      <c r="EM262" s="15"/>
      <c r="EN262" s="15"/>
      <c r="EO262" s="15"/>
      <c r="EP262" s="15"/>
      <c r="EQ262" s="15"/>
      <c r="ER262" s="15"/>
      <c r="ES262" s="15"/>
      <c r="EV262" s="15"/>
      <c r="EW262" s="15"/>
      <c r="EX262" s="15"/>
      <c r="EY262" s="15"/>
      <c r="EZ262" s="15"/>
      <c r="FA262" s="15"/>
      <c r="FB262" s="15"/>
      <c r="FC262" s="15"/>
      <c r="FF262" s="15"/>
      <c r="FG262" s="15"/>
      <c r="FH262" s="15"/>
      <c r="FI262" s="15"/>
      <c r="FJ262" s="15"/>
      <c r="FK262" s="15"/>
      <c r="FL262" s="15"/>
      <c r="FM262" s="15"/>
      <c r="FP262" s="15"/>
      <c r="FQ262" s="15"/>
      <c r="FR262" s="15"/>
      <c r="FS262" s="15"/>
      <c r="FT262" s="15"/>
      <c r="FU262" s="15"/>
      <c r="FV262" s="15"/>
      <c r="FW262" s="15"/>
      <c r="FZ262" s="15"/>
      <c r="GA262" s="15"/>
      <c r="GB262" s="15"/>
      <c r="GC262" s="15"/>
      <c r="GD262" s="15"/>
      <c r="GE262" s="15"/>
      <c r="GF262" s="15"/>
      <c r="GG262" s="15"/>
      <c r="GJ262" s="15"/>
      <c r="GK262" s="15"/>
      <c r="GL262" s="15"/>
      <c r="GM262" s="15"/>
      <c r="GN262" s="15"/>
      <c r="GO262" s="15"/>
      <c r="GP262" s="15"/>
      <c r="GQ262" s="15"/>
      <c r="GT262" s="15"/>
      <c r="GU262" s="15"/>
      <c r="GV262" s="15"/>
      <c r="GW262" s="15"/>
      <c r="GX262" s="15"/>
      <c r="GY262" s="15"/>
      <c r="GZ262" s="15"/>
      <c r="HA262" s="15"/>
      <c r="HD262" s="15"/>
      <c r="HE262" s="15"/>
      <c r="HF262" s="15"/>
      <c r="HG262" s="15"/>
      <c r="HH262" s="15"/>
      <c r="HI262" s="15"/>
      <c r="HJ262" s="15"/>
      <c r="HK262" s="15"/>
      <c r="HN262" s="15"/>
      <c r="HO262" s="15"/>
      <c r="HP262" s="15"/>
      <c r="HQ262" s="15"/>
      <c r="HR262" s="15"/>
      <c r="HS262" s="15"/>
      <c r="HT262" s="15"/>
      <c r="HU262" s="15"/>
      <c r="HX262" s="15"/>
      <c r="HY262" s="15"/>
      <c r="HZ262" s="15"/>
      <c r="IA262" s="15"/>
      <c r="IB262" s="15"/>
      <c r="IC262" s="15"/>
      <c r="ID262" s="15"/>
      <c r="IE262" s="15"/>
      <c r="IH262" s="15"/>
      <c r="II262" s="15"/>
      <c r="IJ262" s="15"/>
      <c r="IK262" s="15"/>
      <c r="IL262" s="15"/>
      <c r="IM262" s="15"/>
      <c r="IN262" s="15"/>
      <c r="IO262" s="15"/>
      <c r="IR262" s="15"/>
      <c r="IS262" s="15"/>
      <c r="IT262" s="15"/>
      <c r="IU262" s="15"/>
      <c r="IV262" s="15"/>
      <c r="IW262" s="15"/>
      <c r="IX262" s="15"/>
      <c r="IY262" s="15"/>
      <c r="JB262" s="15"/>
      <c r="JC262" s="15"/>
      <c r="JD262" s="15"/>
      <c r="JE262" s="15"/>
      <c r="JF262" s="15"/>
      <c r="JG262" s="15"/>
      <c r="JH262" s="15"/>
      <c r="JI262" s="15"/>
      <c r="JL262" s="15"/>
      <c r="JM262" s="15"/>
      <c r="JN262" s="15"/>
      <c r="JO262" s="15"/>
      <c r="JP262" s="15"/>
      <c r="JQ262" s="15"/>
      <c r="JR262" s="15"/>
      <c r="JS262" s="15"/>
      <c r="JV262" s="15"/>
      <c r="JW262" s="15"/>
      <c r="JX262" s="15"/>
      <c r="JY262" s="15"/>
      <c r="JZ262" s="15"/>
      <c r="KA262" s="15"/>
      <c r="KB262" s="15"/>
      <c r="KC262" s="15"/>
      <c r="KF262" s="15"/>
      <c r="KG262" s="15"/>
      <c r="KH262" s="15"/>
      <c r="KI262" s="15"/>
      <c r="KJ262" s="15"/>
      <c r="KK262" s="15"/>
      <c r="KL262" s="15"/>
      <c r="KM262" s="15"/>
      <c r="KP262" s="15"/>
      <c r="KQ262" s="15"/>
      <c r="KR262" s="15"/>
      <c r="KS262" s="15"/>
      <c r="KT262" s="15"/>
      <c r="KU262" s="15"/>
      <c r="KV262" s="15"/>
      <c r="KW262" s="15"/>
      <c r="KZ262" s="15"/>
      <c r="LA262" s="15"/>
    </row>
    <row r="263" spans="3:313" x14ac:dyDescent="0.25">
      <c r="C263" s="15"/>
      <c r="D263" s="15"/>
      <c r="E263" s="15"/>
      <c r="F263" s="15"/>
      <c r="G263" s="15"/>
      <c r="H263" s="15"/>
      <c r="I263" s="15"/>
      <c r="L263" s="15"/>
      <c r="M263" s="15"/>
      <c r="N263" s="15"/>
      <c r="O263" s="15"/>
      <c r="P263" s="15"/>
      <c r="Q263" s="15"/>
      <c r="R263" s="15"/>
      <c r="S263" s="15"/>
      <c r="V263" s="15"/>
      <c r="W263" s="15"/>
      <c r="X263" s="15"/>
      <c r="Y263" s="15"/>
      <c r="Z263" s="15"/>
      <c r="AA263" s="15"/>
      <c r="AB263" s="15"/>
      <c r="AC263" s="15"/>
      <c r="AF263" s="15"/>
      <c r="AG263" s="15"/>
      <c r="AH263" s="15"/>
      <c r="AI263" s="15"/>
      <c r="AJ263" s="15"/>
      <c r="AK263" s="15"/>
      <c r="AL263" s="15"/>
      <c r="AM263" s="15"/>
      <c r="AP263" s="15"/>
      <c r="AQ263" s="15"/>
      <c r="AR263" s="15"/>
      <c r="AS263" s="15"/>
      <c r="AT263" s="15"/>
      <c r="AU263" s="15"/>
      <c r="AV263" s="15"/>
      <c r="AW263" s="15"/>
      <c r="AZ263" s="15"/>
      <c r="BA263" s="15"/>
      <c r="BB263" s="15"/>
      <c r="BC263" s="15"/>
      <c r="BD263" s="15"/>
      <c r="BE263" s="15"/>
      <c r="BF263" s="15"/>
      <c r="BG263" s="15"/>
      <c r="BJ263" s="15"/>
      <c r="BK263" s="15"/>
      <c r="BL263" s="15"/>
      <c r="BM263" s="15"/>
      <c r="BN263" s="15"/>
      <c r="BO263" s="15"/>
      <c r="BP263" s="15"/>
      <c r="BQ263" s="15"/>
      <c r="BT263" s="15"/>
      <c r="BU263" s="15"/>
      <c r="BV263" s="15"/>
      <c r="BW263" s="15"/>
      <c r="BX263" s="15"/>
      <c r="BY263" s="15"/>
      <c r="BZ263" s="15"/>
      <c r="CA263" s="15"/>
      <c r="CD263" s="15"/>
      <c r="CE263" s="15"/>
      <c r="CF263" s="15"/>
      <c r="CG263" s="15"/>
      <c r="CH263" s="15"/>
      <c r="CI263" s="15"/>
      <c r="CJ263" s="15"/>
      <c r="CK263" s="15"/>
      <c r="CN263" s="15"/>
      <c r="CO263" s="15"/>
      <c r="CP263" s="15"/>
      <c r="CQ263" s="15"/>
      <c r="CR263" s="15"/>
      <c r="CS263" s="15"/>
      <c r="CT263" s="15"/>
      <c r="CU263" s="15"/>
      <c r="CX263" s="15"/>
      <c r="CY263" s="15"/>
      <c r="CZ263" s="15"/>
      <c r="DA263" s="15"/>
      <c r="DB263" s="15"/>
      <c r="DC263" s="15"/>
      <c r="DD263" s="15"/>
      <c r="DE263" s="15"/>
      <c r="DH263" s="15"/>
      <c r="DI263" s="15"/>
      <c r="DJ263" s="15"/>
      <c r="DK263" s="15"/>
      <c r="DL263" s="15"/>
      <c r="DM263" s="15"/>
      <c r="DN263" s="15"/>
      <c r="DO263" s="15"/>
      <c r="DR263" s="15"/>
      <c r="DS263" s="15"/>
      <c r="DT263" s="15"/>
      <c r="DU263" s="15"/>
      <c r="DV263" s="15"/>
      <c r="DW263" s="15"/>
      <c r="DX263" s="15"/>
      <c r="DY263" s="15"/>
      <c r="EB263" s="15"/>
      <c r="EC263" s="15"/>
      <c r="ED263" s="15"/>
      <c r="EE263" s="15"/>
      <c r="EF263" s="15"/>
      <c r="EG263" s="15"/>
      <c r="EH263" s="15"/>
      <c r="EI263" s="15"/>
      <c r="EL263" s="15"/>
      <c r="EM263" s="15"/>
      <c r="EN263" s="15"/>
      <c r="EO263" s="15"/>
      <c r="EP263" s="15"/>
      <c r="EQ263" s="15"/>
      <c r="ER263" s="15"/>
      <c r="ES263" s="15"/>
      <c r="EV263" s="15"/>
      <c r="EW263" s="15"/>
      <c r="EX263" s="15"/>
      <c r="EY263" s="15"/>
      <c r="EZ263" s="15"/>
      <c r="FA263" s="15"/>
      <c r="FB263" s="15"/>
      <c r="FC263" s="15"/>
      <c r="FF263" s="15"/>
      <c r="FG263" s="15"/>
      <c r="FH263" s="15"/>
      <c r="FI263" s="15"/>
      <c r="FJ263" s="15"/>
      <c r="FK263" s="15"/>
      <c r="FL263" s="15"/>
      <c r="FM263" s="15"/>
      <c r="FP263" s="15"/>
      <c r="FQ263" s="15"/>
      <c r="FR263" s="15"/>
      <c r="FS263" s="15"/>
      <c r="FT263" s="15"/>
      <c r="FU263" s="15"/>
      <c r="FV263" s="15"/>
      <c r="FW263" s="15"/>
      <c r="FZ263" s="15"/>
      <c r="GA263" s="15"/>
      <c r="GB263" s="15"/>
      <c r="GC263" s="15"/>
      <c r="GD263" s="15"/>
      <c r="GE263" s="15"/>
      <c r="GF263" s="15"/>
      <c r="GG263" s="15"/>
      <c r="GJ263" s="15"/>
      <c r="GK263" s="15"/>
      <c r="GL263" s="15"/>
      <c r="GM263" s="15"/>
      <c r="GN263" s="15"/>
      <c r="GO263" s="15"/>
      <c r="GP263" s="15"/>
      <c r="GQ263" s="15"/>
      <c r="GT263" s="15"/>
      <c r="GU263" s="15"/>
      <c r="GV263" s="15"/>
      <c r="GW263" s="15"/>
      <c r="GX263" s="15"/>
      <c r="GY263" s="15"/>
      <c r="GZ263" s="15"/>
      <c r="HA263" s="15"/>
      <c r="HD263" s="15"/>
      <c r="HE263" s="15"/>
      <c r="HF263" s="15"/>
      <c r="HG263" s="15"/>
      <c r="HH263" s="15"/>
      <c r="HI263" s="15"/>
      <c r="HJ263" s="15"/>
      <c r="HK263" s="15"/>
      <c r="HN263" s="15"/>
      <c r="HO263" s="15"/>
      <c r="HP263" s="15"/>
      <c r="HQ263" s="15"/>
      <c r="HR263" s="15"/>
      <c r="HS263" s="15"/>
      <c r="HT263" s="15"/>
      <c r="HU263" s="15"/>
      <c r="HX263" s="15"/>
      <c r="HY263" s="15"/>
      <c r="HZ263" s="15"/>
      <c r="IA263" s="15"/>
      <c r="IB263" s="15"/>
      <c r="IC263" s="15"/>
      <c r="ID263" s="15"/>
      <c r="IE263" s="15"/>
      <c r="IH263" s="15"/>
      <c r="II263" s="15"/>
      <c r="IJ263" s="15"/>
      <c r="IK263" s="15"/>
      <c r="IL263" s="15"/>
      <c r="IM263" s="15"/>
      <c r="IN263" s="15"/>
      <c r="IO263" s="15"/>
      <c r="IR263" s="15"/>
      <c r="IS263" s="15"/>
      <c r="IT263" s="15"/>
      <c r="IU263" s="15"/>
      <c r="IV263" s="15"/>
      <c r="IW263" s="15"/>
      <c r="IX263" s="15"/>
      <c r="IY263" s="15"/>
      <c r="JB263" s="15"/>
      <c r="JC263" s="15"/>
      <c r="JD263" s="15"/>
      <c r="JE263" s="15"/>
      <c r="JF263" s="15"/>
      <c r="JG263" s="15"/>
      <c r="JH263" s="15"/>
      <c r="JI263" s="15"/>
      <c r="JL263" s="15"/>
      <c r="JM263" s="15"/>
      <c r="JN263" s="15"/>
      <c r="JO263" s="15"/>
      <c r="JP263" s="15"/>
      <c r="JQ263" s="15"/>
      <c r="JR263" s="15"/>
      <c r="JS263" s="15"/>
      <c r="JV263" s="15"/>
      <c r="JW263" s="15"/>
      <c r="JX263" s="15"/>
      <c r="JY263" s="15"/>
      <c r="JZ263" s="15"/>
      <c r="KA263" s="15"/>
      <c r="KB263" s="15"/>
      <c r="KC263" s="15"/>
      <c r="KF263" s="15"/>
      <c r="KG263" s="15"/>
      <c r="KH263" s="15"/>
      <c r="KI263" s="15"/>
      <c r="KJ263" s="15"/>
      <c r="KK263" s="15"/>
      <c r="KL263" s="15"/>
      <c r="KM263" s="15"/>
      <c r="KP263" s="15"/>
      <c r="KQ263" s="15"/>
      <c r="KR263" s="15"/>
      <c r="KS263" s="15"/>
      <c r="KT263" s="15"/>
      <c r="KU263" s="15"/>
      <c r="KV263" s="15"/>
      <c r="KW263" s="15"/>
      <c r="KZ263" s="15"/>
      <c r="LA263" s="15"/>
    </row>
    <row r="264" spans="3:313" x14ac:dyDescent="0.25">
      <c r="C264" s="15"/>
      <c r="D264" s="15"/>
      <c r="E264" s="15"/>
      <c r="F264" s="15"/>
      <c r="G264" s="15"/>
      <c r="H264" s="15"/>
      <c r="I264" s="15"/>
      <c r="L264" s="15"/>
      <c r="M264" s="15"/>
      <c r="N264" s="15"/>
      <c r="O264" s="15"/>
      <c r="P264" s="15"/>
      <c r="Q264" s="15"/>
      <c r="R264" s="15"/>
      <c r="S264" s="15"/>
      <c r="V264" s="15"/>
      <c r="W264" s="15"/>
      <c r="X264" s="15"/>
      <c r="Y264" s="15"/>
      <c r="Z264" s="15"/>
      <c r="AA264" s="15"/>
      <c r="AB264" s="15"/>
      <c r="AC264" s="15"/>
      <c r="AF264" s="15"/>
      <c r="AG264" s="15"/>
      <c r="AH264" s="15"/>
      <c r="AI264" s="15"/>
      <c r="AJ264" s="15"/>
      <c r="AK264" s="15"/>
      <c r="AL264" s="15"/>
      <c r="AM264" s="15"/>
      <c r="AP264" s="15"/>
      <c r="AQ264" s="15"/>
      <c r="AR264" s="15"/>
      <c r="AS264" s="15"/>
      <c r="AT264" s="15"/>
      <c r="AU264" s="15"/>
      <c r="AV264" s="15"/>
      <c r="AW264" s="15"/>
      <c r="AZ264" s="15"/>
      <c r="BA264" s="15"/>
      <c r="BB264" s="15"/>
      <c r="BC264" s="15"/>
      <c r="BD264" s="15"/>
      <c r="BE264" s="15"/>
      <c r="BF264" s="15"/>
      <c r="BG264" s="15"/>
      <c r="BJ264" s="15"/>
      <c r="BK264" s="15"/>
      <c r="BL264" s="15"/>
      <c r="BM264" s="15"/>
      <c r="BN264" s="15"/>
      <c r="BO264" s="15"/>
      <c r="BP264" s="15"/>
      <c r="BQ264" s="15"/>
      <c r="BT264" s="15"/>
      <c r="BU264" s="15"/>
      <c r="BV264" s="15"/>
      <c r="BW264" s="15"/>
      <c r="BX264" s="15"/>
      <c r="BY264" s="15"/>
      <c r="BZ264" s="15"/>
      <c r="CA264" s="15"/>
      <c r="CD264" s="15"/>
      <c r="CE264" s="15"/>
      <c r="CF264" s="15"/>
      <c r="CG264" s="15"/>
      <c r="CH264" s="15"/>
      <c r="CI264" s="15"/>
      <c r="CJ264" s="15"/>
      <c r="CK264" s="15"/>
      <c r="CN264" s="15"/>
      <c r="CO264" s="15"/>
      <c r="CP264" s="15"/>
      <c r="CQ264" s="15"/>
      <c r="CR264" s="15"/>
      <c r="CS264" s="15"/>
      <c r="CT264" s="15"/>
      <c r="CU264" s="15"/>
      <c r="CX264" s="15"/>
      <c r="CY264" s="15"/>
      <c r="CZ264" s="15"/>
      <c r="DA264" s="15"/>
      <c r="DB264" s="15"/>
      <c r="DC264" s="15"/>
      <c r="DD264" s="15"/>
      <c r="DE264" s="15"/>
      <c r="DH264" s="15"/>
      <c r="DI264" s="15"/>
      <c r="DJ264" s="15"/>
      <c r="DK264" s="15"/>
      <c r="DL264" s="15"/>
      <c r="DM264" s="15"/>
      <c r="DN264" s="15"/>
      <c r="DO264" s="15"/>
      <c r="DR264" s="15"/>
      <c r="DS264" s="15"/>
      <c r="DT264" s="15"/>
      <c r="DU264" s="15"/>
      <c r="DV264" s="15"/>
      <c r="DW264" s="15"/>
      <c r="DX264" s="15"/>
      <c r="DY264" s="15"/>
      <c r="EB264" s="15"/>
      <c r="EC264" s="15"/>
      <c r="ED264" s="15"/>
      <c r="EE264" s="15"/>
      <c r="EF264" s="15"/>
      <c r="EG264" s="15"/>
      <c r="EH264" s="15"/>
      <c r="EI264" s="15"/>
      <c r="EL264" s="15"/>
      <c r="EM264" s="15"/>
      <c r="EN264" s="15"/>
      <c r="EO264" s="15"/>
      <c r="EP264" s="15"/>
      <c r="EQ264" s="15"/>
      <c r="ER264" s="15"/>
      <c r="ES264" s="15"/>
      <c r="EV264" s="15"/>
      <c r="EW264" s="15"/>
      <c r="EX264" s="15"/>
      <c r="EY264" s="15"/>
      <c r="EZ264" s="15"/>
      <c r="FA264" s="15"/>
      <c r="FB264" s="15"/>
      <c r="FC264" s="15"/>
      <c r="FF264" s="15"/>
      <c r="FG264" s="15"/>
      <c r="FH264" s="15"/>
      <c r="FI264" s="15"/>
      <c r="FJ264" s="15"/>
      <c r="FK264" s="15"/>
      <c r="FL264" s="15"/>
      <c r="FM264" s="15"/>
      <c r="FP264" s="15"/>
      <c r="FQ264" s="15"/>
      <c r="FR264" s="15"/>
      <c r="FS264" s="15"/>
      <c r="FT264" s="15"/>
      <c r="FU264" s="15"/>
      <c r="FV264" s="15"/>
      <c r="FW264" s="15"/>
      <c r="FZ264" s="15"/>
      <c r="GA264" s="15"/>
      <c r="GB264" s="15"/>
      <c r="GC264" s="15"/>
      <c r="GD264" s="15"/>
      <c r="GE264" s="15"/>
      <c r="GF264" s="15"/>
      <c r="GG264" s="15"/>
      <c r="GJ264" s="15"/>
      <c r="GK264" s="15"/>
      <c r="GL264" s="15"/>
      <c r="GM264" s="15"/>
      <c r="GN264" s="15"/>
      <c r="GO264" s="15"/>
      <c r="GP264" s="15"/>
      <c r="GQ264" s="15"/>
      <c r="GT264" s="15"/>
      <c r="GU264" s="15"/>
      <c r="GV264" s="15"/>
      <c r="GW264" s="15"/>
      <c r="GX264" s="15"/>
      <c r="GY264" s="15"/>
      <c r="GZ264" s="15"/>
      <c r="HA264" s="15"/>
      <c r="HD264" s="15"/>
      <c r="HE264" s="15"/>
      <c r="HF264" s="15"/>
      <c r="HG264" s="15"/>
      <c r="HH264" s="15"/>
      <c r="HI264" s="15"/>
      <c r="HJ264" s="15"/>
      <c r="HK264" s="15"/>
      <c r="HN264" s="15"/>
      <c r="HO264" s="15"/>
      <c r="HP264" s="15"/>
      <c r="HQ264" s="15"/>
      <c r="HR264" s="15"/>
      <c r="HS264" s="15"/>
      <c r="HT264" s="15"/>
      <c r="HU264" s="15"/>
      <c r="HX264" s="15"/>
      <c r="HY264" s="15"/>
      <c r="HZ264" s="15"/>
      <c r="IA264" s="15"/>
      <c r="IB264" s="15"/>
      <c r="IC264" s="15"/>
      <c r="ID264" s="15"/>
      <c r="IE264" s="15"/>
      <c r="IH264" s="15"/>
      <c r="II264" s="15"/>
      <c r="IJ264" s="15"/>
      <c r="IK264" s="15"/>
      <c r="IL264" s="15"/>
      <c r="IM264" s="15"/>
      <c r="IN264" s="15"/>
      <c r="IO264" s="15"/>
      <c r="IR264" s="15"/>
      <c r="IS264" s="15"/>
      <c r="IT264" s="15"/>
      <c r="IU264" s="15"/>
      <c r="IV264" s="15"/>
      <c r="IW264" s="15"/>
      <c r="IX264" s="15"/>
      <c r="IY264" s="15"/>
      <c r="JB264" s="15"/>
      <c r="JC264" s="15"/>
      <c r="JD264" s="15"/>
      <c r="JE264" s="15"/>
      <c r="JF264" s="15"/>
      <c r="JG264" s="15"/>
      <c r="JH264" s="15"/>
      <c r="JI264" s="15"/>
      <c r="JL264" s="15"/>
      <c r="JM264" s="15"/>
      <c r="JN264" s="15"/>
      <c r="JO264" s="15"/>
      <c r="JP264" s="15"/>
      <c r="JQ264" s="15"/>
      <c r="JR264" s="15"/>
      <c r="JS264" s="15"/>
      <c r="JV264" s="15"/>
      <c r="JW264" s="15"/>
      <c r="JX264" s="15"/>
      <c r="JY264" s="15"/>
      <c r="JZ264" s="15"/>
      <c r="KA264" s="15"/>
      <c r="KB264" s="15"/>
      <c r="KC264" s="15"/>
      <c r="KF264" s="15"/>
      <c r="KG264" s="15"/>
      <c r="KH264" s="15"/>
      <c r="KI264" s="15"/>
      <c r="KJ264" s="15"/>
      <c r="KK264" s="15"/>
      <c r="KL264" s="15"/>
      <c r="KM264" s="15"/>
      <c r="KP264" s="15"/>
      <c r="KQ264" s="15"/>
      <c r="KR264" s="15"/>
      <c r="KS264" s="15"/>
      <c r="KT264" s="15"/>
      <c r="KU264" s="15"/>
      <c r="KV264" s="15"/>
      <c r="KW264" s="15"/>
      <c r="KZ264" s="15"/>
      <c r="LA264" s="15"/>
    </row>
    <row r="265" spans="3:313" x14ac:dyDescent="0.25">
      <c r="C265" s="15"/>
      <c r="D265" s="15"/>
      <c r="E265" s="15"/>
      <c r="F265" s="15"/>
      <c r="G265" s="15"/>
      <c r="H265" s="15"/>
      <c r="I265" s="15"/>
      <c r="L265" s="15"/>
      <c r="M265" s="15"/>
      <c r="N265" s="15"/>
      <c r="O265" s="15"/>
      <c r="P265" s="15"/>
      <c r="Q265" s="15"/>
      <c r="R265" s="15"/>
      <c r="S265" s="15"/>
      <c r="V265" s="15"/>
      <c r="W265" s="15"/>
      <c r="X265" s="15"/>
      <c r="Y265" s="15"/>
      <c r="Z265" s="15"/>
      <c r="AA265" s="15"/>
      <c r="AB265" s="15"/>
      <c r="AC265" s="15"/>
      <c r="AF265" s="15"/>
      <c r="AG265" s="15"/>
      <c r="AH265" s="15"/>
      <c r="AI265" s="15"/>
      <c r="AJ265" s="15"/>
      <c r="AK265" s="15"/>
      <c r="AL265" s="15"/>
      <c r="AM265" s="15"/>
      <c r="AP265" s="15"/>
      <c r="AQ265" s="15"/>
      <c r="AR265" s="15"/>
      <c r="AS265" s="15"/>
      <c r="AT265" s="15"/>
      <c r="AU265" s="15"/>
      <c r="AV265" s="15"/>
      <c r="AW265" s="15"/>
      <c r="AZ265" s="15"/>
      <c r="BA265" s="15"/>
      <c r="BB265" s="15"/>
      <c r="BC265" s="15"/>
      <c r="BD265" s="15"/>
      <c r="BE265" s="15"/>
      <c r="BF265" s="15"/>
      <c r="BG265" s="15"/>
      <c r="BJ265" s="15"/>
      <c r="BK265" s="15"/>
      <c r="BL265" s="15"/>
      <c r="BM265" s="15"/>
      <c r="BN265" s="15"/>
      <c r="BO265" s="15"/>
      <c r="BP265" s="15"/>
      <c r="BQ265" s="15"/>
      <c r="BT265" s="15"/>
      <c r="BU265" s="15"/>
      <c r="BV265" s="15"/>
      <c r="BW265" s="15"/>
      <c r="BX265" s="15"/>
      <c r="BY265" s="15"/>
      <c r="BZ265" s="15"/>
      <c r="CA265" s="15"/>
      <c r="CD265" s="15"/>
      <c r="CE265" s="15"/>
      <c r="CF265" s="15"/>
      <c r="CG265" s="15"/>
      <c r="CH265" s="15"/>
      <c r="CI265" s="15"/>
      <c r="CJ265" s="15"/>
      <c r="CK265" s="15"/>
      <c r="CN265" s="15"/>
      <c r="CO265" s="15"/>
      <c r="CP265" s="15"/>
      <c r="CQ265" s="15"/>
      <c r="CR265" s="15"/>
      <c r="CS265" s="15"/>
      <c r="CT265" s="15"/>
      <c r="CU265" s="15"/>
      <c r="CX265" s="15"/>
      <c r="CY265" s="15"/>
      <c r="CZ265" s="15"/>
      <c r="DA265" s="15"/>
      <c r="DB265" s="15"/>
      <c r="DC265" s="15"/>
      <c r="DD265" s="15"/>
      <c r="DE265" s="15"/>
      <c r="DH265" s="15"/>
      <c r="DI265" s="15"/>
      <c r="DJ265" s="15"/>
      <c r="DK265" s="15"/>
      <c r="DL265" s="15"/>
      <c r="DM265" s="15"/>
      <c r="DN265" s="15"/>
      <c r="DO265" s="15"/>
      <c r="DR265" s="15"/>
      <c r="DS265" s="15"/>
      <c r="DT265" s="15"/>
      <c r="DU265" s="15"/>
      <c r="DV265" s="15"/>
      <c r="DW265" s="15"/>
      <c r="DX265" s="15"/>
      <c r="DY265" s="15"/>
      <c r="EB265" s="15"/>
      <c r="EC265" s="15"/>
      <c r="ED265" s="15"/>
      <c r="EE265" s="15"/>
      <c r="EF265" s="15"/>
      <c r="EG265" s="15"/>
      <c r="EH265" s="15"/>
      <c r="EI265" s="15"/>
      <c r="EL265" s="15"/>
      <c r="EM265" s="15"/>
      <c r="EN265" s="15"/>
      <c r="EO265" s="15"/>
      <c r="EP265" s="15"/>
      <c r="EQ265" s="15"/>
      <c r="ER265" s="15"/>
      <c r="ES265" s="15"/>
      <c r="EV265" s="15"/>
      <c r="EW265" s="15"/>
      <c r="EX265" s="15"/>
      <c r="EY265" s="15"/>
      <c r="EZ265" s="15"/>
      <c r="FA265" s="15"/>
      <c r="FB265" s="15"/>
      <c r="FC265" s="15"/>
      <c r="FF265" s="15"/>
      <c r="FG265" s="15"/>
      <c r="FH265" s="15"/>
      <c r="FI265" s="15"/>
      <c r="FJ265" s="15"/>
      <c r="FK265" s="15"/>
      <c r="FL265" s="15"/>
      <c r="FM265" s="15"/>
      <c r="FP265" s="15"/>
      <c r="FQ265" s="15"/>
      <c r="FR265" s="15"/>
      <c r="FS265" s="15"/>
      <c r="FT265" s="15"/>
      <c r="FU265" s="15"/>
      <c r="FV265" s="15"/>
      <c r="FW265" s="15"/>
      <c r="FZ265" s="15"/>
      <c r="GA265" s="15"/>
      <c r="GB265" s="15"/>
      <c r="GC265" s="15"/>
      <c r="GD265" s="15"/>
      <c r="GE265" s="15"/>
      <c r="GF265" s="15"/>
      <c r="GG265" s="15"/>
      <c r="GJ265" s="15"/>
      <c r="GK265" s="15"/>
      <c r="GL265" s="15"/>
      <c r="GM265" s="15"/>
      <c r="GN265" s="15"/>
      <c r="GO265" s="15"/>
      <c r="GP265" s="15"/>
      <c r="GQ265" s="15"/>
      <c r="GT265" s="15"/>
      <c r="GU265" s="15"/>
      <c r="GV265" s="15"/>
      <c r="GW265" s="15"/>
      <c r="GX265" s="15"/>
      <c r="GY265" s="15"/>
      <c r="GZ265" s="15"/>
      <c r="HA265" s="15"/>
      <c r="HD265" s="15"/>
      <c r="HE265" s="15"/>
      <c r="HF265" s="15"/>
      <c r="HG265" s="15"/>
      <c r="HH265" s="15"/>
      <c r="HI265" s="15"/>
      <c r="HJ265" s="15"/>
      <c r="HK265" s="15"/>
      <c r="HN265" s="15"/>
      <c r="HO265" s="15"/>
      <c r="HP265" s="15"/>
      <c r="HQ265" s="15"/>
      <c r="HR265" s="15"/>
      <c r="HS265" s="15"/>
      <c r="HT265" s="15"/>
      <c r="HU265" s="15"/>
      <c r="HX265" s="15"/>
      <c r="HY265" s="15"/>
      <c r="HZ265" s="15"/>
      <c r="IA265" s="15"/>
      <c r="IB265" s="15"/>
      <c r="IC265" s="15"/>
      <c r="ID265" s="15"/>
      <c r="IE265" s="15"/>
      <c r="IH265" s="15"/>
      <c r="II265" s="15"/>
      <c r="IJ265" s="15"/>
      <c r="IK265" s="15"/>
      <c r="IL265" s="15"/>
      <c r="IM265" s="15"/>
      <c r="IN265" s="15"/>
      <c r="IO265" s="15"/>
      <c r="IR265" s="15"/>
      <c r="IS265" s="15"/>
      <c r="IT265" s="15"/>
      <c r="IU265" s="15"/>
      <c r="IV265" s="15"/>
      <c r="IW265" s="15"/>
      <c r="IX265" s="15"/>
      <c r="IY265" s="15"/>
      <c r="JB265" s="15"/>
      <c r="JC265" s="15"/>
      <c r="JD265" s="15"/>
      <c r="JE265" s="15"/>
      <c r="JF265" s="15"/>
      <c r="JG265" s="15"/>
      <c r="JH265" s="15"/>
      <c r="JI265" s="15"/>
      <c r="JL265" s="15"/>
      <c r="JM265" s="15"/>
      <c r="JN265" s="15"/>
      <c r="JO265" s="15"/>
      <c r="JP265" s="15"/>
      <c r="JQ265" s="15"/>
      <c r="JR265" s="15"/>
      <c r="JS265" s="15"/>
      <c r="JV265" s="15"/>
      <c r="JW265" s="15"/>
      <c r="JX265" s="15"/>
      <c r="JY265" s="15"/>
      <c r="JZ265" s="15"/>
      <c r="KA265" s="15"/>
      <c r="KB265" s="15"/>
      <c r="KC265" s="15"/>
      <c r="KF265" s="15"/>
      <c r="KG265" s="15"/>
      <c r="KH265" s="15"/>
      <c r="KI265" s="15"/>
      <c r="KJ265" s="15"/>
      <c r="KK265" s="15"/>
      <c r="KL265" s="15"/>
      <c r="KM265" s="15"/>
      <c r="KP265" s="15"/>
      <c r="KQ265" s="15"/>
      <c r="KR265" s="15"/>
      <c r="KS265" s="15"/>
      <c r="KT265" s="15"/>
      <c r="KU265" s="15"/>
      <c r="KV265" s="15"/>
      <c r="KW265" s="15"/>
      <c r="KZ265" s="15"/>
      <c r="LA265" s="15"/>
    </row>
    <row r="266" spans="3:313" x14ac:dyDescent="0.25">
      <c r="C266" s="15"/>
      <c r="D266" s="15"/>
      <c r="E266" s="15"/>
      <c r="F266" s="15"/>
      <c r="G266" s="15"/>
      <c r="H266" s="15"/>
      <c r="I266" s="15"/>
      <c r="L266" s="15"/>
      <c r="M266" s="15"/>
      <c r="N266" s="15"/>
      <c r="O266" s="15"/>
      <c r="P266" s="15"/>
      <c r="Q266" s="15"/>
      <c r="R266" s="15"/>
      <c r="S266" s="15"/>
      <c r="V266" s="15"/>
      <c r="W266" s="15"/>
      <c r="X266" s="15"/>
      <c r="Y266" s="15"/>
      <c r="Z266" s="15"/>
      <c r="AA266" s="15"/>
      <c r="AB266" s="15"/>
      <c r="AC266" s="15"/>
      <c r="AF266" s="15"/>
      <c r="AG266" s="15"/>
      <c r="AH266" s="15"/>
      <c r="AI266" s="15"/>
      <c r="AJ266" s="15"/>
      <c r="AK266" s="15"/>
      <c r="AL266" s="15"/>
      <c r="AM266" s="15"/>
      <c r="AP266" s="15"/>
      <c r="AQ266" s="15"/>
      <c r="AR266" s="15"/>
      <c r="AS266" s="15"/>
      <c r="AT266" s="15"/>
      <c r="AU266" s="15"/>
      <c r="AV266" s="15"/>
      <c r="AW266" s="15"/>
      <c r="AZ266" s="15"/>
      <c r="BA266" s="15"/>
      <c r="BB266" s="15"/>
      <c r="BC266" s="15"/>
      <c r="BD266" s="15"/>
      <c r="BE266" s="15"/>
      <c r="BF266" s="15"/>
      <c r="BG266" s="15"/>
      <c r="BJ266" s="15"/>
      <c r="BK266" s="15"/>
      <c r="BL266" s="15"/>
      <c r="BM266" s="15"/>
      <c r="BN266" s="15"/>
      <c r="BO266" s="15"/>
      <c r="BP266" s="15"/>
      <c r="BQ266" s="15"/>
      <c r="BT266" s="15"/>
      <c r="BU266" s="15"/>
      <c r="BV266" s="15"/>
      <c r="BW266" s="15"/>
      <c r="BX266" s="15"/>
      <c r="BY266" s="15"/>
      <c r="BZ266" s="15"/>
      <c r="CA266" s="15"/>
      <c r="CD266" s="15"/>
      <c r="CE266" s="15"/>
      <c r="CF266" s="15"/>
      <c r="CG266" s="15"/>
      <c r="CH266" s="15"/>
      <c r="CI266" s="15"/>
      <c r="CJ266" s="15"/>
      <c r="CK266" s="15"/>
      <c r="CN266" s="15"/>
      <c r="CO266" s="15"/>
      <c r="CP266" s="15"/>
      <c r="CQ266" s="15"/>
      <c r="CR266" s="15"/>
      <c r="CS266" s="15"/>
      <c r="CT266" s="15"/>
      <c r="CU266" s="15"/>
      <c r="CX266" s="15"/>
      <c r="CY266" s="15"/>
      <c r="CZ266" s="15"/>
      <c r="DA266" s="15"/>
      <c r="DB266" s="15"/>
      <c r="DC266" s="15"/>
      <c r="DD266" s="15"/>
      <c r="DE266" s="15"/>
      <c r="DH266" s="15"/>
      <c r="DI266" s="15"/>
      <c r="DJ266" s="15"/>
      <c r="DK266" s="15"/>
      <c r="DL266" s="15"/>
      <c r="DM266" s="15"/>
      <c r="DN266" s="15"/>
      <c r="DO266" s="15"/>
      <c r="DR266" s="15"/>
      <c r="DS266" s="15"/>
      <c r="DT266" s="15"/>
      <c r="DU266" s="15"/>
      <c r="DV266" s="15"/>
      <c r="DW266" s="15"/>
      <c r="DX266" s="15"/>
      <c r="DY266" s="15"/>
      <c r="EB266" s="15"/>
      <c r="EC266" s="15"/>
      <c r="ED266" s="15"/>
      <c r="EE266" s="15"/>
      <c r="EF266" s="15"/>
      <c r="EG266" s="15"/>
      <c r="EH266" s="15"/>
      <c r="EI266" s="15"/>
      <c r="EL266" s="15"/>
      <c r="EM266" s="15"/>
      <c r="EN266" s="15"/>
      <c r="EO266" s="15"/>
      <c r="EP266" s="15"/>
      <c r="EQ266" s="15"/>
      <c r="ER266" s="15"/>
      <c r="ES266" s="15"/>
      <c r="EV266" s="15"/>
      <c r="EW266" s="15"/>
      <c r="EX266" s="15"/>
      <c r="EY266" s="15"/>
      <c r="EZ266" s="15"/>
      <c r="FA266" s="15"/>
      <c r="FB266" s="15"/>
      <c r="FC266" s="15"/>
      <c r="FF266" s="15"/>
      <c r="FG266" s="15"/>
      <c r="FH266" s="15"/>
      <c r="FI266" s="15"/>
      <c r="FJ266" s="15"/>
      <c r="FK266" s="15"/>
      <c r="FL266" s="15"/>
      <c r="FM266" s="15"/>
      <c r="FP266" s="15"/>
      <c r="FQ266" s="15"/>
      <c r="FR266" s="15"/>
      <c r="FS266" s="15"/>
      <c r="FT266" s="15"/>
      <c r="FU266" s="15"/>
      <c r="FV266" s="15"/>
      <c r="FW266" s="15"/>
      <c r="FZ266" s="15"/>
      <c r="GA266" s="15"/>
      <c r="GB266" s="15"/>
      <c r="GC266" s="15"/>
      <c r="GD266" s="15"/>
      <c r="GE266" s="15"/>
      <c r="GF266" s="15"/>
      <c r="GG266" s="15"/>
      <c r="GJ266" s="15"/>
      <c r="GK266" s="15"/>
      <c r="GL266" s="15"/>
      <c r="GM266" s="15"/>
      <c r="GN266" s="15"/>
      <c r="GO266" s="15"/>
      <c r="GP266" s="15"/>
      <c r="GQ266" s="15"/>
      <c r="GT266" s="15"/>
      <c r="GU266" s="15"/>
      <c r="GV266" s="15"/>
      <c r="GW266" s="15"/>
      <c r="GX266" s="15"/>
      <c r="GY266" s="15"/>
      <c r="GZ266" s="15"/>
      <c r="HA266" s="15"/>
      <c r="HD266" s="15"/>
      <c r="HE266" s="15"/>
      <c r="HF266" s="15"/>
      <c r="HG266" s="15"/>
      <c r="HH266" s="15"/>
      <c r="HI266" s="15"/>
      <c r="HJ266" s="15"/>
      <c r="HK266" s="15"/>
      <c r="HN266" s="15"/>
      <c r="HO266" s="15"/>
      <c r="HP266" s="15"/>
      <c r="HQ266" s="15"/>
      <c r="HR266" s="15"/>
      <c r="HS266" s="15"/>
      <c r="HT266" s="15"/>
      <c r="HU266" s="15"/>
      <c r="HX266" s="15"/>
      <c r="HY266" s="15"/>
      <c r="HZ266" s="15"/>
      <c r="IA266" s="15"/>
      <c r="IB266" s="15"/>
      <c r="IC266" s="15"/>
      <c r="ID266" s="15"/>
      <c r="IE266" s="15"/>
      <c r="IH266" s="15"/>
      <c r="II266" s="15"/>
      <c r="IJ266" s="15"/>
      <c r="IK266" s="15"/>
      <c r="IL266" s="15"/>
      <c r="IM266" s="15"/>
      <c r="IN266" s="15"/>
      <c r="IO266" s="15"/>
      <c r="IR266" s="15"/>
      <c r="IS266" s="15"/>
      <c r="IT266" s="15"/>
      <c r="IU266" s="15"/>
      <c r="IV266" s="15"/>
      <c r="IW266" s="15"/>
      <c r="IX266" s="15"/>
      <c r="IY266" s="15"/>
      <c r="JB266" s="15"/>
      <c r="JC266" s="15"/>
      <c r="JD266" s="15"/>
      <c r="JE266" s="15"/>
      <c r="JF266" s="15"/>
      <c r="JG266" s="15"/>
      <c r="JH266" s="15"/>
      <c r="JI266" s="15"/>
      <c r="JL266" s="15"/>
      <c r="JM266" s="15"/>
      <c r="JN266" s="15"/>
      <c r="JO266" s="15"/>
      <c r="JP266" s="15"/>
      <c r="JQ266" s="15"/>
      <c r="JR266" s="15"/>
      <c r="JS266" s="15"/>
      <c r="JV266" s="15"/>
      <c r="JW266" s="15"/>
      <c r="JX266" s="15"/>
      <c r="JY266" s="15"/>
      <c r="JZ266" s="15"/>
      <c r="KA266" s="15"/>
      <c r="KB266" s="15"/>
      <c r="KC266" s="15"/>
      <c r="KF266" s="15"/>
      <c r="KG266" s="15"/>
      <c r="KH266" s="15"/>
      <c r="KI266" s="15"/>
      <c r="KJ266" s="15"/>
      <c r="KK266" s="15"/>
      <c r="KL266" s="15"/>
      <c r="KM266" s="15"/>
      <c r="KP266" s="15"/>
      <c r="KQ266" s="15"/>
      <c r="KR266" s="15"/>
      <c r="KS266" s="15"/>
      <c r="KT266" s="15"/>
      <c r="KU266" s="15"/>
      <c r="KV266" s="15"/>
      <c r="KW266" s="15"/>
      <c r="KZ266" s="15"/>
      <c r="LA266" s="15"/>
    </row>
    <row r="267" spans="3:313" x14ac:dyDescent="0.25">
      <c r="C267" s="15"/>
      <c r="D267" s="15"/>
      <c r="E267" s="15"/>
      <c r="F267" s="15"/>
      <c r="G267" s="15"/>
      <c r="H267" s="15"/>
      <c r="I267" s="15"/>
      <c r="L267" s="15"/>
      <c r="M267" s="15"/>
      <c r="N267" s="15"/>
      <c r="O267" s="15"/>
      <c r="P267" s="15"/>
      <c r="Q267" s="15"/>
      <c r="R267" s="15"/>
      <c r="S267" s="15"/>
      <c r="V267" s="15"/>
      <c r="W267" s="15"/>
      <c r="X267" s="15"/>
      <c r="Y267" s="15"/>
      <c r="Z267" s="15"/>
      <c r="AA267" s="15"/>
      <c r="AB267" s="15"/>
      <c r="AC267" s="15"/>
      <c r="AF267" s="15"/>
      <c r="AG267" s="15"/>
      <c r="AH267" s="15"/>
      <c r="AI267" s="15"/>
      <c r="AJ267" s="15"/>
      <c r="AK267" s="15"/>
      <c r="AL267" s="15"/>
      <c r="AM267" s="15"/>
      <c r="AP267" s="15"/>
      <c r="AQ267" s="15"/>
      <c r="AR267" s="15"/>
      <c r="AS267" s="15"/>
      <c r="AT267" s="15"/>
      <c r="AU267" s="15"/>
      <c r="AV267" s="15"/>
      <c r="AW267" s="15"/>
      <c r="AZ267" s="15"/>
      <c r="BA267" s="15"/>
      <c r="BB267" s="15"/>
      <c r="BC267" s="15"/>
      <c r="BD267" s="15"/>
      <c r="BE267" s="15"/>
      <c r="BF267" s="15"/>
      <c r="BG267" s="15"/>
      <c r="BJ267" s="15"/>
      <c r="BK267" s="15"/>
      <c r="BL267" s="15"/>
      <c r="BM267" s="15"/>
      <c r="BN267" s="15"/>
      <c r="BO267" s="15"/>
      <c r="BP267" s="15"/>
      <c r="BQ267" s="15"/>
      <c r="BT267" s="15"/>
      <c r="BU267" s="15"/>
      <c r="BV267" s="15"/>
      <c r="BW267" s="15"/>
      <c r="BX267" s="15"/>
      <c r="BY267" s="15"/>
      <c r="BZ267" s="15"/>
      <c r="CA267" s="15"/>
      <c r="CD267" s="15"/>
      <c r="CE267" s="15"/>
      <c r="CF267" s="15"/>
      <c r="CG267" s="15"/>
      <c r="CH267" s="15"/>
      <c r="CI267" s="15"/>
      <c r="CJ267" s="15"/>
      <c r="CK267" s="15"/>
      <c r="CN267" s="15"/>
      <c r="CO267" s="15"/>
      <c r="CP267" s="15"/>
      <c r="CQ267" s="15"/>
      <c r="CR267" s="15"/>
      <c r="CS267" s="15"/>
      <c r="CT267" s="15"/>
      <c r="CU267" s="15"/>
      <c r="CX267" s="15"/>
      <c r="CY267" s="15"/>
      <c r="CZ267" s="15"/>
      <c r="DA267" s="15"/>
      <c r="DB267" s="15"/>
      <c r="DC267" s="15"/>
      <c r="DD267" s="15"/>
      <c r="DE267" s="15"/>
      <c r="DH267" s="15"/>
      <c r="DI267" s="15"/>
      <c r="DJ267" s="15"/>
      <c r="DK267" s="15"/>
      <c r="DL267" s="15"/>
      <c r="DM267" s="15"/>
      <c r="DN267" s="15"/>
      <c r="DO267" s="15"/>
      <c r="DR267" s="15"/>
      <c r="DS267" s="15"/>
      <c r="DT267" s="15"/>
      <c r="DU267" s="15"/>
      <c r="DV267" s="15"/>
      <c r="DW267" s="15"/>
      <c r="DX267" s="15"/>
      <c r="DY267" s="15"/>
      <c r="EB267" s="15"/>
      <c r="EC267" s="15"/>
      <c r="ED267" s="15"/>
      <c r="EE267" s="15"/>
      <c r="EF267" s="15"/>
      <c r="EG267" s="15"/>
      <c r="EH267" s="15"/>
      <c r="EI267" s="15"/>
      <c r="EL267" s="15"/>
      <c r="EM267" s="15"/>
      <c r="EN267" s="15"/>
      <c r="EO267" s="15"/>
      <c r="EP267" s="15"/>
      <c r="EQ267" s="15"/>
      <c r="ER267" s="15"/>
      <c r="ES267" s="15"/>
      <c r="EV267" s="15"/>
      <c r="EW267" s="15"/>
      <c r="EX267" s="15"/>
      <c r="EY267" s="15"/>
      <c r="EZ267" s="15"/>
      <c r="FA267" s="15"/>
      <c r="FB267" s="15"/>
      <c r="FC267" s="15"/>
      <c r="FF267" s="15"/>
      <c r="FG267" s="15"/>
      <c r="FH267" s="15"/>
      <c r="FI267" s="15"/>
      <c r="FJ267" s="15"/>
      <c r="FK267" s="15"/>
      <c r="FL267" s="15"/>
      <c r="FM267" s="15"/>
      <c r="FP267" s="15"/>
      <c r="FQ267" s="15"/>
      <c r="FR267" s="15"/>
      <c r="FS267" s="15"/>
      <c r="FT267" s="15"/>
      <c r="FU267" s="15"/>
      <c r="FV267" s="15"/>
      <c r="FW267" s="15"/>
      <c r="FZ267" s="15"/>
      <c r="GA267" s="15"/>
      <c r="GB267" s="15"/>
      <c r="GC267" s="15"/>
      <c r="GD267" s="15"/>
      <c r="GE267" s="15"/>
      <c r="GF267" s="15"/>
      <c r="GG267" s="15"/>
      <c r="GJ267" s="15"/>
      <c r="GK267" s="15"/>
      <c r="GL267" s="15"/>
      <c r="GM267" s="15"/>
      <c r="GN267" s="15"/>
      <c r="GO267" s="15"/>
      <c r="GP267" s="15"/>
      <c r="GQ267" s="15"/>
      <c r="GT267" s="15"/>
      <c r="GU267" s="15"/>
      <c r="GV267" s="15"/>
      <c r="GW267" s="15"/>
      <c r="GX267" s="15"/>
      <c r="GY267" s="15"/>
      <c r="GZ267" s="15"/>
      <c r="HA267" s="15"/>
      <c r="HD267" s="15"/>
      <c r="HE267" s="15"/>
      <c r="HF267" s="15"/>
      <c r="HG267" s="15"/>
      <c r="HH267" s="15"/>
      <c r="HI267" s="15"/>
      <c r="HJ267" s="15"/>
      <c r="HK267" s="15"/>
      <c r="HN267" s="15"/>
      <c r="HO267" s="15"/>
      <c r="HP267" s="15"/>
      <c r="HQ267" s="15"/>
      <c r="HR267" s="15"/>
      <c r="HS267" s="15"/>
      <c r="HT267" s="15"/>
      <c r="HU267" s="15"/>
      <c r="HX267" s="15"/>
      <c r="HY267" s="15"/>
      <c r="HZ267" s="15"/>
      <c r="IA267" s="15"/>
      <c r="IB267" s="15"/>
      <c r="IC267" s="15"/>
      <c r="ID267" s="15"/>
      <c r="IE267" s="15"/>
      <c r="IH267" s="15"/>
      <c r="II267" s="15"/>
      <c r="IJ267" s="15"/>
      <c r="IK267" s="15"/>
      <c r="IL267" s="15"/>
      <c r="IM267" s="15"/>
      <c r="IN267" s="15"/>
      <c r="IO267" s="15"/>
      <c r="IR267" s="15"/>
      <c r="IS267" s="15"/>
      <c r="IT267" s="15"/>
      <c r="IU267" s="15"/>
      <c r="IV267" s="15"/>
      <c r="IW267" s="15"/>
      <c r="IX267" s="15"/>
      <c r="IY267" s="15"/>
      <c r="JB267" s="15"/>
      <c r="JC267" s="15"/>
      <c r="JD267" s="15"/>
      <c r="JE267" s="15"/>
      <c r="JF267" s="15"/>
      <c r="JG267" s="15"/>
      <c r="JH267" s="15"/>
      <c r="JI267" s="15"/>
      <c r="JL267" s="15"/>
      <c r="JM267" s="15"/>
      <c r="JN267" s="15"/>
      <c r="JO267" s="15"/>
      <c r="JP267" s="15"/>
      <c r="JQ267" s="15"/>
      <c r="JR267" s="15"/>
      <c r="JS267" s="15"/>
      <c r="JV267" s="15"/>
      <c r="JW267" s="15"/>
      <c r="JX267" s="15"/>
      <c r="JY267" s="15"/>
      <c r="JZ267" s="15"/>
      <c r="KA267" s="15"/>
      <c r="KB267" s="15"/>
      <c r="KC267" s="15"/>
      <c r="KF267" s="15"/>
      <c r="KG267" s="15"/>
      <c r="KH267" s="15"/>
      <c r="KI267" s="15"/>
      <c r="KJ267" s="15"/>
      <c r="KK267" s="15"/>
      <c r="KL267" s="15"/>
      <c r="KM267" s="15"/>
      <c r="KP267" s="15"/>
      <c r="KQ267" s="15"/>
      <c r="KR267" s="15"/>
      <c r="KS267" s="15"/>
      <c r="KT267" s="15"/>
      <c r="KU267" s="15"/>
      <c r="KV267" s="15"/>
      <c r="KW267" s="15"/>
      <c r="KZ267" s="15"/>
      <c r="LA267" s="15"/>
    </row>
    <row r="268" spans="3:313" x14ac:dyDescent="0.25">
      <c r="C268" s="15"/>
      <c r="D268" s="15"/>
      <c r="E268" s="15"/>
      <c r="F268" s="15"/>
      <c r="G268" s="15"/>
      <c r="H268" s="15"/>
      <c r="I268" s="15"/>
      <c r="L268" s="15"/>
      <c r="M268" s="15"/>
      <c r="N268" s="15"/>
      <c r="O268" s="15"/>
      <c r="P268" s="15"/>
      <c r="Q268" s="15"/>
      <c r="R268" s="15"/>
      <c r="S268" s="15"/>
      <c r="V268" s="15"/>
      <c r="W268" s="15"/>
      <c r="X268" s="15"/>
      <c r="Y268" s="15"/>
      <c r="Z268" s="15"/>
      <c r="AA268" s="15"/>
      <c r="AB268" s="15"/>
      <c r="AC268" s="15"/>
      <c r="AF268" s="15"/>
      <c r="AG268" s="15"/>
      <c r="AH268" s="15"/>
      <c r="AI268" s="15"/>
      <c r="AJ268" s="15"/>
      <c r="AK268" s="15"/>
      <c r="AL268" s="15"/>
      <c r="AM268" s="15"/>
      <c r="AP268" s="15"/>
      <c r="AQ268" s="15"/>
      <c r="AR268" s="15"/>
      <c r="AS268" s="15"/>
      <c r="AT268" s="15"/>
      <c r="AU268" s="15"/>
      <c r="AV268" s="15"/>
      <c r="AW268" s="15"/>
      <c r="AZ268" s="15"/>
      <c r="BA268" s="15"/>
      <c r="BB268" s="15"/>
      <c r="BC268" s="15"/>
      <c r="BD268" s="15"/>
      <c r="BE268" s="15"/>
      <c r="BF268" s="15"/>
      <c r="BG268" s="15"/>
      <c r="BJ268" s="15"/>
      <c r="BK268" s="15"/>
      <c r="BL268" s="15"/>
      <c r="BM268" s="15"/>
      <c r="BN268" s="15"/>
      <c r="BO268" s="15"/>
      <c r="BP268" s="15"/>
      <c r="BQ268" s="15"/>
      <c r="BT268" s="15"/>
      <c r="BU268" s="15"/>
      <c r="BV268" s="15"/>
      <c r="BW268" s="15"/>
      <c r="BX268" s="15"/>
      <c r="BY268" s="15"/>
      <c r="BZ268" s="15"/>
      <c r="CA268" s="15"/>
      <c r="CD268" s="15"/>
      <c r="CE268" s="15"/>
      <c r="CF268" s="15"/>
      <c r="CG268" s="15"/>
      <c r="CH268" s="15"/>
      <c r="CI268" s="15"/>
      <c r="CJ268" s="15"/>
      <c r="CK268" s="15"/>
      <c r="CN268" s="15"/>
      <c r="CO268" s="15"/>
      <c r="CP268" s="15"/>
      <c r="CQ268" s="15"/>
      <c r="CR268" s="15"/>
      <c r="CS268" s="15"/>
      <c r="CT268" s="15"/>
      <c r="CU268" s="15"/>
      <c r="CX268" s="15"/>
      <c r="CY268" s="15"/>
      <c r="CZ268" s="15"/>
      <c r="DA268" s="15"/>
      <c r="DB268" s="15"/>
      <c r="DC268" s="15"/>
      <c r="DD268" s="15"/>
      <c r="DE268" s="15"/>
      <c r="DH268" s="15"/>
      <c r="DI268" s="15"/>
      <c r="DJ268" s="15"/>
      <c r="DK268" s="15"/>
      <c r="DL268" s="15"/>
      <c r="DM268" s="15"/>
      <c r="DN268" s="15"/>
      <c r="DO268" s="15"/>
      <c r="DR268" s="15"/>
      <c r="DS268" s="15"/>
      <c r="DT268" s="15"/>
      <c r="DU268" s="15"/>
      <c r="DV268" s="15"/>
      <c r="DW268" s="15"/>
      <c r="DX268" s="15"/>
      <c r="DY268" s="15"/>
      <c r="EB268" s="15"/>
      <c r="EC268" s="15"/>
      <c r="ED268" s="15"/>
      <c r="EE268" s="15"/>
      <c r="EF268" s="15"/>
      <c r="EG268" s="15"/>
      <c r="EH268" s="15"/>
      <c r="EI268" s="15"/>
      <c r="EL268" s="15"/>
      <c r="EM268" s="15"/>
      <c r="EN268" s="15"/>
      <c r="EO268" s="15"/>
      <c r="EP268" s="15"/>
      <c r="EQ268" s="15"/>
      <c r="ER268" s="15"/>
      <c r="ES268" s="15"/>
      <c r="EV268" s="15"/>
      <c r="EW268" s="15"/>
      <c r="EX268" s="15"/>
      <c r="EY268" s="15"/>
      <c r="EZ268" s="15"/>
      <c r="FA268" s="15"/>
      <c r="FB268" s="15"/>
      <c r="FC268" s="15"/>
      <c r="FF268" s="15"/>
      <c r="FG268" s="15"/>
      <c r="FH268" s="15"/>
      <c r="FI268" s="15"/>
      <c r="FJ268" s="15"/>
      <c r="FK268" s="15"/>
      <c r="FL268" s="15"/>
      <c r="FM268" s="15"/>
      <c r="FP268" s="15"/>
      <c r="FQ268" s="15"/>
      <c r="FR268" s="15"/>
      <c r="FS268" s="15"/>
      <c r="FT268" s="15"/>
      <c r="FU268" s="15"/>
      <c r="FV268" s="15"/>
      <c r="FW268" s="15"/>
      <c r="FZ268" s="15"/>
      <c r="GA268" s="15"/>
      <c r="GB268" s="15"/>
      <c r="GC268" s="15"/>
      <c r="GD268" s="15"/>
      <c r="GE268" s="15"/>
      <c r="GF268" s="15"/>
      <c r="GG268" s="15"/>
      <c r="GJ268" s="15"/>
      <c r="GK268" s="15"/>
      <c r="GL268" s="15"/>
      <c r="GM268" s="15"/>
      <c r="GN268" s="15"/>
      <c r="GO268" s="15"/>
      <c r="GP268" s="15"/>
      <c r="GQ268" s="15"/>
      <c r="GT268" s="15"/>
      <c r="GU268" s="15"/>
      <c r="GV268" s="15"/>
      <c r="GW268" s="15"/>
      <c r="GX268" s="15"/>
      <c r="GY268" s="15"/>
      <c r="GZ268" s="15"/>
      <c r="HA268" s="15"/>
      <c r="HD268" s="15"/>
      <c r="HE268" s="15"/>
      <c r="HF268" s="15"/>
      <c r="HG268" s="15"/>
      <c r="HH268" s="15"/>
      <c r="HI268" s="15"/>
      <c r="HJ268" s="15"/>
      <c r="HK268" s="15"/>
      <c r="HN268" s="15"/>
      <c r="HO268" s="15"/>
      <c r="HP268" s="15"/>
      <c r="HQ268" s="15"/>
      <c r="HR268" s="15"/>
      <c r="HS268" s="15"/>
      <c r="HT268" s="15"/>
      <c r="HU268" s="15"/>
      <c r="HX268" s="15"/>
      <c r="HY268" s="15"/>
      <c r="HZ268" s="15"/>
      <c r="IA268" s="15"/>
      <c r="IB268" s="15"/>
      <c r="IC268" s="15"/>
      <c r="ID268" s="15"/>
      <c r="IE268" s="15"/>
      <c r="IH268" s="15"/>
      <c r="II268" s="15"/>
      <c r="IJ268" s="15"/>
      <c r="IK268" s="15"/>
      <c r="IL268" s="15"/>
      <c r="IM268" s="15"/>
      <c r="IN268" s="15"/>
      <c r="IO268" s="15"/>
      <c r="IR268" s="15"/>
      <c r="IS268" s="15"/>
      <c r="IT268" s="15"/>
      <c r="IU268" s="15"/>
      <c r="IV268" s="15"/>
      <c r="IW268" s="15"/>
      <c r="IX268" s="15"/>
      <c r="IY268" s="15"/>
      <c r="JB268" s="15"/>
      <c r="JC268" s="15"/>
      <c r="JD268" s="15"/>
      <c r="JE268" s="15"/>
      <c r="JF268" s="15"/>
      <c r="JG268" s="15"/>
      <c r="JH268" s="15"/>
      <c r="JI268" s="15"/>
      <c r="JL268" s="15"/>
      <c r="JM268" s="15"/>
      <c r="JN268" s="15"/>
      <c r="JO268" s="15"/>
      <c r="JP268" s="15"/>
      <c r="JQ268" s="15"/>
      <c r="JR268" s="15"/>
      <c r="JS268" s="15"/>
      <c r="JV268" s="15"/>
      <c r="JW268" s="15"/>
      <c r="JX268" s="15"/>
      <c r="JY268" s="15"/>
      <c r="JZ268" s="15"/>
      <c r="KA268" s="15"/>
      <c r="KB268" s="15"/>
      <c r="KC268" s="15"/>
      <c r="KF268" s="15"/>
      <c r="KG268" s="15"/>
      <c r="KH268" s="15"/>
      <c r="KI268" s="15"/>
      <c r="KJ268" s="15"/>
      <c r="KK268" s="15"/>
      <c r="KL268" s="15"/>
      <c r="KM268" s="15"/>
      <c r="KP268" s="15"/>
      <c r="KQ268" s="15"/>
      <c r="KR268" s="15"/>
      <c r="KS268" s="15"/>
      <c r="KT268" s="15"/>
      <c r="KU268" s="15"/>
      <c r="KV268" s="15"/>
      <c r="KW268" s="15"/>
      <c r="KZ268" s="15"/>
      <c r="LA268" s="15"/>
    </row>
    <row r="269" spans="3:313" x14ac:dyDescent="0.25">
      <c r="C269" s="15"/>
      <c r="D269" s="15"/>
      <c r="E269" s="15"/>
      <c r="F269" s="15"/>
      <c r="G269" s="15"/>
      <c r="H269" s="15"/>
      <c r="I269" s="15"/>
      <c r="L269" s="15"/>
      <c r="M269" s="15"/>
      <c r="N269" s="15"/>
      <c r="O269" s="15"/>
      <c r="P269" s="15"/>
      <c r="Q269" s="15"/>
      <c r="R269" s="15"/>
      <c r="S269" s="15"/>
      <c r="V269" s="15"/>
      <c r="W269" s="15"/>
      <c r="X269" s="15"/>
      <c r="Y269" s="15"/>
      <c r="Z269" s="15"/>
      <c r="AA269" s="15"/>
      <c r="AB269" s="15"/>
      <c r="AC269" s="15"/>
      <c r="AF269" s="15"/>
      <c r="AG269" s="15"/>
      <c r="AH269" s="15"/>
      <c r="AI269" s="15"/>
      <c r="AJ269" s="15"/>
      <c r="AK269" s="15"/>
      <c r="AL269" s="15"/>
      <c r="AM269" s="15"/>
      <c r="AP269" s="15"/>
      <c r="AQ269" s="15"/>
      <c r="AR269" s="15"/>
      <c r="AS269" s="15"/>
      <c r="AT269" s="15"/>
      <c r="AU269" s="15"/>
      <c r="AV269" s="15"/>
      <c r="AW269" s="15"/>
      <c r="AZ269" s="15"/>
      <c r="BA269" s="15"/>
      <c r="BB269" s="15"/>
      <c r="BC269" s="15"/>
      <c r="BD269" s="15"/>
      <c r="BE269" s="15"/>
      <c r="BF269" s="15"/>
      <c r="BG269" s="15"/>
      <c r="BJ269" s="15"/>
      <c r="BK269" s="15"/>
      <c r="BL269" s="15"/>
      <c r="BM269" s="15"/>
      <c r="BN269" s="15"/>
      <c r="BO269" s="15"/>
      <c r="BP269" s="15"/>
      <c r="BQ269" s="15"/>
      <c r="BT269" s="15"/>
      <c r="BU269" s="15"/>
      <c r="BV269" s="15"/>
      <c r="BW269" s="15"/>
      <c r="BX269" s="15"/>
      <c r="BY269" s="15"/>
      <c r="BZ269" s="15"/>
      <c r="CA269" s="15"/>
      <c r="CD269" s="15"/>
      <c r="CE269" s="15"/>
      <c r="CF269" s="15"/>
      <c r="CG269" s="15"/>
      <c r="CH269" s="15"/>
      <c r="CI269" s="15"/>
      <c r="CJ269" s="15"/>
      <c r="CK269" s="15"/>
      <c r="CN269" s="15"/>
      <c r="CO269" s="15"/>
      <c r="CP269" s="15"/>
      <c r="CQ269" s="15"/>
      <c r="CR269" s="15"/>
      <c r="CS269" s="15"/>
      <c r="CT269" s="15"/>
      <c r="CU269" s="15"/>
      <c r="CX269" s="15"/>
      <c r="CY269" s="15"/>
      <c r="CZ269" s="15"/>
      <c r="DA269" s="15"/>
      <c r="DB269" s="15"/>
      <c r="DC269" s="15"/>
      <c r="DD269" s="15"/>
      <c r="DE269" s="15"/>
      <c r="DH269" s="15"/>
      <c r="DI269" s="15"/>
      <c r="DJ269" s="15"/>
      <c r="DK269" s="15"/>
      <c r="DL269" s="15"/>
      <c r="DM269" s="15"/>
      <c r="DN269" s="15"/>
      <c r="DO269" s="15"/>
      <c r="DR269" s="15"/>
      <c r="DS269" s="15"/>
      <c r="DT269" s="15"/>
      <c r="DU269" s="15"/>
      <c r="DV269" s="15"/>
      <c r="DW269" s="15"/>
      <c r="DX269" s="15"/>
      <c r="DY269" s="15"/>
      <c r="EB269" s="15"/>
      <c r="EC269" s="15"/>
      <c r="ED269" s="15"/>
      <c r="EE269" s="15"/>
      <c r="EF269" s="15"/>
      <c r="EG269" s="15"/>
      <c r="EH269" s="15"/>
      <c r="EI269" s="15"/>
      <c r="EL269" s="15"/>
      <c r="EM269" s="15"/>
      <c r="EN269" s="15"/>
      <c r="EO269" s="15"/>
      <c r="EP269" s="15"/>
      <c r="EQ269" s="15"/>
      <c r="ER269" s="15"/>
      <c r="ES269" s="15"/>
      <c r="EV269" s="15"/>
      <c r="EW269" s="15"/>
      <c r="EX269" s="15"/>
      <c r="EY269" s="15"/>
      <c r="EZ269" s="15"/>
      <c r="FA269" s="15"/>
      <c r="FB269" s="15"/>
      <c r="FC269" s="15"/>
      <c r="FF269" s="15"/>
      <c r="FG269" s="15"/>
      <c r="FH269" s="15"/>
      <c r="FI269" s="15"/>
      <c r="FJ269" s="15"/>
      <c r="FK269" s="15"/>
      <c r="FL269" s="15"/>
      <c r="FM269" s="15"/>
      <c r="FP269" s="15"/>
      <c r="FQ269" s="15"/>
      <c r="FR269" s="15"/>
      <c r="FS269" s="15"/>
      <c r="FT269" s="15"/>
      <c r="FU269" s="15"/>
      <c r="FV269" s="15"/>
      <c r="FW269" s="15"/>
      <c r="FZ269" s="15"/>
      <c r="GA269" s="15"/>
      <c r="GB269" s="15"/>
      <c r="GC269" s="15"/>
      <c r="GD269" s="15"/>
      <c r="GE269" s="15"/>
      <c r="GF269" s="15"/>
      <c r="GG269" s="15"/>
      <c r="GJ269" s="15"/>
      <c r="GK269" s="15"/>
      <c r="GL269" s="15"/>
      <c r="GM269" s="15"/>
      <c r="GN269" s="15"/>
      <c r="GO269" s="15"/>
      <c r="GP269" s="15"/>
      <c r="GQ269" s="15"/>
      <c r="GT269" s="15"/>
      <c r="GU269" s="15"/>
      <c r="GV269" s="15"/>
      <c r="GW269" s="15"/>
      <c r="GX269" s="15"/>
      <c r="GY269" s="15"/>
      <c r="GZ269" s="15"/>
      <c r="HA269" s="15"/>
      <c r="HD269" s="15"/>
      <c r="HE269" s="15"/>
      <c r="HF269" s="15"/>
      <c r="HG269" s="15"/>
      <c r="HH269" s="15"/>
      <c r="HI269" s="15"/>
      <c r="HJ269" s="15"/>
      <c r="HK269" s="15"/>
      <c r="HN269" s="15"/>
      <c r="HO269" s="15"/>
      <c r="HP269" s="15"/>
      <c r="HQ269" s="15"/>
      <c r="HR269" s="15"/>
      <c r="HS269" s="15"/>
      <c r="HT269" s="15"/>
      <c r="HU269" s="15"/>
      <c r="HX269" s="15"/>
      <c r="HY269" s="15"/>
      <c r="HZ269" s="15"/>
      <c r="IA269" s="15"/>
      <c r="IB269" s="15"/>
      <c r="IC269" s="15"/>
      <c r="ID269" s="15"/>
      <c r="IE269" s="15"/>
      <c r="IH269" s="15"/>
      <c r="II269" s="15"/>
      <c r="IJ269" s="15"/>
      <c r="IK269" s="15"/>
      <c r="IL269" s="15"/>
      <c r="IM269" s="15"/>
      <c r="IN269" s="15"/>
      <c r="IO269" s="15"/>
      <c r="IR269" s="15"/>
      <c r="IS269" s="15"/>
      <c r="IT269" s="15"/>
      <c r="IU269" s="15"/>
      <c r="IV269" s="15"/>
      <c r="IW269" s="15"/>
      <c r="IX269" s="15"/>
      <c r="IY269" s="15"/>
      <c r="JB269" s="15"/>
      <c r="JC269" s="15"/>
      <c r="JD269" s="15"/>
      <c r="JE269" s="15"/>
      <c r="JF269" s="15"/>
      <c r="JG269" s="15"/>
      <c r="JH269" s="15"/>
      <c r="JI269" s="15"/>
      <c r="JL269" s="15"/>
      <c r="JM269" s="15"/>
      <c r="JN269" s="15"/>
      <c r="JO269" s="15"/>
      <c r="JP269" s="15"/>
      <c r="JQ269" s="15"/>
      <c r="JR269" s="15"/>
      <c r="JS269" s="15"/>
      <c r="JV269" s="15"/>
      <c r="JW269" s="15"/>
      <c r="JX269" s="15"/>
      <c r="JY269" s="15"/>
      <c r="JZ269" s="15"/>
      <c r="KA269" s="15"/>
      <c r="KB269" s="15"/>
      <c r="KC269" s="15"/>
      <c r="KF269" s="15"/>
      <c r="KG269" s="15"/>
      <c r="KH269" s="15"/>
      <c r="KI269" s="15"/>
      <c r="KJ269" s="15"/>
      <c r="KK269" s="15"/>
      <c r="KL269" s="15"/>
      <c r="KM269" s="15"/>
      <c r="KP269" s="15"/>
      <c r="KQ269" s="15"/>
      <c r="KR269" s="15"/>
      <c r="KS269" s="15"/>
      <c r="KT269" s="15"/>
      <c r="KU269" s="15"/>
      <c r="KV269" s="15"/>
      <c r="KW269" s="15"/>
      <c r="KZ269" s="15"/>
      <c r="LA269" s="15"/>
    </row>
    <row r="270" spans="3:313" x14ac:dyDescent="0.25">
      <c r="C270" s="15"/>
      <c r="D270" s="15"/>
      <c r="E270" s="15"/>
      <c r="F270" s="15"/>
      <c r="G270" s="15"/>
      <c r="H270" s="15"/>
      <c r="I270" s="15"/>
      <c r="L270" s="15"/>
      <c r="M270" s="15"/>
      <c r="N270" s="15"/>
      <c r="O270" s="15"/>
      <c r="P270" s="15"/>
      <c r="Q270" s="15"/>
      <c r="R270" s="15"/>
      <c r="S270" s="15"/>
      <c r="V270" s="15"/>
      <c r="W270" s="15"/>
      <c r="X270" s="15"/>
      <c r="Y270" s="15"/>
      <c r="Z270" s="15"/>
      <c r="AA270" s="15"/>
      <c r="AB270" s="15"/>
      <c r="AC270" s="15"/>
      <c r="AF270" s="15"/>
      <c r="AG270" s="15"/>
      <c r="AH270" s="15"/>
      <c r="AI270" s="15"/>
      <c r="AJ270" s="15"/>
      <c r="AK270" s="15"/>
      <c r="AL270" s="15"/>
      <c r="AM270" s="15"/>
      <c r="AP270" s="15"/>
      <c r="AQ270" s="15"/>
      <c r="AR270" s="15"/>
      <c r="AS270" s="15"/>
      <c r="AT270" s="15"/>
      <c r="AU270" s="15"/>
      <c r="AV270" s="15"/>
      <c r="AW270" s="15"/>
      <c r="AZ270" s="15"/>
      <c r="BA270" s="15"/>
      <c r="BB270" s="15"/>
      <c r="BC270" s="15"/>
      <c r="BD270" s="15"/>
      <c r="BE270" s="15"/>
      <c r="BF270" s="15"/>
      <c r="BG270" s="15"/>
      <c r="BJ270" s="15"/>
      <c r="BK270" s="15"/>
      <c r="BL270" s="15"/>
      <c r="BM270" s="15"/>
      <c r="BN270" s="15"/>
      <c r="BO270" s="15"/>
      <c r="BP270" s="15"/>
      <c r="BQ270" s="15"/>
      <c r="BT270" s="15"/>
      <c r="BU270" s="15"/>
      <c r="BV270" s="15"/>
      <c r="BW270" s="15"/>
      <c r="BX270" s="15"/>
      <c r="BY270" s="15"/>
      <c r="BZ270" s="15"/>
      <c r="CA270" s="15"/>
      <c r="CD270" s="15"/>
      <c r="CE270" s="15"/>
      <c r="CF270" s="15"/>
      <c r="CG270" s="15"/>
      <c r="CH270" s="15"/>
      <c r="CI270" s="15"/>
      <c r="CJ270" s="15"/>
      <c r="CK270" s="15"/>
      <c r="CN270" s="15"/>
      <c r="CO270" s="15"/>
      <c r="CP270" s="15"/>
      <c r="CQ270" s="15"/>
      <c r="CR270" s="15"/>
      <c r="CS270" s="15"/>
      <c r="CT270" s="15"/>
      <c r="CU270" s="15"/>
      <c r="CX270" s="15"/>
      <c r="CY270" s="15"/>
      <c r="CZ270" s="15"/>
      <c r="DA270" s="15"/>
      <c r="DB270" s="15"/>
      <c r="DC270" s="15"/>
      <c r="DD270" s="15"/>
      <c r="DE270" s="15"/>
      <c r="DH270" s="15"/>
      <c r="DI270" s="15"/>
      <c r="DJ270" s="15"/>
      <c r="DK270" s="15"/>
      <c r="DL270" s="15"/>
      <c r="DM270" s="15"/>
      <c r="DN270" s="15"/>
      <c r="DO270" s="15"/>
      <c r="DR270" s="15"/>
      <c r="DS270" s="15"/>
      <c r="DT270" s="15"/>
      <c r="DU270" s="15"/>
      <c r="DV270" s="15"/>
      <c r="DW270" s="15"/>
      <c r="DX270" s="15"/>
      <c r="DY270" s="15"/>
      <c r="EB270" s="15"/>
      <c r="EC270" s="15"/>
      <c r="ED270" s="15"/>
      <c r="EE270" s="15"/>
      <c r="EF270" s="15"/>
      <c r="EG270" s="15"/>
      <c r="EH270" s="15"/>
      <c r="EI270" s="15"/>
      <c r="EL270" s="15"/>
      <c r="EM270" s="15"/>
      <c r="EN270" s="15"/>
      <c r="EO270" s="15"/>
      <c r="EP270" s="15"/>
      <c r="EQ270" s="15"/>
      <c r="ER270" s="15"/>
      <c r="ES270" s="15"/>
      <c r="EV270" s="15"/>
      <c r="EW270" s="15"/>
      <c r="EX270" s="15"/>
      <c r="EY270" s="15"/>
      <c r="EZ270" s="15"/>
      <c r="FA270" s="15"/>
      <c r="FB270" s="15"/>
      <c r="FC270" s="15"/>
      <c r="FF270" s="15"/>
      <c r="FG270" s="15"/>
      <c r="FH270" s="15"/>
      <c r="FI270" s="15"/>
      <c r="FJ270" s="15"/>
      <c r="FK270" s="15"/>
      <c r="FL270" s="15"/>
      <c r="FM270" s="15"/>
      <c r="FP270" s="15"/>
      <c r="FQ270" s="15"/>
      <c r="FR270" s="15"/>
      <c r="FS270" s="15"/>
      <c r="FT270" s="15"/>
      <c r="FU270" s="15"/>
      <c r="FV270" s="15"/>
      <c r="FW270" s="15"/>
      <c r="FZ270" s="15"/>
      <c r="GA270" s="15"/>
      <c r="GB270" s="15"/>
      <c r="GC270" s="15"/>
      <c r="GD270" s="15"/>
      <c r="GE270" s="15"/>
      <c r="GF270" s="15"/>
      <c r="GG270" s="15"/>
      <c r="GJ270" s="15"/>
      <c r="GK270" s="15"/>
      <c r="GL270" s="15"/>
      <c r="GM270" s="15"/>
      <c r="GN270" s="15"/>
      <c r="GO270" s="15"/>
      <c r="GP270" s="15"/>
      <c r="GQ270" s="15"/>
      <c r="GT270" s="15"/>
      <c r="GU270" s="15"/>
      <c r="GV270" s="15"/>
      <c r="GW270" s="15"/>
      <c r="GX270" s="15"/>
      <c r="GY270" s="15"/>
      <c r="GZ270" s="15"/>
      <c r="HA270" s="15"/>
      <c r="HD270" s="15"/>
      <c r="HE270" s="15"/>
      <c r="HF270" s="15"/>
      <c r="HG270" s="15"/>
      <c r="HH270" s="15"/>
      <c r="HI270" s="15"/>
      <c r="HJ270" s="15"/>
      <c r="HK270" s="15"/>
      <c r="HN270" s="15"/>
      <c r="HO270" s="15"/>
      <c r="HP270" s="15"/>
      <c r="HQ270" s="15"/>
      <c r="HR270" s="15"/>
      <c r="HS270" s="15"/>
      <c r="HT270" s="15"/>
      <c r="HU270" s="15"/>
      <c r="HX270" s="15"/>
      <c r="HY270" s="15"/>
      <c r="HZ270" s="15"/>
      <c r="IA270" s="15"/>
      <c r="IB270" s="15"/>
      <c r="IC270" s="15"/>
      <c r="ID270" s="15"/>
      <c r="IE270" s="15"/>
      <c r="IH270" s="15"/>
      <c r="II270" s="15"/>
      <c r="IJ270" s="15"/>
      <c r="IK270" s="15"/>
      <c r="IL270" s="15"/>
      <c r="IM270" s="15"/>
      <c r="IN270" s="15"/>
      <c r="IO270" s="15"/>
      <c r="IR270" s="15"/>
      <c r="IS270" s="15"/>
      <c r="IT270" s="15"/>
      <c r="IU270" s="15"/>
      <c r="IV270" s="15"/>
      <c r="IW270" s="15"/>
      <c r="IX270" s="15"/>
      <c r="IY270" s="15"/>
      <c r="JB270" s="15"/>
      <c r="JC270" s="15"/>
      <c r="JD270" s="15"/>
      <c r="JE270" s="15"/>
      <c r="JF270" s="15"/>
      <c r="JG270" s="15"/>
      <c r="JH270" s="15"/>
      <c r="JI270" s="15"/>
      <c r="JL270" s="15"/>
      <c r="JM270" s="15"/>
      <c r="JN270" s="15"/>
      <c r="JO270" s="15"/>
      <c r="JP270" s="15"/>
      <c r="JQ270" s="15"/>
      <c r="JR270" s="15"/>
      <c r="JS270" s="15"/>
      <c r="JV270" s="15"/>
      <c r="JW270" s="15"/>
      <c r="JX270" s="15"/>
      <c r="JY270" s="15"/>
      <c r="JZ270" s="15"/>
      <c r="KA270" s="15"/>
      <c r="KB270" s="15"/>
      <c r="KC270" s="15"/>
      <c r="KF270" s="15"/>
      <c r="KG270" s="15"/>
      <c r="KH270" s="15"/>
      <c r="KI270" s="15"/>
      <c r="KJ270" s="15"/>
      <c r="KK270" s="15"/>
      <c r="KL270" s="15"/>
      <c r="KM270" s="15"/>
      <c r="KP270" s="15"/>
      <c r="KQ270" s="15"/>
      <c r="KR270" s="15"/>
      <c r="KS270" s="15"/>
      <c r="KT270" s="15"/>
      <c r="KU270" s="15"/>
      <c r="KV270" s="15"/>
      <c r="KW270" s="15"/>
      <c r="KZ270" s="15"/>
      <c r="LA270" s="15"/>
    </row>
    <row r="271" spans="3:313" x14ac:dyDescent="0.25">
      <c r="C271" s="15"/>
      <c r="D271" s="15"/>
      <c r="E271" s="15"/>
      <c r="F271" s="15"/>
      <c r="G271" s="15"/>
      <c r="H271" s="15"/>
      <c r="I271" s="15"/>
      <c r="L271" s="15"/>
      <c r="M271" s="15"/>
      <c r="N271" s="15"/>
      <c r="O271" s="15"/>
      <c r="P271" s="15"/>
      <c r="Q271" s="15"/>
      <c r="R271" s="15"/>
      <c r="S271" s="15"/>
      <c r="V271" s="15"/>
      <c r="W271" s="15"/>
      <c r="X271" s="15"/>
      <c r="Y271" s="15"/>
      <c r="Z271" s="15"/>
      <c r="AA271" s="15"/>
      <c r="AB271" s="15"/>
      <c r="AC271" s="15"/>
      <c r="AF271" s="15"/>
      <c r="AG271" s="15"/>
      <c r="AH271" s="15"/>
      <c r="AI271" s="15"/>
      <c r="AJ271" s="15"/>
      <c r="AK271" s="15"/>
      <c r="AL271" s="15"/>
      <c r="AM271" s="15"/>
      <c r="AP271" s="15"/>
      <c r="AQ271" s="15"/>
      <c r="AR271" s="15"/>
      <c r="AS271" s="15"/>
      <c r="AT271" s="15"/>
      <c r="AU271" s="15"/>
      <c r="AV271" s="15"/>
      <c r="AW271" s="15"/>
      <c r="AZ271" s="15"/>
      <c r="BA271" s="15"/>
      <c r="BB271" s="15"/>
      <c r="BC271" s="15"/>
      <c r="BD271" s="15"/>
      <c r="BE271" s="15"/>
      <c r="BF271" s="15"/>
      <c r="BG271" s="15"/>
      <c r="BJ271" s="15"/>
      <c r="BK271" s="15"/>
      <c r="BL271" s="15"/>
      <c r="BM271" s="15"/>
      <c r="BN271" s="15"/>
      <c r="BO271" s="15"/>
      <c r="BP271" s="15"/>
      <c r="BQ271" s="15"/>
      <c r="BT271" s="15"/>
      <c r="BU271" s="15"/>
      <c r="BV271" s="15"/>
      <c r="BW271" s="15"/>
      <c r="BX271" s="15"/>
      <c r="BY271" s="15"/>
      <c r="BZ271" s="15"/>
      <c r="CA271" s="15"/>
      <c r="CD271" s="15"/>
      <c r="CE271" s="15"/>
      <c r="CF271" s="15"/>
      <c r="CG271" s="15"/>
      <c r="CH271" s="15"/>
      <c r="CI271" s="15"/>
      <c r="CJ271" s="15"/>
      <c r="CK271" s="15"/>
      <c r="CN271" s="15"/>
      <c r="CO271" s="15"/>
      <c r="CP271" s="15"/>
      <c r="CQ271" s="15"/>
      <c r="CR271" s="15"/>
      <c r="CS271" s="15"/>
      <c r="CT271" s="15"/>
      <c r="CU271" s="15"/>
      <c r="CX271" s="15"/>
      <c r="CY271" s="15"/>
      <c r="CZ271" s="15"/>
      <c r="DA271" s="15"/>
      <c r="DB271" s="15"/>
      <c r="DC271" s="15"/>
      <c r="DD271" s="15"/>
      <c r="DE271" s="15"/>
      <c r="DH271" s="15"/>
      <c r="DI271" s="15"/>
      <c r="DJ271" s="15"/>
      <c r="DK271" s="15"/>
      <c r="DL271" s="15"/>
      <c r="DM271" s="15"/>
      <c r="DN271" s="15"/>
      <c r="DO271" s="15"/>
      <c r="DR271" s="15"/>
      <c r="DS271" s="15"/>
      <c r="DT271" s="15"/>
      <c r="DU271" s="15"/>
      <c r="DV271" s="15"/>
      <c r="DW271" s="15"/>
      <c r="DX271" s="15"/>
      <c r="DY271" s="15"/>
      <c r="EB271" s="15"/>
      <c r="EC271" s="15"/>
      <c r="ED271" s="15"/>
      <c r="EE271" s="15"/>
      <c r="EF271" s="15"/>
      <c r="EG271" s="15"/>
      <c r="EH271" s="15"/>
      <c r="EI271" s="15"/>
      <c r="EL271" s="15"/>
      <c r="EM271" s="15"/>
      <c r="EN271" s="15"/>
      <c r="EO271" s="15"/>
      <c r="EP271" s="15"/>
      <c r="EQ271" s="15"/>
      <c r="ER271" s="15"/>
      <c r="ES271" s="15"/>
      <c r="EV271" s="15"/>
      <c r="EW271" s="15"/>
      <c r="EX271" s="15"/>
      <c r="EY271" s="15"/>
      <c r="EZ271" s="15"/>
      <c r="FA271" s="15"/>
      <c r="FB271" s="15"/>
      <c r="FC271" s="15"/>
      <c r="FF271" s="15"/>
      <c r="FG271" s="15"/>
      <c r="FH271" s="15"/>
      <c r="FI271" s="15"/>
      <c r="FJ271" s="15"/>
      <c r="FK271" s="15"/>
      <c r="FL271" s="15"/>
      <c r="FM271" s="15"/>
      <c r="FP271" s="15"/>
      <c r="FQ271" s="15"/>
      <c r="FR271" s="15"/>
      <c r="FS271" s="15"/>
      <c r="FT271" s="15"/>
      <c r="FU271" s="15"/>
      <c r="FV271" s="15"/>
      <c r="FW271" s="15"/>
      <c r="FZ271" s="15"/>
      <c r="GA271" s="15"/>
      <c r="GB271" s="15"/>
      <c r="GC271" s="15"/>
      <c r="GD271" s="15"/>
      <c r="GE271" s="15"/>
      <c r="GF271" s="15"/>
      <c r="GG271" s="15"/>
      <c r="GJ271" s="15"/>
      <c r="GK271" s="15"/>
      <c r="GL271" s="15"/>
      <c r="GM271" s="15"/>
      <c r="GN271" s="15"/>
      <c r="GO271" s="15"/>
      <c r="GP271" s="15"/>
      <c r="GQ271" s="15"/>
      <c r="GT271" s="15"/>
      <c r="GU271" s="15"/>
      <c r="GV271" s="15"/>
      <c r="GW271" s="15"/>
      <c r="GX271" s="15"/>
      <c r="GY271" s="15"/>
      <c r="GZ271" s="15"/>
      <c r="HA271" s="15"/>
      <c r="HD271" s="15"/>
      <c r="HE271" s="15"/>
      <c r="HF271" s="15"/>
      <c r="HG271" s="15"/>
      <c r="HH271" s="15"/>
      <c r="HI271" s="15"/>
      <c r="HJ271" s="15"/>
      <c r="HK271" s="15"/>
      <c r="HN271" s="15"/>
      <c r="HO271" s="15"/>
      <c r="HP271" s="15"/>
      <c r="HQ271" s="15"/>
      <c r="HR271" s="15"/>
      <c r="HS271" s="15"/>
      <c r="HT271" s="15"/>
      <c r="HU271" s="15"/>
      <c r="HX271" s="15"/>
      <c r="HY271" s="15"/>
      <c r="HZ271" s="15"/>
      <c r="IA271" s="15"/>
      <c r="IB271" s="15"/>
      <c r="IC271" s="15"/>
      <c r="ID271" s="15"/>
      <c r="IE271" s="15"/>
      <c r="IH271" s="15"/>
      <c r="II271" s="15"/>
      <c r="IJ271" s="15"/>
      <c r="IK271" s="15"/>
      <c r="IL271" s="15"/>
      <c r="IM271" s="15"/>
      <c r="IN271" s="15"/>
      <c r="IO271" s="15"/>
      <c r="IR271" s="15"/>
      <c r="IS271" s="15"/>
      <c r="IT271" s="15"/>
      <c r="IU271" s="15"/>
      <c r="IV271" s="15"/>
      <c r="IW271" s="15"/>
      <c r="IX271" s="15"/>
      <c r="IY271" s="15"/>
      <c r="JB271" s="15"/>
      <c r="JC271" s="15"/>
      <c r="JD271" s="15"/>
      <c r="JE271" s="15"/>
      <c r="JF271" s="15"/>
      <c r="JG271" s="15"/>
      <c r="JH271" s="15"/>
      <c r="JI271" s="15"/>
      <c r="JL271" s="15"/>
      <c r="JM271" s="15"/>
      <c r="JN271" s="15"/>
      <c r="JO271" s="15"/>
      <c r="JP271" s="15"/>
      <c r="JQ271" s="15"/>
      <c r="JR271" s="15"/>
      <c r="JS271" s="15"/>
      <c r="JV271" s="15"/>
      <c r="JW271" s="15"/>
      <c r="JX271" s="15"/>
      <c r="JY271" s="15"/>
      <c r="JZ271" s="15"/>
      <c r="KA271" s="15"/>
      <c r="KB271" s="15"/>
      <c r="KC271" s="15"/>
      <c r="KF271" s="15"/>
      <c r="KG271" s="15"/>
      <c r="KH271" s="15"/>
      <c r="KI271" s="15"/>
      <c r="KJ271" s="15"/>
      <c r="KK271" s="15"/>
      <c r="KL271" s="15"/>
      <c r="KM271" s="15"/>
      <c r="KP271" s="15"/>
      <c r="KQ271" s="15"/>
      <c r="KR271" s="15"/>
      <c r="KS271" s="15"/>
      <c r="KT271" s="15"/>
      <c r="KU271" s="15"/>
      <c r="KV271" s="15"/>
      <c r="KW271" s="15"/>
      <c r="KZ271" s="15"/>
      <c r="LA271" s="15"/>
    </row>
    <row r="272" spans="3:313" x14ac:dyDescent="0.25">
      <c r="C272" s="15"/>
      <c r="D272" s="15"/>
      <c r="E272" s="15"/>
      <c r="F272" s="15"/>
      <c r="G272" s="15"/>
      <c r="H272" s="15"/>
      <c r="I272" s="15"/>
      <c r="L272" s="15"/>
      <c r="M272" s="15"/>
      <c r="N272" s="15"/>
      <c r="O272" s="15"/>
      <c r="P272" s="15"/>
      <c r="Q272" s="15"/>
      <c r="R272" s="15"/>
      <c r="S272" s="15"/>
      <c r="V272" s="15"/>
      <c r="W272" s="15"/>
      <c r="X272" s="15"/>
      <c r="Y272" s="15"/>
      <c r="Z272" s="15"/>
      <c r="AA272" s="15"/>
      <c r="AB272" s="15"/>
      <c r="AC272" s="15"/>
      <c r="AF272" s="15"/>
      <c r="AG272" s="15"/>
      <c r="AH272" s="15"/>
      <c r="AI272" s="15"/>
      <c r="AJ272" s="15"/>
      <c r="AK272" s="15"/>
      <c r="AL272" s="15"/>
      <c r="AM272" s="15"/>
      <c r="AP272" s="15"/>
      <c r="AQ272" s="15"/>
      <c r="AR272" s="15"/>
      <c r="AS272" s="15"/>
      <c r="AT272" s="15"/>
      <c r="AU272" s="15"/>
      <c r="AV272" s="15"/>
      <c r="AW272" s="15"/>
      <c r="AZ272" s="15"/>
      <c r="BA272" s="15"/>
      <c r="BB272" s="15"/>
      <c r="BC272" s="15"/>
      <c r="BD272" s="15"/>
      <c r="BE272" s="15"/>
      <c r="BF272" s="15"/>
      <c r="BG272" s="15"/>
      <c r="BJ272" s="15"/>
      <c r="BK272" s="15"/>
      <c r="BL272" s="15"/>
      <c r="BM272" s="15"/>
      <c r="BN272" s="15"/>
      <c r="BO272" s="15"/>
      <c r="BP272" s="15"/>
      <c r="BQ272" s="15"/>
      <c r="BT272" s="15"/>
      <c r="BU272" s="15"/>
      <c r="BV272" s="15"/>
      <c r="BW272" s="15"/>
      <c r="BX272" s="15"/>
      <c r="BY272" s="15"/>
      <c r="BZ272" s="15"/>
      <c r="CA272" s="15"/>
      <c r="CD272" s="15"/>
      <c r="CE272" s="15"/>
      <c r="CF272" s="15"/>
      <c r="CG272" s="15"/>
      <c r="CH272" s="15"/>
      <c r="CI272" s="15"/>
      <c r="CJ272" s="15"/>
      <c r="CK272" s="15"/>
      <c r="CN272" s="15"/>
      <c r="CO272" s="15"/>
      <c r="CP272" s="15"/>
      <c r="CQ272" s="15"/>
      <c r="CR272" s="15"/>
      <c r="CS272" s="15"/>
      <c r="CT272" s="15"/>
      <c r="CU272" s="15"/>
      <c r="CX272" s="15"/>
      <c r="CY272" s="15"/>
      <c r="CZ272" s="15"/>
      <c r="DA272" s="15"/>
      <c r="DB272" s="15"/>
      <c r="DC272" s="15"/>
      <c r="DD272" s="15"/>
      <c r="DE272" s="15"/>
      <c r="DH272" s="15"/>
      <c r="DI272" s="15"/>
      <c r="DJ272" s="15"/>
      <c r="DK272" s="15"/>
      <c r="DL272" s="15"/>
      <c r="DM272" s="15"/>
      <c r="DN272" s="15"/>
      <c r="DO272" s="15"/>
      <c r="DR272" s="15"/>
      <c r="DS272" s="15"/>
      <c r="DT272" s="15"/>
      <c r="DU272" s="15"/>
      <c r="DV272" s="15"/>
      <c r="DW272" s="15"/>
      <c r="DX272" s="15"/>
      <c r="DY272" s="15"/>
      <c r="EB272" s="15"/>
      <c r="EC272" s="15"/>
      <c r="ED272" s="15"/>
      <c r="EE272" s="15"/>
      <c r="EF272" s="15"/>
      <c r="EG272" s="15"/>
      <c r="EH272" s="15"/>
      <c r="EI272" s="15"/>
      <c r="EL272" s="15"/>
      <c r="EM272" s="15"/>
      <c r="EN272" s="15"/>
      <c r="EO272" s="15"/>
      <c r="EP272" s="15"/>
      <c r="EQ272" s="15"/>
      <c r="ER272" s="15"/>
      <c r="ES272" s="15"/>
      <c r="EV272" s="15"/>
      <c r="EW272" s="15"/>
      <c r="EX272" s="15"/>
      <c r="EY272" s="15"/>
      <c r="EZ272" s="15"/>
      <c r="FA272" s="15"/>
      <c r="FB272" s="15"/>
      <c r="FC272" s="15"/>
      <c r="FF272" s="15"/>
      <c r="FG272" s="15"/>
      <c r="FH272" s="15"/>
      <c r="FI272" s="15"/>
      <c r="FJ272" s="15"/>
      <c r="FK272" s="15"/>
      <c r="FL272" s="15"/>
      <c r="FM272" s="15"/>
      <c r="FP272" s="15"/>
      <c r="FQ272" s="15"/>
      <c r="FR272" s="15"/>
      <c r="FS272" s="15"/>
      <c r="FT272" s="15"/>
      <c r="FU272" s="15"/>
      <c r="FV272" s="15"/>
      <c r="FW272" s="15"/>
      <c r="FZ272" s="15"/>
      <c r="GA272" s="15"/>
      <c r="GB272" s="15"/>
      <c r="GC272" s="15"/>
      <c r="GD272" s="15"/>
      <c r="GE272" s="15"/>
      <c r="GF272" s="15"/>
      <c r="GG272" s="15"/>
      <c r="GJ272" s="15"/>
      <c r="GK272" s="15"/>
      <c r="GL272" s="15"/>
      <c r="GM272" s="15"/>
      <c r="GN272" s="15"/>
      <c r="GO272" s="15"/>
      <c r="GP272" s="15"/>
      <c r="GQ272" s="15"/>
      <c r="GT272" s="15"/>
      <c r="GU272" s="15"/>
      <c r="GV272" s="15"/>
      <c r="GW272" s="15"/>
      <c r="GX272" s="15"/>
      <c r="GY272" s="15"/>
      <c r="GZ272" s="15"/>
      <c r="HA272" s="15"/>
      <c r="HD272" s="15"/>
      <c r="HE272" s="15"/>
      <c r="HF272" s="15"/>
      <c r="HG272" s="15"/>
      <c r="HH272" s="15"/>
      <c r="HI272" s="15"/>
      <c r="HJ272" s="15"/>
      <c r="HK272" s="15"/>
      <c r="HN272" s="15"/>
      <c r="HO272" s="15"/>
      <c r="HP272" s="15"/>
      <c r="HQ272" s="15"/>
      <c r="HR272" s="15"/>
      <c r="HS272" s="15"/>
      <c r="HT272" s="15"/>
      <c r="HU272" s="15"/>
      <c r="HX272" s="15"/>
      <c r="HY272" s="15"/>
      <c r="HZ272" s="15"/>
      <c r="IA272" s="15"/>
      <c r="IB272" s="15"/>
      <c r="IC272" s="15"/>
      <c r="ID272" s="15"/>
      <c r="IE272" s="15"/>
      <c r="IH272" s="15"/>
      <c r="II272" s="15"/>
      <c r="IJ272" s="15"/>
      <c r="IK272" s="15"/>
      <c r="IL272" s="15"/>
      <c r="IM272" s="15"/>
      <c r="IN272" s="15"/>
      <c r="IO272" s="15"/>
      <c r="IR272" s="15"/>
      <c r="IS272" s="15"/>
      <c r="IT272" s="15"/>
      <c r="IU272" s="15"/>
      <c r="IV272" s="15"/>
      <c r="IW272" s="15"/>
      <c r="IX272" s="15"/>
      <c r="IY272" s="15"/>
      <c r="JB272" s="15"/>
      <c r="JC272" s="15"/>
      <c r="JD272" s="15"/>
      <c r="JE272" s="15"/>
      <c r="JF272" s="15"/>
      <c r="JG272" s="15"/>
      <c r="JH272" s="15"/>
      <c r="JI272" s="15"/>
      <c r="JL272" s="15"/>
      <c r="JM272" s="15"/>
      <c r="JN272" s="15"/>
      <c r="JO272" s="15"/>
      <c r="JP272" s="15"/>
      <c r="JQ272" s="15"/>
      <c r="JR272" s="15"/>
      <c r="JS272" s="15"/>
      <c r="JV272" s="15"/>
      <c r="JW272" s="15"/>
      <c r="JX272" s="15"/>
      <c r="JY272" s="15"/>
      <c r="JZ272" s="15"/>
      <c r="KA272" s="15"/>
      <c r="KB272" s="15"/>
      <c r="KC272" s="15"/>
      <c r="KF272" s="15"/>
      <c r="KG272" s="15"/>
      <c r="KH272" s="15"/>
      <c r="KI272" s="15"/>
      <c r="KJ272" s="15"/>
      <c r="KK272" s="15"/>
      <c r="KL272" s="15"/>
      <c r="KM272" s="15"/>
      <c r="KP272" s="15"/>
      <c r="KQ272" s="15"/>
      <c r="KR272" s="15"/>
      <c r="KS272" s="15"/>
      <c r="KT272" s="15"/>
      <c r="KU272" s="15"/>
      <c r="KV272" s="15"/>
      <c r="KW272" s="15"/>
      <c r="KZ272" s="15"/>
      <c r="LA272" s="15"/>
    </row>
    <row r="273" spans="3:313" x14ac:dyDescent="0.25">
      <c r="C273" s="15"/>
      <c r="D273" s="15"/>
      <c r="E273" s="15"/>
      <c r="F273" s="15"/>
      <c r="G273" s="15"/>
      <c r="H273" s="15"/>
      <c r="I273" s="15"/>
      <c r="L273" s="15"/>
      <c r="M273" s="15"/>
      <c r="N273" s="15"/>
      <c r="O273" s="15"/>
      <c r="P273" s="15"/>
      <c r="Q273" s="15"/>
      <c r="R273" s="15"/>
      <c r="S273" s="15"/>
      <c r="V273" s="15"/>
      <c r="W273" s="15"/>
      <c r="X273" s="15"/>
      <c r="Y273" s="15"/>
      <c r="Z273" s="15"/>
      <c r="AA273" s="15"/>
      <c r="AB273" s="15"/>
      <c r="AC273" s="15"/>
      <c r="AF273" s="15"/>
      <c r="AG273" s="15"/>
      <c r="AH273" s="15"/>
      <c r="AI273" s="15"/>
      <c r="AJ273" s="15"/>
      <c r="AK273" s="15"/>
      <c r="AL273" s="15"/>
      <c r="AM273" s="15"/>
      <c r="AP273" s="15"/>
      <c r="AQ273" s="15"/>
      <c r="AR273" s="15"/>
      <c r="AS273" s="15"/>
      <c r="AT273" s="15"/>
      <c r="AU273" s="15"/>
      <c r="AV273" s="15"/>
      <c r="AW273" s="15"/>
      <c r="AZ273" s="15"/>
      <c r="BA273" s="15"/>
      <c r="BB273" s="15"/>
      <c r="BC273" s="15"/>
      <c r="BD273" s="15"/>
      <c r="BE273" s="15"/>
      <c r="BF273" s="15"/>
      <c r="BG273" s="15"/>
      <c r="BJ273" s="15"/>
      <c r="BK273" s="15"/>
      <c r="BL273" s="15"/>
      <c r="BM273" s="15"/>
      <c r="BN273" s="15"/>
      <c r="BO273" s="15"/>
      <c r="BP273" s="15"/>
      <c r="BQ273" s="15"/>
      <c r="BT273" s="15"/>
      <c r="BU273" s="15"/>
      <c r="BV273" s="15"/>
      <c r="BW273" s="15"/>
      <c r="BX273" s="15"/>
      <c r="BY273" s="15"/>
      <c r="BZ273" s="15"/>
      <c r="CA273" s="15"/>
      <c r="CD273" s="15"/>
      <c r="CE273" s="15"/>
      <c r="CF273" s="15"/>
      <c r="CG273" s="15"/>
      <c r="CH273" s="15"/>
      <c r="CI273" s="15"/>
      <c r="CJ273" s="15"/>
      <c r="CK273" s="15"/>
      <c r="CN273" s="15"/>
      <c r="CO273" s="15"/>
      <c r="CP273" s="15"/>
      <c r="CQ273" s="15"/>
      <c r="CR273" s="15"/>
      <c r="CS273" s="15"/>
      <c r="CT273" s="15"/>
      <c r="CU273" s="15"/>
      <c r="CX273" s="15"/>
      <c r="CY273" s="15"/>
      <c r="CZ273" s="15"/>
      <c r="DA273" s="15"/>
      <c r="DB273" s="15"/>
      <c r="DC273" s="15"/>
      <c r="DD273" s="15"/>
      <c r="DE273" s="15"/>
      <c r="DH273" s="15"/>
      <c r="DI273" s="15"/>
      <c r="DJ273" s="15"/>
      <c r="DK273" s="15"/>
      <c r="DL273" s="15"/>
      <c r="DM273" s="15"/>
      <c r="DN273" s="15"/>
      <c r="DO273" s="15"/>
      <c r="DR273" s="15"/>
      <c r="DS273" s="15"/>
      <c r="DT273" s="15"/>
      <c r="DU273" s="15"/>
      <c r="DV273" s="15"/>
      <c r="DW273" s="15"/>
      <c r="DX273" s="15"/>
      <c r="DY273" s="15"/>
      <c r="EB273" s="15"/>
      <c r="EC273" s="15"/>
      <c r="ED273" s="15"/>
      <c r="EE273" s="15"/>
      <c r="EF273" s="15"/>
      <c r="EG273" s="15"/>
      <c r="EH273" s="15"/>
      <c r="EI273" s="15"/>
      <c r="EL273" s="15"/>
      <c r="EM273" s="15"/>
      <c r="EN273" s="15"/>
      <c r="EO273" s="15"/>
      <c r="EP273" s="15"/>
      <c r="EQ273" s="15"/>
      <c r="ER273" s="15"/>
      <c r="ES273" s="15"/>
      <c r="EV273" s="15"/>
      <c r="EW273" s="15"/>
      <c r="EX273" s="15"/>
      <c r="EY273" s="15"/>
      <c r="EZ273" s="15"/>
      <c r="FA273" s="15"/>
      <c r="FB273" s="15"/>
      <c r="FC273" s="15"/>
      <c r="FF273" s="15"/>
      <c r="FG273" s="15"/>
      <c r="FH273" s="15"/>
      <c r="FI273" s="15"/>
      <c r="FJ273" s="15"/>
      <c r="FK273" s="15"/>
      <c r="FL273" s="15"/>
      <c r="FM273" s="15"/>
      <c r="FP273" s="15"/>
      <c r="FQ273" s="15"/>
      <c r="FR273" s="15"/>
      <c r="FS273" s="15"/>
      <c r="FT273" s="15"/>
      <c r="FU273" s="15"/>
      <c r="FV273" s="15"/>
      <c r="FW273" s="15"/>
      <c r="FZ273" s="15"/>
      <c r="GA273" s="15"/>
      <c r="GB273" s="15"/>
      <c r="GC273" s="15"/>
      <c r="GD273" s="15"/>
      <c r="GE273" s="15"/>
      <c r="GF273" s="15"/>
      <c r="GG273" s="15"/>
      <c r="GJ273" s="15"/>
      <c r="GK273" s="15"/>
      <c r="GL273" s="15"/>
      <c r="GM273" s="15"/>
      <c r="GN273" s="15"/>
      <c r="GO273" s="15"/>
      <c r="GP273" s="15"/>
      <c r="GQ273" s="15"/>
      <c r="GT273" s="15"/>
      <c r="GU273" s="15"/>
      <c r="GV273" s="15"/>
      <c r="GW273" s="15"/>
      <c r="GX273" s="15"/>
      <c r="GY273" s="15"/>
      <c r="GZ273" s="15"/>
      <c r="HA273" s="15"/>
      <c r="HD273" s="15"/>
      <c r="HE273" s="15"/>
      <c r="HF273" s="15"/>
      <c r="HG273" s="15"/>
      <c r="HH273" s="15"/>
      <c r="HI273" s="15"/>
      <c r="HJ273" s="15"/>
      <c r="HK273" s="15"/>
      <c r="HN273" s="15"/>
      <c r="HO273" s="15"/>
      <c r="HP273" s="15"/>
      <c r="HQ273" s="15"/>
      <c r="HR273" s="15"/>
      <c r="HS273" s="15"/>
      <c r="HT273" s="15"/>
      <c r="HU273" s="15"/>
      <c r="HX273" s="15"/>
      <c r="HY273" s="15"/>
      <c r="HZ273" s="15"/>
      <c r="IA273" s="15"/>
      <c r="IB273" s="15"/>
      <c r="IC273" s="15"/>
      <c r="ID273" s="15"/>
      <c r="IE273" s="15"/>
      <c r="IH273" s="15"/>
      <c r="II273" s="15"/>
      <c r="IJ273" s="15"/>
      <c r="IK273" s="15"/>
      <c r="IL273" s="15"/>
      <c r="IM273" s="15"/>
      <c r="IN273" s="15"/>
      <c r="IO273" s="15"/>
      <c r="IR273" s="15"/>
      <c r="IS273" s="15"/>
      <c r="IT273" s="15"/>
      <c r="IU273" s="15"/>
      <c r="IV273" s="15"/>
      <c r="IW273" s="15"/>
      <c r="IX273" s="15"/>
      <c r="IY273" s="15"/>
      <c r="JB273" s="15"/>
      <c r="JC273" s="15"/>
      <c r="JD273" s="15"/>
      <c r="JE273" s="15"/>
      <c r="JF273" s="15"/>
      <c r="JG273" s="15"/>
      <c r="JH273" s="15"/>
      <c r="JI273" s="15"/>
      <c r="JL273" s="15"/>
      <c r="JM273" s="15"/>
      <c r="JN273" s="15"/>
      <c r="JO273" s="15"/>
      <c r="JP273" s="15"/>
      <c r="JQ273" s="15"/>
      <c r="JR273" s="15"/>
      <c r="JS273" s="15"/>
      <c r="JV273" s="15"/>
      <c r="JW273" s="15"/>
      <c r="JX273" s="15"/>
      <c r="JY273" s="15"/>
      <c r="JZ273" s="15"/>
      <c r="KA273" s="15"/>
      <c r="KB273" s="15"/>
      <c r="KC273" s="15"/>
      <c r="KF273" s="15"/>
      <c r="KG273" s="15"/>
      <c r="KH273" s="15"/>
      <c r="KI273" s="15"/>
      <c r="KJ273" s="15"/>
      <c r="KK273" s="15"/>
      <c r="KL273" s="15"/>
      <c r="KM273" s="15"/>
      <c r="KP273" s="15"/>
      <c r="KQ273" s="15"/>
      <c r="KR273" s="15"/>
      <c r="KS273" s="15"/>
      <c r="KT273" s="15"/>
      <c r="KU273" s="15"/>
      <c r="KV273" s="15"/>
      <c r="KW273" s="15"/>
      <c r="KZ273" s="15"/>
      <c r="LA273" s="15"/>
    </row>
    <row r="274" spans="3:313" x14ac:dyDescent="0.25">
      <c r="C274" s="15"/>
      <c r="D274" s="15"/>
      <c r="E274" s="15"/>
      <c r="F274" s="15"/>
      <c r="G274" s="15"/>
      <c r="H274" s="15"/>
      <c r="I274" s="15"/>
      <c r="L274" s="15"/>
      <c r="M274" s="15"/>
      <c r="N274" s="15"/>
      <c r="O274" s="15"/>
      <c r="P274" s="15"/>
      <c r="Q274" s="15"/>
      <c r="R274" s="15"/>
      <c r="S274" s="15"/>
      <c r="V274" s="15"/>
      <c r="W274" s="15"/>
      <c r="X274" s="15"/>
      <c r="Y274" s="15"/>
      <c r="Z274" s="15"/>
      <c r="AA274" s="15"/>
      <c r="AB274" s="15"/>
      <c r="AC274" s="15"/>
      <c r="AF274" s="15"/>
      <c r="AG274" s="15"/>
      <c r="AH274" s="15"/>
      <c r="AI274" s="15"/>
      <c r="AJ274" s="15"/>
      <c r="AK274" s="15"/>
      <c r="AL274" s="15"/>
      <c r="AM274" s="15"/>
      <c r="AP274" s="15"/>
      <c r="AQ274" s="15"/>
      <c r="AR274" s="15"/>
      <c r="AS274" s="15"/>
      <c r="AT274" s="15"/>
      <c r="AU274" s="15"/>
      <c r="AV274" s="15"/>
      <c r="AW274" s="15"/>
      <c r="AZ274" s="15"/>
      <c r="BA274" s="15"/>
      <c r="BB274" s="15"/>
      <c r="BC274" s="15"/>
      <c r="BD274" s="15"/>
      <c r="BE274" s="15"/>
      <c r="BF274" s="15"/>
      <c r="BG274" s="15"/>
      <c r="BJ274" s="15"/>
      <c r="BK274" s="15"/>
      <c r="BL274" s="15"/>
      <c r="BM274" s="15"/>
      <c r="BN274" s="15"/>
      <c r="BO274" s="15"/>
      <c r="BP274" s="15"/>
      <c r="BQ274" s="15"/>
      <c r="BT274" s="15"/>
      <c r="BU274" s="15"/>
      <c r="BV274" s="15"/>
      <c r="BW274" s="15"/>
      <c r="BX274" s="15"/>
      <c r="BY274" s="15"/>
      <c r="BZ274" s="15"/>
      <c r="CA274" s="15"/>
      <c r="CD274" s="15"/>
      <c r="CE274" s="15"/>
      <c r="CF274" s="15"/>
      <c r="CG274" s="15"/>
      <c r="CH274" s="15"/>
      <c r="CI274" s="15"/>
      <c r="CJ274" s="15"/>
      <c r="CK274" s="15"/>
      <c r="CN274" s="15"/>
      <c r="CO274" s="15"/>
      <c r="CP274" s="15"/>
      <c r="CQ274" s="15"/>
      <c r="CR274" s="15"/>
      <c r="CS274" s="15"/>
      <c r="CT274" s="15"/>
      <c r="CU274" s="15"/>
      <c r="CX274" s="15"/>
      <c r="CY274" s="15"/>
      <c r="CZ274" s="15"/>
      <c r="DA274" s="15"/>
      <c r="DB274" s="15"/>
      <c r="DC274" s="15"/>
      <c r="DD274" s="15"/>
      <c r="DE274" s="15"/>
      <c r="DH274" s="15"/>
      <c r="DI274" s="15"/>
      <c r="DJ274" s="15"/>
      <c r="DK274" s="15"/>
      <c r="DL274" s="15"/>
      <c r="DM274" s="15"/>
      <c r="DN274" s="15"/>
      <c r="DO274" s="15"/>
      <c r="DR274" s="15"/>
      <c r="DS274" s="15"/>
      <c r="DT274" s="15"/>
      <c r="DU274" s="15"/>
      <c r="DV274" s="15"/>
      <c r="DW274" s="15"/>
      <c r="DX274" s="15"/>
      <c r="DY274" s="15"/>
      <c r="EB274" s="15"/>
      <c r="EC274" s="15"/>
      <c r="ED274" s="15"/>
      <c r="EE274" s="15"/>
      <c r="EF274" s="15"/>
      <c r="EG274" s="15"/>
      <c r="EH274" s="15"/>
      <c r="EI274" s="15"/>
      <c r="EL274" s="15"/>
      <c r="EM274" s="15"/>
      <c r="EN274" s="15"/>
      <c r="EO274" s="15"/>
      <c r="EP274" s="15"/>
      <c r="EQ274" s="15"/>
      <c r="ER274" s="15"/>
      <c r="ES274" s="15"/>
      <c r="EV274" s="15"/>
      <c r="EW274" s="15"/>
      <c r="EX274" s="15"/>
      <c r="EY274" s="15"/>
      <c r="EZ274" s="15"/>
      <c r="FA274" s="15"/>
      <c r="FB274" s="15"/>
      <c r="FC274" s="15"/>
      <c r="FF274" s="15"/>
      <c r="FG274" s="15"/>
      <c r="FH274" s="15"/>
      <c r="FI274" s="15"/>
      <c r="FJ274" s="15"/>
      <c r="FK274" s="15"/>
      <c r="FL274" s="15"/>
      <c r="FM274" s="15"/>
      <c r="FP274" s="15"/>
      <c r="FQ274" s="15"/>
      <c r="FR274" s="15"/>
      <c r="FS274" s="15"/>
      <c r="FT274" s="15"/>
      <c r="FU274" s="15"/>
      <c r="FV274" s="15"/>
      <c r="FW274" s="15"/>
      <c r="FZ274" s="15"/>
      <c r="GA274" s="15"/>
      <c r="GB274" s="15"/>
      <c r="GC274" s="15"/>
      <c r="GD274" s="15"/>
      <c r="GE274" s="15"/>
      <c r="GF274" s="15"/>
      <c r="GG274" s="15"/>
      <c r="GJ274" s="15"/>
      <c r="GK274" s="15"/>
      <c r="GL274" s="15"/>
      <c r="GM274" s="15"/>
      <c r="GN274" s="15"/>
      <c r="GO274" s="15"/>
      <c r="GP274" s="15"/>
      <c r="GQ274" s="15"/>
      <c r="GT274" s="15"/>
      <c r="GU274" s="15"/>
      <c r="GV274" s="15"/>
      <c r="GW274" s="15"/>
      <c r="GX274" s="15"/>
      <c r="GY274" s="15"/>
      <c r="GZ274" s="15"/>
      <c r="HA274" s="15"/>
      <c r="HD274" s="15"/>
      <c r="HE274" s="15"/>
      <c r="HF274" s="15"/>
      <c r="HG274" s="15"/>
      <c r="HH274" s="15"/>
      <c r="HI274" s="15"/>
      <c r="HJ274" s="15"/>
      <c r="HK274" s="15"/>
      <c r="HN274" s="15"/>
      <c r="HO274" s="15"/>
      <c r="HP274" s="15"/>
      <c r="HQ274" s="15"/>
      <c r="HR274" s="15"/>
      <c r="HS274" s="15"/>
      <c r="HT274" s="15"/>
      <c r="HU274" s="15"/>
      <c r="HX274" s="15"/>
      <c r="HY274" s="15"/>
      <c r="HZ274" s="15"/>
      <c r="IA274" s="15"/>
      <c r="IB274" s="15"/>
      <c r="IC274" s="15"/>
      <c r="ID274" s="15"/>
      <c r="IE274" s="15"/>
      <c r="IH274" s="15"/>
      <c r="II274" s="15"/>
      <c r="IJ274" s="15"/>
      <c r="IK274" s="15"/>
      <c r="IL274" s="15"/>
      <c r="IM274" s="15"/>
      <c r="IN274" s="15"/>
      <c r="IO274" s="15"/>
      <c r="IR274" s="15"/>
      <c r="IS274" s="15"/>
      <c r="IT274" s="15"/>
      <c r="IU274" s="15"/>
      <c r="IV274" s="15"/>
      <c r="IW274" s="15"/>
      <c r="IX274" s="15"/>
      <c r="IY274" s="15"/>
      <c r="JB274" s="15"/>
      <c r="JC274" s="15"/>
      <c r="JD274" s="15"/>
      <c r="JE274" s="15"/>
      <c r="JF274" s="15"/>
      <c r="JG274" s="15"/>
      <c r="JH274" s="15"/>
      <c r="JI274" s="15"/>
      <c r="JL274" s="15"/>
      <c r="JM274" s="15"/>
      <c r="JN274" s="15"/>
      <c r="JO274" s="15"/>
      <c r="JP274" s="15"/>
      <c r="JQ274" s="15"/>
      <c r="JR274" s="15"/>
      <c r="JS274" s="15"/>
      <c r="JV274" s="15"/>
      <c r="JW274" s="15"/>
      <c r="JX274" s="15"/>
      <c r="JY274" s="15"/>
      <c r="JZ274" s="15"/>
      <c r="KA274" s="15"/>
      <c r="KB274" s="15"/>
      <c r="KC274" s="15"/>
      <c r="KF274" s="15"/>
      <c r="KG274" s="15"/>
      <c r="KH274" s="15"/>
      <c r="KI274" s="15"/>
      <c r="KJ274" s="15"/>
      <c r="KK274" s="15"/>
      <c r="KL274" s="15"/>
      <c r="KM274" s="15"/>
      <c r="KP274" s="15"/>
      <c r="KQ274" s="15"/>
      <c r="KR274" s="15"/>
      <c r="KS274" s="15"/>
      <c r="KT274" s="15"/>
      <c r="KU274" s="15"/>
      <c r="KV274" s="15"/>
      <c r="KW274" s="15"/>
      <c r="KZ274" s="15"/>
      <c r="LA274" s="15"/>
    </row>
    <row r="275" spans="3:313" x14ac:dyDescent="0.25">
      <c r="C275" s="15"/>
      <c r="D275" s="15"/>
      <c r="E275" s="15"/>
      <c r="F275" s="15"/>
      <c r="G275" s="15"/>
      <c r="H275" s="15"/>
      <c r="I275" s="15"/>
      <c r="L275" s="15"/>
      <c r="M275" s="15"/>
      <c r="N275" s="15"/>
      <c r="O275" s="15"/>
      <c r="P275" s="15"/>
      <c r="Q275" s="15"/>
      <c r="R275" s="15"/>
      <c r="S275" s="15"/>
      <c r="V275" s="15"/>
      <c r="W275" s="15"/>
      <c r="X275" s="15"/>
      <c r="Y275" s="15"/>
      <c r="Z275" s="15"/>
      <c r="AA275" s="15"/>
      <c r="AB275" s="15"/>
      <c r="AC275" s="15"/>
      <c r="AF275" s="15"/>
      <c r="AG275" s="15"/>
      <c r="AH275" s="15"/>
      <c r="AI275" s="15"/>
      <c r="AJ275" s="15"/>
      <c r="AK275" s="15"/>
      <c r="AL275" s="15"/>
      <c r="AM275" s="15"/>
      <c r="AP275" s="15"/>
      <c r="AQ275" s="15"/>
      <c r="AR275" s="15"/>
      <c r="AS275" s="15"/>
      <c r="AT275" s="15"/>
      <c r="AU275" s="15"/>
      <c r="AV275" s="15"/>
      <c r="AW275" s="15"/>
      <c r="AZ275" s="15"/>
      <c r="BA275" s="15"/>
      <c r="BB275" s="15"/>
      <c r="BC275" s="15"/>
      <c r="BD275" s="15"/>
      <c r="BE275" s="15"/>
      <c r="BF275" s="15"/>
      <c r="BG275" s="15"/>
      <c r="BJ275" s="15"/>
      <c r="BK275" s="15"/>
      <c r="BL275" s="15"/>
      <c r="BM275" s="15"/>
      <c r="BN275" s="15"/>
      <c r="BO275" s="15"/>
      <c r="BP275" s="15"/>
      <c r="BQ275" s="15"/>
      <c r="BT275" s="15"/>
      <c r="BU275" s="15"/>
      <c r="BV275" s="15"/>
      <c r="BW275" s="15"/>
      <c r="BX275" s="15"/>
      <c r="BY275" s="15"/>
      <c r="BZ275" s="15"/>
      <c r="CA275" s="15"/>
      <c r="CD275" s="15"/>
      <c r="CE275" s="15"/>
      <c r="CF275" s="15"/>
      <c r="CG275" s="15"/>
      <c r="CH275" s="15"/>
      <c r="CI275" s="15"/>
      <c r="CJ275" s="15"/>
      <c r="CK275" s="15"/>
      <c r="CN275" s="15"/>
      <c r="CO275" s="15"/>
      <c r="CP275" s="15"/>
      <c r="CQ275" s="15"/>
      <c r="CR275" s="15"/>
      <c r="CS275" s="15"/>
      <c r="CT275" s="15"/>
      <c r="CU275" s="15"/>
      <c r="CX275" s="15"/>
      <c r="CY275" s="15"/>
      <c r="CZ275" s="15"/>
      <c r="DA275" s="15"/>
      <c r="DB275" s="15"/>
      <c r="DC275" s="15"/>
      <c r="DD275" s="15"/>
      <c r="DE275" s="15"/>
      <c r="DH275" s="15"/>
      <c r="DI275" s="15"/>
      <c r="DJ275" s="15"/>
      <c r="DK275" s="15"/>
      <c r="DL275" s="15"/>
      <c r="DM275" s="15"/>
      <c r="DN275" s="15"/>
      <c r="DO275" s="15"/>
      <c r="DR275" s="15"/>
      <c r="DS275" s="15"/>
      <c r="DT275" s="15"/>
      <c r="DU275" s="15"/>
      <c r="DV275" s="15"/>
      <c r="DW275" s="15"/>
      <c r="DX275" s="15"/>
      <c r="DY275" s="15"/>
      <c r="EB275" s="15"/>
      <c r="EC275" s="15"/>
      <c r="ED275" s="15"/>
      <c r="EE275" s="15"/>
      <c r="EF275" s="15"/>
      <c r="EG275" s="15"/>
      <c r="EH275" s="15"/>
      <c r="EI275" s="15"/>
      <c r="EL275" s="15"/>
      <c r="EM275" s="15"/>
      <c r="EN275" s="15"/>
      <c r="EO275" s="15"/>
      <c r="EP275" s="15"/>
      <c r="EQ275" s="15"/>
      <c r="ER275" s="15"/>
      <c r="ES275" s="15"/>
      <c r="EV275" s="15"/>
      <c r="EW275" s="15"/>
      <c r="EX275" s="15"/>
      <c r="EY275" s="15"/>
      <c r="EZ275" s="15"/>
      <c r="FA275" s="15"/>
      <c r="FB275" s="15"/>
      <c r="FC275" s="15"/>
      <c r="FF275" s="15"/>
      <c r="FG275" s="15"/>
      <c r="FH275" s="15"/>
      <c r="FI275" s="15"/>
      <c r="FJ275" s="15"/>
      <c r="FK275" s="15"/>
      <c r="FL275" s="15"/>
      <c r="FM275" s="15"/>
      <c r="FP275" s="15"/>
      <c r="FQ275" s="15"/>
      <c r="FR275" s="15"/>
      <c r="FS275" s="15"/>
      <c r="FT275" s="15"/>
      <c r="FU275" s="15"/>
      <c r="FV275" s="15"/>
      <c r="FW275" s="15"/>
      <c r="FZ275" s="15"/>
      <c r="GA275" s="15"/>
      <c r="GB275" s="15"/>
      <c r="GC275" s="15"/>
      <c r="GD275" s="15"/>
      <c r="GE275" s="15"/>
      <c r="GF275" s="15"/>
      <c r="GG275" s="15"/>
      <c r="GJ275" s="15"/>
      <c r="GK275" s="15"/>
      <c r="GL275" s="15"/>
      <c r="GM275" s="15"/>
      <c r="GN275" s="15"/>
      <c r="GO275" s="15"/>
      <c r="GP275" s="15"/>
      <c r="GQ275" s="15"/>
      <c r="GT275" s="15"/>
      <c r="GU275" s="15"/>
      <c r="GV275" s="15"/>
      <c r="GW275" s="15"/>
      <c r="GX275" s="15"/>
      <c r="GY275" s="15"/>
      <c r="GZ275" s="15"/>
      <c r="HA275" s="15"/>
      <c r="HD275" s="15"/>
      <c r="HE275" s="15"/>
      <c r="HF275" s="15"/>
      <c r="HG275" s="15"/>
      <c r="HH275" s="15"/>
      <c r="HI275" s="15"/>
      <c r="HJ275" s="15"/>
      <c r="HK275" s="15"/>
      <c r="HN275" s="15"/>
      <c r="HO275" s="15"/>
      <c r="HP275" s="15"/>
      <c r="HQ275" s="15"/>
      <c r="HR275" s="15"/>
      <c r="HS275" s="15"/>
      <c r="HT275" s="15"/>
      <c r="HU275" s="15"/>
      <c r="HX275" s="15"/>
      <c r="HY275" s="15"/>
      <c r="HZ275" s="15"/>
      <c r="IA275" s="15"/>
      <c r="IB275" s="15"/>
      <c r="IC275" s="15"/>
      <c r="ID275" s="15"/>
      <c r="IE275" s="15"/>
      <c r="IH275" s="15"/>
      <c r="II275" s="15"/>
      <c r="IJ275" s="15"/>
      <c r="IK275" s="15"/>
      <c r="IL275" s="15"/>
      <c r="IM275" s="15"/>
      <c r="IN275" s="15"/>
      <c r="IO275" s="15"/>
      <c r="IR275" s="15"/>
      <c r="IS275" s="15"/>
      <c r="IT275" s="15"/>
      <c r="IU275" s="15"/>
      <c r="IV275" s="15"/>
      <c r="IW275" s="15"/>
      <c r="IX275" s="15"/>
      <c r="IY275" s="15"/>
      <c r="JB275" s="15"/>
      <c r="JC275" s="15"/>
      <c r="JD275" s="15"/>
      <c r="JE275" s="15"/>
      <c r="JF275" s="15"/>
      <c r="JG275" s="15"/>
      <c r="JH275" s="15"/>
      <c r="JI275" s="15"/>
      <c r="JL275" s="15"/>
      <c r="JM275" s="15"/>
      <c r="JN275" s="15"/>
      <c r="JO275" s="15"/>
      <c r="JP275" s="15"/>
      <c r="JQ275" s="15"/>
      <c r="JR275" s="15"/>
      <c r="JS275" s="15"/>
      <c r="JV275" s="15"/>
      <c r="JW275" s="15"/>
      <c r="JX275" s="15"/>
      <c r="JY275" s="15"/>
      <c r="JZ275" s="15"/>
      <c r="KA275" s="15"/>
      <c r="KB275" s="15"/>
      <c r="KC275" s="15"/>
      <c r="KF275" s="15"/>
      <c r="KG275" s="15"/>
      <c r="KH275" s="15"/>
      <c r="KI275" s="15"/>
      <c r="KJ275" s="15"/>
      <c r="KK275" s="15"/>
      <c r="KL275" s="15"/>
      <c r="KM275" s="15"/>
      <c r="KP275" s="15"/>
      <c r="KQ275" s="15"/>
      <c r="KR275" s="15"/>
      <c r="KS275" s="15"/>
      <c r="KT275" s="15"/>
      <c r="KU275" s="15"/>
      <c r="KV275" s="15"/>
      <c r="KW275" s="15"/>
      <c r="KZ275" s="15"/>
      <c r="LA275" s="15"/>
    </row>
    <row r="276" spans="3:313" x14ac:dyDescent="0.25">
      <c r="C276" s="15"/>
      <c r="D276" s="15"/>
      <c r="E276" s="15"/>
      <c r="F276" s="15"/>
      <c r="G276" s="15"/>
      <c r="H276" s="15"/>
      <c r="I276" s="15"/>
      <c r="L276" s="15"/>
      <c r="M276" s="15"/>
      <c r="N276" s="15"/>
      <c r="O276" s="15"/>
      <c r="P276" s="15"/>
      <c r="Q276" s="15"/>
      <c r="R276" s="15"/>
      <c r="S276" s="15"/>
      <c r="V276" s="15"/>
      <c r="W276" s="15"/>
      <c r="X276" s="15"/>
      <c r="Y276" s="15"/>
      <c r="Z276" s="15"/>
      <c r="AA276" s="15"/>
      <c r="AB276" s="15"/>
      <c r="AC276" s="15"/>
      <c r="AF276" s="15"/>
      <c r="AG276" s="15"/>
      <c r="AH276" s="15"/>
      <c r="AI276" s="15"/>
      <c r="AJ276" s="15"/>
      <c r="AK276" s="15"/>
      <c r="AL276" s="15"/>
      <c r="AM276" s="15"/>
      <c r="AP276" s="15"/>
      <c r="AQ276" s="15"/>
      <c r="AR276" s="15"/>
      <c r="AS276" s="15"/>
      <c r="AT276" s="15"/>
      <c r="AU276" s="15"/>
      <c r="AV276" s="15"/>
      <c r="AW276" s="15"/>
      <c r="AZ276" s="15"/>
      <c r="BA276" s="15"/>
      <c r="BB276" s="15"/>
      <c r="BC276" s="15"/>
      <c r="BD276" s="15"/>
      <c r="BE276" s="15"/>
      <c r="BF276" s="15"/>
      <c r="BG276" s="15"/>
      <c r="BJ276" s="15"/>
      <c r="BK276" s="15"/>
      <c r="BL276" s="15"/>
      <c r="BM276" s="15"/>
      <c r="BN276" s="15"/>
      <c r="BO276" s="15"/>
      <c r="BP276" s="15"/>
      <c r="BQ276" s="15"/>
      <c r="BT276" s="15"/>
      <c r="BU276" s="15"/>
      <c r="BV276" s="15"/>
      <c r="BW276" s="15"/>
      <c r="BX276" s="15"/>
      <c r="BY276" s="15"/>
      <c r="BZ276" s="15"/>
      <c r="CA276" s="15"/>
      <c r="CD276" s="15"/>
      <c r="CE276" s="15"/>
      <c r="CF276" s="15"/>
      <c r="CG276" s="15"/>
      <c r="CH276" s="15"/>
      <c r="CI276" s="15"/>
      <c r="CJ276" s="15"/>
      <c r="CK276" s="15"/>
      <c r="CN276" s="15"/>
      <c r="CO276" s="15"/>
      <c r="CP276" s="15"/>
      <c r="CQ276" s="15"/>
      <c r="CR276" s="15"/>
      <c r="CS276" s="15"/>
      <c r="CT276" s="15"/>
      <c r="CU276" s="15"/>
      <c r="CX276" s="15"/>
      <c r="CY276" s="15"/>
      <c r="CZ276" s="15"/>
      <c r="DA276" s="15"/>
      <c r="DB276" s="15"/>
      <c r="DC276" s="15"/>
      <c r="DD276" s="15"/>
      <c r="DE276" s="15"/>
      <c r="DH276" s="15"/>
      <c r="DI276" s="15"/>
      <c r="DJ276" s="15"/>
      <c r="DK276" s="15"/>
      <c r="DL276" s="15"/>
      <c r="DM276" s="15"/>
      <c r="DN276" s="15"/>
      <c r="DO276" s="15"/>
      <c r="DR276" s="15"/>
      <c r="DS276" s="15"/>
      <c r="DT276" s="15"/>
      <c r="DU276" s="15"/>
      <c r="DV276" s="15"/>
      <c r="DW276" s="15"/>
      <c r="DX276" s="15"/>
      <c r="DY276" s="15"/>
      <c r="EB276" s="15"/>
      <c r="EC276" s="15"/>
      <c r="ED276" s="15"/>
      <c r="EE276" s="15"/>
      <c r="EF276" s="15"/>
      <c r="EG276" s="15"/>
      <c r="EH276" s="15"/>
      <c r="EI276" s="15"/>
      <c r="EL276" s="15"/>
      <c r="EM276" s="15"/>
      <c r="EN276" s="15"/>
      <c r="EO276" s="15"/>
      <c r="EP276" s="15"/>
      <c r="EQ276" s="15"/>
      <c r="ER276" s="15"/>
      <c r="ES276" s="15"/>
      <c r="EV276" s="15"/>
      <c r="EW276" s="15"/>
      <c r="EX276" s="15"/>
      <c r="EY276" s="15"/>
      <c r="EZ276" s="15"/>
      <c r="FA276" s="15"/>
      <c r="FB276" s="15"/>
      <c r="FC276" s="15"/>
      <c r="FF276" s="15"/>
      <c r="FG276" s="15"/>
      <c r="FH276" s="15"/>
      <c r="FI276" s="15"/>
      <c r="FJ276" s="15"/>
      <c r="FK276" s="15"/>
      <c r="FL276" s="15"/>
      <c r="FM276" s="15"/>
      <c r="FP276" s="15"/>
      <c r="FQ276" s="15"/>
      <c r="FR276" s="15"/>
      <c r="FS276" s="15"/>
      <c r="FT276" s="15"/>
      <c r="FU276" s="15"/>
      <c r="FV276" s="15"/>
      <c r="FW276" s="15"/>
      <c r="FZ276" s="15"/>
      <c r="GA276" s="15"/>
      <c r="GB276" s="15"/>
      <c r="GC276" s="15"/>
      <c r="GD276" s="15"/>
      <c r="GE276" s="15"/>
      <c r="GF276" s="15"/>
      <c r="GG276" s="15"/>
      <c r="GJ276" s="15"/>
      <c r="GK276" s="15"/>
      <c r="GL276" s="15"/>
      <c r="GM276" s="15"/>
      <c r="GN276" s="15"/>
      <c r="GO276" s="15"/>
      <c r="GP276" s="15"/>
      <c r="GQ276" s="15"/>
      <c r="GT276" s="15"/>
      <c r="GU276" s="15"/>
      <c r="GV276" s="15"/>
      <c r="GW276" s="15"/>
      <c r="GX276" s="15"/>
      <c r="GY276" s="15"/>
      <c r="GZ276" s="15"/>
      <c r="HA276" s="15"/>
      <c r="HD276" s="15"/>
      <c r="HE276" s="15"/>
      <c r="HF276" s="15"/>
      <c r="HG276" s="15"/>
      <c r="HH276" s="15"/>
      <c r="HI276" s="15"/>
      <c r="HJ276" s="15"/>
      <c r="HK276" s="15"/>
      <c r="HN276" s="15"/>
      <c r="HO276" s="15"/>
      <c r="HP276" s="15"/>
      <c r="HQ276" s="15"/>
      <c r="HR276" s="15"/>
      <c r="HS276" s="15"/>
      <c r="HT276" s="15"/>
      <c r="HU276" s="15"/>
      <c r="HX276" s="15"/>
      <c r="HY276" s="15"/>
      <c r="HZ276" s="15"/>
      <c r="IA276" s="15"/>
      <c r="IB276" s="15"/>
      <c r="IC276" s="15"/>
      <c r="ID276" s="15"/>
      <c r="IE276" s="15"/>
      <c r="IH276" s="15"/>
      <c r="II276" s="15"/>
      <c r="IJ276" s="15"/>
      <c r="IK276" s="15"/>
      <c r="IL276" s="15"/>
      <c r="IM276" s="15"/>
      <c r="IN276" s="15"/>
      <c r="IO276" s="15"/>
      <c r="IR276" s="15"/>
      <c r="IS276" s="15"/>
      <c r="IT276" s="15"/>
      <c r="IU276" s="15"/>
      <c r="IV276" s="15"/>
      <c r="IW276" s="15"/>
      <c r="IX276" s="15"/>
      <c r="IY276" s="15"/>
      <c r="JB276" s="15"/>
      <c r="JC276" s="15"/>
      <c r="JD276" s="15"/>
      <c r="JE276" s="15"/>
      <c r="JF276" s="15"/>
      <c r="JG276" s="15"/>
      <c r="JH276" s="15"/>
      <c r="JI276" s="15"/>
      <c r="JL276" s="15"/>
      <c r="JM276" s="15"/>
      <c r="JN276" s="15"/>
      <c r="JO276" s="15"/>
      <c r="JP276" s="15"/>
      <c r="JQ276" s="15"/>
      <c r="JR276" s="15"/>
      <c r="JS276" s="15"/>
      <c r="JV276" s="15"/>
      <c r="JW276" s="15"/>
      <c r="JX276" s="15"/>
      <c r="JY276" s="15"/>
      <c r="JZ276" s="15"/>
      <c r="KA276" s="15"/>
      <c r="KB276" s="15"/>
      <c r="KC276" s="15"/>
      <c r="KF276" s="15"/>
      <c r="KG276" s="15"/>
      <c r="KH276" s="15"/>
      <c r="KI276" s="15"/>
      <c r="KJ276" s="15"/>
      <c r="KK276" s="15"/>
      <c r="KL276" s="15"/>
      <c r="KM276" s="15"/>
      <c r="KP276" s="15"/>
      <c r="KQ276" s="15"/>
      <c r="KR276" s="15"/>
      <c r="KS276" s="15"/>
      <c r="KT276" s="15"/>
      <c r="KU276" s="15"/>
      <c r="KV276" s="15"/>
      <c r="KW276" s="15"/>
      <c r="KZ276" s="15"/>
      <c r="LA276" s="15"/>
    </row>
    <row r="277" spans="3:313" x14ac:dyDescent="0.25">
      <c r="C277" s="15"/>
      <c r="D277" s="15"/>
      <c r="E277" s="15"/>
      <c r="F277" s="15"/>
      <c r="G277" s="15"/>
      <c r="H277" s="15"/>
      <c r="I277" s="15"/>
      <c r="L277" s="15"/>
      <c r="M277" s="15"/>
      <c r="N277" s="15"/>
      <c r="O277" s="15"/>
      <c r="P277" s="15"/>
      <c r="Q277" s="15"/>
      <c r="R277" s="15"/>
      <c r="S277" s="15"/>
      <c r="V277" s="15"/>
      <c r="W277" s="15"/>
      <c r="X277" s="15"/>
      <c r="Y277" s="15"/>
      <c r="Z277" s="15"/>
      <c r="AA277" s="15"/>
      <c r="AB277" s="15"/>
      <c r="AC277" s="15"/>
      <c r="AF277" s="15"/>
      <c r="AG277" s="15"/>
      <c r="AH277" s="15"/>
      <c r="AI277" s="15"/>
      <c r="AJ277" s="15"/>
      <c r="AK277" s="15"/>
      <c r="AL277" s="15"/>
      <c r="AM277" s="15"/>
      <c r="AP277" s="15"/>
      <c r="AQ277" s="15"/>
      <c r="AR277" s="15"/>
      <c r="AS277" s="15"/>
      <c r="AT277" s="15"/>
      <c r="AU277" s="15"/>
      <c r="AV277" s="15"/>
      <c r="AW277" s="15"/>
      <c r="AZ277" s="15"/>
      <c r="BA277" s="15"/>
      <c r="BB277" s="15"/>
      <c r="BC277" s="15"/>
      <c r="BD277" s="15"/>
      <c r="BE277" s="15"/>
      <c r="BF277" s="15"/>
      <c r="BG277" s="15"/>
      <c r="BJ277" s="15"/>
      <c r="BK277" s="15"/>
      <c r="BL277" s="15"/>
      <c r="BM277" s="15"/>
      <c r="BN277" s="15"/>
      <c r="BO277" s="15"/>
      <c r="BP277" s="15"/>
      <c r="BQ277" s="15"/>
      <c r="BT277" s="15"/>
      <c r="BU277" s="15"/>
      <c r="BV277" s="15"/>
      <c r="BW277" s="15"/>
      <c r="BX277" s="15"/>
      <c r="BY277" s="15"/>
      <c r="BZ277" s="15"/>
      <c r="CA277" s="15"/>
      <c r="CD277" s="15"/>
      <c r="CE277" s="15"/>
      <c r="CF277" s="15"/>
      <c r="CG277" s="15"/>
      <c r="CH277" s="15"/>
      <c r="CI277" s="15"/>
      <c r="CJ277" s="15"/>
      <c r="CK277" s="15"/>
      <c r="CN277" s="15"/>
      <c r="CO277" s="15"/>
      <c r="CP277" s="15"/>
      <c r="CQ277" s="15"/>
      <c r="CR277" s="15"/>
      <c r="CS277" s="15"/>
      <c r="CT277" s="15"/>
      <c r="CU277" s="15"/>
      <c r="CX277" s="15"/>
      <c r="CY277" s="15"/>
      <c r="CZ277" s="15"/>
      <c r="DA277" s="15"/>
      <c r="DB277" s="15"/>
      <c r="DC277" s="15"/>
      <c r="DD277" s="15"/>
      <c r="DE277" s="15"/>
      <c r="DH277" s="15"/>
      <c r="DI277" s="15"/>
      <c r="DJ277" s="15"/>
      <c r="DK277" s="15"/>
      <c r="DL277" s="15"/>
      <c r="DM277" s="15"/>
      <c r="DN277" s="15"/>
      <c r="DO277" s="15"/>
      <c r="DR277" s="15"/>
      <c r="DS277" s="15"/>
      <c r="DT277" s="15"/>
      <c r="DU277" s="15"/>
      <c r="DV277" s="15"/>
      <c r="DW277" s="15"/>
      <c r="DX277" s="15"/>
      <c r="DY277" s="15"/>
      <c r="EB277" s="15"/>
      <c r="EC277" s="15"/>
      <c r="ED277" s="15"/>
      <c r="EE277" s="15"/>
      <c r="EF277" s="15"/>
      <c r="EG277" s="15"/>
      <c r="EH277" s="15"/>
      <c r="EI277" s="15"/>
      <c r="EL277" s="15"/>
      <c r="EM277" s="15"/>
      <c r="EN277" s="15"/>
      <c r="EO277" s="15"/>
      <c r="EP277" s="15"/>
      <c r="EQ277" s="15"/>
      <c r="ER277" s="15"/>
      <c r="ES277" s="15"/>
      <c r="EV277" s="15"/>
      <c r="EW277" s="15"/>
      <c r="EX277" s="15"/>
      <c r="EY277" s="15"/>
      <c r="EZ277" s="15"/>
      <c r="FA277" s="15"/>
      <c r="FB277" s="15"/>
      <c r="FC277" s="15"/>
      <c r="FF277" s="15"/>
      <c r="FG277" s="15"/>
      <c r="FH277" s="15"/>
      <c r="FI277" s="15"/>
      <c r="FJ277" s="15"/>
      <c r="FK277" s="15"/>
      <c r="FL277" s="15"/>
      <c r="FM277" s="15"/>
      <c r="FP277" s="15"/>
      <c r="FQ277" s="15"/>
      <c r="FR277" s="15"/>
      <c r="FS277" s="15"/>
      <c r="FT277" s="15"/>
      <c r="FU277" s="15"/>
      <c r="FV277" s="15"/>
      <c r="FW277" s="15"/>
      <c r="FZ277" s="15"/>
      <c r="GA277" s="15"/>
      <c r="GB277" s="15"/>
      <c r="GC277" s="15"/>
      <c r="GD277" s="15"/>
      <c r="GE277" s="15"/>
      <c r="GF277" s="15"/>
      <c r="GG277" s="15"/>
      <c r="GJ277" s="15"/>
      <c r="GK277" s="15"/>
      <c r="GL277" s="15"/>
      <c r="GM277" s="15"/>
      <c r="GN277" s="15"/>
      <c r="GO277" s="15"/>
      <c r="GP277" s="15"/>
      <c r="GQ277" s="15"/>
      <c r="GT277" s="15"/>
      <c r="GU277" s="15"/>
      <c r="GV277" s="15"/>
      <c r="GW277" s="15"/>
      <c r="GX277" s="15"/>
      <c r="GY277" s="15"/>
      <c r="GZ277" s="15"/>
      <c r="HA277" s="15"/>
      <c r="HD277" s="15"/>
      <c r="HE277" s="15"/>
      <c r="HF277" s="15"/>
      <c r="HG277" s="15"/>
      <c r="HH277" s="15"/>
      <c r="HI277" s="15"/>
      <c r="HJ277" s="15"/>
      <c r="HK277" s="15"/>
      <c r="HN277" s="15"/>
      <c r="HO277" s="15"/>
      <c r="HP277" s="15"/>
      <c r="HQ277" s="15"/>
      <c r="HR277" s="15"/>
      <c r="HS277" s="15"/>
      <c r="HT277" s="15"/>
      <c r="HU277" s="15"/>
      <c r="HX277" s="15"/>
      <c r="HY277" s="15"/>
      <c r="HZ277" s="15"/>
      <c r="IA277" s="15"/>
      <c r="IB277" s="15"/>
      <c r="IC277" s="15"/>
      <c r="ID277" s="15"/>
      <c r="IE277" s="15"/>
      <c r="IH277" s="15"/>
      <c r="II277" s="15"/>
      <c r="IJ277" s="15"/>
      <c r="IK277" s="15"/>
      <c r="IL277" s="15"/>
      <c r="IM277" s="15"/>
      <c r="IN277" s="15"/>
      <c r="IO277" s="15"/>
      <c r="IR277" s="15"/>
      <c r="IS277" s="15"/>
      <c r="IT277" s="15"/>
      <c r="IU277" s="15"/>
      <c r="IV277" s="15"/>
      <c r="IW277" s="15"/>
      <c r="IX277" s="15"/>
      <c r="IY277" s="15"/>
      <c r="JB277" s="15"/>
      <c r="JC277" s="15"/>
      <c r="JD277" s="15"/>
      <c r="JE277" s="15"/>
      <c r="JF277" s="15"/>
      <c r="JG277" s="15"/>
      <c r="JH277" s="15"/>
      <c r="JI277" s="15"/>
      <c r="JL277" s="15"/>
      <c r="JM277" s="15"/>
      <c r="JN277" s="15"/>
      <c r="JO277" s="15"/>
      <c r="JP277" s="15"/>
      <c r="JQ277" s="15"/>
      <c r="JR277" s="15"/>
      <c r="JS277" s="15"/>
      <c r="JV277" s="15"/>
      <c r="JW277" s="15"/>
      <c r="JX277" s="15"/>
      <c r="JY277" s="15"/>
      <c r="JZ277" s="15"/>
      <c r="KA277" s="15"/>
      <c r="KB277" s="15"/>
      <c r="KC277" s="15"/>
      <c r="KF277" s="15"/>
      <c r="KG277" s="15"/>
      <c r="KH277" s="15"/>
      <c r="KI277" s="15"/>
      <c r="KJ277" s="15"/>
      <c r="KK277" s="15"/>
      <c r="KL277" s="15"/>
      <c r="KM277" s="15"/>
      <c r="KP277" s="15"/>
      <c r="KQ277" s="15"/>
      <c r="KR277" s="15"/>
      <c r="KS277" s="15"/>
      <c r="KT277" s="15"/>
      <c r="KU277" s="15"/>
      <c r="KV277" s="15"/>
      <c r="KW277" s="15"/>
      <c r="KZ277" s="15"/>
      <c r="LA277" s="15"/>
    </row>
    <row r="278" spans="3:313" x14ac:dyDescent="0.25">
      <c r="C278" s="15"/>
      <c r="D278" s="15"/>
      <c r="E278" s="15"/>
      <c r="F278" s="15"/>
      <c r="G278" s="15"/>
      <c r="H278" s="15"/>
      <c r="I278" s="15"/>
      <c r="L278" s="15"/>
      <c r="M278" s="15"/>
      <c r="N278" s="15"/>
      <c r="O278" s="15"/>
      <c r="P278" s="15"/>
      <c r="Q278" s="15"/>
      <c r="R278" s="15"/>
      <c r="S278" s="15"/>
      <c r="V278" s="15"/>
      <c r="W278" s="15"/>
      <c r="X278" s="15"/>
      <c r="Y278" s="15"/>
      <c r="Z278" s="15"/>
      <c r="AA278" s="15"/>
      <c r="AB278" s="15"/>
      <c r="AC278" s="15"/>
      <c r="AF278" s="15"/>
      <c r="AG278" s="15"/>
      <c r="AH278" s="15"/>
      <c r="AI278" s="15"/>
      <c r="AJ278" s="15"/>
      <c r="AK278" s="15"/>
      <c r="AL278" s="15"/>
      <c r="AM278" s="15"/>
      <c r="AP278" s="15"/>
      <c r="AQ278" s="15"/>
      <c r="AR278" s="15"/>
      <c r="AS278" s="15"/>
      <c r="AT278" s="15"/>
      <c r="AU278" s="15"/>
      <c r="AV278" s="15"/>
      <c r="AW278" s="15"/>
      <c r="AZ278" s="15"/>
      <c r="BA278" s="15"/>
      <c r="BB278" s="15"/>
      <c r="BC278" s="15"/>
      <c r="BD278" s="15"/>
      <c r="BE278" s="15"/>
      <c r="BF278" s="15"/>
      <c r="BG278" s="15"/>
      <c r="BJ278" s="15"/>
      <c r="BK278" s="15"/>
      <c r="BL278" s="15"/>
      <c r="BM278" s="15"/>
      <c r="BN278" s="15"/>
      <c r="BO278" s="15"/>
      <c r="BP278" s="15"/>
      <c r="BQ278" s="15"/>
      <c r="BT278" s="15"/>
      <c r="BU278" s="15"/>
      <c r="BV278" s="15"/>
      <c r="BW278" s="15"/>
      <c r="BX278" s="15"/>
      <c r="BY278" s="15"/>
      <c r="BZ278" s="15"/>
      <c r="CA278" s="15"/>
      <c r="CD278" s="15"/>
      <c r="CE278" s="15"/>
      <c r="CF278" s="15"/>
      <c r="CG278" s="15"/>
      <c r="CH278" s="15"/>
      <c r="CI278" s="15"/>
      <c r="CJ278" s="15"/>
      <c r="CK278" s="15"/>
      <c r="CN278" s="15"/>
      <c r="CO278" s="15"/>
      <c r="CP278" s="15"/>
      <c r="CQ278" s="15"/>
      <c r="CR278" s="15"/>
      <c r="CS278" s="15"/>
      <c r="CT278" s="15"/>
      <c r="CU278" s="15"/>
      <c r="CX278" s="15"/>
      <c r="CY278" s="15"/>
      <c r="CZ278" s="15"/>
      <c r="DA278" s="15"/>
      <c r="DB278" s="15"/>
      <c r="DC278" s="15"/>
      <c r="DD278" s="15"/>
      <c r="DE278" s="15"/>
      <c r="DH278" s="15"/>
      <c r="DI278" s="15"/>
      <c r="DJ278" s="15"/>
      <c r="DK278" s="15"/>
      <c r="DL278" s="15"/>
      <c r="DM278" s="15"/>
      <c r="DN278" s="15"/>
      <c r="DO278" s="15"/>
      <c r="DR278" s="15"/>
      <c r="DS278" s="15"/>
      <c r="DT278" s="15"/>
      <c r="DU278" s="15"/>
      <c r="DV278" s="15"/>
      <c r="DW278" s="15"/>
      <c r="DX278" s="15"/>
      <c r="DY278" s="15"/>
      <c r="EB278" s="15"/>
      <c r="EC278" s="15"/>
      <c r="ED278" s="15"/>
      <c r="EE278" s="15"/>
      <c r="EF278" s="15"/>
      <c r="EG278" s="15"/>
      <c r="EH278" s="15"/>
      <c r="EI278" s="15"/>
      <c r="EL278" s="15"/>
      <c r="EM278" s="15"/>
      <c r="EN278" s="15"/>
      <c r="EO278" s="15"/>
      <c r="EP278" s="15"/>
      <c r="EQ278" s="15"/>
      <c r="ER278" s="15"/>
      <c r="ES278" s="15"/>
      <c r="EV278" s="15"/>
      <c r="EW278" s="15"/>
      <c r="EX278" s="15"/>
      <c r="EY278" s="15"/>
      <c r="EZ278" s="15"/>
      <c r="FA278" s="15"/>
      <c r="FB278" s="15"/>
      <c r="FC278" s="15"/>
      <c r="FF278" s="15"/>
      <c r="FG278" s="15"/>
      <c r="FH278" s="15"/>
      <c r="FI278" s="15"/>
      <c r="FJ278" s="15"/>
      <c r="FK278" s="15"/>
      <c r="FL278" s="15"/>
      <c r="FM278" s="15"/>
      <c r="FP278" s="15"/>
      <c r="FQ278" s="15"/>
      <c r="FR278" s="15"/>
      <c r="FS278" s="15"/>
      <c r="FT278" s="15"/>
      <c r="FU278" s="15"/>
      <c r="FV278" s="15"/>
      <c r="FW278" s="15"/>
      <c r="FZ278" s="15"/>
      <c r="GA278" s="15"/>
      <c r="GB278" s="15"/>
      <c r="GC278" s="15"/>
      <c r="GD278" s="15"/>
      <c r="GE278" s="15"/>
      <c r="GF278" s="15"/>
      <c r="GG278" s="15"/>
      <c r="GJ278" s="15"/>
      <c r="GK278" s="15"/>
      <c r="GL278" s="15"/>
      <c r="GM278" s="15"/>
      <c r="GN278" s="15"/>
      <c r="GO278" s="15"/>
      <c r="GP278" s="15"/>
      <c r="GQ278" s="15"/>
      <c r="GT278" s="15"/>
      <c r="GU278" s="15"/>
      <c r="GV278" s="15"/>
      <c r="GW278" s="15"/>
      <c r="GX278" s="15"/>
      <c r="GY278" s="15"/>
      <c r="GZ278" s="15"/>
      <c r="HA278" s="15"/>
      <c r="HD278" s="15"/>
      <c r="HE278" s="15"/>
      <c r="HF278" s="15"/>
      <c r="HG278" s="15"/>
      <c r="HH278" s="15"/>
      <c r="HI278" s="15"/>
      <c r="HJ278" s="15"/>
      <c r="HK278" s="15"/>
      <c r="HN278" s="15"/>
      <c r="HO278" s="15"/>
      <c r="HP278" s="15"/>
      <c r="HQ278" s="15"/>
      <c r="HR278" s="15"/>
      <c r="HS278" s="15"/>
      <c r="HT278" s="15"/>
      <c r="HU278" s="15"/>
      <c r="HX278" s="15"/>
      <c r="HY278" s="15"/>
      <c r="HZ278" s="15"/>
      <c r="IA278" s="15"/>
      <c r="IB278" s="15"/>
      <c r="IC278" s="15"/>
      <c r="ID278" s="15"/>
      <c r="IE278" s="15"/>
      <c r="IH278" s="15"/>
      <c r="II278" s="15"/>
      <c r="IJ278" s="15"/>
      <c r="IK278" s="15"/>
      <c r="IL278" s="15"/>
      <c r="IM278" s="15"/>
      <c r="IN278" s="15"/>
      <c r="IO278" s="15"/>
      <c r="IR278" s="15"/>
      <c r="IS278" s="15"/>
      <c r="IT278" s="15"/>
      <c r="IU278" s="15"/>
      <c r="IV278" s="15"/>
      <c r="IW278" s="15"/>
      <c r="IX278" s="15"/>
      <c r="IY278" s="15"/>
      <c r="JB278" s="15"/>
      <c r="JC278" s="15"/>
      <c r="JD278" s="15"/>
      <c r="JE278" s="15"/>
      <c r="JF278" s="15"/>
      <c r="JG278" s="15"/>
      <c r="JH278" s="15"/>
      <c r="JI278" s="15"/>
      <c r="JL278" s="15"/>
      <c r="JM278" s="15"/>
      <c r="JN278" s="15"/>
      <c r="JO278" s="15"/>
      <c r="JP278" s="15"/>
      <c r="JQ278" s="15"/>
      <c r="JR278" s="15"/>
      <c r="JS278" s="15"/>
      <c r="JV278" s="15"/>
      <c r="JW278" s="15"/>
      <c r="JX278" s="15"/>
      <c r="JY278" s="15"/>
      <c r="JZ278" s="15"/>
      <c r="KA278" s="15"/>
      <c r="KB278" s="15"/>
      <c r="KC278" s="15"/>
      <c r="KF278" s="15"/>
      <c r="KG278" s="15"/>
      <c r="KH278" s="15"/>
      <c r="KI278" s="15"/>
      <c r="KJ278" s="15"/>
      <c r="KK278" s="15"/>
      <c r="KL278" s="15"/>
      <c r="KM278" s="15"/>
      <c r="KP278" s="15"/>
      <c r="KQ278" s="15"/>
      <c r="KR278" s="15"/>
      <c r="KS278" s="15"/>
      <c r="KT278" s="15"/>
      <c r="KU278" s="15"/>
      <c r="KV278" s="15"/>
      <c r="KW278" s="15"/>
      <c r="KZ278" s="15"/>
      <c r="LA278" s="15"/>
    </row>
    <row r="279" spans="3:313" x14ac:dyDescent="0.25">
      <c r="C279" s="15"/>
      <c r="D279" s="15"/>
      <c r="E279" s="15"/>
      <c r="F279" s="15"/>
      <c r="G279" s="15"/>
      <c r="H279" s="15"/>
      <c r="I279" s="15"/>
      <c r="L279" s="15"/>
      <c r="M279" s="15"/>
      <c r="N279" s="15"/>
      <c r="O279" s="15"/>
      <c r="P279" s="15"/>
      <c r="Q279" s="15"/>
      <c r="R279" s="15"/>
      <c r="S279" s="15"/>
      <c r="V279" s="15"/>
      <c r="W279" s="15"/>
      <c r="X279" s="15"/>
      <c r="Y279" s="15"/>
      <c r="Z279" s="15"/>
      <c r="AA279" s="15"/>
      <c r="AB279" s="15"/>
      <c r="AC279" s="15"/>
      <c r="AF279" s="15"/>
      <c r="AG279" s="15"/>
      <c r="AH279" s="15"/>
      <c r="AI279" s="15"/>
      <c r="AJ279" s="15"/>
      <c r="AK279" s="15"/>
      <c r="AL279" s="15"/>
      <c r="AM279" s="15"/>
      <c r="AP279" s="15"/>
      <c r="AQ279" s="15"/>
      <c r="AR279" s="15"/>
      <c r="AS279" s="15"/>
      <c r="AT279" s="15"/>
      <c r="AU279" s="15"/>
      <c r="AV279" s="15"/>
      <c r="AW279" s="15"/>
      <c r="AZ279" s="15"/>
      <c r="BA279" s="15"/>
      <c r="BB279" s="15"/>
      <c r="BC279" s="15"/>
      <c r="BD279" s="15"/>
      <c r="BE279" s="15"/>
      <c r="BF279" s="15"/>
      <c r="BG279" s="15"/>
      <c r="BJ279" s="15"/>
      <c r="BK279" s="15"/>
      <c r="BL279" s="15"/>
      <c r="BM279" s="15"/>
      <c r="BN279" s="15"/>
      <c r="BO279" s="15"/>
      <c r="BP279" s="15"/>
      <c r="BQ279" s="15"/>
      <c r="BT279" s="15"/>
      <c r="BU279" s="15"/>
      <c r="BV279" s="15"/>
      <c r="BW279" s="15"/>
      <c r="BX279" s="15"/>
      <c r="BY279" s="15"/>
      <c r="BZ279" s="15"/>
      <c r="CA279" s="15"/>
      <c r="CD279" s="15"/>
      <c r="CE279" s="15"/>
      <c r="CF279" s="15"/>
      <c r="CG279" s="15"/>
      <c r="CH279" s="15"/>
      <c r="CI279" s="15"/>
      <c r="CJ279" s="15"/>
      <c r="CK279" s="15"/>
      <c r="CN279" s="15"/>
      <c r="CO279" s="15"/>
      <c r="CP279" s="15"/>
      <c r="CQ279" s="15"/>
      <c r="CR279" s="15"/>
      <c r="CS279" s="15"/>
      <c r="CT279" s="15"/>
      <c r="CU279" s="15"/>
      <c r="CX279" s="15"/>
      <c r="CY279" s="15"/>
      <c r="CZ279" s="15"/>
      <c r="DA279" s="15"/>
      <c r="DB279" s="15"/>
      <c r="DC279" s="15"/>
      <c r="DD279" s="15"/>
      <c r="DE279" s="15"/>
      <c r="DH279" s="15"/>
      <c r="DI279" s="15"/>
      <c r="DJ279" s="15"/>
      <c r="DK279" s="15"/>
      <c r="DL279" s="15"/>
      <c r="DM279" s="15"/>
      <c r="DN279" s="15"/>
      <c r="DO279" s="15"/>
      <c r="DR279" s="15"/>
      <c r="DS279" s="15"/>
      <c r="DT279" s="15"/>
      <c r="DU279" s="15"/>
      <c r="DV279" s="15"/>
      <c r="DW279" s="15"/>
      <c r="DX279" s="15"/>
      <c r="DY279" s="15"/>
      <c r="EB279" s="15"/>
      <c r="EC279" s="15"/>
      <c r="ED279" s="15"/>
      <c r="EE279" s="15"/>
      <c r="EF279" s="15"/>
      <c r="EG279" s="15"/>
      <c r="EH279" s="15"/>
      <c r="EI279" s="15"/>
      <c r="EL279" s="15"/>
      <c r="EM279" s="15"/>
      <c r="EN279" s="15"/>
      <c r="EO279" s="15"/>
      <c r="EP279" s="15"/>
      <c r="EQ279" s="15"/>
      <c r="ER279" s="15"/>
      <c r="ES279" s="15"/>
      <c r="EV279" s="15"/>
      <c r="EW279" s="15"/>
      <c r="EX279" s="15"/>
      <c r="EY279" s="15"/>
      <c r="EZ279" s="15"/>
      <c r="FA279" s="15"/>
      <c r="FB279" s="15"/>
      <c r="FC279" s="15"/>
      <c r="FF279" s="15"/>
      <c r="FG279" s="15"/>
      <c r="FH279" s="15"/>
      <c r="FI279" s="15"/>
      <c r="FJ279" s="15"/>
      <c r="FK279" s="15"/>
      <c r="FL279" s="15"/>
      <c r="FM279" s="15"/>
      <c r="FP279" s="15"/>
      <c r="FQ279" s="15"/>
      <c r="FR279" s="15"/>
      <c r="FS279" s="15"/>
      <c r="FT279" s="15"/>
      <c r="FU279" s="15"/>
      <c r="FV279" s="15"/>
      <c r="FW279" s="15"/>
      <c r="FZ279" s="15"/>
      <c r="GA279" s="15"/>
      <c r="GB279" s="15"/>
      <c r="GC279" s="15"/>
      <c r="GD279" s="15"/>
      <c r="GE279" s="15"/>
      <c r="GF279" s="15"/>
      <c r="GG279" s="15"/>
      <c r="GJ279" s="15"/>
      <c r="GK279" s="15"/>
      <c r="GL279" s="15"/>
      <c r="GM279" s="15"/>
      <c r="GN279" s="15"/>
      <c r="GO279" s="15"/>
      <c r="GP279" s="15"/>
      <c r="GQ279" s="15"/>
      <c r="GT279" s="15"/>
      <c r="GU279" s="15"/>
      <c r="GV279" s="15"/>
      <c r="GW279" s="15"/>
      <c r="GX279" s="15"/>
      <c r="GY279" s="15"/>
      <c r="GZ279" s="15"/>
      <c r="HA279" s="15"/>
      <c r="HD279" s="15"/>
      <c r="HE279" s="15"/>
      <c r="HF279" s="15"/>
      <c r="HG279" s="15"/>
      <c r="HH279" s="15"/>
      <c r="HI279" s="15"/>
      <c r="HJ279" s="15"/>
      <c r="HK279" s="15"/>
      <c r="HN279" s="15"/>
      <c r="HO279" s="15"/>
      <c r="HP279" s="15"/>
      <c r="HQ279" s="15"/>
      <c r="HR279" s="15"/>
      <c r="HS279" s="15"/>
      <c r="HT279" s="15"/>
      <c r="HU279" s="15"/>
      <c r="HX279" s="15"/>
      <c r="HY279" s="15"/>
      <c r="HZ279" s="15"/>
      <c r="IA279" s="15"/>
      <c r="IB279" s="15"/>
      <c r="IC279" s="15"/>
      <c r="ID279" s="15"/>
      <c r="IE279" s="15"/>
      <c r="IH279" s="15"/>
      <c r="II279" s="15"/>
      <c r="IJ279" s="15"/>
      <c r="IK279" s="15"/>
      <c r="IL279" s="15"/>
      <c r="IM279" s="15"/>
      <c r="IN279" s="15"/>
      <c r="IO279" s="15"/>
      <c r="IR279" s="15"/>
      <c r="IS279" s="15"/>
      <c r="IT279" s="15"/>
      <c r="IU279" s="15"/>
      <c r="IV279" s="15"/>
      <c r="IW279" s="15"/>
      <c r="IX279" s="15"/>
      <c r="IY279" s="15"/>
      <c r="JB279" s="15"/>
      <c r="JC279" s="15"/>
      <c r="JD279" s="15"/>
      <c r="JE279" s="15"/>
      <c r="JF279" s="15"/>
      <c r="JG279" s="15"/>
      <c r="JH279" s="15"/>
      <c r="JI279" s="15"/>
      <c r="JL279" s="15"/>
      <c r="JM279" s="15"/>
      <c r="JN279" s="15"/>
      <c r="JO279" s="15"/>
      <c r="JP279" s="15"/>
      <c r="JQ279" s="15"/>
      <c r="JR279" s="15"/>
      <c r="JS279" s="15"/>
      <c r="JV279" s="15"/>
      <c r="JW279" s="15"/>
      <c r="JX279" s="15"/>
      <c r="JY279" s="15"/>
      <c r="JZ279" s="15"/>
      <c r="KA279" s="15"/>
      <c r="KB279" s="15"/>
      <c r="KC279" s="15"/>
      <c r="KF279" s="15"/>
      <c r="KG279" s="15"/>
      <c r="KH279" s="15"/>
      <c r="KI279" s="15"/>
      <c r="KJ279" s="15"/>
      <c r="KK279" s="15"/>
      <c r="KL279" s="15"/>
      <c r="KM279" s="15"/>
      <c r="KP279" s="15"/>
      <c r="KQ279" s="15"/>
      <c r="KR279" s="15"/>
      <c r="KS279" s="15"/>
      <c r="KT279" s="15"/>
      <c r="KU279" s="15"/>
      <c r="KV279" s="15"/>
      <c r="KW279" s="15"/>
      <c r="KZ279" s="15"/>
      <c r="LA279" s="15"/>
    </row>
    <row r="280" spans="3:313" x14ac:dyDescent="0.25">
      <c r="C280" s="15"/>
      <c r="D280" s="15"/>
      <c r="E280" s="15"/>
      <c r="F280" s="15"/>
      <c r="G280" s="15"/>
      <c r="H280" s="15"/>
      <c r="I280" s="15"/>
      <c r="L280" s="15"/>
      <c r="M280" s="15"/>
      <c r="N280" s="15"/>
      <c r="O280" s="15"/>
      <c r="P280" s="15"/>
      <c r="Q280" s="15"/>
      <c r="R280" s="15"/>
      <c r="S280" s="15"/>
      <c r="V280" s="15"/>
      <c r="W280" s="15"/>
      <c r="X280" s="15"/>
      <c r="Y280" s="15"/>
      <c r="Z280" s="15"/>
      <c r="AA280" s="15"/>
      <c r="AB280" s="15"/>
      <c r="AC280" s="15"/>
      <c r="AF280" s="15"/>
      <c r="AG280" s="15"/>
      <c r="AH280" s="15"/>
      <c r="AI280" s="15"/>
      <c r="AJ280" s="15"/>
      <c r="AK280" s="15"/>
      <c r="AL280" s="15"/>
      <c r="AM280" s="15"/>
      <c r="AP280" s="15"/>
      <c r="AQ280" s="15"/>
      <c r="AR280" s="15"/>
      <c r="AS280" s="15"/>
      <c r="AT280" s="15"/>
      <c r="AU280" s="15"/>
      <c r="AV280" s="15"/>
      <c r="AW280" s="15"/>
      <c r="AZ280" s="15"/>
      <c r="BA280" s="15"/>
      <c r="BB280" s="15"/>
      <c r="BC280" s="15"/>
      <c r="BD280" s="15"/>
      <c r="BE280" s="15"/>
      <c r="BF280" s="15"/>
      <c r="BG280" s="15"/>
      <c r="BJ280" s="15"/>
      <c r="BK280" s="15"/>
      <c r="BL280" s="15"/>
      <c r="BM280" s="15"/>
      <c r="BN280" s="15"/>
      <c r="BO280" s="15"/>
      <c r="BP280" s="15"/>
      <c r="BQ280" s="15"/>
      <c r="BT280" s="15"/>
      <c r="BU280" s="15"/>
      <c r="BV280" s="15"/>
      <c r="BW280" s="15"/>
      <c r="BX280" s="15"/>
      <c r="BY280" s="15"/>
      <c r="BZ280" s="15"/>
      <c r="CA280" s="15"/>
      <c r="CD280" s="15"/>
      <c r="CE280" s="15"/>
      <c r="CF280" s="15"/>
      <c r="CG280" s="15"/>
      <c r="CH280" s="15"/>
      <c r="CI280" s="15"/>
      <c r="CJ280" s="15"/>
      <c r="CK280" s="15"/>
      <c r="CN280" s="15"/>
      <c r="CO280" s="15"/>
      <c r="CP280" s="15"/>
      <c r="CQ280" s="15"/>
      <c r="CR280" s="15"/>
      <c r="CS280" s="15"/>
      <c r="CT280" s="15"/>
      <c r="CU280" s="15"/>
      <c r="CX280" s="15"/>
      <c r="CY280" s="15"/>
      <c r="CZ280" s="15"/>
      <c r="DA280" s="15"/>
      <c r="DB280" s="15"/>
      <c r="DC280" s="15"/>
      <c r="DD280" s="15"/>
      <c r="DE280" s="15"/>
      <c r="DH280" s="15"/>
      <c r="DI280" s="15"/>
      <c r="DJ280" s="15"/>
      <c r="DK280" s="15"/>
      <c r="DL280" s="15"/>
      <c r="DM280" s="15"/>
      <c r="DN280" s="15"/>
      <c r="DO280" s="15"/>
      <c r="DR280" s="15"/>
      <c r="DS280" s="15"/>
      <c r="DT280" s="15"/>
      <c r="DU280" s="15"/>
      <c r="DV280" s="15"/>
      <c r="DW280" s="15"/>
      <c r="DX280" s="15"/>
      <c r="DY280" s="15"/>
      <c r="EB280" s="15"/>
      <c r="EC280" s="15"/>
      <c r="ED280" s="15"/>
      <c r="EE280" s="15"/>
      <c r="EF280" s="15"/>
      <c r="EG280" s="15"/>
      <c r="EH280" s="15"/>
      <c r="EI280" s="15"/>
      <c r="EL280" s="15"/>
      <c r="EM280" s="15"/>
      <c r="EN280" s="15"/>
      <c r="EO280" s="15"/>
      <c r="EP280" s="15"/>
      <c r="EQ280" s="15"/>
      <c r="ER280" s="15"/>
      <c r="ES280" s="15"/>
      <c r="EV280" s="15"/>
      <c r="EW280" s="15"/>
      <c r="EX280" s="15"/>
      <c r="EY280" s="15"/>
      <c r="EZ280" s="15"/>
      <c r="FA280" s="15"/>
      <c r="FB280" s="15"/>
      <c r="FC280" s="15"/>
      <c r="FF280" s="15"/>
      <c r="FG280" s="15"/>
      <c r="FH280" s="15"/>
      <c r="FI280" s="15"/>
      <c r="FJ280" s="15"/>
      <c r="FK280" s="15"/>
      <c r="FL280" s="15"/>
      <c r="FM280" s="15"/>
      <c r="FP280" s="15"/>
      <c r="FQ280" s="15"/>
      <c r="FR280" s="15"/>
      <c r="FS280" s="15"/>
      <c r="FT280" s="15"/>
      <c r="FU280" s="15"/>
      <c r="FV280" s="15"/>
      <c r="FW280" s="15"/>
      <c r="FZ280" s="15"/>
      <c r="GA280" s="15"/>
      <c r="GB280" s="15"/>
      <c r="GC280" s="15"/>
      <c r="GD280" s="15"/>
      <c r="GE280" s="15"/>
      <c r="GF280" s="15"/>
      <c r="GG280" s="15"/>
      <c r="GJ280" s="15"/>
      <c r="GK280" s="15"/>
      <c r="GL280" s="15"/>
      <c r="GM280" s="15"/>
      <c r="GN280" s="15"/>
      <c r="GO280" s="15"/>
      <c r="GP280" s="15"/>
      <c r="GQ280" s="15"/>
      <c r="GT280" s="15"/>
      <c r="GU280" s="15"/>
      <c r="GV280" s="15"/>
      <c r="GW280" s="15"/>
      <c r="GX280" s="15"/>
      <c r="GY280" s="15"/>
      <c r="GZ280" s="15"/>
      <c r="HA280" s="15"/>
      <c r="HD280" s="15"/>
      <c r="HE280" s="15"/>
      <c r="HF280" s="15"/>
      <c r="HG280" s="15"/>
      <c r="HH280" s="15"/>
      <c r="HI280" s="15"/>
      <c r="HJ280" s="15"/>
      <c r="HK280" s="15"/>
      <c r="HN280" s="15"/>
      <c r="HO280" s="15"/>
      <c r="HP280" s="15"/>
      <c r="HQ280" s="15"/>
      <c r="HR280" s="15"/>
      <c r="HS280" s="15"/>
      <c r="HT280" s="15"/>
      <c r="HU280" s="15"/>
      <c r="HX280" s="15"/>
      <c r="HY280" s="15"/>
      <c r="HZ280" s="15"/>
      <c r="IA280" s="15"/>
      <c r="IB280" s="15"/>
      <c r="IC280" s="15"/>
      <c r="ID280" s="15"/>
      <c r="IE280" s="15"/>
      <c r="IH280" s="15"/>
      <c r="II280" s="15"/>
      <c r="IJ280" s="15"/>
      <c r="IK280" s="15"/>
      <c r="IL280" s="15"/>
      <c r="IM280" s="15"/>
      <c r="IN280" s="15"/>
      <c r="IO280" s="15"/>
      <c r="IR280" s="15"/>
      <c r="IS280" s="15"/>
      <c r="IT280" s="15"/>
      <c r="IU280" s="15"/>
      <c r="IV280" s="15"/>
      <c r="IW280" s="15"/>
      <c r="IX280" s="15"/>
      <c r="IY280" s="15"/>
      <c r="JB280" s="15"/>
      <c r="JC280" s="15"/>
      <c r="JD280" s="15"/>
      <c r="JE280" s="15"/>
      <c r="JF280" s="15"/>
      <c r="JG280" s="15"/>
      <c r="JH280" s="15"/>
      <c r="JI280" s="15"/>
      <c r="JL280" s="15"/>
      <c r="JM280" s="15"/>
      <c r="JN280" s="15"/>
      <c r="JO280" s="15"/>
      <c r="JP280" s="15"/>
      <c r="JQ280" s="15"/>
      <c r="JR280" s="15"/>
      <c r="JS280" s="15"/>
      <c r="JV280" s="15"/>
      <c r="JW280" s="15"/>
      <c r="JX280" s="15"/>
      <c r="JY280" s="15"/>
      <c r="JZ280" s="15"/>
      <c r="KA280" s="15"/>
      <c r="KB280" s="15"/>
      <c r="KC280" s="15"/>
      <c r="KF280" s="15"/>
      <c r="KG280" s="15"/>
      <c r="KH280" s="15"/>
      <c r="KI280" s="15"/>
      <c r="KJ280" s="15"/>
      <c r="KK280" s="15"/>
      <c r="KL280" s="15"/>
      <c r="KM280" s="15"/>
      <c r="KP280" s="15"/>
      <c r="KQ280" s="15"/>
      <c r="KR280" s="15"/>
      <c r="KS280" s="15"/>
      <c r="KT280" s="15"/>
      <c r="KU280" s="15"/>
      <c r="KV280" s="15"/>
      <c r="KW280" s="15"/>
      <c r="KZ280" s="15"/>
      <c r="LA280" s="15"/>
    </row>
    <row r="281" spans="3:313" x14ac:dyDescent="0.25">
      <c r="C281" s="15"/>
      <c r="D281" s="15"/>
      <c r="E281" s="15"/>
      <c r="F281" s="15"/>
      <c r="G281" s="15"/>
      <c r="H281" s="15"/>
      <c r="I281" s="15"/>
      <c r="L281" s="15"/>
      <c r="M281" s="15"/>
      <c r="N281" s="15"/>
      <c r="O281" s="15"/>
      <c r="P281" s="15"/>
      <c r="Q281" s="15"/>
      <c r="R281" s="15"/>
      <c r="S281" s="15"/>
      <c r="V281" s="15"/>
      <c r="W281" s="15"/>
      <c r="X281" s="15"/>
      <c r="Y281" s="15"/>
      <c r="Z281" s="15"/>
      <c r="AA281" s="15"/>
      <c r="AB281" s="15"/>
      <c r="AC281" s="15"/>
      <c r="AF281" s="15"/>
      <c r="AG281" s="15"/>
      <c r="AH281" s="15"/>
      <c r="AI281" s="15"/>
      <c r="AJ281" s="15"/>
      <c r="AK281" s="15"/>
      <c r="AL281" s="15"/>
      <c r="AM281" s="15"/>
      <c r="AP281" s="15"/>
      <c r="AQ281" s="15"/>
      <c r="AR281" s="15"/>
      <c r="AS281" s="15"/>
      <c r="AT281" s="15"/>
      <c r="AU281" s="15"/>
      <c r="AV281" s="15"/>
      <c r="AW281" s="15"/>
      <c r="AZ281" s="15"/>
      <c r="BA281" s="15"/>
      <c r="BB281" s="15"/>
      <c r="BC281" s="15"/>
      <c r="BD281" s="15"/>
      <c r="BE281" s="15"/>
      <c r="BF281" s="15"/>
      <c r="BG281" s="15"/>
      <c r="BJ281" s="15"/>
      <c r="BK281" s="15"/>
      <c r="BL281" s="15"/>
      <c r="BM281" s="15"/>
      <c r="BN281" s="15"/>
      <c r="BO281" s="15"/>
      <c r="BP281" s="15"/>
      <c r="BQ281" s="15"/>
      <c r="BT281" s="15"/>
      <c r="BU281" s="15"/>
      <c r="BV281" s="15"/>
      <c r="BW281" s="15"/>
      <c r="BX281" s="15"/>
      <c r="BY281" s="15"/>
      <c r="BZ281" s="15"/>
      <c r="CA281" s="15"/>
      <c r="CD281" s="15"/>
      <c r="CE281" s="15"/>
      <c r="CF281" s="15"/>
      <c r="CG281" s="15"/>
      <c r="CH281" s="15"/>
      <c r="CI281" s="15"/>
      <c r="CJ281" s="15"/>
      <c r="CK281" s="15"/>
      <c r="CN281" s="15"/>
      <c r="CO281" s="15"/>
      <c r="CP281" s="15"/>
      <c r="CQ281" s="15"/>
      <c r="CR281" s="15"/>
      <c r="CS281" s="15"/>
      <c r="CT281" s="15"/>
      <c r="CU281" s="15"/>
      <c r="CX281" s="15"/>
      <c r="CY281" s="15"/>
      <c r="CZ281" s="15"/>
      <c r="DA281" s="15"/>
      <c r="DB281" s="15"/>
      <c r="DC281" s="15"/>
      <c r="DD281" s="15"/>
      <c r="DE281" s="15"/>
      <c r="DH281" s="15"/>
      <c r="DI281" s="15"/>
      <c r="DJ281" s="15"/>
      <c r="DK281" s="15"/>
      <c r="DL281" s="15"/>
      <c r="DM281" s="15"/>
      <c r="DN281" s="15"/>
      <c r="DO281" s="15"/>
      <c r="DR281" s="15"/>
      <c r="DS281" s="15"/>
      <c r="DT281" s="15"/>
      <c r="DU281" s="15"/>
      <c r="DV281" s="15"/>
      <c r="DW281" s="15"/>
      <c r="DX281" s="15"/>
      <c r="DY281" s="15"/>
      <c r="EB281" s="15"/>
      <c r="EC281" s="15"/>
      <c r="ED281" s="15"/>
      <c r="EE281" s="15"/>
      <c r="EF281" s="15"/>
      <c r="EG281" s="15"/>
      <c r="EH281" s="15"/>
      <c r="EI281" s="15"/>
      <c r="EL281" s="15"/>
      <c r="EM281" s="15"/>
      <c r="EN281" s="15"/>
      <c r="EO281" s="15"/>
      <c r="EP281" s="15"/>
      <c r="EQ281" s="15"/>
      <c r="ER281" s="15"/>
      <c r="ES281" s="15"/>
      <c r="EV281" s="15"/>
      <c r="EW281" s="15"/>
      <c r="EX281" s="15"/>
      <c r="EY281" s="15"/>
      <c r="EZ281" s="15"/>
      <c r="FA281" s="15"/>
      <c r="FB281" s="15"/>
      <c r="FC281" s="15"/>
      <c r="FF281" s="15"/>
      <c r="FG281" s="15"/>
      <c r="FH281" s="15"/>
      <c r="FI281" s="15"/>
      <c r="FJ281" s="15"/>
      <c r="FK281" s="15"/>
      <c r="FL281" s="15"/>
      <c r="FM281" s="15"/>
      <c r="FP281" s="15"/>
      <c r="FQ281" s="15"/>
      <c r="FR281" s="15"/>
      <c r="FS281" s="15"/>
      <c r="FT281" s="15"/>
      <c r="FU281" s="15"/>
      <c r="FV281" s="15"/>
      <c r="FW281" s="15"/>
      <c r="FZ281" s="15"/>
      <c r="GA281" s="15"/>
      <c r="GB281" s="15"/>
      <c r="GC281" s="15"/>
      <c r="GD281" s="15"/>
      <c r="GE281" s="15"/>
      <c r="GF281" s="15"/>
      <c r="GG281" s="15"/>
      <c r="GJ281" s="15"/>
      <c r="GK281" s="15"/>
      <c r="GL281" s="15"/>
      <c r="GM281" s="15"/>
      <c r="GN281" s="15"/>
      <c r="GO281" s="15"/>
      <c r="GP281" s="15"/>
      <c r="GQ281" s="15"/>
      <c r="GT281" s="15"/>
      <c r="GU281" s="15"/>
      <c r="GV281" s="15"/>
      <c r="GW281" s="15"/>
      <c r="GX281" s="15"/>
      <c r="GY281" s="15"/>
      <c r="GZ281" s="15"/>
      <c r="HA281" s="15"/>
      <c r="HD281" s="15"/>
      <c r="HE281" s="15"/>
      <c r="HF281" s="15"/>
      <c r="HG281" s="15"/>
      <c r="HH281" s="15"/>
      <c r="HI281" s="15"/>
      <c r="HJ281" s="15"/>
      <c r="HK281" s="15"/>
      <c r="HN281" s="15"/>
      <c r="HO281" s="15"/>
      <c r="HP281" s="15"/>
      <c r="HQ281" s="15"/>
      <c r="HR281" s="15"/>
      <c r="HS281" s="15"/>
      <c r="HT281" s="15"/>
      <c r="HU281" s="15"/>
      <c r="HX281" s="15"/>
      <c r="HY281" s="15"/>
      <c r="HZ281" s="15"/>
      <c r="IA281" s="15"/>
      <c r="IB281" s="15"/>
      <c r="IC281" s="15"/>
      <c r="ID281" s="15"/>
      <c r="IE281" s="15"/>
      <c r="IH281" s="15"/>
      <c r="II281" s="15"/>
      <c r="IJ281" s="15"/>
      <c r="IK281" s="15"/>
      <c r="IL281" s="15"/>
      <c r="IM281" s="15"/>
      <c r="IN281" s="15"/>
      <c r="IO281" s="15"/>
      <c r="IR281" s="15"/>
      <c r="IS281" s="15"/>
      <c r="IT281" s="15"/>
      <c r="IU281" s="15"/>
      <c r="IV281" s="15"/>
      <c r="IW281" s="15"/>
      <c r="IX281" s="15"/>
      <c r="IY281" s="15"/>
      <c r="JB281" s="15"/>
      <c r="JC281" s="15"/>
      <c r="JD281" s="15"/>
      <c r="JE281" s="15"/>
      <c r="JF281" s="15"/>
      <c r="JG281" s="15"/>
      <c r="JH281" s="15"/>
      <c r="JI281" s="15"/>
      <c r="JL281" s="15"/>
      <c r="JM281" s="15"/>
      <c r="JN281" s="15"/>
      <c r="JO281" s="15"/>
      <c r="JP281" s="15"/>
      <c r="JQ281" s="15"/>
      <c r="JR281" s="15"/>
      <c r="JS281" s="15"/>
      <c r="JV281" s="15"/>
      <c r="JW281" s="15"/>
      <c r="JX281" s="15"/>
      <c r="JY281" s="15"/>
      <c r="JZ281" s="15"/>
      <c r="KA281" s="15"/>
      <c r="KB281" s="15"/>
      <c r="KC281" s="15"/>
      <c r="KF281" s="15"/>
      <c r="KG281" s="15"/>
      <c r="KH281" s="15"/>
      <c r="KI281" s="15"/>
      <c r="KJ281" s="15"/>
      <c r="KK281" s="15"/>
      <c r="KL281" s="15"/>
      <c r="KM281" s="15"/>
      <c r="KP281" s="15"/>
      <c r="KQ281" s="15"/>
      <c r="KR281" s="15"/>
      <c r="KS281" s="15"/>
      <c r="KT281" s="15"/>
      <c r="KU281" s="15"/>
      <c r="KV281" s="15"/>
      <c r="KW281" s="15"/>
      <c r="KZ281" s="15"/>
      <c r="LA281" s="15"/>
    </row>
    <row r="282" spans="3:313" x14ac:dyDescent="0.25">
      <c r="C282" s="15"/>
      <c r="D282" s="15"/>
      <c r="E282" s="15"/>
      <c r="F282" s="15"/>
      <c r="G282" s="15"/>
      <c r="H282" s="15"/>
      <c r="I282" s="15"/>
      <c r="L282" s="15"/>
      <c r="M282" s="15"/>
      <c r="N282" s="15"/>
      <c r="O282" s="15"/>
      <c r="P282" s="15"/>
      <c r="Q282" s="15"/>
      <c r="R282" s="15"/>
      <c r="S282" s="15"/>
      <c r="V282" s="15"/>
      <c r="W282" s="15"/>
      <c r="X282" s="15"/>
      <c r="Y282" s="15"/>
      <c r="Z282" s="15"/>
      <c r="AA282" s="15"/>
      <c r="AB282" s="15"/>
      <c r="AC282" s="15"/>
      <c r="AF282" s="15"/>
      <c r="AG282" s="15"/>
      <c r="AH282" s="15"/>
      <c r="AI282" s="15"/>
      <c r="AJ282" s="15"/>
      <c r="AK282" s="15"/>
      <c r="AL282" s="15"/>
      <c r="AM282" s="15"/>
      <c r="AP282" s="15"/>
      <c r="AQ282" s="15"/>
      <c r="AR282" s="15"/>
      <c r="AS282" s="15"/>
      <c r="AT282" s="15"/>
      <c r="AU282" s="15"/>
      <c r="AV282" s="15"/>
      <c r="AW282" s="15"/>
      <c r="AZ282" s="15"/>
      <c r="BA282" s="15"/>
      <c r="BB282" s="15"/>
      <c r="BC282" s="15"/>
      <c r="BD282" s="15"/>
      <c r="BE282" s="15"/>
      <c r="BF282" s="15"/>
      <c r="BG282" s="15"/>
      <c r="BJ282" s="15"/>
      <c r="BK282" s="15"/>
      <c r="BL282" s="15"/>
      <c r="BM282" s="15"/>
      <c r="BN282" s="15"/>
      <c r="BO282" s="15"/>
      <c r="BP282" s="15"/>
      <c r="BQ282" s="15"/>
      <c r="BT282" s="15"/>
      <c r="BU282" s="15"/>
      <c r="BV282" s="15"/>
      <c r="BW282" s="15"/>
      <c r="BX282" s="15"/>
      <c r="BY282" s="15"/>
      <c r="BZ282" s="15"/>
      <c r="CA282" s="15"/>
      <c r="CD282" s="15"/>
      <c r="CE282" s="15"/>
      <c r="CF282" s="15"/>
      <c r="CG282" s="15"/>
      <c r="CH282" s="15"/>
      <c r="CI282" s="15"/>
      <c r="CJ282" s="15"/>
      <c r="CK282" s="15"/>
      <c r="CN282" s="15"/>
      <c r="CO282" s="15"/>
      <c r="CP282" s="15"/>
      <c r="CQ282" s="15"/>
      <c r="CR282" s="15"/>
      <c r="CS282" s="15"/>
      <c r="CT282" s="15"/>
      <c r="CU282" s="15"/>
      <c r="CX282" s="15"/>
      <c r="CY282" s="15"/>
      <c r="CZ282" s="15"/>
      <c r="DA282" s="15"/>
      <c r="DB282" s="15"/>
      <c r="DC282" s="15"/>
      <c r="DD282" s="15"/>
      <c r="DE282" s="15"/>
      <c r="DH282" s="15"/>
      <c r="DI282" s="15"/>
      <c r="DJ282" s="15"/>
      <c r="DK282" s="15"/>
      <c r="DL282" s="15"/>
      <c r="DM282" s="15"/>
      <c r="DN282" s="15"/>
      <c r="DO282" s="15"/>
      <c r="DR282" s="15"/>
      <c r="DS282" s="15"/>
      <c r="DT282" s="15"/>
      <c r="DU282" s="15"/>
      <c r="DV282" s="15"/>
      <c r="DW282" s="15"/>
      <c r="DX282" s="15"/>
      <c r="DY282" s="15"/>
      <c r="EB282" s="15"/>
      <c r="EC282" s="15"/>
      <c r="ED282" s="15"/>
      <c r="EE282" s="15"/>
      <c r="EF282" s="15"/>
      <c r="EG282" s="15"/>
      <c r="EH282" s="15"/>
      <c r="EI282" s="15"/>
      <c r="EL282" s="15"/>
      <c r="EM282" s="15"/>
      <c r="EN282" s="15"/>
      <c r="EO282" s="15"/>
      <c r="EP282" s="15"/>
      <c r="EQ282" s="15"/>
      <c r="ER282" s="15"/>
      <c r="ES282" s="15"/>
      <c r="EV282" s="15"/>
      <c r="EW282" s="15"/>
      <c r="EX282" s="15"/>
      <c r="EY282" s="15"/>
      <c r="EZ282" s="15"/>
      <c r="FA282" s="15"/>
      <c r="FB282" s="15"/>
      <c r="FC282" s="15"/>
      <c r="FF282" s="15"/>
      <c r="FG282" s="15"/>
      <c r="FH282" s="15"/>
      <c r="FI282" s="15"/>
      <c r="FJ282" s="15"/>
      <c r="FK282" s="15"/>
      <c r="FL282" s="15"/>
      <c r="FM282" s="15"/>
      <c r="FP282" s="15"/>
      <c r="FQ282" s="15"/>
      <c r="FR282" s="15"/>
      <c r="FS282" s="15"/>
      <c r="FT282" s="15"/>
      <c r="FU282" s="15"/>
      <c r="FV282" s="15"/>
      <c r="FW282" s="15"/>
      <c r="FZ282" s="15"/>
      <c r="GA282" s="15"/>
      <c r="GB282" s="15"/>
      <c r="GC282" s="15"/>
      <c r="GD282" s="15"/>
      <c r="GE282" s="15"/>
      <c r="GF282" s="15"/>
      <c r="GG282" s="15"/>
      <c r="GJ282" s="15"/>
      <c r="GK282" s="15"/>
      <c r="GL282" s="15"/>
      <c r="GM282" s="15"/>
      <c r="GN282" s="15"/>
      <c r="GO282" s="15"/>
      <c r="GP282" s="15"/>
      <c r="GQ282" s="15"/>
      <c r="GT282" s="15"/>
      <c r="GU282" s="15"/>
      <c r="GV282" s="15"/>
      <c r="GW282" s="15"/>
      <c r="GX282" s="15"/>
      <c r="GY282" s="15"/>
      <c r="GZ282" s="15"/>
      <c r="HA282" s="15"/>
      <c r="HD282" s="15"/>
      <c r="HE282" s="15"/>
      <c r="HF282" s="15"/>
      <c r="HG282" s="15"/>
      <c r="HH282" s="15"/>
      <c r="HI282" s="15"/>
      <c r="HJ282" s="15"/>
      <c r="HK282" s="15"/>
      <c r="HN282" s="15"/>
      <c r="HO282" s="15"/>
      <c r="HP282" s="15"/>
      <c r="HQ282" s="15"/>
      <c r="HR282" s="15"/>
      <c r="HS282" s="15"/>
      <c r="HT282" s="15"/>
      <c r="HU282" s="15"/>
      <c r="HX282" s="15"/>
      <c r="HY282" s="15"/>
      <c r="HZ282" s="15"/>
      <c r="IA282" s="15"/>
      <c r="IB282" s="15"/>
      <c r="IC282" s="15"/>
      <c r="ID282" s="15"/>
      <c r="IE282" s="15"/>
      <c r="IH282" s="15"/>
      <c r="II282" s="15"/>
      <c r="IJ282" s="15"/>
      <c r="IK282" s="15"/>
      <c r="IL282" s="15"/>
      <c r="IM282" s="15"/>
      <c r="IN282" s="15"/>
      <c r="IO282" s="15"/>
      <c r="IR282" s="15"/>
      <c r="IS282" s="15"/>
      <c r="IT282" s="15"/>
      <c r="IU282" s="15"/>
      <c r="IV282" s="15"/>
      <c r="IW282" s="15"/>
      <c r="IX282" s="15"/>
      <c r="IY282" s="15"/>
      <c r="JB282" s="15"/>
      <c r="JC282" s="15"/>
      <c r="JD282" s="15"/>
      <c r="JE282" s="15"/>
      <c r="JF282" s="15"/>
      <c r="JG282" s="15"/>
      <c r="JH282" s="15"/>
      <c r="JI282" s="15"/>
      <c r="JL282" s="15"/>
      <c r="JM282" s="15"/>
      <c r="JN282" s="15"/>
      <c r="JO282" s="15"/>
      <c r="JP282" s="15"/>
      <c r="JQ282" s="15"/>
      <c r="JR282" s="15"/>
      <c r="JS282" s="15"/>
      <c r="JV282" s="15"/>
      <c r="JW282" s="15"/>
      <c r="JX282" s="15"/>
      <c r="JY282" s="15"/>
      <c r="JZ282" s="15"/>
      <c r="KA282" s="15"/>
      <c r="KB282" s="15"/>
      <c r="KC282" s="15"/>
      <c r="KF282" s="15"/>
      <c r="KG282" s="15"/>
      <c r="KH282" s="15"/>
      <c r="KI282" s="15"/>
      <c r="KJ282" s="15"/>
      <c r="KK282" s="15"/>
      <c r="KL282" s="15"/>
      <c r="KM282" s="15"/>
      <c r="KP282" s="15"/>
      <c r="KQ282" s="15"/>
      <c r="KR282" s="15"/>
      <c r="KS282" s="15"/>
      <c r="KT282" s="15"/>
      <c r="KU282" s="15"/>
      <c r="KV282" s="15"/>
      <c r="KW282" s="15"/>
      <c r="KZ282" s="15"/>
      <c r="LA282" s="15"/>
    </row>
    <row r="283" spans="3:313" x14ac:dyDescent="0.25">
      <c r="C283" s="15"/>
      <c r="D283" s="15"/>
      <c r="E283" s="15"/>
      <c r="F283" s="15"/>
      <c r="G283" s="15"/>
      <c r="H283" s="15"/>
      <c r="I283" s="15"/>
      <c r="L283" s="15"/>
      <c r="M283" s="15"/>
      <c r="N283" s="15"/>
      <c r="O283" s="15"/>
      <c r="P283" s="15"/>
      <c r="Q283" s="15"/>
      <c r="R283" s="15"/>
      <c r="S283" s="15"/>
      <c r="V283" s="15"/>
      <c r="W283" s="15"/>
      <c r="X283" s="15"/>
      <c r="Y283" s="15"/>
      <c r="Z283" s="15"/>
      <c r="AA283" s="15"/>
      <c r="AB283" s="15"/>
      <c r="AC283" s="15"/>
      <c r="AF283" s="15"/>
      <c r="AG283" s="15"/>
      <c r="AH283" s="15"/>
      <c r="AI283" s="15"/>
      <c r="AJ283" s="15"/>
      <c r="AK283" s="15"/>
      <c r="AL283" s="15"/>
      <c r="AM283" s="15"/>
      <c r="AP283" s="15"/>
      <c r="AQ283" s="15"/>
      <c r="AR283" s="15"/>
      <c r="AS283" s="15"/>
      <c r="AT283" s="15"/>
      <c r="AU283" s="15"/>
      <c r="AV283" s="15"/>
      <c r="AW283" s="15"/>
      <c r="AZ283" s="15"/>
      <c r="BA283" s="15"/>
      <c r="BB283" s="15"/>
      <c r="BC283" s="15"/>
      <c r="BD283" s="15"/>
      <c r="BE283" s="15"/>
      <c r="BF283" s="15"/>
      <c r="BG283" s="15"/>
      <c r="BJ283" s="15"/>
      <c r="BK283" s="15"/>
      <c r="BL283" s="15"/>
      <c r="BM283" s="15"/>
      <c r="BN283" s="15"/>
      <c r="BO283" s="15"/>
      <c r="BP283" s="15"/>
      <c r="BQ283" s="15"/>
      <c r="BT283" s="15"/>
      <c r="BU283" s="15"/>
      <c r="BV283" s="15"/>
      <c r="BW283" s="15"/>
      <c r="BX283" s="15"/>
      <c r="BY283" s="15"/>
      <c r="BZ283" s="15"/>
      <c r="CA283" s="15"/>
      <c r="CD283" s="15"/>
      <c r="CE283" s="15"/>
      <c r="CF283" s="15"/>
      <c r="CG283" s="15"/>
      <c r="CH283" s="15"/>
      <c r="CI283" s="15"/>
      <c r="CJ283" s="15"/>
      <c r="CK283" s="15"/>
      <c r="CN283" s="15"/>
      <c r="CO283" s="15"/>
      <c r="CP283" s="15"/>
      <c r="CQ283" s="15"/>
      <c r="CR283" s="15"/>
      <c r="CS283" s="15"/>
      <c r="CT283" s="15"/>
      <c r="CU283" s="15"/>
      <c r="CX283" s="15"/>
      <c r="CY283" s="15"/>
      <c r="CZ283" s="15"/>
      <c r="DA283" s="15"/>
      <c r="DB283" s="15"/>
      <c r="DC283" s="15"/>
      <c r="DD283" s="15"/>
      <c r="DE283" s="15"/>
      <c r="DH283" s="15"/>
      <c r="DI283" s="15"/>
      <c r="DJ283" s="15"/>
      <c r="DK283" s="15"/>
      <c r="DL283" s="15"/>
      <c r="DM283" s="15"/>
      <c r="DN283" s="15"/>
      <c r="DO283" s="15"/>
      <c r="DR283" s="15"/>
      <c r="DS283" s="15"/>
      <c r="DT283" s="15"/>
      <c r="DU283" s="15"/>
      <c r="DV283" s="15"/>
      <c r="DW283" s="15"/>
      <c r="DX283" s="15"/>
      <c r="DY283" s="15"/>
      <c r="EB283" s="15"/>
      <c r="EC283" s="15"/>
      <c r="ED283" s="15"/>
      <c r="EE283" s="15"/>
      <c r="EF283" s="15"/>
      <c r="EG283" s="15"/>
      <c r="EH283" s="15"/>
      <c r="EI283" s="15"/>
      <c r="EL283" s="15"/>
      <c r="EM283" s="15"/>
      <c r="EN283" s="15"/>
      <c r="EO283" s="15"/>
      <c r="EP283" s="15"/>
      <c r="EQ283" s="15"/>
      <c r="ER283" s="15"/>
      <c r="ES283" s="15"/>
      <c r="EV283" s="15"/>
      <c r="EW283" s="15"/>
      <c r="EX283" s="15"/>
      <c r="EY283" s="15"/>
      <c r="EZ283" s="15"/>
      <c r="FA283" s="15"/>
      <c r="FB283" s="15"/>
      <c r="FC283" s="15"/>
      <c r="FF283" s="15"/>
      <c r="FG283" s="15"/>
      <c r="FH283" s="15"/>
      <c r="FI283" s="15"/>
      <c r="FJ283" s="15"/>
      <c r="FK283" s="15"/>
      <c r="FL283" s="15"/>
      <c r="FM283" s="15"/>
      <c r="FP283" s="15"/>
      <c r="FQ283" s="15"/>
      <c r="FR283" s="15"/>
      <c r="FS283" s="15"/>
      <c r="FT283" s="15"/>
      <c r="FU283" s="15"/>
      <c r="FV283" s="15"/>
      <c r="FW283" s="15"/>
      <c r="FZ283" s="15"/>
      <c r="GA283" s="15"/>
      <c r="GB283" s="15"/>
      <c r="GC283" s="15"/>
      <c r="GD283" s="15"/>
      <c r="GE283" s="15"/>
      <c r="GF283" s="15"/>
      <c r="GG283" s="15"/>
      <c r="GJ283" s="15"/>
      <c r="GK283" s="15"/>
      <c r="GL283" s="15"/>
      <c r="GM283" s="15"/>
      <c r="GN283" s="15"/>
      <c r="GO283" s="15"/>
      <c r="GP283" s="15"/>
      <c r="GQ283" s="15"/>
      <c r="GT283" s="15"/>
      <c r="GU283" s="15"/>
      <c r="GV283" s="15"/>
      <c r="GW283" s="15"/>
      <c r="GX283" s="15"/>
      <c r="GY283" s="15"/>
      <c r="GZ283" s="15"/>
      <c r="HA283" s="15"/>
      <c r="HD283" s="15"/>
      <c r="HE283" s="15"/>
      <c r="HF283" s="15"/>
      <c r="HG283" s="15"/>
      <c r="HH283" s="15"/>
      <c r="HI283" s="15"/>
      <c r="HJ283" s="15"/>
      <c r="HK283" s="15"/>
      <c r="HN283" s="15"/>
      <c r="HO283" s="15"/>
      <c r="HP283" s="15"/>
      <c r="HQ283" s="15"/>
      <c r="HR283" s="15"/>
      <c r="HS283" s="15"/>
      <c r="HT283" s="15"/>
      <c r="HU283" s="15"/>
      <c r="HX283" s="15"/>
      <c r="HY283" s="15"/>
      <c r="HZ283" s="15"/>
      <c r="IA283" s="15"/>
      <c r="IB283" s="15"/>
      <c r="IC283" s="15"/>
      <c r="ID283" s="15"/>
      <c r="IE283" s="15"/>
      <c r="IH283" s="15"/>
      <c r="II283" s="15"/>
      <c r="IJ283" s="15"/>
      <c r="IK283" s="15"/>
      <c r="IL283" s="15"/>
      <c r="IM283" s="15"/>
      <c r="IN283" s="15"/>
      <c r="IO283" s="15"/>
      <c r="IR283" s="15"/>
      <c r="IS283" s="15"/>
      <c r="IT283" s="15"/>
      <c r="IU283" s="15"/>
      <c r="IV283" s="15"/>
      <c r="IW283" s="15"/>
      <c r="IX283" s="15"/>
      <c r="IY283" s="15"/>
      <c r="JB283" s="15"/>
      <c r="JC283" s="15"/>
      <c r="JD283" s="15"/>
      <c r="JE283" s="15"/>
      <c r="JF283" s="15"/>
      <c r="JG283" s="15"/>
      <c r="JH283" s="15"/>
      <c r="JI283" s="15"/>
      <c r="JL283" s="15"/>
      <c r="JM283" s="15"/>
      <c r="JN283" s="15"/>
      <c r="JO283" s="15"/>
      <c r="JP283" s="15"/>
      <c r="JQ283" s="15"/>
      <c r="JR283" s="15"/>
      <c r="JS283" s="15"/>
      <c r="JV283" s="15"/>
      <c r="JW283" s="15"/>
      <c r="JX283" s="15"/>
      <c r="JY283" s="15"/>
      <c r="JZ283" s="15"/>
      <c r="KA283" s="15"/>
      <c r="KB283" s="15"/>
      <c r="KC283" s="15"/>
      <c r="KF283" s="15"/>
      <c r="KG283" s="15"/>
      <c r="KH283" s="15"/>
      <c r="KI283" s="15"/>
      <c r="KJ283" s="15"/>
      <c r="KK283" s="15"/>
      <c r="KL283" s="15"/>
      <c r="KM283" s="15"/>
      <c r="KP283" s="15"/>
      <c r="KQ283" s="15"/>
      <c r="KR283" s="15"/>
      <c r="KS283" s="15"/>
      <c r="KT283" s="15"/>
      <c r="KU283" s="15"/>
      <c r="KV283" s="15"/>
      <c r="KW283" s="15"/>
      <c r="KZ283" s="15"/>
      <c r="LA283" s="15"/>
    </row>
    <row r="284" spans="3:313" x14ac:dyDescent="0.25">
      <c r="C284" s="15"/>
      <c r="D284" s="15"/>
      <c r="E284" s="15"/>
      <c r="F284" s="15"/>
      <c r="G284" s="15"/>
      <c r="H284" s="15"/>
      <c r="I284" s="15"/>
      <c r="L284" s="15"/>
      <c r="M284" s="15"/>
      <c r="N284" s="15"/>
      <c r="O284" s="15"/>
      <c r="P284" s="15"/>
      <c r="Q284" s="15"/>
      <c r="R284" s="15"/>
      <c r="S284" s="15"/>
      <c r="V284" s="15"/>
      <c r="W284" s="15"/>
      <c r="X284" s="15"/>
      <c r="Y284" s="15"/>
      <c r="Z284" s="15"/>
      <c r="AA284" s="15"/>
      <c r="AB284" s="15"/>
      <c r="AC284" s="15"/>
      <c r="AF284" s="15"/>
      <c r="AG284" s="15"/>
      <c r="AH284" s="15"/>
      <c r="AI284" s="15"/>
      <c r="AJ284" s="15"/>
      <c r="AK284" s="15"/>
      <c r="AL284" s="15"/>
      <c r="AM284" s="15"/>
      <c r="AP284" s="15"/>
      <c r="AQ284" s="15"/>
      <c r="AR284" s="15"/>
      <c r="AS284" s="15"/>
      <c r="AT284" s="15"/>
      <c r="AU284" s="15"/>
      <c r="AV284" s="15"/>
      <c r="AW284" s="15"/>
      <c r="AZ284" s="15"/>
      <c r="BA284" s="15"/>
      <c r="BB284" s="15"/>
      <c r="BC284" s="15"/>
      <c r="BD284" s="15"/>
      <c r="BE284" s="15"/>
      <c r="BF284" s="15"/>
      <c r="BG284" s="15"/>
      <c r="BJ284" s="15"/>
      <c r="BK284" s="15"/>
      <c r="BL284" s="15"/>
      <c r="BM284" s="15"/>
      <c r="BN284" s="15"/>
      <c r="BO284" s="15"/>
      <c r="BP284" s="15"/>
      <c r="BQ284" s="15"/>
      <c r="BT284" s="15"/>
      <c r="BU284" s="15"/>
      <c r="BV284" s="15"/>
      <c r="BW284" s="15"/>
      <c r="BX284" s="15"/>
      <c r="BY284" s="15"/>
      <c r="BZ284" s="15"/>
      <c r="CA284" s="15"/>
      <c r="CD284" s="15"/>
      <c r="CE284" s="15"/>
      <c r="CF284" s="15"/>
      <c r="CG284" s="15"/>
      <c r="CH284" s="15"/>
      <c r="CI284" s="15"/>
      <c r="CJ284" s="15"/>
      <c r="CK284" s="15"/>
      <c r="CN284" s="15"/>
      <c r="CO284" s="15"/>
      <c r="CP284" s="15"/>
      <c r="CQ284" s="15"/>
      <c r="CR284" s="15"/>
      <c r="CS284" s="15"/>
      <c r="CT284" s="15"/>
      <c r="CU284" s="15"/>
      <c r="CX284" s="15"/>
      <c r="CY284" s="15"/>
      <c r="CZ284" s="15"/>
      <c r="DA284" s="15"/>
      <c r="DB284" s="15"/>
      <c r="DC284" s="15"/>
      <c r="DD284" s="15"/>
      <c r="DE284" s="15"/>
      <c r="DH284" s="15"/>
      <c r="DI284" s="15"/>
      <c r="DJ284" s="15"/>
      <c r="DK284" s="15"/>
      <c r="DL284" s="15"/>
      <c r="DM284" s="15"/>
      <c r="DN284" s="15"/>
      <c r="DO284" s="15"/>
      <c r="DR284" s="15"/>
      <c r="DS284" s="15"/>
      <c r="DT284" s="15"/>
      <c r="DU284" s="15"/>
      <c r="DV284" s="15"/>
      <c r="DW284" s="15"/>
      <c r="DX284" s="15"/>
      <c r="DY284" s="15"/>
      <c r="EB284" s="15"/>
      <c r="EC284" s="15"/>
      <c r="ED284" s="15"/>
      <c r="EE284" s="15"/>
      <c r="EF284" s="15"/>
      <c r="EG284" s="15"/>
      <c r="EH284" s="15"/>
      <c r="EI284" s="15"/>
      <c r="EL284" s="15"/>
      <c r="EM284" s="15"/>
      <c r="EN284" s="15"/>
      <c r="EO284" s="15"/>
      <c r="EP284" s="15"/>
      <c r="EQ284" s="15"/>
      <c r="ER284" s="15"/>
      <c r="ES284" s="15"/>
      <c r="EV284" s="15"/>
      <c r="EW284" s="15"/>
      <c r="EX284" s="15"/>
      <c r="EY284" s="15"/>
      <c r="EZ284" s="15"/>
      <c r="FA284" s="15"/>
      <c r="FB284" s="15"/>
      <c r="FC284" s="15"/>
      <c r="FF284" s="15"/>
      <c r="FG284" s="15"/>
      <c r="FH284" s="15"/>
      <c r="FI284" s="15"/>
      <c r="FJ284" s="15"/>
      <c r="FK284" s="15"/>
      <c r="FL284" s="15"/>
      <c r="FM284" s="15"/>
      <c r="FP284" s="15"/>
      <c r="FQ284" s="15"/>
      <c r="FR284" s="15"/>
      <c r="FS284" s="15"/>
      <c r="FT284" s="15"/>
      <c r="FU284" s="15"/>
      <c r="FV284" s="15"/>
      <c r="FW284" s="15"/>
      <c r="FZ284" s="15"/>
      <c r="GA284" s="15"/>
      <c r="GB284" s="15"/>
      <c r="GC284" s="15"/>
      <c r="GD284" s="15"/>
      <c r="GE284" s="15"/>
      <c r="GF284" s="15"/>
      <c r="GG284" s="15"/>
      <c r="GJ284" s="15"/>
      <c r="GK284" s="15"/>
      <c r="GL284" s="15"/>
      <c r="GM284" s="15"/>
      <c r="GN284" s="15"/>
      <c r="GO284" s="15"/>
      <c r="GP284" s="15"/>
      <c r="GQ284" s="15"/>
      <c r="GT284" s="15"/>
      <c r="GU284" s="15"/>
      <c r="GV284" s="15"/>
      <c r="GW284" s="15"/>
      <c r="GX284" s="15"/>
      <c r="GY284" s="15"/>
      <c r="GZ284" s="15"/>
      <c r="HA284" s="15"/>
      <c r="HD284" s="15"/>
      <c r="HE284" s="15"/>
      <c r="HF284" s="15"/>
      <c r="HG284" s="15"/>
      <c r="HH284" s="15"/>
      <c r="HI284" s="15"/>
      <c r="HJ284" s="15"/>
      <c r="HK284" s="15"/>
      <c r="HN284" s="15"/>
      <c r="HO284" s="15"/>
      <c r="HP284" s="15"/>
      <c r="HQ284" s="15"/>
      <c r="HR284" s="15"/>
      <c r="HS284" s="15"/>
      <c r="HT284" s="15"/>
      <c r="HU284" s="15"/>
      <c r="HX284" s="15"/>
      <c r="HY284" s="15"/>
      <c r="HZ284" s="15"/>
      <c r="IA284" s="15"/>
      <c r="IB284" s="15"/>
      <c r="IC284" s="15"/>
      <c r="ID284" s="15"/>
      <c r="IE284" s="15"/>
      <c r="IH284" s="15"/>
      <c r="II284" s="15"/>
      <c r="IJ284" s="15"/>
      <c r="IK284" s="15"/>
      <c r="IL284" s="15"/>
      <c r="IM284" s="15"/>
      <c r="IN284" s="15"/>
      <c r="IO284" s="15"/>
      <c r="IR284" s="15"/>
      <c r="IS284" s="15"/>
      <c r="IT284" s="15"/>
      <c r="IU284" s="15"/>
      <c r="IV284" s="15"/>
      <c r="IW284" s="15"/>
      <c r="IX284" s="15"/>
      <c r="IY284" s="15"/>
      <c r="JB284" s="15"/>
      <c r="JC284" s="15"/>
      <c r="JD284" s="15"/>
      <c r="JE284" s="15"/>
      <c r="JF284" s="15"/>
      <c r="JG284" s="15"/>
      <c r="JH284" s="15"/>
      <c r="JI284" s="15"/>
      <c r="JL284" s="15"/>
      <c r="JM284" s="15"/>
      <c r="JN284" s="15"/>
      <c r="JO284" s="15"/>
      <c r="JP284" s="15"/>
      <c r="JQ284" s="15"/>
      <c r="JR284" s="15"/>
      <c r="JS284" s="15"/>
      <c r="JV284" s="15"/>
      <c r="JW284" s="15"/>
      <c r="JX284" s="15"/>
      <c r="JY284" s="15"/>
      <c r="JZ284" s="15"/>
      <c r="KA284" s="15"/>
      <c r="KB284" s="15"/>
      <c r="KC284" s="15"/>
      <c r="KF284" s="15"/>
      <c r="KG284" s="15"/>
      <c r="KH284" s="15"/>
      <c r="KI284" s="15"/>
      <c r="KJ284" s="15"/>
      <c r="KK284" s="15"/>
      <c r="KL284" s="15"/>
      <c r="KM284" s="15"/>
      <c r="KP284" s="15"/>
      <c r="KQ284" s="15"/>
      <c r="KR284" s="15"/>
      <c r="KS284" s="15"/>
      <c r="KT284" s="15"/>
      <c r="KU284" s="15"/>
      <c r="KV284" s="15"/>
      <c r="KW284" s="15"/>
      <c r="KZ284" s="15"/>
      <c r="LA284" s="15"/>
    </row>
    <row r="285" spans="3:313" x14ac:dyDescent="0.25">
      <c r="C285" s="15"/>
      <c r="D285" s="15"/>
      <c r="E285" s="15"/>
      <c r="F285" s="15"/>
      <c r="G285" s="15"/>
      <c r="H285" s="15"/>
      <c r="I285" s="15"/>
      <c r="L285" s="15"/>
      <c r="M285" s="15"/>
      <c r="N285" s="15"/>
      <c r="O285" s="15"/>
      <c r="P285" s="15"/>
      <c r="Q285" s="15"/>
      <c r="R285" s="15"/>
      <c r="S285" s="15"/>
      <c r="V285" s="15"/>
      <c r="W285" s="15"/>
      <c r="X285" s="15"/>
      <c r="Y285" s="15"/>
      <c r="Z285" s="15"/>
      <c r="AA285" s="15"/>
      <c r="AB285" s="15"/>
      <c r="AC285" s="15"/>
      <c r="AF285" s="15"/>
      <c r="AG285" s="15"/>
      <c r="AH285" s="15"/>
      <c r="AI285" s="15"/>
      <c r="AJ285" s="15"/>
      <c r="AK285" s="15"/>
      <c r="AL285" s="15"/>
      <c r="AM285" s="15"/>
      <c r="AP285" s="15"/>
      <c r="AQ285" s="15"/>
      <c r="AR285" s="15"/>
      <c r="AS285" s="15"/>
      <c r="AT285" s="15"/>
      <c r="AU285" s="15"/>
      <c r="AV285" s="15"/>
      <c r="AW285" s="15"/>
      <c r="AZ285" s="15"/>
      <c r="BA285" s="15"/>
      <c r="BB285" s="15"/>
      <c r="BC285" s="15"/>
      <c r="BD285" s="15"/>
      <c r="BE285" s="15"/>
      <c r="BF285" s="15"/>
      <c r="BG285" s="15"/>
      <c r="BJ285" s="15"/>
      <c r="BK285" s="15"/>
      <c r="BL285" s="15"/>
      <c r="BM285" s="15"/>
      <c r="BN285" s="15"/>
      <c r="BO285" s="15"/>
      <c r="BP285" s="15"/>
      <c r="BQ285" s="15"/>
      <c r="BT285" s="15"/>
      <c r="BU285" s="15"/>
      <c r="BV285" s="15"/>
      <c r="BW285" s="15"/>
      <c r="BX285" s="15"/>
      <c r="BY285" s="15"/>
      <c r="BZ285" s="15"/>
      <c r="CA285" s="15"/>
      <c r="CD285" s="15"/>
      <c r="CE285" s="15"/>
      <c r="CF285" s="15"/>
      <c r="CG285" s="15"/>
      <c r="CH285" s="15"/>
      <c r="CI285" s="15"/>
      <c r="CJ285" s="15"/>
      <c r="CK285" s="15"/>
      <c r="CN285" s="15"/>
      <c r="CO285" s="15"/>
      <c r="CP285" s="15"/>
      <c r="CQ285" s="15"/>
      <c r="CR285" s="15"/>
      <c r="CS285" s="15"/>
      <c r="CT285" s="15"/>
      <c r="CU285" s="15"/>
      <c r="CX285" s="15"/>
      <c r="CY285" s="15"/>
      <c r="CZ285" s="15"/>
      <c r="DA285" s="15"/>
      <c r="DB285" s="15"/>
      <c r="DC285" s="15"/>
      <c r="DD285" s="15"/>
      <c r="DE285" s="15"/>
      <c r="DH285" s="15"/>
      <c r="DI285" s="15"/>
      <c r="DJ285" s="15"/>
      <c r="DK285" s="15"/>
      <c r="DL285" s="15"/>
      <c r="DM285" s="15"/>
      <c r="DN285" s="15"/>
      <c r="DO285" s="15"/>
      <c r="DR285" s="15"/>
      <c r="DS285" s="15"/>
      <c r="DT285" s="15"/>
      <c r="DU285" s="15"/>
      <c r="DV285" s="15"/>
      <c r="DW285" s="15"/>
      <c r="DX285" s="15"/>
      <c r="DY285" s="15"/>
      <c r="EB285" s="15"/>
      <c r="EC285" s="15"/>
      <c r="ED285" s="15"/>
      <c r="EE285" s="15"/>
      <c r="EF285" s="15"/>
      <c r="EG285" s="15"/>
      <c r="EH285" s="15"/>
      <c r="EI285" s="15"/>
      <c r="EL285" s="15"/>
      <c r="EM285" s="15"/>
      <c r="EN285" s="15"/>
      <c r="EO285" s="15"/>
      <c r="EP285" s="15"/>
      <c r="EQ285" s="15"/>
      <c r="ER285" s="15"/>
      <c r="ES285" s="15"/>
      <c r="EV285" s="15"/>
      <c r="EW285" s="15"/>
      <c r="EX285" s="15"/>
      <c r="EY285" s="15"/>
      <c r="EZ285" s="15"/>
      <c r="FA285" s="15"/>
      <c r="FB285" s="15"/>
      <c r="FC285" s="15"/>
      <c r="FF285" s="15"/>
      <c r="FG285" s="15"/>
      <c r="FH285" s="15"/>
      <c r="FI285" s="15"/>
      <c r="FJ285" s="15"/>
      <c r="FK285" s="15"/>
      <c r="FL285" s="15"/>
      <c r="FM285" s="15"/>
      <c r="FP285" s="15"/>
      <c r="FQ285" s="15"/>
      <c r="FR285" s="15"/>
      <c r="FS285" s="15"/>
      <c r="FT285" s="15"/>
      <c r="FU285" s="15"/>
      <c r="FV285" s="15"/>
      <c r="FW285" s="15"/>
      <c r="FZ285" s="15"/>
      <c r="GA285" s="15"/>
      <c r="GB285" s="15"/>
      <c r="GC285" s="15"/>
      <c r="GD285" s="15"/>
      <c r="GE285" s="15"/>
      <c r="GF285" s="15"/>
      <c r="GG285" s="15"/>
      <c r="GJ285" s="15"/>
      <c r="GK285" s="15"/>
      <c r="GL285" s="15"/>
      <c r="GM285" s="15"/>
      <c r="GN285" s="15"/>
      <c r="GO285" s="15"/>
      <c r="GP285" s="15"/>
      <c r="GQ285" s="15"/>
      <c r="GT285" s="15"/>
      <c r="GU285" s="15"/>
      <c r="GV285" s="15"/>
      <c r="GW285" s="15"/>
      <c r="GX285" s="15"/>
      <c r="GY285" s="15"/>
      <c r="GZ285" s="15"/>
      <c r="HA285" s="15"/>
      <c r="HD285" s="15"/>
      <c r="HE285" s="15"/>
      <c r="HF285" s="15"/>
      <c r="HG285" s="15"/>
      <c r="HH285" s="15"/>
      <c r="HI285" s="15"/>
      <c r="HJ285" s="15"/>
      <c r="HK285" s="15"/>
      <c r="HN285" s="15"/>
      <c r="HO285" s="15"/>
      <c r="HP285" s="15"/>
      <c r="HQ285" s="15"/>
      <c r="HR285" s="15"/>
      <c r="HS285" s="15"/>
      <c r="HT285" s="15"/>
      <c r="HU285" s="15"/>
      <c r="HX285" s="15"/>
      <c r="HY285" s="15"/>
      <c r="HZ285" s="15"/>
      <c r="IA285" s="15"/>
      <c r="IB285" s="15"/>
      <c r="IC285" s="15"/>
      <c r="ID285" s="15"/>
      <c r="IE285" s="15"/>
      <c r="IH285" s="15"/>
      <c r="II285" s="15"/>
      <c r="IJ285" s="15"/>
      <c r="IK285" s="15"/>
      <c r="IL285" s="15"/>
      <c r="IM285" s="15"/>
      <c r="IN285" s="15"/>
      <c r="IO285" s="15"/>
      <c r="IR285" s="15"/>
      <c r="IS285" s="15"/>
      <c r="IT285" s="15"/>
      <c r="IU285" s="15"/>
      <c r="IV285" s="15"/>
      <c r="IW285" s="15"/>
      <c r="IX285" s="15"/>
      <c r="IY285" s="15"/>
      <c r="JB285" s="15"/>
      <c r="JC285" s="15"/>
      <c r="JD285" s="15"/>
      <c r="JE285" s="15"/>
      <c r="JF285" s="15"/>
      <c r="JG285" s="15"/>
      <c r="JH285" s="15"/>
      <c r="JI285" s="15"/>
      <c r="JL285" s="15"/>
      <c r="JM285" s="15"/>
      <c r="JN285" s="15"/>
      <c r="JO285" s="15"/>
      <c r="JP285" s="15"/>
      <c r="JQ285" s="15"/>
      <c r="JR285" s="15"/>
      <c r="JS285" s="15"/>
      <c r="JV285" s="15"/>
      <c r="JW285" s="15"/>
      <c r="JX285" s="15"/>
      <c r="JY285" s="15"/>
      <c r="JZ285" s="15"/>
      <c r="KA285" s="15"/>
      <c r="KB285" s="15"/>
      <c r="KC285" s="15"/>
      <c r="KF285" s="15"/>
      <c r="KG285" s="15"/>
      <c r="KH285" s="15"/>
      <c r="KI285" s="15"/>
      <c r="KJ285" s="15"/>
      <c r="KK285" s="15"/>
      <c r="KL285" s="15"/>
      <c r="KM285" s="15"/>
      <c r="KP285" s="15"/>
      <c r="KQ285" s="15"/>
      <c r="KR285" s="15"/>
      <c r="KS285" s="15"/>
      <c r="KT285" s="15"/>
      <c r="KU285" s="15"/>
      <c r="KV285" s="15"/>
      <c r="KW285" s="15"/>
      <c r="KZ285" s="15"/>
      <c r="LA285" s="15"/>
    </row>
    <row r="286" spans="3:313" x14ac:dyDescent="0.25">
      <c r="C286" s="15"/>
      <c r="D286" s="15"/>
      <c r="E286" s="15"/>
      <c r="F286" s="15"/>
      <c r="G286" s="15"/>
      <c r="H286" s="15"/>
      <c r="I286" s="15"/>
      <c r="L286" s="15"/>
      <c r="M286" s="15"/>
      <c r="N286" s="15"/>
      <c r="O286" s="15"/>
      <c r="P286" s="15"/>
      <c r="Q286" s="15"/>
      <c r="R286" s="15"/>
      <c r="S286" s="15"/>
      <c r="V286" s="15"/>
      <c r="W286" s="15"/>
      <c r="X286" s="15"/>
      <c r="Y286" s="15"/>
      <c r="Z286" s="15"/>
      <c r="AA286" s="15"/>
      <c r="AB286" s="15"/>
      <c r="AC286" s="15"/>
      <c r="AF286" s="15"/>
      <c r="AG286" s="15"/>
      <c r="AH286" s="15"/>
      <c r="AI286" s="15"/>
      <c r="AJ286" s="15"/>
      <c r="AK286" s="15"/>
      <c r="AL286" s="15"/>
      <c r="AM286" s="15"/>
      <c r="AP286" s="15"/>
      <c r="AQ286" s="15"/>
      <c r="AR286" s="15"/>
      <c r="AS286" s="15"/>
      <c r="AT286" s="15"/>
      <c r="AU286" s="15"/>
      <c r="AV286" s="15"/>
      <c r="AW286" s="15"/>
      <c r="AZ286" s="15"/>
      <c r="BA286" s="15"/>
      <c r="BB286" s="15"/>
      <c r="BC286" s="15"/>
      <c r="BD286" s="15"/>
      <c r="BE286" s="15"/>
      <c r="BF286" s="15"/>
      <c r="BG286" s="15"/>
      <c r="BJ286" s="15"/>
      <c r="BK286" s="15"/>
      <c r="BL286" s="15"/>
      <c r="BM286" s="15"/>
      <c r="BN286" s="15"/>
      <c r="BO286" s="15"/>
      <c r="BP286" s="15"/>
      <c r="BQ286" s="15"/>
      <c r="BT286" s="15"/>
      <c r="BU286" s="15"/>
      <c r="BV286" s="15"/>
      <c r="BW286" s="15"/>
      <c r="BX286" s="15"/>
      <c r="BY286" s="15"/>
      <c r="BZ286" s="15"/>
      <c r="CA286" s="15"/>
      <c r="CD286" s="15"/>
      <c r="CE286" s="15"/>
      <c r="CF286" s="15"/>
      <c r="CG286" s="15"/>
      <c r="CH286" s="15"/>
      <c r="CI286" s="15"/>
      <c r="CJ286" s="15"/>
      <c r="CK286" s="15"/>
      <c r="CN286" s="15"/>
      <c r="CO286" s="15"/>
      <c r="CP286" s="15"/>
      <c r="CQ286" s="15"/>
      <c r="CR286" s="15"/>
      <c r="CS286" s="15"/>
      <c r="CT286" s="15"/>
      <c r="CU286" s="15"/>
      <c r="CX286" s="15"/>
      <c r="CY286" s="15"/>
      <c r="CZ286" s="15"/>
      <c r="DA286" s="15"/>
      <c r="DB286" s="15"/>
      <c r="DC286" s="15"/>
      <c r="DD286" s="15"/>
      <c r="DE286" s="15"/>
      <c r="DH286" s="15"/>
      <c r="DI286" s="15"/>
      <c r="DJ286" s="15"/>
      <c r="DK286" s="15"/>
      <c r="DL286" s="15"/>
      <c r="DM286" s="15"/>
      <c r="DN286" s="15"/>
      <c r="DO286" s="15"/>
      <c r="DR286" s="15"/>
      <c r="DS286" s="15"/>
      <c r="DT286" s="15"/>
      <c r="DU286" s="15"/>
      <c r="DV286" s="15"/>
      <c r="DW286" s="15"/>
      <c r="DX286" s="15"/>
      <c r="DY286" s="15"/>
      <c r="EB286" s="15"/>
      <c r="EC286" s="15"/>
      <c r="ED286" s="15"/>
      <c r="EE286" s="15"/>
      <c r="EF286" s="15"/>
      <c r="EG286" s="15"/>
      <c r="EH286" s="15"/>
      <c r="EI286" s="15"/>
      <c r="EL286" s="15"/>
      <c r="EM286" s="15"/>
      <c r="EN286" s="15"/>
      <c r="EO286" s="15"/>
      <c r="EP286" s="15"/>
      <c r="EQ286" s="15"/>
      <c r="ER286" s="15"/>
      <c r="ES286" s="15"/>
      <c r="EV286" s="15"/>
      <c r="EW286" s="15"/>
      <c r="EX286" s="15"/>
      <c r="EY286" s="15"/>
      <c r="EZ286" s="15"/>
      <c r="FA286" s="15"/>
      <c r="FB286" s="15"/>
      <c r="FC286" s="15"/>
      <c r="FF286" s="15"/>
      <c r="FG286" s="15"/>
      <c r="FH286" s="15"/>
      <c r="FI286" s="15"/>
      <c r="FJ286" s="15"/>
      <c r="FK286" s="15"/>
      <c r="FL286" s="15"/>
      <c r="FM286" s="15"/>
      <c r="FP286" s="15"/>
      <c r="FQ286" s="15"/>
      <c r="FR286" s="15"/>
      <c r="FS286" s="15"/>
      <c r="FT286" s="15"/>
      <c r="FU286" s="15"/>
      <c r="FV286" s="15"/>
      <c r="FW286" s="15"/>
      <c r="FZ286" s="15"/>
      <c r="GA286" s="15"/>
      <c r="GB286" s="15"/>
      <c r="GC286" s="15"/>
      <c r="GD286" s="15"/>
      <c r="GE286" s="15"/>
      <c r="GF286" s="15"/>
      <c r="GG286" s="15"/>
      <c r="GJ286" s="15"/>
      <c r="GK286" s="15"/>
      <c r="GL286" s="15"/>
      <c r="GM286" s="15"/>
      <c r="GN286" s="15"/>
      <c r="GO286" s="15"/>
      <c r="GP286" s="15"/>
      <c r="GQ286" s="15"/>
      <c r="GT286" s="15"/>
      <c r="GU286" s="15"/>
      <c r="GV286" s="15"/>
      <c r="GW286" s="15"/>
      <c r="GX286" s="15"/>
      <c r="GY286" s="15"/>
      <c r="GZ286" s="15"/>
      <c r="HA286" s="15"/>
      <c r="HD286" s="15"/>
      <c r="HE286" s="15"/>
      <c r="HF286" s="15"/>
      <c r="HG286" s="15"/>
      <c r="HH286" s="15"/>
      <c r="HI286" s="15"/>
      <c r="HJ286" s="15"/>
      <c r="HK286" s="15"/>
      <c r="HN286" s="15"/>
      <c r="HO286" s="15"/>
      <c r="HP286" s="15"/>
      <c r="HQ286" s="15"/>
      <c r="HR286" s="15"/>
      <c r="HS286" s="15"/>
      <c r="HT286" s="15"/>
      <c r="HU286" s="15"/>
      <c r="HX286" s="15"/>
      <c r="HY286" s="15"/>
      <c r="HZ286" s="15"/>
      <c r="IA286" s="15"/>
      <c r="IB286" s="15"/>
      <c r="IC286" s="15"/>
      <c r="ID286" s="15"/>
      <c r="IE286" s="15"/>
      <c r="IH286" s="15"/>
      <c r="II286" s="15"/>
      <c r="IJ286" s="15"/>
      <c r="IK286" s="15"/>
      <c r="IL286" s="15"/>
      <c r="IM286" s="15"/>
      <c r="IN286" s="15"/>
      <c r="IO286" s="15"/>
      <c r="IR286" s="15"/>
      <c r="IS286" s="15"/>
      <c r="IT286" s="15"/>
      <c r="IU286" s="15"/>
      <c r="IV286" s="15"/>
      <c r="IW286" s="15"/>
      <c r="IX286" s="15"/>
      <c r="IY286" s="15"/>
      <c r="JB286" s="15"/>
      <c r="JC286" s="15"/>
      <c r="JD286" s="15"/>
      <c r="JE286" s="15"/>
      <c r="JF286" s="15"/>
      <c r="JG286" s="15"/>
      <c r="JH286" s="15"/>
      <c r="JI286" s="15"/>
      <c r="JL286" s="15"/>
      <c r="JM286" s="15"/>
      <c r="JN286" s="15"/>
      <c r="JO286" s="15"/>
      <c r="JP286" s="15"/>
      <c r="JQ286" s="15"/>
      <c r="JR286" s="15"/>
      <c r="JS286" s="15"/>
      <c r="JV286" s="15"/>
      <c r="JW286" s="15"/>
      <c r="JX286" s="15"/>
      <c r="JY286" s="15"/>
      <c r="JZ286" s="15"/>
      <c r="KA286" s="15"/>
      <c r="KB286" s="15"/>
      <c r="KC286" s="15"/>
      <c r="KF286" s="15"/>
      <c r="KG286" s="15"/>
      <c r="KH286" s="15"/>
      <c r="KI286" s="15"/>
      <c r="KJ286" s="15"/>
      <c r="KK286" s="15"/>
      <c r="KL286" s="15"/>
      <c r="KM286" s="15"/>
      <c r="KP286" s="15"/>
      <c r="KQ286" s="15"/>
      <c r="KR286" s="15"/>
      <c r="KS286" s="15"/>
      <c r="KT286" s="15"/>
      <c r="KU286" s="15"/>
      <c r="KV286" s="15"/>
      <c r="KW286" s="15"/>
      <c r="KZ286" s="15"/>
      <c r="LA286" s="15"/>
    </row>
    <row r="287" spans="3:313" x14ac:dyDescent="0.25">
      <c r="C287" s="15"/>
      <c r="D287" s="15"/>
      <c r="E287" s="15"/>
      <c r="F287" s="15"/>
      <c r="G287" s="15"/>
      <c r="H287" s="15"/>
      <c r="I287" s="15"/>
      <c r="L287" s="15"/>
      <c r="M287" s="15"/>
      <c r="N287" s="15"/>
      <c r="O287" s="15"/>
      <c r="P287" s="15"/>
      <c r="Q287" s="15"/>
      <c r="R287" s="15"/>
      <c r="S287" s="15"/>
      <c r="V287" s="15"/>
      <c r="W287" s="15"/>
      <c r="X287" s="15"/>
      <c r="Y287" s="15"/>
      <c r="Z287" s="15"/>
      <c r="AA287" s="15"/>
      <c r="AB287" s="15"/>
      <c r="AC287" s="15"/>
      <c r="AF287" s="15"/>
      <c r="AG287" s="15"/>
      <c r="AH287" s="15"/>
      <c r="AI287" s="15"/>
      <c r="AJ287" s="15"/>
      <c r="AK287" s="15"/>
      <c r="AL287" s="15"/>
      <c r="AM287" s="15"/>
      <c r="AP287" s="15"/>
      <c r="AQ287" s="15"/>
      <c r="AR287" s="15"/>
      <c r="AS287" s="15"/>
      <c r="AT287" s="15"/>
      <c r="AU287" s="15"/>
      <c r="AV287" s="15"/>
      <c r="AW287" s="15"/>
      <c r="AZ287" s="15"/>
      <c r="BA287" s="15"/>
      <c r="BB287" s="15"/>
      <c r="BC287" s="15"/>
      <c r="BD287" s="15"/>
      <c r="BE287" s="15"/>
      <c r="BF287" s="15"/>
      <c r="BG287" s="15"/>
      <c r="BJ287" s="15"/>
      <c r="BK287" s="15"/>
      <c r="BL287" s="15"/>
      <c r="BM287" s="15"/>
      <c r="BN287" s="15"/>
      <c r="BO287" s="15"/>
      <c r="BP287" s="15"/>
      <c r="BQ287" s="15"/>
      <c r="BT287" s="15"/>
      <c r="BU287" s="15"/>
      <c r="BV287" s="15"/>
      <c r="BW287" s="15"/>
      <c r="BX287" s="15"/>
      <c r="BY287" s="15"/>
      <c r="BZ287" s="15"/>
      <c r="CA287" s="15"/>
      <c r="CD287" s="15"/>
      <c r="CE287" s="15"/>
      <c r="CF287" s="15"/>
      <c r="CG287" s="15"/>
      <c r="CH287" s="15"/>
      <c r="CI287" s="15"/>
      <c r="CJ287" s="15"/>
      <c r="CK287" s="15"/>
      <c r="CN287" s="15"/>
      <c r="CO287" s="15"/>
      <c r="CP287" s="15"/>
      <c r="CQ287" s="15"/>
      <c r="CR287" s="15"/>
      <c r="CS287" s="15"/>
      <c r="CT287" s="15"/>
      <c r="CU287" s="15"/>
      <c r="CX287" s="15"/>
      <c r="CY287" s="15"/>
      <c r="CZ287" s="15"/>
      <c r="DA287" s="15"/>
      <c r="DB287" s="15"/>
      <c r="DC287" s="15"/>
      <c r="DD287" s="15"/>
      <c r="DE287" s="15"/>
      <c r="DH287" s="15"/>
      <c r="DI287" s="15"/>
      <c r="DJ287" s="15"/>
      <c r="DK287" s="15"/>
      <c r="DL287" s="15"/>
      <c r="DM287" s="15"/>
      <c r="DN287" s="15"/>
      <c r="DO287" s="15"/>
      <c r="DR287" s="15"/>
      <c r="DS287" s="15"/>
      <c r="DT287" s="15"/>
      <c r="DU287" s="15"/>
      <c r="DV287" s="15"/>
      <c r="DW287" s="15"/>
      <c r="DX287" s="15"/>
      <c r="DY287" s="15"/>
      <c r="EB287" s="15"/>
      <c r="EC287" s="15"/>
      <c r="ED287" s="15"/>
      <c r="EE287" s="15"/>
      <c r="EF287" s="15"/>
      <c r="EG287" s="15"/>
      <c r="EH287" s="15"/>
      <c r="EI287" s="15"/>
      <c r="EL287" s="15"/>
      <c r="EM287" s="15"/>
      <c r="EN287" s="15"/>
      <c r="EO287" s="15"/>
      <c r="EP287" s="15"/>
      <c r="EQ287" s="15"/>
      <c r="ER287" s="15"/>
      <c r="ES287" s="15"/>
      <c r="EV287" s="15"/>
      <c r="EW287" s="15"/>
      <c r="EX287" s="15"/>
      <c r="EY287" s="15"/>
      <c r="EZ287" s="15"/>
      <c r="FA287" s="15"/>
      <c r="FB287" s="15"/>
      <c r="FC287" s="15"/>
      <c r="FF287" s="15"/>
      <c r="FG287" s="15"/>
      <c r="FH287" s="15"/>
      <c r="FI287" s="15"/>
      <c r="FJ287" s="15"/>
      <c r="FK287" s="15"/>
      <c r="FL287" s="15"/>
      <c r="FM287" s="15"/>
      <c r="FP287" s="15"/>
      <c r="FQ287" s="15"/>
      <c r="FR287" s="15"/>
      <c r="FS287" s="15"/>
      <c r="FT287" s="15"/>
      <c r="FU287" s="15"/>
      <c r="FV287" s="15"/>
      <c r="FW287" s="15"/>
      <c r="FZ287" s="15"/>
      <c r="GA287" s="15"/>
      <c r="GB287" s="15"/>
      <c r="GC287" s="15"/>
      <c r="GD287" s="15"/>
      <c r="GE287" s="15"/>
      <c r="GF287" s="15"/>
      <c r="GG287" s="15"/>
      <c r="GJ287" s="15"/>
      <c r="GK287" s="15"/>
      <c r="GL287" s="15"/>
      <c r="GM287" s="15"/>
      <c r="GN287" s="15"/>
      <c r="GO287" s="15"/>
      <c r="GP287" s="15"/>
      <c r="GQ287" s="15"/>
      <c r="GT287" s="15"/>
      <c r="GU287" s="15"/>
      <c r="GV287" s="15"/>
      <c r="GW287" s="15"/>
      <c r="GX287" s="15"/>
      <c r="GY287" s="15"/>
      <c r="GZ287" s="15"/>
      <c r="HA287" s="15"/>
      <c r="HD287" s="15"/>
      <c r="HE287" s="15"/>
      <c r="HF287" s="15"/>
      <c r="HG287" s="15"/>
      <c r="HH287" s="15"/>
      <c r="HI287" s="15"/>
      <c r="HJ287" s="15"/>
      <c r="HK287" s="15"/>
      <c r="HN287" s="15"/>
      <c r="HO287" s="15"/>
      <c r="HP287" s="15"/>
      <c r="HQ287" s="15"/>
      <c r="HR287" s="15"/>
      <c r="HS287" s="15"/>
      <c r="HT287" s="15"/>
      <c r="HU287" s="15"/>
      <c r="HX287" s="15"/>
      <c r="HY287" s="15"/>
      <c r="HZ287" s="15"/>
      <c r="IA287" s="15"/>
      <c r="IB287" s="15"/>
      <c r="IC287" s="15"/>
      <c r="ID287" s="15"/>
      <c r="IE287" s="15"/>
      <c r="IH287" s="15"/>
      <c r="II287" s="15"/>
      <c r="IJ287" s="15"/>
      <c r="IK287" s="15"/>
      <c r="IL287" s="15"/>
      <c r="IM287" s="15"/>
      <c r="IN287" s="15"/>
      <c r="IO287" s="15"/>
      <c r="IR287" s="15"/>
      <c r="IS287" s="15"/>
      <c r="IT287" s="15"/>
      <c r="IU287" s="15"/>
      <c r="IV287" s="15"/>
      <c r="IW287" s="15"/>
      <c r="IX287" s="15"/>
      <c r="IY287" s="15"/>
      <c r="JB287" s="15"/>
      <c r="JC287" s="15"/>
      <c r="JD287" s="15"/>
      <c r="JE287" s="15"/>
      <c r="JF287" s="15"/>
      <c r="JG287" s="15"/>
      <c r="JH287" s="15"/>
      <c r="JI287" s="15"/>
      <c r="JL287" s="15"/>
      <c r="JM287" s="15"/>
      <c r="JN287" s="15"/>
      <c r="JO287" s="15"/>
      <c r="JP287" s="15"/>
      <c r="JQ287" s="15"/>
      <c r="JR287" s="15"/>
      <c r="JS287" s="15"/>
      <c r="JV287" s="15"/>
      <c r="JW287" s="15"/>
      <c r="JX287" s="15"/>
      <c r="JY287" s="15"/>
      <c r="JZ287" s="15"/>
      <c r="KA287" s="15"/>
      <c r="KB287" s="15"/>
      <c r="KC287" s="15"/>
      <c r="KF287" s="15"/>
      <c r="KG287" s="15"/>
      <c r="KH287" s="15"/>
      <c r="KI287" s="15"/>
      <c r="KJ287" s="15"/>
      <c r="KK287" s="15"/>
      <c r="KL287" s="15"/>
      <c r="KM287" s="15"/>
      <c r="KP287" s="15"/>
      <c r="KQ287" s="15"/>
      <c r="KR287" s="15"/>
      <c r="KS287" s="15"/>
      <c r="KT287" s="15"/>
      <c r="KU287" s="15"/>
      <c r="KV287" s="15"/>
      <c r="KW287" s="15"/>
      <c r="KZ287" s="15"/>
      <c r="LA287" s="15"/>
    </row>
    <row r="288" spans="3:313" x14ac:dyDescent="0.25">
      <c r="C288" s="15"/>
      <c r="D288" s="15"/>
      <c r="E288" s="15"/>
      <c r="F288" s="15"/>
      <c r="G288" s="15"/>
      <c r="H288" s="15"/>
      <c r="I288" s="15"/>
      <c r="L288" s="15"/>
      <c r="M288" s="15"/>
      <c r="N288" s="15"/>
      <c r="O288" s="15"/>
      <c r="P288" s="15"/>
      <c r="Q288" s="15"/>
      <c r="R288" s="15"/>
      <c r="S288" s="15"/>
      <c r="V288" s="15"/>
      <c r="W288" s="15"/>
      <c r="X288" s="15"/>
      <c r="Y288" s="15"/>
      <c r="Z288" s="15"/>
      <c r="AA288" s="15"/>
      <c r="AB288" s="15"/>
      <c r="AC288" s="15"/>
      <c r="AF288" s="15"/>
      <c r="AG288" s="15"/>
      <c r="AH288" s="15"/>
      <c r="AI288" s="15"/>
      <c r="AJ288" s="15"/>
      <c r="AK288" s="15"/>
      <c r="AL288" s="15"/>
      <c r="AM288" s="15"/>
      <c r="AP288" s="15"/>
      <c r="AQ288" s="15"/>
      <c r="AR288" s="15"/>
      <c r="AS288" s="15"/>
      <c r="AT288" s="15"/>
      <c r="AU288" s="15"/>
      <c r="AV288" s="15"/>
      <c r="AW288" s="15"/>
      <c r="AZ288" s="15"/>
      <c r="BA288" s="15"/>
      <c r="BB288" s="15"/>
      <c r="BC288" s="15"/>
      <c r="BD288" s="15"/>
      <c r="BE288" s="15"/>
      <c r="BF288" s="15"/>
      <c r="BG288" s="15"/>
      <c r="BJ288" s="15"/>
      <c r="BK288" s="15"/>
      <c r="BL288" s="15"/>
      <c r="BM288" s="15"/>
      <c r="BN288" s="15"/>
      <c r="BO288" s="15"/>
      <c r="BP288" s="15"/>
      <c r="BQ288" s="15"/>
      <c r="BT288" s="15"/>
      <c r="BU288" s="15"/>
      <c r="BV288" s="15"/>
      <c r="BW288" s="15"/>
      <c r="BX288" s="15"/>
      <c r="BY288" s="15"/>
      <c r="BZ288" s="15"/>
      <c r="CA288" s="15"/>
      <c r="CD288" s="15"/>
      <c r="CE288" s="15"/>
      <c r="CF288" s="15"/>
      <c r="CG288" s="15"/>
      <c r="CH288" s="15"/>
      <c r="CI288" s="15"/>
      <c r="CJ288" s="15"/>
      <c r="CK288" s="15"/>
      <c r="CN288" s="15"/>
      <c r="CO288" s="15"/>
      <c r="CP288" s="15"/>
      <c r="CQ288" s="15"/>
      <c r="CR288" s="15"/>
      <c r="CS288" s="15"/>
      <c r="CT288" s="15"/>
      <c r="CU288" s="15"/>
      <c r="CX288" s="15"/>
      <c r="CY288" s="15"/>
      <c r="CZ288" s="15"/>
      <c r="DA288" s="15"/>
      <c r="DB288" s="15"/>
      <c r="DC288" s="15"/>
      <c r="DD288" s="15"/>
      <c r="DE288" s="15"/>
      <c r="DH288" s="15"/>
      <c r="DI288" s="15"/>
      <c r="DJ288" s="15"/>
      <c r="DK288" s="15"/>
      <c r="DL288" s="15"/>
      <c r="DM288" s="15"/>
      <c r="DN288" s="15"/>
      <c r="DO288" s="15"/>
      <c r="DR288" s="15"/>
      <c r="DS288" s="15"/>
      <c r="DT288" s="15"/>
      <c r="DU288" s="15"/>
      <c r="DV288" s="15"/>
      <c r="DW288" s="15"/>
      <c r="DX288" s="15"/>
      <c r="DY288" s="15"/>
      <c r="EB288" s="15"/>
      <c r="EC288" s="15"/>
      <c r="ED288" s="15"/>
      <c r="EE288" s="15"/>
      <c r="EF288" s="15"/>
      <c r="EG288" s="15"/>
      <c r="EH288" s="15"/>
      <c r="EI288" s="15"/>
      <c r="EL288" s="15"/>
      <c r="EM288" s="15"/>
      <c r="EN288" s="15"/>
      <c r="EO288" s="15"/>
      <c r="EP288" s="15"/>
      <c r="EQ288" s="15"/>
      <c r="ER288" s="15"/>
      <c r="ES288" s="15"/>
      <c r="EV288" s="15"/>
      <c r="EW288" s="15"/>
      <c r="EX288" s="15"/>
      <c r="EY288" s="15"/>
      <c r="EZ288" s="15"/>
      <c r="FA288" s="15"/>
      <c r="FB288" s="15"/>
      <c r="FC288" s="15"/>
      <c r="FF288" s="15"/>
      <c r="FG288" s="15"/>
      <c r="FH288" s="15"/>
      <c r="FI288" s="15"/>
      <c r="FJ288" s="15"/>
      <c r="FK288" s="15"/>
      <c r="FL288" s="15"/>
      <c r="FM288" s="15"/>
      <c r="FP288" s="15"/>
      <c r="FQ288" s="15"/>
      <c r="FR288" s="15"/>
      <c r="FS288" s="15"/>
      <c r="FT288" s="15"/>
      <c r="FU288" s="15"/>
      <c r="FV288" s="15"/>
      <c r="FW288" s="15"/>
      <c r="FZ288" s="15"/>
      <c r="GA288" s="15"/>
      <c r="GB288" s="15"/>
      <c r="GC288" s="15"/>
      <c r="GD288" s="15"/>
      <c r="GE288" s="15"/>
      <c r="GF288" s="15"/>
      <c r="GG288" s="15"/>
      <c r="GJ288" s="15"/>
      <c r="GK288" s="15"/>
      <c r="GL288" s="15"/>
      <c r="GM288" s="15"/>
      <c r="GN288" s="15"/>
      <c r="GO288" s="15"/>
      <c r="GP288" s="15"/>
      <c r="GQ288" s="15"/>
      <c r="GT288" s="15"/>
      <c r="GU288" s="15"/>
      <c r="GV288" s="15"/>
      <c r="GW288" s="15"/>
      <c r="GX288" s="15"/>
      <c r="GY288" s="15"/>
      <c r="GZ288" s="15"/>
      <c r="HA288" s="15"/>
      <c r="HD288" s="15"/>
      <c r="HE288" s="15"/>
      <c r="HF288" s="15"/>
      <c r="HG288" s="15"/>
      <c r="HH288" s="15"/>
      <c r="HI288" s="15"/>
      <c r="HJ288" s="15"/>
      <c r="HK288" s="15"/>
      <c r="HN288" s="15"/>
      <c r="HO288" s="15"/>
      <c r="HP288" s="15"/>
      <c r="HQ288" s="15"/>
      <c r="HR288" s="15"/>
      <c r="HS288" s="15"/>
      <c r="HT288" s="15"/>
      <c r="HU288" s="15"/>
      <c r="HX288" s="15"/>
      <c r="HY288" s="15"/>
      <c r="HZ288" s="15"/>
      <c r="IA288" s="15"/>
      <c r="IB288" s="15"/>
      <c r="IC288" s="15"/>
      <c r="ID288" s="15"/>
      <c r="IE288" s="15"/>
      <c r="IH288" s="15"/>
      <c r="II288" s="15"/>
      <c r="IJ288" s="15"/>
      <c r="IK288" s="15"/>
      <c r="IL288" s="15"/>
      <c r="IM288" s="15"/>
      <c r="IN288" s="15"/>
      <c r="IO288" s="15"/>
      <c r="IR288" s="15"/>
      <c r="IS288" s="15"/>
      <c r="IT288" s="15"/>
      <c r="IU288" s="15"/>
      <c r="IV288" s="15"/>
      <c r="IW288" s="15"/>
      <c r="IX288" s="15"/>
      <c r="IY288" s="15"/>
      <c r="JB288" s="15"/>
      <c r="JC288" s="15"/>
      <c r="JD288" s="15"/>
      <c r="JE288" s="15"/>
      <c r="JF288" s="15"/>
      <c r="JG288" s="15"/>
      <c r="JH288" s="15"/>
      <c r="JI288" s="15"/>
      <c r="JL288" s="15"/>
      <c r="JM288" s="15"/>
      <c r="JN288" s="15"/>
      <c r="JO288" s="15"/>
      <c r="JP288" s="15"/>
      <c r="JQ288" s="15"/>
      <c r="JR288" s="15"/>
      <c r="JS288" s="15"/>
      <c r="JV288" s="15"/>
      <c r="JW288" s="15"/>
      <c r="JX288" s="15"/>
      <c r="JY288" s="15"/>
      <c r="JZ288" s="15"/>
      <c r="KA288" s="15"/>
      <c r="KB288" s="15"/>
      <c r="KC288" s="15"/>
      <c r="KF288" s="15"/>
      <c r="KG288" s="15"/>
      <c r="KH288" s="15"/>
      <c r="KI288" s="15"/>
      <c r="KJ288" s="15"/>
      <c r="KK288" s="15"/>
      <c r="KL288" s="15"/>
      <c r="KM288" s="15"/>
      <c r="KP288" s="15"/>
      <c r="KQ288" s="15"/>
      <c r="KR288" s="15"/>
      <c r="KS288" s="15"/>
      <c r="KT288" s="15"/>
      <c r="KU288" s="15"/>
      <c r="KV288" s="15"/>
      <c r="KW288" s="15"/>
      <c r="KZ288" s="15"/>
      <c r="LA288" s="15"/>
    </row>
    <row r="289" spans="3:313" x14ac:dyDescent="0.25">
      <c r="C289" s="15"/>
      <c r="D289" s="15"/>
      <c r="E289" s="15"/>
      <c r="F289" s="15"/>
      <c r="G289" s="15"/>
      <c r="H289" s="15"/>
      <c r="I289" s="15"/>
      <c r="L289" s="15"/>
      <c r="M289" s="15"/>
      <c r="N289" s="15"/>
      <c r="O289" s="15"/>
      <c r="P289" s="15"/>
      <c r="Q289" s="15"/>
      <c r="R289" s="15"/>
      <c r="S289" s="15"/>
      <c r="V289" s="15"/>
      <c r="W289" s="15"/>
      <c r="X289" s="15"/>
      <c r="Y289" s="15"/>
      <c r="Z289" s="15"/>
      <c r="AA289" s="15"/>
      <c r="AB289" s="15"/>
      <c r="AC289" s="15"/>
      <c r="AF289" s="15"/>
      <c r="AG289" s="15"/>
      <c r="AH289" s="15"/>
      <c r="AI289" s="15"/>
      <c r="AJ289" s="15"/>
      <c r="AK289" s="15"/>
      <c r="AL289" s="15"/>
      <c r="AM289" s="15"/>
      <c r="AP289" s="15"/>
      <c r="AQ289" s="15"/>
      <c r="AR289" s="15"/>
      <c r="AS289" s="15"/>
      <c r="AT289" s="15"/>
      <c r="AU289" s="15"/>
      <c r="AV289" s="15"/>
      <c r="AW289" s="15"/>
      <c r="AZ289" s="15"/>
      <c r="BA289" s="15"/>
      <c r="BB289" s="15"/>
      <c r="BC289" s="15"/>
      <c r="BD289" s="15"/>
      <c r="BE289" s="15"/>
      <c r="BF289" s="15"/>
      <c r="BG289" s="15"/>
      <c r="BJ289" s="15"/>
      <c r="BK289" s="15"/>
      <c r="BL289" s="15"/>
      <c r="BM289" s="15"/>
      <c r="BN289" s="15"/>
      <c r="BO289" s="15"/>
      <c r="BP289" s="15"/>
      <c r="BQ289" s="15"/>
      <c r="BT289" s="15"/>
      <c r="BU289" s="15"/>
      <c r="BV289" s="15"/>
      <c r="BW289" s="15"/>
      <c r="BX289" s="15"/>
      <c r="BY289" s="15"/>
      <c r="BZ289" s="15"/>
      <c r="CA289" s="15"/>
      <c r="CD289" s="15"/>
      <c r="CE289" s="15"/>
      <c r="CF289" s="15"/>
      <c r="CG289" s="15"/>
      <c r="CH289" s="15"/>
      <c r="CI289" s="15"/>
      <c r="CJ289" s="15"/>
      <c r="CK289" s="15"/>
      <c r="CN289" s="15"/>
      <c r="CO289" s="15"/>
      <c r="CP289" s="15"/>
      <c r="CQ289" s="15"/>
      <c r="CR289" s="15"/>
      <c r="CS289" s="15"/>
      <c r="CT289" s="15"/>
      <c r="CU289" s="15"/>
      <c r="CX289" s="15"/>
      <c r="CY289" s="15"/>
      <c r="CZ289" s="15"/>
      <c r="DA289" s="15"/>
      <c r="DB289" s="15"/>
      <c r="DC289" s="15"/>
      <c r="DD289" s="15"/>
      <c r="DE289" s="15"/>
      <c r="DH289" s="15"/>
      <c r="DI289" s="15"/>
      <c r="DJ289" s="15"/>
      <c r="DK289" s="15"/>
      <c r="DL289" s="15"/>
      <c r="DM289" s="15"/>
      <c r="DN289" s="15"/>
      <c r="DO289" s="15"/>
      <c r="DR289" s="15"/>
      <c r="DS289" s="15"/>
      <c r="DT289" s="15"/>
      <c r="DU289" s="15"/>
      <c r="DV289" s="15"/>
      <c r="DW289" s="15"/>
      <c r="DX289" s="15"/>
      <c r="DY289" s="15"/>
      <c r="EB289" s="15"/>
      <c r="EC289" s="15"/>
      <c r="ED289" s="15"/>
      <c r="EE289" s="15"/>
      <c r="EF289" s="15"/>
      <c r="EG289" s="15"/>
      <c r="EH289" s="15"/>
      <c r="EI289" s="15"/>
      <c r="EL289" s="15"/>
      <c r="EM289" s="15"/>
      <c r="EN289" s="15"/>
      <c r="EO289" s="15"/>
      <c r="EP289" s="15"/>
      <c r="EQ289" s="15"/>
      <c r="ER289" s="15"/>
      <c r="ES289" s="15"/>
      <c r="EV289" s="15"/>
      <c r="EW289" s="15"/>
      <c r="EX289" s="15"/>
      <c r="EY289" s="15"/>
      <c r="EZ289" s="15"/>
      <c r="FA289" s="15"/>
      <c r="FB289" s="15"/>
      <c r="FC289" s="15"/>
      <c r="FF289" s="15"/>
      <c r="FG289" s="15"/>
      <c r="FH289" s="15"/>
      <c r="FI289" s="15"/>
      <c r="FJ289" s="15"/>
      <c r="FK289" s="15"/>
      <c r="FL289" s="15"/>
      <c r="FM289" s="15"/>
      <c r="FP289" s="15"/>
      <c r="FQ289" s="15"/>
      <c r="FR289" s="15"/>
      <c r="FS289" s="15"/>
      <c r="FT289" s="15"/>
      <c r="FU289" s="15"/>
      <c r="FV289" s="15"/>
      <c r="FW289" s="15"/>
      <c r="FZ289" s="15"/>
      <c r="GA289" s="15"/>
      <c r="GB289" s="15"/>
      <c r="GC289" s="15"/>
      <c r="GD289" s="15"/>
      <c r="GE289" s="15"/>
      <c r="GF289" s="15"/>
      <c r="GG289" s="15"/>
      <c r="GJ289" s="15"/>
      <c r="GK289" s="15"/>
      <c r="GL289" s="15"/>
      <c r="GM289" s="15"/>
      <c r="GN289" s="15"/>
      <c r="GO289" s="15"/>
      <c r="GP289" s="15"/>
      <c r="GQ289" s="15"/>
      <c r="GT289" s="15"/>
      <c r="GU289" s="15"/>
      <c r="GV289" s="15"/>
      <c r="GW289" s="15"/>
      <c r="GX289" s="15"/>
      <c r="GY289" s="15"/>
      <c r="GZ289" s="15"/>
      <c r="HA289" s="15"/>
      <c r="HD289" s="15"/>
      <c r="HE289" s="15"/>
      <c r="HF289" s="15"/>
      <c r="HG289" s="15"/>
      <c r="HH289" s="15"/>
      <c r="HI289" s="15"/>
      <c r="HJ289" s="15"/>
      <c r="HK289" s="15"/>
      <c r="HN289" s="15"/>
      <c r="HO289" s="15"/>
      <c r="HP289" s="15"/>
      <c r="HQ289" s="15"/>
      <c r="HR289" s="15"/>
      <c r="HS289" s="15"/>
      <c r="HT289" s="15"/>
      <c r="HU289" s="15"/>
      <c r="HX289" s="15"/>
      <c r="HY289" s="15"/>
      <c r="HZ289" s="15"/>
      <c r="IA289" s="15"/>
      <c r="IB289" s="15"/>
      <c r="IC289" s="15"/>
      <c r="ID289" s="15"/>
      <c r="IE289" s="15"/>
      <c r="IH289" s="15"/>
      <c r="II289" s="15"/>
      <c r="IJ289" s="15"/>
      <c r="IK289" s="15"/>
      <c r="IL289" s="15"/>
      <c r="IM289" s="15"/>
      <c r="IN289" s="15"/>
      <c r="IO289" s="15"/>
      <c r="IR289" s="15"/>
      <c r="IS289" s="15"/>
      <c r="IT289" s="15"/>
      <c r="IU289" s="15"/>
      <c r="IV289" s="15"/>
      <c r="IW289" s="15"/>
      <c r="IX289" s="15"/>
      <c r="IY289" s="15"/>
      <c r="JB289" s="15"/>
      <c r="JC289" s="15"/>
      <c r="JD289" s="15"/>
      <c r="JE289" s="15"/>
      <c r="JF289" s="15"/>
      <c r="JG289" s="15"/>
      <c r="JH289" s="15"/>
      <c r="JI289" s="15"/>
      <c r="JL289" s="15"/>
      <c r="JM289" s="15"/>
      <c r="JN289" s="15"/>
      <c r="JO289" s="15"/>
      <c r="JP289" s="15"/>
      <c r="JQ289" s="15"/>
      <c r="JR289" s="15"/>
      <c r="JS289" s="15"/>
      <c r="JV289" s="15"/>
      <c r="JW289" s="15"/>
      <c r="JX289" s="15"/>
      <c r="JY289" s="15"/>
      <c r="JZ289" s="15"/>
      <c r="KA289" s="15"/>
      <c r="KB289" s="15"/>
      <c r="KC289" s="15"/>
      <c r="KF289" s="15"/>
      <c r="KG289" s="15"/>
      <c r="KH289" s="15"/>
      <c r="KI289" s="15"/>
      <c r="KJ289" s="15"/>
      <c r="KK289" s="15"/>
      <c r="KL289" s="15"/>
      <c r="KM289" s="15"/>
      <c r="KP289" s="15"/>
      <c r="KQ289" s="15"/>
      <c r="KR289" s="15"/>
      <c r="KS289" s="15"/>
      <c r="KT289" s="15"/>
      <c r="KU289" s="15"/>
      <c r="KV289" s="15"/>
      <c r="KW289" s="15"/>
      <c r="KZ289" s="15"/>
      <c r="LA289" s="15"/>
    </row>
    <row r="290" spans="3:313" x14ac:dyDescent="0.25">
      <c r="C290" s="15"/>
      <c r="D290" s="15"/>
      <c r="E290" s="15"/>
      <c r="F290" s="15"/>
      <c r="G290" s="15"/>
      <c r="H290" s="15"/>
      <c r="I290" s="15"/>
      <c r="L290" s="15"/>
      <c r="M290" s="15"/>
      <c r="N290" s="15"/>
      <c r="O290" s="15"/>
      <c r="P290" s="15"/>
      <c r="Q290" s="15"/>
      <c r="R290" s="15"/>
      <c r="S290" s="15"/>
      <c r="V290" s="15"/>
      <c r="W290" s="15"/>
      <c r="X290" s="15"/>
      <c r="Y290" s="15"/>
      <c r="Z290" s="15"/>
      <c r="AA290" s="15"/>
      <c r="AB290" s="15"/>
      <c r="AC290" s="15"/>
      <c r="AF290" s="15"/>
      <c r="AG290" s="15"/>
      <c r="AH290" s="15"/>
      <c r="AI290" s="15"/>
      <c r="AJ290" s="15"/>
      <c r="AK290" s="15"/>
      <c r="AL290" s="15"/>
      <c r="AM290" s="15"/>
      <c r="AP290" s="15"/>
      <c r="AQ290" s="15"/>
      <c r="AR290" s="15"/>
      <c r="AS290" s="15"/>
      <c r="AT290" s="15"/>
      <c r="AU290" s="15"/>
      <c r="AV290" s="15"/>
      <c r="AW290" s="15"/>
      <c r="AZ290" s="15"/>
      <c r="BA290" s="15"/>
      <c r="BB290" s="15"/>
      <c r="BC290" s="15"/>
      <c r="BD290" s="15"/>
      <c r="BE290" s="15"/>
      <c r="BF290" s="15"/>
      <c r="BG290" s="15"/>
      <c r="BJ290" s="15"/>
      <c r="BK290" s="15"/>
      <c r="BL290" s="15"/>
      <c r="BM290" s="15"/>
      <c r="BN290" s="15"/>
      <c r="BO290" s="15"/>
      <c r="BP290" s="15"/>
      <c r="BQ290" s="15"/>
      <c r="BT290" s="15"/>
      <c r="BU290" s="15"/>
      <c r="BV290" s="15"/>
      <c r="BW290" s="15"/>
      <c r="BX290" s="15"/>
      <c r="BY290" s="15"/>
      <c r="BZ290" s="15"/>
      <c r="CA290" s="15"/>
      <c r="CD290" s="15"/>
      <c r="CE290" s="15"/>
      <c r="CF290" s="15"/>
      <c r="CG290" s="15"/>
      <c r="CH290" s="15"/>
      <c r="CI290" s="15"/>
      <c r="CJ290" s="15"/>
      <c r="CK290" s="15"/>
      <c r="CN290" s="15"/>
      <c r="CO290" s="15"/>
      <c r="CP290" s="15"/>
      <c r="CQ290" s="15"/>
      <c r="CR290" s="15"/>
      <c r="CS290" s="15"/>
      <c r="CT290" s="15"/>
      <c r="CU290" s="15"/>
      <c r="CX290" s="15"/>
      <c r="CY290" s="15"/>
      <c r="CZ290" s="15"/>
      <c r="DA290" s="15"/>
      <c r="DB290" s="15"/>
      <c r="DC290" s="15"/>
      <c r="DD290" s="15"/>
      <c r="DE290" s="15"/>
      <c r="DH290" s="15"/>
      <c r="DI290" s="15"/>
      <c r="DJ290" s="15"/>
      <c r="DK290" s="15"/>
      <c r="DL290" s="15"/>
      <c r="DM290" s="15"/>
      <c r="DN290" s="15"/>
      <c r="DO290" s="15"/>
      <c r="DR290" s="15"/>
      <c r="DS290" s="15"/>
      <c r="DT290" s="15"/>
      <c r="DU290" s="15"/>
      <c r="DV290" s="15"/>
      <c r="DW290" s="15"/>
      <c r="DX290" s="15"/>
      <c r="DY290" s="15"/>
      <c r="EB290" s="15"/>
      <c r="EC290" s="15"/>
      <c r="ED290" s="15"/>
      <c r="EE290" s="15"/>
      <c r="EF290" s="15"/>
      <c r="EG290" s="15"/>
      <c r="EH290" s="15"/>
      <c r="EI290" s="15"/>
      <c r="EL290" s="15"/>
      <c r="EM290" s="15"/>
      <c r="EN290" s="15"/>
      <c r="EO290" s="15"/>
      <c r="EP290" s="15"/>
      <c r="EQ290" s="15"/>
      <c r="ER290" s="15"/>
      <c r="ES290" s="15"/>
      <c r="EV290" s="15"/>
      <c r="EW290" s="15"/>
      <c r="EX290" s="15"/>
      <c r="EY290" s="15"/>
      <c r="EZ290" s="15"/>
      <c r="FA290" s="15"/>
      <c r="FB290" s="15"/>
      <c r="FC290" s="15"/>
      <c r="FF290" s="15"/>
      <c r="FG290" s="15"/>
      <c r="FH290" s="15"/>
      <c r="FI290" s="15"/>
      <c r="FJ290" s="15"/>
      <c r="FK290" s="15"/>
      <c r="FL290" s="15"/>
      <c r="FM290" s="15"/>
      <c r="FP290" s="15"/>
      <c r="FQ290" s="15"/>
      <c r="FR290" s="15"/>
      <c r="FS290" s="15"/>
      <c r="FT290" s="15"/>
      <c r="FU290" s="15"/>
      <c r="FV290" s="15"/>
      <c r="FW290" s="15"/>
      <c r="FZ290" s="15"/>
      <c r="GA290" s="15"/>
      <c r="GB290" s="15"/>
      <c r="GC290" s="15"/>
      <c r="GD290" s="15"/>
      <c r="GE290" s="15"/>
      <c r="GF290" s="15"/>
      <c r="GG290" s="15"/>
      <c r="GJ290" s="15"/>
      <c r="GK290" s="15"/>
      <c r="GL290" s="15"/>
      <c r="GM290" s="15"/>
      <c r="GN290" s="15"/>
      <c r="GO290" s="15"/>
      <c r="GP290" s="15"/>
      <c r="GQ290" s="15"/>
      <c r="GT290" s="15"/>
      <c r="GU290" s="15"/>
      <c r="GV290" s="15"/>
      <c r="GW290" s="15"/>
      <c r="GX290" s="15"/>
      <c r="GY290" s="15"/>
      <c r="GZ290" s="15"/>
      <c r="HA290" s="15"/>
      <c r="HD290" s="15"/>
      <c r="HE290" s="15"/>
      <c r="HF290" s="15"/>
      <c r="HG290" s="15"/>
      <c r="HH290" s="15"/>
      <c r="HI290" s="15"/>
      <c r="HJ290" s="15"/>
      <c r="HK290" s="15"/>
      <c r="HN290" s="15"/>
      <c r="HO290" s="15"/>
      <c r="HP290" s="15"/>
      <c r="HQ290" s="15"/>
      <c r="HR290" s="15"/>
      <c r="HS290" s="15"/>
      <c r="HT290" s="15"/>
      <c r="HU290" s="15"/>
      <c r="HX290" s="15"/>
      <c r="HY290" s="15"/>
      <c r="HZ290" s="15"/>
      <c r="IA290" s="15"/>
      <c r="IB290" s="15"/>
      <c r="IC290" s="15"/>
      <c r="ID290" s="15"/>
      <c r="IE290" s="15"/>
      <c r="IH290" s="15"/>
      <c r="II290" s="15"/>
      <c r="IJ290" s="15"/>
      <c r="IK290" s="15"/>
      <c r="IL290" s="15"/>
      <c r="IM290" s="15"/>
      <c r="IN290" s="15"/>
      <c r="IO290" s="15"/>
      <c r="IR290" s="15"/>
      <c r="IS290" s="15"/>
      <c r="IT290" s="15"/>
      <c r="IU290" s="15"/>
      <c r="IV290" s="15"/>
      <c r="IW290" s="15"/>
      <c r="IX290" s="15"/>
      <c r="IY290" s="15"/>
      <c r="JB290" s="15"/>
      <c r="JC290" s="15"/>
      <c r="JD290" s="15"/>
      <c r="JE290" s="15"/>
      <c r="JF290" s="15"/>
      <c r="JG290" s="15"/>
      <c r="JH290" s="15"/>
      <c r="JI290" s="15"/>
      <c r="JL290" s="15"/>
      <c r="JM290" s="15"/>
      <c r="JN290" s="15"/>
      <c r="JO290" s="15"/>
      <c r="JP290" s="15"/>
      <c r="JQ290" s="15"/>
      <c r="JR290" s="15"/>
      <c r="JS290" s="15"/>
      <c r="JV290" s="15"/>
      <c r="JW290" s="15"/>
      <c r="JX290" s="15"/>
      <c r="JY290" s="15"/>
      <c r="JZ290" s="15"/>
      <c r="KA290" s="15"/>
      <c r="KB290" s="15"/>
      <c r="KC290" s="15"/>
      <c r="KF290" s="15"/>
      <c r="KG290" s="15"/>
      <c r="KH290" s="15"/>
      <c r="KI290" s="15"/>
      <c r="KJ290" s="15"/>
      <c r="KK290" s="15"/>
      <c r="KL290" s="15"/>
      <c r="KM290" s="15"/>
      <c r="KP290" s="15"/>
      <c r="KQ290" s="15"/>
      <c r="KR290" s="15"/>
      <c r="KS290" s="15"/>
      <c r="KT290" s="15"/>
      <c r="KU290" s="15"/>
      <c r="KV290" s="15"/>
      <c r="KW290" s="15"/>
      <c r="KZ290" s="15"/>
      <c r="LA290" s="15"/>
    </row>
    <row r="291" spans="3:313" x14ac:dyDescent="0.25">
      <c r="C291" s="15"/>
      <c r="D291" s="15"/>
      <c r="E291" s="15"/>
      <c r="F291" s="15"/>
      <c r="G291" s="15"/>
      <c r="H291" s="15"/>
      <c r="I291" s="15"/>
      <c r="L291" s="15"/>
      <c r="M291" s="15"/>
      <c r="N291" s="15"/>
      <c r="O291" s="15"/>
      <c r="P291" s="15"/>
      <c r="Q291" s="15"/>
      <c r="R291" s="15"/>
      <c r="S291" s="15"/>
      <c r="V291" s="15"/>
      <c r="W291" s="15"/>
      <c r="X291" s="15"/>
      <c r="Y291" s="15"/>
      <c r="Z291" s="15"/>
      <c r="AA291" s="15"/>
      <c r="AB291" s="15"/>
      <c r="AC291" s="15"/>
      <c r="AF291" s="15"/>
      <c r="AG291" s="15"/>
      <c r="AH291" s="15"/>
      <c r="AI291" s="15"/>
      <c r="AJ291" s="15"/>
      <c r="AK291" s="15"/>
      <c r="AL291" s="15"/>
      <c r="AM291" s="15"/>
      <c r="AP291" s="15"/>
      <c r="AQ291" s="15"/>
      <c r="AR291" s="15"/>
      <c r="AS291" s="15"/>
      <c r="AT291" s="15"/>
      <c r="AU291" s="15"/>
      <c r="AV291" s="15"/>
      <c r="AW291" s="15"/>
      <c r="AZ291" s="15"/>
      <c r="BA291" s="15"/>
      <c r="BB291" s="15"/>
      <c r="BC291" s="15"/>
      <c r="BD291" s="15"/>
      <c r="BE291" s="15"/>
      <c r="BF291" s="15"/>
      <c r="BG291" s="15"/>
      <c r="BJ291" s="15"/>
      <c r="BK291" s="15"/>
      <c r="BL291" s="15"/>
      <c r="BM291" s="15"/>
      <c r="BN291" s="15"/>
      <c r="BO291" s="15"/>
      <c r="BP291" s="15"/>
      <c r="BQ291" s="15"/>
      <c r="BT291" s="15"/>
      <c r="BU291" s="15"/>
      <c r="BV291" s="15"/>
      <c r="BW291" s="15"/>
      <c r="BX291" s="15"/>
      <c r="BY291" s="15"/>
      <c r="BZ291" s="15"/>
      <c r="CA291" s="15"/>
      <c r="CD291" s="15"/>
      <c r="CE291" s="15"/>
      <c r="CF291" s="15"/>
      <c r="CG291" s="15"/>
      <c r="CH291" s="15"/>
      <c r="CI291" s="15"/>
      <c r="CJ291" s="15"/>
      <c r="CK291" s="15"/>
      <c r="CN291" s="15"/>
      <c r="CO291" s="15"/>
      <c r="CP291" s="15"/>
      <c r="CQ291" s="15"/>
      <c r="CR291" s="15"/>
      <c r="CS291" s="15"/>
      <c r="CT291" s="15"/>
      <c r="CU291" s="15"/>
      <c r="CX291" s="15"/>
      <c r="CY291" s="15"/>
      <c r="CZ291" s="15"/>
      <c r="DA291" s="15"/>
      <c r="DB291" s="15"/>
      <c r="DC291" s="15"/>
      <c r="DD291" s="15"/>
      <c r="DE291" s="15"/>
      <c r="DH291" s="15"/>
      <c r="DI291" s="15"/>
      <c r="DJ291" s="15"/>
      <c r="DK291" s="15"/>
      <c r="DL291" s="15"/>
      <c r="DM291" s="15"/>
      <c r="DN291" s="15"/>
      <c r="DO291" s="15"/>
      <c r="DR291" s="15"/>
      <c r="DS291" s="15"/>
      <c r="DT291" s="15"/>
      <c r="DU291" s="15"/>
      <c r="DV291" s="15"/>
      <c r="DW291" s="15"/>
      <c r="DX291" s="15"/>
      <c r="DY291" s="15"/>
      <c r="EB291" s="15"/>
      <c r="EC291" s="15"/>
      <c r="ED291" s="15"/>
      <c r="EE291" s="15"/>
      <c r="EF291" s="15"/>
      <c r="EG291" s="15"/>
      <c r="EH291" s="15"/>
      <c r="EI291" s="15"/>
      <c r="EL291" s="15"/>
      <c r="EM291" s="15"/>
      <c r="EN291" s="15"/>
      <c r="EO291" s="15"/>
      <c r="EP291" s="15"/>
      <c r="EQ291" s="15"/>
      <c r="ER291" s="15"/>
      <c r="ES291" s="15"/>
      <c r="EV291" s="15"/>
      <c r="EW291" s="15"/>
      <c r="EX291" s="15"/>
      <c r="EY291" s="15"/>
      <c r="EZ291" s="15"/>
      <c r="FA291" s="15"/>
      <c r="FB291" s="15"/>
      <c r="FC291" s="15"/>
      <c r="FF291" s="15"/>
      <c r="FG291" s="15"/>
      <c r="FH291" s="15"/>
      <c r="FI291" s="15"/>
      <c r="FJ291" s="15"/>
      <c r="FK291" s="15"/>
      <c r="FL291" s="15"/>
      <c r="FM291" s="15"/>
      <c r="FP291" s="15"/>
      <c r="FQ291" s="15"/>
      <c r="FR291" s="15"/>
      <c r="FS291" s="15"/>
      <c r="FT291" s="15"/>
      <c r="FU291" s="15"/>
      <c r="FV291" s="15"/>
      <c r="FW291" s="15"/>
      <c r="FZ291" s="15"/>
      <c r="GA291" s="15"/>
      <c r="GB291" s="15"/>
      <c r="GC291" s="15"/>
      <c r="GD291" s="15"/>
      <c r="GE291" s="15"/>
      <c r="GF291" s="15"/>
      <c r="GG291" s="15"/>
      <c r="GJ291" s="15"/>
      <c r="GK291" s="15"/>
      <c r="GL291" s="15"/>
      <c r="GM291" s="15"/>
      <c r="GN291" s="15"/>
      <c r="GO291" s="15"/>
      <c r="GP291" s="15"/>
      <c r="GQ291" s="15"/>
      <c r="GT291" s="15"/>
      <c r="GU291" s="15"/>
      <c r="GV291" s="15"/>
      <c r="GW291" s="15"/>
      <c r="GX291" s="15"/>
      <c r="GY291" s="15"/>
      <c r="GZ291" s="15"/>
      <c r="HA291" s="15"/>
      <c r="HD291" s="15"/>
      <c r="HE291" s="15"/>
      <c r="HF291" s="15"/>
      <c r="HG291" s="15"/>
      <c r="HH291" s="15"/>
      <c r="HI291" s="15"/>
      <c r="HJ291" s="15"/>
      <c r="HK291" s="15"/>
      <c r="HN291" s="15"/>
      <c r="HO291" s="15"/>
      <c r="HP291" s="15"/>
      <c r="HQ291" s="15"/>
      <c r="HR291" s="15"/>
      <c r="HS291" s="15"/>
      <c r="HT291" s="15"/>
      <c r="HU291" s="15"/>
      <c r="HX291" s="15"/>
      <c r="HY291" s="15"/>
      <c r="HZ291" s="15"/>
      <c r="IA291" s="15"/>
      <c r="IB291" s="15"/>
      <c r="IC291" s="15"/>
      <c r="ID291" s="15"/>
      <c r="IE291" s="15"/>
      <c r="IH291" s="15"/>
      <c r="II291" s="15"/>
      <c r="IJ291" s="15"/>
      <c r="IK291" s="15"/>
      <c r="IL291" s="15"/>
      <c r="IM291" s="15"/>
      <c r="IN291" s="15"/>
      <c r="IO291" s="15"/>
      <c r="IR291" s="15"/>
      <c r="IS291" s="15"/>
      <c r="IT291" s="15"/>
      <c r="IU291" s="15"/>
      <c r="IV291" s="15"/>
      <c r="IW291" s="15"/>
      <c r="IX291" s="15"/>
      <c r="IY291" s="15"/>
      <c r="JB291" s="15"/>
      <c r="JC291" s="15"/>
      <c r="JD291" s="15"/>
      <c r="JE291" s="15"/>
      <c r="JF291" s="15"/>
      <c r="JG291" s="15"/>
      <c r="JH291" s="15"/>
      <c r="JI291" s="15"/>
      <c r="JL291" s="15"/>
      <c r="JM291" s="15"/>
      <c r="JN291" s="15"/>
      <c r="JO291" s="15"/>
      <c r="JP291" s="15"/>
      <c r="JQ291" s="15"/>
      <c r="JR291" s="15"/>
      <c r="JS291" s="15"/>
      <c r="JV291" s="15"/>
      <c r="JW291" s="15"/>
      <c r="JX291" s="15"/>
      <c r="JY291" s="15"/>
      <c r="JZ291" s="15"/>
      <c r="KA291" s="15"/>
      <c r="KB291" s="15"/>
      <c r="KC291" s="15"/>
      <c r="KF291" s="15"/>
      <c r="KG291" s="15"/>
      <c r="KH291" s="15"/>
      <c r="KI291" s="15"/>
      <c r="KJ291" s="15"/>
      <c r="KK291" s="15"/>
      <c r="KL291" s="15"/>
      <c r="KM291" s="15"/>
      <c r="KP291" s="15"/>
      <c r="KQ291" s="15"/>
      <c r="KR291" s="15"/>
      <c r="KS291" s="15"/>
      <c r="KT291" s="15"/>
      <c r="KU291" s="15"/>
      <c r="KV291" s="15"/>
      <c r="KW291" s="15"/>
      <c r="KZ291" s="15"/>
      <c r="LA291" s="15"/>
    </row>
    <row r="292" spans="3:313" x14ac:dyDescent="0.25">
      <c r="C292" s="15"/>
      <c r="D292" s="15"/>
      <c r="E292" s="15"/>
      <c r="F292" s="15"/>
      <c r="G292" s="15"/>
      <c r="H292" s="15"/>
      <c r="I292" s="15"/>
      <c r="L292" s="15"/>
      <c r="M292" s="15"/>
      <c r="N292" s="15"/>
      <c r="O292" s="15"/>
      <c r="P292" s="15"/>
      <c r="Q292" s="15"/>
      <c r="R292" s="15"/>
      <c r="S292" s="15"/>
      <c r="V292" s="15"/>
      <c r="W292" s="15"/>
      <c r="X292" s="15"/>
      <c r="Y292" s="15"/>
      <c r="Z292" s="15"/>
      <c r="AA292" s="15"/>
      <c r="AB292" s="15"/>
      <c r="AC292" s="15"/>
      <c r="AF292" s="15"/>
      <c r="AG292" s="15"/>
      <c r="AH292" s="15"/>
      <c r="AI292" s="15"/>
      <c r="AJ292" s="15"/>
      <c r="AK292" s="15"/>
      <c r="AL292" s="15"/>
      <c r="AM292" s="15"/>
      <c r="AP292" s="15"/>
      <c r="AQ292" s="15"/>
      <c r="AR292" s="15"/>
      <c r="AS292" s="15"/>
      <c r="AT292" s="15"/>
      <c r="AU292" s="15"/>
      <c r="AV292" s="15"/>
      <c r="AW292" s="15"/>
      <c r="AZ292" s="15"/>
      <c r="BA292" s="15"/>
      <c r="BB292" s="15"/>
      <c r="BC292" s="15"/>
      <c r="BD292" s="15"/>
      <c r="BE292" s="15"/>
      <c r="BF292" s="15"/>
      <c r="BG292" s="15"/>
      <c r="BJ292" s="15"/>
      <c r="BK292" s="15"/>
      <c r="BL292" s="15"/>
      <c r="BM292" s="15"/>
      <c r="BN292" s="15"/>
      <c r="BO292" s="15"/>
      <c r="BP292" s="15"/>
      <c r="BQ292" s="15"/>
      <c r="BT292" s="15"/>
      <c r="BU292" s="15"/>
      <c r="BV292" s="15"/>
      <c r="BW292" s="15"/>
      <c r="BX292" s="15"/>
      <c r="BY292" s="15"/>
      <c r="BZ292" s="15"/>
      <c r="CA292" s="15"/>
      <c r="CD292" s="15"/>
      <c r="CE292" s="15"/>
      <c r="CF292" s="15"/>
      <c r="CG292" s="15"/>
      <c r="CH292" s="15"/>
      <c r="CI292" s="15"/>
      <c r="CJ292" s="15"/>
      <c r="CK292" s="15"/>
      <c r="CN292" s="15"/>
      <c r="CO292" s="15"/>
      <c r="CP292" s="15"/>
      <c r="CQ292" s="15"/>
      <c r="CR292" s="15"/>
      <c r="CS292" s="15"/>
      <c r="CT292" s="15"/>
      <c r="CU292" s="15"/>
      <c r="CX292" s="15"/>
      <c r="CY292" s="15"/>
      <c r="CZ292" s="15"/>
      <c r="DA292" s="15"/>
      <c r="DB292" s="15"/>
      <c r="DC292" s="15"/>
      <c r="DD292" s="15"/>
      <c r="DE292" s="15"/>
      <c r="DH292" s="15"/>
      <c r="DI292" s="15"/>
      <c r="DJ292" s="15"/>
      <c r="DK292" s="15"/>
      <c r="DL292" s="15"/>
      <c r="DM292" s="15"/>
      <c r="DN292" s="15"/>
      <c r="DO292" s="15"/>
      <c r="DR292" s="15"/>
      <c r="DS292" s="15"/>
      <c r="DT292" s="15"/>
      <c r="DU292" s="15"/>
      <c r="DV292" s="15"/>
      <c r="DW292" s="15"/>
      <c r="DX292" s="15"/>
      <c r="DY292" s="15"/>
      <c r="EB292" s="15"/>
      <c r="EC292" s="15"/>
      <c r="ED292" s="15"/>
      <c r="EE292" s="15"/>
      <c r="EF292" s="15"/>
      <c r="EG292" s="15"/>
      <c r="EH292" s="15"/>
      <c r="EI292" s="15"/>
      <c r="EL292" s="15"/>
      <c r="EM292" s="15"/>
      <c r="EN292" s="15"/>
      <c r="EO292" s="15"/>
      <c r="EP292" s="15"/>
      <c r="EQ292" s="15"/>
      <c r="ER292" s="15"/>
      <c r="ES292" s="15"/>
      <c r="EV292" s="15"/>
      <c r="EW292" s="15"/>
      <c r="EX292" s="15"/>
      <c r="EY292" s="15"/>
      <c r="EZ292" s="15"/>
      <c r="FA292" s="15"/>
      <c r="FB292" s="15"/>
      <c r="FC292" s="15"/>
      <c r="FF292" s="15"/>
      <c r="FG292" s="15"/>
      <c r="FH292" s="15"/>
      <c r="FI292" s="15"/>
      <c r="FJ292" s="15"/>
      <c r="FK292" s="15"/>
      <c r="FL292" s="15"/>
      <c r="FM292" s="15"/>
      <c r="FP292" s="15"/>
      <c r="FQ292" s="15"/>
      <c r="FR292" s="15"/>
      <c r="FS292" s="15"/>
      <c r="FT292" s="15"/>
      <c r="FU292" s="15"/>
      <c r="FV292" s="15"/>
      <c r="FW292" s="15"/>
      <c r="FZ292" s="15"/>
      <c r="GA292" s="15"/>
      <c r="GB292" s="15"/>
      <c r="GC292" s="15"/>
      <c r="GD292" s="15"/>
      <c r="GE292" s="15"/>
      <c r="GF292" s="15"/>
      <c r="GG292" s="15"/>
      <c r="GJ292" s="15"/>
      <c r="GK292" s="15"/>
      <c r="GL292" s="15"/>
      <c r="GM292" s="15"/>
      <c r="GN292" s="15"/>
      <c r="GO292" s="15"/>
      <c r="GP292" s="15"/>
      <c r="GQ292" s="15"/>
      <c r="GT292" s="15"/>
      <c r="GU292" s="15"/>
      <c r="GV292" s="15"/>
      <c r="GW292" s="15"/>
      <c r="GX292" s="15"/>
      <c r="GY292" s="15"/>
      <c r="GZ292" s="15"/>
      <c r="HA292" s="15"/>
      <c r="HD292" s="15"/>
      <c r="HE292" s="15"/>
      <c r="HF292" s="15"/>
      <c r="HG292" s="15"/>
      <c r="HH292" s="15"/>
      <c r="HI292" s="15"/>
      <c r="HJ292" s="15"/>
      <c r="HK292" s="15"/>
      <c r="HN292" s="15"/>
      <c r="HO292" s="15"/>
      <c r="HP292" s="15"/>
      <c r="HQ292" s="15"/>
      <c r="HR292" s="15"/>
      <c r="HS292" s="15"/>
      <c r="HT292" s="15"/>
      <c r="HU292" s="15"/>
      <c r="HX292" s="15"/>
      <c r="HY292" s="15"/>
      <c r="HZ292" s="15"/>
      <c r="IA292" s="15"/>
      <c r="IB292" s="15"/>
      <c r="IC292" s="15"/>
      <c r="ID292" s="15"/>
      <c r="IE292" s="15"/>
      <c r="IH292" s="15"/>
      <c r="II292" s="15"/>
      <c r="IJ292" s="15"/>
      <c r="IK292" s="15"/>
      <c r="IL292" s="15"/>
      <c r="IM292" s="15"/>
      <c r="IN292" s="15"/>
      <c r="IO292" s="15"/>
      <c r="IR292" s="15"/>
      <c r="IS292" s="15"/>
      <c r="IT292" s="15"/>
      <c r="IU292" s="15"/>
      <c r="IV292" s="15"/>
      <c r="IW292" s="15"/>
      <c r="IX292" s="15"/>
      <c r="IY292" s="15"/>
      <c r="JB292" s="15"/>
      <c r="JC292" s="15"/>
      <c r="JD292" s="15"/>
      <c r="JE292" s="15"/>
      <c r="JF292" s="15"/>
      <c r="JG292" s="15"/>
      <c r="JH292" s="15"/>
      <c r="JI292" s="15"/>
      <c r="JL292" s="15"/>
      <c r="JM292" s="15"/>
      <c r="JN292" s="15"/>
      <c r="JO292" s="15"/>
      <c r="JP292" s="15"/>
      <c r="JQ292" s="15"/>
      <c r="JR292" s="15"/>
      <c r="JS292" s="15"/>
      <c r="JV292" s="15"/>
      <c r="JW292" s="15"/>
      <c r="JX292" s="15"/>
      <c r="JY292" s="15"/>
      <c r="JZ292" s="15"/>
      <c r="KA292" s="15"/>
      <c r="KB292" s="15"/>
      <c r="KC292" s="15"/>
      <c r="KF292" s="15"/>
      <c r="KG292" s="15"/>
      <c r="KH292" s="15"/>
      <c r="KI292" s="15"/>
      <c r="KJ292" s="15"/>
      <c r="KK292" s="15"/>
      <c r="KL292" s="15"/>
      <c r="KM292" s="15"/>
      <c r="KP292" s="15"/>
      <c r="KQ292" s="15"/>
      <c r="KR292" s="15"/>
      <c r="KS292" s="15"/>
      <c r="KT292" s="15"/>
      <c r="KU292" s="15"/>
      <c r="KV292" s="15"/>
      <c r="KW292" s="15"/>
      <c r="KZ292" s="15"/>
      <c r="LA292" s="15"/>
    </row>
    <row r="293" spans="3:313" x14ac:dyDescent="0.25">
      <c r="C293" s="15"/>
      <c r="D293" s="15"/>
      <c r="E293" s="15"/>
      <c r="F293" s="15"/>
      <c r="G293" s="15"/>
      <c r="H293" s="15"/>
      <c r="I293" s="15"/>
      <c r="L293" s="15"/>
      <c r="M293" s="15"/>
      <c r="N293" s="15"/>
      <c r="O293" s="15"/>
      <c r="P293" s="15"/>
      <c r="Q293" s="15"/>
      <c r="R293" s="15"/>
      <c r="S293" s="15"/>
      <c r="V293" s="15"/>
      <c r="W293" s="15"/>
      <c r="X293" s="15"/>
      <c r="Y293" s="15"/>
      <c r="Z293" s="15"/>
      <c r="AA293" s="15"/>
      <c r="AB293" s="15"/>
      <c r="AC293" s="15"/>
      <c r="AF293" s="15"/>
      <c r="AG293" s="15"/>
      <c r="AH293" s="15"/>
      <c r="AI293" s="15"/>
      <c r="AJ293" s="15"/>
      <c r="AK293" s="15"/>
      <c r="AL293" s="15"/>
      <c r="AM293" s="15"/>
      <c r="AP293" s="15"/>
      <c r="AQ293" s="15"/>
      <c r="AR293" s="15"/>
      <c r="AS293" s="15"/>
      <c r="AT293" s="15"/>
      <c r="AU293" s="15"/>
      <c r="AV293" s="15"/>
      <c r="AW293" s="15"/>
      <c r="AZ293" s="15"/>
      <c r="BA293" s="15"/>
      <c r="BB293" s="15"/>
      <c r="BC293" s="15"/>
      <c r="BD293" s="15"/>
      <c r="BE293" s="15"/>
      <c r="BF293" s="15"/>
      <c r="BG293" s="15"/>
      <c r="BJ293" s="15"/>
      <c r="BK293" s="15"/>
      <c r="BL293" s="15"/>
      <c r="BM293" s="15"/>
      <c r="BN293" s="15"/>
      <c r="BO293" s="15"/>
      <c r="BP293" s="15"/>
      <c r="BQ293" s="15"/>
      <c r="BT293" s="15"/>
      <c r="BU293" s="15"/>
      <c r="BV293" s="15"/>
      <c r="BW293" s="15"/>
      <c r="BX293" s="15"/>
      <c r="BY293" s="15"/>
      <c r="BZ293" s="15"/>
      <c r="CA293" s="15"/>
      <c r="CD293" s="15"/>
      <c r="CE293" s="15"/>
      <c r="CF293" s="15"/>
      <c r="CG293" s="15"/>
      <c r="CH293" s="15"/>
      <c r="CI293" s="15"/>
      <c r="CJ293" s="15"/>
      <c r="CK293" s="15"/>
      <c r="CN293" s="15"/>
      <c r="CO293" s="15"/>
      <c r="CP293" s="15"/>
      <c r="CQ293" s="15"/>
      <c r="CR293" s="15"/>
      <c r="CS293" s="15"/>
      <c r="CT293" s="15"/>
      <c r="CU293" s="15"/>
      <c r="CX293" s="15"/>
      <c r="CY293" s="15"/>
      <c r="CZ293" s="15"/>
      <c r="DA293" s="15"/>
      <c r="DB293" s="15"/>
      <c r="DC293" s="15"/>
      <c r="DD293" s="15"/>
      <c r="DE293" s="15"/>
      <c r="DH293" s="15"/>
      <c r="DI293" s="15"/>
      <c r="DJ293" s="15"/>
      <c r="DK293" s="15"/>
      <c r="DL293" s="15"/>
      <c r="DM293" s="15"/>
      <c r="DN293" s="15"/>
      <c r="DO293" s="15"/>
      <c r="DR293" s="15"/>
      <c r="DS293" s="15"/>
      <c r="DT293" s="15"/>
      <c r="DU293" s="15"/>
      <c r="DV293" s="15"/>
      <c r="DW293" s="15"/>
      <c r="DX293" s="15"/>
      <c r="DY293" s="15"/>
      <c r="EB293" s="15"/>
      <c r="EC293" s="15"/>
      <c r="ED293" s="15"/>
      <c r="EE293" s="15"/>
      <c r="EF293" s="15"/>
      <c r="EG293" s="15"/>
      <c r="EH293" s="15"/>
      <c r="EI293" s="15"/>
      <c r="EL293" s="15"/>
      <c r="EM293" s="15"/>
      <c r="EN293" s="15"/>
      <c r="EO293" s="15"/>
      <c r="EP293" s="15"/>
      <c r="EQ293" s="15"/>
      <c r="ER293" s="15"/>
      <c r="ES293" s="15"/>
      <c r="EV293" s="15"/>
      <c r="EW293" s="15"/>
      <c r="EX293" s="15"/>
      <c r="EY293" s="15"/>
      <c r="EZ293" s="15"/>
      <c r="FA293" s="15"/>
      <c r="FB293" s="15"/>
      <c r="FC293" s="15"/>
      <c r="FF293" s="15"/>
      <c r="FG293" s="15"/>
      <c r="FH293" s="15"/>
      <c r="FI293" s="15"/>
      <c r="FJ293" s="15"/>
      <c r="FK293" s="15"/>
      <c r="FL293" s="15"/>
      <c r="FM293" s="15"/>
      <c r="FP293" s="15"/>
      <c r="FQ293" s="15"/>
      <c r="FR293" s="15"/>
      <c r="FS293" s="15"/>
      <c r="FT293" s="15"/>
      <c r="FU293" s="15"/>
      <c r="FV293" s="15"/>
      <c r="FW293" s="15"/>
      <c r="FZ293" s="15"/>
      <c r="GA293" s="15"/>
      <c r="GB293" s="15"/>
      <c r="GC293" s="15"/>
      <c r="GD293" s="15"/>
      <c r="GE293" s="15"/>
      <c r="GF293" s="15"/>
      <c r="GG293" s="15"/>
      <c r="GJ293" s="15"/>
      <c r="GK293" s="15"/>
      <c r="GL293" s="15"/>
      <c r="GM293" s="15"/>
      <c r="GN293" s="15"/>
      <c r="GO293" s="15"/>
      <c r="GP293" s="15"/>
      <c r="GQ293" s="15"/>
      <c r="GT293" s="15"/>
      <c r="GU293" s="15"/>
      <c r="GV293" s="15"/>
      <c r="GW293" s="15"/>
      <c r="GX293" s="15"/>
      <c r="GY293" s="15"/>
      <c r="GZ293" s="15"/>
      <c r="HA293" s="15"/>
      <c r="HD293" s="15"/>
      <c r="HE293" s="15"/>
      <c r="HF293" s="15"/>
      <c r="HG293" s="15"/>
      <c r="HH293" s="15"/>
      <c r="HI293" s="15"/>
      <c r="HJ293" s="15"/>
      <c r="HK293" s="15"/>
      <c r="HN293" s="15"/>
      <c r="HO293" s="15"/>
      <c r="HP293" s="15"/>
      <c r="HQ293" s="15"/>
      <c r="HR293" s="15"/>
      <c r="HS293" s="15"/>
      <c r="HT293" s="15"/>
      <c r="HU293" s="15"/>
      <c r="HX293" s="15"/>
      <c r="HY293" s="15"/>
      <c r="HZ293" s="15"/>
      <c r="IA293" s="15"/>
      <c r="IB293" s="15"/>
      <c r="IC293" s="15"/>
      <c r="ID293" s="15"/>
      <c r="IE293" s="15"/>
      <c r="IH293" s="15"/>
      <c r="II293" s="15"/>
      <c r="IJ293" s="15"/>
      <c r="IK293" s="15"/>
      <c r="IL293" s="15"/>
      <c r="IM293" s="15"/>
      <c r="IN293" s="15"/>
      <c r="IO293" s="15"/>
      <c r="IR293" s="15"/>
      <c r="IS293" s="15"/>
      <c r="IT293" s="15"/>
      <c r="IU293" s="15"/>
      <c r="IV293" s="15"/>
      <c r="IW293" s="15"/>
      <c r="IX293" s="15"/>
      <c r="IY293" s="15"/>
      <c r="JB293" s="15"/>
      <c r="JC293" s="15"/>
      <c r="JD293" s="15"/>
      <c r="JE293" s="15"/>
      <c r="JF293" s="15"/>
      <c r="JG293" s="15"/>
      <c r="JH293" s="15"/>
      <c r="JI293" s="15"/>
      <c r="JL293" s="15"/>
      <c r="JM293" s="15"/>
      <c r="JN293" s="15"/>
      <c r="JO293" s="15"/>
      <c r="JP293" s="15"/>
      <c r="JQ293" s="15"/>
      <c r="JR293" s="15"/>
      <c r="JS293" s="15"/>
      <c r="JV293" s="15"/>
      <c r="JW293" s="15"/>
      <c r="JX293" s="15"/>
      <c r="JY293" s="15"/>
      <c r="JZ293" s="15"/>
      <c r="KA293" s="15"/>
      <c r="KB293" s="15"/>
      <c r="KC293" s="15"/>
      <c r="KF293" s="15"/>
      <c r="KG293" s="15"/>
      <c r="KH293" s="15"/>
      <c r="KI293" s="15"/>
      <c r="KJ293" s="15"/>
      <c r="KK293" s="15"/>
      <c r="KL293" s="15"/>
      <c r="KM293" s="15"/>
      <c r="KP293" s="15"/>
      <c r="KQ293" s="15"/>
      <c r="KR293" s="15"/>
      <c r="KS293" s="15"/>
      <c r="KT293" s="15"/>
      <c r="KU293" s="15"/>
      <c r="KV293" s="15"/>
      <c r="KW293" s="15"/>
      <c r="KZ293" s="15"/>
      <c r="LA293" s="15"/>
    </row>
    <row r="294" spans="3:313" x14ac:dyDescent="0.25">
      <c r="C294" s="15"/>
      <c r="D294" s="15"/>
      <c r="E294" s="15"/>
      <c r="F294" s="15"/>
      <c r="G294" s="15"/>
      <c r="H294" s="15"/>
      <c r="I294" s="15"/>
      <c r="L294" s="15"/>
      <c r="M294" s="15"/>
      <c r="N294" s="15"/>
      <c r="O294" s="15"/>
      <c r="P294" s="15"/>
      <c r="Q294" s="15"/>
      <c r="R294" s="15"/>
      <c r="S294" s="15"/>
      <c r="V294" s="15"/>
      <c r="W294" s="15"/>
      <c r="X294" s="15"/>
      <c r="Y294" s="15"/>
      <c r="Z294" s="15"/>
      <c r="AA294" s="15"/>
      <c r="AB294" s="15"/>
      <c r="AC294" s="15"/>
      <c r="AF294" s="15"/>
      <c r="AG294" s="15"/>
      <c r="AH294" s="15"/>
      <c r="AI294" s="15"/>
      <c r="AJ294" s="15"/>
      <c r="AK294" s="15"/>
      <c r="AL294" s="15"/>
      <c r="AM294" s="15"/>
      <c r="AP294" s="15"/>
      <c r="AQ294" s="15"/>
      <c r="AR294" s="15"/>
      <c r="AS294" s="15"/>
      <c r="AT294" s="15"/>
      <c r="AU294" s="15"/>
      <c r="AV294" s="15"/>
      <c r="AW294" s="15"/>
      <c r="AZ294" s="15"/>
      <c r="BA294" s="15"/>
      <c r="BB294" s="15"/>
      <c r="BC294" s="15"/>
      <c r="BD294" s="15"/>
      <c r="BE294" s="15"/>
      <c r="BF294" s="15"/>
      <c r="BG294" s="15"/>
      <c r="BJ294" s="15"/>
      <c r="BK294" s="15"/>
      <c r="BL294" s="15"/>
      <c r="BM294" s="15"/>
      <c r="BN294" s="15"/>
      <c r="BO294" s="15"/>
      <c r="BP294" s="15"/>
      <c r="BQ294" s="15"/>
      <c r="BT294" s="15"/>
      <c r="BU294" s="15"/>
      <c r="BV294" s="15"/>
      <c r="BW294" s="15"/>
      <c r="BX294" s="15"/>
      <c r="BY294" s="15"/>
      <c r="BZ294" s="15"/>
      <c r="CA294" s="15"/>
      <c r="CD294" s="15"/>
      <c r="CE294" s="15"/>
      <c r="CF294" s="15"/>
      <c r="CG294" s="15"/>
      <c r="CH294" s="15"/>
      <c r="CI294" s="15"/>
      <c r="CJ294" s="15"/>
      <c r="CK294" s="15"/>
      <c r="CN294" s="15"/>
      <c r="CO294" s="15"/>
      <c r="CP294" s="15"/>
      <c r="CQ294" s="15"/>
      <c r="CR294" s="15"/>
      <c r="CS294" s="15"/>
      <c r="CT294" s="15"/>
      <c r="CU294" s="15"/>
      <c r="CX294" s="15"/>
      <c r="CY294" s="15"/>
      <c r="CZ294" s="15"/>
      <c r="DA294" s="15"/>
      <c r="DB294" s="15"/>
      <c r="DC294" s="15"/>
      <c r="DD294" s="15"/>
      <c r="DE294" s="15"/>
      <c r="DH294" s="15"/>
      <c r="DI294" s="15"/>
      <c r="DJ294" s="15"/>
      <c r="DK294" s="15"/>
      <c r="DL294" s="15"/>
      <c r="DM294" s="15"/>
      <c r="DN294" s="15"/>
      <c r="DO294" s="15"/>
      <c r="DR294" s="15"/>
      <c r="DS294" s="15"/>
      <c r="DT294" s="15"/>
      <c r="DU294" s="15"/>
      <c r="DV294" s="15"/>
      <c r="DW294" s="15"/>
      <c r="DX294" s="15"/>
      <c r="DY294" s="15"/>
      <c r="EB294" s="15"/>
      <c r="EC294" s="15"/>
      <c r="ED294" s="15"/>
      <c r="EE294" s="15"/>
      <c r="EF294" s="15"/>
      <c r="EG294" s="15"/>
      <c r="EH294" s="15"/>
      <c r="EI294" s="15"/>
      <c r="EL294" s="15"/>
      <c r="EM294" s="15"/>
      <c r="EN294" s="15"/>
      <c r="EO294" s="15"/>
      <c r="EP294" s="15"/>
      <c r="EQ294" s="15"/>
      <c r="ER294" s="15"/>
      <c r="ES294" s="15"/>
      <c r="EV294" s="15"/>
      <c r="EW294" s="15"/>
      <c r="EX294" s="15"/>
      <c r="EY294" s="15"/>
      <c r="EZ294" s="15"/>
      <c r="FA294" s="15"/>
      <c r="FB294" s="15"/>
      <c r="FC294" s="15"/>
      <c r="FF294" s="15"/>
      <c r="FG294" s="15"/>
      <c r="FH294" s="15"/>
      <c r="FI294" s="15"/>
      <c r="FJ294" s="15"/>
      <c r="FK294" s="15"/>
      <c r="FL294" s="15"/>
      <c r="FM294" s="15"/>
      <c r="FP294" s="15"/>
      <c r="FQ294" s="15"/>
      <c r="FR294" s="15"/>
      <c r="FS294" s="15"/>
      <c r="FT294" s="15"/>
      <c r="FU294" s="15"/>
      <c r="FV294" s="15"/>
      <c r="FW294" s="15"/>
      <c r="FZ294" s="15"/>
      <c r="GA294" s="15"/>
      <c r="GB294" s="15"/>
      <c r="GC294" s="15"/>
      <c r="GD294" s="15"/>
      <c r="GE294" s="15"/>
      <c r="GF294" s="15"/>
      <c r="GG294" s="15"/>
      <c r="GJ294" s="15"/>
      <c r="GK294" s="15"/>
      <c r="GL294" s="15"/>
      <c r="GM294" s="15"/>
      <c r="GN294" s="15"/>
      <c r="GO294" s="15"/>
      <c r="GP294" s="15"/>
      <c r="GQ294" s="15"/>
      <c r="GT294" s="15"/>
      <c r="GU294" s="15"/>
      <c r="GV294" s="15"/>
      <c r="GW294" s="15"/>
      <c r="GX294" s="15"/>
      <c r="GY294" s="15"/>
      <c r="GZ294" s="15"/>
      <c r="HA294" s="15"/>
      <c r="HD294" s="15"/>
      <c r="HE294" s="15"/>
      <c r="HF294" s="15"/>
      <c r="HG294" s="15"/>
      <c r="HH294" s="15"/>
      <c r="HI294" s="15"/>
      <c r="HJ294" s="15"/>
      <c r="HK294" s="15"/>
      <c r="HN294" s="15"/>
      <c r="HO294" s="15"/>
      <c r="HP294" s="15"/>
      <c r="HQ294" s="15"/>
      <c r="HR294" s="15"/>
      <c r="HS294" s="15"/>
      <c r="HT294" s="15"/>
      <c r="HU294" s="15"/>
      <c r="HX294" s="15"/>
      <c r="HY294" s="15"/>
      <c r="HZ294" s="15"/>
      <c r="IA294" s="15"/>
      <c r="IB294" s="15"/>
      <c r="IC294" s="15"/>
      <c r="ID294" s="15"/>
      <c r="IE294" s="15"/>
      <c r="IH294" s="15"/>
      <c r="II294" s="15"/>
      <c r="IJ294" s="15"/>
      <c r="IK294" s="15"/>
      <c r="IL294" s="15"/>
      <c r="IM294" s="15"/>
      <c r="IN294" s="15"/>
      <c r="IO294" s="15"/>
      <c r="IR294" s="15"/>
      <c r="IS294" s="15"/>
      <c r="IT294" s="15"/>
      <c r="IU294" s="15"/>
      <c r="IV294" s="15"/>
      <c r="IW294" s="15"/>
      <c r="IX294" s="15"/>
      <c r="IY294" s="15"/>
      <c r="JB294" s="15"/>
      <c r="JC294" s="15"/>
      <c r="JD294" s="15"/>
      <c r="JE294" s="15"/>
      <c r="JF294" s="15"/>
      <c r="JG294" s="15"/>
      <c r="JH294" s="15"/>
      <c r="JI294" s="15"/>
      <c r="JL294" s="15"/>
      <c r="JM294" s="15"/>
      <c r="JN294" s="15"/>
      <c r="JO294" s="15"/>
      <c r="JP294" s="15"/>
      <c r="JQ294" s="15"/>
      <c r="JR294" s="15"/>
      <c r="JS294" s="15"/>
      <c r="JV294" s="15"/>
      <c r="JW294" s="15"/>
      <c r="JX294" s="15"/>
      <c r="JY294" s="15"/>
      <c r="JZ294" s="15"/>
      <c r="KA294" s="15"/>
      <c r="KB294" s="15"/>
      <c r="KC294" s="15"/>
      <c r="KF294" s="15"/>
      <c r="KG294" s="15"/>
      <c r="KH294" s="15"/>
      <c r="KI294" s="15"/>
      <c r="KJ294" s="15"/>
      <c r="KK294" s="15"/>
      <c r="KL294" s="15"/>
      <c r="KM294" s="15"/>
      <c r="KP294" s="15"/>
      <c r="KQ294" s="15"/>
      <c r="KR294" s="15"/>
      <c r="KS294" s="15"/>
      <c r="KT294" s="15"/>
      <c r="KU294" s="15"/>
      <c r="KV294" s="15"/>
      <c r="KW294" s="15"/>
      <c r="KZ294" s="15"/>
      <c r="LA294" s="15"/>
    </row>
    <row r="295" spans="3:313" x14ac:dyDescent="0.25">
      <c r="C295" s="15"/>
      <c r="D295" s="15"/>
      <c r="E295" s="15"/>
      <c r="F295" s="15"/>
      <c r="G295" s="15"/>
      <c r="H295" s="15"/>
      <c r="I295" s="15"/>
      <c r="L295" s="15"/>
      <c r="M295" s="15"/>
      <c r="N295" s="15"/>
      <c r="O295" s="15"/>
      <c r="P295" s="15"/>
      <c r="Q295" s="15"/>
      <c r="R295" s="15"/>
      <c r="S295" s="15"/>
      <c r="V295" s="15"/>
      <c r="W295" s="15"/>
      <c r="X295" s="15"/>
      <c r="Y295" s="15"/>
      <c r="Z295" s="15"/>
      <c r="AA295" s="15"/>
      <c r="AB295" s="15"/>
      <c r="AC295" s="15"/>
      <c r="AF295" s="15"/>
      <c r="AG295" s="15"/>
      <c r="AH295" s="15"/>
      <c r="AI295" s="15"/>
      <c r="AJ295" s="15"/>
      <c r="AK295" s="15"/>
      <c r="AL295" s="15"/>
      <c r="AM295" s="15"/>
      <c r="AP295" s="15"/>
      <c r="AQ295" s="15"/>
      <c r="AR295" s="15"/>
      <c r="AS295" s="15"/>
      <c r="AT295" s="15"/>
      <c r="AU295" s="15"/>
      <c r="AV295" s="15"/>
      <c r="AW295" s="15"/>
      <c r="AZ295" s="15"/>
      <c r="BA295" s="15"/>
      <c r="BB295" s="15"/>
      <c r="BC295" s="15"/>
      <c r="BD295" s="15"/>
      <c r="BE295" s="15"/>
      <c r="BF295" s="15"/>
      <c r="BG295" s="15"/>
      <c r="BJ295" s="15"/>
      <c r="BK295" s="15"/>
      <c r="BL295" s="15"/>
      <c r="BM295" s="15"/>
      <c r="BN295" s="15"/>
      <c r="BO295" s="15"/>
      <c r="BP295" s="15"/>
      <c r="BQ295" s="15"/>
      <c r="BT295" s="15"/>
      <c r="BU295" s="15"/>
      <c r="BV295" s="15"/>
      <c r="BW295" s="15"/>
      <c r="BX295" s="15"/>
      <c r="BY295" s="15"/>
      <c r="BZ295" s="15"/>
      <c r="CA295" s="15"/>
      <c r="CD295" s="15"/>
      <c r="CE295" s="15"/>
      <c r="CF295" s="15"/>
      <c r="CG295" s="15"/>
      <c r="CH295" s="15"/>
      <c r="CI295" s="15"/>
      <c r="CJ295" s="15"/>
      <c r="CK295" s="15"/>
      <c r="CN295" s="15"/>
      <c r="CO295" s="15"/>
      <c r="CP295" s="15"/>
      <c r="CQ295" s="15"/>
      <c r="CR295" s="15"/>
      <c r="CS295" s="15"/>
      <c r="CT295" s="15"/>
      <c r="CU295" s="15"/>
      <c r="CX295" s="15"/>
      <c r="CY295" s="15"/>
      <c r="CZ295" s="15"/>
      <c r="DA295" s="15"/>
      <c r="DB295" s="15"/>
      <c r="DC295" s="15"/>
      <c r="DD295" s="15"/>
      <c r="DE295" s="15"/>
      <c r="DH295" s="15"/>
      <c r="DI295" s="15"/>
      <c r="DJ295" s="15"/>
      <c r="DK295" s="15"/>
      <c r="DL295" s="15"/>
      <c r="DM295" s="15"/>
      <c r="DN295" s="15"/>
      <c r="DO295" s="15"/>
      <c r="DR295" s="15"/>
      <c r="DS295" s="15"/>
      <c r="DT295" s="15"/>
      <c r="DU295" s="15"/>
      <c r="DV295" s="15"/>
      <c r="DW295" s="15"/>
      <c r="DX295" s="15"/>
      <c r="DY295" s="15"/>
      <c r="EB295" s="15"/>
      <c r="EC295" s="15"/>
      <c r="ED295" s="15"/>
      <c r="EE295" s="15"/>
      <c r="EF295" s="15"/>
      <c r="EG295" s="15"/>
      <c r="EH295" s="15"/>
      <c r="EI295" s="15"/>
      <c r="EL295" s="15"/>
      <c r="EM295" s="15"/>
      <c r="EN295" s="15"/>
      <c r="EO295" s="15"/>
      <c r="EP295" s="15"/>
      <c r="EQ295" s="15"/>
      <c r="ER295" s="15"/>
      <c r="ES295" s="15"/>
      <c r="EV295" s="15"/>
      <c r="EW295" s="15"/>
      <c r="EX295" s="15"/>
      <c r="EY295" s="15"/>
      <c r="EZ295" s="15"/>
      <c r="FA295" s="15"/>
      <c r="FB295" s="15"/>
      <c r="FC295" s="15"/>
      <c r="FF295" s="15"/>
      <c r="FG295" s="15"/>
      <c r="FH295" s="15"/>
      <c r="FI295" s="15"/>
      <c r="FJ295" s="15"/>
      <c r="FK295" s="15"/>
      <c r="FL295" s="15"/>
      <c r="FM295" s="15"/>
      <c r="FP295" s="15"/>
      <c r="FQ295" s="15"/>
      <c r="FR295" s="15"/>
      <c r="FS295" s="15"/>
      <c r="FT295" s="15"/>
      <c r="FU295" s="15"/>
      <c r="FV295" s="15"/>
      <c r="FW295" s="15"/>
      <c r="FZ295" s="15"/>
      <c r="GA295" s="15"/>
      <c r="GB295" s="15"/>
      <c r="GC295" s="15"/>
      <c r="GD295" s="15"/>
      <c r="GE295" s="15"/>
      <c r="GF295" s="15"/>
      <c r="GG295" s="15"/>
      <c r="GJ295" s="15"/>
      <c r="GK295" s="15"/>
      <c r="GL295" s="15"/>
      <c r="GM295" s="15"/>
      <c r="GN295" s="15"/>
      <c r="GO295" s="15"/>
      <c r="GP295" s="15"/>
      <c r="GQ295" s="15"/>
      <c r="GT295" s="15"/>
      <c r="GU295" s="15"/>
      <c r="GV295" s="15"/>
      <c r="GW295" s="15"/>
      <c r="GX295" s="15"/>
      <c r="GY295" s="15"/>
      <c r="GZ295" s="15"/>
      <c r="HA295" s="15"/>
      <c r="HD295" s="15"/>
      <c r="HE295" s="15"/>
      <c r="HF295" s="15"/>
      <c r="HG295" s="15"/>
      <c r="HH295" s="15"/>
      <c r="HI295" s="15"/>
      <c r="HJ295" s="15"/>
      <c r="HK295" s="15"/>
      <c r="HN295" s="15"/>
      <c r="HO295" s="15"/>
      <c r="HP295" s="15"/>
      <c r="HQ295" s="15"/>
      <c r="HR295" s="15"/>
      <c r="HS295" s="15"/>
      <c r="HT295" s="15"/>
      <c r="HU295" s="15"/>
      <c r="HX295" s="15"/>
      <c r="HY295" s="15"/>
      <c r="HZ295" s="15"/>
      <c r="IA295" s="15"/>
      <c r="IB295" s="15"/>
      <c r="IC295" s="15"/>
      <c r="ID295" s="15"/>
      <c r="IE295" s="15"/>
      <c r="IH295" s="15"/>
      <c r="II295" s="15"/>
      <c r="IJ295" s="15"/>
      <c r="IK295" s="15"/>
      <c r="IL295" s="15"/>
      <c r="IM295" s="15"/>
      <c r="IN295" s="15"/>
      <c r="IO295" s="15"/>
      <c r="IR295" s="15"/>
      <c r="IS295" s="15"/>
      <c r="IT295" s="15"/>
      <c r="IU295" s="15"/>
      <c r="IV295" s="15"/>
      <c r="IW295" s="15"/>
      <c r="IX295" s="15"/>
      <c r="IY295" s="15"/>
      <c r="JB295" s="15"/>
      <c r="JC295" s="15"/>
      <c r="JD295" s="15"/>
      <c r="JE295" s="15"/>
      <c r="JF295" s="15"/>
      <c r="JG295" s="15"/>
      <c r="JH295" s="15"/>
      <c r="JI295" s="15"/>
      <c r="JL295" s="15"/>
      <c r="JM295" s="15"/>
      <c r="JN295" s="15"/>
      <c r="JO295" s="15"/>
      <c r="JP295" s="15"/>
      <c r="JQ295" s="15"/>
      <c r="JR295" s="15"/>
      <c r="JS295" s="15"/>
      <c r="JV295" s="15"/>
      <c r="JW295" s="15"/>
      <c r="JX295" s="15"/>
      <c r="JY295" s="15"/>
      <c r="JZ295" s="15"/>
      <c r="KA295" s="15"/>
      <c r="KB295" s="15"/>
      <c r="KC295" s="15"/>
      <c r="KF295" s="15"/>
      <c r="KG295" s="15"/>
      <c r="KH295" s="15"/>
      <c r="KI295" s="15"/>
      <c r="KJ295" s="15"/>
      <c r="KK295" s="15"/>
      <c r="KL295" s="15"/>
      <c r="KM295" s="15"/>
      <c r="KP295" s="15"/>
      <c r="KQ295" s="15"/>
      <c r="KR295" s="15"/>
      <c r="KS295" s="15"/>
      <c r="KT295" s="15"/>
      <c r="KU295" s="15"/>
      <c r="KV295" s="15"/>
      <c r="KW295" s="15"/>
      <c r="KZ295" s="15"/>
      <c r="LA295" s="15"/>
    </row>
    <row r="296" spans="3:313" x14ac:dyDescent="0.25">
      <c r="C296" s="15"/>
      <c r="D296" s="15"/>
      <c r="E296" s="15"/>
      <c r="F296" s="15"/>
      <c r="G296" s="15"/>
      <c r="H296" s="15"/>
      <c r="I296" s="15"/>
      <c r="L296" s="15"/>
      <c r="M296" s="15"/>
      <c r="N296" s="15"/>
      <c r="O296" s="15"/>
      <c r="P296" s="15"/>
      <c r="Q296" s="15"/>
      <c r="R296" s="15"/>
      <c r="S296" s="15"/>
      <c r="V296" s="15"/>
      <c r="W296" s="15"/>
      <c r="X296" s="15"/>
      <c r="Y296" s="15"/>
      <c r="Z296" s="15"/>
      <c r="AA296" s="15"/>
      <c r="AB296" s="15"/>
      <c r="AC296" s="15"/>
      <c r="AF296" s="15"/>
      <c r="AG296" s="15"/>
      <c r="AH296" s="15"/>
      <c r="AI296" s="15"/>
      <c r="AJ296" s="15"/>
      <c r="AK296" s="15"/>
      <c r="AL296" s="15"/>
      <c r="AM296" s="15"/>
      <c r="AP296" s="15"/>
      <c r="AQ296" s="15"/>
      <c r="AR296" s="15"/>
      <c r="AS296" s="15"/>
      <c r="AT296" s="15"/>
      <c r="AU296" s="15"/>
      <c r="AV296" s="15"/>
      <c r="AW296" s="15"/>
      <c r="AZ296" s="15"/>
      <c r="BA296" s="15"/>
      <c r="BB296" s="15"/>
      <c r="BC296" s="15"/>
      <c r="BD296" s="15"/>
      <c r="BE296" s="15"/>
      <c r="BF296" s="15"/>
      <c r="BG296" s="15"/>
      <c r="BJ296" s="15"/>
      <c r="BK296" s="15"/>
      <c r="BL296" s="15"/>
      <c r="BM296" s="15"/>
      <c r="BN296" s="15"/>
      <c r="BO296" s="15"/>
      <c r="BP296" s="15"/>
      <c r="BQ296" s="15"/>
      <c r="BT296" s="15"/>
      <c r="BU296" s="15"/>
      <c r="BV296" s="15"/>
      <c r="BW296" s="15"/>
      <c r="BX296" s="15"/>
      <c r="BY296" s="15"/>
      <c r="BZ296" s="15"/>
      <c r="CA296" s="15"/>
      <c r="CD296" s="15"/>
      <c r="CE296" s="15"/>
      <c r="CF296" s="15"/>
      <c r="CG296" s="15"/>
      <c r="CH296" s="15"/>
      <c r="CI296" s="15"/>
      <c r="CJ296" s="15"/>
      <c r="CK296" s="15"/>
      <c r="CN296" s="15"/>
      <c r="CO296" s="15"/>
      <c r="CP296" s="15"/>
      <c r="CQ296" s="15"/>
      <c r="CR296" s="15"/>
      <c r="CS296" s="15"/>
      <c r="CT296" s="15"/>
      <c r="CU296" s="15"/>
      <c r="CX296" s="15"/>
      <c r="CY296" s="15"/>
      <c r="CZ296" s="15"/>
      <c r="DA296" s="15"/>
      <c r="DB296" s="15"/>
      <c r="DC296" s="15"/>
      <c r="DD296" s="15"/>
      <c r="DE296" s="15"/>
      <c r="DH296" s="15"/>
      <c r="DI296" s="15"/>
      <c r="DJ296" s="15"/>
      <c r="DK296" s="15"/>
      <c r="DL296" s="15"/>
      <c r="DM296" s="15"/>
      <c r="DN296" s="15"/>
      <c r="DO296" s="15"/>
      <c r="DR296" s="15"/>
      <c r="DS296" s="15"/>
      <c r="DT296" s="15"/>
      <c r="DU296" s="15"/>
      <c r="DV296" s="15"/>
      <c r="DW296" s="15"/>
      <c r="DX296" s="15"/>
      <c r="DY296" s="15"/>
      <c r="EB296" s="15"/>
      <c r="EC296" s="15"/>
      <c r="ED296" s="15"/>
      <c r="EE296" s="15"/>
      <c r="EF296" s="15"/>
      <c r="EG296" s="15"/>
      <c r="EH296" s="15"/>
      <c r="EI296" s="15"/>
      <c r="EL296" s="15"/>
      <c r="EM296" s="15"/>
      <c r="EN296" s="15"/>
      <c r="EO296" s="15"/>
      <c r="EP296" s="15"/>
      <c r="EQ296" s="15"/>
      <c r="ER296" s="15"/>
      <c r="ES296" s="15"/>
      <c r="EV296" s="15"/>
      <c r="EW296" s="15"/>
      <c r="EX296" s="15"/>
      <c r="EY296" s="15"/>
      <c r="EZ296" s="15"/>
      <c r="FA296" s="15"/>
      <c r="FB296" s="15"/>
      <c r="FC296" s="15"/>
      <c r="FF296" s="15"/>
      <c r="FG296" s="15"/>
      <c r="FH296" s="15"/>
      <c r="FI296" s="15"/>
      <c r="FJ296" s="15"/>
      <c r="FK296" s="15"/>
      <c r="FL296" s="15"/>
      <c r="FM296" s="15"/>
      <c r="FP296" s="15"/>
      <c r="FQ296" s="15"/>
      <c r="FR296" s="15"/>
      <c r="FS296" s="15"/>
      <c r="FT296" s="15"/>
      <c r="FU296" s="15"/>
      <c r="FV296" s="15"/>
      <c r="FW296" s="15"/>
      <c r="FZ296" s="15"/>
      <c r="GA296" s="15"/>
      <c r="GB296" s="15"/>
      <c r="GC296" s="15"/>
      <c r="GD296" s="15"/>
      <c r="GE296" s="15"/>
      <c r="GF296" s="15"/>
      <c r="GG296" s="15"/>
      <c r="GJ296" s="15"/>
      <c r="GK296" s="15"/>
      <c r="GL296" s="15"/>
      <c r="GM296" s="15"/>
      <c r="GN296" s="15"/>
      <c r="GO296" s="15"/>
      <c r="GP296" s="15"/>
      <c r="GQ296" s="15"/>
      <c r="GT296" s="15"/>
      <c r="GU296" s="15"/>
      <c r="GV296" s="15"/>
      <c r="GW296" s="15"/>
      <c r="GX296" s="15"/>
      <c r="GY296" s="15"/>
      <c r="GZ296" s="15"/>
      <c r="HA296" s="15"/>
      <c r="HD296" s="15"/>
      <c r="HE296" s="15"/>
      <c r="HF296" s="15"/>
      <c r="HG296" s="15"/>
      <c r="HH296" s="15"/>
      <c r="HI296" s="15"/>
      <c r="HJ296" s="15"/>
      <c r="HK296" s="15"/>
      <c r="HN296" s="15"/>
      <c r="HO296" s="15"/>
      <c r="HP296" s="15"/>
      <c r="HQ296" s="15"/>
      <c r="HR296" s="15"/>
      <c r="HS296" s="15"/>
      <c r="HT296" s="15"/>
      <c r="HU296" s="15"/>
      <c r="HX296" s="15"/>
      <c r="HY296" s="15"/>
      <c r="HZ296" s="15"/>
      <c r="IA296" s="15"/>
      <c r="IB296" s="15"/>
      <c r="IC296" s="15"/>
      <c r="ID296" s="15"/>
      <c r="IE296" s="15"/>
      <c r="IH296" s="15"/>
      <c r="II296" s="15"/>
      <c r="IJ296" s="15"/>
      <c r="IK296" s="15"/>
      <c r="IL296" s="15"/>
      <c r="IM296" s="15"/>
      <c r="IN296" s="15"/>
      <c r="IO296" s="15"/>
      <c r="IR296" s="15"/>
      <c r="IS296" s="15"/>
      <c r="IT296" s="15"/>
      <c r="IU296" s="15"/>
      <c r="IV296" s="15"/>
      <c r="IW296" s="15"/>
      <c r="IX296" s="15"/>
      <c r="IY296" s="15"/>
      <c r="JB296" s="15"/>
      <c r="JC296" s="15"/>
      <c r="JD296" s="15"/>
      <c r="JE296" s="15"/>
      <c r="JF296" s="15"/>
      <c r="JG296" s="15"/>
      <c r="JH296" s="15"/>
      <c r="JI296" s="15"/>
      <c r="JL296" s="15"/>
      <c r="JM296" s="15"/>
      <c r="JN296" s="15"/>
      <c r="JO296" s="15"/>
      <c r="JP296" s="15"/>
      <c r="JQ296" s="15"/>
      <c r="JR296" s="15"/>
      <c r="JS296" s="15"/>
      <c r="JV296" s="15"/>
      <c r="JW296" s="15"/>
      <c r="JX296" s="15"/>
      <c r="JY296" s="15"/>
      <c r="JZ296" s="15"/>
      <c r="KA296" s="15"/>
      <c r="KB296" s="15"/>
      <c r="KC296" s="15"/>
      <c r="KF296" s="15"/>
      <c r="KG296" s="15"/>
      <c r="KH296" s="15"/>
      <c r="KI296" s="15"/>
      <c r="KJ296" s="15"/>
      <c r="KK296" s="15"/>
      <c r="KL296" s="15"/>
      <c r="KM296" s="15"/>
      <c r="KP296" s="15"/>
      <c r="KQ296" s="15"/>
      <c r="KR296" s="15"/>
      <c r="KS296" s="15"/>
      <c r="KT296" s="15"/>
      <c r="KU296" s="15"/>
      <c r="KV296" s="15"/>
      <c r="KW296" s="15"/>
      <c r="KZ296" s="15"/>
      <c r="LA296" s="15"/>
    </row>
    <row r="297" spans="3:313" x14ac:dyDescent="0.25">
      <c r="C297" s="15"/>
      <c r="D297" s="15"/>
      <c r="E297" s="15"/>
      <c r="F297" s="15"/>
      <c r="G297" s="15"/>
      <c r="H297" s="15"/>
      <c r="I297" s="15"/>
      <c r="L297" s="15"/>
      <c r="M297" s="15"/>
      <c r="N297" s="15"/>
      <c r="O297" s="15"/>
      <c r="P297" s="15"/>
      <c r="Q297" s="15"/>
      <c r="R297" s="15"/>
      <c r="S297" s="15"/>
      <c r="V297" s="15"/>
      <c r="W297" s="15"/>
      <c r="X297" s="15"/>
      <c r="Y297" s="15"/>
      <c r="Z297" s="15"/>
      <c r="AA297" s="15"/>
      <c r="AB297" s="15"/>
      <c r="AC297" s="15"/>
      <c r="AF297" s="15"/>
      <c r="AG297" s="15"/>
      <c r="AH297" s="15"/>
      <c r="AI297" s="15"/>
      <c r="AJ297" s="15"/>
      <c r="AK297" s="15"/>
      <c r="AL297" s="15"/>
      <c r="AM297" s="15"/>
      <c r="AP297" s="15"/>
      <c r="AQ297" s="15"/>
      <c r="AR297" s="15"/>
      <c r="AS297" s="15"/>
      <c r="AT297" s="15"/>
      <c r="AU297" s="15"/>
      <c r="AV297" s="15"/>
      <c r="AW297" s="15"/>
      <c r="AZ297" s="15"/>
      <c r="BA297" s="15"/>
      <c r="BB297" s="15"/>
      <c r="BC297" s="15"/>
      <c r="BD297" s="15"/>
      <c r="BE297" s="15"/>
      <c r="BF297" s="15"/>
      <c r="BG297" s="15"/>
      <c r="BJ297" s="15"/>
      <c r="BK297" s="15"/>
      <c r="BL297" s="15"/>
      <c r="BM297" s="15"/>
      <c r="BN297" s="15"/>
      <c r="BO297" s="15"/>
      <c r="BP297" s="15"/>
      <c r="BQ297" s="15"/>
      <c r="BT297" s="15"/>
      <c r="BU297" s="15"/>
      <c r="BV297" s="15"/>
      <c r="BW297" s="15"/>
      <c r="BX297" s="15"/>
      <c r="BY297" s="15"/>
      <c r="BZ297" s="15"/>
      <c r="CA297" s="15"/>
      <c r="CD297" s="15"/>
      <c r="CE297" s="15"/>
      <c r="CF297" s="15"/>
      <c r="CG297" s="15"/>
      <c r="CH297" s="15"/>
      <c r="CI297" s="15"/>
      <c r="CJ297" s="15"/>
      <c r="CK297" s="15"/>
      <c r="CN297" s="15"/>
      <c r="CO297" s="15"/>
      <c r="CP297" s="15"/>
      <c r="CQ297" s="15"/>
      <c r="CR297" s="15"/>
      <c r="CS297" s="15"/>
      <c r="CT297" s="15"/>
      <c r="CU297" s="15"/>
      <c r="CX297" s="15"/>
      <c r="CY297" s="15"/>
      <c r="CZ297" s="15"/>
      <c r="DA297" s="15"/>
      <c r="DB297" s="15"/>
      <c r="DC297" s="15"/>
      <c r="DD297" s="15"/>
      <c r="DE297" s="15"/>
      <c r="DH297" s="15"/>
      <c r="DI297" s="15"/>
      <c r="DJ297" s="15"/>
      <c r="DK297" s="15"/>
      <c r="DL297" s="15"/>
      <c r="DM297" s="15"/>
      <c r="DN297" s="15"/>
      <c r="DO297" s="15"/>
      <c r="DR297" s="15"/>
      <c r="DS297" s="15"/>
      <c r="DT297" s="15"/>
      <c r="DU297" s="15"/>
      <c r="DV297" s="15"/>
      <c r="DW297" s="15"/>
      <c r="DX297" s="15"/>
      <c r="DY297" s="15"/>
      <c r="EB297" s="15"/>
      <c r="EC297" s="15"/>
      <c r="ED297" s="15"/>
      <c r="EE297" s="15"/>
      <c r="EF297" s="15"/>
      <c r="EG297" s="15"/>
      <c r="EH297" s="15"/>
      <c r="EI297" s="15"/>
      <c r="EL297" s="15"/>
      <c r="EM297" s="15"/>
      <c r="EN297" s="15"/>
      <c r="EO297" s="15"/>
      <c r="EP297" s="15"/>
      <c r="EQ297" s="15"/>
      <c r="ER297" s="15"/>
      <c r="ES297" s="15"/>
      <c r="EV297" s="15"/>
      <c r="EW297" s="15"/>
      <c r="EX297" s="15"/>
      <c r="EY297" s="15"/>
      <c r="EZ297" s="15"/>
      <c r="FA297" s="15"/>
      <c r="FB297" s="15"/>
      <c r="FC297" s="15"/>
      <c r="FF297" s="15"/>
      <c r="FG297" s="15"/>
      <c r="FH297" s="15"/>
      <c r="FI297" s="15"/>
      <c r="FJ297" s="15"/>
      <c r="FK297" s="15"/>
      <c r="FL297" s="15"/>
      <c r="FM297" s="15"/>
      <c r="FP297" s="15"/>
      <c r="FQ297" s="15"/>
      <c r="FR297" s="15"/>
      <c r="FS297" s="15"/>
      <c r="FT297" s="15"/>
      <c r="FU297" s="15"/>
      <c r="FV297" s="15"/>
      <c r="FW297" s="15"/>
      <c r="FZ297" s="15"/>
      <c r="GA297" s="15"/>
      <c r="GB297" s="15"/>
      <c r="GC297" s="15"/>
      <c r="GD297" s="15"/>
      <c r="GE297" s="15"/>
      <c r="GF297" s="15"/>
      <c r="GG297" s="15"/>
      <c r="GJ297" s="15"/>
      <c r="GK297" s="15"/>
      <c r="GL297" s="15"/>
      <c r="GM297" s="15"/>
      <c r="GN297" s="15"/>
      <c r="GO297" s="15"/>
      <c r="GP297" s="15"/>
      <c r="GQ297" s="15"/>
      <c r="GT297" s="15"/>
      <c r="GU297" s="15"/>
      <c r="GV297" s="15"/>
      <c r="GW297" s="15"/>
      <c r="GX297" s="15"/>
      <c r="GY297" s="15"/>
      <c r="GZ297" s="15"/>
      <c r="HA297" s="15"/>
      <c r="HD297" s="15"/>
      <c r="HE297" s="15"/>
      <c r="HF297" s="15"/>
      <c r="HG297" s="15"/>
      <c r="HH297" s="15"/>
      <c r="HI297" s="15"/>
      <c r="HJ297" s="15"/>
      <c r="HK297" s="15"/>
      <c r="HN297" s="15"/>
      <c r="HO297" s="15"/>
      <c r="HP297" s="15"/>
      <c r="HQ297" s="15"/>
      <c r="HR297" s="15"/>
      <c r="HS297" s="15"/>
      <c r="HT297" s="15"/>
      <c r="HU297" s="15"/>
      <c r="HX297" s="15"/>
      <c r="HY297" s="15"/>
      <c r="HZ297" s="15"/>
      <c r="IA297" s="15"/>
      <c r="IB297" s="15"/>
      <c r="IC297" s="15"/>
      <c r="ID297" s="15"/>
      <c r="IE297" s="15"/>
      <c r="IH297" s="15"/>
      <c r="II297" s="15"/>
      <c r="IJ297" s="15"/>
      <c r="IK297" s="15"/>
      <c r="IL297" s="15"/>
      <c r="IM297" s="15"/>
      <c r="IN297" s="15"/>
      <c r="IO297" s="15"/>
      <c r="IR297" s="15"/>
      <c r="IS297" s="15"/>
      <c r="IT297" s="15"/>
      <c r="IU297" s="15"/>
      <c r="IV297" s="15"/>
      <c r="IW297" s="15"/>
      <c r="IX297" s="15"/>
      <c r="IY297" s="15"/>
      <c r="JB297" s="15"/>
      <c r="JC297" s="15"/>
      <c r="JD297" s="15"/>
      <c r="JE297" s="15"/>
      <c r="JF297" s="15"/>
      <c r="JG297" s="15"/>
      <c r="JH297" s="15"/>
      <c r="JI297" s="15"/>
      <c r="JL297" s="15"/>
      <c r="JM297" s="15"/>
      <c r="JN297" s="15"/>
      <c r="JO297" s="15"/>
      <c r="JP297" s="15"/>
      <c r="JQ297" s="15"/>
      <c r="JR297" s="15"/>
      <c r="JS297" s="15"/>
      <c r="JV297" s="15"/>
      <c r="JW297" s="15"/>
      <c r="JX297" s="15"/>
      <c r="JY297" s="15"/>
      <c r="JZ297" s="15"/>
      <c r="KA297" s="15"/>
      <c r="KB297" s="15"/>
      <c r="KC297" s="15"/>
      <c r="KF297" s="15"/>
      <c r="KG297" s="15"/>
      <c r="KH297" s="15"/>
      <c r="KI297" s="15"/>
      <c r="KJ297" s="15"/>
      <c r="KK297" s="15"/>
      <c r="KL297" s="15"/>
      <c r="KM297" s="15"/>
      <c r="KP297" s="15"/>
      <c r="KQ297" s="15"/>
      <c r="KR297" s="15"/>
      <c r="KS297" s="15"/>
      <c r="KT297" s="15"/>
      <c r="KU297" s="15"/>
      <c r="KV297" s="15"/>
      <c r="KW297" s="15"/>
      <c r="KZ297" s="15"/>
      <c r="LA297" s="15"/>
    </row>
    <row r="298" spans="3:313" x14ac:dyDescent="0.25">
      <c r="C298" s="15"/>
      <c r="D298" s="15"/>
      <c r="E298" s="15"/>
      <c r="F298" s="15"/>
      <c r="G298" s="15"/>
      <c r="H298" s="15"/>
      <c r="I298" s="15"/>
      <c r="L298" s="15"/>
      <c r="M298" s="15"/>
      <c r="N298" s="15"/>
      <c r="O298" s="15"/>
      <c r="P298" s="15"/>
      <c r="Q298" s="15"/>
      <c r="R298" s="15"/>
      <c r="S298" s="15"/>
      <c r="V298" s="15"/>
      <c r="W298" s="15"/>
      <c r="X298" s="15"/>
      <c r="Y298" s="15"/>
      <c r="Z298" s="15"/>
      <c r="AA298" s="15"/>
      <c r="AB298" s="15"/>
      <c r="AC298" s="15"/>
      <c r="AF298" s="15"/>
      <c r="AG298" s="15"/>
      <c r="AH298" s="15"/>
      <c r="AI298" s="15"/>
      <c r="AJ298" s="15"/>
      <c r="AK298" s="15"/>
      <c r="AL298" s="15"/>
      <c r="AM298" s="15"/>
      <c r="AP298" s="15"/>
      <c r="AQ298" s="15"/>
      <c r="AR298" s="15"/>
      <c r="AS298" s="15"/>
      <c r="AT298" s="15"/>
      <c r="AU298" s="15"/>
      <c r="AV298" s="15"/>
      <c r="AW298" s="15"/>
      <c r="AZ298" s="15"/>
      <c r="BA298" s="15"/>
      <c r="BB298" s="15"/>
      <c r="BC298" s="15"/>
      <c r="BD298" s="15"/>
      <c r="BE298" s="15"/>
      <c r="BF298" s="15"/>
      <c r="BG298" s="15"/>
      <c r="BJ298" s="15"/>
      <c r="BK298" s="15"/>
      <c r="BL298" s="15"/>
      <c r="BM298" s="15"/>
      <c r="BN298" s="15"/>
      <c r="BO298" s="15"/>
      <c r="BP298" s="15"/>
      <c r="BQ298" s="15"/>
      <c r="BT298" s="15"/>
      <c r="BU298" s="15"/>
      <c r="BV298" s="15"/>
      <c r="BW298" s="15"/>
      <c r="BX298" s="15"/>
      <c r="BY298" s="15"/>
      <c r="BZ298" s="15"/>
      <c r="CA298" s="15"/>
      <c r="CD298" s="15"/>
      <c r="CE298" s="15"/>
      <c r="CF298" s="15"/>
      <c r="CG298" s="15"/>
      <c r="CH298" s="15"/>
      <c r="CI298" s="15"/>
      <c r="CJ298" s="15"/>
      <c r="CK298" s="15"/>
      <c r="CN298" s="15"/>
      <c r="CO298" s="15"/>
      <c r="CP298" s="15"/>
      <c r="CQ298" s="15"/>
      <c r="CR298" s="15"/>
      <c r="CS298" s="15"/>
      <c r="CT298" s="15"/>
      <c r="CU298" s="15"/>
      <c r="CX298" s="15"/>
      <c r="CY298" s="15"/>
      <c r="CZ298" s="15"/>
      <c r="DA298" s="15"/>
      <c r="DB298" s="15"/>
      <c r="DC298" s="15"/>
      <c r="DD298" s="15"/>
      <c r="DE298" s="15"/>
      <c r="DH298" s="15"/>
      <c r="DI298" s="15"/>
      <c r="DJ298" s="15"/>
      <c r="DK298" s="15"/>
      <c r="DL298" s="15"/>
      <c r="DM298" s="15"/>
      <c r="DN298" s="15"/>
      <c r="DO298" s="15"/>
      <c r="DR298" s="15"/>
      <c r="DS298" s="15"/>
      <c r="DT298" s="15"/>
      <c r="DU298" s="15"/>
      <c r="DV298" s="15"/>
      <c r="DW298" s="15"/>
      <c r="DX298" s="15"/>
      <c r="DY298" s="15"/>
      <c r="EB298" s="15"/>
      <c r="EC298" s="15"/>
      <c r="ED298" s="15"/>
      <c r="EE298" s="15"/>
      <c r="EF298" s="15"/>
      <c r="EG298" s="15"/>
      <c r="EH298" s="15"/>
      <c r="EI298" s="15"/>
      <c r="EL298" s="15"/>
      <c r="EM298" s="15"/>
      <c r="EN298" s="15"/>
      <c r="EO298" s="15"/>
      <c r="EP298" s="15"/>
      <c r="EQ298" s="15"/>
      <c r="ER298" s="15"/>
      <c r="ES298" s="15"/>
      <c r="EV298" s="15"/>
      <c r="EW298" s="15"/>
      <c r="EX298" s="15"/>
      <c r="EY298" s="15"/>
      <c r="EZ298" s="15"/>
      <c r="FA298" s="15"/>
      <c r="FB298" s="15"/>
      <c r="FC298" s="15"/>
      <c r="FF298" s="15"/>
      <c r="FG298" s="15"/>
      <c r="FH298" s="15"/>
      <c r="FI298" s="15"/>
      <c r="FJ298" s="15"/>
      <c r="FK298" s="15"/>
      <c r="FL298" s="15"/>
      <c r="FM298" s="15"/>
      <c r="FP298" s="15"/>
      <c r="FQ298" s="15"/>
      <c r="FR298" s="15"/>
      <c r="FS298" s="15"/>
      <c r="FT298" s="15"/>
      <c r="FU298" s="15"/>
      <c r="FV298" s="15"/>
      <c r="FW298" s="15"/>
      <c r="FZ298" s="15"/>
      <c r="GA298" s="15"/>
      <c r="GB298" s="15"/>
      <c r="GC298" s="15"/>
      <c r="GD298" s="15"/>
      <c r="GE298" s="15"/>
      <c r="GF298" s="15"/>
      <c r="GG298" s="15"/>
      <c r="GJ298" s="15"/>
      <c r="GK298" s="15"/>
      <c r="GL298" s="15"/>
      <c r="GM298" s="15"/>
      <c r="GN298" s="15"/>
      <c r="GO298" s="15"/>
      <c r="GP298" s="15"/>
      <c r="GQ298" s="15"/>
      <c r="GT298" s="15"/>
      <c r="GU298" s="15"/>
      <c r="GV298" s="15"/>
      <c r="GW298" s="15"/>
      <c r="GX298" s="15"/>
      <c r="GY298" s="15"/>
      <c r="GZ298" s="15"/>
      <c r="HA298" s="15"/>
      <c r="HD298" s="15"/>
      <c r="HE298" s="15"/>
      <c r="HF298" s="15"/>
      <c r="HG298" s="15"/>
      <c r="HH298" s="15"/>
      <c r="HI298" s="15"/>
      <c r="HJ298" s="15"/>
      <c r="HK298" s="15"/>
      <c r="HN298" s="15"/>
      <c r="HO298" s="15"/>
      <c r="HP298" s="15"/>
      <c r="HQ298" s="15"/>
      <c r="HR298" s="15"/>
      <c r="HS298" s="15"/>
      <c r="HT298" s="15"/>
      <c r="HU298" s="15"/>
      <c r="HX298" s="15"/>
      <c r="HY298" s="15"/>
      <c r="HZ298" s="15"/>
      <c r="IA298" s="15"/>
      <c r="IB298" s="15"/>
      <c r="IC298" s="15"/>
      <c r="ID298" s="15"/>
      <c r="IE298" s="15"/>
      <c r="IH298" s="15"/>
      <c r="II298" s="15"/>
      <c r="IJ298" s="15"/>
      <c r="IK298" s="15"/>
      <c r="IL298" s="15"/>
      <c r="IM298" s="15"/>
      <c r="IN298" s="15"/>
      <c r="IO298" s="15"/>
      <c r="IR298" s="15"/>
      <c r="IS298" s="15"/>
      <c r="IT298" s="15"/>
      <c r="IU298" s="15"/>
      <c r="IV298" s="15"/>
      <c r="IW298" s="15"/>
      <c r="IX298" s="15"/>
      <c r="IY298" s="15"/>
      <c r="JB298" s="15"/>
      <c r="JC298" s="15"/>
      <c r="JD298" s="15"/>
      <c r="JE298" s="15"/>
      <c r="JF298" s="15"/>
      <c r="JG298" s="15"/>
      <c r="JH298" s="15"/>
      <c r="JI298" s="15"/>
      <c r="JL298" s="15"/>
      <c r="JM298" s="15"/>
      <c r="JN298" s="15"/>
      <c r="JO298" s="15"/>
      <c r="JP298" s="15"/>
      <c r="JQ298" s="15"/>
      <c r="JR298" s="15"/>
      <c r="JS298" s="15"/>
      <c r="JV298" s="15"/>
      <c r="JW298" s="15"/>
      <c r="JX298" s="15"/>
      <c r="JY298" s="15"/>
      <c r="JZ298" s="15"/>
      <c r="KA298" s="15"/>
      <c r="KB298" s="15"/>
      <c r="KC298" s="15"/>
      <c r="KF298" s="15"/>
      <c r="KG298" s="15"/>
      <c r="KH298" s="15"/>
      <c r="KI298" s="15"/>
      <c r="KJ298" s="15"/>
      <c r="KK298" s="15"/>
      <c r="KL298" s="15"/>
      <c r="KM298" s="15"/>
      <c r="KP298" s="15"/>
      <c r="KQ298" s="15"/>
      <c r="KR298" s="15"/>
      <c r="KS298" s="15"/>
      <c r="KT298" s="15"/>
      <c r="KU298" s="15"/>
      <c r="KV298" s="15"/>
      <c r="KW298" s="15"/>
      <c r="KZ298" s="15"/>
      <c r="LA298" s="15"/>
    </row>
    <row r="299" spans="3:313" x14ac:dyDescent="0.25">
      <c r="C299" s="15"/>
      <c r="D299" s="15"/>
      <c r="E299" s="15"/>
      <c r="F299" s="15"/>
      <c r="G299" s="15"/>
      <c r="H299" s="15"/>
      <c r="I299" s="15"/>
      <c r="L299" s="15"/>
      <c r="M299" s="15"/>
      <c r="N299" s="15"/>
      <c r="O299" s="15"/>
      <c r="P299" s="15"/>
      <c r="Q299" s="15"/>
      <c r="R299" s="15"/>
      <c r="S299" s="15"/>
      <c r="V299" s="15"/>
      <c r="W299" s="15"/>
      <c r="X299" s="15"/>
      <c r="Y299" s="15"/>
      <c r="Z299" s="15"/>
      <c r="AA299" s="15"/>
      <c r="AB299" s="15"/>
      <c r="AC299" s="15"/>
      <c r="AF299" s="15"/>
      <c r="AG299" s="15"/>
      <c r="AH299" s="15"/>
      <c r="AI299" s="15"/>
      <c r="AJ299" s="15"/>
      <c r="AK299" s="15"/>
      <c r="AL299" s="15"/>
      <c r="AM299" s="15"/>
      <c r="AP299" s="15"/>
      <c r="AQ299" s="15"/>
      <c r="AR299" s="15"/>
      <c r="AS299" s="15"/>
      <c r="AT299" s="15"/>
      <c r="AU299" s="15"/>
      <c r="AV299" s="15"/>
      <c r="AW299" s="15"/>
      <c r="AZ299" s="15"/>
      <c r="BA299" s="15"/>
      <c r="BB299" s="15"/>
      <c r="BC299" s="15"/>
      <c r="BD299" s="15"/>
      <c r="BE299" s="15"/>
      <c r="BF299" s="15"/>
      <c r="BG299" s="15"/>
      <c r="BJ299" s="15"/>
      <c r="BK299" s="15"/>
      <c r="BL299" s="15"/>
      <c r="BM299" s="15"/>
      <c r="BN299" s="15"/>
      <c r="BO299" s="15"/>
      <c r="BP299" s="15"/>
      <c r="BQ299" s="15"/>
      <c r="BT299" s="15"/>
      <c r="BU299" s="15"/>
      <c r="BV299" s="15"/>
      <c r="BW299" s="15"/>
      <c r="BX299" s="15"/>
      <c r="BY299" s="15"/>
      <c r="BZ299" s="15"/>
      <c r="CA299" s="15"/>
      <c r="CD299" s="15"/>
      <c r="CE299" s="15"/>
      <c r="CF299" s="15"/>
      <c r="CG299" s="15"/>
      <c r="CH299" s="15"/>
      <c r="CI299" s="15"/>
      <c r="CJ299" s="15"/>
      <c r="CK299" s="15"/>
      <c r="CN299" s="15"/>
      <c r="CO299" s="15"/>
      <c r="CP299" s="15"/>
      <c r="CQ299" s="15"/>
      <c r="CR299" s="15"/>
      <c r="CS299" s="15"/>
      <c r="CT299" s="15"/>
      <c r="CU299" s="15"/>
      <c r="CX299" s="15"/>
      <c r="CY299" s="15"/>
      <c r="CZ299" s="15"/>
      <c r="DA299" s="15"/>
      <c r="DB299" s="15"/>
      <c r="DC299" s="15"/>
      <c r="DD299" s="15"/>
      <c r="DE299" s="15"/>
      <c r="DH299" s="15"/>
      <c r="DI299" s="15"/>
      <c r="DJ299" s="15"/>
      <c r="DK299" s="15"/>
      <c r="DL299" s="15"/>
      <c r="DM299" s="15"/>
      <c r="DN299" s="15"/>
      <c r="DO299" s="15"/>
      <c r="DR299" s="15"/>
      <c r="DS299" s="15"/>
      <c r="DT299" s="15"/>
      <c r="DU299" s="15"/>
      <c r="DV299" s="15"/>
      <c r="DW299" s="15"/>
      <c r="DX299" s="15"/>
      <c r="DY299" s="15"/>
      <c r="EB299" s="15"/>
      <c r="EC299" s="15"/>
      <c r="ED299" s="15"/>
      <c r="EE299" s="15"/>
      <c r="EF299" s="15"/>
      <c r="EG299" s="15"/>
      <c r="EH299" s="15"/>
      <c r="EI299" s="15"/>
      <c r="EL299" s="15"/>
      <c r="EM299" s="15"/>
      <c r="EN299" s="15"/>
      <c r="EO299" s="15"/>
      <c r="EP299" s="15"/>
      <c r="EQ299" s="15"/>
      <c r="ER299" s="15"/>
      <c r="ES299" s="15"/>
      <c r="EV299" s="15"/>
      <c r="EW299" s="15"/>
      <c r="EX299" s="15"/>
      <c r="EY299" s="15"/>
      <c r="EZ299" s="15"/>
      <c r="FA299" s="15"/>
      <c r="FB299" s="15"/>
      <c r="FC299" s="15"/>
      <c r="FF299" s="15"/>
      <c r="FG299" s="15"/>
      <c r="FH299" s="15"/>
      <c r="FI299" s="15"/>
      <c r="FJ299" s="15"/>
      <c r="FK299" s="15"/>
      <c r="FL299" s="15"/>
      <c r="FM299" s="15"/>
      <c r="FP299" s="15"/>
      <c r="FQ299" s="15"/>
      <c r="FR299" s="15"/>
      <c r="FS299" s="15"/>
      <c r="FT299" s="15"/>
      <c r="FU299" s="15"/>
      <c r="FV299" s="15"/>
      <c r="FW299" s="15"/>
      <c r="FZ299" s="15"/>
      <c r="GA299" s="15"/>
      <c r="GB299" s="15"/>
      <c r="GC299" s="15"/>
      <c r="GD299" s="15"/>
      <c r="GE299" s="15"/>
      <c r="GF299" s="15"/>
      <c r="GG299" s="15"/>
      <c r="GJ299" s="15"/>
      <c r="GK299" s="15"/>
      <c r="GL299" s="15"/>
      <c r="GM299" s="15"/>
      <c r="GN299" s="15"/>
      <c r="GO299" s="15"/>
      <c r="GP299" s="15"/>
      <c r="GQ299" s="15"/>
      <c r="GT299" s="15"/>
      <c r="GU299" s="15"/>
      <c r="GV299" s="15"/>
      <c r="GW299" s="15"/>
      <c r="GX299" s="15"/>
      <c r="GY299" s="15"/>
      <c r="GZ299" s="15"/>
      <c r="HA299" s="15"/>
      <c r="HD299" s="15"/>
      <c r="HE299" s="15"/>
      <c r="HF299" s="15"/>
      <c r="HG299" s="15"/>
      <c r="HH299" s="15"/>
      <c r="HI299" s="15"/>
      <c r="HJ299" s="15"/>
      <c r="HK299" s="15"/>
      <c r="HN299" s="15"/>
      <c r="HO299" s="15"/>
      <c r="HP299" s="15"/>
      <c r="HQ299" s="15"/>
      <c r="HR299" s="15"/>
      <c r="HS299" s="15"/>
      <c r="HT299" s="15"/>
      <c r="HU299" s="15"/>
      <c r="HX299" s="15"/>
      <c r="HY299" s="15"/>
      <c r="HZ299" s="15"/>
      <c r="IA299" s="15"/>
      <c r="IB299" s="15"/>
      <c r="IC299" s="15"/>
      <c r="ID299" s="15"/>
      <c r="IE299" s="15"/>
      <c r="IH299" s="15"/>
      <c r="II299" s="15"/>
      <c r="IJ299" s="15"/>
      <c r="IK299" s="15"/>
      <c r="IL299" s="15"/>
      <c r="IM299" s="15"/>
      <c r="IN299" s="15"/>
      <c r="IO299" s="15"/>
      <c r="IR299" s="15"/>
      <c r="IS299" s="15"/>
      <c r="IT299" s="15"/>
      <c r="IU299" s="15"/>
      <c r="IV299" s="15"/>
      <c r="IW299" s="15"/>
      <c r="IX299" s="15"/>
      <c r="IY299" s="15"/>
      <c r="JB299" s="15"/>
      <c r="JC299" s="15"/>
      <c r="JD299" s="15"/>
      <c r="JE299" s="15"/>
      <c r="JF299" s="15"/>
      <c r="JG299" s="15"/>
      <c r="JH299" s="15"/>
      <c r="JI299" s="15"/>
      <c r="JL299" s="15"/>
      <c r="JM299" s="15"/>
      <c r="JN299" s="15"/>
      <c r="JO299" s="15"/>
      <c r="JP299" s="15"/>
      <c r="JQ299" s="15"/>
      <c r="JR299" s="15"/>
      <c r="JS299" s="15"/>
      <c r="JV299" s="15"/>
      <c r="JW299" s="15"/>
      <c r="JX299" s="15"/>
      <c r="JY299" s="15"/>
      <c r="JZ299" s="15"/>
      <c r="KA299" s="15"/>
      <c r="KB299" s="15"/>
      <c r="KC299" s="15"/>
      <c r="KF299" s="15"/>
      <c r="KG299" s="15"/>
      <c r="KH299" s="15"/>
      <c r="KI299" s="15"/>
      <c r="KJ299" s="15"/>
      <c r="KK299" s="15"/>
      <c r="KL299" s="15"/>
      <c r="KM299" s="15"/>
      <c r="KP299" s="15"/>
      <c r="KQ299" s="15"/>
      <c r="KR299" s="15"/>
      <c r="KS299" s="15"/>
      <c r="KT299" s="15"/>
      <c r="KU299" s="15"/>
      <c r="KV299" s="15"/>
      <c r="KW299" s="15"/>
      <c r="KZ299" s="15"/>
      <c r="LA299" s="15"/>
    </row>
    <row r="300" spans="3:313" x14ac:dyDescent="0.25">
      <c r="C300" s="15"/>
      <c r="D300" s="15"/>
      <c r="E300" s="15"/>
      <c r="F300" s="15"/>
      <c r="G300" s="15"/>
      <c r="H300" s="15"/>
      <c r="I300" s="15"/>
      <c r="L300" s="15"/>
      <c r="M300" s="15"/>
      <c r="N300" s="15"/>
      <c r="O300" s="15"/>
      <c r="P300" s="15"/>
      <c r="Q300" s="15"/>
      <c r="R300" s="15"/>
      <c r="S300" s="15"/>
      <c r="V300" s="15"/>
      <c r="W300" s="15"/>
      <c r="X300" s="15"/>
      <c r="Y300" s="15"/>
      <c r="Z300" s="15"/>
      <c r="AA300" s="15"/>
      <c r="AB300" s="15"/>
      <c r="AC300" s="15"/>
      <c r="AF300" s="15"/>
      <c r="AG300" s="15"/>
      <c r="AH300" s="15"/>
      <c r="AI300" s="15"/>
      <c r="AJ300" s="15"/>
      <c r="AK300" s="15"/>
      <c r="AL300" s="15"/>
      <c r="AM300" s="15"/>
      <c r="AP300" s="15"/>
      <c r="AQ300" s="15"/>
      <c r="AR300" s="15"/>
      <c r="AS300" s="15"/>
      <c r="AT300" s="15"/>
      <c r="AU300" s="15"/>
      <c r="AV300" s="15"/>
      <c r="AW300" s="15"/>
      <c r="AZ300" s="15"/>
      <c r="BA300" s="15"/>
      <c r="BB300" s="15"/>
      <c r="BC300" s="15"/>
      <c r="BD300" s="15"/>
      <c r="BE300" s="15"/>
      <c r="BF300" s="15"/>
      <c r="BG300" s="15"/>
      <c r="BJ300" s="15"/>
      <c r="BK300" s="15"/>
      <c r="BL300" s="15"/>
      <c r="BM300" s="15"/>
      <c r="BN300" s="15"/>
      <c r="BO300" s="15"/>
      <c r="BP300" s="15"/>
      <c r="BQ300" s="15"/>
      <c r="BT300" s="15"/>
      <c r="BU300" s="15"/>
      <c r="BV300" s="15"/>
      <c r="BW300" s="15"/>
      <c r="BX300" s="15"/>
      <c r="BY300" s="15"/>
      <c r="BZ300" s="15"/>
      <c r="CA300" s="15"/>
      <c r="CD300" s="15"/>
      <c r="CE300" s="15"/>
      <c r="CF300" s="15"/>
      <c r="CG300" s="15"/>
      <c r="CH300" s="15"/>
      <c r="CI300" s="15"/>
      <c r="CJ300" s="15"/>
      <c r="CK300" s="15"/>
      <c r="CN300" s="15"/>
      <c r="CO300" s="15"/>
      <c r="CP300" s="15"/>
      <c r="CQ300" s="15"/>
      <c r="CR300" s="15"/>
      <c r="CS300" s="15"/>
      <c r="CT300" s="15"/>
      <c r="CU300" s="15"/>
      <c r="CX300" s="15"/>
      <c r="CY300" s="15"/>
      <c r="CZ300" s="15"/>
      <c r="DA300" s="15"/>
      <c r="DB300" s="15"/>
      <c r="DC300" s="15"/>
      <c r="DD300" s="15"/>
      <c r="DE300" s="15"/>
      <c r="DH300" s="15"/>
      <c r="DI300" s="15"/>
      <c r="DJ300" s="15"/>
      <c r="DK300" s="15"/>
      <c r="DL300" s="15"/>
      <c r="DM300" s="15"/>
      <c r="DN300" s="15"/>
      <c r="DO300" s="15"/>
      <c r="DR300" s="15"/>
      <c r="DS300" s="15"/>
      <c r="DT300" s="15"/>
      <c r="DU300" s="15"/>
      <c r="DV300" s="15"/>
      <c r="DW300" s="15"/>
      <c r="DX300" s="15"/>
      <c r="DY300" s="15"/>
      <c r="EB300" s="15"/>
      <c r="EC300" s="15"/>
      <c r="ED300" s="15"/>
      <c r="EE300" s="15"/>
      <c r="EF300" s="15"/>
      <c r="EG300" s="15"/>
      <c r="EH300" s="15"/>
      <c r="EI300" s="15"/>
      <c r="EL300" s="15"/>
      <c r="EM300" s="15"/>
      <c r="EN300" s="15"/>
      <c r="EO300" s="15"/>
      <c r="EP300" s="15"/>
      <c r="EQ300" s="15"/>
      <c r="ER300" s="15"/>
      <c r="ES300" s="15"/>
      <c r="EV300" s="15"/>
      <c r="EW300" s="15"/>
      <c r="EX300" s="15"/>
      <c r="EY300" s="15"/>
      <c r="EZ300" s="15"/>
      <c r="FA300" s="15"/>
      <c r="FB300" s="15"/>
      <c r="FC300" s="15"/>
      <c r="FF300" s="15"/>
      <c r="FG300" s="15"/>
      <c r="FH300" s="15"/>
      <c r="FI300" s="15"/>
      <c r="FJ300" s="15"/>
      <c r="FK300" s="15"/>
      <c r="FL300" s="15"/>
      <c r="FM300" s="15"/>
      <c r="FP300" s="15"/>
      <c r="FQ300" s="15"/>
      <c r="FR300" s="15"/>
      <c r="FS300" s="15"/>
      <c r="FT300" s="15"/>
      <c r="FU300" s="15"/>
      <c r="FV300" s="15"/>
      <c r="FW300" s="15"/>
      <c r="FZ300" s="15"/>
      <c r="GA300" s="15"/>
      <c r="GB300" s="15"/>
      <c r="GC300" s="15"/>
      <c r="GD300" s="15"/>
      <c r="GE300" s="15"/>
      <c r="GF300" s="15"/>
      <c r="GG300" s="15"/>
      <c r="GJ300" s="15"/>
      <c r="GK300" s="15"/>
      <c r="GL300" s="15"/>
      <c r="GM300" s="15"/>
      <c r="GN300" s="15"/>
      <c r="GO300" s="15"/>
      <c r="GP300" s="15"/>
      <c r="GQ300" s="15"/>
      <c r="GT300" s="15"/>
      <c r="GU300" s="15"/>
      <c r="GV300" s="15"/>
      <c r="GW300" s="15"/>
      <c r="GX300" s="15"/>
      <c r="GY300" s="15"/>
      <c r="GZ300" s="15"/>
      <c r="HA300" s="15"/>
      <c r="HD300" s="15"/>
      <c r="HE300" s="15"/>
      <c r="HF300" s="15"/>
      <c r="HG300" s="15"/>
      <c r="HH300" s="15"/>
      <c r="HI300" s="15"/>
      <c r="HJ300" s="15"/>
      <c r="HK300" s="15"/>
      <c r="HN300" s="15"/>
      <c r="HO300" s="15"/>
      <c r="HP300" s="15"/>
      <c r="HQ300" s="15"/>
      <c r="HR300" s="15"/>
      <c r="HS300" s="15"/>
      <c r="HT300" s="15"/>
      <c r="HU300" s="15"/>
      <c r="HX300" s="15"/>
      <c r="HY300" s="15"/>
      <c r="HZ300" s="15"/>
      <c r="IA300" s="15"/>
      <c r="IB300" s="15"/>
      <c r="IC300" s="15"/>
      <c r="ID300" s="15"/>
      <c r="IE300" s="15"/>
      <c r="IH300" s="15"/>
      <c r="II300" s="15"/>
      <c r="IJ300" s="15"/>
      <c r="IK300" s="15"/>
      <c r="IL300" s="15"/>
      <c r="IM300" s="15"/>
      <c r="IN300" s="15"/>
      <c r="IO300" s="15"/>
      <c r="IR300" s="15"/>
      <c r="IS300" s="15"/>
      <c r="IT300" s="15"/>
      <c r="IU300" s="15"/>
      <c r="IV300" s="15"/>
      <c r="IW300" s="15"/>
      <c r="IX300" s="15"/>
      <c r="IY300" s="15"/>
      <c r="JB300" s="15"/>
      <c r="JC300" s="15"/>
      <c r="JD300" s="15"/>
      <c r="JE300" s="15"/>
      <c r="JF300" s="15"/>
      <c r="JG300" s="15"/>
      <c r="JH300" s="15"/>
      <c r="JI300" s="15"/>
      <c r="JL300" s="15"/>
      <c r="JM300" s="15"/>
      <c r="JN300" s="15"/>
      <c r="JO300" s="15"/>
      <c r="JP300" s="15"/>
      <c r="JQ300" s="15"/>
      <c r="JR300" s="15"/>
      <c r="JS300" s="15"/>
      <c r="JV300" s="15"/>
      <c r="JW300" s="15"/>
      <c r="JX300" s="15"/>
      <c r="JY300" s="15"/>
      <c r="JZ300" s="15"/>
      <c r="KA300" s="15"/>
      <c r="KB300" s="15"/>
      <c r="KC300" s="15"/>
      <c r="KF300" s="15"/>
      <c r="KG300" s="15"/>
      <c r="KH300" s="15"/>
      <c r="KI300" s="15"/>
      <c r="KJ300" s="15"/>
      <c r="KK300" s="15"/>
      <c r="KL300" s="15"/>
      <c r="KM300" s="15"/>
      <c r="KP300" s="15"/>
      <c r="KQ300" s="15"/>
      <c r="KR300" s="15"/>
      <c r="KS300" s="15"/>
      <c r="KT300" s="15"/>
      <c r="KU300" s="15"/>
      <c r="KV300" s="15"/>
      <c r="KW300" s="15"/>
      <c r="KZ300" s="15"/>
      <c r="LA300" s="15"/>
    </row>
    <row r="301" spans="3:313" x14ac:dyDescent="0.25">
      <c r="C301" s="15"/>
      <c r="D301" s="15"/>
      <c r="E301" s="15"/>
      <c r="F301" s="15"/>
      <c r="G301" s="15"/>
      <c r="H301" s="15"/>
      <c r="I301" s="15"/>
      <c r="L301" s="15"/>
      <c r="M301" s="15"/>
      <c r="N301" s="15"/>
      <c r="O301" s="15"/>
      <c r="P301" s="15"/>
      <c r="Q301" s="15"/>
      <c r="R301" s="15"/>
      <c r="S301" s="15"/>
      <c r="V301" s="15"/>
      <c r="W301" s="15"/>
      <c r="X301" s="15"/>
      <c r="Y301" s="15"/>
      <c r="Z301" s="15"/>
      <c r="AA301" s="15"/>
      <c r="AB301" s="15"/>
      <c r="AC301" s="15"/>
      <c r="AF301" s="15"/>
      <c r="AG301" s="15"/>
      <c r="AH301" s="15"/>
      <c r="AI301" s="15"/>
      <c r="AJ301" s="15"/>
      <c r="AK301" s="15"/>
      <c r="AL301" s="15"/>
      <c r="AM301" s="15"/>
      <c r="AP301" s="15"/>
      <c r="AQ301" s="15"/>
      <c r="AR301" s="15"/>
      <c r="AS301" s="15"/>
      <c r="AT301" s="15"/>
      <c r="AU301" s="15"/>
      <c r="AV301" s="15"/>
      <c r="AW301" s="15"/>
      <c r="AZ301" s="15"/>
      <c r="BA301" s="15"/>
      <c r="BB301" s="15"/>
      <c r="BC301" s="15"/>
      <c r="BD301" s="15"/>
      <c r="BE301" s="15"/>
      <c r="BF301" s="15"/>
      <c r="BG301" s="15"/>
      <c r="BJ301" s="15"/>
      <c r="BK301" s="15"/>
      <c r="BL301" s="15"/>
      <c r="BM301" s="15"/>
      <c r="BN301" s="15"/>
      <c r="BO301" s="15"/>
      <c r="BP301" s="15"/>
      <c r="BQ301" s="15"/>
      <c r="BT301" s="15"/>
      <c r="BU301" s="15"/>
      <c r="BV301" s="15"/>
      <c r="BW301" s="15"/>
      <c r="BX301" s="15"/>
      <c r="BY301" s="15"/>
      <c r="BZ301" s="15"/>
      <c r="CA301" s="15"/>
      <c r="CD301" s="15"/>
      <c r="CE301" s="15"/>
      <c r="CF301" s="15"/>
      <c r="CG301" s="15"/>
      <c r="CH301" s="15"/>
      <c r="CI301" s="15"/>
      <c r="CJ301" s="15"/>
      <c r="CK301" s="15"/>
      <c r="CN301" s="15"/>
      <c r="CO301" s="15"/>
      <c r="CP301" s="15"/>
      <c r="CQ301" s="15"/>
      <c r="CR301" s="15"/>
      <c r="CS301" s="15"/>
      <c r="CT301" s="15"/>
      <c r="CU301" s="15"/>
      <c r="CX301" s="15"/>
      <c r="CY301" s="15"/>
      <c r="CZ301" s="15"/>
      <c r="DA301" s="15"/>
      <c r="DB301" s="15"/>
      <c r="DC301" s="15"/>
      <c r="DD301" s="15"/>
      <c r="DE301" s="15"/>
      <c r="DH301" s="15"/>
      <c r="DI301" s="15"/>
      <c r="DJ301" s="15"/>
      <c r="DK301" s="15"/>
      <c r="DL301" s="15"/>
      <c r="DM301" s="15"/>
      <c r="DN301" s="15"/>
      <c r="DO301" s="15"/>
      <c r="DR301" s="15"/>
      <c r="DS301" s="15"/>
      <c r="DT301" s="15"/>
      <c r="DU301" s="15"/>
      <c r="DV301" s="15"/>
      <c r="DW301" s="15"/>
      <c r="DX301" s="15"/>
      <c r="DY301" s="15"/>
      <c r="EB301" s="15"/>
      <c r="EC301" s="15"/>
      <c r="ED301" s="15"/>
      <c r="EE301" s="15"/>
      <c r="EF301" s="15"/>
      <c r="EG301" s="15"/>
      <c r="EH301" s="15"/>
      <c r="EI301" s="15"/>
      <c r="EL301" s="15"/>
      <c r="EM301" s="15"/>
      <c r="EN301" s="15"/>
      <c r="EO301" s="15"/>
      <c r="EP301" s="15"/>
      <c r="EQ301" s="15"/>
      <c r="ER301" s="15"/>
      <c r="ES301" s="15"/>
      <c r="EV301" s="15"/>
      <c r="EW301" s="15"/>
      <c r="EX301" s="15"/>
      <c r="EY301" s="15"/>
      <c r="EZ301" s="15"/>
      <c r="FA301" s="15"/>
      <c r="FB301" s="15"/>
      <c r="FC301" s="15"/>
      <c r="FF301" s="15"/>
      <c r="FG301" s="15"/>
      <c r="FH301" s="15"/>
      <c r="FI301" s="15"/>
      <c r="FJ301" s="15"/>
      <c r="FK301" s="15"/>
      <c r="FL301" s="15"/>
      <c r="FM301" s="15"/>
      <c r="FP301" s="15"/>
      <c r="FQ301" s="15"/>
      <c r="FR301" s="15"/>
      <c r="FS301" s="15"/>
      <c r="FT301" s="15"/>
      <c r="FU301" s="15"/>
      <c r="FV301" s="15"/>
      <c r="FW301" s="15"/>
      <c r="FZ301" s="15"/>
      <c r="GA301" s="15"/>
      <c r="GB301" s="15"/>
      <c r="GC301" s="15"/>
      <c r="GD301" s="15"/>
      <c r="GE301" s="15"/>
      <c r="GF301" s="15"/>
      <c r="GG301" s="15"/>
      <c r="GJ301" s="15"/>
      <c r="GK301" s="15"/>
      <c r="GL301" s="15"/>
      <c r="GM301" s="15"/>
      <c r="GN301" s="15"/>
      <c r="GO301" s="15"/>
      <c r="GP301" s="15"/>
      <c r="GQ301" s="15"/>
      <c r="GT301" s="15"/>
      <c r="GU301" s="15"/>
      <c r="GV301" s="15"/>
      <c r="GW301" s="15"/>
      <c r="GX301" s="15"/>
      <c r="GY301" s="15"/>
      <c r="GZ301" s="15"/>
      <c r="HA301" s="15"/>
      <c r="HD301" s="15"/>
      <c r="HE301" s="15"/>
      <c r="HF301" s="15"/>
      <c r="HG301" s="15"/>
      <c r="HH301" s="15"/>
      <c r="HI301" s="15"/>
      <c r="HJ301" s="15"/>
      <c r="HK301" s="15"/>
      <c r="HN301" s="15"/>
      <c r="HO301" s="15"/>
      <c r="HP301" s="15"/>
      <c r="HQ301" s="15"/>
      <c r="HR301" s="15"/>
      <c r="HS301" s="15"/>
      <c r="HT301" s="15"/>
      <c r="HU301" s="15"/>
      <c r="HX301" s="15"/>
      <c r="HY301" s="15"/>
      <c r="HZ301" s="15"/>
      <c r="IA301" s="15"/>
      <c r="IB301" s="15"/>
      <c r="IC301" s="15"/>
      <c r="ID301" s="15"/>
      <c r="IE301" s="15"/>
      <c r="IH301" s="15"/>
      <c r="II301" s="15"/>
      <c r="IJ301" s="15"/>
      <c r="IK301" s="15"/>
      <c r="IL301" s="15"/>
      <c r="IM301" s="15"/>
      <c r="IN301" s="15"/>
      <c r="IO301" s="15"/>
      <c r="IR301" s="15"/>
      <c r="IS301" s="15"/>
      <c r="IT301" s="15"/>
      <c r="IU301" s="15"/>
      <c r="IV301" s="15"/>
      <c r="IW301" s="15"/>
      <c r="IX301" s="15"/>
      <c r="IY301" s="15"/>
      <c r="JB301" s="15"/>
      <c r="JC301" s="15"/>
      <c r="JD301" s="15"/>
      <c r="JE301" s="15"/>
      <c r="JF301" s="15"/>
      <c r="JG301" s="15"/>
      <c r="JH301" s="15"/>
      <c r="JI301" s="15"/>
      <c r="JL301" s="15"/>
      <c r="JM301" s="15"/>
      <c r="JN301" s="15"/>
      <c r="JO301" s="15"/>
      <c r="JP301" s="15"/>
      <c r="JQ301" s="15"/>
      <c r="JR301" s="15"/>
      <c r="JS301" s="15"/>
      <c r="JV301" s="15"/>
      <c r="JW301" s="15"/>
      <c r="JX301" s="15"/>
      <c r="JY301" s="15"/>
      <c r="JZ301" s="15"/>
      <c r="KA301" s="15"/>
      <c r="KB301" s="15"/>
      <c r="KC301" s="15"/>
      <c r="KF301" s="15"/>
      <c r="KG301" s="15"/>
      <c r="KH301" s="15"/>
      <c r="KI301" s="15"/>
      <c r="KJ301" s="15"/>
      <c r="KK301" s="15"/>
      <c r="KL301" s="15"/>
      <c r="KM301" s="15"/>
      <c r="KP301" s="15"/>
      <c r="KQ301" s="15"/>
      <c r="KR301" s="15"/>
      <c r="KS301" s="15"/>
      <c r="KT301" s="15"/>
      <c r="KU301" s="15"/>
      <c r="KV301" s="15"/>
      <c r="KW301" s="15"/>
      <c r="KZ301" s="15"/>
      <c r="LA301" s="15"/>
    </row>
    <row r="302" spans="3:313" x14ac:dyDescent="0.25">
      <c r="C302" s="15"/>
      <c r="D302" s="15"/>
      <c r="E302" s="15"/>
      <c r="F302" s="15"/>
      <c r="G302" s="15"/>
      <c r="H302" s="15"/>
      <c r="I302" s="15"/>
      <c r="L302" s="15"/>
      <c r="M302" s="15"/>
      <c r="N302" s="15"/>
      <c r="O302" s="15"/>
      <c r="P302" s="15"/>
      <c r="Q302" s="15"/>
      <c r="R302" s="15"/>
      <c r="S302" s="15"/>
      <c r="V302" s="15"/>
      <c r="W302" s="15"/>
      <c r="X302" s="15"/>
      <c r="Y302" s="15"/>
      <c r="Z302" s="15"/>
      <c r="AA302" s="15"/>
      <c r="AB302" s="15"/>
      <c r="AC302" s="15"/>
      <c r="AF302" s="15"/>
      <c r="AG302" s="15"/>
      <c r="AH302" s="15"/>
      <c r="AI302" s="15"/>
      <c r="AJ302" s="15"/>
      <c r="AK302" s="15"/>
      <c r="AL302" s="15"/>
      <c r="AM302" s="15"/>
      <c r="AP302" s="15"/>
      <c r="AQ302" s="15"/>
      <c r="AR302" s="15"/>
      <c r="AS302" s="15"/>
      <c r="AT302" s="15"/>
      <c r="AU302" s="15"/>
      <c r="AV302" s="15"/>
      <c r="AW302" s="15"/>
      <c r="AZ302" s="15"/>
      <c r="BA302" s="15"/>
      <c r="BB302" s="15"/>
      <c r="BC302" s="15"/>
      <c r="BD302" s="15"/>
      <c r="BE302" s="15"/>
      <c r="BF302" s="15"/>
      <c r="BG302" s="15"/>
      <c r="BJ302" s="15"/>
      <c r="BK302" s="15"/>
      <c r="BL302" s="15"/>
      <c r="BM302" s="15"/>
      <c r="BN302" s="15"/>
      <c r="BO302" s="15"/>
      <c r="BP302" s="15"/>
      <c r="BQ302" s="15"/>
      <c r="BT302" s="15"/>
      <c r="BU302" s="15"/>
      <c r="BV302" s="15"/>
      <c r="BW302" s="15"/>
      <c r="BX302" s="15"/>
      <c r="BY302" s="15"/>
      <c r="BZ302" s="15"/>
      <c r="CA302" s="15"/>
      <c r="CD302" s="15"/>
      <c r="CE302" s="15"/>
      <c r="CF302" s="15"/>
      <c r="CG302" s="15"/>
      <c r="CH302" s="15"/>
      <c r="CI302" s="15"/>
      <c r="CJ302" s="15"/>
      <c r="CK302" s="15"/>
      <c r="CN302" s="15"/>
      <c r="CO302" s="15"/>
      <c r="CP302" s="15"/>
      <c r="CQ302" s="15"/>
      <c r="CR302" s="15"/>
      <c r="CS302" s="15"/>
      <c r="CT302" s="15"/>
      <c r="CU302" s="15"/>
      <c r="CX302" s="15"/>
      <c r="CY302" s="15"/>
      <c r="CZ302" s="15"/>
      <c r="DA302" s="15"/>
      <c r="DB302" s="15"/>
      <c r="DC302" s="15"/>
      <c r="DD302" s="15"/>
      <c r="DE302" s="15"/>
      <c r="DH302" s="15"/>
      <c r="DI302" s="15"/>
      <c r="DJ302" s="15"/>
      <c r="DK302" s="15"/>
      <c r="DL302" s="15"/>
      <c r="DM302" s="15"/>
      <c r="DN302" s="15"/>
      <c r="DO302" s="15"/>
      <c r="DR302" s="15"/>
      <c r="DS302" s="15"/>
      <c r="DT302" s="15"/>
      <c r="DU302" s="15"/>
      <c r="DV302" s="15"/>
      <c r="DW302" s="15"/>
      <c r="DX302" s="15"/>
      <c r="DY302" s="15"/>
      <c r="EB302" s="15"/>
      <c r="EC302" s="15"/>
      <c r="ED302" s="15"/>
      <c r="EE302" s="15"/>
      <c r="EF302" s="15"/>
      <c r="EG302" s="15"/>
      <c r="EH302" s="15"/>
      <c r="EI302" s="15"/>
      <c r="EL302" s="15"/>
      <c r="EM302" s="15"/>
      <c r="EN302" s="15"/>
      <c r="EO302" s="15"/>
      <c r="EP302" s="15"/>
      <c r="EQ302" s="15"/>
      <c r="ER302" s="15"/>
      <c r="ES302" s="15"/>
      <c r="EV302" s="15"/>
      <c r="EW302" s="15"/>
      <c r="EX302" s="15"/>
      <c r="EY302" s="15"/>
      <c r="EZ302" s="15"/>
      <c r="FA302" s="15"/>
      <c r="FB302" s="15"/>
      <c r="FC302" s="15"/>
      <c r="FF302" s="15"/>
      <c r="FG302" s="15"/>
      <c r="FH302" s="15"/>
      <c r="FI302" s="15"/>
      <c r="FJ302" s="15"/>
      <c r="FK302" s="15"/>
      <c r="FL302" s="15"/>
      <c r="FM302" s="15"/>
      <c r="FP302" s="15"/>
      <c r="FQ302" s="15"/>
      <c r="FR302" s="15"/>
      <c r="FS302" s="15"/>
      <c r="FT302" s="15"/>
      <c r="FU302" s="15"/>
      <c r="FV302" s="15"/>
      <c r="FW302" s="15"/>
      <c r="FZ302" s="15"/>
      <c r="GA302" s="15"/>
      <c r="GB302" s="15"/>
      <c r="GC302" s="15"/>
      <c r="GD302" s="15"/>
      <c r="GE302" s="15"/>
      <c r="GF302" s="15"/>
      <c r="GG302" s="15"/>
      <c r="GJ302" s="15"/>
      <c r="GK302" s="15"/>
      <c r="GL302" s="15"/>
      <c r="GM302" s="15"/>
      <c r="GN302" s="15"/>
      <c r="GO302" s="15"/>
      <c r="GP302" s="15"/>
      <c r="GQ302" s="15"/>
      <c r="GT302" s="15"/>
      <c r="GU302" s="15"/>
      <c r="GV302" s="15"/>
      <c r="GW302" s="15"/>
      <c r="GX302" s="15"/>
      <c r="GY302" s="15"/>
      <c r="GZ302" s="15"/>
      <c r="HA302" s="15"/>
      <c r="HD302" s="15"/>
      <c r="HE302" s="15"/>
      <c r="HF302" s="15"/>
      <c r="HG302" s="15"/>
      <c r="HH302" s="15"/>
      <c r="HI302" s="15"/>
      <c r="HJ302" s="15"/>
      <c r="HK302" s="15"/>
      <c r="HN302" s="15"/>
      <c r="HO302" s="15"/>
      <c r="HP302" s="15"/>
      <c r="HQ302" s="15"/>
      <c r="HR302" s="15"/>
      <c r="HS302" s="15"/>
      <c r="HT302" s="15"/>
      <c r="HU302" s="15"/>
      <c r="HX302" s="15"/>
      <c r="HY302" s="15"/>
      <c r="HZ302" s="15"/>
      <c r="IA302" s="15"/>
      <c r="IB302" s="15"/>
      <c r="IC302" s="15"/>
      <c r="ID302" s="15"/>
      <c r="IE302" s="15"/>
      <c r="IH302" s="15"/>
      <c r="II302" s="15"/>
      <c r="IJ302" s="15"/>
      <c r="IK302" s="15"/>
      <c r="IL302" s="15"/>
      <c r="IM302" s="15"/>
      <c r="IN302" s="15"/>
      <c r="IO302" s="15"/>
      <c r="IR302" s="15"/>
      <c r="IS302" s="15"/>
      <c r="IT302" s="15"/>
      <c r="IU302" s="15"/>
      <c r="IV302" s="15"/>
      <c r="IW302" s="15"/>
      <c r="IX302" s="15"/>
      <c r="IY302" s="15"/>
      <c r="JB302" s="15"/>
      <c r="JC302" s="15"/>
      <c r="JD302" s="15"/>
      <c r="JE302" s="15"/>
      <c r="JF302" s="15"/>
      <c r="JG302" s="15"/>
      <c r="JH302" s="15"/>
      <c r="JI302" s="15"/>
      <c r="JL302" s="15"/>
      <c r="JM302" s="15"/>
      <c r="JN302" s="15"/>
      <c r="JO302" s="15"/>
      <c r="JP302" s="15"/>
      <c r="JQ302" s="15"/>
      <c r="JR302" s="15"/>
      <c r="JS302" s="15"/>
      <c r="JV302" s="15"/>
      <c r="JW302" s="15"/>
      <c r="JX302" s="15"/>
      <c r="JY302" s="15"/>
      <c r="JZ302" s="15"/>
      <c r="KA302" s="15"/>
      <c r="KB302" s="15"/>
      <c r="KC302" s="15"/>
      <c r="KF302" s="15"/>
      <c r="KG302" s="15"/>
      <c r="KH302" s="15"/>
      <c r="KI302" s="15"/>
      <c r="KJ302" s="15"/>
      <c r="KK302" s="15"/>
      <c r="KL302" s="15"/>
      <c r="KM302" s="15"/>
      <c r="KP302" s="15"/>
      <c r="KQ302" s="15"/>
      <c r="KR302" s="15"/>
      <c r="KS302" s="15"/>
      <c r="KT302" s="15"/>
      <c r="KU302" s="15"/>
      <c r="KV302" s="15"/>
      <c r="KW302" s="15"/>
      <c r="KZ302" s="15"/>
      <c r="LA302" s="15"/>
    </row>
    <row r="303" spans="3:313" x14ac:dyDescent="0.25">
      <c r="C303" s="15"/>
      <c r="D303" s="15"/>
      <c r="E303" s="15"/>
      <c r="F303" s="15"/>
      <c r="G303" s="15"/>
      <c r="H303" s="15"/>
      <c r="I303" s="15"/>
      <c r="L303" s="15"/>
      <c r="M303" s="15"/>
      <c r="N303" s="15"/>
      <c r="O303" s="15"/>
      <c r="P303" s="15"/>
      <c r="Q303" s="15"/>
      <c r="R303" s="15"/>
      <c r="S303" s="15"/>
      <c r="V303" s="15"/>
      <c r="W303" s="15"/>
      <c r="X303" s="15"/>
      <c r="Y303" s="15"/>
      <c r="Z303" s="15"/>
      <c r="AA303" s="15"/>
      <c r="AB303" s="15"/>
      <c r="AC303" s="15"/>
      <c r="AF303" s="15"/>
      <c r="AG303" s="15"/>
      <c r="AH303" s="15"/>
      <c r="AI303" s="15"/>
      <c r="AJ303" s="15"/>
      <c r="AK303" s="15"/>
      <c r="AL303" s="15"/>
      <c r="AM303" s="15"/>
      <c r="AP303" s="15"/>
      <c r="AQ303" s="15"/>
      <c r="AR303" s="15"/>
      <c r="AS303" s="15"/>
      <c r="AT303" s="15"/>
      <c r="AU303" s="15"/>
      <c r="AV303" s="15"/>
      <c r="AW303" s="15"/>
      <c r="AZ303" s="15"/>
      <c r="BA303" s="15"/>
      <c r="BB303" s="15"/>
      <c r="BC303" s="15"/>
      <c r="BD303" s="15"/>
      <c r="BE303" s="15"/>
      <c r="BF303" s="15"/>
      <c r="BG303" s="15"/>
      <c r="BJ303" s="15"/>
      <c r="BK303" s="15"/>
      <c r="BL303" s="15"/>
      <c r="BM303" s="15"/>
      <c r="BN303" s="15"/>
      <c r="BO303" s="15"/>
      <c r="BP303" s="15"/>
      <c r="BQ303" s="15"/>
      <c r="BT303" s="15"/>
      <c r="BU303" s="15"/>
      <c r="BV303" s="15"/>
      <c r="BW303" s="15"/>
      <c r="BX303" s="15"/>
      <c r="BY303" s="15"/>
      <c r="BZ303" s="15"/>
      <c r="CA303" s="15"/>
      <c r="CD303" s="15"/>
      <c r="CE303" s="15"/>
      <c r="CF303" s="15"/>
      <c r="CG303" s="15"/>
      <c r="CH303" s="15"/>
      <c r="CI303" s="15"/>
      <c r="CJ303" s="15"/>
      <c r="CK303" s="15"/>
      <c r="CN303" s="15"/>
      <c r="CO303" s="15"/>
      <c r="CP303" s="15"/>
      <c r="CQ303" s="15"/>
      <c r="CR303" s="15"/>
      <c r="CS303" s="15"/>
      <c r="CT303" s="15"/>
      <c r="CU303" s="15"/>
      <c r="CX303" s="15"/>
      <c r="CY303" s="15"/>
      <c r="CZ303" s="15"/>
      <c r="DA303" s="15"/>
      <c r="DB303" s="15"/>
      <c r="DC303" s="15"/>
      <c r="DD303" s="15"/>
      <c r="DE303" s="15"/>
      <c r="DH303" s="15"/>
      <c r="DI303" s="15"/>
      <c r="DJ303" s="15"/>
      <c r="DK303" s="15"/>
      <c r="DL303" s="15"/>
      <c r="DM303" s="15"/>
      <c r="DN303" s="15"/>
      <c r="DO303" s="15"/>
      <c r="DR303" s="15"/>
      <c r="DS303" s="15"/>
      <c r="DT303" s="15"/>
      <c r="DU303" s="15"/>
      <c r="DV303" s="15"/>
      <c r="DW303" s="15"/>
      <c r="DX303" s="15"/>
      <c r="DY303" s="15"/>
      <c r="EB303" s="15"/>
      <c r="EC303" s="15"/>
      <c r="ED303" s="15"/>
      <c r="EE303" s="15"/>
      <c r="EF303" s="15"/>
      <c r="EG303" s="15"/>
      <c r="EH303" s="15"/>
      <c r="EI303" s="15"/>
      <c r="EL303" s="15"/>
      <c r="EM303" s="15"/>
      <c r="EN303" s="15"/>
      <c r="EO303" s="15"/>
      <c r="EP303" s="15"/>
      <c r="EQ303" s="15"/>
      <c r="ER303" s="15"/>
      <c r="ES303" s="15"/>
      <c r="EV303" s="15"/>
      <c r="EW303" s="15"/>
      <c r="EX303" s="15"/>
      <c r="EY303" s="15"/>
      <c r="EZ303" s="15"/>
      <c r="FA303" s="15"/>
      <c r="FB303" s="15"/>
      <c r="FC303" s="15"/>
      <c r="FF303" s="15"/>
      <c r="FG303" s="15"/>
      <c r="FH303" s="15"/>
      <c r="FI303" s="15"/>
      <c r="FJ303" s="15"/>
      <c r="FK303" s="15"/>
      <c r="FL303" s="15"/>
      <c r="FM303" s="15"/>
      <c r="FP303" s="15"/>
      <c r="FQ303" s="15"/>
      <c r="FR303" s="15"/>
      <c r="FS303" s="15"/>
      <c r="FT303" s="15"/>
      <c r="FU303" s="15"/>
      <c r="FV303" s="15"/>
      <c r="FW303" s="15"/>
      <c r="FZ303" s="15"/>
      <c r="GA303" s="15"/>
      <c r="GB303" s="15"/>
      <c r="GC303" s="15"/>
      <c r="GD303" s="15"/>
      <c r="GE303" s="15"/>
      <c r="GF303" s="15"/>
      <c r="GG303" s="15"/>
      <c r="GJ303" s="15"/>
      <c r="GK303" s="15"/>
      <c r="GL303" s="15"/>
      <c r="GM303" s="15"/>
      <c r="GN303" s="15"/>
      <c r="GO303" s="15"/>
      <c r="GP303" s="15"/>
      <c r="GQ303" s="15"/>
      <c r="GT303" s="15"/>
      <c r="GU303" s="15"/>
      <c r="GV303" s="15"/>
      <c r="GW303" s="15"/>
      <c r="GX303" s="15"/>
      <c r="GY303" s="15"/>
      <c r="GZ303" s="15"/>
      <c r="HA303" s="15"/>
      <c r="HD303" s="15"/>
      <c r="HE303" s="15"/>
      <c r="HF303" s="15"/>
      <c r="HG303" s="15"/>
      <c r="HH303" s="15"/>
      <c r="HI303" s="15"/>
      <c r="HJ303" s="15"/>
      <c r="HK303" s="15"/>
      <c r="HN303" s="15"/>
      <c r="HO303" s="15"/>
      <c r="HP303" s="15"/>
      <c r="HQ303" s="15"/>
      <c r="HR303" s="15"/>
      <c r="HS303" s="15"/>
      <c r="HT303" s="15"/>
      <c r="HU303" s="15"/>
      <c r="HX303" s="15"/>
      <c r="HY303" s="15"/>
      <c r="HZ303" s="15"/>
      <c r="IA303" s="15"/>
      <c r="IB303" s="15"/>
      <c r="IC303" s="15"/>
      <c r="ID303" s="15"/>
      <c r="IE303" s="15"/>
      <c r="IH303" s="15"/>
      <c r="II303" s="15"/>
      <c r="IJ303" s="15"/>
      <c r="IK303" s="15"/>
      <c r="IL303" s="15"/>
      <c r="IM303" s="15"/>
      <c r="IN303" s="15"/>
      <c r="IO303" s="15"/>
      <c r="IR303" s="15"/>
      <c r="IS303" s="15"/>
      <c r="IT303" s="15"/>
      <c r="IU303" s="15"/>
      <c r="IV303" s="15"/>
      <c r="IW303" s="15"/>
      <c r="IX303" s="15"/>
      <c r="IY303" s="15"/>
      <c r="JB303" s="15"/>
      <c r="JC303" s="15"/>
      <c r="JD303" s="15"/>
      <c r="JE303" s="15"/>
      <c r="JF303" s="15"/>
      <c r="JG303" s="15"/>
      <c r="JH303" s="15"/>
      <c r="JI303" s="15"/>
      <c r="JL303" s="15"/>
      <c r="JM303" s="15"/>
      <c r="JN303" s="15"/>
      <c r="JO303" s="15"/>
      <c r="JP303" s="15"/>
      <c r="JQ303" s="15"/>
      <c r="JR303" s="15"/>
      <c r="JS303" s="15"/>
      <c r="JV303" s="15"/>
      <c r="JW303" s="15"/>
      <c r="JX303" s="15"/>
      <c r="JY303" s="15"/>
      <c r="JZ303" s="15"/>
      <c r="KA303" s="15"/>
      <c r="KB303" s="15"/>
      <c r="KC303" s="15"/>
      <c r="KF303" s="15"/>
      <c r="KG303" s="15"/>
      <c r="KH303" s="15"/>
      <c r="KI303" s="15"/>
      <c r="KJ303" s="15"/>
      <c r="KK303" s="15"/>
      <c r="KL303" s="15"/>
      <c r="KM303" s="15"/>
      <c r="KP303" s="15"/>
      <c r="KQ303" s="15"/>
      <c r="KR303" s="15"/>
      <c r="KS303" s="15"/>
      <c r="KT303" s="15"/>
      <c r="KU303" s="15"/>
      <c r="KV303" s="15"/>
      <c r="KW303" s="15"/>
      <c r="KZ303" s="15"/>
      <c r="LA303" s="15"/>
    </row>
    <row r="304" spans="3:313" x14ac:dyDescent="0.25">
      <c r="C304" s="15"/>
      <c r="D304" s="15"/>
      <c r="E304" s="15"/>
      <c r="F304" s="15"/>
      <c r="G304" s="15"/>
      <c r="H304" s="15"/>
      <c r="I304" s="15"/>
      <c r="L304" s="15"/>
      <c r="M304" s="15"/>
      <c r="N304" s="15"/>
      <c r="O304" s="15"/>
      <c r="P304" s="15"/>
      <c r="Q304" s="15"/>
      <c r="R304" s="15"/>
      <c r="S304" s="15"/>
      <c r="V304" s="15"/>
      <c r="W304" s="15"/>
      <c r="X304" s="15"/>
      <c r="Y304" s="15"/>
      <c r="Z304" s="15"/>
      <c r="AA304" s="15"/>
      <c r="AB304" s="15"/>
      <c r="AC304" s="15"/>
      <c r="AF304" s="15"/>
      <c r="AG304" s="15"/>
      <c r="AH304" s="15"/>
      <c r="AI304" s="15"/>
      <c r="AJ304" s="15"/>
      <c r="AK304" s="15"/>
      <c r="AL304" s="15"/>
      <c r="AM304" s="15"/>
      <c r="AP304" s="15"/>
      <c r="AQ304" s="15"/>
      <c r="AR304" s="15"/>
      <c r="AS304" s="15"/>
      <c r="AT304" s="15"/>
      <c r="AU304" s="15"/>
      <c r="AV304" s="15"/>
      <c r="AW304" s="15"/>
      <c r="AZ304" s="15"/>
      <c r="BA304" s="15"/>
      <c r="BB304" s="15"/>
      <c r="BC304" s="15"/>
      <c r="BD304" s="15"/>
      <c r="BE304" s="15"/>
      <c r="BF304" s="15"/>
      <c r="BG304" s="15"/>
      <c r="BJ304" s="15"/>
      <c r="BK304" s="15"/>
      <c r="BL304" s="15"/>
      <c r="BM304" s="15"/>
      <c r="BN304" s="15"/>
      <c r="BO304" s="15"/>
      <c r="BP304" s="15"/>
      <c r="BQ304" s="15"/>
      <c r="BT304" s="15"/>
      <c r="BU304" s="15"/>
      <c r="BV304" s="15"/>
      <c r="BW304" s="15"/>
      <c r="BX304" s="15"/>
      <c r="BY304" s="15"/>
      <c r="BZ304" s="15"/>
      <c r="CA304" s="15"/>
      <c r="CD304" s="15"/>
      <c r="CE304" s="15"/>
      <c r="CF304" s="15"/>
      <c r="CG304" s="15"/>
      <c r="CH304" s="15"/>
      <c r="CI304" s="15"/>
      <c r="CJ304" s="15"/>
      <c r="CK304" s="15"/>
      <c r="CN304" s="15"/>
      <c r="CO304" s="15"/>
      <c r="CP304" s="15"/>
      <c r="CQ304" s="15"/>
      <c r="CR304" s="15"/>
      <c r="CS304" s="15"/>
      <c r="CT304" s="15"/>
      <c r="CU304" s="15"/>
      <c r="CX304" s="15"/>
      <c r="CY304" s="15"/>
      <c r="CZ304" s="15"/>
      <c r="DA304" s="15"/>
      <c r="DB304" s="15"/>
      <c r="DC304" s="15"/>
      <c r="DD304" s="15"/>
      <c r="DE304" s="15"/>
      <c r="DH304" s="15"/>
      <c r="DI304" s="15"/>
      <c r="DJ304" s="15"/>
      <c r="DK304" s="15"/>
      <c r="DL304" s="15"/>
      <c r="DM304" s="15"/>
      <c r="DN304" s="15"/>
      <c r="DO304" s="15"/>
      <c r="DR304" s="15"/>
      <c r="DS304" s="15"/>
      <c r="DT304" s="15"/>
      <c r="DU304" s="15"/>
      <c r="DV304" s="15"/>
      <c r="DW304" s="15"/>
      <c r="DX304" s="15"/>
      <c r="DY304" s="15"/>
      <c r="EB304" s="15"/>
      <c r="EC304" s="15"/>
      <c r="ED304" s="15"/>
      <c r="EE304" s="15"/>
      <c r="EF304" s="15"/>
      <c r="EG304" s="15"/>
      <c r="EH304" s="15"/>
      <c r="EI304" s="15"/>
      <c r="EL304" s="15"/>
      <c r="EM304" s="15"/>
      <c r="EN304" s="15"/>
      <c r="EO304" s="15"/>
      <c r="EP304" s="15"/>
      <c r="EQ304" s="15"/>
      <c r="ER304" s="15"/>
      <c r="ES304" s="15"/>
      <c r="EV304" s="15"/>
      <c r="EW304" s="15"/>
      <c r="EX304" s="15"/>
      <c r="EY304" s="15"/>
      <c r="EZ304" s="15"/>
      <c r="FA304" s="15"/>
      <c r="FB304" s="15"/>
      <c r="FC304" s="15"/>
      <c r="FF304" s="15"/>
      <c r="FG304" s="15"/>
      <c r="FH304" s="15"/>
      <c r="FI304" s="15"/>
      <c r="FJ304" s="15"/>
      <c r="FK304" s="15"/>
      <c r="FL304" s="15"/>
      <c r="FM304" s="15"/>
      <c r="FP304" s="15"/>
      <c r="FQ304" s="15"/>
      <c r="FR304" s="15"/>
      <c r="FS304" s="15"/>
      <c r="FT304" s="15"/>
      <c r="FU304" s="15"/>
      <c r="FV304" s="15"/>
      <c r="FW304" s="15"/>
      <c r="FZ304" s="15"/>
      <c r="GA304" s="15"/>
      <c r="GB304" s="15"/>
      <c r="GC304" s="15"/>
      <c r="GD304" s="15"/>
      <c r="GE304" s="15"/>
      <c r="GF304" s="15"/>
      <c r="GG304" s="15"/>
      <c r="GJ304" s="15"/>
      <c r="GK304" s="15"/>
      <c r="GL304" s="15"/>
      <c r="GM304" s="15"/>
      <c r="GN304" s="15"/>
      <c r="GO304" s="15"/>
      <c r="GP304" s="15"/>
      <c r="GQ304" s="15"/>
      <c r="GT304" s="15"/>
      <c r="GU304" s="15"/>
      <c r="GV304" s="15"/>
      <c r="GW304" s="15"/>
      <c r="GX304" s="15"/>
      <c r="GY304" s="15"/>
      <c r="GZ304" s="15"/>
      <c r="HA304" s="15"/>
      <c r="HD304" s="15"/>
      <c r="HE304" s="15"/>
      <c r="HF304" s="15"/>
      <c r="HG304" s="15"/>
      <c r="HH304" s="15"/>
      <c r="HI304" s="15"/>
      <c r="HJ304" s="15"/>
      <c r="HK304" s="15"/>
      <c r="HN304" s="15"/>
      <c r="HO304" s="15"/>
      <c r="HP304" s="15"/>
      <c r="HQ304" s="15"/>
      <c r="HR304" s="15"/>
      <c r="HS304" s="15"/>
      <c r="HT304" s="15"/>
      <c r="HU304" s="15"/>
      <c r="HX304" s="15"/>
      <c r="HY304" s="15"/>
      <c r="HZ304" s="15"/>
      <c r="IA304" s="15"/>
      <c r="IB304" s="15"/>
      <c r="IC304" s="15"/>
      <c r="ID304" s="15"/>
      <c r="IE304" s="15"/>
      <c r="IH304" s="15"/>
      <c r="II304" s="15"/>
      <c r="IJ304" s="15"/>
      <c r="IK304" s="15"/>
      <c r="IL304" s="15"/>
      <c r="IM304" s="15"/>
      <c r="IN304" s="15"/>
      <c r="IO304" s="15"/>
      <c r="IR304" s="15"/>
      <c r="IS304" s="15"/>
      <c r="IT304" s="15"/>
      <c r="IU304" s="15"/>
      <c r="IV304" s="15"/>
      <c r="IW304" s="15"/>
      <c r="IX304" s="15"/>
      <c r="IY304" s="15"/>
      <c r="JB304" s="15"/>
      <c r="JC304" s="15"/>
      <c r="JD304" s="15"/>
      <c r="JE304" s="15"/>
      <c r="JF304" s="15"/>
      <c r="JG304" s="15"/>
      <c r="JH304" s="15"/>
      <c r="JI304" s="15"/>
      <c r="JL304" s="15"/>
      <c r="JM304" s="15"/>
      <c r="JN304" s="15"/>
      <c r="JO304" s="15"/>
      <c r="JP304" s="15"/>
      <c r="JQ304" s="15"/>
      <c r="JR304" s="15"/>
      <c r="JS304" s="15"/>
      <c r="JV304" s="15"/>
      <c r="JW304" s="15"/>
      <c r="JX304" s="15"/>
      <c r="JY304" s="15"/>
      <c r="JZ304" s="15"/>
      <c r="KA304" s="15"/>
      <c r="KB304" s="15"/>
      <c r="KC304" s="15"/>
      <c r="KF304" s="15"/>
      <c r="KG304" s="15"/>
      <c r="KH304" s="15"/>
      <c r="KI304" s="15"/>
      <c r="KJ304" s="15"/>
      <c r="KK304" s="15"/>
      <c r="KL304" s="15"/>
      <c r="KM304" s="15"/>
      <c r="KP304" s="15"/>
      <c r="KQ304" s="15"/>
      <c r="KR304" s="15"/>
      <c r="KS304" s="15"/>
      <c r="KT304" s="15"/>
      <c r="KU304" s="15"/>
      <c r="KV304" s="15"/>
      <c r="KW304" s="15"/>
      <c r="KZ304" s="15"/>
      <c r="LA304" s="15"/>
    </row>
    <row r="305" spans="3:313" x14ac:dyDescent="0.25">
      <c r="C305" s="15"/>
      <c r="D305" s="15"/>
      <c r="E305" s="15"/>
      <c r="F305" s="15"/>
      <c r="G305" s="15"/>
      <c r="H305" s="15"/>
      <c r="I305" s="15"/>
      <c r="L305" s="15"/>
      <c r="M305" s="15"/>
      <c r="N305" s="15"/>
      <c r="O305" s="15"/>
      <c r="P305" s="15"/>
      <c r="Q305" s="15"/>
      <c r="R305" s="15"/>
      <c r="S305" s="15"/>
      <c r="V305" s="15"/>
      <c r="W305" s="15"/>
      <c r="X305" s="15"/>
      <c r="Y305" s="15"/>
      <c r="Z305" s="15"/>
      <c r="AA305" s="15"/>
      <c r="AB305" s="15"/>
      <c r="AC305" s="15"/>
      <c r="AF305" s="15"/>
      <c r="AG305" s="15"/>
      <c r="AH305" s="15"/>
      <c r="AI305" s="15"/>
      <c r="AJ305" s="15"/>
      <c r="AK305" s="15"/>
      <c r="AL305" s="15"/>
      <c r="AM305" s="15"/>
      <c r="AP305" s="15"/>
      <c r="AQ305" s="15"/>
      <c r="AR305" s="15"/>
      <c r="AS305" s="15"/>
      <c r="AT305" s="15"/>
      <c r="AU305" s="15"/>
      <c r="AV305" s="15"/>
      <c r="AW305" s="15"/>
      <c r="AZ305" s="15"/>
      <c r="BA305" s="15"/>
      <c r="BB305" s="15"/>
      <c r="BC305" s="15"/>
      <c r="BD305" s="15"/>
      <c r="BE305" s="15"/>
      <c r="BF305" s="15"/>
      <c r="BG305" s="15"/>
      <c r="BJ305" s="15"/>
      <c r="BK305" s="15"/>
      <c r="BL305" s="15"/>
      <c r="BM305" s="15"/>
      <c r="BN305" s="15"/>
      <c r="BO305" s="15"/>
      <c r="BP305" s="15"/>
      <c r="BQ305" s="15"/>
      <c r="BT305" s="15"/>
      <c r="BU305" s="15"/>
      <c r="BV305" s="15"/>
      <c r="BW305" s="15"/>
      <c r="BX305" s="15"/>
      <c r="BY305" s="15"/>
      <c r="BZ305" s="15"/>
      <c r="CA305" s="15"/>
      <c r="CD305" s="15"/>
      <c r="CE305" s="15"/>
      <c r="CF305" s="15"/>
      <c r="CG305" s="15"/>
      <c r="CH305" s="15"/>
      <c r="CI305" s="15"/>
      <c r="CJ305" s="15"/>
      <c r="CK305" s="15"/>
      <c r="CN305" s="15"/>
      <c r="CO305" s="15"/>
      <c r="CP305" s="15"/>
      <c r="CQ305" s="15"/>
      <c r="CR305" s="15"/>
      <c r="CS305" s="15"/>
      <c r="CT305" s="15"/>
      <c r="CU305" s="15"/>
      <c r="CX305" s="15"/>
      <c r="CY305" s="15"/>
      <c r="CZ305" s="15"/>
      <c r="DA305" s="15"/>
      <c r="DB305" s="15"/>
      <c r="DC305" s="15"/>
      <c r="DD305" s="15"/>
      <c r="DE305" s="15"/>
      <c r="DH305" s="15"/>
      <c r="DI305" s="15"/>
      <c r="DJ305" s="15"/>
      <c r="DK305" s="15"/>
      <c r="DL305" s="15"/>
      <c r="DM305" s="15"/>
      <c r="DN305" s="15"/>
      <c r="DO305" s="15"/>
      <c r="DR305" s="15"/>
      <c r="DS305" s="15"/>
      <c r="DT305" s="15"/>
      <c r="DU305" s="15"/>
      <c r="DV305" s="15"/>
      <c r="DW305" s="15"/>
      <c r="DX305" s="15"/>
      <c r="DY305" s="15"/>
      <c r="EB305" s="15"/>
      <c r="EC305" s="15"/>
      <c r="ED305" s="15"/>
      <c r="EE305" s="15"/>
      <c r="EF305" s="15"/>
      <c r="EG305" s="15"/>
      <c r="EH305" s="15"/>
      <c r="EI305" s="15"/>
      <c r="EL305" s="15"/>
      <c r="EM305" s="15"/>
      <c r="EN305" s="15"/>
      <c r="EO305" s="15"/>
      <c r="EP305" s="15"/>
      <c r="EQ305" s="15"/>
      <c r="ER305" s="15"/>
      <c r="ES305" s="15"/>
      <c r="EV305" s="15"/>
      <c r="EW305" s="15"/>
      <c r="EX305" s="15"/>
      <c r="EY305" s="15"/>
      <c r="EZ305" s="15"/>
      <c r="FA305" s="15"/>
      <c r="FB305" s="15"/>
      <c r="FC305" s="15"/>
      <c r="FF305" s="15"/>
      <c r="FG305" s="15"/>
      <c r="FH305" s="15"/>
      <c r="FI305" s="15"/>
      <c r="FJ305" s="15"/>
      <c r="FK305" s="15"/>
      <c r="FL305" s="15"/>
      <c r="FM305" s="15"/>
      <c r="FP305" s="15"/>
      <c r="FQ305" s="15"/>
      <c r="FR305" s="15"/>
      <c r="FS305" s="15"/>
      <c r="FT305" s="15"/>
      <c r="FU305" s="15"/>
      <c r="FV305" s="15"/>
      <c r="FW305" s="15"/>
      <c r="FZ305" s="15"/>
      <c r="GA305" s="15"/>
      <c r="GB305" s="15"/>
      <c r="GC305" s="15"/>
      <c r="GD305" s="15"/>
      <c r="GE305" s="15"/>
      <c r="GF305" s="15"/>
      <c r="GG305" s="15"/>
      <c r="GJ305" s="15"/>
      <c r="GK305" s="15"/>
      <c r="GL305" s="15"/>
      <c r="GM305" s="15"/>
      <c r="GN305" s="15"/>
      <c r="GO305" s="15"/>
      <c r="GP305" s="15"/>
      <c r="GQ305" s="15"/>
      <c r="GT305" s="15"/>
      <c r="GU305" s="15"/>
      <c r="GV305" s="15"/>
      <c r="GW305" s="15"/>
      <c r="GX305" s="15"/>
      <c r="GY305" s="15"/>
      <c r="GZ305" s="15"/>
      <c r="HA305" s="15"/>
      <c r="HD305" s="15"/>
      <c r="HE305" s="15"/>
      <c r="HF305" s="15"/>
      <c r="HG305" s="15"/>
      <c r="HH305" s="15"/>
      <c r="HI305" s="15"/>
      <c r="HJ305" s="15"/>
      <c r="HK305" s="15"/>
      <c r="HN305" s="15"/>
      <c r="HO305" s="15"/>
      <c r="HP305" s="15"/>
      <c r="HQ305" s="15"/>
      <c r="HR305" s="15"/>
      <c r="HS305" s="15"/>
      <c r="HT305" s="15"/>
      <c r="HU305" s="15"/>
      <c r="HX305" s="15"/>
      <c r="HY305" s="15"/>
      <c r="HZ305" s="15"/>
      <c r="IA305" s="15"/>
      <c r="IB305" s="15"/>
      <c r="IC305" s="15"/>
      <c r="ID305" s="15"/>
      <c r="IE305" s="15"/>
      <c r="IH305" s="15"/>
      <c r="II305" s="15"/>
      <c r="IJ305" s="15"/>
      <c r="IK305" s="15"/>
      <c r="IL305" s="15"/>
      <c r="IM305" s="15"/>
      <c r="IN305" s="15"/>
      <c r="IO305" s="15"/>
      <c r="IR305" s="15"/>
      <c r="IS305" s="15"/>
      <c r="IT305" s="15"/>
      <c r="IU305" s="15"/>
      <c r="IV305" s="15"/>
      <c r="IW305" s="15"/>
      <c r="IX305" s="15"/>
      <c r="IY305" s="15"/>
      <c r="JB305" s="15"/>
      <c r="JC305" s="15"/>
      <c r="JD305" s="15"/>
      <c r="JE305" s="15"/>
      <c r="JF305" s="15"/>
      <c r="JG305" s="15"/>
      <c r="JH305" s="15"/>
      <c r="JI305" s="15"/>
      <c r="JL305" s="15"/>
      <c r="JM305" s="15"/>
      <c r="JN305" s="15"/>
      <c r="JO305" s="15"/>
      <c r="JP305" s="15"/>
      <c r="JQ305" s="15"/>
      <c r="JR305" s="15"/>
      <c r="JS305" s="15"/>
      <c r="JV305" s="15"/>
      <c r="JW305" s="15"/>
      <c r="JX305" s="15"/>
      <c r="JY305" s="15"/>
      <c r="JZ305" s="15"/>
      <c r="KA305" s="15"/>
      <c r="KB305" s="15"/>
      <c r="KC305" s="15"/>
      <c r="KF305" s="15"/>
      <c r="KG305" s="15"/>
      <c r="KH305" s="15"/>
      <c r="KI305" s="15"/>
      <c r="KJ305" s="15"/>
      <c r="KK305" s="15"/>
      <c r="KL305" s="15"/>
      <c r="KM305" s="15"/>
      <c r="KP305" s="15"/>
      <c r="KQ305" s="15"/>
      <c r="KR305" s="15"/>
      <c r="KS305" s="15"/>
      <c r="KT305" s="15"/>
      <c r="KU305" s="15"/>
      <c r="KV305" s="15"/>
      <c r="KW305" s="15"/>
      <c r="KZ305" s="15"/>
      <c r="LA305" s="15"/>
    </row>
    <row r="306" spans="3:313" x14ac:dyDescent="0.25">
      <c r="C306" s="15"/>
      <c r="D306" s="15"/>
      <c r="E306" s="15"/>
      <c r="F306" s="15"/>
      <c r="G306" s="15"/>
      <c r="H306" s="15"/>
      <c r="I306" s="15"/>
      <c r="L306" s="15"/>
      <c r="M306" s="15"/>
      <c r="N306" s="15"/>
      <c r="O306" s="15"/>
      <c r="P306" s="15"/>
      <c r="Q306" s="15"/>
      <c r="R306" s="15"/>
      <c r="S306" s="15"/>
      <c r="V306" s="15"/>
      <c r="W306" s="15"/>
      <c r="X306" s="15"/>
      <c r="Y306" s="15"/>
      <c r="Z306" s="15"/>
      <c r="AA306" s="15"/>
      <c r="AB306" s="15"/>
      <c r="AC306" s="15"/>
      <c r="AF306" s="15"/>
      <c r="AG306" s="15"/>
      <c r="AH306" s="15"/>
      <c r="AI306" s="15"/>
      <c r="AJ306" s="15"/>
      <c r="AK306" s="15"/>
      <c r="AL306" s="15"/>
      <c r="AM306" s="15"/>
      <c r="AP306" s="15"/>
      <c r="AQ306" s="15"/>
      <c r="AR306" s="15"/>
      <c r="AS306" s="15"/>
      <c r="AT306" s="15"/>
      <c r="AU306" s="15"/>
      <c r="AV306" s="15"/>
      <c r="AW306" s="15"/>
      <c r="AZ306" s="15"/>
      <c r="BA306" s="15"/>
      <c r="BB306" s="15"/>
      <c r="BC306" s="15"/>
      <c r="BD306" s="15"/>
      <c r="BE306" s="15"/>
      <c r="BF306" s="15"/>
      <c r="BG306" s="15"/>
      <c r="BJ306" s="15"/>
      <c r="BK306" s="15"/>
      <c r="BL306" s="15"/>
      <c r="BM306" s="15"/>
      <c r="BN306" s="15"/>
      <c r="BO306" s="15"/>
      <c r="BP306" s="15"/>
      <c r="BQ306" s="15"/>
      <c r="BT306" s="15"/>
      <c r="BU306" s="15"/>
      <c r="BV306" s="15"/>
      <c r="BW306" s="15"/>
      <c r="BX306" s="15"/>
      <c r="BY306" s="15"/>
      <c r="BZ306" s="15"/>
      <c r="CA306" s="15"/>
      <c r="CD306" s="15"/>
      <c r="CE306" s="15"/>
      <c r="CF306" s="15"/>
      <c r="CG306" s="15"/>
      <c r="CH306" s="15"/>
      <c r="CI306" s="15"/>
      <c r="CJ306" s="15"/>
      <c r="CK306" s="15"/>
      <c r="CN306" s="15"/>
      <c r="CO306" s="15"/>
      <c r="CP306" s="15"/>
      <c r="CQ306" s="15"/>
      <c r="CR306" s="15"/>
      <c r="CS306" s="15"/>
      <c r="CT306" s="15"/>
      <c r="CU306" s="15"/>
      <c r="CX306" s="15"/>
      <c r="CY306" s="15"/>
      <c r="CZ306" s="15"/>
      <c r="DA306" s="15"/>
      <c r="DB306" s="15"/>
      <c r="DC306" s="15"/>
      <c r="DD306" s="15"/>
      <c r="DE306" s="15"/>
      <c r="DH306" s="15"/>
      <c r="DI306" s="15"/>
      <c r="DJ306" s="15"/>
      <c r="DK306" s="15"/>
      <c r="DL306" s="15"/>
      <c r="DM306" s="15"/>
      <c r="DN306" s="15"/>
      <c r="DO306" s="15"/>
      <c r="DR306" s="15"/>
      <c r="DS306" s="15"/>
      <c r="DT306" s="15"/>
      <c r="DU306" s="15"/>
      <c r="DV306" s="15"/>
      <c r="DW306" s="15"/>
      <c r="DX306" s="15"/>
      <c r="DY306" s="15"/>
      <c r="EB306" s="15"/>
      <c r="EC306" s="15"/>
      <c r="ED306" s="15"/>
      <c r="EE306" s="15"/>
      <c r="EF306" s="15"/>
      <c r="EG306" s="15"/>
      <c r="EH306" s="15"/>
      <c r="EI306" s="15"/>
      <c r="EL306" s="15"/>
      <c r="EM306" s="15"/>
      <c r="EN306" s="15"/>
      <c r="EO306" s="15"/>
      <c r="EP306" s="15"/>
      <c r="EQ306" s="15"/>
      <c r="ER306" s="15"/>
      <c r="ES306" s="15"/>
      <c r="EV306" s="15"/>
      <c r="EW306" s="15"/>
      <c r="EX306" s="15"/>
      <c r="EY306" s="15"/>
      <c r="EZ306" s="15"/>
      <c r="FA306" s="15"/>
      <c r="FB306" s="15"/>
      <c r="FC306" s="15"/>
      <c r="FF306" s="15"/>
      <c r="FG306" s="15"/>
      <c r="FH306" s="15"/>
      <c r="FI306" s="15"/>
      <c r="FJ306" s="15"/>
      <c r="FK306" s="15"/>
      <c r="FL306" s="15"/>
      <c r="FM306" s="15"/>
      <c r="FP306" s="15"/>
      <c r="FQ306" s="15"/>
      <c r="FR306" s="15"/>
      <c r="FS306" s="15"/>
      <c r="FT306" s="15"/>
      <c r="FU306" s="15"/>
      <c r="FV306" s="15"/>
      <c r="FW306" s="15"/>
      <c r="FZ306" s="15"/>
      <c r="GA306" s="15"/>
      <c r="GB306" s="15"/>
      <c r="GC306" s="15"/>
      <c r="GD306" s="15"/>
      <c r="GE306" s="15"/>
      <c r="GF306" s="15"/>
      <c r="GG306" s="15"/>
      <c r="GJ306" s="15"/>
      <c r="GK306" s="15"/>
      <c r="GL306" s="15"/>
      <c r="GM306" s="15"/>
      <c r="GN306" s="15"/>
      <c r="GO306" s="15"/>
      <c r="GP306" s="15"/>
      <c r="GQ306" s="15"/>
      <c r="GT306" s="15"/>
      <c r="GU306" s="15"/>
      <c r="GV306" s="15"/>
      <c r="GW306" s="15"/>
      <c r="GX306" s="15"/>
      <c r="GY306" s="15"/>
      <c r="GZ306" s="15"/>
      <c r="HA306" s="15"/>
      <c r="HD306" s="15"/>
      <c r="HE306" s="15"/>
      <c r="HF306" s="15"/>
      <c r="HG306" s="15"/>
      <c r="HH306" s="15"/>
      <c r="HI306" s="15"/>
      <c r="HJ306" s="15"/>
      <c r="HK306" s="15"/>
      <c r="HN306" s="15"/>
      <c r="HO306" s="15"/>
      <c r="HP306" s="15"/>
      <c r="HQ306" s="15"/>
      <c r="HR306" s="15"/>
      <c r="HS306" s="15"/>
      <c r="HT306" s="15"/>
      <c r="HU306" s="15"/>
      <c r="HX306" s="15"/>
      <c r="HY306" s="15"/>
      <c r="HZ306" s="15"/>
      <c r="IA306" s="15"/>
      <c r="IB306" s="15"/>
      <c r="IC306" s="15"/>
      <c r="ID306" s="15"/>
      <c r="IE306" s="15"/>
      <c r="IH306" s="15"/>
      <c r="II306" s="15"/>
      <c r="IJ306" s="15"/>
      <c r="IK306" s="15"/>
      <c r="IL306" s="15"/>
      <c r="IM306" s="15"/>
      <c r="IN306" s="15"/>
      <c r="IO306" s="15"/>
      <c r="IR306" s="15"/>
      <c r="IS306" s="15"/>
      <c r="IT306" s="15"/>
      <c r="IU306" s="15"/>
      <c r="IV306" s="15"/>
      <c r="IW306" s="15"/>
      <c r="IX306" s="15"/>
      <c r="IY306" s="15"/>
      <c r="JB306" s="15"/>
      <c r="JC306" s="15"/>
      <c r="JD306" s="15"/>
      <c r="JE306" s="15"/>
      <c r="JF306" s="15"/>
      <c r="JG306" s="15"/>
      <c r="JH306" s="15"/>
      <c r="JI306" s="15"/>
      <c r="JL306" s="15"/>
      <c r="JM306" s="15"/>
      <c r="JN306" s="15"/>
      <c r="JO306" s="15"/>
      <c r="JP306" s="15"/>
      <c r="JQ306" s="15"/>
      <c r="JR306" s="15"/>
      <c r="JS306" s="15"/>
      <c r="JV306" s="15"/>
      <c r="JW306" s="15"/>
      <c r="JX306" s="15"/>
      <c r="JY306" s="15"/>
      <c r="JZ306" s="15"/>
      <c r="KA306" s="15"/>
      <c r="KB306" s="15"/>
      <c r="KC306" s="15"/>
      <c r="KF306" s="15"/>
      <c r="KG306" s="15"/>
      <c r="KH306" s="15"/>
      <c r="KI306" s="15"/>
      <c r="KJ306" s="15"/>
      <c r="KK306" s="15"/>
      <c r="KL306" s="15"/>
      <c r="KM306" s="15"/>
      <c r="KP306" s="15"/>
      <c r="KQ306" s="15"/>
      <c r="KR306" s="15"/>
      <c r="KS306" s="15"/>
      <c r="KT306" s="15"/>
      <c r="KU306" s="15"/>
      <c r="KV306" s="15"/>
      <c r="KW306" s="15"/>
      <c r="KZ306" s="15"/>
      <c r="LA306" s="15"/>
    </row>
    <row r="307" spans="3:313" x14ac:dyDescent="0.25">
      <c r="C307" s="15"/>
      <c r="D307" s="15"/>
      <c r="E307" s="15"/>
      <c r="F307" s="15"/>
      <c r="G307" s="15"/>
      <c r="H307" s="15"/>
      <c r="I307" s="15"/>
      <c r="L307" s="15"/>
      <c r="M307" s="15"/>
      <c r="N307" s="15"/>
      <c r="O307" s="15"/>
      <c r="P307" s="15"/>
      <c r="Q307" s="15"/>
      <c r="R307" s="15"/>
      <c r="S307" s="15"/>
      <c r="V307" s="15"/>
      <c r="W307" s="15"/>
      <c r="X307" s="15"/>
      <c r="Y307" s="15"/>
      <c r="Z307" s="15"/>
      <c r="AA307" s="15"/>
      <c r="AB307" s="15"/>
      <c r="AC307" s="15"/>
      <c r="AF307" s="15"/>
      <c r="AG307" s="15"/>
      <c r="AH307" s="15"/>
      <c r="AI307" s="15"/>
      <c r="AJ307" s="15"/>
      <c r="AK307" s="15"/>
      <c r="AL307" s="15"/>
      <c r="AM307" s="15"/>
      <c r="AP307" s="15"/>
      <c r="AQ307" s="15"/>
      <c r="AR307" s="15"/>
      <c r="AS307" s="15"/>
      <c r="AT307" s="15"/>
      <c r="AU307" s="15"/>
      <c r="AV307" s="15"/>
      <c r="AW307" s="15"/>
      <c r="AZ307" s="15"/>
      <c r="BA307" s="15"/>
      <c r="BB307" s="15"/>
      <c r="BC307" s="15"/>
      <c r="BD307" s="15"/>
      <c r="BE307" s="15"/>
      <c r="BF307" s="15"/>
      <c r="BG307" s="15"/>
      <c r="BJ307" s="15"/>
      <c r="BK307" s="15"/>
      <c r="BL307" s="15"/>
      <c r="BM307" s="15"/>
      <c r="BN307" s="15"/>
      <c r="BO307" s="15"/>
      <c r="BP307" s="15"/>
      <c r="BQ307" s="15"/>
      <c r="BT307" s="15"/>
      <c r="BU307" s="15"/>
      <c r="BV307" s="15"/>
      <c r="BW307" s="15"/>
      <c r="BX307" s="15"/>
      <c r="BY307" s="15"/>
      <c r="BZ307" s="15"/>
      <c r="CA307" s="15"/>
      <c r="CD307" s="15"/>
      <c r="CE307" s="15"/>
      <c r="CF307" s="15"/>
      <c r="CG307" s="15"/>
      <c r="CH307" s="15"/>
      <c r="CI307" s="15"/>
      <c r="CJ307" s="15"/>
      <c r="CK307" s="15"/>
      <c r="CN307" s="15"/>
      <c r="CO307" s="15"/>
      <c r="CP307" s="15"/>
      <c r="CQ307" s="15"/>
      <c r="CR307" s="15"/>
      <c r="CS307" s="15"/>
      <c r="CT307" s="15"/>
      <c r="CU307" s="15"/>
      <c r="CX307" s="15"/>
      <c r="CY307" s="15"/>
      <c r="CZ307" s="15"/>
      <c r="DA307" s="15"/>
      <c r="DB307" s="15"/>
      <c r="DC307" s="15"/>
      <c r="DD307" s="15"/>
      <c r="DE307" s="15"/>
      <c r="DH307" s="15"/>
      <c r="DI307" s="15"/>
      <c r="DJ307" s="15"/>
      <c r="DK307" s="15"/>
      <c r="DL307" s="15"/>
      <c r="DM307" s="15"/>
      <c r="DN307" s="15"/>
      <c r="DO307" s="15"/>
      <c r="DR307" s="15"/>
      <c r="DS307" s="15"/>
      <c r="DT307" s="15"/>
      <c r="DU307" s="15"/>
      <c r="DV307" s="15"/>
      <c r="DW307" s="15"/>
      <c r="DX307" s="15"/>
      <c r="DY307" s="15"/>
      <c r="EB307" s="15"/>
      <c r="EC307" s="15"/>
      <c r="ED307" s="15"/>
      <c r="EE307" s="15"/>
      <c r="EF307" s="15"/>
      <c r="EG307" s="15"/>
      <c r="EH307" s="15"/>
      <c r="EI307" s="15"/>
      <c r="EL307" s="15"/>
      <c r="EM307" s="15"/>
      <c r="EN307" s="15"/>
      <c r="EO307" s="15"/>
      <c r="EP307" s="15"/>
      <c r="EQ307" s="15"/>
      <c r="ER307" s="15"/>
      <c r="ES307" s="15"/>
      <c r="EV307" s="15"/>
      <c r="EW307" s="15"/>
      <c r="EX307" s="15"/>
      <c r="EY307" s="15"/>
      <c r="EZ307" s="15"/>
      <c r="FA307" s="15"/>
      <c r="FB307" s="15"/>
      <c r="FC307" s="15"/>
      <c r="FF307" s="15"/>
      <c r="FG307" s="15"/>
      <c r="FH307" s="15"/>
      <c r="FI307" s="15"/>
      <c r="FJ307" s="15"/>
      <c r="FK307" s="15"/>
      <c r="FL307" s="15"/>
      <c r="FM307" s="15"/>
      <c r="FP307" s="15"/>
      <c r="FQ307" s="15"/>
      <c r="FR307" s="15"/>
      <c r="FS307" s="15"/>
      <c r="FT307" s="15"/>
      <c r="FU307" s="15"/>
      <c r="FV307" s="15"/>
      <c r="FW307" s="15"/>
      <c r="FZ307" s="15"/>
      <c r="GA307" s="15"/>
      <c r="GB307" s="15"/>
      <c r="GC307" s="15"/>
      <c r="GD307" s="15"/>
      <c r="GE307" s="15"/>
      <c r="GF307" s="15"/>
      <c r="GG307" s="15"/>
      <c r="GJ307" s="15"/>
      <c r="GK307" s="15"/>
      <c r="GL307" s="15"/>
      <c r="GM307" s="15"/>
      <c r="GN307" s="15"/>
      <c r="GO307" s="15"/>
      <c r="GP307" s="15"/>
      <c r="GQ307" s="15"/>
      <c r="GT307" s="15"/>
      <c r="GU307" s="15"/>
      <c r="GV307" s="15"/>
      <c r="GW307" s="15"/>
      <c r="GX307" s="15"/>
      <c r="GY307" s="15"/>
      <c r="GZ307" s="15"/>
      <c r="HA307" s="15"/>
      <c r="HD307" s="15"/>
      <c r="HE307" s="15"/>
      <c r="HF307" s="15"/>
      <c r="HG307" s="15"/>
      <c r="HH307" s="15"/>
      <c r="HI307" s="15"/>
      <c r="HJ307" s="15"/>
      <c r="HK307" s="15"/>
      <c r="HN307" s="15"/>
      <c r="HO307" s="15"/>
      <c r="HP307" s="15"/>
      <c r="HQ307" s="15"/>
      <c r="HR307" s="15"/>
      <c r="HS307" s="15"/>
      <c r="HT307" s="15"/>
      <c r="HU307" s="15"/>
      <c r="HX307" s="15"/>
      <c r="HY307" s="15"/>
      <c r="HZ307" s="15"/>
      <c r="IA307" s="15"/>
      <c r="IB307" s="15"/>
      <c r="IC307" s="15"/>
      <c r="ID307" s="15"/>
      <c r="IE307" s="15"/>
      <c r="IH307" s="15"/>
      <c r="II307" s="15"/>
      <c r="IJ307" s="15"/>
      <c r="IK307" s="15"/>
      <c r="IL307" s="15"/>
      <c r="IM307" s="15"/>
      <c r="IN307" s="15"/>
      <c r="IO307" s="15"/>
      <c r="IR307" s="15"/>
      <c r="IS307" s="15"/>
      <c r="IT307" s="15"/>
      <c r="IU307" s="15"/>
      <c r="IV307" s="15"/>
      <c r="IW307" s="15"/>
      <c r="IX307" s="15"/>
      <c r="IY307" s="15"/>
      <c r="JB307" s="15"/>
      <c r="JC307" s="15"/>
      <c r="JD307" s="15"/>
      <c r="JE307" s="15"/>
      <c r="JF307" s="15"/>
      <c r="JG307" s="15"/>
      <c r="JH307" s="15"/>
      <c r="JI307" s="15"/>
      <c r="JL307" s="15"/>
      <c r="JM307" s="15"/>
      <c r="JN307" s="15"/>
      <c r="JO307" s="15"/>
      <c r="JP307" s="15"/>
      <c r="JQ307" s="15"/>
      <c r="JR307" s="15"/>
      <c r="JS307" s="15"/>
      <c r="JV307" s="15"/>
      <c r="JW307" s="15"/>
      <c r="JX307" s="15"/>
      <c r="JY307" s="15"/>
      <c r="JZ307" s="15"/>
      <c r="KA307" s="15"/>
      <c r="KB307" s="15"/>
      <c r="KC307" s="15"/>
      <c r="KF307" s="15"/>
      <c r="KG307" s="15"/>
      <c r="KH307" s="15"/>
      <c r="KI307" s="15"/>
      <c r="KJ307" s="15"/>
      <c r="KK307" s="15"/>
      <c r="KL307" s="15"/>
      <c r="KM307" s="15"/>
      <c r="KP307" s="15"/>
      <c r="KQ307" s="15"/>
      <c r="KR307" s="15"/>
      <c r="KS307" s="15"/>
      <c r="KT307" s="15"/>
      <c r="KU307" s="15"/>
      <c r="KV307" s="15"/>
      <c r="KW307" s="15"/>
      <c r="KZ307" s="15"/>
      <c r="LA307" s="15"/>
    </row>
    <row r="308" spans="3:313" x14ac:dyDescent="0.25">
      <c r="C308" s="15"/>
      <c r="D308" s="15"/>
      <c r="E308" s="15"/>
      <c r="F308" s="15"/>
      <c r="G308" s="15"/>
      <c r="H308" s="15"/>
      <c r="I308" s="15"/>
      <c r="L308" s="15"/>
      <c r="M308" s="15"/>
      <c r="N308" s="15"/>
      <c r="O308" s="15"/>
      <c r="P308" s="15"/>
      <c r="Q308" s="15"/>
      <c r="R308" s="15"/>
      <c r="S308" s="15"/>
      <c r="V308" s="15"/>
      <c r="W308" s="15"/>
      <c r="X308" s="15"/>
      <c r="Y308" s="15"/>
      <c r="Z308" s="15"/>
      <c r="AA308" s="15"/>
      <c r="AB308" s="15"/>
      <c r="AC308" s="15"/>
      <c r="AF308" s="15"/>
      <c r="AG308" s="15"/>
      <c r="AH308" s="15"/>
      <c r="AI308" s="15"/>
      <c r="AJ308" s="15"/>
      <c r="AK308" s="15"/>
      <c r="AL308" s="15"/>
      <c r="AM308" s="15"/>
      <c r="AP308" s="15"/>
      <c r="AQ308" s="15"/>
      <c r="AR308" s="15"/>
      <c r="AS308" s="15"/>
      <c r="AT308" s="15"/>
      <c r="AU308" s="15"/>
      <c r="AV308" s="15"/>
      <c r="AW308" s="15"/>
      <c r="AZ308" s="15"/>
      <c r="BA308" s="15"/>
      <c r="BB308" s="15"/>
      <c r="BC308" s="15"/>
      <c r="BD308" s="15"/>
      <c r="BE308" s="15"/>
      <c r="BF308" s="15"/>
      <c r="BG308" s="15"/>
      <c r="BJ308" s="15"/>
      <c r="BK308" s="15"/>
      <c r="BL308" s="15"/>
      <c r="BM308" s="15"/>
      <c r="BN308" s="15"/>
      <c r="BO308" s="15"/>
      <c r="BP308" s="15"/>
      <c r="BQ308" s="15"/>
      <c r="BT308" s="15"/>
      <c r="BU308" s="15"/>
      <c r="BV308" s="15"/>
      <c r="BW308" s="15"/>
      <c r="BX308" s="15"/>
      <c r="BY308" s="15"/>
      <c r="BZ308" s="15"/>
      <c r="CA308" s="15"/>
      <c r="CD308" s="15"/>
      <c r="CE308" s="15"/>
      <c r="CF308" s="15"/>
      <c r="CG308" s="15"/>
      <c r="CH308" s="15"/>
      <c r="CI308" s="15"/>
      <c r="CJ308" s="15"/>
      <c r="CK308" s="15"/>
      <c r="CN308" s="15"/>
      <c r="CO308" s="15"/>
      <c r="CP308" s="15"/>
      <c r="CQ308" s="15"/>
      <c r="CR308" s="15"/>
      <c r="CS308" s="15"/>
      <c r="CT308" s="15"/>
      <c r="CU308" s="15"/>
      <c r="CX308" s="15"/>
      <c r="CY308" s="15"/>
      <c r="CZ308" s="15"/>
      <c r="DA308" s="15"/>
      <c r="DB308" s="15"/>
      <c r="DC308" s="15"/>
      <c r="DD308" s="15"/>
      <c r="DE308" s="15"/>
      <c r="DH308" s="15"/>
      <c r="DI308" s="15"/>
      <c r="DJ308" s="15"/>
      <c r="DK308" s="15"/>
      <c r="DL308" s="15"/>
      <c r="DM308" s="15"/>
      <c r="DN308" s="15"/>
      <c r="DO308" s="15"/>
      <c r="DR308" s="15"/>
      <c r="DS308" s="15"/>
      <c r="DT308" s="15"/>
      <c r="DU308" s="15"/>
      <c r="DV308" s="15"/>
      <c r="DW308" s="15"/>
      <c r="DX308" s="15"/>
      <c r="DY308" s="15"/>
      <c r="EB308" s="15"/>
      <c r="EC308" s="15"/>
      <c r="ED308" s="15"/>
      <c r="EE308" s="15"/>
      <c r="EF308" s="15"/>
      <c r="EG308" s="15"/>
      <c r="EH308" s="15"/>
      <c r="EI308" s="15"/>
      <c r="EL308" s="15"/>
      <c r="EM308" s="15"/>
      <c r="EN308" s="15"/>
      <c r="EO308" s="15"/>
      <c r="EP308" s="15"/>
      <c r="EQ308" s="15"/>
      <c r="ER308" s="15"/>
      <c r="ES308" s="15"/>
      <c r="EV308" s="15"/>
      <c r="EW308" s="15"/>
      <c r="EX308" s="15"/>
      <c r="EY308" s="15"/>
      <c r="EZ308" s="15"/>
      <c r="FA308" s="15"/>
      <c r="FB308" s="15"/>
      <c r="FC308" s="15"/>
      <c r="FF308" s="15"/>
      <c r="FG308" s="15"/>
      <c r="FH308" s="15"/>
      <c r="FI308" s="15"/>
      <c r="FJ308" s="15"/>
      <c r="FK308" s="15"/>
      <c r="FL308" s="15"/>
      <c r="FM308" s="15"/>
      <c r="FP308" s="15"/>
      <c r="FQ308" s="15"/>
      <c r="FR308" s="15"/>
      <c r="FS308" s="15"/>
      <c r="FT308" s="15"/>
      <c r="FU308" s="15"/>
      <c r="FV308" s="15"/>
      <c r="FW308" s="15"/>
      <c r="FZ308" s="15"/>
      <c r="GA308" s="15"/>
      <c r="GB308" s="15"/>
      <c r="GC308" s="15"/>
      <c r="GD308" s="15"/>
      <c r="GE308" s="15"/>
      <c r="GF308" s="15"/>
      <c r="GG308" s="15"/>
      <c r="GJ308" s="15"/>
      <c r="GK308" s="15"/>
      <c r="GL308" s="15"/>
      <c r="GM308" s="15"/>
      <c r="GN308" s="15"/>
      <c r="GO308" s="15"/>
      <c r="GP308" s="15"/>
      <c r="GQ308" s="15"/>
      <c r="GT308" s="15"/>
      <c r="GU308" s="15"/>
      <c r="GV308" s="15"/>
      <c r="GW308" s="15"/>
      <c r="GX308" s="15"/>
      <c r="GY308" s="15"/>
      <c r="GZ308" s="15"/>
      <c r="HA308" s="15"/>
      <c r="HD308" s="15"/>
      <c r="HE308" s="15"/>
      <c r="HF308" s="15"/>
      <c r="HG308" s="15"/>
      <c r="HH308" s="15"/>
      <c r="HI308" s="15"/>
      <c r="HJ308" s="15"/>
      <c r="HK308" s="15"/>
      <c r="HN308" s="15"/>
      <c r="HO308" s="15"/>
      <c r="HP308" s="15"/>
      <c r="HQ308" s="15"/>
      <c r="HR308" s="15"/>
      <c r="HS308" s="15"/>
      <c r="HT308" s="15"/>
      <c r="HU308" s="15"/>
      <c r="HX308" s="15"/>
      <c r="HY308" s="15"/>
      <c r="HZ308" s="15"/>
      <c r="IA308" s="15"/>
      <c r="IB308" s="15"/>
      <c r="IC308" s="15"/>
      <c r="ID308" s="15"/>
      <c r="IE308" s="15"/>
      <c r="IH308" s="15"/>
      <c r="II308" s="15"/>
      <c r="IJ308" s="15"/>
      <c r="IK308" s="15"/>
      <c r="IL308" s="15"/>
      <c r="IM308" s="15"/>
      <c r="IN308" s="15"/>
      <c r="IO308" s="15"/>
      <c r="IR308" s="15"/>
      <c r="IS308" s="15"/>
      <c r="IT308" s="15"/>
      <c r="IU308" s="15"/>
      <c r="IV308" s="15"/>
      <c r="IW308" s="15"/>
      <c r="IX308" s="15"/>
      <c r="IY308" s="15"/>
      <c r="JB308" s="15"/>
      <c r="JC308" s="15"/>
      <c r="JD308" s="15"/>
      <c r="JE308" s="15"/>
      <c r="JF308" s="15"/>
      <c r="JG308" s="15"/>
      <c r="JH308" s="15"/>
      <c r="JI308" s="15"/>
      <c r="JL308" s="15"/>
      <c r="JM308" s="15"/>
      <c r="JN308" s="15"/>
      <c r="JO308" s="15"/>
      <c r="JP308" s="15"/>
      <c r="JQ308" s="15"/>
      <c r="JR308" s="15"/>
      <c r="JS308" s="15"/>
      <c r="JV308" s="15"/>
      <c r="JW308" s="15"/>
      <c r="JX308" s="15"/>
      <c r="JY308" s="15"/>
      <c r="JZ308" s="15"/>
      <c r="KA308" s="15"/>
      <c r="KB308" s="15"/>
      <c r="KC308" s="15"/>
      <c r="KF308" s="15"/>
      <c r="KG308" s="15"/>
      <c r="KH308" s="15"/>
      <c r="KI308" s="15"/>
      <c r="KJ308" s="15"/>
      <c r="KK308" s="15"/>
      <c r="KL308" s="15"/>
      <c r="KM308" s="15"/>
      <c r="KP308" s="15"/>
      <c r="KQ308" s="15"/>
      <c r="KR308" s="15"/>
      <c r="KS308" s="15"/>
      <c r="KT308" s="15"/>
      <c r="KU308" s="15"/>
      <c r="KV308" s="15"/>
      <c r="KW308" s="15"/>
      <c r="KZ308" s="15"/>
      <c r="LA308" s="15"/>
    </row>
    <row r="309" spans="3:313" x14ac:dyDescent="0.25">
      <c r="C309" s="15"/>
      <c r="D309" s="15"/>
      <c r="E309" s="15"/>
      <c r="F309" s="15"/>
      <c r="G309" s="15"/>
      <c r="H309" s="15"/>
      <c r="I309" s="15"/>
      <c r="L309" s="15"/>
      <c r="M309" s="15"/>
      <c r="N309" s="15"/>
      <c r="O309" s="15"/>
      <c r="P309" s="15"/>
      <c r="Q309" s="15"/>
      <c r="R309" s="15"/>
      <c r="S309" s="15"/>
      <c r="V309" s="15"/>
      <c r="W309" s="15"/>
      <c r="X309" s="15"/>
      <c r="Y309" s="15"/>
      <c r="Z309" s="15"/>
      <c r="AA309" s="15"/>
      <c r="AB309" s="15"/>
      <c r="AC309" s="15"/>
      <c r="AF309" s="15"/>
      <c r="AG309" s="15"/>
      <c r="AH309" s="15"/>
      <c r="AI309" s="15"/>
      <c r="AJ309" s="15"/>
      <c r="AK309" s="15"/>
      <c r="AL309" s="15"/>
      <c r="AM309" s="15"/>
      <c r="AP309" s="15"/>
      <c r="AQ309" s="15"/>
      <c r="AR309" s="15"/>
      <c r="AS309" s="15"/>
      <c r="AT309" s="15"/>
      <c r="AU309" s="15"/>
      <c r="AV309" s="15"/>
      <c r="AW309" s="15"/>
      <c r="AZ309" s="15"/>
      <c r="BA309" s="15"/>
      <c r="BB309" s="15"/>
      <c r="BC309" s="15"/>
      <c r="BD309" s="15"/>
      <c r="BE309" s="15"/>
      <c r="BF309" s="15"/>
      <c r="BG309" s="15"/>
      <c r="BJ309" s="15"/>
      <c r="BK309" s="15"/>
      <c r="BL309" s="15"/>
      <c r="BM309" s="15"/>
      <c r="BN309" s="15"/>
      <c r="BO309" s="15"/>
      <c r="BP309" s="15"/>
      <c r="BQ309" s="15"/>
      <c r="BT309" s="15"/>
      <c r="BU309" s="15"/>
      <c r="BV309" s="15"/>
      <c r="BW309" s="15"/>
      <c r="BX309" s="15"/>
      <c r="BY309" s="15"/>
      <c r="BZ309" s="15"/>
      <c r="CA309" s="15"/>
      <c r="CD309" s="15"/>
      <c r="CE309" s="15"/>
      <c r="CF309" s="15"/>
      <c r="CG309" s="15"/>
      <c r="CH309" s="15"/>
      <c r="CI309" s="15"/>
      <c r="CJ309" s="15"/>
      <c r="CK309" s="15"/>
      <c r="CN309" s="15"/>
      <c r="CO309" s="15"/>
      <c r="CP309" s="15"/>
      <c r="CQ309" s="15"/>
      <c r="CR309" s="15"/>
      <c r="CS309" s="15"/>
      <c r="CT309" s="15"/>
      <c r="CU309" s="15"/>
      <c r="CX309" s="15"/>
      <c r="CY309" s="15"/>
      <c r="CZ309" s="15"/>
      <c r="DA309" s="15"/>
      <c r="DB309" s="15"/>
      <c r="DC309" s="15"/>
      <c r="DD309" s="15"/>
      <c r="DE309" s="15"/>
      <c r="DH309" s="15"/>
      <c r="DI309" s="15"/>
      <c r="DJ309" s="15"/>
      <c r="DK309" s="15"/>
      <c r="DL309" s="15"/>
      <c r="DM309" s="15"/>
      <c r="DN309" s="15"/>
      <c r="DO309" s="15"/>
      <c r="DR309" s="15"/>
      <c r="DS309" s="15"/>
      <c r="DT309" s="15"/>
      <c r="DU309" s="15"/>
      <c r="DV309" s="15"/>
      <c r="DW309" s="15"/>
      <c r="DX309" s="15"/>
      <c r="DY309" s="15"/>
      <c r="EB309" s="15"/>
      <c r="EC309" s="15"/>
      <c r="ED309" s="15"/>
      <c r="EE309" s="15"/>
      <c r="EF309" s="15"/>
      <c r="EG309" s="15"/>
      <c r="EH309" s="15"/>
      <c r="EI309" s="15"/>
      <c r="EL309" s="15"/>
      <c r="EM309" s="15"/>
      <c r="EN309" s="15"/>
      <c r="EO309" s="15"/>
      <c r="EP309" s="15"/>
      <c r="EQ309" s="15"/>
      <c r="ER309" s="15"/>
      <c r="ES309" s="15"/>
      <c r="EV309" s="15"/>
      <c r="EW309" s="15"/>
      <c r="EX309" s="15"/>
      <c r="EY309" s="15"/>
      <c r="EZ309" s="15"/>
      <c r="FA309" s="15"/>
      <c r="FB309" s="15"/>
      <c r="FC309" s="15"/>
      <c r="FF309" s="15"/>
      <c r="FG309" s="15"/>
      <c r="FH309" s="15"/>
      <c r="FI309" s="15"/>
      <c r="FJ309" s="15"/>
      <c r="FK309" s="15"/>
      <c r="FL309" s="15"/>
      <c r="FM309" s="15"/>
      <c r="FP309" s="15"/>
      <c r="FQ309" s="15"/>
      <c r="FR309" s="15"/>
      <c r="FS309" s="15"/>
      <c r="FT309" s="15"/>
      <c r="FU309" s="15"/>
      <c r="FV309" s="15"/>
      <c r="FW309" s="15"/>
      <c r="FZ309" s="15"/>
      <c r="GA309" s="15"/>
      <c r="GB309" s="15"/>
      <c r="GC309" s="15"/>
      <c r="GD309" s="15"/>
      <c r="GE309" s="15"/>
      <c r="GF309" s="15"/>
      <c r="GG309" s="15"/>
      <c r="GJ309" s="15"/>
      <c r="GK309" s="15"/>
      <c r="GL309" s="15"/>
      <c r="GM309" s="15"/>
      <c r="GN309" s="15"/>
      <c r="GO309" s="15"/>
      <c r="GP309" s="15"/>
      <c r="GQ309" s="15"/>
      <c r="GT309" s="15"/>
      <c r="GU309" s="15"/>
      <c r="GV309" s="15"/>
      <c r="GW309" s="15"/>
      <c r="GX309" s="15"/>
      <c r="GY309" s="15"/>
      <c r="GZ309" s="15"/>
      <c r="HA309" s="15"/>
      <c r="HD309" s="15"/>
      <c r="HE309" s="15"/>
      <c r="HF309" s="15"/>
      <c r="HG309" s="15"/>
      <c r="HH309" s="15"/>
      <c r="HI309" s="15"/>
      <c r="HJ309" s="15"/>
      <c r="HK309" s="15"/>
      <c r="HN309" s="15"/>
      <c r="HO309" s="15"/>
      <c r="HP309" s="15"/>
      <c r="HQ309" s="15"/>
      <c r="HR309" s="15"/>
      <c r="HS309" s="15"/>
      <c r="HT309" s="15"/>
      <c r="HU309" s="15"/>
      <c r="HX309" s="15"/>
      <c r="HY309" s="15"/>
      <c r="HZ309" s="15"/>
      <c r="IA309" s="15"/>
      <c r="IB309" s="15"/>
      <c r="IC309" s="15"/>
      <c r="ID309" s="15"/>
      <c r="IE309" s="15"/>
      <c r="IH309" s="15"/>
      <c r="II309" s="15"/>
      <c r="IJ309" s="15"/>
      <c r="IK309" s="15"/>
      <c r="IL309" s="15"/>
      <c r="IM309" s="15"/>
      <c r="IN309" s="15"/>
      <c r="IO309" s="15"/>
      <c r="IR309" s="15"/>
      <c r="IS309" s="15"/>
      <c r="IT309" s="15"/>
      <c r="IU309" s="15"/>
      <c r="IV309" s="15"/>
      <c r="IW309" s="15"/>
      <c r="IX309" s="15"/>
      <c r="IY309" s="15"/>
      <c r="JB309" s="15"/>
      <c r="JC309" s="15"/>
      <c r="JD309" s="15"/>
      <c r="JE309" s="15"/>
      <c r="JF309" s="15"/>
      <c r="JG309" s="15"/>
      <c r="JH309" s="15"/>
      <c r="JI309" s="15"/>
      <c r="JL309" s="15"/>
      <c r="JM309" s="15"/>
      <c r="JN309" s="15"/>
      <c r="JO309" s="15"/>
      <c r="JP309" s="15"/>
      <c r="JQ309" s="15"/>
      <c r="JR309" s="15"/>
      <c r="JS309" s="15"/>
      <c r="JV309" s="15"/>
      <c r="JW309" s="15"/>
      <c r="JX309" s="15"/>
      <c r="JY309" s="15"/>
      <c r="JZ309" s="15"/>
      <c r="KA309" s="15"/>
      <c r="KB309" s="15"/>
      <c r="KC309" s="15"/>
      <c r="KF309" s="15"/>
      <c r="KG309" s="15"/>
      <c r="KH309" s="15"/>
      <c r="KI309" s="15"/>
      <c r="KJ309" s="15"/>
      <c r="KK309" s="15"/>
      <c r="KL309" s="15"/>
      <c r="KM309" s="15"/>
      <c r="KP309" s="15"/>
      <c r="KQ309" s="15"/>
      <c r="KR309" s="15"/>
      <c r="KS309" s="15"/>
      <c r="KT309" s="15"/>
      <c r="KU309" s="15"/>
      <c r="KV309" s="15"/>
      <c r="KW309" s="15"/>
      <c r="KZ309" s="15"/>
      <c r="LA309" s="15"/>
    </row>
    <row r="310" spans="3:313" x14ac:dyDescent="0.25">
      <c r="C310" s="15"/>
      <c r="D310" s="15"/>
      <c r="E310" s="15"/>
      <c r="F310" s="15"/>
      <c r="G310" s="15"/>
      <c r="H310" s="15"/>
      <c r="I310" s="15"/>
      <c r="L310" s="15"/>
      <c r="M310" s="15"/>
      <c r="N310" s="15"/>
      <c r="O310" s="15"/>
      <c r="P310" s="15"/>
      <c r="Q310" s="15"/>
      <c r="R310" s="15"/>
      <c r="S310" s="15"/>
      <c r="V310" s="15"/>
      <c r="W310" s="15"/>
      <c r="X310" s="15"/>
      <c r="Y310" s="15"/>
      <c r="Z310" s="15"/>
      <c r="AA310" s="15"/>
      <c r="AB310" s="15"/>
      <c r="AC310" s="15"/>
      <c r="AF310" s="15"/>
      <c r="AG310" s="15"/>
      <c r="AH310" s="15"/>
      <c r="AI310" s="15"/>
      <c r="AJ310" s="15"/>
      <c r="AK310" s="15"/>
      <c r="AL310" s="15"/>
      <c r="AM310" s="15"/>
      <c r="AP310" s="15"/>
      <c r="AQ310" s="15"/>
      <c r="AR310" s="15"/>
      <c r="AS310" s="15"/>
      <c r="AT310" s="15"/>
      <c r="AU310" s="15"/>
      <c r="AV310" s="15"/>
      <c r="AW310" s="15"/>
      <c r="AZ310" s="15"/>
      <c r="BA310" s="15"/>
      <c r="BB310" s="15"/>
      <c r="BC310" s="15"/>
      <c r="BD310" s="15"/>
      <c r="BE310" s="15"/>
      <c r="BF310" s="15"/>
      <c r="BG310" s="15"/>
      <c r="BJ310" s="15"/>
      <c r="BK310" s="15"/>
      <c r="BL310" s="15"/>
      <c r="BM310" s="15"/>
      <c r="BN310" s="15"/>
      <c r="BO310" s="15"/>
      <c r="BP310" s="15"/>
      <c r="BQ310" s="15"/>
      <c r="BT310" s="15"/>
      <c r="BU310" s="15"/>
      <c r="BV310" s="15"/>
      <c r="BW310" s="15"/>
      <c r="BX310" s="15"/>
      <c r="BY310" s="15"/>
      <c r="BZ310" s="15"/>
      <c r="CA310" s="15"/>
      <c r="CD310" s="15"/>
      <c r="CE310" s="15"/>
      <c r="CF310" s="15"/>
      <c r="CG310" s="15"/>
      <c r="CH310" s="15"/>
      <c r="CI310" s="15"/>
      <c r="CJ310" s="15"/>
      <c r="CK310" s="15"/>
      <c r="CN310" s="15"/>
      <c r="CO310" s="15"/>
      <c r="CP310" s="15"/>
      <c r="CQ310" s="15"/>
      <c r="CR310" s="15"/>
      <c r="CS310" s="15"/>
      <c r="CT310" s="15"/>
      <c r="CU310" s="15"/>
      <c r="CX310" s="15"/>
      <c r="CY310" s="15"/>
      <c r="CZ310" s="15"/>
      <c r="DA310" s="15"/>
      <c r="DB310" s="15"/>
      <c r="DC310" s="15"/>
      <c r="DD310" s="15"/>
      <c r="DE310" s="15"/>
      <c r="DH310" s="15"/>
      <c r="DI310" s="15"/>
      <c r="DJ310" s="15"/>
      <c r="DK310" s="15"/>
      <c r="DL310" s="15"/>
      <c r="DM310" s="15"/>
      <c r="DN310" s="15"/>
      <c r="DO310" s="15"/>
      <c r="DR310" s="15"/>
      <c r="DS310" s="15"/>
      <c r="DT310" s="15"/>
      <c r="DU310" s="15"/>
      <c r="DV310" s="15"/>
      <c r="DW310" s="15"/>
      <c r="DX310" s="15"/>
      <c r="DY310" s="15"/>
      <c r="EB310" s="15"/>
      <c r="EC310" s="15"/>
      <c r="ED310" s="15"/>
      <c r="EE310" s="15"/>
      <c r="EF310" s="15"/>
      <c r="EG310" s="15"/>
      <c r="EH310" s="15"/>
      <c r="EI310" s="15"/>
      <c r="EL310" s="15"/>
      <c r="EM310" s="15"/>
      <c r="EN310" s="15"/>
      <c r="EO310" s="15"/>
      <c r="EP310" s="15"/>
      <c r="EQ310" s="15"/>
      <c r="ER310" s="15"/>
      <c r="ES310" s="15"/>
      <c r="EV310" s="15"/>
      <c r="EW310" s="15"/>
      <c r="EX310" s="15"/>
      <c r="EY310" s="15"/>
      <c r="EZ310" s="15"/>
      <c r="FA310" s="15"/>
      <c r="FB310" s="15"/>
      <c r="FC310" s="15"/>
      <c r="FF310" s="15"/>
      <c r="FG310" s="15"/>
      <c r="FH310" s="15"/>
      <c r="FI310" s="15"/>
      <c r="FJ310" s="15"/>
      <c r="FK310" s="15"/>
      <c r="FL310" s="15"/>
      <c r="FM310" s="15"/>
      <c r="FP310" s="15"/>
      <c r="FQ310" s="15"/>
      <c r="FR310" s="15"/>
      <c r="FS310" s="15"/>
      <c r="FT310" s="15"/>
      <c r="FU310" s="15"/>
      <c r="FV310" s="15"/>
      <c r="FW310" s="15"/>
      <c r="FZ310" s="15"/>
      <c r="GA310" s="15"/>
      <c r="GB310" s="15"/>
      <c r="GC310" s="15"/>
      <c r="GD310" s="15"/>
      <c r="GE310" s="15"/>
      <c r="GF310" s="15"/>
      <c r="GG310" s="15"/>
      <c r="GJ310" s="15"/>
      <c r="GK310" s="15"/>
      <c r="GL310" s="15"/>
      <c r="GM310" s="15"/>
      <c r="GN310" s="15"/>
      <c r="GO310" s="15"/>
      <c r="GP310" s="15"/>
      <c r="GQ310" s="15"/>
      <c r="GT310" s="15"/>
      <c r="GU310" s="15"/>
      <c r="GV310" s="15"/>
      <c r="GW310" s="15"/>
      <c r="GX310" s="15"/>
      <c r="GY310" s="15"/>
      <c r="GZ310" s="15"/>
      <c r="HA310" s="15"/>
      <c r="HD310" s="15"/>
      <c r="HE310" s="15"/>
      <c r="HF310" s="15"/>
      <c r="HG310" s="15"/>
      <c r="HH310" s="15"/>
      <c r="HI310" s="15"/>
      <c r="HJ310" s="15"/>
      <c r="HK310" s="15"/>
      <c r="HN310" s="15"/>
      <c r="HO310" s="15"/>
      <c r="HP310" s="15"/>
      <c r="HQ310" s="15"/>
      <c r="HR310" s="15"/>
      <c r="HS310" s="15"/>
      <c r="HT310" s="15"/>
      <c r="HU310" s="15"/>
      <c r="HX310" s="15"/>
      <c r="HY310" s="15"/>
      <c r="HZ310" s="15"/>
      <c r="IA310" s="15"/>
      <c r="IB310" s="15"/>
      <c r="IC310" s="15"/>
      <c r="ID310" s="15"/>
      <c r="IE310" s="15"/>
      <c r="IH310" s="15"/>
      <c r="II310" s="15"/>
      <c r="IJ310" s="15"/>
      <c r="IK310" s="15"/>
      <c r="IL310" s="15"/>
      <c r="IM310" s="15"/>
      <c r="IN310" s="15"/>
      <c r="IO310" s="15"/>
      <c r="IR310" s="15"/>
      <c r="IS310" s="15"/>
      <c r="IT310" s="15"/>
      <c r="IU310" s="15"/>
      <c r="IV310" s="15"/>
      <c r="IW310" s="15"/>
      <c r="IX310" s="15"/>
      <c r="IY310" s="15"/>
      <c r="JB310" s="15"/>
      <c r="JC310" s="15"/>
      <c r="JD310" s="15"/>
      <c r="JE310" s="15"/>
      <c r="JF310" s="15"/>
      <c r="JG310" s="15"/>
      <c r="JH310" s="15"/>
      <c r="JI310" s="15"/>
      <c r="JL310" s="15"/>
      <c r="JM310" s="15"/>
      <c r="JN310" s="15"/>
      <c r="JO310" s="15"/>
      <c r="JP310" s="15"/>
      <c r="JQ310" s="15"/>
      <c r="JR310" s="15"/>
      <c r="JS310" s="15"/>
      <c r="JV310" s="15"/>
      <c r="JW310" s="15"/>
      <c r="JX310" s="15"/>
      <c r="JY310" s="15"/>
      <c r="JZ310" s="15"/>
      <c r="KA310" s="15"/>
      <c r="KB310" s="15"/>
      <c r="KC310" s="15"/>
      <c r="KF310" s="15"/>
      <c r="KG310" s="15"/>
      <c r="KH310" s="15"/>
      <c r="KI310" s="15"/>
      <c r="KJ310" s="15"/>
      <c r="KK310" s="15"/>
      <c r="KL310" s="15"/>
      <c r="KM310" s="15"/>
      <c r="KP310" s="15"/>
      <c r="KQ310" s="15"/>
      <c r="KR310" s="15"/>
      <c r="KS310" s="15"/>
      <c r="KT310" s="15"/>
      <c r="KU310" s="15"/>
      <c r="KV310" s="15"/>
      <c r="KW310" s="15"/>
      <c r="KZ310" s="15"/>
      <c r="LA310" s="15"/>
    </row>
    <row r="311" spans="3:313" x14ac:dyDescent="0.25">
      <c r="C311" s="15"/>
      <c r="D311" s="15"/>
      <c r="E311" s="15"/>
      <c r="F311" s="15"/>
      <c r="G311" s="15"/>
      <c r="H311" s="15"/>
      <c r="I311" s="15"/>
      <c r="L311" s="15"/>
      <c r="M311" s="15"/>
      <c r="N311" s="15"/>
      <c r="O311" s="15"/>
      <c r="P311" s="15"/>
      <c r="Q311" s="15"/>
      <c r="R311" s="15"/>
      <c r="S311" s="15"/>
      <c r="V311" s="15"/>
      <c r="W311" s="15"/>
      <c r="X311" s="15"/>
      <c r="Y311" s="15"/>
      <c r="Z311" s="15"/>
      <c r="AA311" s="15"/>
      <c r="AB311" s="15"/>
      <c r="AC311" s="15"/>
      <c r="AF311" s="15"/>
      <c r="AG311" s="15"/>
      <c r="AH311" s="15"/>
      <c r="AI311" s="15"/>
      <c r="AJ311" s="15"/>
      <c r="AK311" s="15"/>
      <c r="AL311" s="15"/>
      <c r="AM311" s="15"/>
      <c r="AP311" s="15"/>
      <c r="AQ311" s="15"/>
      <c r="AR311" s="15"/>
      <c r="AS311" s="15"/>
      <c r="AT311" s="15"/>
      <c r="AU311" s="15"/>
      <c r="AV311" s="15"/>
      <c r="AW311" s="15"/>
      <c r="AZ311" s="15"/>
      <c r="BA311" s="15"/>
      <c r="BB311" s="15"/>
      <c r="BC311" s="15"/>
      <c r="BD311" s="15"/>
      <c r="BE311" s="15"/>
      <c r="BF311" s="15"/>
      <c r="BG311" s="15"/>
      <c r="BJ311" s="15"/>
      <c r="BK311" s="15"/>
      <c r="BL311" s="15"/>
      <c r="BM311" s="15"/>
      <c r="BN311" s="15"/>
      <c r="BO311" s="15"/>
      <c r="BP311" s="15"/>
      <c r="BQ311" s="15"/>
      <c r="BT311" s="15"/>
      <c r="BU311" s="15"/>
      <c r="BV311" s="15"/>
      <c r="BW311" s="15"/>
      <c r="BX311" s="15"/>
      <c r="BY311" s="15"/>
      <c r="BZ311" s="15"/>
      <c r="CA311" s="15"/>
      <c r="CD311" s="15"/>
      <c r="CE311" s="15"/>
      <c r="CF311" s="15"/>
      <c r="CG311" s="15"/>
      <c r="CH311" s="15"/>
      <c r="CI311" s="15"/>
      <c r="CJ311" s="15"/>
      <c r="CK311" s="15"/>
      <c r="CN311" s="15"/>
      <c r="CO311" s="15"/>
      <c r="CP311" s="15"/>
      <c r="CQ311" s="15"/>
      <c r="CR311" s="15"/>
      <c r="CS311" s="15"/>
      <c r="CT311" s="15"/>
      <c r="CU311" s="15"/>
      <c r="CX311" s="15"/>
      <c r="CY311" s="15"/>
      <c r="CZ311" s="15"/>
      <c r="DA311" s="15"/>
      <c r="DB311" s="15"/>
      <c r="DC311" s="15"/>
      <c r="DD311" s="15"/>
      <c r="DE311" s="15"/>
      <c r="DH311" s="15"/>
      <c r="DI311" s="15"/>
      <c r="DJ311" s="15"/>
      <c r="DK311" s="15"/>
      <c r="DL311" s="15"/>
      <c r="DM311" s="15"/>
      <c r="DN311" s="15"/>
      <c r="DO311" s="15"/>
      <c r="DR311" s="15"/>
      <c r="DS311" s="15"/>
      <c r="DT311" s="15"/>
      <c r="DU311" s="15"/>
      <c r="DV311" s="15"/>
      <c r="DW311" s="15"/>
      <c r="DX311" s="15"/>
      <c r="DY311" s="15"/>
      <c r="EB311" s="15"/>
      <c r="EC311" s="15"/>
      <c r="ED311" s="15"/>
      <c r="EE311" s="15"/>
      <c r="EF311" s="15"/>
      <c r="EG311" s="15"/>
      <c r="EH311" s="15"/>
      <c r="EI311" s="15"/>
      <c r="EL311" s="15"/>
      <c r="EM311" s="15"/>
      <c r="EN311" s="15"/>
      <c r="EO311" s="15"/>
      <c r="EP311" s="15"/>
      <c r="EQ311" s="15"/>
      <c r="ER311" s="15"/>
      <c r="ES311" s="15"/>
      <c r="EV311" s="15"/>
      <c r="EW311" s="15"/>
      <c r="EX311" s="15"/>
      <c r="EY311" s="15"/>
      <c r="EZ311" s="15"/>
      <c r="FA311" s="15"/>
      <c r="FB311" s="15"/>
      <c r="FC311" s="15"/>
      <c r="FF311" s="15"/>
      <c r="FG311" s="15"/>
      <c r="FH311" s="15"/>
      <c r="FI311" s="15"/>
      <c r="FJ311" s="15"/>
      <c r="FK311" s="15"/>
      <c r="FL311" s="15"/>
      <c r="FM311" s="15"/>
      <c r="FP311" s="15"/>
      <c r="FQ311" s="15"/>
      <c r="FR311" s="15"/>
      <c r="FS311" s="15"/>
      <c r="FT311" s="15"/>
      <c r="FU311" s="15"/>
      <c r="FV311" s="15"/>
      <c r="FW311" s="15"/>
      <c r="FZ311" s="15"/>
      <c r="GA311" s="15"/>
      <c r="GB311" s="15"/>
      <c r="GC311" s="15"/>
      <c r="GD311" s="15"/>
      <c r="GE311" s="15"/>
      <c r="GF311" s="15"/>
      <c r="GG311" s="15"/>
      <c r="GJ311" s="15"/>
      <c r="GK311" s="15"/>
      <c r="GL311" s="15"/>
      <c r="GM311" s="15"/>
      <c r="GN311" s="15"/>
      <c r="GO311" s="15"/>
      <c r="GP311" s="15"/>
      <c r="GQ311" s="15"/>
      <c r="GT311" s="15"/>
      <c r="GU311" s="15"/>
      <c r="GV311" s="15"/>
      <c r="GW311" s="15"/>
      <c r="GX311" s="15"/>
      <c r="GY311" s="15"/>
      <c r="GZ311" s="15"/>
      <c r="HA311" s="15"/>
      <c r="HD311" s="15"/>
      <c r="HE311" s="15"/>
      <c r="HF311" s="15"/>
      <c r="HG311" s="15"/>
      <c r="HH311" s="15"/>
      <c r="HI311" s="15"/>
      <c r="HJ311" s="15"/>
      <c r="HK311" s="15"/>
      <c r="HN311" s="15"/>
      <c r="HO311" s="15"/>
      <c r="HP311" s="15"/>
      <c r="HQ311" s="15"/>
      <c r="HR311" s="15"/>
      <c r="HS311" s="15"/>
      <c r="HT311" s="15"/>
      <c r="HU311" s="15"/>
      <c r="HX311" s="15"/>
      <c r="HY311" s="15"/>
      <c r="HZ311" s="15"/>
      <c r="IA311" s="15"/>
      <c r="IB311" s="15"/>
      <c r="IC311" s="15"/>
      <c r="ID311" s="15"/>
      <c r="IE311" s="15"/>
      <c r="IH311" s="15"/>
      <c r="II311" s="15"/>
      <c r="IJ311" s="15"/>
      <c r="IK311" s="15"/>
      <c r="IL311" s="15"/>
      <c r="IM311" s="15"/>
      <c r="IN311" s="15"/>
      <c r="IO311" s="15"/>
      <c r="IR311" s="15"/>
      <c r="IS311" s="15"/>
      <c r="IT311" s="15"/>
      <c r="IU311" s="15"/>
      <c r="IV311" s="15"/>
      <c r="IW311" s="15"/>
      <c r="IX311" s="15"/>
      <c r="IY311" s="15"/>
      <c r="JB311" s="15"/>
      <c r="JC311" s="15"/>
      <c r="JD311" s="15"/>
      <c r="JE311" s="15"/>
      <c r="JF311" s="15"/>
      <c r="JG311" s="15"/>
      <c r="JH311" s="15"/>
      <c r="JI311" s="15"/>
      <c r="JL311" s="15"/>
      <c r="JM311" s="15"/>
      <c r="JN311" s="15"/>
      <c r="JO311" s="15"/>
      <c r="JP311" s="15"/>
      <c r="JQ311" s="15"/>
      <c r="JR311" s="15"/>
      <c r="JS311" s="15"/>
      <c r="JV311" s="15"/>
      <c r="JW311" s="15"/>
      <c r="JX311" s="15"/>
      <c r="JY311" s="15"/>
      <c r="JZ311" s="15"/>
      <c r="KA311" s="15"/>
      <c r="KB311" s="15"/>
      <c r="KC311" s="15"/>
      <c r="KF311" s="15"/>
      <c r="KG311" s="15"/>
      <c r="KH311" s="15"/>
      <c r="KI311" s="15"/>
      <c r="KJ311" s="15"/>
      <c r="KK311" s="15"/>
      <c r="KL311" s="15"/>
      <c r="KM311" s="15"/>
      <c r="KP311" s="15"/>
      <c r="KQ311" s="15"/>
      <c r="KR311" s="15"/>
      <c r="KS311" s="15"/>
      <c r="KT311" s="15"/>
      <c r="KU311" s="15"/>
      <c r="KV311" s="15"/>
      <c r="KW311" s="15"/>
      <c r="KZ311" s="15"/>
      <c r="LA311" s="15"/>
    </row>
    <row r="312" spans="3:313" x14ac:dyDescent="0.25">
      <c r="C312" s="15"/>
      <c r="D312" s="15"/>
      <c r="E312" s="15"/>
      <c r="F312" s="15"/>
      <c r="G312" s="15"/>
      <c r="H312" s="15"/>
      <c r="I312" s="15"/>
      <c r="L312" s="15"/>
      <c r="M312" s="15"/>
      <c r="N312" s="15"/>
      <c r="O312" s="15"/>
      <c r="P312" s="15"/>
      <c r="Q312" s="15"/>
      <c r="R312" s="15"/>
      <c r="S312" s="15"/>
      <c r="V312" s="15"/>
      <c r="W312" s="15"/>
      <c r="X312" s="15"/>
      <c r="Y312" s="15"/>
      <c r="Z312" s="15"/>
      <c r="AA312" s="15"/>
      <c r="AB312" s="15"/>
      <c r="AC312" s="15"/>
      <c r="AF312" s="15"/>
      <c r="AG312" s="15"/>
      <c r="AH312" s="15"/>
      <c r="AI312" s="15"/>
      <c r="AJ312" s="15"/>
      <c r="AK312" s="15"/>
      <c r="AL312" s="15"/>
      <c r="AM312" s="15"/>
      <c r="AP312" s="15"/>
      <c r="AQ312" s="15"/>
      <c r="AR312" s="15"/>
      <c r="AS312" s="15"/>
      <c r="AT312" s="15"/>
      <c r="AU312" s="15"/>
      <c r="AV312" s="15"/>
      <c r="AW312" s="15"/>
      <c r="AZ312" s="15"/>
      <c r="BA312" s="15"/>
      <c r="BB312" s="15"/>
      <c r="BC312" s="15"/>
      <c r="BD312" s="15"/>
      <c r="BE312" s="15"/>
      <c r="BF312" s="15"/>
      <c r="BG312" s="15"/>
      <c r="BJ312" s="15"/>
      <c r="BK312" s="15"/>
      <c r="BL312" s="15"/>
      <c r="BM312" s="15"/>
      <c r="BN312" s="15"/>
      <c r="BO312" s="15"/>
      <c r="BP312" s="15"/>
      <c r="BQ312" s="15"/>
      <c r="BT312" s="15"/>
      <c r="BU312" s="15"/>
      <c r="BV312" s="15"/>
      <c r="BW312" s="15"/>
      <c r="BX312" s="15"/>
      <c r="BY312" s="15"/>
      <c r="BZ312" s="15"/>
      <c r="CA312" s="15"/>
      <c r="CD312" s="15"/>
      <c r="CE312" s="15"/>
      <c r="CF312" s="15"/>
      <c r="CG312" s="15"/>
      <c r="CH312" s="15"/>
      <c r="CI312" s="15"/>
      <c r="CJ312" s="15"/>
      <c r="CK312" s="15"/>
      <c r="CN312" s="15"/>
      <c r="CO312" s="15"/>
      <c r="CP312" s="15"/>
      <c r="CQ312" s="15"/>
      <c r="CR312" s="15"/>
      <c r="CS312" s="15"/>
      <c r="CT312" s="15"/>
      <c r="CU312" s="15"/>
      <c r="CX312" s="15"/>
      <c r="CY312" s="15"/>
      <c r="CZ312" s="15"/>
      <c r="DA312" s="15"/>
      <c r="DB312" s="15"/>
      <c r="DC312" s="15"/>
      <c r="DD312" s="15"/>
      <c r="DE312" s="15"/>
      <c r="DH312" s="15"/>
      <c r="DI312" s="15"/>
      <c r="DJ312" s="15"/>
      <c r="DK312" s="15"/>
      <c r="DL312" s="15"/>
      <c r="DM312" s="15"/>
      <c r="DN312" s="15"/>
      <c r="DO312" s="15"/>
      <c r="DR312" s="15"/>
      <c r="DS312" s="15"/>
      <c r="DT312" s="15"/>
      <c r="DU312" s="15"/>
      <c r="DV312" s="15"/>
      <c r="DW312" s="15"/>
      <c r="DX312" s="15"/>
      <c r="DY312" s="15"/>
      <c r="EB312" s="15"/>
      <c r="EC312" s="15"/>
      <c r="ED312" s="15"/>
      <c r="EE312" s="15"/>
      <c r="EF312" s="15"/>
      <c r="EG312" s="15"/>
      <c r="EH312" s="15"/>
      <c r="EI312" s="15"/>
      <c r="EL312" s="15"/>
      <c r="EM312" s="15"/>
      <c r="EN312" s="15"/>
      <c r="EO312" s="15"/>
      <c r="EP312" s="15"/>
      <c r="EQ312" s="15"/>
      <c r="ER312" s="15"/>
      <c r="ES312" s="15"/>
      <c r="EV312" s="15"/>
      <c r="EW312" s="15"/>
      <c r="EX312" s="15"/>
      <c r="EY312" s="15"/>
      <c r="EZ312" s="15"/>
      <c r="FA312" s="15"/>
      <c r="FB312" s="15"/>
      <c r="FC312" s="15"/>
      <c r="FF312" s="15"/>
      <c r="FG312" s="15"/>
      <c r="FH312" s="15"/>
      <c r="FI312" s="15"/>
      <c r="FJ312" s="15"/>
      <c r="FK312" s="15"/>
      <c r="FL312" s="15"/>
      <c r="FM312" s="15"/>
      <c r="FP312" s="15"/>
      <c r="FQ312" s="15"/>
      <c r="FR312" s="15"/>
      <c r="FS312" s="15"/>
      <c r="FT312" s="15"/>
      <c r="FU312" s="15"/>
      <c r="FV312" s="15"/>
      <c r="FW312" s="15"/>
      <c r="FZ312" s="15"/>
      <c r="GA312" s="15"/>
      <c r="GB312" s="15"/>
      <c r="GC312" s="15"/>
      <c r="GD312" s="15"/>
      <c r="GE312" s="15"/>
      <c r="GF312" s="15"/>
      <c r="GG312" s="15"/>
      <c r="GJ312" s="15"/>
      <c r="GK312" s="15"/>
      <c r="GL312" s="15"/>
      <c r="GM312" s="15"/>
      <c r="GN312" s="15"/>
      <c r="GO312" s="15"/>
      <c r="GP312" s="15"/>
      <c r="GQ312" s="15"/>
      <c r="GT312" s="15"/>
      <c r="GU312" s="15"/>
      <c r="GV312" s="15"/>
      <c r="GW312" s="15"/>
      <c r="GX312" s="15"/>
      <c r="GY312" s="15"/>
      <c r="GZ312" s="15"/>
      <c r="HA312" s="15"/>
      <c r="HD312" s="15"/>
      <c r="HE312" s="15"/>
      <c r="HF312" s="15"/>
      <c r="HG312" s="15"/>
      <c r="HH312" s="15"/>
      <c r="HI312" s="15"/>
      <c r="HJ312" s="15"/>
      <c r="HK312" s="15"/>
      <c r="HN312" s="15"/>
      <c r="HO312" s="15"/>
      <c r="HP312" s="15"/>
      <c r="HQ312" s="15"/>
      <c r="HR312" s="15"/>
      <c r="HS312" s="15"/>
      <c r="HT312" s="15"/>
      <c r="HU312" s="15"/>
      <c r="HX312" s="15"/>
      <c r="HY312" s="15"/>
      <c r="HZ312" s="15"/>
      <c r="IA312" s="15"/>
      <c r="IB312" s="15"/>
      <c r="IC312" s="15"/>
      <c r="ID312" s="15"/>
      <c r="IE312" s="15"/>
      <c r="IH312" s="15"/>
      <c r="II312" s="15"/>
      <c r="IJ312" s="15"/>
      <c r="IK312" s="15"/>
      <c r="IL312" s="15"/>
      <c r="IM312" s="15"/>
      <c r="IN312" s="15"/>
      <c r="IO312" s="15"/>
      <c r="IR312" s="15"/>
      <c r="IS312" s="15"/>
      <c r="IT312" s="15"/>
      <c r="IU312" s="15"/>
      <c r="IV312" s="15"/>
      <c r="IW312" s="15"/>
      <c r="IX312" s="15"/>
      <c r="IY312" s="15"/>
      <c r="JB312" s="15"/>
      <c r="JC312" s="15"/>
      <c r="JD312" s="15"/>
      <c r="JE312" s="15"/>
      <c r="JF312" s="15"/>
      <c r="JG312" s="15"/>
      <c r="JH312" s="15"/>
      <c r="JI312" s="15"/>
      <c r="JL312" s="15"/>
      <c r="JM312" s="15"/>
      <c r="JN312" s="15"/>
      <c r="JO312" s="15"/>
      <c r="JP312" s="15"/>
      <c r="JQ312" s="15"/>
      <c r="JR312" s="15"/>
      <c r="JS312" s="15"/>
      <c r="JV312" s="15"/>
      <c r="JW312" s="15"/>
      <c r="JX312" s="15"/>
      <c r="JY312" s="15"/>
      <c r="JZ312" s="15"/>
      <c r="KA312" s="15"/>
      <c r="KB312" s="15"/>
      <c r="KC312" s="15"/>
      <c r="KF312" s="15"/>
      <c r="KG312" s="15"/>
      <c r="KH312" s="15"/>
      <c r="KI312" s="15"/>
      <c r="KJ312" s="15"/>
      <c r="KK312" s="15"/>
      <c r="KL312" s="15"/>
      <c r="KM312" s="15"/>
      <c r="KP312" s="15"/>
      <c r="KQ312" s="15"/>
      <c r="KR312" s="15"/>
      <c r="KS312" s="15"/>
      <c r="KT312" s="15"/>
      <c r="KU312" s="15"/>
      <c r="KV312" s="15"/>
      <c r="KW312" s="15"/>
      <c r="KZ312" s="15"/>
      <c r="LA312" s="15"/>
    </row>
    <row r="313" spans="3:313" x14ac:dyDescent="0.25">
      <c r="C313" s="15"/>
      <c r="D313" s="15"/>
      <c r="E313" s="15"/>
      <c r="F313" s="15"/>
      <c r="G313" s="15"/>
      <c r="H313" s="15"/>
      <c r="I313" s="15"/>
      <c r="L313" s="15"/>
      <c r="M313" s="15"/>
      <c r="N313" s="15"/>
      <c r="O313" s="15"/>
      <c r="P313" s="15"/>
      <c r="Q313" s="15"/>
      <c r="R313" s="15"/>
      <c r="S313" s="15"/>
      <c r="V313" s="15"/>
      <c r="W313" s="15"/>
      <c r="X313" s="15"/>
      <c r="Y313" s="15"/>
      <c r="Z313" s="15"/>
      <c r="AA313" s="15"/>
      <c r="AB313" s="15"/>
      <c r="AC313" s="15"/>
      <c r="AF313" s="15"/>
      <c r="AG313" s="15"/>
      <c r="AH313" s="15"/>
      <c r="AI313" s="15"/>
      <c r="AJ313" s="15"/>
      <c r="AK313" s="15"/>
      <c r="AL313" s="15"/>
      <c r="AM313" s="15"/>
      <c r="AP313" s="15"/>
      <c r="AQ313" s="15"/>
      <c r="AR313" s="15"/>
      <c r="AS313" s="15"/>
      <c r="AT313" s="15"/>
      <c r="AU313" s="15"/>
      <c r="AV313" s="15"/>
      <c r="AW313" s="15"/>
      <c r="AZ313" s="15"/>
      <c r="BA313" s="15"/>
      <c r="BB313" s="15"/>
      <c r="BC313" s="15"/>
      <c r="BD313" s="15"/>
      <c r="BE313" s="15"/>
      <c r="BF313" s="15"/>
      <c r="BG313" s="15"/>
      <c r="BJ313" s="15"/>
      <c r="BK313" s="15"/>
      <c r="BL313" s="15"/>
      <c r="BM313" s="15"/>
      <c r="BN313" s="15"/>
      <c r="BO313" s="15"/>
      <c r="BP313" s="15"/>
      <c r="BQ313" s="15"/>
      <c r="BT313" s="15"/>
      <c r="BU313" s="15"/>
      <c r="BV313" s="15"/>
      <c r="BW313" s="15"/>
      <c r="BX313" s="15"/>
      <c r="BY313" s="15"/>
      <c r="BZ313" s="15"/>
      <c r="CA313" s="15"/>
      <c r="CD313" s="15"/>
      <c r="CE313" s="15"/>
      <c r="CF313" s="15"/>
      <c r="CG313" s="15"/>
      <c r="CH313" s="15"/>
      <c r="CI313" s="15"/>
      <c r="CJ313" s="15"/>
      <c r="CK313" s="15"/>
      <c r="CN313" s="15"/>
      <c r="CO313" s="15"/>
      <c r="CP313" s="15"/>
      <c r="CQ313" s="15"/>
      <c r="CR313" s="15"/>
      <c r="CS313" s="15"/>
      <c r="CT313" s="15"/>
      <c r="CU313" s="15"/>
      <c r="CX313" s="15"/>
      <c r="CY313" s="15"/>
      <c r="CZ313" s="15"/>
      <c r="DA313" s="15"/>
      <c r="DB313" s="15"/>
      <c r="DC313" s="15"/>
      <c r="DD313" s="15"/>
      <c r="DE313" s="15"/>
      <c r="DH313" s="15"/>
      <c r="DI313" s="15"/>
      <c r="DJ313" s="15"/>
      <c r="DK313" s="15"/>
      <c r="DL313" s="15"/>
      <c r="DM313" s="15"/>
      <c r="DN313" s="15"/>
      <c r="DO313" s="15"/>
      <c r="DR313" s="15"/>
      <c r="DS313" s="15"/>
      <c r="DT313" s="15"/>
      <c r="DU313" s="15"/>
      <c r="DV313" s="15"/>
      <c r="DW313" s="15"/>
      <c r="DX313" s="15"/>
      <c r="DY313" s="15"/>
      <c r="EB313" s="15"/>
      <c r="EC313" s="15"/>
      <c r="ED313" s="15"/>
      <c r="EE313" s="15"/>
      <c r="EF313" s="15"/>
      <c r="EG313" s="15"/>
      <c r="EH313" s="15"/>
      <c r="EI313" s="15"/>
      <c r="EL313" s="15"/>
      <c r="EM313" s="15"/>
      <c r="EN313" s="15"/>
      <c r="EO313" s="15"/>
      <c r="EP313" s="15"/>
      <c r="EQ313" s="15"/>
      <c r="ER313" s="15"/>
      <c r="ES313" s="15"/>
      <c r="EV313" s="15"/>
      <c r="EW313" s="15"/>
      <c r="EX313" s="15"/>
      <c r="EY313" s="15"/>
      <c r="EZ313" s="15"/>
      <c r="FA313" s="15"/>
      <c r="FB313" s="15"/>
      <c r="FC313" s="15"/>
      <c r="FF313" s="15"/>
      <c r="FG313" s="15"/>
      <c r="FH313" s="15"/>
      <c r="FI313" s="15"/>
      <c r="FJ313" s="15"/>
      <c r="FK313" s="15"/>
      <c r="FL313" s="15"/>
      <c r="FM313" s="15"/>
      <c r="FP313" s="15"/>
      <c r="FQ313" s="15"/>
      <c r="FR313" s="15"/>
      <c r="FS313" s="15"/>
      <c r="FT313" s="15"/>
      <c r="FU313" s="15"/>
      <c r="FV313" s="15"/>
      <c r="FW313" s="15"/>
      <c r="FZ313" s="15"/>
      <c r="GA313" s="15"/>
      <c r="GB313" s="15"/>
      <c r="GC313" s="15"/>
      <c r="GD313" s="15"/>
      <c r="GE313" s="15"/>
      <c r="GF313" s="15"/>
      <c r="GG313" s="15"/>
      <c r="GJ313" s="15"/>
      <c r="GK313" s="15"/>
      <c r="GL313" s="15"/>
      <c r="GM313" s="15"/>
      <c r="GN313" s="15"/>
      <c r="GO313" s="15"/>
      <c r="GP313" s="15"/>
      <c r="GQ313" s="15"/>
      <c r="GT313" s="15"/>
      <c r="GU313" s="15"/>
      <c r="GV313" s="15"/>
      <c r="GW313" s="15"/>
      <c r="GX313" s="15"/>
      <c r="GY313" s="15"/>
      <c r="GZ313" s="15"/>
      <c r="HA313" s="15"/>
      <c r="HD313" s="15"/>
      <c r="HE313" s="15"/>
      <c r="HF313" s="15"/>
      <c r="HG313" s="15"/>
      <c r="HH313" s="15"/>
      <c r="HI313" s="15"/>
      <c r="HJ313" s="15"/>
      <c r="HK313" s="15"/>
      <c r="HN313" s="15"/>
      <c r="HO313" s="15"/>
      <c r="HP313" s="15"/>
      <c r="HQ313" s="15"/>
      <c r="HR313" s="15"/>
      <c r="HS313" s="15"/>
      <c r="HT313" s="15"/>
      <c r="HU313" s="15"/>
      <c r="HX313" s="15"/>
      <c r="HY313" s="15"/>
      <c r="HZ313" s="15"/>
      <c r="IA313" s="15"/>
      <c r="IB313" s="15"/>
      <c r="IC313" s="15"/>
      <c r="ID313" s="15"/>
      <c r="IE313" s="15"/>
      <c r="IH313" s="15"/>
      <c r="II313" s="15"/>
      <c r="IJ313" s="15"/>
      <c r="IK313" s="15"/>
      <c r="IL313" s="15"/>
      <c r="IM313" s="15"/>
      <c r="IN313" s="15"/>
      <c r="IO313" s="15"/>
      <c r="IR313" s="15"/>
      <c r="IS313" s="15"/>
      <c r="IT313" s="15"/>
      <c r="IU313" s="15"/>
      <c r="IV313" s="15"/>
      <c r="IW313" s="15"/>
      <c r="IX313" s="15"/>
      <c r="IY313" s="15"/>
      <c r="JB313" s="15"/>
      <c r="JC313" s="15"/>
      <c r="JD313" s="15"/>
      <c r="JE313" s="15"/>
      <c r="JF313" s="15"/>
      <c r="JG313" s="15"/>
      <c r="JH313" s="15"/>
      <c r="JI313" s="15"/>
      <c r="JL313" s="15"/>
      <c r="JM313" s="15"/>
      <c r="JN313" s="15"/>
      <c r="JO313" s="15"/>
      <c r="JP313" s="15"/>
      <c r="JQ313" s="15"/>
      <c r="JR313" s="15"/>
      <c r="JS313" s="15"/>
      <c r="JV313" s="15"/>
      <c r="JW313" s="15"/>
      <c r="JX313" s="15"/>
      <c r="JY313" s="15"/>
      <c r="JZ313" s="15"/>
      <c r="KA313" s="15"/>
      <c r="KB313" s="15"/>
      <c r="KC313" s="15"/>
      <c r="KF313" s="15"/>
      <c r="KG313" s="15"/>
      <c r="KH313" s="15"/>
      <c r="KI313" s="15"/>
      <c r="KJ313" s="15"/>
      <c r="KK313" s="15"/>
      <c r="KL313" s="15"/>
      <c r="KM313" s="15"/>
      <c r="KP313" s="15"/>
      <c r="KQ313" s="15"/>
      <c r="KR313" s="15"/>
      <c r="KS313" s="15"/>
      <c r="KT313" s="15"/>
      <c r="KU313" s="15"/>
      <c r="KV313" s="15"/>
      <c r="KW313" s="15"/>
      <c r="KZ313" s="15"/>
      <c r="LA313" s="15"/>
    </row>
    <row r="314" spans="3:313" x14ac:dyDescent="0.25">
      <c r="C314" s="15"/>
      <c r="D314" s="15"/>
      <c r="E314" s="15"/>
      <c r="F314" s="15"/>
      <c r="G314" s="15"/>
      <c r="H314" s="15"/>
      <c r="I314" s="15"/>
      <c r="L314" s="15"/>
      <c r="M314" s="15"/>
      <c r="N314" s="15"/>
      <c r="O314" s="15"/>
      <c r="P314" s="15"/>
      <c r="Q314" s="15"/>
      <c r="R314" s="15"/>
      <c r="S314" s="15"/>
      <c r="V314" s="15"/>
      <c r="W314" s="15"/>
      <c r="X314" s="15"/>
      <c r="Y314" s="15"/>
      <c r="Z314" s="15"/>
      <c r="AA314" s="15"/>
      <c r="AB314" s="15"/>
      <c r="AC314" s="15"/>
      <c r="AF314" s="15"/>
      <c r="AG314" s="15"/>
      <c r="AH314" s="15"/>
      <c r="AI314" s="15"/>
      <c r="AJ314" s="15"/>
      <c r="AK314" s="15"/>
      <c r="AL314" s="15"/>
      <c r="AM314" s="15"/>
      <c r="AP314" s="15"/>
      <c r="AQ314" s="15"/>
      <c r="AR314" s="15"/>
      <c r="AS314" s="15"/>
      <c r="AT314" s="15"/>
      <c r="AU314" s="15"/>
      <c r="AV314" s="15"/>
      <c r="AW314" s="15"/>
      <c r="AZ314" s="15"/>
      <c r="BA314" s="15"/>
      <c r="BB314" s="15"/>
      <c r="BC314" s="15"/>
      <c r="BD314" s="15"/>
      <c r="BE314" s="15"/>
      <c r="BF314" s="15"/>
      <c r="BG314" s="15"/>
      <c r="BJ314" s="15"/>
      <c r="BK314" s="15"/>
      <c r="BL314" s="15"/>
      <c r="BM314" s="15"/>
      <c r="BN314" s="15"/>
      <c r="BO314" s="15"/>
      <c r="BP314" s="15"/>
      <c r="BQ314" s="15"/>
      <c r="BT314" s="15"/>
      <c r="BU314" s="15"/>
      <c r="BV314" s="15"/>
      <c r="BW314" s="15"/>
      <c r="BX314" s="15"/>
      <c r="BY314" s="15"/>
      <c r="BZ314" s="15"/>
      <c r="CA314" s="15"/>
      <c r="CD314" s="15"/>
      <c r="CE314" s="15"/>
      <c r="CF314" s="15"/>
      <c r="CG314" s="15"/>
      <c r="CH314" s="15"/>
      <c r="CI314" s="15"/>
      <c r="CJ314" s="15"/>
      <c r="CK314" s="15"/>
      <c r="CN314" s="15"/>
      <c r="CO314" s="15"/>
      <c r="CP314" s="15"/>
      <c r="CQ314" s="15"/>
      <c r="CR314" s="15"/>
      <c r="CS314" s="15"/>
      <c r="CT314" s="15"/>
      <c r="CU314" s="15"/>
      <c r="CX314" s="15"/>
      <c r="CY314" s="15"/>
      <c r="CZ314" s="15"/>
      <c r="DA314" s="15"/>
      <c r="DB314" s="15"/>
      <c r="DC314" s="15"/>
      <c r="DD314" s="15"/>
      <c r="DE314" s="15"/>
      <c r="DH314" s="15"/>
      <c r="DI314" s="15"/>
      <c r="DJ314" s="15"/>
      <c r="DK314" s="15"/>
      <c r="DL314" s="15"/>
      <c r="DM314" s="15"/>
      <c r="DN314" s="15"/>
      <c r="DO314" s="15"/>
      <c r="DR314" s="15"/>
      <c r="DS314" s="15"/>
      <c r="DT314" s="15"/>
      <c r="DU314" s="15"/>
      <c r="DV314" s="15"/>
      <c r="DW314" s="15"/>
      <c r="DX314" s="15"/>
      <c r="DY314" s="15"/>
      <c r="EB314" s="15"/>
      <c r="EC314" s="15"/>
      <c r="ED314" s="15"/>
      <c r="EE314" s="15"/>
      <c r="EF314" s="15"/>
      <c r="EG314" s="15"/>
      <c r="EH314" s="15"/>
      <c r="EI314" s="15"/>
      <c r="EL314" s="15"/>
      <c r="EM314" s="15"/>
      <c r="EN314" s="15"/>
      <c r="EO314" s="15"/>
      <c r="EP314" s="15"/>
      <c r="EQ314" s="15"/>
      <c r="ER314" s="15"/>
      <c r="ES314" s="15"/>
      <c r="EV314" s="15"/>
      <c r="EW314" s="15"/>
      <c r="EX314" s="15"/>
      <c r="EY314" s="15"/>
      <c r="EZ314" s="15"/>
      <c r="FA314" s="15"/>
      <c r="FB314" s="15"/>
      <c r="FC314" s="15"/>
      <c r="FF314" s="15"/>
      <c r="FG314" s="15"/>
      <c r="FH314" s="15"/>
      <c r="FI314" s="15"/>
      <c r="FJ314" s="15"/>
      <c r="FK314" s="15"/>
      <c r="FL314" s="15"/>
      <c r="FM314" s="15"/>
      <c r="FP314" s="15"/>
      <c r="FQ314" s="15"/>
      <c r="FR314" s="15"/>
      <c r="FS314" s="15"/>
      <c r="FT314" s="15"/>
      <c r="FU314" s="15"/>
      <c r="FV314" s="15"/>
      <c r="FW314" s="15"/>
      <c r="FZ314" s="15"/>
      <c r="GA314" s="15"/>
      <c r="GB314" s="15"/>
      <c r="GC314" s="15"/>
      <c r="GD314" s="15"/>
      <c r="GE314" s="15"/>
      <c r="GF314" s="15"/>
      <c r="GG314" s="15"/>
      <c r="GJ314" s="15"/>
      <c r="GK314" s="15"/>
      <c r="GL314" s="15"/>
      <c r="GM314" s="15"/>
      <c r="GN314" s="15"/>
      <c r="GO314" s="15"/>
      <c r="GP314" s="15"/>
      <c r="GQ314" s="15"/>
      <c r="GT314" s="15"/>
      <c r="GU314" s="15"/>
      <c r="GV314" s="15"/>
      <c r="GW314" s="15"/>
      <c r="GX314" s="15"/>
      <c r="GY314" s="15"/>
      <c r="GZ314" s="15"/>
      <c r="HA314" s="15"/>
      <c r="HD314" s="15"/>
      <c r="HE314" s="15"/>
      <c r="HF314" s="15"/>
      <c r="HG314" s="15"/>
      <c r="HH314" s="15"/>
      <c r="HI314" s="15"/>
      <c r="HJ314" s="15"/>
      <c r="HK314" s="15"/>
      <c r="HN314" s="15"/>
      <c r="HO314" s="15"/>
      <c r="HP314" s="15"/>
      <c r="HQ314" s="15"/>
      <c r="HR314" s="15"/>
      <c r="HS314" s="15"/>
      <c r="HT314" s="15"/>
      <c r="HU314" s="15"/>
      <c r="HX314" s="15"/>
      <c r="HY314" s="15"/>
      <c r="HZ314" s="15"/>
      <c r="IA314" s="15"/>
      <c r="IB314" s="15"/>
      <c r="IC314" s="15"/>
      <c r="ID314" s="15"/>
      <c r="IE314" s="15"/>
      <c r="IH314" s="15"/>
      <c r="II314" s="15"/>
      <c r="IJ314" s="15"/>
      <c r="IK314" s="15"/>
      <c r="IL314" s="15"/>
      <c r="IM314" s="15"/>
      <c r="IN314" s="15"/>
      <c r="IO314" s="15"/>
      <c r="IR314" s="15"/>
      <c r="IS314" s="15"/>
      <c r="IT314" s="15"/>
      <c r="IU314" s="15"/>
      <c r="IV314" s="15"/>
      <c r="IW314" s="15"/>
      <c r="IX314" s="15"/>
      <c r="IY314" s="15"/>
      <c r="JB314" s="15"/>
      <c r="JC314" s="15"/>
      <c r="JD314" s="15"/>
      <c r="JE314" s="15"/>
      <c r="JF314" s="15"/>
      <c r="JG314" s="15"/>
      <c r="JH314" s="15"/>
      <c r="JI314" s="15"/>
      <c r="JL314" s="15"/>
      <c r="JM314" s="15"/>
      <c r="JN314" s="15"/>
      <c r="JO314" s="15"/>
      <c r="JP314" s="15"/>
      <c r="JQ314" s="15"/>
      <c r="JR314" s="15"/>
      <c r="JS314" s="15"/>
      <c r="JV314" s="15"/>
      <c r="JW314" s="15"/>
      <c r="JX314" s="15"/>
      <c r="JY314" s="15"/>
      <c r="JZ314" s="15"/>
      <c r="KA314" s="15"/>
      <c r="KB314" s="15"/>
      <c r="KC314" s="15"/>
      <c r="KF314" s="15"/>
      <c r="KG314" s="15"/>
      <c r="KH314" s="15"/>
      <c r="KI314" s="15"/>
      <c r="KJ314" s="15"/>
      <c r="KK314" s="15"/>
      <c r="KL314" s="15"/>
      <c r="KM314" s="15"/>
      <c r="KP314" s="15"/>
      <c r="KQ314" s="15"/>
      <c r="KR314" s="15"/>
      <c r="KS314" s="15"/>
      <c r="KT314" s="15"/>
      <c r="KU314" s="15"/>
      <c r="KV314" s="15"/>
      <c r="KW314" s="15"/>
      <c r="KZ314" s="15"/>
      <c r="LA314" s="15"/>
    </row>
    <row r="315" spans="3:313" x14ac:dyDescent="0.25">
      <c r="C315" s="15"/>
      <c r="D315" s="15"/>
      <c r="E315" s="15"/>
      <c r="F315" s="15"/>
      <c r="G315" s="15"/>
      <c r="H315" s="15"/>
      <c r="I315" s="15"/>
      <c r="L315" s="15"/>
      <c r="M315" s="15"/>
      <c r="N315" s="15"/>
      <c r="O315" s="15"/>
      <c r="P315" s="15"/>
      <c r="Q315" s="15"/>
      <c r="R315" s="15"/>
      <c r="S315" s="15"/>
      <c r="V315" s="15"/>
      <c r="W315" s="15"/>
      <c r="X315" s="15"/>
      <c r="Y315" s="15"/>
      <c r="Z315" s="15"/>
      <c r="AA315" s="15"/>
      <c r="AB315" s="15"/>
      <c r="AC315" s="15"/>
      <c r="AF315" s="15"/>
      <c r="AG315" s="15"/>
      <c r="AH315" s="15"/>
      <c r="AI315" s="15"/>
      <c r="AJ315" s="15"/>
      <c r="AK315" s="15"/>
      <c r="AL315" s="15"/>
      <c r="AM315" s="15"/>
      <c r="AP315" s="15"/>
      <c r="AQ315" s="15"/>
      <c r="AR315" s="15"/>
      <c r="AS315" s="15"/>
      <c r="AT315" s="15"/>
      <c r="AU315" s="15"/>
      <c r="AV315" s="15"/>
      <c r="AW315" s="15"/>
      <c r="AZ315" s="15"/>
      <c r="BA315" s="15"/>
      <c r="BB315" s="15"/>
      <c r="BC315" s="15"/>
      <c r="BD315" s="15"/>
      <c r="BE315" s="15"/>
      <c r="BF315" s="15"/>
      <c r="BG315" s="15"/>
      <c r="BJ315" s="15"/>
      <c r="BK315" s="15"/>
      <c r="BL315" s="15"/>
      <c r="BM315" s="15"/>
      <c r="BN315" s="15"/>
      <c r="BO315" s="15"/>
      <c r="BP315" s="15"/>
      <c r="BQ315" s="15"/>
      <c r="BT315" s="15"/>
      <c r="BU315" s="15"/>
      <c r="BV315" s="15"/>
      <c r="BW315" s="15"/>
      <c r="BX315" s="15"/>
      <c r="BY315" s="15"/>
      <c r="BZ315" s="15"/>
      <c r="CA315" s="15"/>
      <c r="CD315" s="15"/>
      <c r="CE315" s="15"/>
      <c r="CF315" s="15"/>
      <c r="CG315" s="15"/>
      <c r="CH315" s="15"/>
      <c r="CI315" s="15"/>
      <c r="CJ315" s="15"/>
      <c r="CK315" s="15"/>
      <c r="CN315" s="15"/>
      <c r="CO315" s="15"/>
      <c r="CP315" s="15"/>
      <c r="CQ315" s="15"/>
      <c r="CR315" s="15"/>
      <c r="CS315" s="15"/>
      <c r="CT315" s="15"/>
      <c r="CU315" s="15"/>
      <c r="CX315" s="15"/>
      <c r="CY315" s="15"/>
      <c r="CZ315" s="15"/>
      <c r="DA315" s="15"/>
      <c r="DB315" s="15"/>
      <c r="DC315" s="15"/>
      <c r="DD315" s="15"/>
      <c r="DE315" s="15"/>
      <c r="DH315" s="15"/>
      <c r="DI315" s="15"/>
      <c r="DJ315" s="15"/>
      <c r="DK315" s="15"/>
      <c r="DL315" s="15"/>
      <c r="DM315" s="15"/>
      <c r="DN315" s="15"/>
      <c r="DO315" s="15"/>
      <c r="DR315" s="15"/>
      <c r="DS315" s="15"/>
      <c r="DT315" s="15"/>
      <c r="DU315" s="15"/>
      <c r="DV315" s="15"/>
      <c r="DW315" s="15"/>
      <c r="DX315" s="15"/>
      <c r="DY315" s="15"/>
      <c r="EB315" s="15"/>
      <c r="EC315" s="15"/>
      <c r="ED315" s="15"/>
      <c r="EE315" s="15"/>
      <c r="EF315" s="15"/>
      <c r="EG315" s="15"/>
      <c r="EH315" s="15"/>
      <c r="EI315" s="15"/>
      <c r="EL315" s="15"/>
      <c r="EM315" s="15"/>
      <c r="EN315" s="15"/>
      <c r="EO315" s="15"/>
      <c r="EP315" s="15"/>
      <c r="EQ315" s="15"/>
      <c r="ER315" s="15"/>
      <c r="ES315" s="15"/>
      <c r="EV315" s="15"/>
      <c r="EW315" s="15"/>
      <c r="EX315" s="15"/>
      <c r="EY315" s="15"/>
      <c r="EZ315" s="15"/>
      <c r="FA315" s="15"/>
      <c r="FB315" s="15"/>
      <c r="FC315" s="15"/>
      <c r="FF315" s="15"/>
      <c r="FG315" s="15"/>
      <c r="FH315" s="15"/>
      <c r="FI315" s="15"/>
      <c r="FJ315" s="15"/>
      <c r="FK315" s="15"/>
      <c r="FL315" s="15"/>
      <c r="FM315" s="15"/>
      <c r="FP315" s="15"/>
      <c r="FQ315" s="15"/>
      <c r="FR315" s="15"/>
      <c r="FS315" s="15"/>
      <c r="FT315" s="15"/>
      <c r="FU315" s="15"/>
      <c r="FV315" s="15"/>
      <c r="FW315" s="15"/>
      <c r="FZ315" s="15"/>
      <c r="GA315" s="15"/>
      <c r="GB315" s="15"/>
      <c r="GC315" s="15"/>
      <c r="GD315" s="15"/>
      <c r="GE315" s="15"/>
      <c r="GF315" s="15"/>
      <c r="GG315" s="15"/>
      <c r="GJ315" s="15"/>
      <c r="GK315" s="15"/>
      <c r="GL315" s="15"/>
      <c r="GM315" s="15"/>
      <c r="GN315" s="15"/>
      <c r="GO315" s="15"/>
      <c r="GP315" s="15"/>
      <c r="GQ315" s="15"/>
      <c r="GT315" s="15"/>
      <c r="GU315" s="15"/>
      <c r="GV315" s="15"/>
      <c r="GW315" s="15"/>
      <c r="GX315" s="15"/>
      <c r="GY315" s="15"/>
      <c r="GZ315" s="15"/>
      <c r="HA315" s="15"/>
      <c r="HD315" s="15"/>
      <c r="HE315" s="15"/>
      <c r="HF315" s="15"/>
      <c r="HG315" s="15"/>
      <c r="HH315" s="15"/>
      <c r="HI315" s="15"/>
      <c r="HJ315" s="15"/>
      <c r="HK315" s="15"/>
      <c r="HN315" s="15"/>
      <c r="HO315" s="15"/>
      <c r="HP315" s="15"/>
      <c r="HQ315" s="15"/>
      <c r="HR315" s="15"/>
      <c r="HS315" s="15"/>
      <c r="HT315" s="15"/>
      <c r="HU315" s="15"/>
      <c r="HX315" s="15"/>
      <c r="HY315" s="15"/>
      <c r="HZ315" s="15"/>
      <c r="IA315" s="15"/>
      <c r="IB315" s="15"/>
      <c r="IC315" s="15"/>
      <c r="ID315" s="15"/>
      <c r="IE315" s="15"/>
      <c r="IH315" s="15"/>
      <c r="II315" s="15"/>
      <c r="IJ315" s="15"/>
      <c r="IK315" s="15"/>
      <c r="IL315" s="15"/>
      <c r="IM315" s="15"/>
      <c r="IN315" s="15"/>
      <c r="IO315" s="15"/>
      <c r="IR315" s="15"/>
      <c r="IS315" s="15"/>
      <c r="IT315" s="15"/>
      <c r="IU315" s="15"/>
      <c r="IV315" s="15"/>
      <c r="IW315" s="15"/>
      <c r="IX315" s="15"/>
      <c r="IY315" s="15"/>
      <c r="JB315" s="15"/>
      <c r="JC315" s="15"/>
      <c r="JD315" s="15"/>
      <c r="JE315" s="15"/>
      <c r="JF315" s="15"/>
      <c r="JG315" s="15"/>
      <c r="JH315" s="15"/>
      <c r="JI315" s="15"/>
      <c r="JL315" s="15"/>
      <c r="JM315" s="15"/>
      <c r="JN315" s="15"/>
      <c r="JO315" s="15"/>
      <c r="JP315" s="15"/>
      <c r="JQ315" s="15"/>
      <c r="JR315" s="15"/>
      <c r="JS315" s="15"/>
      <c r="JV315" s="15"/>
      <c r="JW315" s="15"/>
      <c r="JX315" s="15"/>
      <c r="JY315" s="15"/>
      <c r="JZ315" s="15"/>
      <c r="KA315" s="15"/>
      <c r="KB315" s="15"/>
      <c r="KC315" s="15"/>
      <c r="KF315" s="15"/>
      <c r="KG315" s="15"/>
      <c r="KH315" s="15"/>
      <c r="KI315" s="15"/>
      <c r="KJ315" s="15"/>
      <c r="KK315" s="15"/>
      <c r="KL315" s="15"/>
      <c r="KM315" s="15"/>
      <c r="KP315" s="15"/>
      <c r="KQ315" s="15"/>
      <c r="KR315" s="15"/>
      <c r="KS315" s="15"/>
      <c r="KT315" s="15"/>
      <c r="KU315" s="15"/>
      <c r="KV315" s="15"/>
      <c r="KW315" s="15"/>
      <c r="KZ315" s="15"/>
      <c r="LA315" s="15"/>
    </row>
    <row r="316" spans="3:313" x14ac:dyDescent="0.25">
      <c r="C316" s="15"/>
      <c r="D316" s="15"/>
      <c r="E316" s="15"/>
      <c r="F316" s="15"/>
      <c r="G316" s="15"/>
      <c r="H316" s="15"/>
      <c r="I316" s="15"/>
      <c r="L316" s="15"/>
      <c r="M316" s="15"/>
      <c r="N316" s="15"/>
      <c r="O316" s="15"/>
      <c r="P316" s="15"/>
      <c r="Q316" s="15"/>
      <c r="R316" s="15"/>
      <c r="S316" s="15"/>
      <c r="V316" s="15"/>
      <c r="W316" s="15"/>
      <c r="X316" s="15"/>
      <c r="Y316" s="15"/>
      <c r="Z316" s="15"/>
      <c r="AA316" s="15"/>
      <c r="AB316" s="15"/>
      <c r="AC316" s="15"/>
      <c r="AF316" s="15"/>
      <c r="AG316" s="15"/>
      <c r="AH316" s="15"/>
      <c r="AI316" s="15"/>
      <c r="AJ316" s="15"/>
      <c r="AK316" s="15"/>
      <c r="AL316" s="15"/>
      <c r="AM316" s="15"/>
      <c r="AP316" s="15"/>
      <c r="AQ316" s="15"/>
      <c r="AR316" s="15"/>
      <c r="AS316" s="15"/>
      <c r="AT316" s="15"/>
      <c r="AU316" s="15"/>
      <c r="AV316" s="15"/>
      <c r="AW316" s="15"/>
      <c r="AZ316" s="15"/>
      <c r="BA316" s="15"/>
      <c r="BB316" s="15"/>
      <c r="BC316" s="15"/>
      <c r="BD316" s="15"/>
      <c r="BE316" s="15"/>
      <c r="BF316" s="15"/>
      <c r="BG316" s="15"/>
      <c r="BJ316" s="15"/>
      <c r="BK316" s="15"/>
      <c r="BL316" s="15"/>
      <c r="BM316" s="15"/>
      <c r="BN316" s="15"/>
      <c r="BO316" s="15"/>
      <c r="BP316" s="15"/>
      <c r="BQ316" s="15"/>
      <c r="BT316" s="15"/>
      <c r="BU316" s="15"/>
      <c r="BV316" s="15"/>
      <c r="BW316" s="15"/>
      <c r="BX316" s="15"/>
      <c r="BY316" s="15"/>
      <c r="BZ316" s="15"/>
      <c r="CA316" s="15"/>
      <c r="CD316" s="15"/>
      <c r="CE316" s="15"/>
      <c r="CF316" s="15"/>
      <c r="CG316" s="15"/>
      <c r="CH316" s="15"/>
      <c r="CI316" s="15"/>
      <c r="CJ316" s="15"/>
      <c r="CK316" s="15"/>
      <c r="CN316" s="15"/>
      <c r="CO316" s="15"/>
      <c r="CP316" s="15"/>
      <c r="CQ316" s="15"/>
      <c r="CR316" s="15"/>
      <c r="CS316" s="15"/>
      <c r="CT316" s="15"/>
      <c r="CU316" s="15"/>
      <c r="CX316" s="15"/>
      <c r="CY316" s="15"/>
      <c r="CZ316" s="15"/>
      <c r="DA316" s="15"/>
      <c r="DB316" s="15"/>
      <c r="DC316" s="15"/>
      <c r="DD316" s="15"/>
      <c r="DE316" s="15"/>
      <c r="DH316" s="15"/>
      <c r="DI316" s="15"/>
      <c r="DJ316" s="15"/>
      <c r="DK316" s="15"/>
      <c r="DL316" s="15"/>
      <c r="DM316" s="15"/>
      <c r="DN316" s="15"/>
      <c r="DO316" s="15"/>
      <c r="DR316" s="15"/>
      <c r="DS316" s="15"/>
      <c r="DT316" s="15"/>
      <c r="DU316" s="15"/>
      <c r="DV316" s="15"/>
      <c r="DW316" s="15"/>
      <c r="DX316" s="15"/>
      <c r="DY316" s="15"/>
      <c r="EB316" s="15"/>
      <c r="EC316" s="15"/>
      <c r="ED316" s="15"/>
      <c r="EE316" s="15"/>
      <c r="EF316" s="15"/>
      <c r="EG316" s="15"/>
      <c r="EH316" s="15"/>
      <c r="EI316" s="15"/>
      <c r="EL316" s="15"/>
      <c r="EM316" s="15"/>
      <c r="EN316" s="15"/>
      <c r="EO316" s="15"/>
      <c r="EP316" s="15"/>
      <c r="EQ316" s="15"/>
      <c r="ER316" s="15"/>
      <c r="ES316" s="15"/>
      <c r="EV316" s="15"/>
      <c r="EW316" s="15"/>
      <c r="EX316" s="15"/>
      <c r="EY316" s="15"/>
      <c r="EZ316" s="15"/>
      <c r="FA316" s="15"/>
      <c r="FB316" s="15"/>
      <c r="FC316" s="15"/>
      <c r="FF316" s="15"/>
      <c r="FG316" s="15"/>
      <c r="FH316" s="15"/>
      <c r="FI316" s="15"/>
      <c r="FJ316" s="15"/>
      <c r="FK316" s="15"/>
      <c r="FL316" s="15"/>
      <c r="FM316" s="15"/>
      <c r="FP316" s="15"/>
      <c r="FQ316" s="15"/>
      <c r="FR316" s="15"/>
      <c r="FS316" s="15"/>
      <c r="FT316" s="15"/>
      <c r="FU316" s="15"/>
      <c r="FV316" s="15"/>
      <c r="FW316" s="15"/>
      <c r="FZ316" s="15"/>
      <c r="GA316" s="15"/>
      <c r="GB316" s="15"/>
      <c r="GC316" s="15"/>
      <c r="GD316" s="15"/>
      <c r="GE316" s="15"/>
      <c r="GF316" s="15"/>
      <c r="GG316" s="15"/>
      <c r="GJ316" s="15"/>
      <c r="GK316" s="15"/>
      <c r="GL316" s="15"/>
      <c r="GM316" s="15"/>
      <c r="GN316" s="15"/>
      <c r="GO316" s="15"/>
      <c r="GP316" s="15"/>
      <c r="GQ316" s="15"/>
      <c r="GT316" s="15"/>
      <c r="GU316" s="15"/>
      <c r="GV316" s="15"/>
      <c r="GW316" s="15"/>
      <c r="GX316" s="15"/>
      <c r="GY316" s="15"/>
      <c r="GZ316" s="15"/>
      <c r="HA316" s="15"/>
      <c r="HD316" s="15"/>
      <c r="HE316" s="15"/>
      <c r="HF316" s="15"/>
      <c r="HG316" s="15"/>
      <c r="HH316" s="15"/>
      <c r="HI316" s="15"/>
      <c r="HJ316" s="15"/>
      <c r="HK316" s="15"/>
      <c r="HN316" s="15"/>
      <c r="HO316" s="15"/>
      <c r="HP316" s="15"/>
      <c r="HQ316" s="15"/>
      <c r="HR316" s="15"/>
      <c r="HS316" s="15"/>
      <c r="HT316" s="15"/>
      <c r="HU316" s="15"/>
      <c r="HX316" s="15"/>
      <c r="HY316" s="15"/>
      <c r="HZ316" s="15"/>
      <c r="IA316" s="15"/>
      <c r="IB316" s="15"/>
      <c r="IC316" s="15"/>
      <c r="ID316" s="15"/>
      <c r="IE316" s="15"/>
      <c r="IH316" s="15"/>
      <c r="II316" s="15"/>
      <c r="IJ316" s="15"/>
      <c r="IK316" s="15"/>
      <c r="IL316" s="15"/>
      <c r="IM316" s="15"/>
      <c r="IN316" s="15"/>
      <c r="IO316" s="15"/>
      <c r="IR316" s="15"/>
      <c r="IS316" s="15"/>
      <c r="IT316" s="15"/>
      <c r="IU316" s="15"/>
      <c r="IV316" s="15"/>
      <c r="IW316" s="15"/>
      <c r="IX316" s="15"/>
      <c r="IY316" s="15"/>
      <c r="JB316" s="15"/>
      <c r="JC316" s="15"/>
      <c r="JD316" s="15"/>
      <c r="JE316" s="15"/>
      <c r="JF316" s="15"/>
      <c r="JG316" s="15"/>
      <c r="JH316" s="15"/>
      <c r="JI316" s="15"/>
      <c r="JL316" s="15"/>
      <c r="JM316" s="15"/>
      <c r="JN316" s="15"/>
      <c r="JO316" s="15"/>
      <c r="JP316" s="15"/>
      <c r="JQ316" s="15"/>
      <c r="JR316" s="15"/>
      <c r="JS316" s="15"/>
      <c r="JV316" s="15"/>
      <c r="JW316" s="15"/>
      <c r="JX316" s="15"/>
      <c r="JY316" s="15"/>
      <c r="JZ316" s="15"/>
      <c r="KA316" s="15"/>
      <c r="KB316" s="15"/>
      <c r="KC316" s="15"/>
      <c r="KF316" s="15"/>
      <c r="KG316" s="15"/>
      <c r="KH316" s="15"/>
      <c r="KI316" s="15"/>
      <c r="KJ316" s="15"/>
      <c r="KK316" s="15"/>
      <c r="KL316" s="15"/>
      <c r="KM316" s="15"/>
      <c r="KP316" s="15"/>
      <c r="KQ316" s="15"/>
      <c r="KR316" s="15"/>
      <c r="KS316" s="15"/>
      <c r="KT316" s="15"/>
      <c r="KU316" s="15"/>
      <c r="KV316" s="15"/>
      <c r="KW316" s="15"/>
      <c r="KZ316" s="15"/>
      <c r="LA316" s="15"/>
    </row>
    <row r="317" spans="3:313" x14ac:dyDescent="0.25">
      <c r="C317" s="15"/>
      <c r="D317" s="15"/>
      <c r="E317" s="15"/>
      <c r="F317" s="15"/>
      <c r="G317" s="15"/>
      <c r="H317" s="15"/>
      <c r="I317" s="15"/>
      <c r="L317" s="15"/>
      <c r="M317" s="15"/>
      <c r="N317" s="15"/>
      <c r="O317" s="15"/>
      <c r="P317" s="15"/>
      <c r="Q317" s="15"/>
      <c r="R317" s="15"/>
      <c r="S317" s="15"/>
      <c r="V317" s="15"/>
      <c r="W317" s="15"/>
      <c r="X317" s="15"/>
      <c r="Y317" s="15"/>
      <c r="Z317" s="15"/>
      <c r="AA317" s="15"/>
      <c r="AB317" s="15"/>
      <c r="AC317" s="15"/>
      <c r="AF317" s="15"/>
      <c r="AG317" s="15"/>
      <c r="AH317" s="15"/>
      <c r="AI317" s="15"/>
      <c r="AJ317" s="15"/>
      <c r="AK317" s="15"/>
      <c r="AL317" s="15"/>
      <c r="AM317" s="15"/>
      <c r="AP317" s="15"/>
      <c r="AQ317" s="15"/>
      <c r="AR317" s="15"/>
      <c r="AS317" s="15"/>
      <c r="AT317" s="15"/>
      <c r="AU317" s="15"/>
      <c r="AV317" s="15"/>
      <c r="AW317" s="15"/>
      <c r="AZ317" s="15"/>
      <c r="BA317" s="15"/>
      <c r="BB317" s="15"/>
      <c r="BC317" s="15"/>
      <c r="BD317" s="15"/>
      <c r="BE317" s="15"/>
      <c r="BF317" s="15"/>
      <c r="BG317" s="15"/>
      <c r="BJ317" s="15"/>
      <c r="BK317" s="15"/>
      <c r="BL317" s="15"/>
      <c r="BM317" s="15"/>
      <c r="BN317" s="15"/>
      <c r="BO317" s="15"/>
      <c r="BP317" s="15"/>
      <c r="BQ317" s="15"/>
      <c r="BT317" s="15"/>
      <c r="BU317" s="15"/>
      <c r="BV317" s="15"/>
      <c r="BW317" s="15"/>
      <c r="BX317" s="15"/>
      <c r="BY317" s="15"/>
      <c r="BZ317" s="15"/>
      <c r="CA317" s="15"/>
      <c r="CD317" s="15"/>
      <c r="CE317" s="15"/>
      <c r="CF317" s="15"/>
      <c r="CG317" s="15"/>
      <c r="CH317" s="15"/>
      <c r="CI317" s="15"/>
      <c r="CJ317" s="15"/>
      <c r="CK317" s="15"/>
      <c r="CN317" s="15"/>
      <c r="CO317" s="15"/>
      <c r="CP317" s="15"/>
      <c r="CQ317" s="15"/>
      <c r="CR317" s="15"/>
      <c r="CS317" s="15"/>
      <c r="CT317" s="15"/>
      <c r="CU317" s="15"/>
      <c r="CX317" s="15"/>
      <c r="CY317" s="15"/>
      <c r="CZ317" s="15"/>
      <c r="DA317" s="15"/>
      <c r="DB317" s="15"/>
      <c r="DC317" s="15"/>
      <c r="DD317" s="15"/>
      <c r="DE317" s="15"/>
      <c r="DH317" s="15"/>
      <c r="DI317" s="15"/>
      <c r="DJ317" s="15"/>
      <c r="DK317" s="15"/>
      <c r="DL317" s="15"/>
      <c r="DM317" s="15"/>
      <c r="DN317" s="15"/>
      <c r="DO317" s="15"/>
      <c r="DR317" s="15"/>
      <c r="DS317" s="15"/>
      <c r="DT317" s="15"/>
      <c r="DU317" s="15"/>
      <c r="DV317" s="15"/>
      <c r="DW317" s="15"/>
      <c r="DX317" s="15"/>
      <c r="DY317" s="15"/>
      <c r="EB317" s="15"/>
      <c r="EC317" s="15"/>
      <c r="ED317" s="15"/>
      <c r="EE317" s="15"/>
      <c r="EF317" s="15"/>
      <c r="EG317" s="15"/>
      <c r="EH317" s="15"/>
      <c r="EI317" s="15"/>
      <c r="EL317" s="15"/>
      <c r="EM317" s="15"/>
      <c r="EN317" s="15"/>
      <c r="EO317" s="15"/>
      <c r="EP317" s="15"/>
      <c r="EQ317" s="15"/>
      <c r="ER317" s="15"/>
      <c r="ES317" s="15"/>
      <c r="EV317" s="15"/>
      <c r="EW317" s="15"/>
      <c r="EX317" s="15"/>
      <c r="EY317" s="15"/>
      <c r="EZ317" s="15"/>
      <c r="FA317" s="15"/>
      <c r="FB317" s="15"/>
      <c r="FC317" s="15"/>
      <c r="FF317" s="15"/>
      <c r="FG317" s="15"/>
      <c r="FH317" s="15"/>
      <c r="FI317" s="15"/>
      <c r="FJ317" s="15"/>
      <c r="FK317" s="15"/>
      <c r="FL317" s="15"/>
      <c r="FM317" s="15"/>
      <c r="FP317" s="15"/>
      <c r="FQ317" s="15"/>
      <c r="FR317" s="15"/>
      <c r="FS317" s="15"/>
      <c r="FT317" s="15"/>
      <c r="FU317" s="15"/>
      <c r="FV317" s="15"/>
      <c r="FW317" s="15"/>
      <c r="FZ317" s="15"/>
      <c r="GA317" s="15"/>
      <c r="GB317" s="15"/>
      <c r="GC317" s="15"/>
      <c r="GD317" s="15"/>
      <c r="GE317" s="15"/>
      <c r="GF317" s="15"/>
      <c r="GG317" s="15"/>
      <c r="GJ317" s="15"/>
      <c r="GK317" s="15"/>
      <c r="GL317" s="15"/>
      <c r="GM317" s="15"/>
      <c r="GN317" s="15"/>
      <c r="GO317" s="15"/>
      <c r="GP317" s="15"/>
      <c r="GQ317" s="15"/>
      <c r="GT317" s="15"/>
      <c r="GU317" s="15"/>
      <c r="GV317" s="15"/>
      <c r="GW317" s="15"/>
      <c r="GX317" s="15"/>
      <c r="GY317" s="15"/>
      <c r="GZ317" s="15"/>
      <c r="HA317" s="15"/>
      <c r="HD317" s="15"/>
      <c r="HE317" s="15"/>
      <c r="HF317" s="15"/>
      <c r="HG317" s="15"/>
      <c r="HH317" s="15"/>
      <c r="HI317" s="15"/>
      <c r="HJ317" s="15"/>
      <c r="HK317" s="15"/>
      <c r="HN317" s="15"/>
      <c r="HO317" s="15"/>
      <c r="HP317" s="15"/>
      <c r="HQ317" s="15"/>
      <c r="HR317" s="15"/>
      <c r="HS317" s="15"/>
      <c r="HT317" s="15"/>
      <c r="HU317" s="15"/>
      <c r="HX317" s="15"/>
      <c r="HY317" s="15"/>
      <c r="HZ317" s="15"/>
      <c r="IA317" s="15"/>
      <c r="IB317" s="15"/>
      <c r="IC317" s="15"/>
      <c r="ID317" s="15"/>
      <c r="IE317" s="15"/>
      <c r="IH317" s="15"/>
      <c r="II317" s="15"/>
      <c r="IJ317" s="15"/>
      <c r="IK317" s="15"/>
      <c r="IL317" s="15"/>
      <c r="IM317" s="15"/>
      <c r="IN317" s="15"/>
      <c r="IO317" s="15"/>
      <c r="IR317" s="15"/>
      <c r="IS317" s="15"/>
      <c r="IT317" s="15"/>
      <c r="IU317" s="15"/>
      <c r="IV317" s="15"/>
      <c r="IW317" s="15"/>
      <c r="IX317" s="15"/>
      <c r="IY317" s="15"/>
      <c r="JB317" s="15"/>
      <c r="JC317" s="15"/>
      <c r="JD317" s="15"/>
      <c r="JE317" s="15"/>
      <c r="JF317" s="15"/>
      <c r="JG317" s="15"/>
      <c r="JH317" s="15"/>
      <c r="JI317" s="15"/>
      <c r="JL317" s="15"/>
      <c r="JM317" s="15"/>
      <c r="JN317" s="15"/>
      <c r="JO317" s="15"/>
      <c r="JP317" s="15"/>
      <c r="JQ317" s="15"/>
      <c r="JR317" s="15"/>
      <c r="JS317" s="15"/>
      <c r="JV317" s="15"/>
      <c r="JW317" s="15"/>
      <c r="JX317" s="15"/>
      <c r="JY317" s="15"/>
      <c r="JZ317" s="15"/>
      <c r="KA317" s="15"/>
      <c r="KB317" s="15"/>
      <c r="KC317" s="15"/>
      <c r="KF317" s="15"/>
      <c r="KG317" s="15"/>
      <c r="KH317" s="15"/>
      <c r="KI317" s="15"/>
      <c r="KJ317" s="15"/>
      <c r="KK317" s="15"/>
      <c r="KL317" s="15"/>
      <c r="KM317" s="15"/>
      <c r="KP317" s="15"/>
      <c r="KQ317" s="15"/>
      <c r="KR317" s="15"/>
      <c r="KS317" s="15"/>
      <c r="KT317" s="15"/>
      <c r="KU317" s="15"/>
      <c r="KV317" s="15"/>
      <c r="KW317" s="15"/>
      <c r="KZ317" s="15"/>
      <c r="LA317" s="15"/>
    </row>
    <row r="318" spans="3:313" x14ac:dyDescent="0.25">
      <c r="C318" s="15"/>
      <c r="D318" s="15"/>
      <c r="E318" s="15"/>
      <c r="F318" s="15"/>
      <c r="G318" s="15"/>
      <c r="H318" s="15"/>
      <c r="I318" s="15"/>
      <c r="L318" s="15"/>
      <c r="M318" s="15"/>
      <c r="N318" s="15"/>
      <c r="O318" s="15"/>
      <c r="P318" s="15"/>
      <c r="Q318" s="15"/>
      <c r="R318" s="15"/>
      <c r="S318" s="15"/>
      <c r="V318" s="15"/>
      <c r="W318" s="15"/>
      <c r="X318" s="15"/>
      <c r="Y318" s="15"/>
      <c r="Z318" s="15"/>
      <c r="AA318" s="15"/>
      <c r="AB318" s="15"/>
      <c r="AC318" s="15"/>
      <c r="AF318" s="15"/>
      <c r="AG318" s="15"/>
      <c r="AH318" s="15"/>
      <c r="AI318" s="15"/>
      <c r="AJ318" s="15"/>
      <c r="AK318" s="15"/>
      <c r="AL318" s="15"/>
      <c r="AM318" s="15"/>
      <c r="AP318" s="15"/>
      <c r="AQ318" s="15"/>
      <c r="AR318" s="15"/>
      <c r="AS318" s="15"/>
      <c r="AT318" s="15"/>
      <c r="AU318" s="15"/>
      <c r="AV318" s="15"/>
      <c r="AW318" s="15"/>
      <c r="AZ318" s="15"/>
      <c r="BA318" s="15"/>
      <c r="BB318" s="15"/>
      <c r="BC318" s="15"/>
      <c r="BD318" s="15"/>
      <c r="BE318" s="15"/>
      <c r="BF318" s="15"/>
      <c r="BG318" s="15"/>
      <c r="BJ318" s="15"/>
      <c r="BK318" s="15"/>
      <c r="BL318" s="15"/>
      <c r="BM318" s="15"/>
      <c r="BN318" s="15"/>
      <c r="BO318" s="15"/>
      <c r="BP318" s="15"/>
      <c r="BQ318" s="15"/>
      <c r="BT318" s="15"/>
      <c r="BU318" s="15"/>
      <c r="BV318" s="15"/>
      <c r="BW318" s="15"/>
      <c r="BX318" s="15"/>
      <c r="BY318" s="15"/>
      <c r="BZ318" s="15"/>
      <c r="CA318" s="15"/>
      <c r="CD318" s="15"/>
      <c r="CE318" s="15"/>
      <c r="CF318" s="15"/>
      <c r="CG318" s="15"/>
      <c r="CH318" s="15"/>
      <c r="CI318" s="15"/>
      <c r="CJ318" s="15"/>
      <c r="CK318" s="15"/>
      <c r="CN318" s="15"/>
      <c r="CO318" s="15"/>
      <c r="CP318" s="15"/>
      <c r="CQ318" s="15"/>
      <c r="CR318" s="15"/>
      <c r="CS318" s="15"/>
      <c r="CT318" s="15"/>
      <c r="CU318" s="15"/>
      <c r="CX318" s="15"/>
      <c r="CY318" s="15"/>
      <c r="CZ318" s="15"/>
      <c r="DA318" s="15"/>
      <c r="DB318" s="15"/>
      <c r="DC318" s="15"/>
      <c r="DD318" s="15"/>
      <c r="DE318" s="15"/>
      <c r="DH318" s="15"/>
      <c r="DI318" s="15"/>
      <c r="DJ318" s="15"/>
      <c r="DK318" s="15"/>
      <c r="DL318" s="15"/>
      <c r="DM318" s="15"/>
      <c r="DN318" s="15"/>
      <c r="DO318" s="15"/>
      <c r="DR318" s="15"/>
      <c r="DS318" s="15"/>
      <c r="DT318" s="15"/>
      <c r="DU318" s="15"/>
      <c r="DV318" s="15"/>
      <c r="DW318" s="15"/>
      <c r="DX318" s="15"/>
      <c r="DY318" s="15"/>
      <c r="EB318" s="15"/>
      <c r="EC318" s="15"/>
      <c r="ED318" s="15"/>
      <c r="EE318" s="15"/>
      <c r="EF318" s="15"/>
      <c r="EG318" s="15"/>
      <c r="EH318" s="15"/>
      <c r="EI318" s="15"/>
      <c r="EL318" s="15"/>
      <c r="EM318" s="15"/>
      <c r="EN318" s="15"/>
      <c r="EO318" s="15"/>
      <c r="EP318" s="15"/>
      <c r="EQ318" s="15"/>
      <c r="ER318" s="15"/>
      <c r="ES318" s="15"/>
      <c r="EV318" s="15"/>
      <c r="EW318" s="15"/>
      <c r="EX318" s="15"/>
      <c r="EY318" s="15"/>
      <c r="EZ318" s="15"/>
      <c r="FA318" s="15"/>
      <c r="FB318" s="15"/>
      <c r="FC318" s="15"/>
      <c r="FF318" s="15"/>
      <c r="FG318" s="15"/>
      <c r="FH318" s="15"/>
      <c r="FI318" s="15"/>
      <c r="FJ318" s="15"/>
      <c r="FK318" s="15"/>
      <c r="FL318" s="15"/>
      <c r="FM318" s="15"/>
      <c r="FP318" s="15"/>
      <c r="FQ318" s="15"/>
      <c r="FR318" s="15"/>
      <c r="FS318" s="15"/>
      <c r="FT318" s="15"/>
      <c r="FU318" s="15"/>
      <c r="FV318" s="15"/>
      <c r="FW318" s="15"/>
      <c r="FZ318" s="15"/>
      <c r="GA318" s="15"/>
      <c r="GB318" s="15"/>
      <c r="GC318" s="15"/>
      <c r="GD318" s="15"/>
      <c r="GE318" s="15"/>
      <c r="GF318" s="15"/>
      <c r="GG318" s="15"/>
      <c r="GJ318" s="15"/>
      <c r="GK318" s="15"/>
      <c r="GL318" s="15"/>
      <c r="GM318" s="15"/>
      <c r="GN318" s="15"/>
      <c r="GO318" s="15"/>
      <c r="GP318" s="15"/>
      <c r="GQ318" s="15"/>
      <c r="GT318" s="15"/>
      <c r="GU318" s="15"/>
      <c r="GV318" s="15"/>
      <c r="GW318" s="15"/>
      <c r="GX318" s="15"/>
      <c r="GY318" s="15"/>
      <c r="GZ318" s="15"/>
      <c r="HA318" s="15"/>
      <c r="HD318" s="15"/>
      <c r="HE318" s="15"/>
      <c r="HF318" s="15"/>
      <c r="HG318" s="15"/>
      <c r="HH318" s="15"/>
      <c r="HI318" s="15"/>
      <c r="HJ318" s="15"/>
      <c r="HK318" s="15"/>
      <c r="HN318" s="15"/>
      <c r="HO318" s="15"/>
      <c r="HP318" s="15"/>
      <c r="HQ318" s="15"/>
      <c r="HR318" s="15"/>
      <c r="HS318" s="15"/>
      <c r="HT318" s="15"/>
      <c r="HU318" s="15"/>
      <c r="HX318" s="15"/>
      <c r="HY318" s="15"/>
      <c r="HZ318" s="15"/>
      <c r="IA318" s="15"/>
      <c r="IB318" s="15"/>
      <c r="IC318" s="15"/>
      <c r="ID318" s="15"/>
      <c r="IE318" s="15"/>
      <c r="IH318" s="15"/>
      <c r="II318" s="15"/>
      <c r="IJ318" s="15"/>
      <c r="IK318" s="15"/>
      <c r="IL318" s="15"/>
      <c r="IM318" s="15"/>
      <c r="IN318" s="15"/>
      <c r="IO318" s="15"/>
      <c r="IR318" s="15"/>
      <c r="IS318" s="15"/>
      <c r="IT318" s="15"/>
      <c r="IU318" s="15"/>
      <c r="IV318" s="15"/>
      <c r="IW318" s="15"/>
      <c r="IX318" s="15"/>
      <c r="IY318" s="15"/>
      <c r="JB318" s="15"/>
      <c r="JC318" s="15"/>
      <c r="JD318" s="15"/>
      <c r="JE318" s="15"/>
      <c r="JF318" s="15"/>
      <c r="JG318" s="15"/>
      <c r="JH318" s="15"/>
      <c r="JI318" s="15"/>
      <c r="JL318" s="15"/>
      <c r="JM318" s="15"/>
      <c r="JN318" s="15"/>
      <c r="JO318" s="15"/>
      <c r="JP318" s="15"/>
      <c r="JQ318" s="15"/>
      <c r="JR318" s="15"/>
      <c r="JS318" s="15"/>
      <c r="JV318" s="15"/>
      <c r="JW318" s="15"/>
      <c r="JX318" s="15"/>
      <c r="JY318" s="15"/>
      <c r="JZ318" s="15"/>
      <c r="KA318" s="15"/>
      <c r="KB318" s="15"/>
      <c r="KC318" s="15"/>
      <c r="KF318" s="15"/>
      <c r="KG318" s="15"/>
      <c r="KH318" s="15"/>
      <c r="KI318" s="15"/>
      <c r="KJ318" s="15"/>
      <c r="KK318" s="15"/>
      <c r="KL318" s="15"/>
      <c r="KM318" s="15"/>
      <c r="KP318" s="15"/>
      <c r="KQ318" s="15"/>
      <c r="KR318" s="15"/>
      <c r="KS318" s="15"/>
      <c r="KT318" s="15"/>
      <c r="KU318" s="15"/>
      <c r="KV318" s="15"/>
      <c r="KW318" s="15"/>
      <c r="KZ318" s="15"/>
      <c r="LA318" s="15"/>
    </row>
    <row r="319" spans="3:313" x14ac:dyDescent="0.25">
      <c r="C319" s="15"/>
      <c r="D319" s="15"/>
      <c r="E319" s="15"/>
      <c r="F319" s="15"/>
      <c r="G319" s="15"/>
      <c r="H319" s="15"/>
      <c r="I319" s="15"/>
      <c r="L319" s="15"/>
      <c r="M319" s="15"/>
      <c r="N319" s="15"/>
      <c r="O319" s="15"/>
      <c r="P319" s="15"/>
      <c r="Q319" s="15"/>
      <c r="R319" s="15"/>
      <c r="S319" s="15"/>
      <c r="V319" s="15"/>
      <c r="W319" s="15"/>
      <c r="X319" s="15"/>
      <c r="Y319" s="15"/>
      <c r="Z319" s="15"/>
      <c r="AA319" s="15"/>
      <c r="AB319" s="15"/>
      <c r="AC319" s="15"/>
      <c r="AF319" s="15"/>
      <c r="AG319" s="15"/>
      <c r="AH319" s="15"/>
      <c r="AI319" s="15"/>
      <c r="AJ319" s="15"/>
      <c r="AK319" s="15"/>
      <c r="AL319" s="15"/>
      <c r="AM319" s="15"/>
      <c r="AP319" s="15"/>
      <c r="AQ319" s="15"/>
      <c r="AR319" s="15"/>
      <c r="AS319" s="15"/>
      <c r="AT319" s="15"/>
      <c r="AU319" s="15"/>
      <c r="AV319" s="15"/>
      <c r="AW319" s="15"/>
      <c r="AZ319" s="15"/>
      <c r="BA319" s="15"/>
      <c r="BB319" s="15"/>
      <c r="BC319" s="15"/>
      <c r="BD319" s="15"/>
      <c r="BE319" s="15"/>
      <c r="BF319" s="15"/>
      <c r="BG319" s="15"/>
      <c r="BJ319" s="15"/>
      <c r="BK319" s="15"/>
      <c r="BL319" s="15"/>
      <c r="BM319" s="15"/>
      <c r="BN319" s="15"/>
      <c r="BO319" s="15"/>
      <c r="BP319" s="15"/>
      <c r="BQ319" s="15"/>
      <c r="BT319" s="15"/>
      <c r="BU319" s="15"/>
      <c r="BV319" s="15"/>
      <c r="BW319" s="15"/>
      <c r="BX319" s="15"/>
      <c r="BY319" s="15"/>
      <c r="BZ319" s="15"/>
      <c r="CA319" s="15"/>
      <c r="CD319" s="15"/>
      <c r="CE319" s="15"/>
      <c r="CF319" s="15"/>
      <c r="CG319" s="15"/>
      <c r="CH319" s="15"/>
      <c r="CI319" s="15"/>
      <c r="CJ319" s="15"/>
      <c r="CK319" s="15"/>
      <c r="CN319" s="15"/>
      <c r="CO319" s="15"/>
      <c r="CP319" s="15"/>
      <c r="CQ319" s="15"/>
      <c r="CR319" s="15"/>
      <c r="CS319" s="15"/>
      <c r="CT319" s="15"/>
      <c r="CU319" s="15"/>
      <c r="CX319" s="15"/>
      <c r="CY319" s="15"/>
      <c r="CZ319" s="15"/>
      <c r="DA319" s="15"/>
      <c r="DB319" s="15"/>
      <c r="DC319" s="15"/>
      <c r="DD319" s="15"/>
      <c r="DE319" s="15"/>
      <c r="DH319" s="15"/>
      <c r="DI319" s="15"/>
      <c r="DJ319" s="15"/>
      <c r="DK319" s="15"/>
      <c r="DL319" s="15"/>
      <c r="DM319" s="15"/>
      <c r="DN319" s="15"/>
      <c r="DO319" s="15"/>
      <c r="DR319" s="15"/>
      <c r="DS319" s="15"/>
      <c r="DT319" s="15"/>
      <c r="DU319" s="15"/>
      <c r="DV319" s="15"/>
      <c r="DW319" s="15"/>
      <c r="DX319" s="15"/>
      <c r="DY319" s="15"/>
      <c r="EB319" s="15"/>
      <c r="EC319" s="15"/>
      <c r="ED319" s="15"/>
      <c r="EE319" s="15"/>
      <c r="EF319" s="15"/>
      <c r="EG319" s="15"/>
      <c r="EH319" s="15"/>
      <c r="EI319" s="15"/>
      <c r="EL319" s="15"/>
      <c r="EM319" s="15"/>
      <c r="EN319" s="15"/>
      <c r="EO319" s="15"/>
      <c r="EP319" s="15"/>
      <c r="EQ319" s="15"/>
      <c r="ER319" s="15"/>
      <c r="ES319" s="15"/>
      <c r="EV319" s="15"/>
      <c r="EW319" s="15"/>
      <c r="EX319" s="15"/>
      <c r="EY319" s="15"/>
      <c r="EZ319" s="15"/>
      <c r="FA319" s="15"/>
      <c r="FB319" s="15"/>
      <c r="FC319" s="15"/>
      <c r="FF319" s="15"/>
      <c r="FG319" s="15"/>
      <c r="FH319" s="15"/>
      <c r="FI319" s="15"/>
      <c r="FJ319" s="15"/>
      <c r="FK319" s="15"/>
      <c r="FL319" s="15"/>
      <c r="FM319" s="15"/>
      <c r="FP319" s="15"/>
      <c r="FQ319" s="15"/>
      <c r="FR319" s="15"/>
      <c r="FS319" s="15"/>
      <c r="FT319" s="15"/>
      <c r="FU319" s="15"/>
      <c r="FV319" s="15"/>
      <c r="FW319" s="15"/>
      <c r="FZ319" s="15"/>
      <c r="GA319" s="15"/>
      <c r="GB319" s="15"/>
      <c r="GC319" s="15"/>
      <c r="GD319" s="15"/>
      <c r="GE319" s="15"/>
      <c r="GF319" s="15"/>
      <c r="GG319" s="15"/>
      <c r="GJ319" s="15"/>
      <c r="GK319" s="15"/>
      <c r="GL319" s="15"/>
      <c r="GM319" s="15"/>
      <c r="GN319" s="15"/>
      <c r="GO319" s="15"/>
      <c r="GP319" s="15"/>
      <c r="GQ319" s="15"/>
      <c r="GT319" s="15"/>
      <c r="GU319" s="15"/>
      <c r="GV319" s="15"/>
      <c r="GW319" s="15"/>
      <c r="GX319" s="15"/>
      <c r="GY319" s="15"/>
      <c r="GZ319" s="15"/>
      <c r="HA319" s="15"/>
      <c r="HD319" s="15"/>
      <c r="HE319" s="15"/>
      <c r="HF319" s="15"/>
      <c r="HG319" s="15"/>
      <c r="HH319" s="15"/>
      <c r="HI319" s="15"/>
      <c r="HJ319" s="15"/>
      <c r="HK319" s="15"/>
      <c r="HN319" s="15"/>
      <c r="HO319" s="15"/>
      <c r="HP319" s="15"/>
      <c r="HQ319" s="15"/>
      <c r="HR319" s="15"/>
      <c r="HS319" s="15"/>
      <c r="HT319" s="15"/>
      <c r="HU319" s="15"/>
      <c r="HX319" s="15"/>
      <c r="HY319" s="15"/>
      <c r="HZ319" s="15"/>
      <c r="IA319" s="15"/>
      <c r="IB319" s="15"/>
      <c r="IC319" s="15"/>
      <c r="ID319" s="15"/>
      <c r="IE319" s="15"/>
      <c r="IH319" s="15"/>
      <c r="II319" s="15"/>
      <c r="IJ319" s="15"/>
      <c r="IK319" s="15"/>
      <c r="IL319" s="15"/>
      <c r="IM319" s="15"/>
      <c r="IN319" s="15"/>
      <c r="IO319" s="15"/>
      <c r="IR319" s="15"/>
      <c r="IS319" s="15"/>
      <c r="IT319" s="15"/>
      <c r="IU319" s="15"/>
      <c r="IV319" s="15"/>
      <c r="IW319" s="15"/>
      <c r="IX319" s="15"/>
      <c r="IY319" s="15"/>
      <c r="JB319" s="15"/>
      <c r="JC319" s="15"/>
      <c r="JD319" s="15"/>
      <c r="JE319" s="15"/>
      <c r="JF319" s="15"/>
      <c r="JG319" s="15"/>
      <c r="JH319" s="15"/>
      <c r="JI319" s="15"/>
      <c r="JL319" s="15"/>
      <c r="JM319" s="15"/>
      <c r="JN319" s="15"/>
      <c r="JO319" s="15"/>
      <c r="JP319" s="15"/>
      <c r="JQ319" s="15"/>
      <c r="JR319" s="15"/>
      <c r="JS319" s="15"/>
      <c r="JV319" s="15"/>
      <c r="JW319" s="15"/>
      <c r="JX319" s="15"/>
      <c r="JY319" s="15"/>
      <c r="JZ319" s="15"/>
      <c r="KA319" s="15"/>
      <c r="KB319" s="15"/>
      <c r="KC319" s="15"/>
      <c r="KF319" s="15"/>
      <c r="KG319" s="15"/>
      <c r="KH319" s="15"/>
      <c r="KI319" s="15"/>
      <c r="KJ319" s="15"/>
      <c r="KK319" s="15"/>
      <c r="KL319" s="15"/>
      <c r="KM319" s="15"/>
      <c r="KP319" s="15"/>
      <c r="KQ319" s="15"/>
      <c r="KR319" s="15"/>
      <c r="KS319" s="15"/>
      <c r="KT319" s="15"/>
      <c r="KU319" s="15"/>
      <c r="KV319" s="15"/>
      <c r="KW319" s="15"/>
      <c r="KZ319" s="15"/>
      <c r="LA319" s="15"/>
    </row>
    <row r="320" spans="3:313" x14ac:dyDescent="0.25">
      <c r="C320" s="15"/>
      <c r="D320" s="15"/>
      <c r="E320" s="15"/>
      <c r="F320" s="15"/>
      <c r="G320" s="15"/>
      <c r="H320" s="15"/>
      <c r="I320" s="15"/>
      <c r="L320" s="15"/>
      <c r="M320" s="15"/>
      <c r="N320" s="15"/>
      <c r="O320" s="15"/>
      <c r="P320" s="15"/>
      <c r="Q320" s="15"/>
      <c r="R320" s="15"/>
      <c r="S320" s="15"/>
      <c r="V320" s="15"/>
      <c r="W320" s="15"/>
      <c r="X320" s="15"/>
      <c r="Y320" s="15"/>
      <c r="Z320" s="15"/>
      <c r="AA320" s="15"/>
      <c r="AB320" s="15"/>
      <c r="AC320" s="15"/>
      <c r="AF320" s="15"/>
      <c r="AG320" s="15"/>
      <c r="AH320" s="15"/>
      <c r="AI320" s="15"/>
      <c r="AJ320" s="15"/>
      <c r="AK320" s="15"/>
      <c r="AL320" s="15"/>
      <c r="AM320" s="15"/>
      <c r="AP320" s="15"/>
      <c r="AQ320" s="15"/>
      <c r="AR320" s="15"/>
      <c r="AS320" s="15"/>
      <c r="AT320" s="15"/>
      <c r="AU320" s="15"/>
      <c r="AV320" s="15"/>
      <c r="AW320" s="15"/>
      <c r="AZ320" s="15"/>
      <c r="BA320" s="15"/>
      <c r="BB320" s="15"/>
      <c r="BC320" s="15"/>
      <c r="BD320" s="15"/>
      <c r="BE320" s="15"/>
      <c r="BF320" s="15"/>
      <c r="BG320" s="15"/>
      <c r="BJ320" s="15"/>
      <c r="BK320" s="15"/>
      <c r="BL320" s="15"/>
      <c r="BM320" s="15"/>
      <c r="BN320" s="15"/>
      <c r="BO320" s="15"/>
      <c r="BP320" s="15"/>
      <c r="BQ320" s="15"/>
      <c r="BT320" s="15"/>
      <c r="BU320" s="15"/>
      <c r="BV320" s="15"/>
      <c r="BW320" s="15"/>
      <c r="BX320" s="15"/>
      <c r="BY320" s="15"/>
      <c r="BZ320" s="15"/>
      <c r="CA320" s="15"/>
      <c r="CD320" s="15"/>
      <c r="CE320" s="15"/>
      <c r="CF320" s="15"/>
      <c r="CG320" s="15"/>
      <c r="CH320" s="15"/>
      <c r="CI320" s="15"/>
      <c r="CJ320" s="15"/>
      <c r="CK320" s="15"/>
      <c r="CN320" s="15"/>
      <c r="CO320" s="15"/>
      <c r="CP320" s="15"/>
      <c r="CQ320" s="15"/>
      <c r="CR320" s="15"/>
      <c r="CS320" s="15"/>
      <c r="CT320" s="15"/>
      <c r="CU320" s="15"/>
      <c r="CX320" s="15"/>
      <c r="CY320" s="15"/>
      <c r="CZ320" s="15"/>
      <c r="DA320" s="15"/>
      <c r="DB320" s="15"/>
      <c r="DC320" s="15"/>
      <c r="DD320" s="15"/>
      <c r="DE320" s="15"/>
      <c r="DH320" s="15"/>
      <c r="DI320" s="15"/>
      <c r="DJ320" s="15"/>
      <c r="DK320" s="15"/>
      <c r="DL320" s="15"/>
      <c r="DM320" s="15"/>
      <c r="DN320" s="15"/>
      <c r="DO320" s="15"/>
      <c r="DR320" s="15"/>
      <c r="DS320" s="15"/>
      <c r="DT320" s="15"/>
      <c r="DU320" s="15"/>
      <c r="DV320" s="15"/>
      <c r="DW320" s="15"/>
      <c r="DX320" s="15"/>
      <c r="DY320" s="15"/>
      <c r="EB320" s="15"/>
      <c r="EC320" s="15"/>
      <c r="ED320" s="15"/>
      <c r="EE320" s="15"/>
      <c r="EF320" s="15"/>
      <c r="EG320" s="15"/>
      <c r="EH320" s="15"/>
      <c r="EI320" s="15"/>
      <c r="EL320" s="15"/>
      <c r="EM320" s="15"/>
      <c r="EN320" s="15"/>
      <c r="EO320" s="15"/>
      <c r="EP320" s="15"/>
      <c r="EQ320" s="15"/>
      <c r="ER320" s="15"/>
      <c r="ES320" s="15"/>
      <c r="EV320" s="15"/>
      <c r="EW320" s="15"/>
      <c r="EX320" s="15"/>
      <c r="EY320" s="15"/>
      <c r="EZ320" s="15"/>
      <c r="FA320" s="15"/>
      <c r="FB320" s="15"/>
      <c r="FC320" s="15"/>
      <c r="FF320" s="15"/>
      <c r="FG320" s="15"/>
      <c r="FH320" s="15"/>
      <c r="FI320" s="15"/>
      <c r="FJ320" s="15"/>
      <c r="FK320" s="15"/>
      <c r="FL320" s="15"/>
      <c r="FM320" s="15"/>
      <c r="FP320" s="15"/>
      <c r="FQ320" s="15"/>
      <c r="FR320" s="15"/>
      <c r="FS320" s="15"/>
      <c r="FT320" s="15"/>
      <c r="FU320" s="15"/>
      <c r="FV320" s="15"/>
      <c r="FW320" s="15"/>
      <c r="FZ320" s="15"/>
      <c r="GA320" s="15"/>
      <c r="GB320" s="15"/>
      <c r="GC320" s="15"/>
      <c r="GD320" s="15"/>
      <c r="GE320" s="15"/>
      <c r="GF320" s="15"/>
      <c r="GG320" s="15"/>
      <c r="GJ320" s="15"/>
      <c r="GK320" s="15"/>
      <c r="GL320" s="15"/>
      <c r="GM320" s="15"/>
      <c r="GN320" s="15"/>
      <c r="GO320" s="15"/>
      <c r="GP320" s="15"/>
      <c r="GQ320" s="15"/>
      <c r="GT320" s="15"/>
      <c r="GU320" s="15"/>
      <c r="GV320" s="15"/>
      <c r="GW320" s="15"/>
      <c r="GX320" s="15"/>
      <c r="GY320" s="15"/>
      <c r="GZ320" s="15"/>
      <c r="HA320" s="15"/>
      <c r="HD320" s="15"/>
      <c r="HE320" s="15"/>
      <c r="HF320" s="15"/>
      <c r="HG320" s="15"/>
      <c r="HH320" s="15"/>
      <c r="HI320" s="15"/>
      <c r="HJ320" s="15"/>
      <c r="HK320" s="15"/>
      <c r="HN320" s="15"/>
      <c r="HO320" s="15"/>
      <c r="HP320" s="15"/>
      <c r="HQ320" s="15"/>
      <c r="HR320" s="15"/>
      <c r="HS320" s="15"/>
      <c r="HT320" s="15"/>
      <c r="HU320" s="15"/>
      <c r="HX320" s="15"/>
      <c r="HY320" s="15"/>
      <c r="HZ320" s="15"/>
      <c r="IA320" s="15"/>
      <c r="IB320" s="15"/>
      <c r="IC320" s="15"/>
      <c r="ID320" s="15"/>
      <c r="IE320" s="15"/>
      <c r="IH320" s="15"/>
      <c r="II320" s="15"/>
      <c r="IJ320" s="15"/>
      <c r="IK320" s="15"/>
      <c r="IL320" s="15"/>
      <c r="IM320" s="15"/>
      <c r="IN320" s="15"/>
      <c r="IO320" s="15"/>
      <c r="IR320" s="15"/>
      <c r="IS320" s="15"/>
      <c r="IT320" s="15"/>
      <c r="IU320" s="15"/>
      <c r="IV320" s="15"/>
      <c r="IW320" s="15"/>
      <c r="IX320" s="15"/>
      <c r="IY320" s="15"/>
      <c r="JB320" s="15"/>
      <c r="JC320" s="15"/>
      <c r="JD320" s="15"/>
      <c r="JE320" s="15"/>
      <c r="JF320" s="15"/>
      <c r="JG320" s="15"/>
      <c r="JH320" s="15"/>
      <c r="JI320" s="15"/>
      <c r="JL320" s="15"/>
      <c r="JM320" s="15"/>
      <c r="JN320" s="15"/>
      <c r="JO320" s="15"/>
      <c r="JP320" s="15"/>
      <c r="JQ320" s="15"/>
      <c r="JR320" s="15"/>
      <c r="JS320" s="15"/>
      <c r="JV320" s="15"/>
      <c r="JW320" s="15"/>
      <c r="JX320" s="15"/>
      <c r="JY320" s="15"/>
      <c r="JZ320" s="15"/>
      <c r="KA320" s="15"/>
      <c r="KB320" s="15"/>
      <c r="KC320" s="15"/>
      <c r="KF320" s="15"/>
      <c r="KG320" s="15"/>
      <c r="KH320" s="15"/>
      <c r="KI320" s="15"/>
      <c r="KJ320" s="15"/>
      <c r="KK320" s="15"/>
      <c r="KL320" s="15"/>
      <c r="KM320" s="15"/>
      <c r="KP320" s="15"/>
      <c r="KQ320" s="15"/>
      <c r="KR320" s="15"/>
      <c r="KS320" s="15"/>
      <c r="KT320" s="15"/>
      <c r="KU320" s="15"/>
      <c r="KV320" s="15"/>
      <c r="KW320" s="15"/>
      <c r="KZ320" s="15"/>
      <c r="LA320" s="15"/>
    </row>
    <row r="321" spans="3:313" x14ac:dyDescent="0.25">
      <c r="C321" s="15"/>
      <c r="D321" s="15"/>
      <c r="E321" s="15"/>
      <c r="F321" s="15"/>
      <c r="G321" s="15"/>
      <c r="H321" s="15"/>
      <c r="I321" s="15"/>
      <c r="L321" s="15"/>
      <c r="M321" s="15"/>
      <c r="N321" s="15"/>
      <c r="O321" s="15"/>
      <c r="P321" s="15"/>
      <c r="Q321" s="15"/>
      <c r="R321" s="15"/>
      <c r="S321" s="15"/>
      <c r="V321" s="15"/>
      <c r="W321" s="15"/>
      <c r="X321" s="15"/>
      <c r="Y321" s="15"/>
      <c r="Z321" s="15"/>
      <c r="AA321" s="15"/>
      <c r="AB321" s="15"/>
      <c r="AC321" s="15"/>
      <c r="AF321" s="15"/>
      <c r="AG321" s="15"/>
      <c r="AH321" s="15"/>
      <c r="AI321" s="15"/>
      <c r="AJ321" s="15"/>
      <c r="AK321" s="15"/>
      <c r="AL321" s="15"/>
      <c r="AM321" s="15"/>
      <c r="AP321" s="15"/>
      <c r="AQ321" s="15"/>
      <c r="AR321" s="15"/>
      <c r="AS321" s="15"/>
      <c r="AT321" s="15"/>
      <c r="AU321" s="15"/>
      <c r="AV321" s="15"/>
      <c r="AW321" s="15"/>
      <c r="AZ321" s="15"/>
      <c r="BA321" s="15"/>
      <c r="BB321" s="15"/>
      <c r="BC321" s="15"/>
      <c r="BD321" s="15"/>
      <c r="BE321" s="15"/>
      <c r="BF321" s="15"/>
      <c r="BG321" s="15"/>
      <c r="BJ321" s="15"/>
      <c r="BK321" s="15"/>
      <c r="BL321" s="15"/>
      <c r="BM321" s="15"/>
      <c r="BN321" s="15"/>
      <c r="BO321" s="15"/>
      <c r="BP321" s="15"/>
      <c r="BQ321" s="15"/>
      <c r="BT321" s="15"/>
      <c r="BU321" s="15"/>
      <c r="BV321" s="15"/>
      <c r="BW321" s="15"/>
      <c r="BX321" s="15"/>
      <c r="BY321" s="15"/>
      <c r="BZ321" s="15"/>
      <c r="CA321" s="15"/>
      <c r="CD321" s="15"/>
      <c r="CE321" s="15"/>
      <c r="CF321" s="15"/>
      <c r="CG321" s="15"/>
      <c r="CH321" s="15"/>
      <c r="CI321" s="15"/>
      <c r="CJ321" s="15"/>
      <c r="CK321" s="15"/>
      <c r="CN321" s="15"/>
      <c r="CO321" s="15"/>
      <c r="CP321" s="15"/>
      <c r="CQ321" s="15"/>
      <c r="CR321" s="15"/>
      <c r="CS321" s="15"/>
      <c r="CT321" s="15"/>
      <c r="CU321" s="15"/>
      <c r="CX321" s="15"/>
      <c r="CY321" s="15"/>
      <c r="CZ321" s="15"/>
      <c r="DA321" s="15"/>
      <c r="DB321" s="15"/>
      <c r="DC321" s="15"/>
      <c r="DD321" s="15"/>
      <c r="DE321" s="15"/>
      <c r="DH321" s="15"/>
      <c r="DI321" s="15"/>
      <c r="DJ321" s="15"/>
      <c r="DK321" s="15"/>
      <c r="DL321" s="15"/>
      <c r="DM321" s="15"/>
      <c r="DN321" s="15"/>
      <c r="DO321" s="15"/>
      <c r="DR321" s="15"/>
      <c r="DS321" s="15"/>
      <c r="DT321" s="15"/>
      <c r="DU321" s="15"/>
      <c r="DV321" s="15"/>
      <c r="DW321" s="15"/>
      <c r="DX321" s="15"/>
      <c r="DY321" s="15"/>
      <c r="EB321" s="15"/>
      <c r="EC321" s="15"/>
      <c r="ED321" s="15"/>
      <c r="EE321" s="15"/>
      <c r="EF321" s="15"/>
      <c r="EG321" s="15"/>
      <c r="EH321" s="15"/>
      <c r="EI321" s="15"/>
      <c r="EL321" s="15"/>
      <c r="EM321" s="15"/>
      <c r="EN321" s="15"/>
      <c r="EO321" s="15"/>
      <c r="EP321" s="15"/>
      <c r="EQ321" s="15"/>
      <c r="ER321" s="15"/>
      <c r="ES321" s="15"/>
      <c r="EV321" s="15"/>
      <c r="EW321" s="15"/>
      <c r="EX321" s="15"/>
      <c r="EY321" s="15"/>
      <c r="EZ321" s="15"/>
      <c r="FA321" s="15"/>
      <c r="FB321" s="15"/>
      <c r="FC321" s="15"/>
      <c r="FF321" s="15"/>
      <c r="FG321" s="15"/>
      <c r="FH321" s="15"/>
      <c r="FI321" s="15"/>
      <c r="FJ321" s="15"/>
      <c r="FK321" s="15"/>
      <c r="FL321" s="15"/>
      <c r="FM321" s="15"/>
      <c r="FP321" s="15"/>
      <c r="FQ321" s="15"/>
      <c r="FR321" s="15"/>
      <c r="FS321" s="15"/>
      <c r="FT321" s="15"/>
      <c r="FU321" s="15"/>
      <c r="FV321" s="15"/>
      <c r="FW321" s="15"/>
      <c r="FZ321" s="15"/>
      <c r="GA321" s="15"/>
      <c r="GB321" s="15"/>
      <c r="GC321" s="15"/>
      <c r="GD321" s="15"/>
      <c r="GE321" s="15"/>
      <c r="GF321" s="15"/>
      <c r="GG321" s="15"/>
      <c r="GJ321" s="15"/>
      <c r="GK321" s="15"/>
      <c r="GL321" s="15"/>
      <c r="GM321" s="15"/>
      <c r="GN321" s="15"/>
      <c r="GO321" s="15"/>
      <c r="GP321" s="15"/>
      <c r="GQ321" s="15"/>
      <c r="GT321" s="15"/>
      <c r="GU321" s="15"/>
      <c r="GV321" s="15"/>
      <c r="GW321" s="15"/>
      <c r="GX321" s="15"/>
      <c r="GY321" s="15"/>
      <c r="GZ321" s="15"/>
      <c r="HA321" s="15"/>
      <c r="HD321" s="15"/>
      <c r="HE321" s="15"/>
      <c r="HF321" s="15"/>
      <c r="HG321" s="15"/>
      <c r="HH321" s="15"/>
      <c r="HI321" s="15"/>
      <c r="HJ321" s="15"/>
      <c r="HK321" s="15"/>
      <c r="HN321" s="15"/>
      <c r="HO321" s="15"/>
      <c r="HP321" s="15"/>
      <c r="HQ321" s="15"/>
      <c r="HR321" s="15"/>
      <c r="HS321" s="15"/>
      <c r="HT321" s="15"/>
      <c r="HU321" s="15"/>
      <c r="HX321" s="15"/>
      <c r="HY321" s="15"/>
      <c r="HZ321" s="15"/>
      <c r="IA321" s="15"/>
      <c r="IB321" s="15"/>
      <c r="IC321" s="15"/>
      <c r="ID321" s="15"/>
      <c r="IE321" s="15"/>
      <c r="IH321" s="15"/>
      <c r="II321" s="15"/>
      <c r="IJ321" s="15"/>
      <c r="IK321" s="15"/>
      <c r="IL321" s="15"/>
      <c r="IM321" s="15"/>
      <c r="IN321" s="15"/>
      <c r="IO321" s="15"/>
      <c r="IR321" s="15"/>
      <c r="IS321" s="15"/>
      <c r="IT321" s="15"/>
      <c r="IU321" s="15"/>
      <c r="IV321" s="15"/>
      <c r="IW321" s="15"/>
      <c r="IX321" s="15"/>
      <c r="IY321" s="15"/>
      <c r="JB321" s="15"/>
      <c r="JC321" s="15"/>
      <c r="JD321" s="15"/>
      <c r="JE321" s="15"/>
      <c r="JF321" s="15"/>
      <c r="JG321" s="15"/>
      <c r="JH321" s="15"/>
      <c r="JI321" s="15"/>
      <c r="JL321" s="15"/>
      <c r="JM321" s="15"/>
      <c r="JN321" s="15"/>
      <c r="JO321" s="15"/>
      <c r="JP321" s="15"/>
      <c r="JQ321" s="15"/>
      <c r="JR321" s="15"/>
      <c r="JS321" s="15"/>
      <c r="JV321" s="15"/>
      <c r="JW321" s="15"/>
      <c r="JX321" s="15"/>
      <c r="JY321" s="15"/>
      <c r="JZ321" s="15"/>
      <c r="KA321" s="15"/>
      <c r="KB321" s="15"/>
      <c r="KC321" s="15"/>
      <c r="KF321" s="15"/>
      <c r="KG321" s="15"/>
      <c r="KH321" s="15"/>
      <c r="KI321" s="15"/>
      <c r="KJ321" s="15"/>
      <c r="KK321" s="15"/>
      <c r="KL321" s="15"/>
      <c r="KM321" s="15"/>
      <c r="KP321" s="15"/>
      <c r="KQ321" s="15"/>
      <c r="KR321" s="15"/>
      <c r="KS321" s="15"/>
      <c r="KT321" s="15"/>
      <c r="KU321" s="15"/>
      <c r="KV321" s="15"/>
      <c r="KW321" s="15"/>
      <c r="KZ321" s="15"/>
      <c r="LA321" s="15"/>
    </row>
    <row r="322" spans="3:313" x14ac:dyDescent="0.25">
      <c r="C322" s="15"/>
      <c r="D322" s="15"/>
      <c r="E322" s="15"/>
      <c r="F322" s="15"/>
      <c r="G322" s="15"/>
      <c r="H322" s="15"/>
      <c r="I322" s="15"/>
      <c r="L322" s="15"/>
      <c r="M322" s="15"/>
      <c r="N322" s="15"/>
      <c r="O322" s="15"/>
      <c r="P322" s="15"/>
      <c r="Q322" s="15"/>
      <c r="R322" s="15"/>
      <c r="S322" s="15"/>
      <c r="V322" s="15"/>
      <c r="W322" s="15"/>
      <c r="X322" s="15"/>
      <c r="Y322" s="15"/>
      <c r="Z322" s="15"/>
      <c r="AA322" s="15"/>
      <c r="AB322" s="15"/>
      <c r="AC322" s="15"/>
      <c r="AF322" s="15"/>
      <c r="AG322" s="15"/>
      <c r="AH322" s="15"/>
      <c r="AI322" s="15"/>
      <c r="AJ322" s="15"/>
      <c r="AK322" s="15"/>
      <c r="AL322" s="15"/>
      <c r="AM322" s="15"/>
      <c r="AP322" s="15"/>
      <c r="AQ322" s="15"/>
      <c r="AR322" s="15"/>
      <c r="AS322" s="15"/>
      <c r="AT322" s="15"/>
      <c r="AU322" s="15"/>
      <c r="AV322" s="15"/>
      <c r="AW322" s="15"/>
      <c r="AZ322" s="15"/>
      <c r="BA322" s="15"/>
      <c r="BB322" s="15"/>
      <c r="BC322" s="15"/>
      <c r="BD322" s="15"/>
      <c r="BE322" s="15"/>
      <c r="BF322" s="15"/>
      <c r="BG322" s="15"/>
      <c r="BJ322" s="15"/>
      <c r="BK322" s="15"/>
      <c r="BL322" s="15"/>
      <c r="BM322" s="15"/>
      <c r="BN322" s="15"/>
      <c r="BO322" s="15"/>
      <c r="BP322" s="15"/>
      <c r="BQ322" s="15"/>
      <c r="BT322" s="15"/>
      <c r="BU322" s="15"/>
      <c r="BV322" s="15"/>
      <c r="BW322" s="15"/>
      <c r="BX322" s="15"/>
      <c r="BY322" s="15"/>
      <c r="BZ322" s="15"/>
      <c r="CA322" s="15"/>
      <c r="CD322" s="15"/>
      <c r="CE322" s="15"/>
      <c r="CF322" s="15"/>
      <c r="CG322" s="15"/>
      <c r="CH322" s="15"/>
      <c r="CI322" s="15"/>
      <c r="CJ322" s="15"/>
      <c r="CK322" s="15"/>
      <c r="CN322" s="15"/>
      <c r="CO322" s="15"/>
      <c r="CP322" s="15"/>
      <c r="CQ322" s="15"/>
      <c r="CR322" s="15"/>
      <c r="CS322" s="15"/>
      <c r="CT322" s="15"/>
      <c r="CU322" s="15"/>
      <c r="CX322" s="15"/>
      <c r="CY322" s="15"/>
      <c r="CZ322" s="15"/>
      <c r="DA322" s="15"/>
      <c r="DB322" s="15"/>
      <c r="DC322" s="15"/>
      <c r="DD322" s="15"/>
      <c r="DE322" s="15"/>
      <c r="DH322" s="15"/>
      <c r="DI322" s="15"/>
      <c r="DJ322" s="15"/>
      <c r="DK322" s="15"/>
      <c r="DL322" s="15"/>
      <c r="DM322" s="15"/>
      <c r="DN322" s="15"/>
      <c r="DO322" s="15"/>
      <c r="DR322" s="15"/>
      <c r="DS322" s="15"/>
      <c r="DT322" s="15"/>
      <c r="DU322" s="15"/>
      <c r="DV322" s="15"/>
      <c r="DW322" s="15"/>
      <c r="DX322" s="15"/>
      <c r="DY322" s="15"/>
      <c r="EB322" s="15"/>
      <c r="EC322" s="15"/>
      <c r="ED322" s="15"/>
      <c r="EE322" s="15"/>
      <c r="EF322" s="15"/>
      <c r="EG322" s="15"/>
      <c r="EH322" s="15"/>
      <c r="EI322" s="15"/>
      <c r="EL322" s="15"/>
      <c r="EM322" s="15"/>
      <c r="EN322" s="15"/>
      <c r="EO322" s="15"/>
      <c r="EP322" s="15"/>
      <c r="EQ322" s="15"/>
      <c r="ER322" s="15"/>
      <c r="ES322" s="15"/>
      <c r="EV322" s="15"/>
      <c r="EW322" s="15"/>
      <c r="EX322" s="15"/>
      <c r="EY322" s="15"/>
      <c r="EZ322" s="15"/>
      <c r="FA322" s="15"/>
      <c r="FB322" s="15"/>
      <c r="FC322" s="15"/>
      <c r="FF322" s="15"/>
      <c r="FG322" s="15"/>
      <c r="FH322" s="15"/>
      <c r="FI322" s="15"/>
      <c r="FJ322" s="15"/>
      <c r="FK322" s="15"/>
      <c r="FL322" s="15"/>
      <c r="FM322" s="15"/>
      <c r="FP322" s="15"/>
      <c r="FQ322" s="15"/>
      <c r="FR322" s="15"/>
      <c r="FS322" s="15"/>
      <c r="FT322" s="15"/>
      <c r="FU322" s="15"/>
      <c r="FV322" s="15"/>
      <c r="FW322" s="15"/>
      <c r="FZ322" s="15"/>
      <c r="GA322" s="15"/>
      <c r="GB322" s="15"/>
      <c r="GC322" s="15"/>
      <c r="GD322" s="15"/>
      <c r="GE322" s="15"/>
      <c r="GF322" s="15"/>
      <c r="GG322" s="15"/>
      <c r="GJ322" s="15"/>
      <c r="GK322" s="15"/>
      <c r="GL322" s="15"/>
      <c r="GM322" s="15"/>
      <c r="GN322" s="15"/>
      <c r="GO322" s="15"/>
      <c r="GP322" s="15"/>
      <c r="GQ322" s="15"/>
      <c r="GT322" s="15"/>
      <c r="GU322" s="15"/>
      <c r="GV322" s="15"/>
      <c r="GW322" s="15"/>
      <c r="GX322" s="15"/>
      <c r="GY322" s="15"/>
      <c r="GZ322" s="15"/>
      <c r="HA322" s="15"/>
      <c r="HD322" s="15"/>
      <c r="HE322" s="15"/>
      <c r="HF322" s="15"/>
      <c r="HG322" s="15"/>
      <c r="HH322" s="15"/>
      <c r="HI322" s="15"/>
      <c r="HJ322" s="15"/>
      <c r="HK322" s="15"/>
      <c r="HN322" s="15"/>
      <c r="HO322" s="15"/>
      <c r="HP322" s="15"/>
      <c r="HQ322" s="15"/>
      <c r="HR322" s="15"/>
      <c r="HS322" s="15"/>
      <c r="HT322" s="15"/>
      <c r="HU322" s="15"/>
      <c r="HX322" s="15"/>
      <c r="HY322" s="15"/>
      <c r="HZ322" s="15"/>
      <c r="IA322" s="15"/>
      <c r="IB322" s="15"/>
      <c r="IC322" s="15"/>
      <c r="ID322" s="15"/>
      <c r="IE322" s="15"/>
      <c r="IH322" s="15"/>
      <c r="II322" s="15"/>
      <c r="IJ322" s="15"/>
      <c r="IK322" s="15"/>
      <c r="IL322" s="15"/>
      <c r="IM322" s="15"/>
      <c r="IN322" s="15"/>
      <c r="IO322" s="15"/>
      <c r="IR322" s="15"/>
      <c r="IS322" s="15"/>
      <c r="IT322" s="15"/>
      <c r="IU322" s="15"/>
      <c r="IV322" s="15"/>
      <c r="IW322" s="15"/>
      <c r="IX322" s="15"/>
      <c r="IY322" s="15"/>
      <c r="JB322" s="15"/>
      <c r="JC322" s="15"/>
      <c r="JD322" s="15"/>
      <c r="JE322" s="15"/>
      <c r="JF322" s="15"/>
      <c r="JG322" s="15"/>
      <c r="JH322" s="15"/>
      <c r="JI322" s="15"/>
      <c r="JL322" s="15"/>
      <c r="JM322" s="15"/>
      <c r="JN322" s="15"/>
      <c r="JO322" s="15"/>
      <c r="JP322" s="15"/>
      <c r="JQ322" s="15"/>
      <c r="JR322" s="15"/>
      <c r="JS322" s="15"/>
      <c r="JV322" s="15"/>
      <c r="JW322" s="15"/>
      <c r="JX322" s="15"/>
      <c r="JY322" s="15"/>
      <c r="JZ322" s="15"/>
      <c r="KA322" s="15"/>
      <c r="KB322" s="15"/>
      <c r="KC322" s="15"/>
      <c r="KF322" s="15"/>
      <c r="KG322" s="15"/>
      <c r="KH322" s="15"/>
      <c r="KI322" s="15"/>
      <c r="KJ322" s="15"/>
      <c r="KK322" s="15"/>
      <c r="KL322" s="15"/>
      <c r="KM322" s="15"/>
      <c r="KP322" s="15"/>
      <c r="KQ322" s="15"/>
      <c r="KR322" s="15"/>
      <c r="KS322" s="15"/>
      <c r="KT322" s="15"/>
      <c r="KU322" s="15"/>
      <c r="KV322" s="15"/>
      <c r="KW322" s="15"/>
      <c r="KZ322" s="15"/>
      <c r="LA322" s="15"/>
    </row>
    <row r="323" spans="3:313" x14ac:dyDescent="0.25">
      <c r="C323" s="15"/>
      <c r="D323" s="15"/>
      <c r="E323" s="15"/>
      <c r="F323" s="15"/>
      <c r="G323" s="15"/>
      <c r="H323" s="15"/>
      <c r="I323" s="15"/>
      <c r="L323" s="15"/>
      <c r="M323" s="15"/>
      <c r="N323" s="15"/>
      <c r="O323" s="15"/>
      <c r="P323" s="15"/>
      <c r="Q323" s="15"/>
      <c r="R323" s="15"/>
      <c r="S323" s="15"/>
      <c r="V323" s="15"/>
      <c r="W323" s="15"/>
      <c r="X323" s="15"/>
      <c r="Y323" s="15"/>
      <c r="Z323" s="15"/>
      <c r="AA323" s="15"/>
      <c r="AB323" s="15"/>
      <c r="AC323" s="15"/>
      <c r="AF323" s="15"/>
      <c r="AG323" s="15"/>
      <c r="AH323" s="15"/>
      <c r="AI323" s="15"/>
      <c r="AJ323" s="15"/>
      <c r="AK323" s="15"/>
      <c r="AL323" s="15"/>
      <c r="AM323" s="15"/>
      <c r="AP323" s="15"/>
      <c r="AQ323" s="15"/>
      <c r="AR323" s="15"/>
      <c r="AS323" s="15"/>
      <c r="AT323" s="15"/>
      <c r="AU323" s="15"/>
      <c r="AV323" s="15"/>
      <c r="AW323" s="15"/>
      <c r="AZ323" s="15"/>
      <c r="BA323" s="15"/>
      <c r="BB323" s="15"/>
      <c r="BC323" s="15"/>
      <c r="BD323" s="15"/>
      <c r="BE323" s="15"/>
      <c r="BF323" s="15"/>
      <c r="BG323" s="15"/>
      <c r="BJ323" s="15"/>
      <c r="BK323" s="15"/>
      <c r="BL323" s="15"/>
      <c r="BM323" s="15"/>
      <c r="BN323" s="15"/>
      <c r="BO323" s="15"/>
      <c r="BP323" s="15"/>
      <c r="BQ323" s="15"/>
      <c r="BT323" s="15"/>
      <c r="BU323" s="15"/>
      <c r="BV323" s="15"/>
      <c r="BW323" s="15"/>
      <c r="BX323" s="15"/>
      <c r="BY323" s="15"/>
      <c r="BZ323" s="15"/>
      <c r="CA323" s="15"/>
      <c r="CD323" s="15"/>
      <c r="CE323" s="15"/>
      <c r="CF323" s="15"/>
      <c r="CG323" s="15"/>
      <c r="CH323" s="15"/>
      <c r="CI323" s="15"/>
      <c r="CJ323" s="15"/>
      <c r="CK323" s="15"/>
      <c r="CN323" s="15"/>
      <c r="CO323" s="15"/>
      <c r="CP323" s="15"/>
      <c r="CQ323" s="15"/>
      <c r="CR323" s="15"/>
      <c r="CS323" s="15"/>
      <c r="CT323" s="15"/>
      <c r="CU323" s="15"/>
      <c r="CX323" s="15"/>
      <c r="CY323" s="15"/>
      <c r="CZ323" s="15"/>
      <c r="DA323" s="15"/>
      <c r="DB323" s="15"/>
      <c r="DC323" s="15"/>
      <c r="DD323" s="15"/>
      <c r="DE323" s="15"/>
      <c r="DH323" s="15"/>
      <c r="DI323" s="15"/>
      <c r="DJ323" s="15"/>
      <c r="DK323" s="15"/>
      <c r="DL323" s="15"/>
      <c r="DM323" s="15"/>
      <c r="DN323" s="15"/>
      <c r="DO323" s="15"/>
      <c r="DR323" s="15"/>
      <c r="DS323" s="15"/>
      <c r="DT323" s="15"/>
      <c r="DU323" s="15"/>
      <c r="DV323" s="15"/>
      <c r="DW323" s="15"/>
      <c r="DX323" s="15"/>
      <c r="DY323" s="15"/>
      <c r="EB323" s="15"/>
      <c r="EC323" s="15"/>
      <c r="ED323" s="15"/>
      <c r="EE323" s="15"/>
      <c r="EF323" s="15"/>
      <c r="EG323" s="15"/>
      <c r="EH323" s="15"/>
      <c r="EI323" s="15"/>
      <c r="EL323" s="15"/>
      <c r="EM323" s="15"/>
      <c r="EN323" s="15"/>
      <c r="EO323" s="15"/>
      <c r="EP323" s="15"/>
      <c r="EQ323" s="15"/>
      <c r="ER323" s="15"/>
      <c r="ES323" s="15"/>
      <c r="EV323" s="15"/>
      <c r="EW323" s="15"/>
      <c r="EX323" s="15"/>
      <c r="EY323" s="15"/>
      <c r="EZ323" s="15"/>
      <c r="FA323" s="15"/>
      <c r="FB323" s="15"/>
      <c r="FC323" s="15"/>
      <c r="FF323" s="15"/>
      <c r="FG323" s="15"/>
      <c r="FH323" s="15"/>
      <c r="FI323" s="15"/>
      <c r="FJ323" s="15"/>
      <c r="FK323" s="15"/>
      <c r="FL323" s="15"/>
      <c r="FM323" s="15"/>
      <c r="FP323" s="15"/>
      <c r="FQ323" s="15"/>
      <c r="FR323" s="15"/>
      <c r="FS323" s="15"/>
      <c r="FT323" s="15"/>
      <c r="FU323" s="15"/>
      <c r="FV323" s="15"/>
      <c r="FW323" s="15"/>
      <c r="FZ323" s="15"/>
      <c r="GA323" s="15"/>
      <c r="GB323" s="15"/>
      <c r="GC323" s="15"/>
      <c r="GD323" s="15"/>
      <c r="GE323" s="15"/>
      <c r="GF323" s="15"/>
      <c r="GG323" s="15"/>
      <c r="GJ323" s="15"/>
      <c r="GK323" s="15"/>
      <c r="GL323" s="15"/>
      <c r="GM323" s="15"/>
      <c r="GN323" s="15"/>
      <c r="GO323" s="15"/>
      <c r="GP323" s="15"/>
      <c r="GQ323" s="15"/>
      <c r="GT323" s="15"/>
      <c r="GU323" s="15"/>
      <c r="GV323" s="15"/>
      <c r="GW323" s="15"/>
      <c r="GX323" s="15"/>
      <c r="GY323" s="15"/>
      <c r="GZ323" s="15"/>
      <c r="HA323" s="15"/>
      <c r="HD323" s="15"/>
      <c r="HE323" s="15"/>
      <c r="HF323" s="15"/>
      <c r="HG323" s="15"/>
      <c r="HH323" s="15"/>
      <c r="HI323" s="15"/>
      <c r="HJ323" s="15"/>
      <c r="HK323" s="15"/>
      <c r="HN323" s="15"/>
      <c r="HO323" s="15"/>
      <c r="HP323" s="15"/>
      <c r="HQ323" s="15"/>
      <c r="HR323" s="15"/>
      <c r="HS323" s="15"/>
      <c r="HT323" s="15"/>
      <c r="HU323" s="15"/>
      <c r="HX323" s="15"/>
      <c r="HY323" s="15"/>
      <c r="HZ323" s="15"/>
      <c r="IA323" s="15"/>
      <c r="IB323" s="15"/>
      <c r="IC323" s="15"/>
      <c r="ID323" s="15"/>
      <c r="IE323" s="15"/>
      <c r="IH323" s="15"/>
      <c r="II323" s="15"/>
      <c r="IJ323" s="15"/>
      <c r="IK323" s="15"/>
      <c r="IL323" s="15"/>
      <c r="IM323" s="15"/>
      <c r="IN323" s="15"/>
      <c r="IO323" s="15"/>
      <c r="IR323" s="15"/>
      <c r="IS323" s="15"/>
      <c r="IT323" s="15"/>
      <c r="IU323" s="15"/>
      <c r="IV323" s="15"/>
      <c r="IW323" s="15"/>
      <c r="IX323" s="15"/>
      <c r="IY323" s="15"/>
      <c r="JB323" s="15"/>
      <c r="JC323" s="15"/>
      <c r="JD323" s="15"/>
      <c r="JE323" s="15"/>
      <c r="JF323" s="15"/>
      <c r="JG323" s="15"/>
      <c r="JH323" s="15"/>
      <c r="JI323" s="15"/>
      <c r="JL323" s="15"/>
      <c r="JM323" s="15"/>
      <c r="JN323" s="15"/>
      <c r="JO323" s="15"/>
      <c r="JP323" s="15"/>
      <c r="JQ323" s="15"/>
      <c r="JR323" s="15"/>
      <c r="JS323" s="15"/>
      <c r="JV323" s="15"/>
      <c r="JW323" s="15"/>
      <c r="JX323" s="15"/>
      <c r="JY323" s="15"/>
      <c r="JZ323" s="15"/>
      <c r="KA323" s="15"/>
      <c r="KB323" s="15"/>
      <c r="KC323" s="15"/>
      <c r="KF323" s="15"/>
      <c r="KG323" s="15"/>
      <c r="KH323" s="15"/>
      <c r="KI323" s="15"/>
      <c r="KJ323" s="15"/>
      <c r="KK323" s="15"/>
      <c r="KL323" s="15"/>
      <c r="KM323" s="15"/>
      <c r="KP323" s="15"/>
      <c r="KQ323" s="15"/>
      <c r="KR323" s="15"/>
      <c r="KS323" s="15"/>
      <c r="KT323" s="15"/>
      <c r="KU323" s="15"/>
      <c r="KV323" s="15"/>
      <c r="KW323" s="15"/>
      <c r="KZ323" s="15"/>
      <c r="LA323" s="15"/>
    </row>
    <row r="324" spans="3:313" x14ac:dyDescent="0.25">
      <c r="C324" s="15"/>
      <c r="D324" s="15"/>
      <c r="E324" s="15"/>
      <c r="F324" s="15"/>
      <c r="G324" s="15"/>
      <c r="H324" s="15"/>
      <c r="I324" s="15"/>
      <c r="L324" s="15"/>
      <c r="M324" s="15"/>
      <c r="N324" s="15"/>
      <c r="O324" s="15"/>
      <c r="P324" s="15"/>
      <c r="Q324" s="15"/>
      <c r="R324" s="15"/>
      <c r="S324" s="15"/>
      <c r="V324" s="15"/>
      <c r="W324" s="15"/>
      <c r="X324" s="15"/>
      <c r="Y324" s="15"/>
      <c r="Z324" s="15"/>
      <c r="AA324" s="15"/>
      <c r="AB324" s="15"/>
      <c r="AC324" s="15"/>
      <c r="AF324" s="15"/>
      <c r="AG324" s="15"/>
      <c r="AH324" s="15"/>
      <c r="AI324" s="15"/>
      <c r="AJ324" s="15"/>
      <c r="AK324" s="15"/>
      <c r="AL324" s="15"/>
      <c r="AM324" s="15"/>
      <c r="AP324" s="15"/>
      <c r="AQ324" s="15"/>
      <c r="AR324" s="15"/>
      <c r="AS324" s="15"/>
      <c r="AT324" s="15"/>
      <c r="AU324" s="15"/>
      <c r="AV324" s="15"/>
      <c r="AW324" s="15"/>
      <c r="AZ324" s="15"/>
      <c r="BA324" s="15"/>
      <c r="BB324" s="15"/>
      <c r="BC324" s="15"/>
      <c r="BD324" s="15"/>
      <c r="BE324" s="15"/>
      <c r="BF324" s="15"/>
      <c r="BG324" s="15"/>
      <c r="BJ324" s="15"/>
      <c r="BK324" s="15"/>
      <c r="BL324" s="15"/>
      <c r="BM324" s="15"/>
      <c r="BN324" s="15"/>
      <c r="BO324" s="15"/>
      <c r="BP324" s="15"/>
      <c r="BQ324" s="15"/>
      <c r="BT324" s="15"/>
      <c r="BU324" s="15"/>
      <c r="BV324" s="15"/>
      <c r="BW324" s="15"/>
      <c r="BX324" s="15"/>
      <c r="BY324" s="15"/>
      <c r="BZ324" s="15"/>
      <c r="CA324" s="15"/>
      <c r="CD324" s="15"/>
      <c r="CE324" s="15"/>
      <c r="CF324" s="15"/>
      <c r="CG324" s="15"/>
      <c r="CH324" s="15"/>
      <c r="CI324" s="15"/>
      <c r="CJ324" s="15"/>
      <c r="CK324" s="15"/>
      <c r="CN324" s="15"/>
      <c r="CO324" s="15"/>
      <c r="CP324" s="15"/>
      <c r="CQ324" s="15"/>
      <c r="CR324" s="15"/>
      <c r="CS324" s="15"/>
      <c r="CT324" s="15"/>
      <c r="CU324" s="15"/>
      <c r="CX324" s="15"/>
      <c r="CY324" s="15"/>
      <c r="CZ324" s="15"/>
      <c r="DA324" s="15"/>
      <c r="DB324" s="15"/>
      <c r="DC324" s="15"/>
      <c r="DD324" s="15"/>
      <c r="DE324" s="15"/>
      <c r="DH324" s="15"/>
      <c r="DI324" s="15"/>
      <c r="DJ324" s="15"/>
      <c r="DK324" s="15"/>
      <c r="DL324" s="15"/>
      <c r="DM324" s="15"/>
      <c r="DN324" s="15"/>
      <c r="DO324" s="15"/>
      <c r="DR324" s="15"/>
      <c r="DS324" s="15"/>
      <c r="DT324" s="15"/>
      <c r="DU324" s="15"/>
      <c r="DV324" s="15"/>
      <c r="DW324" s="15"/>
      <c r="DX324" s="15"/>
      <c r="DY324" s="15"/>
      <c r="EB324" s="15"/>
      <c r="EC324" s="15"/>
      <c r="ED324" s="15"/>
      <c r="EE324" s="15"/>
      <c r="EF324" s="15"/>
      <c r="EG324" s="15"/>
      <c r="EH324" s="15"/>
      <c r="EI324" s="15"/>
      <c r="EL324" s="15"/>
      <c r="EM324" s="15"/>
      <c r="EN324" s="15"/>
      <c r="EO324" s="15"/>
      <c r="EP324" s="15"/>
      <c r="EQ324" s="15"/>
      <c r="ER324" s="15"/>
      <c r="ES324" s="15"/>
      <c r="EV324" s="15"/>
      <c r="EW324" s="15"/>
      <c r="EX324" s="15"/>
      <c r="EY324" s="15"/>
      <c r="EZ324" s="15"/>
      <c r="FA324" s="15"/>
      <c r="FB324" s="15"/>
      <c r="FC324" s="15"/>
      <c r="FF324" s="15"/>
      <c r="FG324" s="15"/>
      <c r="FH324" s="15"/>
      <c r="FI324" s="15"/>
      <c r="FJ324" s="15"/>
      <c r="FK324" s="15"/>
      <c r="FL324" s="15"/>
      <c r="FM324" s="15"/>
      <c r="FP324" s="15"/>
      <c r="FQ324" s="15"/>
      <c r="FR324" s="15"/>
      <c r="FS324" s="15"/>
      <c r="FT324" s="15"/>
      <c r="FU324" s="15"/>
      <c r="FV324" s="15"/>
      <c r="FW324" s="15"/>
      <c r="FZ324" s="15"/>
      <c r="GA324" s="15"/>
      <c r="GB324" s="15"/>
      <c r="GC324" s="15"/>
      <c r="GD324" s="15"/>
      <c r="GE324" s="15"/>
      <c r="GF324" s="15"/>
      <c r="GG324" s="15"/>
      <c r="GJ324" s="15"/>
      <c r="GK324" s="15"/>
      <c r="GL324" s="15"/>
      <c r="GM324" s="15"/>
      <c r="GN324" s="15"/>
      <c r="GO324" s="15"/>
      <c r="GP324" s="15"/>
      <c r="GQ324" s="15"/>
      <c r="GT324" s="15"/>
      <c r="GU324" s="15"/>
      <c r="GV324" s="15"/>
      <c r="GW324" s="15"/>
      <c r="GX324" s="15"/>
      <c r="GY324" s="15"/>
      <c r="GZ324" s="15"/>
      <c r="HA324" s="15"/>
      <c r="HD324" s="15"/>
      <c r="HE324" s="15"/>
      <c r="HF324" s="15"/>
      <c r="HG324" s="15"/>
      <c r="HH324" s="15"/>
      <c r="HI324" s="15"/>
      <c r="HJ324" s="15"/>
      <c r="HK324" s="15"/>
      <c r="HN324" s="15"/>
      <c r="HO324" s="15"/>
      <c r="HP324" s="15"/>
      <c r="HQ324" s="15"/>
      <c r="HR324" s="15"/>
      <c r="HS324" s="15"/>
      <c r="HT324" s="15"/>
      <c r="HU324" s="15"/>
      <c r="HX324" s="15"/>
      <c r="HY324" s="15"/>
      <c r="HZ324" s="15"/>
      <c r="IA324" s="15"/>
      <c r="IB324" s="15"/>
      <c r="IC324" s="15"/>
      <c r="ID324" s="15"/>
      <c r="IE324" s="15"/>
      <c r="IH324" s="15"/>
      <c r="II324" s="15"/>
      <c r="IJ324" s="15"/>
      <c r="IK324" s="15"/>
      <c r="IL324" s="15"/>
      <c r="IM324" s="15"/>
      <c r="IN324" s="15"/>
      <c r="IO324" s="15"/>
      <c r="IR324" s="15"/>
      <c r="IS324" s="15"/>
      <c r="IT324" s="15"/>
      <c r="IU324" s="15"/>
      <c r="IV324" s="15"/>
      <c r="IW324" s="15"/>
      <c r="IX324" s="15"/>
      <c r="IY324" s="15"/>
      <c r="JB324" s="15"/>
      <c r="JC324" s="15"/>
      <c r="JD324" s="15"/>
      <c r="JE324" s="15"/>
      <c r="JF324" s="15"/>
      <c r="JG324" s="15"/>
      <c r="JH324" s="15"/>
      <c r="JI324" s="15"/>
      <c r="JL324" s="15"/>
      <c r="JM324" s="15"/>
      <c r="JN324" s="15"/>
      <c r="JO324" s="15"/>
      <c r="JP324" s="15"/>
      <c r="JQ324" s="15"/>
      <c r="JR324" s="15"/>
      <c r="JS324" s="15"/>
      <c r="JV324" s="15"/>
      <c r="JW324" s="15"/>
      <c r="JX324" s="15"/>
      <c r="JY324" s="15"/>
      <c r="JZ324" s="15"/>
      <c r="KA324" s="15"/>
      <c r="KB324" s="15"/>
      <c r="KC324" s="15"/>
      <c r="KF324" s="15"/>
      <c r="KG324" s="15"/>
      <c r="KH324" s="15"/>
      <c r="KI324" s="15"/>
      <c r="KJ324" s="15"/>
      <c r="KK324" s="15"/>
      <c r="KL324" s="15"/>
      <c r="KM324" s="15"/>
      <c r="KP324" s="15"/>
      <c r="KQ324" s="15"/>
      <c r="KR324" s="15"/>
      <c r="KS324" s="15"/>
      <c r="KT324" s="15"/>
      <c r="KU324" s="15"/>
      <c r="KV324" s="15"/>
      <c r="KW324" s="15"/>
      <c r="KZ324" s="15"/>
      <c r="LA324" s="15"/>
    </row>
    <row r="325" spans="3:313" x14ac:dyDescent="0.25">
      <c r="C325" s="15"/>
      <c r="D325" s="15"/>
      <c r="E325" s="15"/>
      <c r="F325" s="15"/>
      <c r="G325" s="15"/>
      <c r="H325" s="15"/>
      <c r="I325" s="15"/>
      <c r="L325" s="15"/>
      <c r="M325" s="15"/>
      <c r="N325" s="15"/>
      <c r="O325" s="15"/>
      <c r="P325" s="15"/>
      <c r="Q325" s="15"/>
      <c r="R325" s="15"/>
      <c r="S325" s="15"/>
      <c r="V325" s="15"/>
      <c r="W325" s="15"/>
      <c r="X325" s="15"/>
      <c r="Y325" s="15"/>
      <c r="Z325" s="15"/>
      <c r="AA325" s="15"/>
      <c r="AB325" s="15"/>
      <c r="AC325" s="15"/>
      <c r="AF325" s="15"/>
      <c r="AG325" s="15"/>
      <c r="AH325" s="15"/>
      <c r="AI325" s="15"/>
      <c r="AJ325" s="15"/>
      <c r="AK325" s="15"/>
      <c r="AL325" s="15"/>
      <c r="AM325" s="15"/>
      <c r="AP325" s="15"/>
      <c r="AQ325" s="15"/>
      <c r="AR325" s="15"/>
      <c r="AS325" s="15"/>
      <c r="AT325" s="15"/>
      <c r="AU325" s="15"/>
      <c r="AV325" s="15"/>
      <c r="AW325" s="15"/>
      <c r="AZ325" s="15"/>
      <c r="BA325" s="15"/>
      <c r="BB325" s="15"/>
      <c r="BC325" s="15"/>
      <c r="BD325" s="15"/>
      <c r="BE325" s="15"/>
      <c r="BF325" s="15"/>
      <c r="BG325" s="15"/>
      <c r="BJ325" s="15"/>
      <c r="BK325" s="15"/>
      <c r="BL325" s="15"/>
      <c r="BM325" s="15"/>
      <c r="BN325" s="15"/>
      <c r="BO325" s="15"/>
      <c r="BP325" s="15"/>
      <c r="BQ325" s="15"/>
      <c r="BT325" s="15"/>
      <c r="BU325" s="15"/>
      <c r="BV325" s="15"/>
      <c r="BW325" s="15"/>
      <c r="BX325" s="15"/>
      <c r="BY325" s="15"/>
      <c r="BZ325" s="15"/>
      <c r="CA325" s="15"/>
      <c r="CD325" s="15"/>
      <c r="CE325" s="15"/>
      <c r="CF325" s="15"/>
      <c r="CG325" s="15"/>
      <c r="CH325" s="15"/>
      <c r="CI325" s="15"/>
      <c r="CJ325" s="15"/>
      <c r="CK325" s="15"/>
      <c r="CN325" s="15"/>
      <c r="CO325" s="15"/>
      <c r="CP325" s="15"/>
      <c r="CQ325" s="15"/>
      <c r="CR325" s="15"/>
      <c r="CS325" s="15"/>
      <c r="CT325" s="15"/>
      <c r="CU325" s="15"/>
      <c r="CX325" s="15"/>
      <c r="CY325" s="15"/>
      <c r="CZ325" s="15"/>
      <c r="DA325" s="15"/>
      <c r="DB325" s="15"/>
      <c r="DC325" s="15"/>
      <c r="DD325" s="15"/>
      <c r="DE325" s="15"/>
      <c r="DH325" s="15"/>
      <c r="DI325" s="15"/>
      <c r="DJ325" s="15"/>
      <c r="DK325" s="15"/>
      <c r="DL325" s="15"/>
      <c r="DM325" s="15"/>
      <c r="DN325" s="15"/>
      <c r="DO325" s="15"/>
      <c r="DR325" s="15"/>
      <c r="DS325" s="15"/>
      <c r="DT325" s="15"/>
      <c r="DU325" s="15"/>
      <c r="DV325" s="15"/>
      <c r="DW325" s="15"/>
      <c r="DX325" s="15"/>
      <c r="DY325" s="15"/>
      <c r="EB325" s="15"/>
      <c r="EC325" s="15"/>
      <c r="ED325" s="15"/>
      <c r="EE325" s="15"/>
      <c r="EF325" s="15"/>
      <c r="EG325" s="15"/>
      <c r="EH325" s="15"/>
      <c r="EI325" s="15"/>
      <c r="EL325" s="15"/>
      <c r="EM325" s="15"/>
      <c r="EN325" s="15"/>
      <c r="EO325" s="15"/>
      <c r="EP325" s="15"/>
      <c r="EQ325" s="15"/>
      <c r="ER325" s="15"/>
      <c r="ES325" s="15"/>
      <c r="EV325" s="15"/>
      <c r="EW325" s="15"/>
      <c r="EX325" s="15"/>
      <c r="EY325" s="15"/>
      <c r="EZ325" s="15"/>
      <c r="FA325" s="15"/>
      <c r="FB325" s="15"/>
      <c r="FC325" s="15"/>
      <c r="FF325" s="15"/>
      <c r="FG325" s="15"/>
      <c r="FH325" s="15"/>
      <c r="FI325" s="15"/>
      <c r="FJ325" s="15"/>
      <c r="FK325" s="15"/>
      <c r="FL325" s="15"/>
      <c r="FM325" s="15"/>
      <c r="FP325" s="15"/>
      <c r="FQ325" s="15"/>
      <c r="FR325" s="15"/>
      <c r="FS325" s="15"/>
      <c r="FT325" s="15"/>
      <c r="FU325" s="15"/>
      <c r="FV325" s="15"/>
      <c r="FW325" s="15"/>
      <c r="FZ325" s="15"/>
      <c r="GA325" s="15"/>
      <c r="GB325" s="15"/>
      <c r="GC325" s="15"/>
      <c r="GD325" s="15"/>
      <c r="GE325" s="15"/>
      <c r="GF325" s="15"/>
      <c r="GG325" s="15"/>
      <c r="GJ325" s="15"/>
      <c r="GK325" s="15"/>
      <c r="GL325" s="15"/>
      <c r="GM325" s="15"/>
      <c r="GN325" s="15"/>
      <c r="GO325" s="15"/>
      <c r="GP325" s="15"/>
      <c r="GQ325" s="15"/>
      <c r="GT325" s="15"/>
      <c r="GU325" s="15"/>
      <c r="GV325" s="15"/>
      <c r="GW325" s="15"/>
      <c r="GX325" s="15"/>
      <c r="GY325" s="15"/>
      <c r="GZ325" s="15"/>
      <c r="HA325" s="15"/>
      <c r="HD325" s="15"/>
      <c r="HE325" s="15"/>
      <c r="HF325" s="15"/>
      <c r="HG325" s="15"/>
      <c r="HH325" s="15"/>
      <c r="HI325" s="15"/>
      <c r="HJ325" s="15"/>
      <c r="HK325" s="15"/>
      <c r="HN325" s="15"/>
      <c r="HO325" s="15"/>
      <c r="HP325" s="15"/>
      <c r="HQ325" s="15"/>
      <c r="HR325" s="15"/>
      <c r="HS325" s="15"/>
      <c r="HT325" s="15"/>
      <c r="HU325" s="15"/>
      <c r="HX325" s="15"/>
      <c r="HY325" s="15"/>
      <c r="HZ325" s="15"/>
      <c r="IA325" s="15"/>
      <c r="IB325" s="15"/>
      <c r="IC325" s="15"/>
      <c r="ID325" s="15"/>
      <c r="IE325" s="15"/>
      <c r="IH325" s="15"/>
      <c r="II325" s="15"/>
      <c r="IJ325" s="15"/>
      <c r="IK325" s="15"/>
      <c r="IL325" s="15"/>
      <c r="IM325" s="15"/>
      <c r="IN325" s="15"/>
      <c r="IO325" s="15"/>
      <c r="IR325" s="15"/>
      <c r="IS325" s="15"/>
      <c r="IT325" s="15"/>
      <c r="IU325" s="15"/>
      <c r="IV325" s="15"/>
      <c r="IW325" s="15"/>
      <c r="IX325" s="15"/>
      <c r="IY325" s="15"/>
      <c r="JB325" s="15"/>
      <c r="JC325" s="15"/>
      <c r="JD325" s="15"/>
      <c r="JE325" s="15"/>
      <c r="JF325" s="15"/>
      <c r="JG325" s="15"/>
      <c r="JH325" s="15"/>
      <c r="JI325" s="15"/>
      <c r="JL325" s="15"/>
      <c r="JM325" s="15"/>
      <c r="JN325" s="15"/>
      <c r="JO325" s="15"/>
      <c r="JP325" s="15"/>
      <c r="JQ325" s="15"/>
      <c r="JR325" s="15"/>
      <c r="JS325" s="15"/>
      <c r="JV325" s="15"/>
      <c r="JW325" s="15"/>
      <c r="JX325" s="15"/>
      <c r="JY325" s="15"/>
      <c r="JZ325" s="15"/>
      <c r="KA325" s="15"/>
      <c r="KB325" s="15"/>
      <c r="KC325" s="15"/>
      <c r="KF325" s="15"/>
      <c r="KG325" s="15"/>
      <c r="KH325" s="15"/>
      <c r="KI325" s="15"/>
      <c r="KJ325" s="15"/>
      <c r="KK325" s="15"/>
      <c r="KL325" s="15"/>
      <c r="KM325" s="15"/>
      <c r="KP325" s="15"/>
      <c r="KQ325" s="15"/>
      <c r="KR325" s="15"/>
      <c r="KS325" s="15"/>
      <c r="KT325" s="15"/>
      <c r="KU325" s="15"/>
      <c r="KV325" s="15"/>
      <c r="KW325" s="15"/>
      <c r="KZ325" s="15"/>
      <c r="LA325" s="15"/>
    </row>
    <row r="326" spans="3:313" x14ac:dyDescent="0.25">
      <c r="C326" s="15"/>
      <c r="D326" s="15"/>
      <c r="E326" s="15"/>
      <c r="F326" s="15"/>
      <c r="G326" s="15"/>
      <c r="H326" s="15"/>
      <c r="I326" s="15"/>
      <c r="L326" s="15"/>
      <c r="M326" s="15"/>
      <c r="N326" s="15"/>
      <c r="O326" s="15"/>
      <c r="P326" s="15"/>
      <c r="Q326" s="15"/>
      <c r="R326" s="15"/>
      <c r="S326" s="15"/>
      <c r="V326" s="15"/>
      <c r="W326" s="15"/>
      <c r="X326" s="15"/>
      <c r="Y326" s="15"/>
      <c r="Z326" s="15"/>
      <c r="AA326" s="15"/>
      <c r="AB326" s="15"/>
      <c r="AC326" s="15"/>
      <c r="AF326" s="15"/>
      <c r="AG326" s="15"/>
      <c r="AH326" s="15"/>
      <c r="AI326" s="15"/>
      <c r="AJ326" s="15"/>
      <c r="AK326" s="15"/>
      <c r="AL326" s="15"/>
      <c r="AM326" s="15"/>
      <c r="AP326" s="15"/>
      <c r="AQ326" s="15"/>
      <c r="AR326" s="15"/>
      <c r="AS326" s="15"/>
      <c r="AT326" s="15"/>
      <c r="AU326" s="15"/>
      <c r="AV326" s="15"/>
      <c r="AW326" s="15"/>
      <c r="AZ326" s="15"/>
      <c r="BA326" s="15"/>
      <c r="BB326" s="15"/>
      <c r="BC326" s="15"/>
      <c r="BD326" s="15"/>
      <c r="BE326" s="15"/>
      <c r="BF326" s="15"/>
      <c r="BG326" s="15"/>
      <c r="BJ326" s="15"/>
      <c r="BK326" s="15"/>
      <c r="BL326" s="15"/>
      <c r="BM326" s="15"/>
      <c r="BN326" s="15"/>
      <c r="BO326" s="15"/>
      <c r="BP326" s="15"/>
      <c r="BQ326" s="15"/>
      <c r="BT326" s="15"/>
      <c r="BU326" s="15"/>
      <c r="BV326" s="15"/>
      <c r="BW326" s="15"/>
      <c r="BX326" s="15"/>
      <c r="BY326" s="15"/>
      <c r="BZ326" s="15"/>
      <c r="CA326" s="15"/>
      <c r="CD326" s="15"/>
      <c r="CE326" s="15"/>
      <c r="CF326" s="15"/>
      <c r="CG326" s="15"/>
      <c r="CH326" s="15"/>
      <c r="CI326" s="15"/>
      <c r="CJ326" s="15"/>
      <c r="CK326" s="15"/>
      <c r="CN326" s="15"/>
      <c r="CO326" s="15"/>
      <c r="CP326" s="15"/>
      <c r="CQ326" s="15"/>
      <c r="CR326" s="15"/>
      <c r="CS326" s="15"/>
      <c r="CT326" s="15"/>
      <c r="CU326" s="15"/>
      <c r="CX326" s="15"/>
      <c r="CY326" s="15"/>
      <c r="CZ326" s="15"/>
      <c r="DA326" s="15"/>
      <c r="DB326" s="15"/>
      <c r="DC326" s="15"/>
      <c r="DD326" s="15"/>
      <c r="DE326" s="15"/>
      <c r="DH326" s="15"/>
      <c r="DI326" s="15"/>
      <c r="DJ326" s="15"/>
      <c r="DK326" s="15"/>
      <c r="DL326" s="15"/>
      <c r="DM326" s="15"/>
      <c r="DN326" s="15"/>
      <c r="DO326" s="15"/>
      <c r="DR326" s="15"/>
      <c r="DS326" s="15"/>
      <c r="DT326" s="15"/>
      <c r="DU326" s="15"/>
      <c r="DV326" s="15"/>
      <c r="DW326" s="15"/>
      <c r="DX326" s="15"/>
      <c r="DY326" s="15"/>
      <c r="EB326" s="15"/>
      <c r="EC326" s="15"/>
      <c r="ED326" s="15"/>
      <c r="EE326" s="15"/>
      <c r="EF326" s="15"/>
      <c r="EG326" s="15"/>
      <c r="EH326" s="15"/>
      <c r="EI326" s="15"/>
      <c r="EL326" s="15"/>
      <c r="EM326" s="15"/>
      <c r="EN326" s="15"/>
      <c r="EO326" s="15"/>
      <c r="EP326" s="15"/>
      <c r="EQ326" s="15"/>
      <c r="ER326" s="15"/>
      <c r="ES326" s="15"/>
      <c r="EV326" s="15"/>
      <c r="EW326" s="15"/>
      <c r="EX326" s="15"/>
      <c r="EY326" s="15"/>
      <c r="EZ326" s="15"/>
      <c r="FA326" s="15"/>
      <c r="FB326" s="15"/>
      <c r="FC326" s="15"/>
      <c r="FF326" s="15"/>
      <c r="FG326" s="15"/>
      <c r="FH326" s="15"/>
      <c r="FI326" s="15"/>
      <c r="FJ326" s="15"/>
      <c r="FK326" s="15"/>
      <c r="FL326" s="15"/>
      <c r="FM326" s="15"/>
      <c r="FP326" s="15"/>
      <c r="FQ326" s="15"/>
      <c r="FR326" s="15"/>
      <c r="FS326" s="15"/>
      <c r="FT326" s="15"/>
      <c r="FU326" s="15"/>
      <c r="FV326" s="15"/>
      <c r="FW326" s="15"/>
      <c r="FZ326" s="15"/>
      <c r="GA326" s="15"/>
      <c r="GB326" s="15"/>
      <c r="GC326" s="15"/>
      <c r="GD326" s="15"/>
      <c r="GE326" s="15"/>
      <c r="GF326" s="15"/>
      <c r="GG326" s="15"/>
      <c r="GJ326" s="15"/>
      <c r="GK326" s="15"/>
      <c r="GL326" s="15"/>
      <c r="GM326" s="15"/>
      <c r="GN326" s="15"/>
      <c r="GO326" s="15"/>
      <c r="GP326" s="15"/>
      <c r="GQ326" s="15"/>
      <c r="GT326" s="15"/>
      <c r="GU326" s="15"/>
      <c r="GV326" s="15"/>
      <c r="GW326" s="15"/>
      <c r="GX326" s="15"/>
      <c r="GY326" s="15"/>
      <c r="GZ326" s="15"/>
      <c r="HA326" s="15"/>
      <c r="HD326" s="15"/>
      <c r="HE326" s="15"/>
      <c r="HF326" s="15"/>
      <c r="HG326" s="15"/>
      <c r="HH326" s="15"/>
      <c r="HI326" s="15"/>
      <c r="HJ326" s="15"/>
      <c r="HK326" s="15"/>
      <c r="HN326" s="15"/>
      <c r="HO326" s="15"/>
      <c r="HP326" s="15"/>
      <c r="HQ326" s="15"/>
      <c r="HR326" s="15"/>
      <c r="HS326" s="15"/>
      <c r="HT326" s="15"/>
      <c r="HU326" s="15"/>
      <c r="HX326" s="15"/>
      <c r="HY326" s="15"/>
      <c r="HZ326" s="15"/>
      <c r="IA326" s="15"/>
      <c r="IB326" s="15"/>
      <c r="IC326" s="15"/>
      <c r="ID326" s="15"/>
      <c r="IE326" s="15"/>
      <c r="IH326" s="15"/>
      <c r="II326" s="15"/>
      <c r="IJ326" s="15"/>
      <c r="IK326" s="15"/>
      <c r="IL326" s="15"/>
      <c r="IM326" s="15"/>
      <c r="IN326" s="15"/>
      <c r="IO326" s="15"/>
      <c r="IR326" s="15"/>
      <c r="IS326" s="15"/>
      <c r="IT326" s="15"/>
      <c r="IU326" s="15"/>
      <c r="IV326" s="15"/>
      <c r="IW326" s="15"/>
      <c r="IX326" s="15"/>
      <c r="IY326" s="15"/>
      <c r="JB326" s="15"/>
      <c r="JC326" s="15"/>
      <c r="JD326" s="15"/>
      <c r="JE326" s="15"/>
      <c r="JF326" s="15"/>
      <c r="JG326" s="15"/>
      <c r="JH326" s="15"/>
      <c r="JI326" s="15"/>
      <c r="JL326" s="15"/>
      <c r="JM326" s="15"/>
      <c r="JN326" s="15"/>
      <c r="JO326" s="15"/>
      <c r="JP326" s="15"/>
      <c r="JQ326" s="15"/>
      <c r="JR326" s="15"/>
      <c r="JS326" s="15"/>
      <c r="JV326" s="15"/>
      <c r="JW326" s="15"/>
      <c r="JX326" s="15"/>
      <c r="JY326" s="15"/>
      <c r="JZ326" s="15"/>
      <c r="KA326" s="15"/>
      <c r="KB326" s="15"/>
      <c r="KC326" s="15"/>
      <c r="KF326" s="15"/>
      <c r="KG326" s="15"/>
      <c r="KH326" s="15"/>
      <c r="KI326" s="15"/>
      <c r="KJ326" s="15"/>
      <c r="KK326" s="15"/>
      <c r="KL326" s="15"/>
      <c r="KM326" s="15"/>
      <c r="KP326" s="15"/>
      <c r="KQ326" s="15"/>
      <c r="KR326" s="15"/>
      <c r="KS326" s="15"/>
      <c r="KT326" s="15"/>
      <c r="KU326" s="15"/>
      <c r="KV326" s="15"/>
      <c r="KW326" s="15"/>
      <c r="KZ326" s="15"/>
      <c r="LA326" s="15"/>
    </row>
    <row r="327" spans="3:313" x14ac:dyDescent="0.25">
      <c r="C327" s="15"/>
      <c r="D327" s="15"/>
      <c r="E327" s="15"/>
      <c r="F327" s="15"/>
      <c r="G327" s="15"/>
      <c r="H327" s="15"/>
      <c r="I327" s="15"/>
      <c r="L327" s="15"/>
      <c r="M327" s="15"/>
      <c r="N327" s="15"/>
      <c r="O327" s="15"/>
      <c r="P327" s="15"/>
      <c r="Q327" s="15"/>
      <c r="R327" s="15"/>
      <c r="S327" s="15"/>
      <c r="V327" s="15"/>
      <c r="W327" s="15"/>
      <c r="X327" s="15"/>
      <c r="Y327" s="15"/>
      <c r="Z327" s="15"/>
      <c r="AA327" s="15"/>
      <c r="AB327" s="15"/>
      <c r="AC327" s="15"/>
      <c r="AF327" s="15"/>
      <c r="AG327" s="15"/>
      <c r="AH327" s="15"/>
      <c r="AI327" s="15"/>
      <c r="AJ327" s="15"/>
      <c r="AK327" s="15"/>
      <c r="AL327" s="15"/>
      <c r="AM327" s="15"/>
      <c r="AP327" s="15"/>
      <c r="AQ327" s="15"/>
      <c r="AR327" s="15"/>
      <c r="AS327" s="15"/>
      <c r="AT327" s="15"/>
      <c r="AU327" s="15"/>
      <c r="AV327" s="15"/>
      <c r="AW327" s="15"/>
      <c r="AZ327" s="15"/>
      <c r="BA327" s="15"/>
      <c r="BB327" s="15"/>
      <c r="BC327" s="15"/>
      <c r="BD327" s="15"/>
      <c r="BE327" s="15"/>
      <c r="BF327" s="15"/>
      <c r="BG327" s="15"/>
      <c r="BJ327" s="15"/>
      <c r="BK327" s="15"/>
      <c r="BL327" s="15"/>
      <c r="BM327" s="15"/>
      <c r="BN327" s="15"/>
      <c r="BO327" s="15"/>
      <c r="BP327" s="15"/>
      <c r="BQ327" s="15"/>
      <c r="BT327" s="15"/>
      <c r="BU327" s="15"/>
      <c r="BV327" s="15"/>
      <c r="BW327" s="15"/>
      <c r="BX327" s="15"/>
      <c r="BY327" s="15"/>
      <c r="BZ327" s="15"/>
      <c r="CA327" s="15"/>
      <c r="CD327" s="15"/>
      <c r="CE327" s="15"/>
      <c r="CF327" s="15"/>
      <c r="CG327" s="15"/>
      <c r="CH327" s="15"/>
      <c r="CI327" s="15"/>
      <c r="CJ327" s="15"/>
      <c r="CK327" s="15"/>
      <c r="CN327" s="15"/>
      <c r="CO327" s="15"/>
      <c r="CP327" s="15"/>
      <c r="CQ327" s="15"/>
      <c r="CR327" s="15"/>
      <c r="CS327" s="15"/>
      <c r="CT327" s="15"/>
      <c r="CU327" s="15"/>
      <c r="CX327" s="15"/>
      <c r="CY327" s="15"/>
      <c r="CZ327" s="15"/>
      <c r="DA327" s="15"/>
      <c r="DB327" s="15"/>
      <c r="DC327" s="15"/>
      <c r="DD327" s="15"/>
      <c r="DE327" s="15"/>
      <c r="DH327" s="15"/>
      <c r="DI327" s="15"/>
      <c r="DJ327" s="15"/>
      <c r="DK327" s="15"/>
      <c r="DL327" s="15"/>
      <c r="DM327" s="15"/>
      <c r="DN327" s="15"/>
      <c r="DO327" s="15"/>
      <c r="DR327" s="15"/>
      <c r="DS327" s="15"/>
      <c r="DT327" s="15"/>
      <c r="DU327" s="15"/>
      <c r="DV327" s="15"/>
      <c r="DW327" s="15"/>
      <c r="DX327" s="15"/>
      <c r="DY327" s="15"/>
      <c r="EB327" s="15"/>
      <c r="EC327" s="15"/>
      <c r="ED327" s="15"/>
      <c r="EE327" s="15"/>
      <c r="EF327" s="15"/>
      <c r="EG327" s="15"/>
      <c r="EH327" s="15"/>
      <c r="EI327" s="15"/>
      <c r="EL327" s="15"/>
      <c r="EM327" s="15"/>
      <c r="EN327" s="15"/>
      <c r="EO327" s="15"/>
      <c r="EP327" s="15"/>
      <c r="EQ327" s="15"/>
      <c r="ER327" s="15"/>
      <c r="ES327" s="15"/>
      <c r="EV327" s="15"/>
      <c r="EW327" s="15"/>
      <c r="EX327" s="15"/>
      <c r="EY327" s="15"/>
      <c r="EZ327" s="15"/>
      <c r="FA327" s="15"/>
      <c r="FB327" s="15"/>
      <c r="FC327" s="15"/>
      <c r="FF327" s="15"/>
      <c r="FG327" s="15"/>
      <c r="FH327" s="15"/>
      <c r="FI327" s="15"/>
      <c r="FJ327" s="15"/>
      <c r="FK327" s="15"/>
      <c r="FL327" s="15"/>
      <c r="FM327" s="15"/>
      <c r="FP327" s="15"/>
      <c r="FQ327" s="15"/>
      <c r="FR327" s="15"/>
      <c r="FS327" s="15"/>
      <c r="FT327" s="15"/>
      <c r="FU327" s="15"/>
      <c r="FV327" s="15"/>
      <c r="FW327" s="15"/>
      <c r="FZ327" s="15"/>
      <c r="GA327" s="15"/>
      <c r="GB327" s="15"/>
      <c r="GC327" s="15"/>
      <c r="GD327" s="15"/>
      <c r="GE327" s="15"/>
      <c r="GF327" s="15"/>
      <c r="GG327" s="15"/>
      <c r="GJ327" s="15"/>
      <c r="GK327" s="15"/>
      <c r="GL327" s="15"/>
      <c r="GM327" s="15"/>
      <c r="GN327" s="15"/>
      <c r="GO327" s="15"/>
      <c r="GP327" s="15"/>
      <c r="GQ327" s="15"/>
      <c r="GT327" s="15"/>
      <c r="GU327" s="15"/>
      <c r="GV327" s="15"/>
      <c r="GW327" s="15"/>
      <c r="GX327" s="15"/>
      <c r="GY327" s="15"/>
      <c r="GZ327" s="15"/>
      <c r="HA327" s="15"/>
      <c r="HD327" s="15"/>
      <c r="HE327" s="15"/>
      <c r="HF327" s="15"/>
      <c r="HG327" s="15"/>
      <c r="HH327" s="15"/>
      <c r="HI327" s="15"/>
      <c r="HJ327" s="15"/>
      <c r="HK327" s="15"/>
      <c r="HN327" s="15"/>
      <c r="HO327" s="15"/>
      <c r="HP327" s="15"/>
      <c r="HQ327" s="15"/>
      <c r="HR327" s="15"/>
      <c r="HS327" s="15"/>
      <c r="HT327" s="15"/>
      <c r="HU327" s="15"/>
      <c r="HX327" s="15"/>
      <c r="HY327" s="15"/>
      <c r="HZ327" s="15"/>
      <c r="IA327" s="15"/>
      <c r="IB327" s="15"/>
      <c r="IC327" s="15"/>
      <c r="ID327" s="15"/>
      <c r="IE327" s="15"/>
      <c r="IH327" s="15"/>
      <c r="II327" s="15"/>
      <c r="IJ327" s="15"/>
      <c r="IK327" s="15"/>
      <c r="IL327" s="15"/>
      <c r="IM327" s="15"/>
      <c r="IN327" s="15"/>
      <c r="IO327" s="15"/>
      <c r="IR327" s="15"/>
      <c r="IS327" s="15"/>
      <c r="IT327" s="15"/>
      <c r="IU327" s="15"/>
      <c r="IV327" s="15"/>
      <c r="IW327" s="15"/>
      <c r="IX327" s="15"/>
      <c r="IY327" s="15"/>
      <c r="JB327" s="15"/>
      <c r="JC327" s="15"/>
      <c r="JD327" s="15"/>
      <c r="JE327" s="15"/>
      <c r="JF327" s="15"/>
      <c r="JG327" s="15"/>
      <c r="JH327" s="15"/>
      <c r="JI327" s="15"/>
      <c r="JL327" s="15"/>
      <c r="JM327" s="15"/>
      <c r="JN327" s="15"/>
      <c r="JO327" s="15"/>
      <c r="JP327" s="15"/>
      <c r="JQ327" s="15"/>
      <c r="JR327" s="15"/>
      <c r="JS327" s="15"/>
      <c r="JV327" s="15"/>
      <c r="JW327" s="15"/>
      <c r="JX327" s="15"/>
      <c r="JY327" s="15"/>
      <c r="JZ327" s="15"/>
      <c r="KA327" s="15"/>
      <c r="KB327" s="15"/>
      <c r="KC327" s="15"/>
      <c r="KF327" s="15"/>
      <c r="KG327" s="15"/>
      <c r="KH327" s="15"/>
      <c r="KI327" s="15"/>
      <c r="KJ327" s="15"/>
      <c r="KK327" s="15"/>
      <c r="KL327" s="15"/>
      <c r="KM327" s="15"/>
      <c r="KP327" s="15"/>
      <c r="KQ327" s="15"/>
      <c r="KR327" s="15"/>
      <c r="KS327" s="15"/>
      <c r="KT327" s="15"/>
      <c r="KU327" s="15"/>
      <c r="KV327" s="15"/>
      <c r="KW327" s="15"/>
      <c r="KZ327" s="15"/>
      <c r="LA327" s="15"/>
    </row>
    <row r="328" spans="3:313" x14ac:dyDescent="0.25">
      <c r="C328" s="15"/>
      <c r="D328" s="15"/>
      <c r="E328" s="15"/>
      <c r="F328" s="15"/>
      <c r="G328" s="15"/>
      <c r="H328" s="15"/>
      <c r="I328" s="15"/>
      <c r="L328" s="15"/>
      <c r="M328" s="15"/>
      <c r="N328" s="15"/>
      <c r="O328" s="15"/>
      <c r="P328" s="15"/>
      <c r="Q328" s="15"/>
      <c r="R328" s="15"/>
      <c r="S328" s="15"/>
      <c r="V328" s="15"/>
      <c r="W328" s="15"/>
      <c r="X328" s="15"/>
      <c r="Y328" s="15"/>
      <c r="Z328" s="15"/>
      <c r="AA328" s="15"/>
      <c r="AB328" s="15"/>
      <c r="AC328" s="15"/>
      <c r="AF328" s="15"/>
      <c r="AG328" s="15"/>
      <c r="AH328" s="15"/>
      <c r="AI328" s="15"/>
      <c r="AJ328" s="15"/>
      <c r="AK328" s="15"/>
      <c r="AL328" s="15"/>
      <c r="AM328" s="15"/>
      <c r="AP328" s="15"/>
      <c r="AQ328" s="15"/>
      <c r="AR328" s="15"/>
      <c r="AS328" s="15"/>
      <c r="AT328" s="15"/>
      <c r="AU328" s="15"/>
      <c r="AV328" s="15"/>
      <c r="AW328" s="15"/>
      <c r="AZ328" s="15"/>
      <c r="BA328" s="15"/>
      <c r="BB328" s="15"/>
      <c r="BC328" s="15"/>
      <c r="BD328" s="15"/>
      <c r="BE328" s="15"/>
      <c r="BF328" s="15"/>
      <c r="BG328" s="15"/>
      <c r="BJ328" s="15"/>
      <c r="BK328" s="15"/>
      <c r="BL328" s="15"/>
      <c r="BM328" s="15"/>
      <c r="BN328" s="15"/>
      <c r="BO328" s="15"/>
      <c r="BP328" s="15"/>
      <c r="BQ328" s="15"/>
      <c r="BT328" s="15"/>
      <c r="BU328" s="15"/>
      <c r="BV328" s="15"/>
      <c r="BW328" s="15"/>
      <c r="BX328" s="15"/>
      <c r="BY328" s="15"/>
      <c r="BZ328" s="15"/>
      <c r="CA328" s="15"/>
      <c r="CD328" s="15"/>
      <c r="CE328" s="15"/>
      <c r="CF328" s="15"/>
      <c r="CG328" s="15"/>
      <c r="CH328" s="15"/>
      <c r="CI328" s="15"/>
      <c r="CJ328" s="15"/>
      <c r="CK328" s="15"/>
      <c r="CN328" s="15"/>
      <c r="CO328" s="15"/>
      <c r="CP328" s="15"/>
      <c r="CQ328" s="15"/>
      <c r="CR328" s="15"/>
      <c r="CS328" s="15"/>
      <c r="CT328" s="15"/>
      <c r="CU328" s="15"/>
      <c r="CX328" s="15"/>
      <c r="CY328" s="15"/>
      <c r="CZ328" s="15"/>
      <c r="DA328" s="15"/>
      <c r="DB328" s="15"/>
      <c r="DC328" s="15"/>
      <c r="DD328" s="15"/>
      <c r="DE328" s="15"/>
      <c r="DH328" s="15"/>
      <c r="DI328" s="15"/>
      <c r="DJ328" s="15"/>
      <c r="DK328" s="15"/>
      <c r="DL328" s="15"/>
      <c r="DM328" s="15"/>
      <c r="DN328" s="15"/>
      <c r="DO328" s="15"/>
      <c r="DR328" s="15"/>
      <c r="DS328" s="15"/>
      <c r="DT328" s="15"/>
      <c r="DU328" s="15"/>
      <c r="DV328" s="15"/>
      <c r="DW328" s="15"/>
      <c r="DX328" s="15"/>
      <c r="DY328" s="15"/>
      <c r="EB328" s="15"/>
      <c r="EC328" s="15"/>
      <c r="ED328" s="15"/>
      <c r="EE328" s="15"/>
      <c r="EF328" s="15"/>
      <c r="EG328" s="15"/>
      <c r="EH328" s="15"/>
      <c r="EI328" s="15"/>
      <c r="EL328" s="15"/>
      <c r="EM328" s="15"/>
      <c r="EN328" s="15"/>
      <c r="EO328" s="15"/>
      <c r="EP328" s="15"/>
      <c r="EQ328" s="15"/>
      <c r="ER328" s="15"/>
      <c r="ES328" s="15"/>
      <c r="EV328" s="15"/>
      <c r="EW328" s="15"/>
      <c r="EX328" s="15"/>
      <c r="EY328" s="15"/>
      <c r="EZ328" s="15"/>
      <c r="FA328" s="15"/>
      <c r="FB328" s="15"/>
      <c r="FC328" s="15"/>
      <c r="FF328" s="15"/>
      <c r="FG328" s="15"/>
      <c r="FH328" s="15"/>
      <c r="FI328" s="15"/>
      <c r="FJ328" s="15"/>
      <c r="FK328" s="15"/>
      <c r="FL328" s="15"/>
      <c r="FM328" s="15"/>
      <c r="FP328" s="15"/>
      <c r="FQ328" s="15"/>
      <c r="FR328" s="15"/>
      <c r="FS328" s="15"/>
      <c r="FT328" s="15"/>
      <c r="FU328" s="15"/>
      <c r="FV328" s="15"/>
      <c r="FW328" s="15"/>
      <c r="FZ328" s="15"/>
      <c r="GA328" s="15"/>
      <c r="GB328" s="15"/>
      <c r="GC328" s="15"/>
      <c r="GD328" s="15"/>
      <c r="GE328" s="15"/>
      <c r="GF328" s="15"/>
      <c r="GG328" s="15"/>
      <c r="GJ328" s="15"/>
      <c r="GK328" s="15"/>
      <c r="GL328" s="15"/>
      <c r="GM328" s="15"/>
      <c r="GN328" s="15"/>
      <c r="GO328" s="15"/>
      <c r="GP328" s="15"/>
      <c r="GQ328" s="15"/>
      <c r="GT328" s="15"/>
      <c r="GU328" s="15"/>
      <c r="GV328" s="15"/>
      <c r="GW328" s="15"/>
      <c r="GX328" s="15"/>
      <c r="GY328" s="15"/>
      <c r="GZ328" s="15"/>
      <c r="HA328" s="15"/>
      <c r="HD328" s="15"/>
      <c r="HE328" s="15"/>
      <c r="HF328" s="15"/>
      <c r="HG328" s="15"/>
      <c r="HH328" s="15"/>
      <c r="HI328" s="15"/>
      <c r="HJ328" s="15"/>
      <c r="HK328" s="15"/>
      <c r="HN328" s="15"/>
      <c r="HO328" s="15"/>
      <c r="HP328" s="15"/>
      <c r="HQ328" s="15"/>
      <c r="HR328" s="15"/>
      <c r="HS328" s="15"/>
      <c r="HT328" s="15"/>
      <c r="HU328" s="15"/>
      <c r="HX328" s="15"/>
      <c r="HY328" s="15"/>
      <c r="HZ328" s="15"/>
      <c r="IA328" s="15"/>
      <c r="IB328" s="15"/>
      <c r="IC328" s="15"/>
      <c r="ID328" s="15"/>
      <c r="IE328" s="15"/>
      <c r="IH328" s="15"/>
      <c r="II328" s="15"/>
      <c r="IJ328" s="15"/>
      <c r="IK328" s="15"/>
      <c r="IL328" s="15"/>
      <c r="IM328" s="15"/>
      <c r="IN328" s="15"/>
      <c r="IO328" s="15"/>
      <c r="IR328" s="15"/>
      <c r="IS328" s="15"/>
      <c r="IT328" s="15"/>
      <c r="IU328" s="15"/>
      <c r="IV328" s="15"/>
      <c r="IW328" s="15"/>
      <c r="IX328" s="15"/>
      <c r="IY328" s="15"/>
      <c r="JB328" s="15"/>
      <c r="JC328" s="15"/>
      <c r="JD328" s="15"/>
      <c r="JE328" s="15"/>
      <c r="JF328" s="15"/>
      <c r="JG328" s="15"/>
      <c r="JH328" s="15"/>
      <c r="JI328" s="15"/>
      <c r="JL328" s="15"/>
      <c r="JM328" s="15"/>
      <c r="JN328" s="15"/>
      <c r="JO328" s="15"/>
      <c r="JP328" s="15"/>
      <c r="JQ328" s="15"/>
      <c r="JR328" s="15"/>
      <c r="JS328" s="15"/>
      <c r="JV328" s="15"/>
      <c r="JW328" s="15"/>
      <c r="JX328" s="15"/>
      <c r="JY328" s="15"/>
      <c r="JZ328" s="15"/>
      <c r="KA328" s="15"/>
      <c r="KB328" s="15"/>
      <c r="KC328" s="15"/>
      <c r="KF328" s="15"/>
      <c r="KG328" s="15"/>
      <c r="KH328" s="15"/>
      <c r="KI328" s="15"/>
      <c r="KJ328" s="15"/>
      <c r="KK328" s="15"/>
      <c r="KL328" s="15"/>
      <c r="KM328" s="15"/>
      <c r="KP328" s="15"/>
      <c r="KQ328" s="15"/>
      <c r="KR328" s="15"/>
      <c r="KS328" s="15"/>
      <c r="KT328" s="15"/>
      <c r="KU328" s="15"/>
      <c r="KV328" s="15"/>
      <c r="KW328" s="15"/>
      <c r="KZ328" s="15"/>
      <c r="LA328" s="15"/>
    </row>
    <row r="329" spans="3:313" x14ac:dyDescent="0.25">
      <c r="C329" s="15"/>
      <c r="D329" s="15"/>
      <c r="E329" s="15"/>
      <c r="F329" s="15"/>
      <c r="G329" s="15"/>
      <c r="H329" s="15"/>
      <c r="I329" s="15"/>
      <c r="L329" s="15"/>
      <c r="M329" s="15"/>
      <c r="N329" s="15"/>
      <c r="O329" s="15"/>
      <c r="P329" s="15"/>
      <c r="Q329" s="15"/>
      <c r="R329" s="15"/>
      <c r="S329" s="15"/>
      <c r="V329" s="15"/>
      <c r="W329" s="15"/>
      <c r="X329" s="15"/>
      <c r="Y329" s="15"/>
      <c r="Z329" s="15"/>
      <c r="AA329" s="15"/>
      <c r="AB329" s="15"/>
      <c r="AC329" s="15"/>
      <c r="AF329" s="15"/>
      <c r="AG329" s="15"/>
      <c r="AH329" s="15"/>
      <c r="AI329" s="15"/>
      <c r="AJ329" s="15"/>
      <c r="AK329" s="15"/>
      <c r="AL329" s="15"/>
      <c r="AM329" s="15"/>
      <c r="AP329" s="15"/>
      <c r="AQ329" s="15"/>
      <c r="AR329" s="15"/>
      <c r="AS329" s="15"/>
      <c r="AT329" s="15"/>
      <c r="AU329" s="15"/>
      <c r="AV329" s="15"/>
      <c r="AW329" s="15"/>
      <c r="AZ329" s="15"/>
      <c r="BA329" s="15"/>
      <c r="BB329" s="15"/>
      <c r="BC329" s="15"/>
      <c r="BD329" s="15"/>
      <c r="BE329" s="15"/>
      <c r="BF329" s="15"/>
      <c r="BG329" s="15"/>
      <c r="BJ329" s="15"/>
      <c r="BK329" s="15"/>
      <c r="BL329" s="15"/>
      <c r="BM329" s="15"/>
      <c r="BN329" s="15"/>
      <c r="BO329" s="15"/>
      <c r="BP329" s="15"/>
      <c r="BQ329" s="15"/>
      <c r="BT329" s="15"/>
      <c r="BU329" s="15"/>
      <c r="BV329" s="15"/>
      <c r="BW329" s="15"/>
      <c r="BX329" s="15"/>
      <c r="BY329" s="15"/>
      <c r="BZ329" s="15"/>
      <c r="CA329" s="15"/>
      <c r="CD329" s="15"/>
      <c r="CE329" s="15"/>
      <c r="CF329" s="15"/>
      <c r="CG329" s="15"/>
      <c r="CH329" s="15"/>
      <c r="CI329" s="15"/>
      <c r="CJ329" s="15"/>
      <c r="CK329" s="15"/>
      <c r="CN329" s="15"/>
      <c r="CO329" s="15"/>
      <c r="CP329" s="15"/>
      <c r="CQ329" s="15"/>
      <c r="CR329" s="15"/>
      <c r="CS329" s="15"/>
      <c r="CT329" s="15"/>
      <c r="CU329" s="15"/>
      <c r="CX329" s="15"/>
      <c r="CY329" s="15"/>
      <c r="CZ329" s="15"/>
      <c r="DA329" s="15"/>
      <c r="DB329" s="15"/>
      <c r="DC329" s="15"/>
      <c r="DD329" s="15"/>
      <c r="DE329" s="15"/>
      <c r="DH329" s="15"/>
      <c r="DI329" s="15"/>
      <c r="DJ329" s="15"/>
      <c r="DK329" s="15"/>
      <c r="DL329" s="15"/>
      <c r="DM329" s="15"/>
      <c r="DN329" s="15"/>
      <c r="DO329" s="15"/>
      <c r="DR329" s="15"/>
      <c r="DS329" s="15"/>
      <c r="DT329" s="15"/>
      <c r="DU329" s="15"/>
      <c r="DV329" s="15"/>
      <c r="DW329" s="15"/>
      <c r="DX329" s="15"/>
      <c r="DY329" s="15"/>
      <c r="EB329" s="15"/>
      <c r="EC329" s="15"/>
      <c r="ED329" s="15"/>
      <c r="EE329" s="15"/>
      <c r="EF329" s="15"/>
      <c r="EG329" s="15"/>
      <c r="EH329" s="15"/>
      <c r="EI329" s="15"/>
      <c r="EL329" s="15"/>
      <c r="EM329" s="15"/>
      <c r="EN329" s="15"/>
      <c r="EO329" s="15"/>
      <c r="EP329" s="15"/>
      <c r="EQ329" s="15"/>
      <c r="ER329" s="15"/>
      <c r="ES329" s="15"/>
      <c r="EV329" s="15"/>
      <c r="EW329" s="15"/>
      <c r="EX329" s="15"/>
      <c r="EY329" s="15"/>
      <c r="EZ329" s="15"/>
      <c r="FA329" s="15"/>
      <c r="FB329" s="15"/>
      <c r="FC329" s="15"/>
      <c r="FF329" s="15"/>
      <c r="FG329" s="15"/>
      <c r="FH329" s="15"/>
      <c r="FI329" s="15"/>
      <c r="FJ329" s="15"/>
      <c r="FK329" s="15"/>
      <c r="FL329" s="15"/>
      <c r="FM329" s="15"/>
      <c r="FP329" s="15"/>
      <c r="FQ329" s="15"/>
      <c r="FR329" s="15"/>
      <c r="FS329" s="15"/>
      <c r="FT329" s="15"/>
      <c r="FU329" s="15"/>
      <c r="FV329" s="15"/>
      <c r="FW329" s="15"/>
      <c r="FZ329" s="15"/>
      <c r="GA329" s="15"/>
      <c r="GB329" s="15"/>
      <c r="GC329" s="15"/>
      <c r="GD329" s="15"/>
      <c r="GE329" s="15"/>
      <c r="GF329" s="15"/>
      <c r="GG329" s="15"/>
      <c r="GJ329" s="15"/>
      <c r="GK329" s="15"/>
      <c r="GL329" s="15"/>
      <c r="GM329" s="15"/>
      <c r="GN329" s="15"/>
      <c r="GO329" s="15"/>
      <c r="GP329" s="15"/>
      <c r="GQ329" s="15"/>
      <c r="GT329" s="15"/>
      <c r="GU329" s="15"/>
      <c r="GV329" s="15"/>
      <c r="GW329" s="15"/>
      <c r="GX329" s="15"/>
      <c r="GY329" s="15"/>
      <c r="GZ329" s="15"/>
      <c r="HA329" s="15"/>
      <c r="HD329" s="15"/>
      <c r="HE329" s="15"/>
      <c r="HF329" s="15"/>
      <c r="HG329" s="15"/>
      <c r="HH329" s="15"/>
      <c r="HI329" s="15"/>
      <c r="HJ329" s="15"/>
      <c r="HK329" s="15"/>
      <c r="HN329" s="15"/>
      <c r="HO329" s="15"/>
      <c r="HP329" s="15"/>
      <c r="HQ329" s="15"/>
      <c r="HR329" s="15"/>
      <c r="HS329" s="15"/>
      <c r="HT329" s="15"/>
      <c r="HU329" s="15"/>
      <c r="HX329" s="15"/>
      <c r="HY329" s="15"/>
      <c r="HZ329" s="15"/>
      <c r="IA329" s="15"/>
      <c r="IB329" s="15"/>
      <c r="IC329" s="15"/>
      <c r="ID329" s="15"/>
      <c r="IE329" s="15"/>
      <c r="IH329" s="15"/>
      <c r="II329" s="15"/>
      <c r="IJ329" s="15"/>
      <c r="IK329" s="15"/>
      <c r="IL329" s="15"/>
      <c r="IM329" s="15"/>
      <c r="IN329" s="15"/>
      <c r="IO329" s="15"/>
      <c r="IR329" s="15"/>
      <c r="IS329" s="15"/>
      <c r="IT329" s="15"/>
      <c r="IU329" s="15"/>
      <c r="IV329" s="15"/>
      <c r="IW329" s="15"/>
      <c r="IX329" s="15"/>
      <c r="IY329" s="15"/>
      <c r="JB329" s="15"/>
      <c r="JC329" s="15"/>
      <c r="JD329" s="15"/>
      <c r="JE329" s="15"/>
      <c r="JF329" s="15"/>
      <c r="JG329" s="15"/>
      <c r="JH329" s="15"/>
      <c r="JI329" s="15"/>
      <c r="JL329" s="15"/>
      <c r="JM329" s="15"/>
      <c r="JN329" s="15"/>
      <c r="JO329" s="15"/>
      <c r="JP329" s="15"/>
      <c r="JQ329" s="15"/>
      <c r="JR329" s="15"/>
      <c r="JS329" s="15"/>
      <c r="JV329" s="15"/>
      <c r="JW329" s="15"/>
      <c r="JX329" s="15"/>
      <c r="JY329" s="15"/>
      <c r="JZ329" s="15"/>
      <c r="KA329" s="15"/>
      <c r="KB329" s="15"/>
      <c r="KC329" s="15"/>
      <c r="KF329" s="15"/>
      <c r="KG329" s="15"/>
      <c r="KH329" s="15"/>
      <c r="KI329" s="15"/>
      <c r="KJ329" s="15"/>
      <c r="KK329" s="15"/>
      <c r="KL329" s="15"/>
      <c r="KM329" s="15"/>
      <c r="KP329" s="15"/>
      <c r="KQ329" s="15"/>
      <c r="KR329" s="15"/>
      <c r="KS329" s="15"/>
      <c r="KT329" s="15"/>
      <c r="KU329" s="15"/>
      <c r="KV329" s="15"/>
      <c r="KW329" s="15"/>
      <c r="KZ329" s="15"/>
      <c r="LA329" s="15"/>
    </row>
    <row r="330" spans="3:313" x14ac:dyDescent="0.25">
      <c r="C330" s="15"/>
      <c r="D330" s="15"/>
      <c r="E330" s="15"/>
      <c r="F330" s="15"/>
      <c r="G330" s="15"/>
      <c r="H330" s="15"/>
      <c r="I330" s="15"/>
      <c r="L330" s="15"/>
      <c r="M330" s="15"/>
      <c r="N330" s="15"/>
      <c r="O330" s="15"/>
      <c r="P330" s="15"/>
      <c r="Q330" s="15"/>
      <c r="R330" s="15"/>
      <c r="S330" s="15"/>
      <c r="V330" s="15"/>
      <c r="W330" s="15"/>
      <c r="X330" s="15"/>
      <c r="Y330" s="15"/>
      <c r="Z330" s="15"/>
      <c r="AA330" s="15"/>
      <c r="AB330" s="15"/>
      <c r="AC330" s="15"/>
      <c r="AF330" s="15"/>
      <c r="AG330" s="15"/>
      <c r="AH330" s="15"/>
      <c r="AI330" s="15"/>
      <c r="AJ330" s="15"/>
      <c r="AK330" s="15"/>
      <c r="AL330" s="15"/>
      <c r="AM330" s="15"/>
      <c r="AP330" s="15"/>
      <c r="AQ330" s="15"/>
      <c r="AR330" s="15"/>
      <c r="AS330" s="15"/>
      <c r="AT330" s="15"/>
      <c r="AU330" s="15"/>
      <c r="AV330" s="15"/>
      <c r="AW330" s="15"/>
      <c r="AZ330" s="15"/>
      <c r="BA330" s="15"/>
      <c r="BB330" s="15"/>
      <c r="BC330" s="15"/>
      <c r="BD330" s="15"/>
      <c r="BE330" s="15"/>
      <c r="BF330" s="15"/>
      <c r="BG330" s="15"/>
      <c r="BJ330" s="15"/>
      <c r="BK330" s="15"/>
      <c r="BL330" s="15"/>
      <c r="BM330" s="15"/>
      <c r="BN330" s="15"/>
      <c r="BO330" s="15"/>
      <c r="BP330" s="15"/>
      <c r="BQ330" s="15"/>
      <c r="BT330" s="15"/>
      <c r="BU330" s="15"/>
      <c r="BV330" s="15"/>
      <c r="BW330" s="15"/>
      <c r="BX330" s="15"/>
      <c r="BY330" s="15"/>
      <c r="BZ330" s="15"/>
      <c r="CA330" s="15"/>
      <c r="CD330" s="15"/>
      <c r="CE330" s="15"/>
      <c r="CF330" s="15"/>
      <c r="CG330" s="15"/>
      <c r="CH330" s="15"/>
      <c r="CI330" s="15"/>
      <c r="CJ330" s="15"/>
      <c r="CK330" s="15"/>
      <c r="CN330" s="15"/>
      <c r="CO330" s="15"/>
      <c r="CP330" s="15"/>
      <c r="CQ330" s="15"/>
      <c r="CR330" s="15"/>
      <c r="CS330" s="15"/>
      <c r="CT330" s="15"/>
      <c r="CU330" s="15"/>
      <c r="CX330" s="15"/>
      <c r="CY330" s="15"/>
      <c r="CZ330" s="15"/>
      <c r="DA330" s="15"/>
      <c r="DB330" s="15"/>
      <c r="DC330" s="15"/>
      <c r="DD330" s="15"/>
      <c r="DE330" s="15"/>
      <c r="DH330" s="15"/>
      <c r="DI330" s="15"/>
      <c r="DJ330" s="15"/>
      <c r="DK330" s="15"/>
      <c r="DL330" s="15"/>
      <c r="DM330" s="15"/>
      <c r="DN330" s="15"/>
      <c r="DO330" s="15"/>
      <c r="DR330" s="15"/>
      <c r="DS330" s="15"/>
      <c r="DT330" s="15"/>
      <c r="DU330" s="15"/>
      <c r="DV330" s="15"/>
      <c r="DW330" s="15"/>
      <c r="DX330" s="15"/>
      <c r="DY330" s="15"/>
      <c r="EB330" s="15"/>
      <c r="EC330" s="15"/>
      <c r="ED330" s="15"/>
      <c r="EE330" s="15"/>
      <c r="EF330" s="15"/>
      <c r="EG330" s="15"/>
      <c r="EH330" s="15"/>
      <c r="EI330" s="15"/>
      <c r="EL330" s="15"/>
      <c r="EM330" s="15"/>
      <c r="EN330" s="15"/>
      <c r="EO330" s="15"/>
      <c r="EP330" s="15"/>
      <c r="EQ330" s="15"/>
      <c r="ER330" s="15"/>
      <c r="ES330" s="15"/>
      <c r="EV330" s="15"/>
      <c r="EW330" s="15"/>
      <c r="EX330" s="15"/>
      <c r="EY330" s="15"/>
      <c r="EZ330" s="15"/>
      <c r="FA330" s="15"/>
      <c r="FB330" s="15"/>
      <c r="FC330" s="15"/>
      <c r="FF330" s="15"/>
      <c r="FG330" s="15"/>
      <c r="FH330" s="15"/>
      <c r="FI330" s="15"/>
      <c r="FJ330" s="15"/>
      <c r="FK330" s="15"/>
      <c r="FL330" s="15"/>
      <c r="FM330" s="15"/>
      <c r="FP330" s="15"/>
      <c r="FQ330" s="15"/>
      <c r="FR330" s="15"/>
      <c r="FS330" s="15"/>
      <c r="FT330" s="15"/>
      <c r="FU330" s="15"/>
      <c r="FV330" s="15"/>
      <c r="FW330" s="15"/>
      <c r="FZ330" s="15"/>
      <c r="GA330" s="15"/>
      <c r="GB330" s="15"/>
      <c r="GC330" s="15"/>
      <c r="GD330" s="15"/>
      <c r="GE330" s="15"/>
      <c r="GF330" s="15"/>
      <c r="GG330" s="15"/>
      <c r="GJ330" s="15"/>
      <c r="GK330" s="15"/>
      <c r="GL330" s="15"/>
      <c r="GM330" s="15"/>
      <c r="GN330" s="15"/>
      <c r="GO330" s="15"/>
      <c r="GP330" s="15"/>
      <c r="GQ330" s="15"/>
      <c r="GT330" s="15"/>
      <c r="GU330" s="15"/>
      <c r="GV330" s="15"/>
      <c r="GW330" s="15"/>
      <c r="GX330" s="15"/>
      <c r="GY330" s="15"/>
      <c r="GZ330" s="15"/>
      <c r="HA330" s="15"/>
      <c r="HD330" s="15"/>
      <c r="HE330" s="15"/>
      <c r="HF330" s="15"/>
      <c r="HG330" s="15"/>
      <c r="HH330" s="15"/>
      <c r="HI330" s="15"/>
      <c r="HJ330" s="15"/>
      <c r="HK330" s="15"/>
      <c r="HN330" s="15"/>
      <c r="HO330" s="15"/>
      <c r="HP330" s="15"/>
      <c r="HQ330" s="15"/>
      <c r="HR330" s="15"/>
      <c r="HS330" s="15"/>
      <c r="HT330" s="15"/>
      <c r="HU330" s="15"/>
      <c r="HX330" s="15"/>
      <c r="HY330" s="15"/>
      <c r="HZ330" s="15"/>
      <c r="IA330" s="15"/>
      <c r="IB330" s="15"/>
      <c r="IC330" s="15"/>
      <c r="ID330" s="15"/>
      <c r="IE330" s="15"/>
      <c r="IH330" s="15"/>
      <c r="II330" s="15"/>
      <c r="IJ330" s="15"/>
      <c r="IK330" s="15"/>
      <c r="IL330" s="15"/>
      <c r="IM330" s="15"/>
      <c r="IN330" s="15"/>
      <c r="IO330" s="15"/>
      <c r="IR330" s="15"/>
      <c r="IS330" s="15"/>
      <c r="IT330" s="15"/>
      <c r="IU330" s="15"/>
      <c r="IV330" s="15"/>
      <c r="IW330" s="15"/>
      <c r="IX330" s="15"/>
      <c r="IY330" s="15"/>
      <c r="JB330" s="15"/>
      <c r="JC330" s="15"/>
      <c r="JD330" s="15"/>
      <c r="JE330" s="15"/>
      <c r="JF330" s="15"/>
      <c r="JG330" s="15"/>
      <c r="JH330" s="15"/>
      <c r="JI330" s="15"/>
      <c r="JL330" s="15"/>
      <c r="JM330" s="15"/>
      <c r="JN330" s="15"/>
      <c r="JO330" s="15"/>
      <c r="JP330" s="15"/>
      <c r="JQ330" s="15"/>
      <c r="JR330" s="15"/>
      <c r="JS330" s="15"/>
      <c r="JV330" s="15"/>
      <c r="JW330" s="15"/>
      <c r="JX330" s="15"/>
      <c r="JY330" s="15"/>
      <c r="JZ330" s="15"/>
      <c r="KA330" s="15"/>
      <c r="KB330" s="15"/>
      <c r="KC330" s="15"/>
      <c r="KF330" s="15"/>
      <c r="KG330" s="15"/>
      <c r="KH330" s="15"/>
      <c r="KI330" s="15"/>
      <c r="KJ330" s="15"/>
      <c r="KK330" s="15"/>
      <c r="KL330" s="15"/>
      <c r="KM330" s="15"/>
      <c r="KP330" s="15"/>
      <c r="KQ330" s="15"/>
      <c r="KR330" s="15"/>
      <c r="KS330" s="15"/>
      <c r="KT330" s="15"/>
      <c r="KU330" s="15"/>
      <c r="KV330" s="15"/>
      <c r="KW330" s="15"/>
      <c r="KZ330" s="15"/>
      <c r="LA330" s="15"/>
    </row>
    <row r="331" spans="3:313" x14ac:dyDescent="0.25">
      <c r="C331" s="15"/>
      <c r="D331" s="15"/>
      <c r="E331" s="15"/>
      <c r="F331" s="15"/>
      <c r="G331" s="15"/>
      <c r="H331" s="15"/>
      <c r="I331" s="15"/>
      <c r="L331" s="15"/>
      <c r="M331" s="15"/>
      <c r="N331" s="15"/>
      <c r="O331" s="15"/>
      <c r="P331" s="15"/>
      <c r="Q331" s="15"/>
      <c r="R331" s="15"/>
      <c r="S331" s="15"/>
      <c r="V331" s="15"/>
      <c r="W331" s="15"/>
      <c r="X331" s="15"/>
      <c r="Y331" s="15"/>
      <c r="Z331" s="15"/>
      <c r="AA331" s="15"/>
      <c r="AB331" s="15"/>
      <c r="AC331" s="15"/>
      <c r="AF331" s="15"/>
      <c r="AG331" s="15"/>
      <c r="AH331" s="15"/>
      <c r="AI331" s="15"/>
      <c r="AJ331" s="15"/>
      <c r="AK331" s="15"/>
      <c r="AL331" s="15"/>
      <c r="AM331" s="15"/>
      <c r="AP331" s="15"/>
      <c r="AQ331" s="15"/>
      <c r="AR331" s="15"/>
      <c r="AS331" s="15"/>
      <c r="AT331" s="15"/>
      <c r="AU331" s="15"/>
      <c r="AV331" s="15"/>
      <c r="AW331" s="15"/>
      <c r="AZ331" s="15"/>
      <c r="BA331" s="15"/>
      <c r="BB331" s="15"/>
      <c r="BC331" s="15"/>
      <c r="BD331" s="15"/>
      <c r="BE331" s="15"/>
      <c r="BF331" s="15"/>
      <c r="BG331" s="15"/>
      <c r="BJ331" s="15"/>
      <c r="BK331" s="15"/>
      <c r="BL331" s="15"/>
      <c r="BM331" s="15"/>
      <c r="BN331" s="15"/>
      <c r="BO331" s="15"/>
      <c r="BP331" s="15"/>
      <c r="BQ331" s="15"/>
      <c r="BT331" s="15"/>
      <c r="BU331" s="15"/>
      <c r="BV331" s="15"/>
      <c r="BW331" s="15"/>
      <c r="BX331" s="15"/>
      <c r="BY331" s="15"/>
      <c r="BZ331" s="15"/>
      <c r="CA331" s="15"/>
      <c r="CD331" s="15"/>
      <c r="CE331" s="15"/>
      <c r="CF331" s="15"/>
      <c r="CG331" s="15"/>
      <c r="CH331" s="15"/>
      <c r="CI331" s="15"/>
      <c r="CJ331" s="15"/>
      <c r="CK331" s="15"/>
      <c r="CN331" s="15"/>
      <c r="CO331" s="15"/>
      <c r="CP331" s="15"/>
      <c r="CQ331" s="15"/>
      <c r="CR331" s="15"/>
      <c r="CS331" s="15"/>
      <c r="CT331" s="15"/>
      <c r="CU331" s="15"/>
      <c r="CX331" s="15"/>
      <c r="CY331" s="15"/>
      <c r="CZ331" s="15"/>
      <c r="DA331" s="15"/>
      <c r="DB331" s="15"/>
      <c r="DC331" s="15"/>
      <c r="DD331" s="15"/>
      <c r="DE331" s="15"/>
      <c r="DH331" s="15"/>
      <c r="DI331" s="15"/>
      <c r="DJ331" s="15"/>
      <c r="DK331" s="15"/>
      <c r="DL331" s="15"/>
      <c r="DM331" s="15"/>
      <c r="DN331" s="15"/>
      <c r="DO331" s="15"/>
      <c r="DR331" s="15"/>
      <c r="DS331" s="15"/>
      <c r="DT331" s="15"/>
      <c r="DU331" s="15"/>
      <c r="DV331" s="15"/>
      <c r="DW331" s="15"/>
      <c r="DX331" s="15"/>
      <c r="DY331" s="15"/>
      <c r="EB331" s="15"/>
      <c r="EC331" s="15"/>
      <c r="ED331" s="15"/>
      <c r="EE331" s="15"/>
      <c r="EF331" s="15"/>
      <c r="EG331" s="15"/>
      <c r="EH331" s="15"/>
      <c r="EI331" s="15"/>
      <c r="EL331" s="15"/>
      <c r="EM331" s="15"/>
      <c r="EN331" s="15"/>
      <c r="EO331" s="15"/>
      <c r="EP331" s="15"/>
      <c r="EQ331" s="15"/>
      <c r="ER331" s="15"/>
      <c r="ES331" s="15"/>
      <c r="EV331" s="15"/>
      <c r="EW331" s="15"/>
      <c r="EX331" s="15"/>
      <c r="EY331" s="15"/>
      <c r="EZ331" s="15"/>
      <c r="FA331" s="15"/>
      <c r="FB331" s="15"/>
      <c r="FC331" s="15"/>
      <c r="FF331" s="15"/>
      <c r="FG331" s="15"/>
      <c r="FH331" s="15"/>
      <c r="FI331" s="15"/>
      <c r="FJ331" s="15"/>
      <c r="FK331" s="15"/>
      <c r="FL331" s="15"/>
      <c r="FM331" s="15"/>
      <c r="FP331" s="15"/>
      <c r="FQ331" s="15"/>
      <c r="FR331" s="15"/>
      <c r="FS331" s="15"/>
      <c r="FT331" s="15"/>
      <c r="FU331" s="15"/>
      <c r="FV331" s="15"/>
      <c r="FW331" s="15"/>
      <c r="FZ331" s="15"/>
      <c r="GA331" s="15"/>
      <c r="GB331" s="15"/>
      <c r="GC331" s="15"/>
      <c r="GD331" s="15"/>
      <c r="GE331" s="15"/>
      <c r="GF331" s="15"/>
      <c r="GG331" s="15"/>
      <c r="GJ331" s="15"/>
      <c r="GK331" s="15"/>
      <c r="GL331" s="15"/>
      <c r="GM331" s="15"/>
      <c r="GN331" s="15"/>
      <c r="GO331" s="15"/>
      <c r="GP331" s="15"/>
      <c r="GQ331" s="15"/>
      <c r="GT331" s="15"/>
      <c r="GU331" s="15"/>
      <c r="GV331" s="15"/>
      <c r="GW331" s="15"/>
      <c r="GX331" s="15"/>
      <c r="GY331" s="15"/>
      <c r="GZ331" s="15"/>
      <c r="HA331" s="15"/>
      <c r="HD331" s="15"/>
      <c r="HE331" s="15"/>
      <c r="HF331" s="15"/>
      <c r="HG331" s="15"/>
      <c r="HH331" s="15"/>
      <c r="HI331" s="15"/>
      <c r="HJ331" s="15"/>
      <c r="HK331" s="15"/>
      <c r="HN331" s="15"/>
      <c r="HO331" s="15"/>
      <c r="HP331" s="15"/>
      <c r="HQ331" s="15"/>
      <c r="HR331" s="15"/>
      <c r="HS331" s="15"/>
      <c r="HT331" s="15"/>
      <c r="HU331" s="15"/>
      <c r="HX331" s="15"/>
      <c r="HY331" s="15"/>
      <c r="HZ331" s="15"/>
      <c r="IA331" s="15"/>
      <c r="IB331" s="15"/>
      <c r="IC331" s="15"/>
      <c r="ID331" s="15"/>
      <c r="IE331" s="15"/>
      <c r="IH331" s="15"/>
      <c r="II331" s="15"/>
      <c r="IJ331" s="15"/>
      <c r="IK331" s="15"/>
      <c r="IL331" s="15"/>
      <c r="IM331" s="15"/>
      <c r="IN331" s="15"/>
      <c r="IO331" s="15"/>
      <c r="IR331" s="15"/>
      <c r="IS331" s="15"/>
      <c r="IT331" s="15"/>
      <c r="IU331" s="15"/>
      <c r="IV331" s="15"/>
      <c r="IW331" s="15"/>
      <c r="IX331" s="15"/>
      <c r="IY331" s="15"/>
      <c r="JB331" s="15"/>
      <c r="JC331" s="15"/>
      <c r="JD331" s="15"/>
      <c r="JE331" s="15"/>
      <c r="JF331" s="15"/>
      <c r="JG331" s="15"/>
      <c r="JH331" s="15"/>
      <c r="JI331" s="15"/>
      <c r="JL331" s="15"/>
      <c r="JM331" s="15"/>
      <c r="JN331" s="15"/>
      <c r="JO331" s="15"/>
      <c r="JP331" s="15"/>
      <c r="JQ331" s="15"/>
      <c r="JR331" s="15"/>
      <c r="JS331" s="15"/>
      <c r="JV331" s="15"/>
      <c r="JW331" s="15"/>
      <c r="JX331" s="15"/>
      <c r="JY331" s="15"/>
      <c r="JZ331" s="15"/>
      <c r="KA331" s="15"/>
      <c r="KB331" s="15"/>
      <c r="KC331" s="15"/>
      <c r="KF331" s="15"/>
      <c r="KG331" s="15"/>
      <c r="KH331" s="15"/>
      <c r="KI331" s="15"/>
      <c r="KJ331" s="15"/>
      <c r="KK331" s="15"/>
      <c r="KL331" s="15"/>
      <c r="KM331" s="15"/>
      <c r="KP331" s="15"/>
      <c r="KQ331" s="15"/>
      <c r="KR331" s="15"/>
      <c r="KS331" s="15"/>
      <c r="KT331" s="15"/>
      <c r="KU331" s="15"/>
      <c r="KV331" s="15"/>
      <c r="KW331" s="15"/>
      <c r="KZ331" s="15"/>
      <c r="LA331" s="15"/>
    </row>
    <row r="332" spans="3:313" x14ac:dyDescent="0.25">
      <c r="C332" s="15"/>
      <c r="D332" s="15"/>
      <c r="E332" s="15"/>
      <c r="F332" s="15"/>
      <c r="G332" s="15"/>
      <c r="H332" s="15"/>
      <c r="I332" s="15"/>
      <c r="L332" s="15"/>
      <c r="M332" s="15"/>
      <c r="N332" s="15"/>
      <c r="O332" s="15"/>
      <c r="P332" s="15"/>
      <c r="Q332" s="15"/>
      <c r="R332" s="15"/>
      <c r="S332" s="15"/>
      <c r="V332" s="15"/>
      <c r="W332" s="15"/>
      <c r="X332" s="15"/>
      <c r="Y332" s="15"/>
      <c r="Z332" s="15"/>
      <c r="AA332" s="15"/>
      <c r="AB332" s="15"/>
      <c r="AC332" s="15"/>
      <c r="AF332" s="15"/>
      <c r="AG332" s="15"/>
      <c r="AH332" s="15"/>
      <c r="AI332" s="15"/>
      <c r="AJ332" s="15"/>
      <c r="AK332" s="15"/>
      <c r="AL332" s="15"/>
      <c r="AM332" s="15"/>
      <c r="AP332" s="15"/>
      <c r="AQ332" s="15"/>
      <c r="AR332" s="15"/>
      <c r="AS332" s="15"/>
      <c r="AT332" s="15"/>
      <c r="AU332" s="15"/>
      <c r="AV332" s="15"/>
      <c r="AW332" s="15"/>
      <c r="AZ332" s="15"/>
      <c r="BA332" s="15"/>
      <c r="BB332" s="15"/>
      <c r="BC332" s="15"/>
      <c r="BD332" s="15"/>
      <c r="BE332" s="15"/>
      <c r="BF332" s="15"/>
      <c r="BG332" s="15"/>
      <c r="BJ332" s="15"/>
      <c r="BK332" s="15"/>
      <c r="BL332" s="15"/>
      <c r="BM332" s="15"/>
      <c r="BN332" s="15"/>
      <c r="BO332" s="15"/>
      <c r="BP332" s="15"/>
      <c r="BQ332" s="15"/>
      <c r="BT332" s="15"/>
      <c r="BU332" s="15"/>
      <c r="BV332" s="15"/>
      <c r="BW332" s="15"/>
      <c r="BX332" s="15"/>
      <c r="BY332" s="15"/>
      <c r="BZ332" s="15"/>
      <c r="CA332" s="15"/>
      <c r="CD332" s="15"/>
      <c r="CE332" s="15"/>
      <c r="CF332" s="15"/>
      <c r="CG332" s="15"/>
      <c r="CH332" s="15"/>
      <c r="CI332" s="15"/>
      <c r="CJ332" s="15"/>
      <c r="CK332" s="15"/>
      <c r="CN332" s="15"/>
      <c r="CO332" s="15"/>
      <c r="CP332" s="15"/>
      <c r="CQ332" s="15"/>
      <c r="CR332" s="15"/>
      <c r="CS332" s="15"/>
      <c r="CT332" s="15"/>
      <c r="CU332" s="15"/>
      <c r="CX332" s="15"/>
      <c r="CY332" s="15"/>
      <c r="CZ332" s="15"/>
      <c r="DA332" s="15"/>
      <c r="DB332" s="15"/>
      <c r="DC332" s="15"/>
      <c r="DD332" s="15"/>
      <c r="DE332" s="15"/>
      <c r="DH332" s="15"/>
      <c r="DI332" s="15"/>
      <c r="DJ332" s="15"/>
      <c r="DK332" s="15"/>
      <c r="DL332" s="15"/>
      <c r="DM332" s="15"/>
      <c r="DN332" s="15"/>
      <c r="DO332" s="15"/>
      <c r="DR332" s="15"/>
      <c r="DS332" s="15"/>
      <c r="DT332" s="15"/>
      <c r="DU332" s="15"/>
      <c r="DV332" s="15"/>
      <c r="DW332" s="15"/>
      <c r="DX332" s="15"/>
      <c r="DY332" s="15"/>
      <c r="EB332" s="15"/>
      <c r="EC332" s="15"/>
      <c r="ED332" s="15"/>
      <c r="EE332" s="15"/>
      <c r="EF332" s="15"/>
      <c r="EG332" s="15"/>
      <c r="EH332" s="15"/>
      <c r="EI332" s="15"/>
      <c r="EL332" s="15"/>
      <c r="EM332" s="15"/>
      <c r="EN332" s="15"/>
      <c r="EO332" s="15"/>
      <c r="EP332" s="15"/>
      <c r="EQ332" s="15"/>
      <c r="ER332" s="15"/>
      <c r="ES332" s="15"/>
      <c r="EV332" s="15"/>
      <c r="EW332" s="15"/>
      <c r="EX332" s="15"/>
      <c r="EY332" s="15"/>
      <c r="EZ332" s="15"/>
      <c r="FA332" s="15"/>
      <c r="FB332" s="15"/>
      <c r="FC332" s="15"/>
      <c r="FF332" s="15"/>
      <c r="FG332" s="15"/>
      <c r="FH332" s="15"/>
      <c r="FI332" s="15"/>
      <c r="FJ332" s="15"/>
      <c r="FK332" s="15"/>
      <c r="FL332" s="15"/>
      <c r="FM332" s="15"/>
      <c r="FP332" s="15"/>
      <c r="FQ332" s="15"/>
      <c r="FR332" s="15"/>
      <c r="FS332" s="15"/>
      <c r="FT332" s="15"/>
      <c r="FU332" s="15"/>
      <c r="FV332" s="15"/>
      <c r="FW332" s="15"/>
      <c r="FZ332" s="15"/>
      <c r="GA332" s="15"/>
      <c r="GB332" s="15"/>
      <c r="GC332" s="15"/>
      <c r="GD332" s="15"/>
      <c r="GE332" s="15"/>
      <c r="GF332" s="15"/>
      <c r="GG332" s="15"/>
      <c r="GJ332" s="15"/>
      <c r="GK332" s="15"/>
      <c r="GL332" s="15"/>
      <c r="GM332" s="15"/>
      <c r="GN332" s="15"/>
      <c r="GO332" s="15"/>
      <c r="GP332" s="15"/>
      <c r="GQ332" s="15"/>
      <c r="GT332" s="15"/>
      <c r="GU332" s="15"/>
      <c r="GV332" s="15"/>
      <c r="GW332" s="15"/>
      <c r="GX332" s="15"/>
      <c r="GY332" s="15"/>
      <c r="GZ332" s="15"/>
      <c r="HA332" s="15"/>
      <c r="HD332" s="15"/>
      <c r="HE332" s="15"/>
      <c r="HF332" s="15"/>
      <c r="HG332" s="15"/>
      <c r="HH332" s="15"/>
      <c r="HI332" s="15"/>
      <c r="HJ332" s="15"/>
      <c r="HK332" s="15"/>
      <c r="HN332" s="15"/>
      <c r="HO332" s="15"/>
      <c r="HP332" s="15"/>
      <c r="HQ332" s="15"/>
      <c r="HR332" s="15"/>
      <c r="HS332" s="15"/>
      <c r="HT332" s="15"/>
      <c r="HU332" s="15"/>
      <c r="HX332" s="15"/>
      <c r="HY332" s="15"/>
      <c r="HZ332" s="15"/>
      <c r="IA332" s="15"/>
      <c r="IB332" s="15"/>
      <c r="IC332" s="15"/>
      <c r="ID332" s="15"/>
      <c r="IE332" s="15"/>
      <c r="IH332" s="15"/>
      <c r="II332" s="15"/>
      <c r="IJ332" s="15"/>
      <c r="IK332" s="15"/>
      <c r="IL332" s="15"/>
      <c r="IM332" s="15"/>
      <c r="IN332" s="15"/>
      <c r="IO332" s="15"/>
      <c r="IR332" s="15"/>
      <c r="IS332" s="15"/>
      <c r="IT332" s="15"/>
      <c r="IU332" s="15"/>
      <c r="IV332" s="15"/>
      <c r="IW332" s="15"/>
      <c r="IX332" s="15"/>
      <c r="IY332" s="15"/>
      <c r="JB332" s="15"/>
      <c r="JC332" s="15"/>
      <c r="JD332" s="15"/>
      <c r="JE332" s="15"/>
      <c r="JF332" s="15"/>
      <c r="JG332" s="15"/>
      <c r="JH332" s="15"/>
      <c r="JI332" s="15"/>
      <c r="JL332" s="15"/>
      <c r="JM332" s="15"/>
      <c r="JN332" s="15"/>
      <c r="JO332" s="15"/>
      <c r="JP332" s="15"/>
      <c r="JQ332" s="15"/>
      <c r="JR332" s="15"/>
      <c r="JS332" s="15"/>
      <c r="JV332" s="15"/>
      <c r="JW332" s="15"/>
      <c r="JX332" s="15"/>
      <c r="JY332" s="15"/>
      <c r="JZ332" s="15"/>
      <c r="KA332" s="15"/>
      <c r="KB332" s="15"/>
      <c r="KC332" s="15"/>
      <c r="KF332" s="15"/>
      <c r="KG332" s="15"/>
      <c r="KH332" s="15"/>
      <c r="KI332" s="15"/>
      <c r="KJ332" s="15"/>
      <c r="KK332" s="15"/>
      <c r="KL332" s="15"/>
      <c r="KM332" s="15"/>
      <c r="KP332" s="15"/>
      <c r="KQ332" s="15"/>
      <c r="KR332" s="15"/>
      <c r="KS332" s="15"/>
      <c r="KT332" s="15"/>
      <c r="KU332" s="15"/>
      <c r="KV332" s="15"/>
      <c r="KW332" s="15"/>
      <c r="KZ332" s="15"/>
      <c r="LA332" s="15"/>
    </row>
    <row r="333" spans="3:313" x14ac:dyDescent="0.25">
      <c r="C333" s="15"/>
      <c r="D333" s="15"/>
      <c r="E333" s="15"/>
      <c r="F333" s="15"/>
      <c r="G333" s="15"/>
      <c r="H333" s="15"/>
      <c r="I333" s="15"/>
      <c r="L333" s="15"/>
      <c r="M333" s="15"/>
      <c r="N333" s="15"/>
      <c r="O333" s="15"/>
      <c r="P333" s="15"/>
      <c r="Q333" s="15"/>
      <c r="R333" s="15"/>
      <c r="S333" s="15"/>
      <c r="V333" s="15"/>
      <c r="W333" s="15"/>
      <c r="X333" s="15"/>
      <c r="Y333" s="15"/>
      <c r="Z333" s="15"/>
      <c r="AA333" s="15"/>
      <c r="AB333" s="15"/>
      <c r="AC333" s="15"/>
      <c r="AF333" s="15"/>
      <c r="AG333" s="15"/>
      <c r="AH333" s="15"/>
      <c r="AI333" s="15"/>
      <c r="AJ333" s="15"/>
      <c r="AK333" s="15"/>
      <c r="AL333" s="15"/>
      <c r="AM333" s="15"/>
      <c r="AP333" s="15"/>
      <c r="AQ333" s="15"/>
      <c r="AR333" s="15"/>
      <c r="AS333" s="15"/>
      <c r="AT333" s="15"/>
      <c r="AU333" s="15"/>
      <c r="AV333" s="15"/>
      <c r="AW333" s="15"/>
      <c r="AZ333" s="15"/>
      <c r="BA333" s="15"/>
      <c r="BB333" s="15"/>
      <c r="BC333" s="15"/>
      <c r="BD333" s="15"/>
      <c r="BE333" s="15"/>
      <c r="BF333" s="15"/>
      <c r="BG333" s="15"/>
      <c r="BJ333" s="15"/>
      <c r="BK333" s="15"/>
      <c r="BL333" s="15"/>
      <c r="BM333" s="15"/>
      <c r="BN333" s="15"/>
      <c r="BO333" s="15"/>
      <c r="BP333" s="15"/>
      <c r="BQ333" s="15"/>
      <c r="BT333" s="15"/>
      <c r="BU333" s="15"/>
      <c r="BV333" s="15"/>
      <c r="BW333" s="15"/>
      <c r="BX333" s="15"/>
      <c r="BY333" s="15"/>
      <c r="BZ333" s="15"/>
      <c r="CA333" s="15"/>
      <c r="CD333" s="15"/>
      <c r="CE333" s="15"/>
      <c r="CF333" s="15"/>
      <c r="CG333" s="15"/>
      <c r="CH333" s="15"/>
      <c r="CI333" s="15"/>
      <c r="CJ333" s="15"/>
      <c r="CK333" s="15"/>
      <c r="CN333" s="15"/>
      <c r="CO333" s="15"/>
      <c r="CP333" s="15"/>
      <c r="CQ333" s="15"/>
      <c r="CR333" s="15"/>
      <c r="CS333" s="15"/>
      <c r="CT333" s="15"/>
      <c r="CU333" s="15"/>
      <c r="CX333" s="15"/>
      <c r="CY333" s="15"/>
      <c r="CZ333" s="15"/>
      <c r="DA333" s="15"/>
      <c r="DB333" s="15"/>
      <c r="DC333" s="15"/>
      <c r="DD333" s="15"/>
      <c r="DE333" s="15"/>
      <c r="DH333" s="15"/>
      <c r="DI333" s="15"/>
      <c r="DJ333" s="15"/>
      <c r="DK333" s="15"/>
      <c r="DL333" s="15"/>
      <c r="DM333" s="15"/>
      <c r="DN333" s="15"/>
      <c r="DO333" s="15"/>
      <c r="DR333" s="15"/>
      <c r="DS333" s="15"/>
      <c r="DT333" s="15"/>
      <c r="DU333" s="15"/>
      <c r="DV333" s="15"/>
      <c r="DW333" s="15"/>
      <c r="DX333" s="15"/>
      <c r="DY333" s="15"/>
      <c r="EB333" s="15"/>
      <c r="EC333" s="15"/>
      <c r="ED333" s="15"/>
      <c r="EE333" s="15"/>
      <c r="EF333" s="15"/>
      <c r="EG333" s="15"/>
      <c r="EH333" s="15"/>
      <c r="EI333" s="15"/>
      <c r="EL333" s="15"/>
      <c r="EM333" s="15"/>
      <c r="EN333" s="15"/>
      <c r="EO333" s="15"/>
      <c r="EP333" s="15"/>
      <c r="EQ333" s="15"/>
      <c r="ER333" s="15"/>
      <c r="ES333" s="15"/>
      <c r="EV333" s="15"/>
      <c r="EW333" s="15"/>
      <c r="EX333" s="15"/>
      <c r="EY333" s="15"/>
      <c r="EZ333" s="15"/>
      <c r="FA333" s="15"/>
      <c r="FB333" s="15"/>
      <c r="FC333" s="15"/>
      <c r="FF333" s="15"/>
      <c r="FG333" s="15"/>
      <c r="FH333" s="15"/>
      <c r="FI333" s="15"/>
      <c r="FJ333" s="15"/>
      <c r="FK333" s="15"/>
      <c r="FL333" s="15"/>
      <c r="FM333" s="15"/>
      <c r="FP333" s="15"/>
      <c r="FQ333" s="15"/>
      <c r="FR333" s="15"/>
      <c r="FS333" s="15"/>
      <c r="FT333" s="15"/>
      <c r="FU333" s="15"/>
      <c r="FV333" s="15"/>
      <c r="FW333" s="15"/>
      <c r="FZ333" s="15"/>
      <c r="GA333" s="15"/>
      <c r="GB333" s="15"/>
      <c r="GC333" s="15"/>
      <c r="GD333" s="15"/>
      <c r="GE333" s="15"/>
      <c r="GF333" s="15"/>
      <c r="GG333" s="15"/>
      <c r="GJ333" s="15"/>
      <c r="GK333" s="15"/>
      <c r="GL333" s="15"/>
      <c r="GM333" s="15"/>
      <c r="GN333" s="15"/>
      <c r="GO333" s="15"/>
      <c r="GP333" s="15"/>
      <c r="GQ333" s="15"/>
      <c r="GT333" s="15"/>
      <c r="GU333" s="15"/>
      <c r="GV333" s="15"/>
      <c r="GW333" s="15"/>
      <c r="GX333" s="15"/>
      <c r="GY333" s="15"/>
      <c r="GZ333" s="15"/>
      <c r="HA333" s="15"/>
      <c r="HD333" s="15"/>
      <c r="HE333" s="15"/>
      <c r="HF333" s="15"/>
      <c r="HG333" s="15"/>
      <c r="HH333" s="15"/>
      <c r="HI333" s="15"/>
      <c r="HJ333" s="15"/>
      <c r="HK333" s="15"/>
      <c r="HN333" s="15"/>
      <c r="HO333" s="15"/>
      <c r="HP333" s="15"/>
      <c r="HQ333" s="15"/>
      <c r="HR333" s="15"/>
      <c r="HS333" s="15"/>
      <c r="HT333" s="15"/>
      <c r="HU333" s="15"/>
      <c r="HX333" s="15"/>
      <c r="HY333" s="15"/>
      <c r="HZ333" s="15"/>
      <c r="IA333" s="15"/>
      <c r="IB333" s="15"/>
      <c r="IC333" s="15"/>
      <c r="ID333" s="15"/>
      <c r="IE333" s="15"/>
      <c r="IH333" s="15"/>
      <c r="II333" s="15"/>
      <c r="IJ333" s="15"/>
      <c r="IK333" s="15"/>
      <c r="IL333" s="15"/>
      <c r="IM333" s="15"/>
      <c r="IN333" s="15"/>
      <c r="IO333" s="15"/>
      <c r="IR333" s="15"/>
      <c r="IS333" s="15"/>
      <c r="IT333" s="15"/>
      <c r="IU333" s="15"/>
      <c r="IV333" s="15"/>
      <c r="IW333" s="15"/>
      <c r="IX333" s="15"/>
      <c r="IY333" s="15"/>
      <c r="JB333" s="15"/>
      <c r="JC333" s="15"/>
      <c r="JD333" s="15"/>
      <c r="JE333" s="15"/>
      <c r="JF333" s="15"/>
      <c r="JG333" s="15"/>
      <c r="JH333" s="15"/>
      <c r="JI333" s="15"/>
      <c r="JL333" s="15"/>
      <c r="JM333" s="15"/>
      <c r="JN333" s="15"/>
      <c r="JO333" s="15"/>
      <c r="JP333" s="15"/>
      <c r="JQ333" s="15"/>
      <c r="JR333" s="15"/>
      <c r="JS333" s="15"/>
      <c r="JV333" s="15"/>
      <c r="JW333" s="15"/>
      <c r="JX333" s="15"/>
      <c r="JY333" s="15"/>
      <c r="JZ333" s="15"/>
      <c r="KA333" s="15"/>
      <c r="KB333" s="15"/>
      <c r="KC333" s="15"/>
      <c r="KF333" s="15"/>
      <c r="KG333" s="15"/>
      <c r="KH333" s="15"/>
      <c r="KI333" s="15"/>
      <c r="KJ333" s="15"/>
      <c r="KK333" s="15"/>
      <c r="KL333" s="15"/>
      <c r="KM333" s="15"/>
      <c r="KP333" s="15"/>
      <c r="KQ333" s="15"/>
      <c r="KR333" s="15"/>
      <c r="KS333" s="15"/>
      <c r="KT333" s="15"/>
      <c r="KU333" s="15"/>
      <c r="KV333" s="15"/>
      <c r="KW333" s="15"/>
      <c r="KZ333" s="15"/>
      <c r="LA333" s="15"/>
    </row>
    <row r="334" spans="3:313" x14ac:dyDescent="0.25">
      <c r="C334" s="15"/>
      <c r="D334" s="15"/>
      <c r="E334" s="15"/>
      <c r="F334" s="15"/>
      <c r="G334" s="15"/>
      <c r="H334" s="15"/>
      <c r="I334" s="15"/>
      <c r="L334" s="15"/>
      <c r="M334" s="15"/>
      <c r="N334" s="15"/>
      <c r="O334" s="15"/>
      <c r="P334" s="15"/>
      <c r="Q334" s="15"/>
      <c r="R334" s="15"/>
      <c r="S334" s="15"/>
      <c r="V334" s="15"/>
      <c r="W334" s="15"/>
      <c r="X334" s="15"/>
      <c r="Y334" s="15"/>
      <c r="Z334" s="15"/>
      <c r="AA334" s="15"/>
      <c r="AB334" s="15"/>
      <c r="AC334" s="15"/>
      <c r="AF334" s="15"/>
      <c r="AG334" s="15"/>
      <c r="AH334" s="15"/>
      <c r="AI334" s="15"/>
      <c r="AJ334" s="15"/>
      <c r="AK334" s="15"/>
      <c r="AL334" s="15"/>
      <c r="AM334" s="15"/>
      <c r="AP334" s="15"/>
      <c r="AQ334" s="15"/>
      <c r="AR334" s="15"/>
      <c r="AS334" s="15"/>
      <c r="AT334" s="15"/>
      <c r="AU334" s="15"/>
      <c r="AV334" s="15"/>
      <c r="AW334" s="15"/>
      <c r="AZ334" s="15"/>
      <c r="BA334" s="15"/>
      <c r="BB334" s="15"/>
      <c r="BC334" s="15"/>
      <c r="BD334" s="15"/>
      <c r="BE334" s="15"/>
      <c r="BF334" s="15"/>
      <c r="BG334" s="15"/>
      <c r="BJ334" s="15"/>
      <c r="BK334" s="15"/>
      <c r="BL334" s="15"/>
      <c r="BM334" s="15"/>
      <c r="BN334" s="15"/>
      <c r="BO334" s="15"/>
      <c r="BP334" s="15"/>
      <c r="BQ334" s="15"/>
      <c r="BT334" s="15"/>
      <c r="BU334" s="15"/>
      <c r="BV334" s="15"/>
      <c r="BW334" s="15"/>
      <c r="BX334" s="15"/>
      <c r="BY334" s="15"/>
      <c r="BZ334" s="15"/>
      <c r="CA334" s="15"/>
      <c r="CD334" s="15"/>
      <c r="CE334" s="15"/>
      <c r="CF334" s="15"/>
      <c r="CG334" s="15"/>
      <c r="CH334" s="15"/>
      <c r="CI334" s="15"/>
      <c r="CJ334" s="15"/>
      <c r="CK334" s="15"/>
      <c r="CN334" s="15"/>
      <c r="CO334" s="15"/>
      <c r="CP334" s="15"/>
      <c r="CQ334" s="15"/>
      <c r="CR334" s="15"/>
      <c r="CS334" s="15"/>
      <c r="CT334" s="15"/>
      <c r="CU334" s="15"/>
      <c r="CX334" s="15"/>
      <c r="CY334" s="15"/>
      <c r="CZ334" s="15"/>
      <c r="DA334" s="15"/>
      <c r="DB334" s="15"/>
      <c r="DC334" s="15"/>
      <c r="DD334" s="15"/>
      <c r="DE334" s="15"/>
      <c r="DH334" s="15"/>
      <c r="DI334" s="15"/>
      <c r="DJ334" s="15"/>
      <c r="DK334" s="15"/>
      <c r="DL334" s="15"/>
      <c r="DM334" s="15"/>
      <c r="DN334" s="15"/>
      <c r="DO334" s="15"/>
      <c r="DR334" s="15"/>
      <c r="DS334" s="15"/>
      <c r="DT334" s="15"/>
      <c r="DU334" s="15"/>
      <c r="DV334" s="15"/>
      <c r="DW334" s="15"/>
      <c r="DX334" s="15"/>
      <c r="DY334" s="15"/>
      <c r="EB334" s="15"/>
      <c r="EC334" s="15"/>
      <c r="ED334" s="15"/>
      <c r="EE334" s="15"/>
      <c r="EF334" s="15"/>
      <c r="EG334" s="15"/>
      <c r="EH334" s="15"/>
      <c r="EI334" s="15"/>
      <c r="EL334" s="15"/>
      <c r="EM334" s="15"/>
      <c r="EN334" s="15"/>
      <c r="EO334" s="15"/>
      <c r="EP334" s="15"/>
      <c r="EQ334" s="15"/>
      <c r="ER334" s="15"/>
      <c r="ES334" s="15"/>
      <c r="EV334" s="15"/>
      <c r="EW334" s="15"/>
      <c r="EX334" s="15"/>
      <c r="EY334" s="15"/>
      <c r="EZ334" s="15"/>
      <c r="FA334" s="15"/>
      <c r="FB334" s="15"/>
      <c r="FC334" s="15"/>
      <c r="FF334" s="15"/>
      <c r="FG334" s="15"/>
      <c r="FH334" s="15"/>
      <c r="FI334" s="15"/>
      <c r="FJ334" s="15"/>
      <c r="FK334" s="15"/>
      <c r="FL334" s="15"/>
      <c r="FM334" s="15"/>
      <c r="FP334" s="15"/>
      <c r="FQ334" s="15"/>
      <c r="FR334" s="15"/>
      <c r="FS334" s="15"/>
      <c r="FT334" s="15"/>
      <c r="FU334" s="15"/>
      <c r="FV334" s="15"/>
      <c r="FW334" s="15"/>
      <c r="FZ334" s="15"/>
      <c r="GA334" s="15"/>
      <c r="GB334" s="15"/>
      <c r="GC334" s="15"/>
      <c r="GD334" s="15"/>
      <c r="GE334" s="15"/>
      <c r="GF334" s="15"/>
      <c r="GG334" s="15"/>
      <c r="GJ334" s="15"/>
      <c r="GK334" s="15"/>
      <c r="GL334" s="15"/>
      <c r="GM334" s="15"/>
      <c r="GN334" s="15"/>
      <c r="GO334" s="15"/>
      <c r="GP334" s="15"/>
      <c r="GQ334" s="15"/>
      <c r="GT334" s="15"/>
      <c r="GU334" s="15"/>
      <c r="GV334" s="15"/>
      <c r="GW334" s="15"/>
      <c r="GX334" s="15"/>
      <c r="GY334" s="15"/>
      <c r="GZ334" s="15"/>
      <c r="HA334" s="15"/>
      <c r="HD334" s="15"/>
      <c r="HE334" s="15"/>
      <c r="HF334" s="15"/>
      <c r="HG334" s="15"/>
      <c r="HH334" s="15"/>
      <c r="HI334" s="15"/>
      <c r="HJ334" s="15"/>
      <c r="HK334" s="15"/>
      <c r="HN334" s="15"/>
      <c r="HO334" s="15"/>
      <c r="HP334" s="15"/>
      <c r="HQ334" s="15"/>
      <c r="HR334" s="15"/>
      <c r="HS334" s="15"/>
      <c r="HT334" s="15"/>
      <c r="HU334" s="15"/>
      <c r="HX334" s="15"/>
      <c r="HY334" s="15"/>
      <c r="HZ334" s="15"/>
      <c r="IA334" s="15"/>
      <c r="IB334" s="15"/>
      <c r="IC334" s="15"/>
      <c r="ID334" s="15"/>
      <c r="IE334" s="15"/>
      <c r="IH334" s="15"/>
      <c r="II334" s="15"/>
      <c r="IJ334" s="15"/>
      <c r="IK334" s="15"/>
      <c r="IL334" s="15"/>
      <c r="IM334" s="15"/>
      <c r="IN334" s="15"/>
      <c r="IO334" s="15"/>
      <c r="IR334" s="15"/>
      <c r="IS334" s="15"/>
      <c r="IT334" s="15"/>
      <c r="IU334" s="15"/>
      <c r="IV334" s="15"/>
      <c r="IW334" s="15"/>
      <c r="IX334" s="15"/>
      <c r="IY334" s="15"/>
      <c r="JB334" s="15"/>
      <c r="JC334" s="15"/>
      <c r="JD334" s="15"/>
      <c r="JE334" s="15"/>
      <c r="JF334" s="15"/>
      <c r="JG334" s="15"/>
      <c r="JH334" s="15"/>
      <c r="JI334" s="15"/>
      <c r="JL334" s="15"/>
      <c r="JM334" s="15"/>
      <c r="JN334" s="15"/>
      <c r="JO334" s="15"/>
      <c r="JP334" s="15"/>
      <c r="JQ334" s="15"/>
      <c r="JR334" s="15"/>
      <c r="JS334" s="15"/>
      <c r="JV334" s="15"/>
      <c r="JW334" s="15"/>
      <c r="JX334" s="15"/>
      <c r="JY334" s="15"/>
      <c r="JZ334" s="15"/>
      <c r="KA334" s="15"/>
      <c r="KB334" s="15"/>
      <c r="KC334" s="15"/>
      <c r="KF334" s="15"/>
      <c r="KG334" s="15"/>
      <c r="KH334" s="15"/>
      <c r="KI334" s="15"/>
      <c r="KJ334" s="15"/>
      <c r="KK334" s="15"/>
      <c r="KL334" s="15"/>
      <c r="KM334" s="15"/>
      <c r="KP334" s="15"/>
      <c r="KQ334" s="15"/>
      <c r="KR334" s="15"/>
      <c r="KS334" s="15"/>
      <c r="KT334" s="15"/>
      <c r="KU334" s="15"/>
      <c r="KV334" s="15"/>
      <c r="KW334" s="15"/>
      <c r="KZ334" s="15"/>
      <c r="LA334" s="15"/>
    </row>
    <row r="335" spans="3:313" x14ac:dyDescent="0.25">
      <c r="C335" s="15"/>
      <c r="D335" s="15"/>
      <c r="E335" s="15"/>
      <c r="F335" s="15"/>
      <c r="G335" s="15"/>
      <c r="H335" s="15"/>
      <c r="I335" s="15"/>
      <c r="L335" s="15"/>
      <c r="M335" s="15"/>
      <c r="N335" s="15"/>
      <c r="O335" s="15"/>
      <c r="P335" s="15"/>
      <c r="Q335" s="15"/>
      <c r="R335" s="15"/>
      <c r="S335" s="15"/>
      <c r="V335" s="15"/>
      <c r="W335" s="15"/>
      <c r="X335" s="15"/>
      <c r="Y335" s="15"/>
      <c r="Z335" s="15"/>
      <c r="AA335" s="15"/>
      <c r="AB335" s="15"/>
      <c r="AC335" s="15"/>
      <c r="AF335" s="15"/>
      <c r="AG335" s="15"/>
      <c r="AH335" s="15"/>
      <c r="AI335" s="15"/>
      <c r="AJ335" s="15"/>
      <c r="AK335" s="15"/>
      <c r="AL335" s="15"/>
      <c r="AM335" s="15"/>
      <c r="AP335" s="15"/>
      <c r="AQ335" s="15"/>
      <c r="AR335" s="15"/>
      <c r="AS335" s="15"/>
      <c r="AT335" s="15"/>
      <c r="AU335" s="15"/>
      <c r="AV335" s="15"/>
      <c r="AW335" s="15"/>
      <c r="AZ335" s="15"/>
      <c r="BA335" s="15"/>
      <c r="BB335" s="15"/>
      <c r="BC335" s="15"/>
      <c r="BD335" s="15"/>
      <c r="BE335" s="15"/>
      <c r="BF335" s="15"/>
      <c r="BG335" s="15"/>
      <c r="BJ335" s="15"/>
      <c r="BK335" s="15"/>
      <c r="BL335" s="15"/>
      <c r="BM335" s="15"/>
      <c r="BN335" s="15"/>
      <c r="BO335" s="15"/>
      <c r="BP335" s="15"/>
      <c r="BQ335" s="15"/>
      <c r="BT335" s="15"/>
      <c r="BU335" s="15"/>
      <c r="BV335" s="15"/>
      <c r="BW335" s="15"/>
      <c r="BX335" s="15"/>
      <c r="BY335" s="15"/>
      <c r="BZ335" s="15"/>
      <c r="CA335" s="15"/>
      <c r="CD335" s="15"/>
      <c r="CE335" s="15"/>
      <c r="CF335" s="15"/>
      <c r="CG335" s="15"/>
      <c r="CH335" s="15"/>
      <c r="CI335" s="15"/>
      <c r="CJ335" s="15"/>
      <c r="CK335" s="15"/>
      <c r="CN335" s="15"/>
      <c r="CO335" s="15"/>
      <c r="CP335" s="15"/>
      <c r="CQ335" s="15"/>
      <c r="CR335" s="15"/>
      <c r="CS335" s="15"/>
      <c r="CT335" s="15"/>
      <c r="CU335" s="15"/>
      <c r="CX335" s="15"/>
      <c r="CY335" s="15"/>
      <c r="CZ335" s="15"/>
      <c r="DA335" s="15"/>
      <c r="DB335" s="15"/>
      <c r="DC335" s="15"/>
      <c r="DD335" s="15"/>
      <c r="DE335" s="15"/>
      <c r="DH335" s="15"/>
      <c r="DI335" s="15"/>
      <c r="DJ335" s="15"/>
      <c r="DK335" s="15"/>
      <c r="DL335" s="15"/>
      <c r="DM335" s="15"/>
      <c r="DN335" s="15"/>
      <c r="DO335" s="15"/>
      <c r="DR335" s="15"/>
      <c r="DS335" s="15"/>
      <c r="DT335" s="15"/>
      <c r="DU335" s="15"/>
      <c r="DV335" s="15"/>
      <c r="DW335" s="15"/>
      <c r="DX335" s="15"/>
      <c r="DY335" s="15"/>
      <c r="EB335" s="15"/>
      <c r="EC335" s="15"/>
      <c r="ED335" s="15"/>
      <c r="EE335" s="15"/>
      <c r="EF335" s="15"/>
      <c r="EG335" s="15"/>
      <c r="EH335" s="15"/>
      <c r="EI335" s="15"/>
      <c r="EL335" s="15"/>
      <c r="EM335" s="15"/>
      <c r="EN335" s="15"/>
      <c r="EO335" s="15"/>
      <c r="EP335" s="15"/>
      <c r="EQ335" s="15"/>
      <c r="ER335" s="15"/>
      <c r="ES335" s="15"/>
      <c r="EV335" s="15"/>
      <c r="EW335" s="15"/>
      <c r="EX335" s="15"/>
      <c r="EY335" s="15"/>
      <c r="EZ335" s="15"/>
      <c r="FA335" s="15"/>
      <c r="FB335" s="15"/>
      <c r="FC335" s="15"/>
      <c r="FF335" s="15"/>
      <c r="FG335" s="15"/>
      <c r="FH335" s="15"/>
      <c r="FI335" s="15"/>
      <c r="FJ335" s="15"/>
      <c r="FK335" s="15"/>
      <c r="FL335" s="15"/>
      <c r="FM335" s="15"/>
      <c r="FP335" s="15"/>
      <c r="FQ335" s="15"/>
      <c r="FR335" s="15"/>
      <c r="FS335" s="15"/>
      <c r="FT335" s="15"/>
      <c r="FU335" s="15"/>
      <c r="FV335" s="15"/>
      <c r="FW335" s="15"/>
      <c r="FZ335" s="15"/>
      <c r="GA335" s="15"/>
      <c r="GB335" s="15"/>
      <c r="GC335" s="15"/>
      <c r="GD335" s="15"/>
      <c r="GE335" s="15"/>
      <c r="GF335" s="15"/>
      <c r="GG335" s="15"/>
      <c r="GJ335" s="15"/>
      <c r="GK335" s="15"/>
      <c r="GL335" s="15"/>
      <c r="GM335" s="15"/>
      <c r="GN335" s="15"/>
      <c r="GO335" s="15"/>
      <c r="GP335" s="15"/>
      <c r="GQ335" s="15"/>
      <c r="GT335" s="15"/>
      <c r="GU335" s="15"/>
      <c r="GV335" s="15"/>
      <c r="GW335" s="15"/>
      <c r="GX335" s="15"/>
      <c r="GY335" s="15"/>
      <c r="GZ335" s="15"/>
      <c r="HA335" s="15"/>
      <c r="HD335" s="15"/>
      <c r="HE335" s="15"/>
      <c r="HF335" s="15"/>
      <c r="HG335" s="15"/>
      <c r="HH335" s="15"/>
      <c r="HI335" s="15"/>
      <c r="HJ335" s="15"/>
      <c r="HK335" s="15"/>
      <c r="HN335" s="15"/>
      <c r="HO335" s="15"/>
      <c r="HP335" s="15"/>
      <c r="HQ335" s="15"/>
      <c r="HR335" s="15"/>
      <c r="HS335" s="15"/>
      <c r="HT335" s="15"/>
      <c r="HU335" s="15"/>
      <c r="HX335" s="15"/>
      <c r="HY335" s="15"/>
      <c r="HZ335" s="15"/>
      <c r="IA335" s="15"/>
      <c r="IB335" s="15"/>
      <c r="IC335" s="15"/>
      <c r="ID335" s="15"/>
      <c r="IE335" s="15"/>
      <c r="IH335" s="15"/>
      <c r="II335" s="15"/>
      <c r="IJ335" s="15"/>
      <c r="IK335" s="15"/>
      <c r="IL335" s="15"/>
      <c r="IM335" s="15"/>
      <c r="IN335" s="15"/>
      <c r="IO335" s="15"/>
      <c r="IR335" s="15"/>
      <c r="IS335" s="15"/>
      <c r="IT335" s="15"/>
      <c r="IU335" s="15"/>
      <c r="IV335" s="15"/>
      <c r="IW335" s="15"/>
      <c r="IX335" s="15"/>
      <c r="IY335" s="15"/>
      <c r="JB335" s="15"/>
      <c r="JC335" s="15"/>
      <c r="JD335" s="15"/>
      <c r="JE335" s="15"/>
      <c r="JF335" s="15"/>
      <c r="JG335" s="15"/>
      <c r="JH335" s="15"/>
      <c r="JI335" s="15"/>
      <c r="JL335" s="15"/>
      <c r="JM335" s="15"/>
      <c r="JN335" s="15"/>
      <c r="JO335" s="15"/>
      <c r="JP335" s="15"/>
      <c r="JQ335" s="15"/>
      <c r="JR335" s="15"/>
      <c r="JS335" s="15"/>
      <c r="JV335" s="15"/>
      <c r="JW335" s="15"/>
      <c r="JX335" s="15"/>
      <c r="JY335" s="15"/>
      <c r="JZ335" s="15"/>
      <c r="KA335" s="15"/>
      <c r="KB335" s="15"/>
      <c r="KC335" s="15"/>
      <c r="KF335" s="15"/>
      <c r="KG335" s="15"/>
      <c r="KH335" s="15"/>
      <c r="KI335" s="15"/>
      <c r="KJ335" s="15"/>
      <c r="KK335" s="15"/>
      <c r="KL335" s="15"/>
      <c r="KM335" s="15"/>
      <c r="KP335" s="15"/>
      <c r="KQ335" s="15"/>
      <c r="KR335" s="15"/>
      <c r="KS335" s="15"/>
      <c r="KT335" s="15"/>
      <c r="KU335" s="15"/>
      <c r="KV335" s="15"/>
      <c r="KW335" s="15"/>
      <c r="KZ335" s="15"/>
      <c r="LA335" s="15"/>
    </row>
    <row r="336" spans="3:313" x14ac:dyDescent="0.25">
      <c r="C336" s="15"/>
      <c r="D336" s="15"/>
      <c r="E336" s="15"/>
      <c r="F336" s="15"/>
      <c r="G336" s="15"/>
      <c r="H336" s="15"/>
      <c r="I336" s="15"/>
      <c r="L336" s="15"/>
      <c r="M336" s="15"/>
      <c r="N336" s="15"/>
      <c r="O336" s="15"/>
      <c r="P336" s="15"/>
      <c r="Q336" s="15"/>
      <c r="R336" s="15"/>
      <c r="S336" s="15"/>
      <c r="V336" s="15"/>
      <c r="W336" s="15"/>
      <c r="X336" s="15"/>
      <c r="Y336" s="15"/>
      <c r="Z336" s="15"/>
      <c r="AA336" s="15"/>
      <c r="AB336" s="15"/>
      <c r="AC336" s="15"/>
      <c r="AF336" s="15"/>
      <c r="AG336" s="15"/>
      <c r="AH336" s="15"/>
      <c r="AI336" s="15"/>
      <c r="AJ336" s="15"/>
      <c r="AK336" s="15"/>
      <c r="AL336" s="15"/>
      <c r="AM336" s="15"/>
      <c r="AP336" s="15"/>
      <c r="AQ336" s="15"/>
      <c r="AR336" s="15"/>
      <c r="AS336" s="15"/>
      <c r="AT336" s="15"/>
      <c r="AU336" s="15"/>
      <c r="AV336" s="15"/>
      <c r="AW336" s="15"/>
      <c r="AZ336" s="15"/>
      <c r="BA336" s="15"/>
      <c r="BB336" s="15"/>
      <c r="BC336" s="15"/>
      <c r="BD336" s="15"/>
      <c r="BE336" s="15"/>
      <c r="BF336" s="15"/>
      <c r="BG336" s="15"/>
      <c r="BJ336" s="15"/>
      <c r="BK336" s="15"/>
      <c r="BL336" s="15"/>
      <c r="BM336" s="15"/>
      <c r="BN336" s="15"/>
      <c r="BO336" s="15"/>
      <c r="BP336" s="15"/>
      <c r="BQ336" s="15"/>
      <c r="BT336" s="15"/>
      <c r="BU336" s="15"/>
      <c r="BV336" s="15"/>
      <c r="BW336" s="15"/>
      <c r="BX336" s="15"/>
      <c r="BY336" s="15"/>
      <c r="BZ336" s="15"/>
      <c r="CA336" s="15"/>
      <c r="CD336" s="15"/>
      <c r="CE336" s="15"/>
      <c r="CF336" s="15"/>
      <c r="CG336" s="15"/>
      <c r="CH336" s="15"/>
      <c r="CI336" s="15"/>
      <c r="CJ336" s="15"/>
      <c r="CK336" s="15"/>
      <c r="CN336" s="15"/>
      <c r="CO336" s="15"/>
      <c r="CP336" s="15"/>
      <c r="CQ336" s="15"/>
      <c r="CR336" s="15"/>
      <c r="CS336" s="15"/>
      <c r="CT336" s="15"/>
      <c r="CU336" s="15"/>
      <c r="CX336" s="15"/>
      <c r="CY336" s="15"/>
      <c r="CZ336" s="15"/>
      <c r="DA336" s="15"/>
      <c r="DB336" s="15"/>
      <c r="DC336" s="15"/>
      <c r="DD336" s="15"/>
      <c r="DE336" s="15"/>
      <c r="DH336" s="15"/>
      <c r="DI336" s="15"/>
      <c r="DJ336" s="15"/>
      <c r="DK336" s="15"/>
      <c r="DL336" s="15"/>
      <c r="DM336" s="15"/>
      <c r="DN336" s="15"/>
      <c r="DO336" s="15"/>
      <c r="DR336" s="15"/>
      <c r="DS336" s="15"/>
      <c r="DT336" s="15"/>
      <c r="DU336" s="15"/>
      <c r="DV336" s="15"/>
      <c r="DW336" s="15"/>
      <c r="DX336" s="15"/>
      <c r="DY336" s="15"/>
      <c r="EB336" s="15"/>
      <c r="EC336" s="15"/>
      <c r="ED336" s="15"/>
      <c r="EE336" s="15"/>
      <c r="EF336" s="15"/>
      <c r="EG336" s="15"/>
      <c r="EH336" s="15"/>
      <c r="EI336" s="15"/>
      <c r="EL336" s="15"/>
      <c r="EM336" s="15"/>
      <c r="EN336" s="15"/>
      <c r="EO336" s="15"/>
      <c r="EP336" s="15"/>
      <c r="EQ336" s="15"/>
      <c r="ER336" s="15"/>
      <c r="ES336" s="15"/>
      <c r="EV336" s="15"/>
      <c r="EW336" s="15"/>
      <c r="EX336" s="15"/>
      <c r="EY336" s="15"/>
      <c r="EZ336" s="15"/>
      <c r="FA336" s="15"/>
      <c r="FB336" s="15"/>
      <c r="FC336" s="15"/>
      <c r="FF336" s="15"/>
      <c r="FG336" s="15"/>
      <c r="FH336" s="15"/>
      <c r="FI336" s="15"/>
      <c r="FJ336" s="15"/>
      <c r="FK336" s="15"/>
      <c r="FL336" s="15"/>
      <c r="FM336" s="15"/>
      <c r="FP336" s="15"/>
      <c r="FQ336" s="15"/>
      <c r="FR336" s="15"/>
      <c r="FS336" s="15"/>
      <c r="FT336" s="15"/>
      <c r="FU336" s="15"/>
      <c r="FV336" s="15"/>
      <c r="FW336" s="15"/>
      <c r="FZ336" s="15"/>
      <c r="GA336" s="15"/>
      <c r="GB336" s="15"/>
      <c r="GC336" s="15"/>
      <c r="GD336" s="15"/>
      <c r="GE336" s="15"/>
      <c r="GF336" s="15"/>
      <c r="GG336" s="15"/>
      <c r="GJ336" s="15"/>
      <c r="GK336" s="15"/>
      <c r="GL336" s="15"/>
      <c r="GM336" s="15"/>
      <c r="GN336" s="15"/>
      <c r="GO336" s="15"/>
      <c r="GP336" s="15"/>
      <c r="GQ336" s="15"/>
      <c r="GT336" s="15"/>
      <c r="GU336" s="15"/>
      <c r="GV336" s="15"/>
      <c r="GW336" s="15"/>
      <c r="GX336" s="15"/>
      <c r="GY336" s="15"/>
      <c r="GZ336" s="15"/>
      <c r="HA336" s="15"/>
      <c r="HD336" s="15"/>
      <c r="HE336" s="15"/>
      <c r="HF336" s="15"/>
      <c r="HG336" s="15"/>
      <c r="HH336" s="15"/>
      <c r="HI336" s="15"/>
      <c r="HJ336" s="15"/>
      <c r="HK336" s="15"/>
      <c r="HN336" s="15"/>
      <c r="HO336" s="15"/>
      <c r="HP336" s="15"/>
      <c r="HQ336" s="15"/>
      <c r="HR336" s="15"/>
      <c r="HS336" s="15"/>
      <c r="HT336" s="15"/>
      <c r="HU336" s="15"/>
      <c r="HX336" s="15"/>
      <c r="HY336" s="15"/>
      <c r="HZ336" s="15"/>
      <c r="IA336" s="15"/>
      <c r="IB336" s="15"/>
      <c r="IC336" s="15"/>
      <c r="ID336" s="15"/>
      <c r="IE336" s="15"/>
      <c r="IH336" s="15"/>
      <c r="II336" s="15"/>
      <c r="IJ336" s="15"/>
      <c r="IK336" s="15"/>
      <c r="IL336" s="15"/>
      <c r="IM336" s="15"/>
      <c r="IN336" s="15"/>
      <c r="IO336" s="15"/>
      <c r="IR336" s="15"/>
      <c r="IS336" s="15"/>
      <c r="IT336" s="15"/>
      <c r="IU336" s="15"/>
      <c r="IV336" s="15"/>
      <c r="IW336" s="15"/>
      <c r="IX336" s="15"/>
      <c r="IY336" s="15"/>
      <c r="JB336" s="15"/>
      <c r="JC336" s="15"/>
      <c r="JD336" s="15"/>
      <c r="JE336" s="15"/>
      <c r="JF336" s="15"/>
      <c r="JG336" s="15"/>
      <c r="JH336" s="15"/>
      <c r="JI336" s="15"/>
      <c r="JL336" s="15"/>
      <c r="JM336" s="15"/>
      <c r="JN336" s="15"/>
      <c r="JO336" s="15"/>
      <c r="JP336" s="15"/>
      <c r="JQ336" s="15"/>
      <c r="JR336" s="15"/>
      <c r="JS336" s="15"/>
      <c r="JV336" s="15"/>
      <c r="JW336" s="15"/>
      <c r="JX336" s="15"/>
      <c r="JY336" s="15"/>
      <c r="JZ336" s="15"/>
      <c r="KA336" s="15"/>
      <c r="KB336" s="15"/>
      <c r="KC336" s="15"/>
      <c r="KF336" s="15"/>
      <c r="KG336" s="15"/>
      <c r="KH336" s="15"/>
      <c r="KI336" s="15"/>
      <c r="KJ336" s="15"/>
      <c r="KK336" s="15"/>
      <c r="KL336" s="15"/>
      <c r="KM336" s="15"/>
      <c r="KP336" s="15"/>
      <c r="KQ336" s="15"/>
      <c r="KR336" s="15"/>
      <c r="KS336" s="15"/>
      <c r="KT336" s="15"/>
      <c r="KU336" s="15"/>
      <c r="KV336" s="15"/>
      <c r="KW336" s="15"/>
      <c r="KZ336" s="15"/>
      <c r="LA336" s="15"/>
    </row>
    <row r="337" spans="3:313" x14ac:dyDescent="0.25">
      <c r="C337" s="15"/>
      <c r="D337" s="15"/>
      <c r="E337" s="15"/>
      <c r="F337" s="15"/>
      <c r="G337" s="15"/>
      <c r="H337" s="15"/>
      <c r="I337" s="15"/>
      <c r="L337" s="15"/>
      <c r="M337" s="15"/>
      <c r="N337" s="15"/>
      <c r="O337" s="15"/>
      <c r="P337" s="15"/>
      <c r="Q337" s="15"/>
      <c r="R337" s="15"/>
      <c r="S337" s="15"/>
      <c r="V337" s="15"/>
      <c r="W337" s="15"/>
      <c r="X337" s="15"/>
      <c r="Y337" s="15"/>
      <c r="Z337" s="15"/>
      <c r="AA337" s="15"/>
      <c r="AB337" s="15"/>
      <c r="AC337" s="15"/>
      <c r="AF337" s="15"/>
      <c r="AG337" s="15"/>
      <c r="AH337" s="15"/>
      <c r="AI337" s="15"/>
      <c r="AJ337" s="15"/>
      <c r="AK337" s="15"/>
      <c r="AL337" s="15"/>
      <c r="AM337" s="15"/>
      <c r="AP337" s="15"/>
      <c r="AQ337" s="15"/>
      <c r="AR337" s="15"/>
      <c r="AS337" s="15"/>
      <c r="AT337" s="15"/>
      <c r="AU337" s="15"/>
      <c r="AV337" s="15"/>
      <c r="AW337" s="15"/>
      <c r="AZ337" s="15"/>
      <c r="BA337" s="15"/>
      <c r="BB337" s="15"/>
      <c r="BC337" s="15"/>
      <c r="BD337" s="15"/>
      <c r="BE337" s="15"/>
      <c r="BF337" s="15"/>
      <c r="BG337" s="15"/>
      <c r="BJ337" s="15"/>
      <c r="BK337" s="15"/>
      <c r="BL337" s="15"/>
      <c r="BM337" s="15"/>
      <c r="BN337" s="15"/>
      <c r="BO337" s="15"/>
      <c r="BP337" s="15"/>
      <c r="BQ337" s="15"/>
      <c r="BT337" s="15"/>
      <c r="BU337" s="15"/>
      <c r="BV337" s="15"/>
      <c r="BW337" s="15"/>
      <c r="BX337" s="15"/>
      <c r="BY337" s="15"/>
      <c r="BZ337" s="15"/>
      <c r="CA337" s="15"/>
      <c r="CD337" s="15"/>
      <c r="CE337" s="15"/>
      <c r="CF337" s="15"/>
      <c r="CG337" s="15"/>
      <c r="CH337" s="15"/>
      <c r="CI337" s="15"/>
      <c r="CJ337" s="15"/>
      <c r="CK337" s="15"/>
      <c r="CN337" s="15"/>
      <c r="CO337" s="15"/>
      <c r="CP337" s="15"/>
      <c r="CQ337" s="15"/>
      <c r="CR337" s="15"/>
      <c r="CS337" s="15"/>
      <c r="CT337" s="15"/>
      <c r="CU337" s="15"/>
      <c r="CX337" s="15"/>
      <c r="CY337" s="15"/>
      <c r="CZ337" s="15"/>
      <c r="DA337" s="15"/>
      <c r="DB337" s="15"/>
      <c r="DC337" s="15"/>
      <c r="DD337" s="15"/>
      <c r="DE337" s="15"/>
      <c r="DH337" s="15"/>
      <c r="DI337" s="15"/>
      <c r="DJ337" s="15"/>
      <c r="DK337" s="15"/>
      <c r="DL337" s="15"/>
      <c r="DM337" s="15"/>
      <c r="DN337" s="15"/>
      <c r="DO337" s="15"/>
      <c r="DR337" s="15"/>
      <c r="DS337" s="15"/>
      <c r="DT337" s="15"/>
      <c r="DU337" s="15"/>
      <c r="DV337" s="15"/>
      <c r="DW337" s="15"/>
      <c r="DX337" s="15"/>
      <c r="DY337" s="15"/>
      <c r="EB337" s="15"/>
      <c r="EC337" s="15"/>
      <c r="ED337" s="15"/>
      <c r="EE337" s="15"/>
      <c r="EF337" s="15"/>
      <c r="EG337" s="15"/>
      <c r="EH337" s="15"/>
      <c r="EI337" s="15"/>
      <c r="EL337" s="15"/>
      <c r="EM337" s="15"/>
      <c r="EN337" s="15"/>
      <c r="EO337" s="15"/>
      <c r="EP337" s="15"/>
      <c r="EQ337" s="15"/>
      <c r="ER337" s="15"/>
      <c r="ES337" s="15"/>
      <c r="EV337" s="15"/>
      <c r="EW337" s="15"/>
      <c r="EX337" s="15"/>
      <c r="EY337" s="15"/>
      <c r="EZ337" s="15"/>
      <c r="FA337" s="15"/>
      <c r="FB337" s="15"/>
      <c r="FC337" s="15"/>
      <c r="FF337" s="15"/>
      <c r="FG337" s="15"/>
      <c r="FH337" s="15"/>
      <c r="FI337" s="15"/>
      <c r="FJ337" s="15"/>
      <c r="FK337" s="15"/>
      <c r="FL337" s="15"/>
      <c r="FM337" s="15"/>
      <c r="FP337" s="15"/>
      <c r="FQ337" s="15"/>
      <c r="FR337" s="15"/>
      <c r="FS337" s="15"/>
      <c r="FT337" s="15"/>
      <c r="FU337" s="15"/>
      <c r="FV337" s="15"/>
      <c r="FW337" s="15"/>
      <c r="FZ337" s="15"/>
      <c r="GA337" s="15"/>
      <c r="GB337" s="15"/>
      <c r="GC337" s="15"/>
      <c r="GD337" s="15"/>
      <c r="GE337" s="15"/>
      <c r="GF337" s="15"/>
      <c r="GG337" s="15"/>
      <c r="GJ337" s="15"/>
      <c r="GK337" s="15"/>
      <c r="GL337" s="15"/>
      <c r="GM337" s="15"/>
      <c r="GN337" s="15"/>
      <c r="GO337" s="15"/>
      <c r="GP337" s="15"/>
      <c r="GQ337" s="15"/>
      <c r="GT337" s="15"/>
      <c r="GU337" s="15"/>
      <c r="GV337" s="15"/>
      <c r="GW337" s="15"/>
      <c r="GX337" s="15"/>
      <c r="GY337" s="15"/>
      <c r="GZ337" s="15"/>
      <c r="HA337" s="15"/>
      <c r="HD337" s="15"/>
      <c r="HE337" s="15"/>
      <c r="HF337" s="15"/>
      <c r="HG337" s="15"/>
      <c r="HH337" s="15"/>
      <c r="HI337" s="15"/>
      <c r="HJ337" s="15"/>
      <c r="HK337" s="15"/>
      <c r="HN337" s="15"/>
      <c r="HO337" s="15"/>
      <c r="HP337" s="15"/>
      <c r="HQ337" s="15"/>
      <c r="HR337" s="15"/>
      <c r="HS337" s="15"/>
      <c r="HT337" s="15"/>
      <c r="HU337" s="15"/>
      <c r="HX337" s="15"/>
      <c r="HY337" s="15"/>
      <c r="HZ337" s="15"/>
      <c r="IA337" s="15"/>
      <c r="IB337" s="15"/>
      <c r="IC337" s="15"/>
      <c r="ID337" s="15"/>
      <c r="IE337" s="15"/>
      <c r="IH337" s="15"/>
      <c r="II337" s="15"/>
      <c r="IJ337" s="15"/>
      <c r="IK337" s="15"/>
      <c r="IL337" s="15"/>
      <c r="IM337" s="15"/>
      <c r="IN337" s="15"/>
      <c r="IO337" s="15"/>
      <c r="IR337" s="15"/>
      <c r="IS337" s="15"/>
      <c r="IT337" s="15"/>
      <c r="IU337" s="15"/>
      <c r="IV337" s="15"/>
      <c r="IW337" s="15"/>
      <c r="IX337" s="15"/>
      <c r="IY337" s="15"/>
      <c r="JB337" s="15"/>
      <c r="JC337" s="15"/>
      <c r="JD337" s="15"/>
      <c r="JE337" s="15"/>
      <c r="JF337" s="15"/>
      <c r="JG337" s="15"/>
      <c r="JH337" s="15"/>
      <c r="JI337" s="15"/>
      <c r="JL337" s="15"/>
      <c r="JM337" s="15"/>
      <c r="JN337" s="15"/>
      <c r="JO337" s="15"/>
      <c r="JP337" s="15"/>
      <c r="JQ337" s="15"/>
      <c r="JR337" s="15"/>
      <c r="JS337" s="15"/>
      <c r="JV337" s="15"/>
      <c r="JW337" s="15"/>
      <c r="JX337" s="15"/>
      <c r="JY337" s="15"/>
      <c r="JZ337" s="15"/>
      <c r="KA337" s="15"/>
      <c r="KB337" s="15"/>
      <c r="KC337" s="15"/>
      <c r="KF337" s="15"/>
      <c r="KG337" s="15"/>
      <c r="KH337" s="15"/>
      <c r="KI337" s="15"/>
      <c r="KJ337" s="15"/>
      <c r="KK337" s="15"/>
      <c r="KL337" s="15"/>
      <c r="KM337" s="15"/>
      <c r="KP337" s="15"/>
      <c r="KQ337" s="15"/>
      <c r="KR337" s="15"/>
      <c r="KS337" s="15"/>
      <c r="KT337" s="15"/>
      <c r="KU337" s="15"/>
      <c r="KV337" s="15"/>
      <c r="KW337" s="15"/>
      <c r="KZ337" s="15"/>
      <c r="LA337" s="15"/>
    </row>
    <row r="338" spans="3:313" x14ac:dyDescent="0.25">
      <c r="C338" s="15"/>
      <c r="D338" s="15"/>
      <c r="E338" s="15"/>
      <c r="F338" s="15"/>
      <c r="G338" s="15"/>
      <c r="H338" s="15"/>
      <c r="I338" s="15"/>
      <c r="L338" s="15"/>
      <c r="M338" s="15"/>
      <c r="N338" s="15"/>
      <c r="O338" s="15"/>
      <c r="P338" s="15"/>
      <c r="Q338" s="15"/>
      <c r="R338" s="15"/>
      <c r="S338" s="15"/>
      <c r="V338" s="15"/>
      <c r="W338" s="15"/>
      <c r="X338" s="15"/>
      <c r="Y338" s="15"/>
      <c r="Z338" s="15"/>
      <c r="AA338" s="15"/>
      <c r="AB338" s="15"/>
      <c r="AC338" s="15"/>
      <c r="AF338" s="15"/>
      <c r="AG338" s="15"/>
      <c r="AH338" s="15"/>
      <c r="AI338" s="15"/>
      <c r="AJ338" s="15"/>
      <c r="AK338" s="15"/>
      <c r="AL338" s="15"/>
      <c r="AM338" s="15"/>
      <c r="AP338" s="15"/>
      <c r="AQ338" s="15"/>
      <c r="AR338" s="15"/>
      <c r="AS338" s="15"/>
      <c r="AT338" s="15"/>
      <c r="AU338" s="15"/>
      <c r="AV338" s="15"/>
      <c r="AW338" s="15"/>
      <c r="AZ338" s="15"/>
      <c r="BA338" s="15"/>
      <c r="BB338" s="15"/>
      <c r="BC338" s="15"/>
      <c r="BD338" s="15"/>
      <c r="BE338" s="15"/>
      <c r="BF338" s="15"/>
      <c r="BG338" s="15"/>
      <c r="BJ338" s="15"/>
      <c r="BK338" s="15"/>
      <c r="BL338" s="15"/>
      <c r="BM338" s="15"/>
      <c r="BN338" s="15"/>
      <c r="BO338" s="15"/>
      <c r="BP338" s="15"/>
      <c r="BQ338" s="15"/>
      <c r="BT338" s="15"/>
      <c r="BU338" s="15"/>
      <c r="BV338" s="15"/>
      <c r="BW338" s="15"/>
      <c r="BX338" s="15"/>
      <c r="BY338" s="15"/>
      <c r="BZ338" s="15"/>
      <c r="CA338" s="15"/>
      <c r="CD338" s="15"/>
      <c r="CE338" s="15"/>
      <c r="CF338" s="15"/>
      <c r="CG338" s="15"/>
      <c r="CH338" s="15"/>
      <c r="CI338" s="15"/>
      <c r="CJ338" s="15"/>
      <c r="CK338" s="15"/>
      <c r="CN338" s="15"/>
      <c r="CO338" s="15"/>
      <c r="CP338" s="15"/>
      <c r="CQ338" s="15"/>
      <c r="CR338" s="15"/>
      <c r="CS338" s="15"/>
      <c r="CT338" s="15"/>
      <c r="CU338" s="15"/>
      <c r="CX338" s="15"/>
      <c r="CY338" s="15"/>
      <c r="CZ338" s="15"/>
      <c r="DA338" s="15"/>
      <c r="DB338" s="15"/>
      <c r="DC338" s="15"/>
      <c r="DD338" s="15"/>
      <c r="DE338" s="15"/>
      <c r="DH338" s="15"/>
      <c r="DI338" s="15"/>
      <c r="DJ338" s="15"/>
      <c r="DK338" s="15"/>
      <c r="DL338" s="15"/>
      <c r="DM338" s="15"/>
      <c r="DN338" s="15"/>
      <c r="DO338" s="15"/>
      <c r="DR338" s="15"/>
      <c r="DS338" s="15"/>
      <c r="DT338" s="15"/>
      <c r="DU338" s="15"/>
      <c r="DV338" s="15"/>
      <c r="DW338" s="15"/>
      <c r="DX338" s="15"/>
      <c r="DY338" s="15"/>
      <c r="EB338" s="15"/>
      <c r="EC338" s="15"/>
      <c r="ED338" s="15"/>
      <c r="EE338" s="15"/>
      <c r="EF338" s="15"/>
      <c r="EG338" s="15"/>
      <c r="EH338" s="15"/>
      <c r="EI338" s="15"/>
      <c r="EL338" s="15"/>
      <c r="EM338" s="15"/>
      <c r="EN338" s="15"/>
      <c r="EO338" s="15"/>
      <c r="EP338" s="15"/>
      <c r="EQ338" s="15"/>
      <c r="ER338" s="15"/>
      <c r="ES338" s="15"/>
      <c r="EV338" s="15"/>
      <c r="EW338" s="15"/>
      <c r="EX338" s="15"/>
      <c r="EY338" s="15"/>
      <c r="EZ338" s="15"/>
      <c r="FA338" s="15"/>
      <c r="FB338" s="15"/>
      <c r="FC338" s="15"/>
      <c r="FF338" s="15"/>
      <c r="FG338" s="15"/>
      <c r="FH338" s="15"/>
      <c r="FI338" s="15"/>
      <c r="FJ338" s="15"/>
      <c r="FK338" s="15"/>
      <c r="FL338" s="15"/>
      <c r="FM338" s="15"/>
      <c r="FP338" s="15"/>
      <c r="FQ338" s="15"/>
      <c r="FR338" s="15"/>
      <c r="FS338" s="15"/>
      <c r="FT338" s="15"/>
      <c r="FU338" s="15"/>
      <c r="FV338" s="15"/>
      <c r="FW338" s="15"/>
      <c r="FZ338" s="15"/>
      <c r="GA338" s="15"/>
      <c r="GB338" s="15"/>
      <c r="GC338" s="15"/>
      <c r="GD338" s="15"/>
      <c r="GE338" s="15"/>
      <c r="GF338" s="15"/>
      <c r="GG338" s="15"/>
      <c r="GJ338" s="15"/>
      <c r="GK338" s="15"/>
      <c r="GL338" s="15"/>
      <c r="GM338" s="15"/>
      <c r="GN338" s="15"/>
      <c r="GO338" s="15"/>
      <c r="GP338" s="15"/>
      <c r="GQ338" s="15"/>
      <c r="GT338" s="15"/>
      <c r="GU338" s="15"/>
      <c r="GV338" s="15"/>
      <c r="GW338" s="15"/>
      <c r="GX338" s="15"/>
      <c r="GY338" s="15"/>
      <c r="GZ338" s="15"/>
      <c r="HA338" s="15"/>
      <c r="HD338" s="15"/>
      <c r="HE338" s="15"/>
      <c r="HF338" s="15"/>
      <c r="HG338" s="15"/>
      <c r="HH338" s="15"/>
      <c r="HI338" s="15"/>
      <c r="HJ338" s="15"/>
      <c r="HK338" s="15"/>
      <c r="HN338" s="15"/>
      <c r="HO338" s="15"/>
      <c r="HP338" s="15"/>
      <c r="HQ338" s="15"/>
      <c r="HR338" s="15"/>
      <c r="HS338" s="15"/>
      <c r="HT338" s="15"/>
      <c r="HU338" s="15"/>
      <c r="HX338" s="15"/>
      <c r="HY338" s="15"/>
      <c r="HZ338" s="15"/>
      <c r="IA338" s="15"/>
      <c r="IB338" s="15"/>
      <c r="IC338" s="15"/>
      <c r="ID338" s="15"/>
      <c r="IE338" s="15"/>
      <c r="IH338" s="15"/>
      <c r="II338" s="15"/>
      <c r="IJ338" s="15"/>
      <c r="IK338" s="15"/>
      <c r="IL338" s="15"/>
      <c r="IM338" s="15"/>
      <c r="IN338" s="15"/>
      <c r="IO338" s="15"/>
      <c r="IR338" s="15"/>
      <c r="IS338" s="15"/>
      <c r="IT338" s="15"/>
      <c r="IU338" s="15"/>
      <c r="IV338" s="15"/>
      <c r="IW338" s="15"/>
      <c r="IX338" s="15"/>
      <c r="IY338" s="15"/>
      <c r="JB338" s="15"/>
      <c r="JC338" s="15"/>
      <c r="JD338" s="15"/>
      <c r="JE338" s="15"/>
      <c r="JF338" s="15"/>
      <c r="JG338" s="15"/>
      <c r="JH338" s="15"/>
      <c r="JI338" s="15"/>
      <c r="JL338" s="15"/>
      <c r="JM338" s="15"/>
      <c r="JN338" s="15"/>
      <c r="JO338" s="15"/>
      <c r="JP338" s="15"/>
      <c r="JQ338" s="15"/>
      <c r="JR338" s="15"/>
      <c r="JS338" s="15"/>
      <c r="JV338" s="15"/>
      <c r="JW338" s="15"/>
      <c r="JX338" s="15"/>
      <c r="JY338" s="15"/>
      <c r="JZ338" s="15"/>
      <c r="KA338" s="15"/>
      <c r="KB338" s="15"/>
      <c r="KC338" s="15"/>
      <c r="KF338" s="15"/>
      <c r="KG338" s="15"/>
      <c r="KH338" s="15"/>
      <c r="KI338" s="15"/>
      <c r="KJ338" s="15"/>
      <c r="KK338" s="15"/>
      <c r="KL338" s="15"/>
      <c r="KM338" s="15"/>
      <c r="KP338" s="15"/>
      <c r="KQ338" s="15"/>
      <c r="KR338" s="15"/>
      <c r="KS338" s="15"/>
      <c r="KT338" s="15"/>
      <c r="KU338" s="15"/>
      <c r="KV338" s="15"/>
      <c r="KW338" s="15"/>
      <c r="KZ338" s="15"/>
      <c r="LA338" s="15"/>
    </row>
    <row r="339" spans="3:313" x14ac:dyDescent="0.25">
      <c r="C339" s="15"/>
      <c r="D339" s="15"/>
      <c r="E339" s="15"/>
      <c r="F339" s="15"/>
      <c r="G339" s="15"/>
      <c r="H339" s="15"/>
      <c r="I339" s="15"/>
      <c r="L339" s="15"/>
      <c r="M339" s="15"/>
      <c r="N339" s="15"/>
      <c r="O339" s="15"/>
      <c r="P339" s="15"/>
      <c r="Q339" s="15"/>
      <c r="R339" s="15"/>
      <c r="S339" s="15"/>
      <c r="V339" s="15"/>
      <c r="W339" s="15"/>
      <c r="X339" s="15"/>
      <c r="Y339" s="15"/>
      <c r="Z339" s="15"/>
      <c r="AA339" s="15"/>
      <c r="AB339" s="15"/>
      <c r="AC339" s="15"/>
      <c r="AF339" s="15"/>
      <c r="AG339" s="15"/>
      <c r="AH339" s="15"/>
      <c r="AI339" s="15"/>
      <c r="AJ339" s="15"/>
      <c r="AK339" s="15"/>
      <c r="AL339" s="15"/>
      <c r="AM339" s="15"/>
      <c r="AP339" s="15"/>
      <c r="AQ339" s="15"/>
      <c r="AR339" s="15"/>
      <c r="AS339" s="15"/>
      <c r="AT339" s="15"/>
      <c r="AU339" s="15"/>
      <c r="AV339" s="15"/>
      <c r="AW339" s="15"/>
      <c r="AZ339" s="15"/>
      <c r="BA339" s="15"/>
      <c r="BB339" s="15"/>
      <c r="BC339" s="15"/>
      <c r="BD339" s="15"/>
      <c r="BE339" s="15"/>
      <c r="BF339" s="15"/>
      <c r="BG339" s="15"/>
      <c r="BJ339" s="15"/>
      <c r="BK339" s="15"/>
      <c r="BL339" s="15"/>
      <c r="BM339" s="15"/>
      <c r="BN339" s="15"/>
      <c r="BO339" s="15"/>
      <c r="BP339" s="15"/>
      <c r="BQ339" s="15"/>
      <c r="BT339" s="15"/>
      <c r="BU339" s="15"/>
      <c r="BV339" s="15"/>
      <c r="BW339" s="15"/>
      <c r="BX339" s="15"/>
      <c r="BY339" s="15"/>
      <c r="BZ339" s="15"/>
      <c r="CA339" s="15"/>
      <c r="CD339" s="15"/>
      <c r="CE339" s="15"/>
      <c r="CF339" s="15"/>
      <c r="CG339" s="15"/>
      <c r="CH339" s="15"/>
      <c r="CI339" s="15"/>
      <c r="CJ339" s="15"/>
      <c r="CK339" s="15"/>
      <c r="CN339" s="15"/>
      <c r="CO339" s="15"/>
      <c r="CP339" s="15"/>
      <c r="CQ339" s="15"/>
      <c r="CR339" s="15"/>
      <c r="CS339" s="15"/>
      <c r="CT339" s="15"/>
      <c r="CU339" s="15"/>
      <c r="CX339" s="15"/>
      <c r="CY339" s="15"/>
      <c r="CZ339" s="15"/>
      <c r="DA339" s="15"/>
      <c r="DB339" s="15"/>
      <c r="DC339" s="15"/>
      <c r="DD339" s="15"/>
      <c r="DE339" s="15"/>
      <c r="DH339" s="15"/>
      <c r="DI339" s="15"/>
      <c r="DJ339" s="15"/>
      <c r="DK339" s="15"/>
      <c r="DL339" s="15"/>
      <c r="DM339" s="15"/>
      <c r="DN339" s="15"/>
      <c r="DO339" s="15"/>
      <c r="DR339" s="15"/>
      <c r="DS339" s="15"/>
      <c r="DT339" s="15"/>
      <c r="DU339" s="15"/>
      <c r="DV339" s="15"/>
      <c r="DW339" s="15"/>
      <c r="DX339" s="15"/>
      <c r="DY339" s="15"/>
      <c r="EB339" s="15"/>
      <c r="EC339" s="15"/>
      <c r="ED339" s="15"/>
      <c r="EE339" s="15"/>
      <c r="EF339" s="15"/>
      <c r="EG339" s="15"/>
      <c r="EH339" s="15"/>
      <c r="EI339" s="15"/>
      <c r="EL339" s="15"/>
      <c r="EM339" s="15"/>
      <c r="EN339" s="15"/>
      <c r="EO339" s="15"/>
      <c r="EP339" s="15"/>
      <c r="EQ339" s="15"/>
      <c r="ER339" s="15"/>
      <c r="ES339" s="15"/>
      <c r="EV339" s="15"/>
      <c r="EW339" s="15"/>
      <c r="EX339" s="15"/>
      <c r="EY339" s="15"/>
      <c r="EZ339" s="15"/>
      <c r="FA339" s="15"/>
      <c r="FB339" s="15"/>
      <c r="FC339" s="15"/>
      <c r="FF339" s="15"/>
      <c r="FG339" s="15"/>
      <c r="FH339" s="15"/>
      <c r="FI339" s="15"/>
      <c r="FJ339" s="15"/>
      <c r="FK339" s="15"/>
      <c r="FL339" s="15"/>
      <c r="FM339" s="15"/>
      <c r="FP339" s="15"/>
      <c r="FQ339" s="15"/>
      <c r="FR339" s="15"/>
      <c r="FS339" s="15"/>
      <c r="FT339" s="15"/>
      <c r="FU339" s="15"/>
      <c r="FV339" s="15"/>
      <c r="FW339" s="15"/>
      <c r="FZ339" s="15"/>
      <c r="GA339" s="15"/>
      <c r="GB339" s="15"/>
      <c r="GC339" s="15"/>
      <c r="GD339" s="15"/>
      <c r="GE339" s="15"/>
      <c r="GF339" s="15"/>
      <c r="GG339" s="15"/>
      <c r="GJ339" s="15"/>
      <c r="GK339" s="15"/>
      <c r="GL339" s="15"/>
      <c r="GM339" s="15"/>
      <c r="GN339" s="15"/>
      <c r="GO339" s="15"/>
      <c r="GP339" s="15"/>
      <c r="GQ339" s="15"/>
      <c r="GT339" s="15"/>
      <c r="GU339" s="15"/>
      <c r="GV339" s="15"/>
      <c r="GW339" s="15"/>
      <c r="GX339" s="15"/>
      <c r="GY339" s="15"/>
      <c r="GZ339" s="15"/>
      <c r="HA339" s="15"/>
      <c r="HD339" s="15"/>
      <c r="HE339" s="15"/>
      <c r="HF339" s="15"/>
      <c r="HG339" s="15"/>
      <c r="HH339" s="15"/>
      <c r="HI339" s="15"/>
      <c r="HJ339" s="15"/>
      <c r="HK339" s="15"/>
      <c r="HN339" s="15"/>
      <c r="HO339" s="15"/>
      <c r="HP339" s="15"/>
      <c r="HQ339" s="15"/>
      <c r="HR339" s="15"/>
      <c r="HS339" s="15"/>
      <c r="HT339" s="15"/>
      <c r="HU339" s="15"/>
      <c r="HX339" s="15"/>
      <c r="HY339" s="15"/>
      <c r="HZ339" s="15"/>
      <c r="IA339" s="15"/>
      <c r="IB339" s="15"/>
      <c r="IC339" s="15"/>
      <c r="ID339" s="15"/>
      <c r="IE339" s="15"/>
      <c r="IH339" s="15"/>
      <c r="II339" s="15"/>
      <c r="IJ339" s="15"/>
      <c r="IK339" s="15"/>
      <c r="IL339" s="15"/>
      <c r="IM339" s="15"/>
      <c r="IN339" s="15"/>
      <c r="IO339" s="15"/>
      <c r="IR339" s="15"/>
      <c r="IS339" s="15"/>
      <c r="IT339" s="15"/>
      <c r="IU339" s="15"/>
      <c r="IV339" s="15"/>
      <c r="IW339" s="15"/>
      <c r="IX339" s="15"/>
      <c r="IY339" s="15"/>
      <c r="JB339" s="15"/>
      <c r="JC339" s="15"/>
      <c r="JD339" s="15"/>
      <c r="JE339" s="15"/>
      <c r="JF339" s="15"/>
      <c r="JG339" s="15"/>
      <c r="JH339" s="15"/>
      <c r="JI339" s="15"/>
      <c r="JL339" s="15"/>
      <c r="JM339" s="15"/>
      <c r="JN339" s="15"/>
      <c r="JO339" s="15"/>
      <c r="JP339" s="15"/>
      <c r="JQ339" s="15"/>
      <c r="JR339" s="15"/>
      <c r="JS339" s="15"/>
      <c r="JV339" s="15"/>
      <c r="JW339" s="15"/>
      <c r="JX339" s="15"/>
      <c r="JY339" s="15"/>
      <c r="JZ339" s="15"/>
      <c r="KA339" s="15"/>
      <c r="KB339" s="15"/>
      <c r="KC339" s="15"/>
      <c r="KF339" s="15"/>
      <c r="KG339" s="15"/>
      <c r="KH339" s="15"/>
      <c r="KI339" s="15"/>
      <c r="KJ339" s="15"/>
      <c r="KK339" s="15"/>
      <c r="KL339" s="15"/>
      <c r="KM339" s="15"/>
      <c r="KP339" s="15"/>
      <c r="KQ339" s="15"/>
      <c r="KR339" s="15"/>
      <c r="KS339" s="15"/>
      <c r="KT339" s="15"/>
      <c r="KU339" s="15"/>
      <c r="KV339" s="15"/>
      <c r="KW339" s="15"/>
      <c r="KZ339" s="15"/>
      <c r="LA339" s="15"/>
    </row>
    <row r="340" spans="3:313" x14ac:dyDescent="0.25">
      <c r="C340" s="15"/>
      <c r="D340" s="15"/>
      <c r="E340" s="15"/>
      <c r="F340" s="15"/>
      <c r="G340" s="15"/>
      <c r="H340" s="15"/>
      <c r="I340" s="15"/>
      <c r="L340" s="15"/>
      <c r="M340" s="15"/>
      <c r="N340" s="15"/>
      <c r="O340" s="15"/>
      <c r="P340" s="15"/>
      <c r="Q340" s="15"/>
      <c r="R340" s="15"/>
      <c r="S340" s="15"/>
      <c r="V340" s="15"/>
      <c r="W340" s="15"/>
      <c r="X340" s="15"/>
      <c r="Y340" s="15"/>
      <c r="Z340" s="15"/>
      <c r="AA340" s="15"/>
      <c r="AB340" s="15"/>
      <c r="AC340" s="15"/>
      <c r="AF340" s="15"/>
      <c r="AG340" s="15"/>
      <c r="AH340" s="15"/>
      <c r="AI340" s="15"/>
      <c r="AJ340" s="15"/>
      <c r="AK340" s="15"/>
      <c r="AL340" s="15"/>
      <c r="AM340" s="15"/>
      <c r="AP340" s="15"/>
      <c r="AQ340" s="15"/>
      <c r="AR340" s="15"/>
      <c r="AS340" s="15"/>
      <c r="AT340" s="15"/>
      <c r="AU340" s="15"/>
      <c r="AV340" s="15"/>
      <c r="AW340" s="15"/>
      <c r="AZ340" s="15"/>
      <c r="BA340" s="15"/>
      <c r="BB340" s="15"/>
      <c r="BC340" s="15"/>
      <c r="BD340" s="15"/>
      <c r="BE340" s="15"/>
      <c r="BF340" s="15"/>
      <c r="BG340" s="15"/>
      <c r="BJ340" s="15"/>
      <c r="BK340" s="15"/>
      <c r="BL340" s="15"/>
      <c r="BM340" s="15"/>
      <c r="BN340" s="15"/>
      <c r="BO340" s="15"/>
      <c r="BP340" s="15"/>
      <c r="BQ340" s="15"/>
      <c r="BT340" s="15"/>
      <c r="BU340" s="15"/>
      <c r="BV340" s="15"/>
      <c r="BW340" s="15"/>
      <c r="BX340" s="15"/>
      <c r="BY340" s="15"/>
      <c r="BZ340" s="15"/>
      <c r="CA340" s="15"/>
      <c r="CD340" s="15"/>
      <c r="CE340" s="15"/>
      <c r="CF340" s="15"/>
      <c r="CG340" s="15"/>
      <c r="CH340" s="15"/>
      <c r="CI340" s="15"/>
      <c r="CJ340" s="15"/>
      <c r="CK340" s="15"/>
      <c r="CN340" s="15"/>
      <c r="CO340" s="15"/>
      <c r="CP340" s="15"/>
      <c r="CQ340" s="15"/>
      <c r="CR340" s="15"/>
      <c r="CS340" s="15"/>
      <c r="CT340" s="15"/>
      <c r="CU340" s="15"/>
      <c r="CX340" s="15"/>
      <c r="CY340" s="15"/>
      <c r="CZ340" s="15"/>
      <c r="DA340" s="15"/>
      <c r="DB340" s="15"/>
      <c r="DC340" s="15"/>
      <c r="DD340" s="15"/>
      <c r="DE340" s="15"/>
      <c r="DH340" s="15"/>
      <c r="DI340" s="15"/>
      <c r="DJ340" s="15"/>
      <c r="DK340" s="15"/>
      <c r="DL340" s="15"/>
      <c r="DM340" s="15"/>
      <c r="DN340" s="15"/>
      <c r="DO340" s="15"/>
      <c r="DR340" s="15"/>
      <c r="DS340" s="15"/>
      <c r="DT340" s="15"/>
      <c r="DU340" s="15"/>
      <c r="DV340" s="15"/>
      <c r="DW340" s="15"/>
      <c r="DX340" s="15"/>
      <c r="DY340" s="15"/>
      <c r="EB340" s="15"/>
      <c r="EC340" s="15"/>
      <c r="ED340" s="15"/>
      <c r="EE340" s="15"/>
      <c r="EF340" s="15"/>
      <c r="EG340" s="15"/>
      <c r="EH340" s="15"/>
      <c r="EI340" s="15"/>
      <c r="EL340" s="15"/>
      <c r="EM340" s="15"/>
      <c r="EN340" s="15"/>
      <c r="EO340" s="15"/>
      <c r="EP340" s="15"/>
      <c r="EQ340" s="15"/>
      <c r="ER340" s="15"/>
      <c r="ES340" s="15"/>
      <c r="EV340" s="15"/>
      <c r="EW340" s="15"/>
      <c r="EX340" s="15"/>
      <c r="EY340" s="15"/>
      <c r="EZ340" s="15"/>
      <c r="FA340" s="15"/>
      <c r="FB340" s="15"/>
      <c r="FC340" s="15"/>
      <c r="FF340" s="15"/>
      <c r="FG340" s="15"/>
      <c r="FH340" s="15"/>
      <c r="FI340" s="15"/>
      <c r="FJ340" s="15"/>
      <c r="FK340" s="15"/>
      <c r="FL340" s="15"/>
      <c r="FM340" s="15"/>
      <c r="FP340" s="15"/>
      <c r="FQ340" s="15"/>
      <c r="FR340" s="15"/>
      <c r="FS340" s="15"/>
      <c r="FT340" s="15"/>
      <c r="FU340" s="15"/>
      <c r="FV340" s="15"/>
      <c r="FW340" s="15"/>
      <c r="FZ340" s="15"/>
      <c r="GA340" s="15"/>
      <c r="GB340" s="15"/>
      <c r="GC340" s="15"/>
      <c r="GD340" s="15"/>
      <c r="GE340" s="15"/>
      <c r="GF340" s="15"/>
      <c r="GG340" s="15"/>
      <c r="GJ340" s="15"/>
      <c r="GK340" s="15"/>
      <c r="GL340" s="15"/>
      <c r="GM340" s="15"/>
      <c r="GN340" s="15"/>
      <c r="GO340" s="15"/>
      <c r="GP340" s="15"/>
      <c r="GQ340" s="15"/>
      <c r="GT340" s="15"/>
      <c r="GU340" s="15"/>
      <c r="GV340" s="15"/>
      <c r="GW340" s="15"/>
      <c r="GX340" s="15"/>
      <c r="GY340" s="15"/>
      <c r="GZ340" s="15"/>
      <c r="HA340" s="15"/>
      <c r="HD340" s="15"/>
      <c r="HE340" s="15"/>
      <c r="HF340" s="15"/>
      <c r="HG340" s="15"/>
      <c r="HH340" s="15"/>
      <c r="HI340" s="15"/>
      <c r="HJ340" s="15"/>
      <c r="HK340" s="15"/>
      <c r="HN340" s="15"/>
      <c r="HO340" s="15"/>
      <c r="HP340" s="15"/>
      <c r="HQ340" s="15"/>
      <c r="HR340" s="15"/>
      <c r="HS340" s="15"/>
      <c r="HT340" s="15"/>
      <c r="HU340" s="15"/>
      <c r="HX340" s="15"/>
      <c r="HY340" s="15"/>
      <c r="HZ340" s="15"/>
      <c r="IA340" s="15"/>
      <c r="IB340" s="15"/>
      <c r="IC340" s="15"/>
      <c r="ID340" s="15"/>
      <c r="IE340" s="15"/>
      <c r="IH340" s="15"/>
      <c r="II340" s="15"/>
      <c r="IJ340" s="15"/>
      <c r="IK340" s="15"/>
      <c r="IL340" s="15"/>
      <c r="IM340" s="15"/>
      <c r="IN340" s="15"/>
      <c r="IO340" s="15"/>
      <c r="IR340" s="15"/>
      <c r="IS340" s="15"/>
      <c r="IT340" s="15"/>
      <c r="IU340" s="15"/>
      <c r="IV340" s="15"/>
      <c r="IW340" s="15"/>
      <c r="IX340" s="15"/>
      <c r="IY340" s="15"/>
      <c r="JB340" s="15"/>
      <c r="JC340" s="15"/>
      <c r="JD340" s="15"/>
      <c r="JE340" s="15"/>
      <c r="JF340" s="15"/>
      <c r="JG340" s="15"/>
      <c r="JH340" s="15"/>
      <c r="JI340" s="15"/>
      <c r="JL340" s="15"/>
      <c r="JM340" s="15"/>
      <c r="JN340" s="15"/>
      <c r="JO340" s="15"/>
      <c r="JP340" s="15"/>
      <c r="JQ340" s="15"/>
      <c r="JR340" s="15"/>
      <c r="JS340" s="15"/>
      <c r="JV340" s="15"/>
      <c r="JW340" s="15"/>
      <c r="JX340" s="15"/>
      <c r="JY340" s="15"/>
      <c r="JZ340" s="15"/>
      <c r="KA340" s="15"/>
      <c r="KB340" s="15"/>
      <c r="KC340" s="15"/>
      <c r="KF340" s="15"/>
      <c r="KG340" s="15"/>
      <c r="KH340" s="15"/>
      <c r="KI340" s="15"/>
      <c r="KJ340" s="15"/>
      <c r="KK340" s="15"/>
      <c r="KL340" s="15"/>
      <c r="KM340" s="15"/>
      <c r="KP340" s="15"/>
      <c r="KQ340" s="15"/>
      <c r="KR340" s="15"/>
      <c r="KS340" s="15"/>
      <c r="KT340" s="15"/>
      <c r="KU340" s="15"/>
      <c r="KV340" s="15"/>
      <c r="KW340" s="15"/>
      <c r="KZ340" s="15"/>
      <c r="LA340" s="15"/>
    </row>
    <row r="341" spans="3:313" x14ac:dyDescent="0.25">
      <c r="C341" s="15"/>
      <c r="D341" s="15"/>
      <c r="E341" s="15"/>
      <c r="F341" s="15"/>
      <c r="G341" s="15"/>
      <c r="H341" s="15"/>
      <c r="I341" s="15"/>
      <c r="L341" s="15"/>
      <c r="M341" s="15"/>
      <c r="N341" s="15"/>
      <c r="O341" s="15"/>
      <c r="P341" s="15"/>
      <c r="Q341" s="15"/>
      <c r="R341" s="15"/>
      <c r="S341" s="15"/>
      <c r="V341" s="15"/>
      <c r="W341" s="15"/>
      <c r="X341" s="15"/>
      <c r="Y341" s="15"/>
      <c r="Z341" s="15"/>
      <c r="AA341" s="15"/>
      <c r="AB341" s="15"/>
      <c r="AC341" s="15"/>
      <c r="AF341" s="15"/>
      <c r="AG341" s="15"/>
      <c r="AH341" s="15"/>
      <c r="AI341" s="15"/>
      <c r="AJ341" s="15"/>
      <c r="AK341" s="15"/>
      <c r="AL341" s="15"/>
      <c r="AM341" s="15"/>
      <c r="AP341" s="15"/>
      <c r="AQ341" s="15"/>
      <c r="AR341" s="15"/>
      <c r="AS341" s="15"/>
      <c r="AT341" s="15"/>
      <c r="AU341" s="15"/>
      <c r="AV341" s="15"/>
      <c r="AW341" s="15"/>
      <c r="AZ341" s="15"/>
      <c r="BA341" s="15"/>
      <c r="BB341" s="15"/>
      <c r="BC341" s="15"/>
      <c r="BD341" s="15"/>
      <c r="BE341" s="15"/>
      <c r="BF341" s="15"/>
      <c r="BG341" s="15"/>
      <c r="BJ341" s="15"/>
      <c r="BK341" s="15"/>
      <c r="BL341" s="15"/>
      <c r="BM341" s="15"/>
      <c r="BN341" s="15"/>
      <c r="BO341" s="15"/>
      <c r="BP341" s="15"/>
      <c r="BQ341" s="15"/>
      <c r="BT341" s="15"/>
      <c r="BU341" s="15"/>
      <c r="BV341" s="15"/>
      <c r="BW341" s="15"/>
      <c r="BX341" s="15"/>
      <c r="BY341" s="15"/>
      <c r="BZ341" s="15"/>
      <c r="CA341" s="15"/>
      <c r="CD341" s="15"/>
      <c r="CE341" s="15"/>
      <c r="CF341" s="15"/>
      <c r="CG341" s="15"/>
      <c r="CH341" s="15"/>
      <c r="CI341" s="15"/>
      <c r="CJ341" s="15"/>
      <c r="CK341" s="15"/>
      <c r="CN341" s="15"/>
      <c r="CO341" s="15"/>
      <c r="CP341" s="15"/>
      <c r="CQ341" s="15"/>
      <c r="CR341" s="15"/>
      <c r="CS341" s="15"/>
      <c r="CT341" s="15"/>
      <c r="CU341" s="15"/>
      <c r="CX341" s="15"/>
      <c r="CY341" s="15"/>
      <c r="CZ341" s="15"/>
      <c r="DA341" s="15"/>
      <c r="DB341" s="15"/>
      <c r="DC341" s="15"/>
      <c r="DD341" s="15"/>
      <c r="DE341" s="15"/>
      <c r="DH341" s="15"/>
      <c r="DI341" s="15"/>
      <c r="DJ341" s="15"/>
      <c r="DK341" s="15"/>
      <c r="DL341" s="15"/>
      <c r="DM341" s="15"/>
      <c r="DN341" s="15"/>
      <c r="DO341" s="15"/>
      <c r="DR341" s="15"/>
      <c r="DS341" s="15"/>
      <c r="DT341" s="15"/>
      <c r="DU341" s="15"/>
      <c r="DV341" s="15"/>
      <c r="DW341" s="15"/>
      <c r="DX341" s="15"/>
      <c r="DY341" s="15"/>
      <c r="EB341" s="15"/>
      <c r="EC341" s="15"/>
      <c r="ED341" s="15"/>
      <c r="EE341" s="15"/>
      <c r="EF341" s="15"/>
      <c r="EG341" s="15"/>
      <c r="EH341" s="15"/>
      <c r="EI341" s="15"/>
      <c r="EL341" s="15"/>
      <c r="EM341" s="15"/>
      <c r="EN341" s="15"/>
      <c r="EO341" s="15"/>
      <c r="EP341" s="15"/>
      <c r="EQ341" s="15"/>
      <c r="ER341" s="15"/>
      <c r="ES341" s="15"/>
      <c r="EV341" s="15"/>
      <c r="EW341" s="15"/>
      <c r="EX341" s="15"/>
      <c r="EY341" s="15"/>
      <c r="EZ341" s="15"/>
      <c r="FA341" s="15"/>
      <c r="FB341" s="15"/>
      <c r="FC341" s="15"/>
      <c r="FF341" s="15"/>
      <c r="FG341" s="15"/>
      <c r="FH341" s="15"/>
      <c r="FI341" s="15"/>
      <c r="FJ341" s="15"/>
      <c r="FK341" s="15"/>
      <c r="FL341" s="15"/>
      <c r="FM341" s="15"/>
      <c r="FP341" s="15"/>
      <c r="FQ341" s="15"/>
      <c r="FR341" s="15"/>
      <c r="FS341" s="15"/>
      <c r="FT341" s="15"/>
      <c r="FU341" s="15"/>
      <c r="FV341" s="15"/>
      <c r="FW341" s="15"/>
      <c r="FZ341" s="15"/>
      <c r="GA341" s="15"/>
      <c r="GB341" s="15"/>
      <c r="GC341" s="15"/>
      <c r="GD341" s="15"/>
      <c r="GE341" s="15"/>
      <c r="GF341" s="15"/>
      <c r="GG341" s="15"/>
      <c r="GJ341" s="15"/>
      <c r="GK341" s="15"/>
      <c r="GL341" s="15"/>
      <c r="GM341" s="15"/>
      <c r="GN341" s="15"/>
      <c r="GO341" s="15"/>
      <c r="GP341" s="15"/>
      <c r="GQ341" s="15"/>
      <c r="GT341" s="15"/>
      <c r="GU341" s="15"/>
      <c r="GV341" s="15"/>
      <c r="GW341" s="15"/>
      <c r="GX341" s="15"/>
      <c r="GY341" s="15"/>
      <c r="GZ341" s="15"/>
      <c r="HA341" s="15"/>
      <c r="HD341" s="15"/>
      <c r="HE341" s="15"/>
      <c r="HF341" s="15"/>
      <c r="HG341" s="15"/>
      <c r="HH341" s="15"/>
      <c r="HI341" s="15"/>
      <c r="HJ341" s="15"/>
      <c r="HK341" s="15"/>
      <c r="HN341" s="15"/>
      <c r="HO341" s="15"/>
      <c r="HP341" s="15"/>
      <c r="HQ341" s="15"/>
      <c r="HR341" s="15"/>
      <c r="HS341" s="15"/>
      <c r="HT341" s="15"/>
      <c r="HU341" s="15"/>
      <c r="HX341" s="15"/>
      <c r="HY341" s="15"/>
      <c r="HZ341" s="15"/>
      <c r="IA341" s="15"/>
      <c r="IB341" s="15"/>
      <c r="IC341" s="15"/>
      <c r="ID341" s="15"/>
      <c r="IE341" s="15"/>
      <c r="IH341" s="15"/>
      <c r="II341" s="15"/>
      <c r="IJ341" s="15"/>
      <c r="IK341" s="15"/>
      <c r="IL341" s="15"/>
      <c r="IM341" s="15"/>
      <c r="IN341" s="15"/>
      <c r="IO341" s="15"/>
      <c r="IR341" s="15"/>
      <c r="IS341" s="15"/>
      <c r="IT341" s="15"/>
      <c r="IU341" s="15"/>
      <c r="IV341" s="15"/>
      <c r="IW341" s="15"/>
      <c r="IX341" s="15"/>
      <c r="IY341" s="15"/>
      <c r="JB341" s="15"/>
      <c r="JC341" s="15"/>
      <c r="JD341" s="15"/>
      <c r="JE341" s="15"/>
      <c r="JF341" s="15"/>
      <c r="JG341" s="15"/>
      <c r="JH341" s="15"/>
      <c r="JI341" s="15"/>
      <c r="JL341" s="15"/>
      <c r="JM341" s="15"/>
      <c r="JN341" s="15"/>
      <c r="JO341" s="15"/>
      <c r="JP341" s="15"/>
      <c r="JQ341" s="15"/>
      <c r="JR341" s="15"/>
      <c r="JS341" s="15"/>
      <c r="JV341" s="15"/>
      <c r="JW341" s="15"/>
      <c r="JX341" s="15"/>
      <c r="JY341" s="15"/>
      <c r="JZ341" s="15"/>
      <c r="KA341" s="15"/>
      <c r="KB341" s="15"/>
      <c r="KC341" s="15"/>
      <c r="KF341" s="15"/>
      <c r="KG341" s="15"/>
      <c r="KH341" s="15"/>
      <c r="KI341" s="15"/>
      <c r="KJ341" s="15"/>
      <c r="KK341" s="15"/>
      <c r="KL341" s="15"/>
      <c r="KM341" s="15"/>
      <c r="KP341" s="15"/>
      <c r="KQ341" s="15"/>
      <c r="KR341" s="15"/>
      <c r="KS341" s="15"/>
      <c r="KT341" s="15"/>
      <c r="KU341" s="15"/>
      <c r="KV341" s="15"/>
      <c r="KW341" s="15"/>
      <c r="KZ341" s="15"/>
      <c r="LA341" s="15"/>
    </row>
    <row r="342" spans="3:313" x14ac:dyDescent="0.25">
      <c r="C342" s="15"/>
      <c r="D342" s="15"/>
      <c r="E342" s="15"/>
      <c r="F342" s="15"/>
      <c r="G342" s="15"/>
      <c r="H342" s="15"/>
      <c r="I342" s="15"/>
      <c r="L342" s="15"/>
      <c r="M342" s="15"/>
      <c r="N342" s="15"/>
      <c r="O342" s="15"/>
      <c r="P342" s="15"/>
      <c r="Q342" s="15"/>
      <c r="R342" s="15"/>
      <c r="S342" s="15"/>
      <c r="V342" s="15"/>
      <c r="W342" s="15"/>
      <c r="X342" s="15"/>
      <c r="Y342" s="15"/>
      <c r="Z342" s="15"/>
      <c r="AA342" s="15"/>
      <c r="AB342" s="15"/>
      <c r="AC342" s="15"/>
      <c r="AF342" s="15"/>
      <c r="AG342" s="15"/>
      <c r="AH342" s="15"/>
      <c r="AI342" s="15"/>
      <c r="AJ342" s="15"/>
      <c r="AK342" s="15"/>
      <c r="AL342" s="15"/>
      <c r="AM342" s="15"/>
      <c r="AP342" s="15"/>
      <c r="AQ342" s="15"/>
      <c r="AR342" s="15"/>
      <c r="AS342" s="15"/>
      <c r="AT342" s="15"/>
      <c r="AU342" s="15"/>
      <c r="AV342" s="15"/>
      <c r="AW342" s="15"/>
      <c r="AZ342" s="15"/>
      <c r="BA342" s="15"/>
      <c r="BB342" s="15"/>
      <c r="BC342" s="15"/>
      <c r="BD342" s="15"/>
      <c r="BE342" s="15"/>
      <c r="BF342" s="15"/>
      <c r="BG342" s="15"/>
      <c r="BJ342" s="15"/>
      <c r="BK342" s="15"/>
      <c r="BL342" s="15"/>
      <c r="BM342" s="15"/>
      <c r="BN342" s="15"/>
      <c r="BO342" s="15"/>
      <c r="BP342" s="15"/>
      <c r="BQ342" s="15"/>
      <c r="BT342" s="15"/>
      <c r="BU342" s="15"/>
      <c r="BV342" s="15"/>
      <c r="BW342" s="15"/>
      <c r="BX342" s="15"/>
      <c r="BY342" s="15"/>
      <c r="BZ342" s="15"/>
      <c r="CA342" s="15"/>
      <c r="CD342" s="15"/>
      <c r="CE342" s="15"/>
      <c r="CF342" s="15"/>
      <c r="CG342" s="15"/>
      <c r="CH342" s="15"/>
      <c r="CI342" s="15"/>
      <c r="CJ342" s="15"/>
      <c r="CK342" s="15"/>
      <c r="CN342" s="15"/>
      <c r="CO342" s="15"/>
      <c r="CP342" s="15"/>
      <c r="CQ342" s="15"/>
      <c r="CR342" s="15"/>
      <c r="CS342" s="15"/>
      <c r="CT342" s="15"/>
      <c r="CU342" s="15"/>
      <c r="CX342" s="15"/>
      <c r="CY342" s="15"/>
      <c r="CZ342" s="15"/>
      <c r="DA342" s="15"/>
      <c r="DB342" s="15"/>
      <c r="DC342" s="15"/>
      <c r="DD342" s="15"/>
      <c r="DE342" s="15"/>
      <c r="DH342" s="15"/>
      <c r="DI342" s="15"/>
      <c r="DJ342" s="15"/>
      <c r="DK342" s="15"/>
      <c r="DL342" s="15"/>
      <c r="DM342" s="15"/>
      <c r="DN342" s="15"/>
      <c r="DO342" s="15"/>
      <c r="DR342" s="15"/>
      <c r="DS342" s="15"/>
      <c r="DT342" s="15"/>
      <c r="DU342" s="15"/>
      <c r="DV342" s="15"/>
      <c r="DW342" s="15"/>
      <c r="DX342" s="15"/>
      <c r="DY342" s="15"/>
      <c r="EB342" s="15"/>
      <c r="EC342" s="15"/>
      <c r="ED342" s="15"/>
      <c r="EE342" s="15"/>
      <c r="EF342" s="15"/>
      <c r="EG342" s="15"/>
      <c r="EH342" s="15"/>
      <c r="EI342" s="15"/>
      <c r="EL342" s="15"/>
      <c r="EM342" s="15"/>
      <c r="EN342" s="15"/>
      <c r="EO342" s="15"/>
      <c r="EP342" s="15"/>
      <c r="EQ342" s="15"/>
      <c r="ER342" s="15"/>
      <c r="ES342" s="15"/>
      <c r="EV342" s="15"/>
      <c r="EW342" s="15"/>
      <c r="EX342" s="15"/>
      <c r="EY342" s="15"/>
      <c r="EZ342" s="15"/>
      <c r="FA342" s="15"/>
      <c r="FB342" s="15"/>
      <c r="FC342" s="15"/>
      <c r="FF342" s="15"/>
      <c r="FG342" s="15"/>
      <c r="FH342" s="15"/>
      <c r="FI342" s="15"/>
      <c r="FJ342" s="15"/>
      <c r="FK342" s="15"/>
      <c r="FL342" s="15"/>
      <c r="FM342" s="15"/>
      <c r="FP342" s="15"/>
      <c r="FQ342" s="15"/>
      <c r="FR342" s="15"/>
      <c r="FS342" s="15"/>
      <c r="FT342" s="15"/>
      <c r="FU342" s="15"/>
      <c r="FV342" s="15"/>
      <c r="FW342" s="15"/>
      <c r="FZ342" s="15"/>
      <c r="GA342" s="15"/>
      <c r="GB342" s="15"/>
      <c r="GC342" s="15"/>
      <c r="GD342" s="15"/>
      <c r="GE342" s="15"/>
      <c r="GF342" s="15"/>
      <c r="GG342" s="15"/>
      <c r="GJ342" s="15"/>
      <c r="GK342" s="15"/>
      <c r="GL342" s="15"/>
      <c r="GM342" s="15"/>
      <c r="GN342" s="15"/>
      <c r="GO342" s="15"/>
      <c r="GP342" s="15"/>
      <c r="GQ342" s="15"/>
      <c r="GT342" s="15"/>
      <c r="GU342" s="15"/>
      <c r="GV342" s="15"/>
      <c r="GW342" s="15"/>
      <c r="GX342" s="15"/>
      <c r="GY342" s="15"/>
      <c r="GZ342" s="15"/>
      <c r="HA342" s="15"/>
      <c r="HD342" s="15"/>
      <c r="HE342" s="15"/>
      <c r="HF342" s="15"/>
      <c r="HG342" s="15"/>
      <c r="HH342" s="15"/>
      <c r="HI342" s="15"/>
      <c r="HJ342" s="15"/>
      <c r="HK342" s="15"/>
      <c r="HN342" s="15"/>
      <c r="HO342" s="15"/>
      <c r="HP342" s="15"/>
      <c r="HQ342" s="15"/>
      <c r="HR342" s="15"/>
      <c r="HS342" s="15"/>
      <c r="HT342" s="15"/>
      <c r="HU342" s="15"/>
      <c r="HX342" s="15"/>
      <c r="HY342" s="15"/>
      <c r="HZ342" s="15"/>
      <c r="IA342" s="15"/>
      <c r="IB342" s="15"/>
      <c r="IC342" s="15"/>
      <c r="ID342" s="15"/>
      <c r="IE342" s="15"/>
      <c r="IH342" s="15"/>
      <c r="II342" s="15"/>
      <c r="IJ342" s="15"/>
      <c r="IK342" s="15"/>
      <c r="IL342" s="15"/>
      <c r="IM342" s="15"/>
      <c r="IN342" s="15"/>
      <c r="IO342" s="15"/>
      <c r="IR342" s="15"/>
      <c r="IS342" s="15"/>
      <c r="IT342" s="15"/>
      <c r="IU342" s="15"/>
      <c r="IV342" s="15"/>
      <c r="IW342" s="15"/>
      <c r="IX342" s="15"/>
      <c r="IY342" s="15"/>
      <c r="JB342" s="15"/>
      <c r="JC342" s="15"/>
      <c r="JD342" s="15"/>
      <c r="JE342" s="15"/>
      <c r="JF342" s="15"/>
      <c r="JG342" s="15"/>
      <c r="JH342" s="15"/>
      <c r="JI342" s="15"/>
      <c r="JL342" s="15"/>
      <c r="JM342" s="15"/>
      <c r="JN342" s="15"/>
      <c r="JO342" s="15"/>
      <c r="JP342" s="15"/>
      <c r="JQ342" s="15"/>
      <c r="JR342" s="15"/>
      <c r="JS342" s="15"/>
      <c r="JV342" s="15"/>
      <c r="JW342" s="15"/>
      <c r="JX342" s="15"/>
      <c r="JY342" s="15"/>
      <c r="JZ342" s="15"/>
      <c r="KA342" s="15"/>
      <c r="KB342" s="15"/>
      <c r="KC342" s="15"/>
      <c r="KF342" s="15"/>
      <c r="KG342" s="15"/>
      <c r="KH342" s="15"/>
      <c r="KI342" s="15"/>
      <c r="KJ342" s="15"/>
      <c r="KK342" s="15"/>
      <c r="KL342" s="15"/>
      <c r="KM342" s="15"/>
      <c r="KP342" s="15"/>
      <c r="KQ342" s="15"/>
      <c r="KR342" s="15"/>
      <c r="KS342" s="15"/>
      <c r="KT342" s="15"/>
      <c r="KU342" s="15"/>
      <c r="KV342" s="15"/>
      <c r="KW342" s="15"/>
      <c r="KZ342" s="15"/>
      <c r="LA342" s="15"/>
    </row>
    <row r="343" spans="3:313" x14ac:dyDescent="0.25">
      <c r="C343" s="15"/>
      <c r="D343" s="15"/>
      <c r="E343" s="15"/>
      <c r="F343" s="15"/>
      <c r="G343" s="15"/>
      <c r="H343" s="15"/>
      <c r="I343" s="15"/>
      <c r="L343" s="15"/>
      <c r="M343" s="15"/>
      <c r="N343" s="15"/>
      <c r="O343" s="15"/>
      <c r="P343" s="15"/>
      <c r="Q343" s="15"/>
      <c r="R343" s="15"/>
      <c r="S343" s="15"/>
      <c r="V343" s="15"/>
      <c r="W343" s="15"/>
      <c r="X343" s="15"/>
      <c r="Y343" s="15"/>
      <c r="Z343" s="15"/>
      <c r="AA343" s="15"/>
      <c r="AB343" s="15"/>
      <c r="AC343" s="15"/>
      <c r="AF343" s="15"/>
      <c r="AG343" s="15"/>
      <c r="AH343" s="15"/>
      <c r="AI343" s="15"/>
      <c r="AJ343" s="15"/>
      <c r="AK343" s="15"/>
      <c r="AL343" s="15"/>
      <c r="AM343" s="15"/>
      <c r="AP343" s="15"/>
      <c r="AQ343" s="15"/>
      <c r="AR343" s="15"/>
      <c r="AS343" s="15"/>
      <c r="AT343" s="15"/>
      <c r="AU343" s="15"/>
      <c r="AV343" s="15"/>
      <c r="AW343" s="15"/>
      <c r="AZ343" s="15"/>
      <c r="BA343" s="15"/>
      <c r="BB343" s="15"/>
      <c r="BC343" s="15"/>
      <c r="BD343" s="15"/>
      <c r="BE343" s="15"/>
      <c r="BF343" s="15"/>
      <c r="BG343" s="15"/>
      <c r="BJ343" s="15"/>
      <c r="BK343" s="15"/>
      <c r="BL343" s="15"/>
      <c r="BM343" s="15"/>
      <c r="BN343" s="15"/>
      <c r="BO343" s="15"/>
      <c r="BP343" s="15"/>
      <c r="BQ343" s="15"/>
      <c r="BT343" s="15"/>
      <c r="BU343" s="15"/>
      <c r="BV343" s="15"/>
      <c r="BW343" s="15"/>
      <c r="BX343" s="15"/>
      <c r="BY343" s="15"/>
      <c r="BZ343" s="15"/>
      <c r="CA343" s="15"/>
      <c r="CD343" s="15"/>
      <c r="CE343" s="15"/>
      <c r="CF343" s="15"/>
      <c r="CG343" s="15"/>
      <c r="CH343" s="15"/>
      <c r="CI343" s="15"/>
      <c r="CJ343" s="15"/>
      <c r="CK343" s="15"/>
      <c r="CN343" s="15"/>
      <c r="CO343" s="15"/>
      <c r="CP343" s="15"/>
      <c r="CQ343" s="15"/>
      <c r="CR343" s="15"/>
      <c r="CS343" s="15"/>
      <c r="CT343" s="15"/>
      <c r="CU343" s="15"/>
      <c r="CX343" s="15"/>
      <c r="CY343" s="15"/>
      <c r="CZ343" s="15"/>
      <c r="DA343" s="15"/>
      <c r="DB343" s="15"/>
      <c r="DC343" s="15"/>
      <c r="DD343" s="15"/>
      <c r="DE343" s="15"/>
      <c r="DH343" s="15"/>
      <c r="DI343" s="15"/>
      <c r="DJ343" s="15"/>
      <c r="DK343" s="15"/>
      <c r="DL343" s="15"/>
      <c r="DM343" s="15"/>
      <c r="DN343" s="15"/>
      <c r="DO343" s="15"/>
      <c r="DR343" s="15"/>
      <c r="DS343" s="15"/>
      <c r="DT343" s="15"/>
      <c r="DU343" s="15"/>
      <c r="DV343" s="15"/>
      <c r="DW343" s="15"/>
      <c r="DX343" s="15"/>
      <c r="DY343" s="15"/>
      <c r="EB343" s="15"/>
      <c r="EC343" s="15"/>
      <c r="ED343" s="15"/>
      <c r="EE343" s="15"/>
      <c r="EF343" s="15"/>
      <c r="EG343" s="15"/>
      <c r="EH343" s="15"/>
      <c r="EI343" s="15"/>
      <c r="EL343" s="15"/>
      <c r="EM343" s="15"/>
      <c r="EN343" s="15"/>
      <c r="EO343" s="15"/>
      <c r="EP343" s="15"/>
      <c r="EQ343" s="15"/>
      <c r="ER343" s="15"/>
      <c r="ES343" s="15"/>
      <c r="EV343" s="15"/>
      <c r="EW343" s="15"/>
      <c r="EX343" s="15"/>
      <c r="EY343" s="15"/>
      <c r="EZ343" s="15"/>
      <c r="FA343" s="15"/>
      <c r="FB343" s="15"/>
      <c r="FC343" s="15"/>
      <c r="FF343" s="15"/>
      <c r="FG343" s="15"/>
      <c r="FH343" s="15"/>
      <c r="FI343" s="15"/>
      <c r="FJ343" s="15"/>
      <c r="FK343" s="15"/>
      <c r="FL343" s="15"/>
      <c r="FM343" s="15"/>
      <c r="FP343" s="15"/>
      <c r="FQ343" s="15"/>
      <c r="FR343" s="15"/>
      <c r="FS343" s="15"/>
      <c r="FT343" s="15"/>
      <c r="FU343" s="15"/>
      <c r="FV343" s="15"/>
      <c r="FW343" s="15"/>
      <c r="FZ343" s="15"/>
      <c r="GA343" s="15"/>
      <c r="GB343" s="15"/>
      <c r="GC343" s="15"/>
      <c r="GD343" s="15"/>
      <c r="GE343" s="15"/>
      <c r="GF343" s="15"/>
      <c r="GG343" s="15"/>
      <c r="GJ343" s="15"/>
      <c r="GK343" s="15"/>
      <c r="GL343" s="15"/>
      <c r="GM343" s="15"/>
      <c r="GN343" s="15"/>
      <c r="GO343" s="15"/>
      <c r="GP343" s="15"/>
      <c r="GQ343" s="15"/>
      <c r="GT343" s="15"/>
      <c r="GU343" s="15"/>
      <c r="GV343" s="15"/>
      <c r="GW343" s="15"/>
      <c r="GX343" s="15"/>
      <c r="GY343" s="15"/>
      <c r="GZ343" s="15"/>
      <c r="HA343" s="15"/>
      <c r="HD343" s="15"/>
      <c r="HE343" s="15"/>
      <c r="HF343" s="15"/>
      <c r="HG343" s="15"/>
      <c r="HH343" s="15"/>
      <c r="HI343" s="15"/>
      <c r="HJ343" s="15"/>
      <c r="HK343" s="15"/>
      <c r="HN343" s="15"/>
      <c r="HO343" s="15"/>
      <c r="HP343" s="15"/>
      <c r="HQ343" s="15"/>
      <c r="HR343" s="15"/>
      <c r="HS343" s="15"/>
      <c r="HT343" s="15"/>
      <c r="HU343" s="15"/>
      <c r="HX343" s="15"/>
      <c r="HY343" s="15"/>
      <c r="HZ343" s="15"/>
      <c r="IA343" s="15"/>
      <c r="IB343" s="15"/>
      <c r="IC343" s="15"/>
      <c r="ID343" s="15"/>
      <c r="IE343" s="15"/>
      <c r="IH343" s="15"/>
      <c r="II343" s="15"/>
      <c r="IJ343" s="15"/>
      <c r="IK343" s="15"/>
      <c r="IL343" s="15"/>
      <c r="IM343" s="15"/>
      <c r="IN343" s="15"/>
      <c r="IO343" s="15"/>
      <c r="IR343" s="15"/>
      <c r="IS343" s="15"/>
      <c r="IT343" s="15"/>
      <c r="IU343" s="15"/>
      <c r="IV343" s="15"/>
      <c r="IW343" s="15"/>
      <c r="IX343" s="15"/>
      <c r="IY343" s="15"/>
      <c r="JB343" s="15"/>
      <c r="JC343" s="15"/>
      <c r="JD343" s="15"/>
      <c r="JE343" s="15"/>
      <c r="JF343" s="15"/>
      <c r="JG343" s="15"/>
      <c r="JH343" s="15"/>
      <c r="JI343" s="15"/>
      <c r="JL343" s="15"/>
      <c r="JM343" s="15"/>
      <c r="JN343" s="15"/>
      <c r="JO343" s="15"/>
      <c r="JP343" s="15"/>
      <c r="JQ343" s="15"/>
      <c r="JR343" s="15"/>
      <c r="JS343" s="15"/>
      <c r="JV343" s="15"/>
      <c r="JW343" s="15"/>
      <c r="JX343" s="15"/>
      <c r="JY343" s="15"/>
      <c r="JZ343" s="15"/>
      <c r="KA343" s="15"/>
      <c r="KB343" s="15"/>
      <c r="KC343" s="15"/>
      <c r="KF343" s="15"/>
      <c r="KG343" s="15"/>
      <c r="KH343" s="15"/>
      <c r="KI343" s="15"/>
      <c r="KJ343" s="15"/>
      <c r="KK343" s="15"/>
      <c r="KL343" s="15"/>
      <c r="KM343" s="15"/>
      <c r="KP343" s="15"/>
      <c r="KQ343" s="15"/>
      <c r="KR343" s="15"/>
      <c r="KS343" s="15"/>
      <c r="KT343" s="15"/>
      <c r="KU343" s="15"/>
      <c r="KV343" s="15"/>
      <c r="KW343" s="15"/>
      <c r="KZ343" s="15"/>
      <c r="LA343" s="15"/>
    </row>
    <row r="344" spans="3:313" x14ac:dyDescent="0.25">
      <c r="C344" s="15"/>
      <c r="D344" s="15"/>
      <c r="E344" s="15"/>
      <c r="F344" s="15"/>
      <c r="G344" s="15"/>
      <c r="H344" s="15"/>
      <c r="I344" s="15"/>
      <c r="L344" s="15"/>
      <c r="M344" s="15"/>
      <c r="N344" s="15"/>
      <c r="O344" s="15"/>
      <c r="P344" s="15"/>
      <c r="Q344" s="15"/>
      <c r="R344" s="15"/>
      <c r="S344" s="15"/>
      <c r="V344" s="15"/>
      <c r="W344" s="15"/>
      <c r="X344" s="15"/>
      <c r="Y344" s="15"/>
      <c r="Z344" s="15"/>
      <c r="AA344" s="15"/>
      <c r="AB344" s="15"/>
      <c r="AC344" s="15"/>
      <c r="AF344" s="15"/>
      <c r="AG344" s="15"/>
      <c r="AH344" s="15"/>
      <c r="AI344" s="15"/>
      <c r="AJ344" s="15"/>
      <c r="AK344" s="15"/>
      <c r="AL344" s="15"/>
      <c r="AM344" s="15"/>
      <c r="AP344" s="15"/>
      <c r="AQ344" s="15"/>
      <c r="AR344" s="15"/>
      <c r="AS344" s="15"/>
      <c r="AT344" s="15"/>
      <c r="AU344" s="15"/>
      <c r="AV344" s="15"/>
      <c r="AW344" s="15"/>
      <c r="AZ344" s="15"/>
      <c r="BA344" s="15"/>
      <c r="BB344" s="15"/>
      <c r="BC344" s="15"/>
      <c r="BD344" s="15"/>
      <c r="BE344" s="15"/>
      <c r="BF344" s="15"/>
      <c r="BG344" s="15"/>
      <c r="BJ344" s="15"/>
      <c r="BK344" s="15"/>
      <c r="BL344" s="15"/>
      <c r="BM344" s="15"/>
      <c r="BN344" s="15"/>
      <c r="BO344" s="15"/>
      <c r="BP344" s="15"/>
      <c r="BQ344" s="15"/>
      <c r="BT344" s="15"/>
      <c r="BU344" s="15"/>
      <c r="BV344" s="15"/>
      <c r="BW344" s="15"/>
      <c r="BX344" s="15"/>
      <c r="BY344" s="15"/>
      <c r="BZ344" s="15"/>
      <c r="CA344" s="15"/>
      <c r="CD344" s="15"/>
      <c r="CE344" s="15"/>
      <c r="CF344" s="15"/>
      <c r="CG344" s="15"/>
      <c r="CH344" s="15"/>
      <c r="CI344" s="15"/>
      <c r="CJ344" s="15"/>
      <c r="CK344" s="15"/>
      <c r="CN344" s="15"/>
      <c r="CO344" s="15"/>
      <c r="CP344" s="15"/>
      <c r="CQ344" s="15"/>
      <c r="CR344" s="15"/>
      <c r="CS344" s="15"/>
      <c r="CT344" s="15"/>
      <c r="CU344" s="15"/>
      <c r="CX344" s="15"/>
      <c r="CY344" s="15"/>
      <c r="CZ344" s="15"/>
      <c r="DA344" s="15"/>
      <c r="DB344" s="15"/>
      <c r="DC344" s="15"/>
      <c r="DD344" s="15"/>
      <c r="DE344" s="15"/>
      <c r="DH344" s="15"/>
      <c r="DI344" s="15"/>
      <c r="DJ344" s="15"/>
      <c r="DK344" s="15"/>
      <c r="DL344" s="15"/>
      <c r="DM344" s="15"/>
      <c r="DN344" s="15"/>
      <c r="DO344" s="15"/>
      <c r="DR344" s="15"/>
      <c r="DS344" s="15"/>
      <c r="DT344" s="15"/>
      <c r="DU344" s="15"/>
      <c r="DV344" s="15"/>
      <c r="DW344" s="15"/>
      <c r="DX344" s="15"/>
      <c r="DY344" s="15"/>
      <c r="EB344" s="15"/>
      <c r="EC344" s="15"/>
      <c r="ED344" s="15"/>
      <c r="EE344" s="15"/>
      <c r="EF344" s="15"/>
      <c r="EG344" s="15"/>
      <c r="EH344" s="15"/>
      <c r="EI344" s="15"/>
      <c r="EL344" s="15"/>
      <c r="EM344" s="15"/>
      <c r="EN344" s="15"/>
      <c r="EO344" s="15"/>
      <c r="EP344" s="15"/>
      <c r="EQ344" s="15"/>
      <c r="ER344" s="15"/>
      <c r="ES344" s="15"/>
      <c r="EV344" s="15"/>
      <c r="EW344" s="15"/>
      <c r="EX344" s="15"/>
      <c r="EY344" s="15"/>
      <c r="EZ344" s="15"/>
      <c r="FA344" s="15"/>
      <c r="FB344" s="15"/>
      <c r="FC344" s="15"/>
      <c r="FF344" s="15"/>
      <c r="FG344" s="15"/>
      <c r="FH344" s="15"/>
      <c r="FI344" s="15"/>
      <c r="FJ344" s="15"/>
      <c r="FK344" s="15"/>
      <c r="FL344" s="15"/>
      <c r="FM344" s="15"/>
      <c r="FP344" s="15"/>
      <c r="FQ344" s="15"/>
      <c r="FR344" s="15"/>
      <c r="FS344" s="15"/>
      <c r="FT344" s="15"/>
      <c r="FU344" s="15"/>
      <c r="FV344" s="15"/>
      <c r="FW344" s="15"/>
      <c r="FZ344" s="15"/>
      <c r="GA344" s="15"/>
      <c r="GB344" s="15"/>
      <c r="GC344" s="15"/>
      <c r="GD344" s="15"/>
      <c r="GE344" s="15"/>
      <c r="GF344" s="15"/>
      <c r="GG344" s="15"/>
      <c r="GJ344" s="15"/>
      <c r="GK344" s="15"/>
      <c r="GL344" s="15"/>
      <c r="GM344" s="15"/>
      <c r="GN344" s="15"/>
      <c r="GO344" s="15"/>
      <c r="GP344" s="15"/>
      <c r="GQ344" s="15"/>
      <c r="GT344" s="15"/>
      <c r="GU344" s="15"/>
      <c r="GV344" s="15"/>
      <c r="GW344" s="15"/>
      <c r="GX344" s="15"/>
      <c r="GY344" s="15"/>
      <c r="GZ344" s="15"/>
      <c r="HA344" s="15"/>
      <c r="HD344" s="15"/>
      <c r="HE344" s="15"/>
      <c r="HF344" s="15"/>
      <c r="HG344" s="15"/>
      <c r="HH344" s="15"/>
      <c r="HI344" s="15"/>
      <c r="HJ344" s="15"/>
      <c r="HK344" s="15"/>
      <c r="HN344" s="15"/>
      <c r="HO344" s="15"/>
      <c r="HP344" s="15"/>
      <c r="HQ344" s="15"/>
      <c r="HR344" s="15"/>
      <c r="HS344" s="15"/>
      <c r="HT344" s="15"/>
      <c r="HU344" s="15"/>
      <c r="HX344" s="15"/>
      <c r="HY344" s="15"/>
      <c r="HZ344" s="15"/>
      <c r="IA344" s="15"/>
      <c r="IB344" s="15"/>
      <c r="IC344" s="15"/>
      <c r="ID344" s="15"/>
      <c r="IE344" s="15"/>
      <c r="IH344" s="15"/>
      <c r="II344" s="15"/>
      <c r="IJ344" s="15"/>
      <c r="IK344" s="15"/>
      <c r="IL344" s="15"/>
      <c r="IM344" s="15"/>
      <c r="IN344" s="15"/>
      <c r="IO344" s="15"/>
      <c r="IR344" s="15"/>
      <c r="IS344" s="15"/>
      <c r="IT344" s="15"/>
      <c r="IU344" s="15"/>
      <c r="IV344" s="15"/>
      <c r="IW344" s="15"/>
      <c r="IX344" s="15"/>
      <c r="IY344" s="15"/>
      <c r="JB344" s="15"/>
      <c r="JC344" s="15"/>
      <c r="JD344" s="15"/>
      <c r="JE344" s="15"/>
      <c r="JF344" s="15"/>
      <c r="JG344" s="15"/>
      <c r="JH344" s="15"/>
      <c r="JI344" s="15"/>
      <c r="JL344" s="15"/>
      <c r="JM344" s="15"/>
      <c r="JN344" s="15"/>
      <c r="JO344" s="15"/>
      <c r="JP344" s="15"/>
      <c r="JQ344" s="15"/>
      <c r="JR344" s="15"/>
      <c r="JS344" s="15"/>
      <c r="JV344" s="15"/>
      <c r="JW344" s="15"/>
      <c r="JX344" s="15"/>
      <c r="JY344" s="15"/>
      <c r="JZ344" s="15"/>
      <c r="KA344" s="15"/>
      <c r="KB344" s="15"/>
      <c r="KC344" s="15"/>
      <c r="KF344" s="15"/>
      <c r="KG344" s="15"/>
      <c r="KH344" s="15"/>
      <c r="KI344" s="15"/>
      <c r="KJ344" s="15"/>
      <c r="KK344" s="15"/>
      <c r="KL344" s="15"/>
      <c r="KM344" s="15"/>
      <c r="KP344" s="15"/>
      <c r="KQ344" s="15"/>
      <c r="KR344" s="15"/>
      <c r="KS344" s="15"/>
      <c r="KT344" s="15"/>
      <c r="KU344" s="15"/>
      <c r="KV344" s="15"/>
      <c r="KW344" s="15"/>
      <c r="KZ344" s="15"/>
      <c r="LA344" s="15"/>
    </row>
    <row r="345" spans="3:313" x14ac:dyDescent="0.25">
      <c r="C345" s="15"/>
      <c r="D345" s="15"/>
      <c r="E345" s="15"/>
      <c r="F345" s="15"/>
      <c r="G345" s="15"/>
      <c r="H345" s="15"/>
      <c r="I345" s="15"/>
      <c r="L345" s="15"/>
      <c r="M345" s="15"/>
      <c r="N345" s="15"/>
      <c r="O345" s="15"/>
      <c r="P345" s="15"/>
      <c r="Q345" s="15"/>
      <c r="R345" s="15"/>
      <c r="S345" s="15"/>
      <c r="V345" s="15"/>
      <c r="W345" s="15"/>
      <c r="X345" s="15"/>
      <c r="Y345" s="15"/>
      <c r="Z345" s="15"/>
      <c r="AA345" s="15"/>
      <c r="AB345" s="15"/>
      <c r="AC345" s="15"/>
      <c r="AF345" s="15"/>
      <c r="AG345" s="15"/>
      <c r="AH345" s="15"/>
      <c r="AI345" s="15"/>
      <c r="AJ345" s="15"/>
      <c r="AK345" s="15"/>
      <c r="AL345" s="15"/>
      <c r="AM345" s="15"/>
      <c r="AP345" s="15"/>
      <c r="AQ345" s="15"/>
      <c r="AR345" s="15"/>
      <c r="AS345" s="15"/>
      <c r="AT345" s="15"/>
      <c r="AU345" s="15"/>
      <c r="AV345" s="15"/>
      <c r="AW345" s="15"/>
      <c r="AZ345" s="15"/>
      <c r="BA345" s="15"/>
      <c r="BB345" s="15"/>
      <c r="BC345" s="15"/>
      <c r="BD345" s="15"/>
      <c r="BE345" s="15"/>
      <c r="BF345" s="15"/>
      <c r="BG345" s="15"/>
      <c r="BJ345" s="15"/>
      <c r="BK345" s="15"/>
      <c r="BL345" s="15"/>
      <c r="BM345" s="15"/>
      <c r="BN345" s="15"/>
      <c r="BO345" s="15"/>
      <c r="BP345" s="15"/>
      <c r="BQ345" s="15"/>
      <c r="BT345" s="15"/>
      <c r="BU345" s="15"/>
      <c r="BV345" s="15"/>
      <c r="BW345" s="15"/>
      <c r="BX345" s="15"/>
      <c r="BY345" s="15"/>
      <c r="BZ345" s="15"/>
      <c r="CA345" s="15"/>
      <c r="CD345" s="15"/>
      <c r="CE345" s="15"/>
      <c r="CF345" s="15"/>
      <c r="CG345" s="15"/>
      <c r="CH345" s="15"/>
      <c r="CI345" s="15"/>
      <c r="CJ345" s="15"/>
      <c r="CK345" s="15"/>
      <c r="CN345" s="15"/>
      <c r="CO345" s="15"/>
      <c r="CP345" s="15"/>
      <c r="CQ345" s="15"/>
      <c r="CR345" s="15"/>
      <c r="CS345" s="15"/>
      <c r="CT345" s="15"/>
      <c r="CU345" s="15"/>
      <c r="CX345" s="15"/>
      <c r="CY345" s="15"/>
      <c r="CZ345" s="15"/>
      <c r="DA345" s="15"/>
      <c r="DB345" s="15"/>
      <c r="DC345" s="15"/>
      <c r="DD345" s="15"/>
      <c r="DE345" s="15"/>
      <c r="DH345" s="15"/>
      <c r="DI345" s="15"/>
      <c r="DJ345" s="15"/>
      <c r="DK345" s="15"/>
      <c r="DL345" s="15"/>
      <c r="DM345" s="15"/>
      <c r="DN345" s="15"/>
      <c r="DO345" s="15"/>
      <c r="DR345" s="15"/>
      <c r="DS345" s="15"/>
      <c r="DT345" s="15"/>
      <c r="DU345" s="15"/>
      <c r="DV345" s="15"/>
      <c r="DW345" s="15"/>
      <c r="DX345" s="15"/>
      <c r="DY345" s="15"/>
      <c r="EB345" s="15"/>
      <c r="EC345" s="15"/>
      <c r="ED345" s="15"/>
      <c r="EE345" s="15"/>
      <c r="EF345" s="15"/>
      <c r="EG345" s="15"/>
      <c r="EH345" s="15"/>
      <c r="EI345" s="15"/>
      <c r="EL345" s="15"/>
      <c r="EM345" s="15"/>
      <c r="EN345" s="15"/>
      <c r="EO345" s="15"/>
      <c r="EP345" s="15"/>
      <c r="EQ345" s="15"/>
      <c r="ER345" s="15"/>
      <c r="ES345" s="15"/>
      <c r="EV345" s="15"/>
      <c r="EW345" s="15"/>
      <c r="EX345" s="15"/>
      <c r="EY345" s="15"/>
      <c r="EZ345" s="15"/>
      <c r="FA345" s="15"/>
      <c r="FB345" s="15"/>
      <c r="FC345" s="15"/>
      <c r="FF345" s="15"/>
      <c r="FG345" s="15"/>
      <c r="FH345" s="15"/>
      <c r="FI345" s="15"/>
      <c r="FJ345" s="15"/>
      <c r="FK345" s="15"/>
      <c r="FL345" s="15"/>
      <c r="FM345" s="15"/>
      <c r="FP345" s="15"/>
      <c r="FQ345" s="15"/>
      <c r="FR345" s="15"/>
      <c r="FS345" s="15"/>
      <c r="FT345" s="15"/>
      <c r="FU345" s="15"/>
      <c r="FV345" s="15"/>
      <c r="FW345" s="15"/>
      <c r="FZ345" s="15"/>
      <c r="GA345" s="15"/>
      <c r="GB345" s="15"/>
      <c r="GC345" s="15"/>
      <c r="GD345" s="15"/>
      <c r="GE345" s="15"/>
      <c r="GF345" s="15"/>
      <c r="GG345" s="15"/>
      <c r="GJ345" s="15"/>
      <c r="GK345" s="15"/>
      <c r="GL345" s="15"/>
      <c r="GM345" s="15"/>
      <c r="GN345" s="15"/>
      <c r="GO345" s="15"/>
      <c r="GP345" s="15"/>
      <c r="GQ345" s="15"/>
      <c r="GT345" s="15"/>
      <c r="GU345" s="15"/>
      <c r="GV345" s="15"/>
      <c r="GW345" s="15"/>
      <c r="GX345" s="15"/>
      <c r="GY345" s="15"/>
      <c r="GZ345" s="15"/>
      <c r="HA345" s="15"/>
      <c r="HD345" s="15"/>
      <c r="HE345" s="15"/>
      <c r="HF345" s="15"/>
      <c r="HG345" s="15"/>
      <c r="HH345" s="15"/>
      <c r="HI345" s="15"/>
      <c r="HJ345" s="15"/>
      <c r="HK345" s="15"/>
      <c r="HN345" s="15"/>
      <c r="HO345" s="15"/>
      <c r="HP345" s="15"/>
      <c r="HQ345" s="15"/>
      <c r="HR345" s="15"/>
      <c r="HS345" s="15"/>
      <c r="HT345" s="15"/>
      <c r="HU345" s="15"/>
      <c r="HX345" s="15"/>
      <c r="HY345" s="15"/>
      <c r="HZ345" s="15"/>
      <c r="IA345" s="15"/>
      <c r="IB345" s="15"/>
      <c r="IC345" s="15"/>
      <c r="ID345" s="15"/>
      <c r="IE345" s="15"/>
      <c r="IH345" s="15"/>
      <c r="II345" s="15"/>
      <c r="IJ345" s="15"/>
      <c r="IK345" s="15"/>
      <c r="IL345" s="15"/>
      <c r="IM345" s="15"/>
      <c r="IN345" s="15"/>
      <c r="IO345" s="15"/>
      <c r="IR345" s="15"/>
      <c r="IS345" s="15"/>
      <c r="IT345" s="15"/>
      <c r="IU345" s="15"/>
      <c r="IV345" s="15"/>
      <c r="IW345" s="15"/>
      <c r="IX345" s="15"/>
      <c r="IY345" s="15"/>
      <c r="JB345" s="15"/>
      <c r="JC345" s="15"/>
      <c r="JD345" s="15"/>
      <c r="JE345" s="15"/>
      <c r="JF345" s="15"/>
      <c r="JG345" s="15"/>
      <c r="JH345" s="15"/>
      <c r="JI345" s="15"/>
      <c r="JL345" s="15"/>
      <c r="JM345" s="15"/>
      <c r="JN345" s="15"/>
      <c r="JO345" s="15"/>
      <c r="JP345" s="15"/>
      <c r="JQ345" s="15"/>
      <c r="JR345" s="15"/>
      <c r="JS345" s="15"/>
      <c r="JV345" s="15"/>
      <c r="JW345" s="15"/>
      <c r="JX345" s="15"/>
      <c r="JY345" s="15"/>
      <c r="JZ345" s="15"/>
      <c r="KA345" s="15"/>
      <c r="KB345" s="15"/>
      <c r="KC345" s="15"/>
      <c r="KF345" s="15"/>
      <c r="KG345" s="15"/>
      <c r="KH345" s="15"/>
      <c r="KI345" s="15"/>
      <c r="KJ345" s="15"/>
      <c r="KK345" s="15"/>
      <c r="KL345" s="15"/>
      <c r="KM345" s="15"/>
      <c r="KP345" s="15"/>
      <c r="KQ345" s="15"/>
      <c r="KR345" s="15"/>
      <c r="KS345" s="15"/>
      <c r="KT345" s="15"/>
      <c r="KU345" s="15"/>
      <c r="KV345" s="15"/>
      <c r="KW345" s="15"/>
      <c r="KZ345" s="15"/>
      <c r="LA345" s="15"/>
    </row>
    <row r="346" spans="3:313" x14ac:dyDescent="0.25">
      <c r="C346" s="15"/>
      <c r="D346" s="15"/>
      <c r="E346" s="15"/>
      <c r="F346" s="15"/>
      <c r="G346" s="15"/>
      <c r="H346" s="15"/>
      <c r="I346" s="15"/>
      <c r="L346" s="15"/>
      <c r="M346" s="15"/>
      <c r="N346" s="15"/>
      <c r="O346" s="15"/>
      <c r="P346" s="15"/>
      <c r="Q346" s="15"/>
      <c r="R346" s="15"/>
      <c r="S346" s="15"/>
      <c r="V346" s="15"/>
      <c r="W346" s="15"/>
      <c r="X346" s="15"/>
      <c r="Y346" s="15"/>
      <c r="Z346" s="15"/>
      <c r="AA346" s="15"/>
      <c r="AB346" s="15"/>
      <c r="AC346" s="15"/>
      <c r="AF346" s="15"/>
      <c r="AG346" s="15"/>
      <c r="AH346" s="15"/>
      <c r="AI346" s="15"/>
      <c r="AJ346" s="15"/>
      <c r="AK346" s="15"/>
      <c r="AL346" s="15"/>
      <c r="AM346" s="15"/>
      <c r="AP346" s="15"/>
      <c r="AQ346" s="15"/>
      <c r="AR346" s="15"/>
      <c r="AS346" s="15"/>
      <c r="AT346" s="15"/>
      <c r="AU346" s="15"/>
      <c r="AV346" s="15"/>
      <c r="AW346" s="15"/>
      <c r="AZ346" s="15"/>
      <c r="BA346" s="15"/>
      <c r="BB346" s="15"/>
      <c r="BC346" s="15"/>
      <c r="BD346" s="15"/>
      <c r="BE346" s="15"/>
      <c r="BF346" s="15"/>
      <c r="BG346" s="15"/>
      <c r="BJ346" s="15"/>
      <c r="BK346" s="15"/>
      <c r="BL346" s="15"/>
      <c r="BM346" s="15"/>
      <c r="BN346" s="15"/>
      <c r="BO346" s="15"/>
      <c r="BP346" s="15"/>
      <c r="BQ346" s="15"/>
      <c r="BT346" s="15"/>
      <c r="BU346" s="15"/>
      <c r="BV346" s="15"/>
      <c r="BW346" s="15"/>
      <c r="BX346" s="15"/>
      <c r="BY346" s="15"/>
      <c r="BZ346" s="15"/>
      <c r="CA346" s="15"/>
      <c r="CD346" s="15"/>
      <c r="CE346" s="15"/>
      <c r="CF346" s="15"/>
      <c r="CG346" s="15"/>
      <c r="CH346" s="15"/>
      <c r="CI346" s="15"/>
      <c r="CJ346" s="15"/>
      <c r="CK346" s="15"/>
      <c r="CN346" s="15"/>
      <c r="CO346" s="15"/>
      <c r="CP346" s="15"/>
      <c r="CQ346" s="15"/>
      <c r="CR346" s="15"/>
      <c r="CS346" s="15"/>
      <c r="CT346" s="15"/>
      <c r="CU346" s="15"/>
      <c r="CX346" s="15"/>
      <c r="CY346" s="15"/>
      <c r="CZ346" s="15"/>
      <c r="DA346" s="15"/>
      <c r="DB346" s="15"/>
      <c r="DC346" s="15"/>
      <c r="DD346" s="15"/>
      <c r="DE346" s="15"/>
      <c r="DH346" s="15"/>
      <c r="DI346" s="15"/>
      <c r="DJ346" s="15"/>
      <c r="DK346" s="15"/>
      <c r="DL346" s="15"/>
      <c r="DM346" s="15"/>
      <c r="DN346" s="15"/>
      <c r="DO346" s="15"/>
      <c r="DR346" s="15"/>
      <c r="DS346" s="15"/>
      <c r="DT346" s="15"/>
      <c r="DU346" s="15"/>
      <c r="DV346" s="15"/>
      <c r="DW346" s="15"/>
      <c r="DX346" s="15"/>
      <c r="DY346" s="15"/>
      <c r="EB346" s="15"/>
      <c r="EC346" s="15"/>
      <c r="ED346" s="15"/>
      <c r="EE346" s="15"/>
      <c r="EF346" s="15"/>
      <c r="EG346" s="15"/>
      <c r="EH346" s="15"/>
      <c r="EI346" s="15"/>
      <c r="EL346" s="15"/>
      <c r="EM346" s="15"/>
      <c r="EN346" s="15"/>
      <c r="EO346" s="15"/>
      <c r="EP346" s="15"/>
      <c r="EQ346" s="15"/>
      <c r="ER346" s="15"/>
      <c r="ES346" s="15"/>
      <c r="EV346" s="15"/>
      <c r="EW346" s="15"/>
      <c r="EX346" s="15"/>
      <c r="EY346" s="15"/>
      <c r="EZ346" s="15"/>
      <c r="FA346" s="15"/>
      <c r="FB346" s="15"/>
      <c r="FC346" s="15"/>
      <c r="FF346" s="15"/>
      <c r="FG346" s="15"/>
      <c r="FH346" s="15"/>
      <c r="FI346" s="15"/>
      <c r="FJ346" s="15"/>
      <c r="FK346" s="15"/>
      <c r="FL346" s="15"/>
      <c r="FM346" s="15"/>
      <c r="FP346" s="15"/>
      <c r="FQ346" s="15"/>
      <c r="FR346" s="15"/>
      <c r="FS346" s="15"/>
      <c r="FT346" s="15"/>
      <c r="FU346" s="15"/>
      <c r="FV346" s="15"/>
      <c r="FW346" s="15"/>
      <c r="FZ346" s="15"/>
      <c r="GA346" s="15"/>
      <c r="GB346" s="15"/>
      <c r="GC346" s="15"/>
      <c r="GD346" s="15"/>
      <c r="GE346" s="15"/>
      <c r="GF346" s="15"/>
      <c r="GG346" s="15"/>
      <c r="GJ346" s="15"/>
      <c r="GK346" s="15"/>
      <c r="GL346" s="15"/>
      <c r="GM346" s="15"/>
      <c r="GN346" s="15"/>
      <c r="GO346" s="15"/>
      <c r="GP346" s="15"/>
      <c r="GQ346" s="15"/>
      <c r="GT346" s="15"/>
      <c r="GU346" s="15"/>
      <c r="GV346" s="15"/>
      <c r="GW346" s="15"/>
      <c r="GX346" s="15"/>
      <c r="GY346" s="15"/>
      <c r="GZ346" s="15"/>
      <c r="HA346" s="15"/>
      <c r="HD346" s="15"/>
      <c r="HE346" s="15"/>
      <c r="HF346" s="15"/>
      <c r="HG346" s="15"/>
      <c r="HH346" s="15"/>
      <c r="HI346" s="15"/>
      <c r="HJ346" s="15"/>
      <c r="HK346" s="15"/>
      <c r="HN346" s="15"/>
      <c r="HO346" s="15"/>
      <c r="HP346" s="15"/>
      <c r="HQ346" s="15"/>
      <c r="HR346" s="15"/>
      <c r="HS346" s="15"/>
      <c r="HT346" s="15"/>
      <c r="HU346" s="15"/>
      <c r="HX346" s="15"/>
      <c r="HY346" s="15"/>
      <c r="HZ346" s="15"/>
      <c r="IA346" s="15"/>
      <c r="IB346" s="15"/>
      <c r="IC346" s="15"/>
      <c r="ID346" s="15"/>
      <c r="IE346" s="15"/>
      <c r="IH346" s="15"/>
      <c r="II346" s="15"/>
      <c r="IJ346" s="15"/>
      <c r="IK346" s="15"/>
      <c r="IL346" s="15"/>
      <c r="IM346" s="15"/>
      <c r="IN346" s="15"/>
      <c r="IO346" s="15"/>
      <c r="IR346" s="15"/>
      <c r="IS346" s="15"/>
      <c r="IT346" s="15"/>
      <c r="IU346" s="15"/>
      <c r="IV346" s="15"/>
      <c r="IW346" s="15"/>
      <c r="IX346" s="15"/>
      <c r="IY346" s="15"/>
      <c r="JB346" s="15"/>
      <c r="JC346" s="15"/>
      <c r="JD346" s="15"/>
      <c r="JE346" s="15"/>
      <c r="JF346" s="15"/>
      <c r="JG346" s="15"/>
      <c r="JH346" s="15"/>
      <c r="JI346" s="15"/>
      <c r="JL346" s="15"/>
      <c r="JM346" s="15"/>
      <c r="JN346" s="15"/>
      <c r="JO346" s="15"/>
      <c r="JP346" s="15"/>
      <c r="JQ346" s="15"/>
      <c r="JR346" s="15"/>
      <c r="JS346" s="15"/>
      <c r="JV346" s="15"/>
      <c r="JW346" s="15"/>
      <c r="JX346" s="15"/>
      <c r="JY346" s="15"/>
      <c r="JZ346" s="15"/>
      <c r="KA346" s="15"/>
      <c r="KB346" s="15"/>
      <c r="KC346" s="15"/>
      <c r="KF346" s="15"/>
      <c r="KG346" s="15"/>
      <c r="KH346" s="15"/>
      <c r="KI346" s="15"/>
      <c r="KJ346" s="15"/>
      <c r="KK346" s="15"/>
      <c r="KL346" s="15"/>
      <c r="KM346" s="15"/>
      <c r="KP346" s="15"/>
      <c r="KQ346" s="15"/>
      <c r="KR346" s="15"/>
      <c r="KS346" s="15"/>
      <c r="KT346" s="15"/>
      <c r="KU346" s="15"/>
      <c r="KV346" s="15"/>
      <c r="KW346" s="15"/>
      <c r="KZ346" s="15"/>
      <c r="LA346" s="15"/>
    </row>
    <row r="347" spans="3:313" x14ac:dyDescent="0.25">
      <c r="C347" s="15"/>
      <c r="D347" s="15"/>
      <c r="E347" s="15"/>
      <c r="F347" s="15"/>
      <c r="G347" s="15"/>
      <c r="H347" s="15"/>
      <c r="I347" s="15"/>
      <c r="L347" s="15"/>
      <c r="M347" s="15"/>
      <c r="N347" s="15"/>
      <c r="O347" s="15"/>
      <c r="P347" s="15"/>
      <c r="Q347" s="15"/>
      <c r="R347" s="15"/>
      <c r="S347" s="15"/>
      <c r="V347" s="15"/>
      <c r="W347" s="15"/>
      <c r="X347" s="15"/>
      <c r="Y347" s="15"/>
      <c r="Z347" s="15"/>
      <c r="AA347" s="15"/>
      <c r="AB347" s="15"/>
      <c r="AC347" s="15"/>
      <c r="AF347" s="15"/>
      <c r="AG347" s="15"/>
      <c r="AH347" s="15"/>
      <c r="AI347" s="15"/>
      <c r="AJ347" s="15"/>
      <c r="AK347" s="15"/>
      <c r="AL347" s="15"/>
      <c r="AM347" s="15"/>
      <c r="AP347" s="15"/>
      <c r="AQ347" s="15"/>
      <c r="AR347" s="15"/>
      <c r="AS347" s="15"/>
      <c r="AT347" s="15"/>
      <c r="AU347" s="15"/>
      <c r="AV347" s="15"/>
      <c r="AW347" s="15"/>
      <c r="AZ347" s="15"/>
      <c r="BA347" s="15"/>
      <c r="BB347" s="15"/>
      <c r="BC347" s="15"/>
      <c r="BD347" s="15"/>
      <c r="BE347" s="15"/>
      <c r="BF347" s="15"/>
      <c r="BG347" s="15"/>
      <c r="BJ347" s="15"/>
      <c r="BK347" s="15"/>
      <c r="BL347" s="15"/>
      <c r="BM347" s="15"/>
      <c r="BN347" s="15"/>
      <c r="BO347" s="15"/>
      <c r="BP347" s="15"/>
      <c r="BQ347" s="15"/>
      <c r="BT347" s="15"/>
      <c r="BU347" s="15"/>
      <c r="BV347" s="15"/>
      <c r="BW347" s="15"/>
      <c r="BX347" s="15"/>
      <c r="BY347" s="15"/>
      <c r="BZ347" s="15"/>
      <c r="CA347" s="15"/>
      <c r="CD347" s="15"/>
      <c r="CE347" s="15"/>
      <c r="CF347" s="15"/>
      <c r="CG347" s="15"/>
      <c r="CH347" s="15"/>
      <c r="CI347" s="15"/>
      <c r="CJ347" s="15"/>
      <c r="CK347" s="15"/>
      <c r="CN347" s="15"/>
      <c r="CO347" s="15"/>
      <c r="CP347" s="15"/>
      <c r="CQ347" s="15"/>
      <c r="CR347" s="15"/>
      <c r="CS347" s="15"/>
      <c r="CT347" s="15"/>
      <c r="CU347" s="15"/>
      <c r="CX347" s="15"/>
      <c r="CY347" s="15"/>
      <c r="CZ347" s="15"/>
      <c r="DA347" s="15"/>
      <c r="DB347" s="15"/>
      <c r="DC347" s="15"/>
      <c r="DD347" s="15"/>
      <c r="DE347" s="15"/>
      <c r="DH347" s="15"/>
      <c r="DI347" s="15"/>
      <c r="DJ347" s="15"/>
      <c r="DK347" s="15"/>
      <c r="DL347" s="15"/>
      <c r="DM347" s="15"/>
      <c r="DN347" s="15"/>
      <c r="DO347" s="15"/>
      <c r="DR347" s="15"/>
      <c r="DS347" s="15"/>
      <c r="DT347" s="15"/>
      <c r="DU347" s="15"/>
      <c r="DV347" s="15"/>
      <c r="DW347" s="15"/>
      <c r="DX347" s="15"/>
      <c r="DY347" s="15"/>
      <c r="EB347" s="15"/>
      <c r="EC347" s="15"/>
      <c r="ED347" s="15"/>
      <c r="EE347" s="15"/>
      <c r="EF347" s="15"/>
      <c r="EG347" s="15"/>
      <c r="EH347" s="15"/>
      <c r="EI347" s="15"/>
      <c r="EL347" s="15"/>
      <c r="EM347" s="15"/>
      <c r="EN347" s="15"/>
      <c r="EO347" s="15"/>
      <c r="EP347" s="15"/>
      <c r="EQ347" s="15"/>
      <c r="ER347" s="15"/>
      <c r="ES347" s="15"/>
      <c r="EV347" s="15"/>
      <c r="EW347" s="15"/>
      <c r="EX347" s="15"/>
      <c r="EY347" s="15"/>
      <c r="EZ347" s="15"/>
      <c r="FA347" s="15"/>
      <c r="FB347" s="15"/>
      <c r="FC347" s="15"/>
      <c r="FF347" s="15"/>
      <c r="FG347" s="15"/>
      <c r="FH347" s="15"/>
      <c r="FI347" s="15"/>
      <c r="FJ347" s="15"/>
      <c r="FK347" s="15"/>
      <c r="FL347" s="15"/>
      <c r="FM347" s="15"/>
      <c r="FP347" s="15"/>
      <c r="FQ347" s="15"/>
      <c r="FR347" s="15"/>
      <c r="FS347" s="15"/>
      <c r="FT347" s="15"/>
      <c r="FU347" s="15"/>
      <c r="FV347" s="15"/>
      <c r="FW347" s="15"/>
      <c r="FZ347" s="15"/>
      <c r="GA347" s="15"/>
      <c r="GB347" s="15"/>
      <c r="GC347" s="15"/>
      <c r="GD347" s="15"/>
      <c r="GE347" s="15"/>
      <c r="GF347" s="15"/>
      <c r="GG347" s="15"/>
      <c r="GJ347" s="15"/>
      <c r="GK347" s="15"/>
      <c r="GL347" s="15"/>
      <c r="GM347" s="15"/>
      <c r="GN347" s="15"/>
      <c r="GO347" s="15"/>
      <c r="GP347" s="15"/>
      <c r="GQ347" s="15"/>
      <c r="GT347" s="15"/>
      <c r="GU347" s="15"/>
      <c r="GV347" s="15"/>
      <c r="GW347" s="15"/>
      <c r="GX347" s="15"/>
      <c r="GY347" s="15"/>
      <c r="GZ347" s="15"/>
      <c r="HA347" s="15"/>
      <c r="HD347" s="15"/>
      <c r="HE347" s="15"/>
      <c r="HF347" s="15"/>
      <c r="HG347" s="15"/>
      <c r="HH347" s="15"/>
      <c r="HI347" s="15"/>
      <c r="HJ347" s="15"/>
      <c r="HK347" s="15"/>
      <c r="HN347" s="15"/>
      <c r="HO347" s="15"/>
      <c r="HP347" s="15"/>
      <c r="HQ347" s="15"/>
      <c r="HR347" s="15"/>
      <c r="HS347" s="15"/>
      <c r="HT347" s="15"/>
      <c r="HU347" s="15"/>
      <c r="HX347" s="15"/>
      <c r="HY347" s="15"/>
      <c r="HZ347" s="15"/>
      <c r="IA347" s="15"/>
      <c r="IB347" s="15"/>
      <c r="IC347" s="15"/>
      <c r="ID347" s="15"/>
      <c r="IE347" s="15"/>
      <c r="IH347" s="15"/>
      <c r="II347" s="15"/>
      <c r="IJ347" s="15"/>
      <c r="IK347" s="15"/>
      <c r="IL347" s="15"/>
      <c r="IM347" s="15"/>
      <c r="IN347" s="15"/>
      <c r="IO347" s="15"/>
      <c r="IR347" s="15"/>
      <c r="IS347" s="15"/>
      <c r="IT347" s="15"/>
      <c r="IU347" s="15"/>
      <c r="IV347" s="15"/>
      <c r="IW347" s="15"/>
      <c r="IX347" s="15"/>
      <c r="IY347" s="15"/>
      <c r="JB347" s="15"/>
      <c r="JC347" s="15"/>
      <c r="JD347" s="15"/>
      <c r="JE347" s="15"/>
      <c r="JF347" s="15"/>
      <c r="JG347" s="15"/>
      <c r="JH347" s="15"/>
      <c r="JI347" s="15"/>
      <c r="JL347" s="15"/>
      <c r="JM347" s="15"/>
      <c r="JN347" s="15"/>
      <c r="JO347" s="15"/>
      <c r="JP347" s="15"/>
      <c r="JQ347" s="15"/>
      <c r="JR347" s="15"/>
      <c r="JS347" s="15"/>
      <c r="JV347" s="15"/>
      <c r="JW347" s="15"/>
      <c r="JX347" s="15"/>
      <c r="JY347" s="15"/>
      <c r="JZ347" s="15"/>
      <c r="KA347" s="15"/>
      <c r="KB347" s="15"/>
      <c r="KC347" s="15"/>
      <c r="KF347" s="15"/>
      <c r="KG347" s="15"/>
      <c r="KH347" s="15"/>
      <c r="KI347" s="15"/>
      <c r="KJ347" s="15"/>
      <c r="KK347" s="15"/>
      <c r="KL347" s="15"/>
      <c r="KM347" s="15"/>
      <c r="KP347" s="15"/>
      <c r="KQ347" s="15"/>
      <c r="KR347" s="15"/>
      <c r="KS347" s="15"/>
      <c r="KT347" s="15"/>
      <c r="KU347" s="15"/>
      <c r="KV347" s="15"/>
      <c r="KW347" s="15"/>
      <c r="KZ347" s="15"/>
      <c r="LA347" s="15"/>
    </row>
    <row r="348" spans="3:313" x14ac:dyDescent="0.25">
      <c r="C348" s="15"/>
      <c r="D348" s="15"/>
      <c r="E348" s="15"/>
      <c r="F348" s="15"/>
      <c r="G348" s="15"/>
      <c r="H348" s="15"/>
      <c r="I348" s="15"/>
      <c r="L348" s="15"/>
      <c r="M348" s="15"/>
      <c r="N348" s="15"/>
      <c r="O348" s="15"/>
      <c r="P348" s="15"/>
      <c r="Q348" s="15"/>
      <c r="R348" s="15"/>
      <c r="S348" s="15"/>
      <c r="V348" s="15"/>
      <c r="W348" s="15"/>
      <c r="X348" s="15"/>
      <c r="Y348" s="15"/>
      <c r="Z348" s="15"/>
      <c r="AA348" s="15"/>
      <c r="AB348" s="15"/>
      <c r="AC348" s="15"/>
      <c r="AF348" s="15"/>
      <c r="AG348" s="15"/>
      <c r="AH348" s="15"/>
      <c r="AI348" s="15"/>
      <c r="AJ348" s="15"/>
      <c r="AK348" s="15"/>
      <c r="AL348" s="15"/>
      <c r="AM348" s="15"/>
      <c r="AP348" s="15"/>
      <c r="AQ348" s="15"/>
      <c r="AR348" s="15"/>
      <c r="AS348" s="15"/>
      <c r="AT348" s="15"/>
      <c r="AU348" s="15"/>
      <c r="AV348" s="15"/>
      <c r="AW348" s="15"/>
      <c r="AZ348" s="15"/>
      <c r="BA348" s="15"/>
      <c r="BB348" s="15"/>
      <c r="BC348" s="15"/>
      <c r="BD348" s="15"/>
      <c r="BE348" s="15"/>
      <c r="BF348" s="15"/>
      <c r="BG348" s="15"/>
      <c r="BJ348" s="15"/>
      <c r="BK348" s="15"/>
      <c r="BL348" s="15"/>
      <c r="BM348" s="15"/>
      <c r="BN348" s="15"/>
      <c r="BO348" s="15"/>
      <c r="BP348" s="15"/>
      <c r="BQ348" s="15"/>
      <c r="BT348" s="15"/>
      <c r="BU348" s="15"/>
      <c r="BV348" s="15"/>
      <c r="BW348" s="15"/>
      <c r="BX348" s="15"/>
      <c r="BY348" s="15"/>
      <c r="BZ348" s="15"/>
      <c r="CA348" s="15"/>
      <c r="CD348" s="15"/>
      <c r="CE348" s="15"/>
      <c r="CF348" s="15"/>
      <c r="CG348" s="15"/>
      <c r="CH348" s="15"/>
      <c r="CI348" s="15"/>
      <c r="CJ348" s="15"/>
      <c r="CK348" s="15"/>
      <c r="CN348" s="15"/>
      <c r="CO348" s="15"/>
      <c r="CP348" s="15"/>
      <c r="CQ348" s="15"/>
      <c r="CR348" s="15"/>
      <c r="CS348" s="15"/>
      <c r="CT348" s="15"/>
      <c r="CU348" s="15"/>
      <c r="CX348" s="15"/>
      <c r="CY348" s="15"/>
      <c r="CZ348" s="15"/>
      <c r="DA348" s="15"/>
      <c r="DB348" s="15"/>
      <c r="DC348" s="15"/>
      <c r="DD348" s="15"/>
      <c r="DE348" s="15"/>
      <c r="DH348" s="15"/>
      <c r="DI348" s="15"/>
      <c r="DJ348" s="15"/>
      <c r="DK348" s="15"/>
      <c r="DL348" s="15"/>
      <c r="DM348" s="15"/>
      <c r="DN348" s="15"/>
      <c r="DO348" s="15"/>
      <c r="DR348" s="15"/>
      <c r="DS348" s="15"/>
      <c r="DT348" s="15"/>
      <c r="DU348" s="15"/>
      <c r="DV348" s="15"/>
      <c r="DW348" s="15"/>
      <c r="DX348" s="15"/>
      <c r="DY348" s="15"/>
      <c r="EB348" s="15"/>
      <c r="EC348" s="15"/>
      <c r="ED348" s="15"/>
      <c r="EE348" s="15"/>
      <c r="EF348" s="15"/>
      <c r="EG348" s="15"/>
      <c r="EH348" s="15"/>
      <c r="EI348" s="15"/>
      <c r="EL348" s="15"/>
      <c r="EM348" s="15"/>
      <c r="EN348" s="15"/>
      <c r="EO348" s="15"/>
      <c r="EP348" s="15"/>
      <c r="EQ348" s="15"/>
      <c r="ER348" s="15"/>
      <c r="ES348" s="15"/>
      <c r="EV348" s="15"/>
      <c r="EW348" s="15"/>
      <c r="EX348" s="15"/>
      <c r="EY348" s="15"/>
      <c r="EZ348" s="15"/>
      <c r="FA348" s="15"/>
      <c r="FB348" s="15"/>
      <c r="FC348" s="15"/>
      <c r="FF348" s="15"/>
      <c r="FG348" s="15"/>
      <c r="FH348" s="15"/>
      <c r="FI348" s="15"/>
      <c r="FJ348" s="15"/>
      <c r="FK348" s="15"/>
      <c r="FL348" s="15"/>
      <c r="FM348" s="15"/>
      <c r="FP348" s="15"/>
      <c r="FQ348" s="15"/>
      <c r="FR348" s="15"/>
      <c r="FS348" s="15"/>
      <c r="FT348" s="15"/>
      <c r="FU348" s="15"/>
      <c r="FV348" s="15"/>
      <c r="FW348" s="15"/>
      <c r="FZ348" s="15"/>
      <c r="GA348" s="15"/>
      <c r="GB348" s="15"/>
      <c r="GC348" s="15"/>
      <c r="GD348" s="15"/>
      <c r="GE348" s="15"/>
      <c r="GF348" s="15"/>
      <c r="GG348" s="15"/>
      <c r="GJ348" s="15"/>
      <c r="GK348" s="15"/>
      <c r="GL348" s="15"/>
      <c r="GM348" s="15"/>
      <c r="GN348" s="15"/>
      <c r="GO348" s="15"/>
      <c r="GP348" s="15"/>
      <c r="GQ348" s="15"/>
      <c r="GT348" s="15"/>
      <c r="GU348" s="15"/>
      <c r="GV348" s="15"/>
      <c r="GW348" s="15"/>
      <c r="GX348" s="15"/>
      <c r="GY348" s="15"/>
      <c r="GZ348" s="15"/>
      <c r="HA348" s="15"/>
      <c r="HD348" s="15"/>
      <c r="HE348" s="15"/>
      <c r="HF348" s="15"/>
      <c r="HG348" s="15"/>
      <c r="HH348" s="15"/>
      <c r="HI348" s="15"/>
      <c r="HJ348" s="15"/>
      <c r="HK348" s="15"/>
      <c r="HN348" s="15"/>
      <c r="HO348" s="15"/>
      <c r="HP348" s="15"/>
      <c r="HQ348" s="15"/>
      <c r="HR348" s="15"/>
      <c r="HS348" s="15"/>
      <c r="HT348" s="15"/>
      <c r="HU348" s="15"/>
      <c r="HX348" s="15"/>
      <c r="HY348" s="15"/>
      <c r="HZ348" s="15"/>
      <c r="IA348" s="15"/>
      <c r="IB348" s="15"/>
      <c r="IC348" s="15"/>
      <c r="ID348" s="15"/>
      <c r="IE348" s="15"/>
      <c r="IH348" s="15"/>
      <c r="II348" s="15"/>
      <c r="IJ348" s="15"/>
      <c r="IK348" s="15"/>
      <c r="IL348" s="15"/>
      <c r="IM348" s="15"/>
      <c r="IN348" s="15"/>
      <c r="IO348" s="15"/>
      <c r="IR348" s="15"/>
      <c r="IS348" s="15"/>
      <c r="IT348" s="15"/>
      <c r="IU348" s="15"/>
      <c r="IV348" s="15"/>
      <c r="IW348" s="15"/>
      <c r="IX348" s="15"/>
      <c r="IY348" s="15"/>
      <c r="JB348" s="15"/>
      <c r="JC348" s="15"/>
      <c r="JD348" s="15"/>
      <c r="JE348" s="15"/>
      <c r="JF348" s="15"/>
      <c r="JG348" s="15"/>
      <c r="JH348" s="15"/>
      <c r="JI348" s="15"/>
      <c r="JL348" s="15"/>
      <c r="JM348" s="15"/>
      <c r="JN348" s="15"/>
      <c r="JO348" s="15"/>
      <c r="JP348" s="15"/>
      <c r="JQ348" s="15"/>
      <c r="JR348" s="15"/>
      <c r="JS348" s="15"/>
      <c r="JV348" s="15"/>
      <c r="JW348" s="15"/>
      <c r="JX348" s="15"/>
      <c r="JY348" s="15"/>
      <c r="JZ348" s="15"/>
      <c r="KA348" s="15"/>
      <c r="KB348" s="15"/>
      <c r="KC348" s="15"/>
      <c r="KF348" s="15"/>
      <c r="KG348" s="15"/>
      <c r="KH348" s="15"/>
      <c r="KI348" s="15"/>
      <c r="KJ348" s="15"/>
      <c r="KK348" s="15"/>
      <c r="KL348" s="15"/>
      <c r="KM348" s="15"/>
      <c r="KP348" s="15"/>
      <c r="KQ348" s="15"/>
      <c r="KR348" s="15"/>
      <c r="KS348" s="15"/>
      <c r="KT348" s="15"/>
      <c r="KU348" s="15"/>
      <c r="KV348" s="15"/>
      <c r="KW348" s="15"/>
      <c r="KZ348" s="15"/>
      <c r="LA348" s="15"/>
    </row>
    <row r="349" spans="3:313" x14ac:dyDescent="0.25">
      <c r="C349" s="15"/>
      <c r="D349" s="15"/>
      <c r="E349" s="15"/>
      <c r="F349" s="15"/>
      <c r="G349" s="15"/>
      <c r="H349" s="15"/>
      <c r="I349" s="15"/>
      <c r="L349" s="15"/>
      <c r="M349" s="15"/>
      <c r="N349" s="15"/>
      <c r="O349" s="15"/>
      <c r="P349" s="15"/>
      <c r="Q349" s="15"/>
      <c r="R349" s="15"/>
      <c r="S349" s="15"/>
      <c r="V349" s="15"/>
      <c r="W349" s="15"/>
      <c r="X349" s="15"/>
      <c r="Y349" s="15"/>
      <c r="Z349" s="15"/>
      <c r="AA349" s="15"/>
      <c r="AB349" s="15"/>
      <c r="AC349" s="15"/>
      <c r="AF349" s="15"/>
      <c r="AG349" s="15"/>
      <c r="AH349" s="15"/>
      <c r="AI349" s="15"/>
      <c r="AJ349" s="15"/>
      <c r="AK349" s="15"/>
      <c r="AL349" s="15"/>
      <c r="AM349" s="15"/>
      <c r="AP349" s="15"/>
      <c r="AQ349" s="15"/>
      <c r="AR349" s="15"/>
      <c r="AS349" s="15"/>
      <c r="AT349" s="15"/>
      <c r="AU349" s="15"/>
      <c r="AV349" s="15"/>
      <c r="AW349" s="15"/>
      <c r="AZ349" s="15"/>
      <c r="BA349" s="15"/>
      <c r="BB349" s="15"/>
      <c r="BC349" s="15"/>
      <c r="BD349" s="15"/>
      <c r="BE349" s="15"/>
      <c r="BF349" s="15"/>
      <c r="BG349" s="15"/>
      <c r="BJ349" s="15"/>
      <c r="BK349" s="15"/>
      <c r="BL349" s="15"/>
      <c r="BM349" s="15"/>
      <c r="BN349" s="15"/>
      <c r="BO349" s="15"/>
      <c r="BP349" s="15"/>
      <c r="BQ349" s="15"/>
      <c r="BT349" s="15"/>
      <c r="BU349" s="15"/>
      <c r="BV349" s="15"/>
      <c r="BW349" s="15"/>
      <c r="BX349" s="15"/>
      <c r="BY349" s="15"/>
      <c r="BZ349" s="15"/>
      <c r="CA349" s="15"/>
      <c r="CD349" s="15"/>
      <c r="CE349" s="15"/>
      <c r="CF349" s="15"/>
      <c r="CG349" s="15"/>
      <c r="CH349" s="15"/>
      <c r="CI349" s="15"/>
      <c r="CJ349" s="15"/>
      <c r="CK349" s="15"/>
      <c r="CN349" s="15"/>
      <c r="CO349" s="15"/>
      <c r="CP349" s="15"/>
      <c r="CQ349" s="15"/>
      <c r="CR349" s="15"/>
      <c r="CS349" s="15"/>
      <c r="CT349" s="15"/>
      <c r="CU349" s="15"/>
      <c r="CX349" s="15"/>
      <c r="CY349" s="15"/>
      <c r="CZ349" s="15"/>
      <c r="DA349" s="15"/>
      <c r="DB349" s="15"/>
      <c r="DC349" s="15"/>
      <c r="DD349" s="15"/>
      <c r="DE349" s="15"/>
      <c r="DH349" s="15"/>
      <c r="DI349" s="15"/>
      <c r="DJ349" s="15"/>
      <c r="DK349" s="15"/>
      <c r="DL349" s="15"/>
      <c r="DM349" s="15"/>
      <c r="DN349" s="15"/>
      <c r="DO349" s="15"/>
      <c r="DR349" s="15"/>
      <c r="DS349" s="15"/>
      <c r="DT349" s="15"/>
      <c r="DU349" s="15"/>
      <c r="DV349" s="15"/>
      <c r="DW349" s="15"/>
      <c r="DX349" s="15"/>
      <c r="DY349" s="15"/>
      <c r="EB349" s="15"/>
      <c r="EC349" s="15"/>
      <c r="ED349" s="15"/>
      <c r="EE349" s="15"/>
      <c r="EF349" s="15"/>
      <c r="EG349" s="15"/>
      <c r="EH349" s="15"/>
      <c r="EI349" s="15"/>
      <c r="EL349" s="15"/>
      <c r="EM349" s="15"/>
      <c r="EN349" s="15"/>
      <c r="EO349" s="15"/>
      <c r="EP349" s="15"/>
      <c r="EQ349" s="15"/>
      <c r="ER349" s="15"/>
      <c r="ES349" s="15"/>
      <c r="EV349" s="15"/>
      <c r="EW349" s="15"/>
      <c r="EX349" s="15"/>
      <c r="EY349" s="15"/>
      <c r="EZ349" s="15"/>
      <c r="FA349" s="15"/>
      <c r="FB349" s="15"/>
      <c r="FC349" s="15"/>
      <c r="FF349" s="15"/>
      <c r="FG349" s="15"/>
      <c r="FH349" s="15"/>
      <c r="FI349" s="15"/>
      <c r="FJ349" s="15"/>
      <c r="FK349" s="15"/>
      <c r="FL349" s="15"/>
      <c r="FM349" s="15"/>
      <c r="FP349" s="15"/>
      <c r="FQ349" s="15"/>
      <c r="FR349" s="15"/>
      <c r="FS349" s="15"/>
      <c r="FT349" s="15"/>
      <c r="FU349" s="15"/>
      <c r="FV349" s="15"/>
      <c r="FW349" s="15"/>
      <c r="FZ349" s="15"/>
      <c r="GA349" s="15"/>
      <c r="GB349" s="15"/>
      <c r="GC349" s="15"/>
      <c r="GD349" s="15"/>
      <c r="GE349" s="15"/>
      <c r="GF349" s="15"/>
      <c r="GG349" s="15"/>
      <c r="GJ349" s="15"/>
      <c r="GK349" s="15"/>
      <c r="GL349" s="15"/>
      <c r="GM349" s="15"/>
      <c r="GN349" s="15"/>
      <c r="GO349" s="15"/>
      <c r="GP349" s="15"/>
      <c r="GQ349" s="15"/>
      <c r="GT349" s="15"/>
      <c r="GU349" s="15"/>
      <c r="GV349" s="15"/>
      <c r="GW349" s="15"/>
      <c r="GX349" s="15"/>
      <c r="GY349" s="15"/>
      <c r="GZ349" s="15"/>
      <c r="HA349" s="15"/>
      <c r="HD349" s="15"/>
      <c r="HE349" s="15"/>
      <c r="HF349" s="15"/>
      <c r="HG349" s="15"/>
      <c r="HH349" s="15"/>
      <c r="HI349" s="15"/>
      <c r="HJ349" s="15"/>
      <c r="HK349" s="15"/>
      <c r="HN349" s="15"/>
      <c r="HO349" s="15"/>
      <c r="HP349" s="15"/>
      <c r="HQ349" s="15"/>
      <c r="HR349" s="15"/>
      <c r="HS349" s="15"/>
      <c r="HT349" s="15"/>
      <c r="HU349" s="15"/>
      <c r="HX349" s="15"/>
      <c r="HY349" s="15"/>
      <c r="HZ349" s="15"/>
      <c r="IA349" s="15"/>
      <c r="IB349" s="15"/>
      <c r="IC349" s="15"/>
      <c r="ID349" s="15"/>
      <c r="IE349" s="15"/>
      <c r="IH349" s="15"/>
      <c r="II349" s="15"/>
      <c r="IJ349" s="15"/>
      <c r="IK349" s="15"/>
      <c r="IL349" s="15"/>
      <c r="IM349" s="15"/>
      <c r="IN349" s="15"/>
      <c r="IO349" s="15"/>
      <c r="IR349" s="15"/>
      <c r="IS349" s="15"/>
      <c r="IT349" s="15"/>
      <c r="IU349" s="15"/>
      <c r="IV349" s="15"/>
      <c r="IW349" s="15"/>
      <c r="IX349" s="15"/>
      <c r="IY349" s="15"/>
      <c r="JB349" s="15"/>
      <c r="JC349" s="15"/>
      <c r="JD349" s="15"/>
      <c r="JE349" s="15"/>
      <c r="JF349" s="15"/>
      <c r="JG349" s="15"/>
      <c r="JH349" s="15"/>
      <c r="JI349" s="15"/>
      <c r="JL349" s="15"/>
      <c r="JM349" s="15"/>
      <c r="JN349" s="15"/>
      <c r="JO349" s="15"/>
      <c r="JP349" s="15"/>
      <c r="JQ349" s="15"/>
      <c r="JR349" s="15"/>
      <c r="JS349" s="15"/>
      <c r="JV349" s="15"/>
      <c r="JW349" s="15"/>
      <c r="JX349" s="15"/>
      <c r="JY349" s="15"/>
      <c r="JZ349" s="15"/>
      <c r="KA349" s="15"/>
      <c r="KB349" s="15"/>
      <c r="KC349" s="15"/>
      <c r="KF349" s="15"/>
      <c r="KG349" s="15"/>
      <c r="KH349" s="15"/>
      <c r="KI349" s="15"/>
      <c r="KJ349" s="15"/>
      <c r="KK349" s="15"/>
      <c r="KL349" s="15"/>
      <c r="KM349" s="15"/>
      <c r="KP349" s="15"/>
      <c r="KQ349" s="15"/>
      <c r="KR349" s="15"/>
      <c r="KS349" s="15"/>
      <c r="KT349" s="15"/>
      <c r="KU349" s="15"/>
      <c r="KV349" s="15"/>
      <c r="KW349" s="15"/>
      <c r="KZ349" s="15"/>
      <c r="LA349" s="15"/>
    </row>
    <row r="350" spans="3:313" x14ac:dyDescent="0.25">
      <c r="C350" s="15"/>
      <c r="D350" s="15"/>
      <c r="E350" s="15"/>
      <c r="F350" s="15"/>
      <c r="G350" s="15"/>
      <c r="H350" s="15"/>
      <c r="I350" s="15"/>
      <c r="L350" s="15"/>
      <c r="M350" s="15"/>
      <c r="N350" s="15"/>
      <c r="O350" s="15"/>
      <c r="P350" s="15"/>
      <c r="Q350" s="15"/>
      <c r="R350" s="15"/>
      <c r="S350" s="15"/>
      <c r="V350" s="15"/>
      <c r="W350" s="15"/>
      <c r="X350" s="15"/>
      <c r="Y350" s="15"/>
      <c r="Z350" s="15"/>
      <c r="AA350" s="15"/>
      <c r="AB350" s="15"/>
      <c r="AC350" s="15"/>
      <c r="AF350" s="15"/>
      <c r="AG350" s="15"/>
      <c r="AH350" s="15"/>
      <c r="AI350" s="15"/>
      <c r="AJ350" s="15"/>
      <c r="AK350" s="15"/>
      <c r="AL350" s="15"/>
      <c r="AM350" s="15"/>
      <c r="AP350" s="15"/>
      <c r="AQ350" s="15"/>
      <c r="AR350" s="15"/>
      <c r="AS350" s="15"/>
      <c r="AT350" s="15"/>
      <c r="AU350" s="15"/>
      <c r="AV350" s="15"/>
      <c r="AW350" s="15"/>
      <c r="AZ350" s="15"/>
      <c r="BA350" s="15"/>
      <c r="BB350" s="15"/>
      <c r="BC350" s="15"/>
      <c r="BD350" s="15"/>
      <c r="BE350" s="15"/>
      <c r="BF350" s="15"/>
      <c r="BG350" s="15"/>
      <c r="BJ350" s="15"/>
      <c r="BK350" s="15"/>
      <c r="BL350" s="15"/>
      <c r="BM350" s="15"/>
      <c r="BN350" s="15"/>
      <c r="BO350" s="15"/>
      <c r="BP350" s="15"/>
      <c r="BQ350" s="15"/>
      <c r="BT350" s="15"/>
      <c r="BU350" s="15"/>
      <c r="BV350" s="15"/>
      <c r="BW350" s="15"/>
      <c r="BX350" s="15"/>
      <c r="BY350" s="15"/>
      <c r="BZ350" s="15"/>
      <c r="CA350" s="15"/>
      <c r="CD350" s="15"/>
      <c r="CE350" s="15"/>
      <c r="CF350" s="15"/>
      <c r="CG350" s="15"/>
      <c r="CH350" s="15"/>
      <c r="CI350" s="15"/>
      <c r="CJ350" s="15"/>
      <c r="CK350" s="15"/>
      <c r="CN350" s="15"/>
      <c r="CO350" s="15"/>
      <c r="CP350" s="15"/>
      <c r="CQ350" s="15"/>
      <c r="CR350" s="15"/>
      <c r="CS350" s="15"/>
      <c r="CT350" s="15"/>
      <c r="CU350" s="15"/>
      <c r="CX350" s="15"/>
      <c r="CY350" s="15"/>
      <c r="CZ350" s="15"/>
      <c r="DA350" s="15"/>
      <c r="DB350" s="15"/>
      <c r="DC350" s="15"/>
      <c r="DD350" s="15"/>
      <c r="DE350" s="15"/>
      <c r="DH350" s="15"/>
      <c r="DI350" s="15"/>
      <c r="DJ350" s="15"/>
      <c r="DK350" s="15"/>
      <c r="DL350" s="15"/>
      <c r="DM350" s="15"/>
      <c r="DN350" s="15"/>
      <c r="DO350" s="15"/>
      <c r="DR350" s="15"/>
      <c r="DS350" s="15"/>
      <c r="DT350" s="15"/>
      <c r="DU350" s="15"/>
      <c r="DV350" s="15"/>
      <c r="DW350" s="15"/>
      <c r="DX350" s="15"/>
      <c r="DY350" s="15"/>
      <c r="EB350" s="15"/>
      <c r="EC350" s="15"/>
      <c r="ED350" s="15"/>
      <c r="EE350" s="15"/>
      <c r="EF350" s="15"/>
      <c r="EG350" s="15"/>
      <c r="EH350" s="15"/>
      <c r="EI350" s="15"/>
      <c r="EL350" s="15"/>
      <c r="EM350" s="15"/>
      <c r="EN350" s="15"/>
      <c r="EO350" s="15"/>
      <c r="EP350" s="15"/>
      <c r="EQ350" s="15"/>
      <c r="ER350" s="15"/>
      <c r="ES350" s="15"/>
      <c r="EV350" s="15"/>
      <c r="EW350" s="15"/>
      <c r="EX350" s="15"/>
      <c r="EY350" s="15"/>
      <c r="EZ350" s="15"/>
      <c r="FA350" s="15"/>
      <c r="FB350" s="15"/>
      <c r="FC350" s="15"/>
      <c r="FF350" s="15"/>
      <c r="FG350" s="15"/>
      <c r="FH350" s="15"/>
      <c r="FI350" s="15"/>
      <c r="FJ350" s="15"/>
      <c r="FK350" s="15"/>
      <c r="FL350" s="15"/>
      <c r="FM350" s="15"/>
      <c r="FP350" s="15"/>
      <c r="FQ350" s="15"/>
      <c r="FR350" s="15"/>
      <c r="FS350" s="15"/>
      <c r="FT350" s="15"/>
      <c r="FU350" s="15"/>
      <c r="FV350" s="15"/>
      <c r="FW350" s="15"/>
      <c r="FZ350" s="15"/>
      <c r="GA350" s="15"/>
      <c r="GB350" s="15"/>
      <c r="GC350" s="15"/>
      <c r="GD350" s="15"/>
      <c r="GE350" s="15"/>
      <c r="GF350" s="15"/>
      <c r="GG350" s="15"/>
      <c r="GJ350" s="15"/>
      <c r="GK350" s="15"/>
      <c r="GL350" s="15"/>
      <c r="GM350" s="15"/>
      <c r="GN350" s="15"/>
      <c r="GO350" s="15"/>
      <c r="GP350" s="15"/>
      <c r="GQ350" s="15"/>
      <c r="GT350" s="15"/>
      <c r="GU350" s="15"/>
      <c r="GV350" s="15"/>
      <c r="GW350" s="15"/>
      <c r="GX350" s="15"/>
      <c r="GY350" s="15"/>
      <c r="GZ350" s="15"/>
      <c r="HA350" s="15"/>
      <c r="HD350" s="15"/>
      <c r="HE350" s="15"/>
      <c r="HF350" s="15"/>
      <c r="HG350" s="15"/>
      <c r="HH350" s="15"/>
      <c r="HI350" s="15"/>
      <c r="HJ350" s="15"/>
      <c r="HK350" s="15"/>
      <c r="HN350" s="15"/>
      <c r="HO350" s="15"/>
      <c r="HP350" s="15"/>
      <c r="HQ350" s="15"/>
      <c r="HR350" s="15"/>
      <c r="HS350" s="15"/>
      <c r="HT350" s="15"/>
      <c r="HU350" s="15"/>
      <c r="HX350" s="15"/>
      <c r="HY350" s="15"/>
      <c r="HZ350" s="15"/>
      <c r="IA350" s="15"/>
      <c r="IB350" s="15"/>
      <c r="IC350" s="15"/>
      <c r="ID350" s="15"/>
      <c r="IE350" s="15"/>
      <c r="IH350" s="15"/>
      <c r="II350" s="15"/>
      <c r="IJ350" s="15"/>
      <c r="IK350" s="15"/>
      <c r="IL350" s="15"/>
      <c r="IM350" s="15"/>
      <c r="IN350" s="15"/>
      <c r="IO350" s="15"/>
      <c r="IR350" s="15"/>
      <c r="IS350" s="15"/>
      <c r="IT350" s="15"/>
      <c r="IU350" s="15"/>
      <c r="IV350" s="15"/>
      <c r="IW350" s="15"/>
      <c r="IX350" s="15"/>
      <c r="IY350" s="15"/>
      <c r="JB350" s="15"/>
      <c r="JC350" s="15"/>
      <c r="JD350" s="15"/>
      <c r="JE350" s="15"/>
      <c r="JF350" s="15"/>
      <c r="JG350" s="15"/>
      <c r="JH350" s="15"/>
      <c r="JI350" s="15"/>
      <c r="JL350" s="15"/>
      <c r="JM350" s="15"/>
      <c r="JN350" s="15"/>
      <c r="JO350" s="15"/>
      <c r="JP350" s="15"/>
      <c r="JQ350" s="15"/>
      <c r="JR350" s="15"/>
      <c r="JS350" s="15"/>
      <c r="JV350" s="15"/>
      <c r="JW350" s="15"/>
      <c r="JX350" s="15"/>
      <c r="JY350" s="15"/>
      <c r="JZ350" s="15"/>
      <c r="KA350" s="15"/>
      <c r="KB350" s="15"/>
      <c r="KC350" s="15"/>
      <c r="KF350" s="15"/>
      <c r="KG350" s="15"/>
      <c r="KH350" s="15"/>
      <c r="KI350" s="15"/>
      <c r="KJ350" s="15"/>
      <c r="KK350" s="15"/>
      <c r="KL350" s="15"/>
      <c r="KM350" s="15"/>
      <c r="KP350" s="15"/>
      <c r="KQ350" s="15"/>
      <c r="KR350" s="15"/>
      <c r="KS350" s="15"/>
      <c r="KT350" s="15"/>
      <c r="KU350" s="15"/>
      <c r="KV350" s="15"/>
      <c r="KW350" s="15"/>
      <c r="KZ350" s="15"/>
      <c r="LA350" s="15"/>
    </row>
    <row r="351" spans="3:313" x14ac:dyDescent="0.25">
      <c r="C351" s="15"/>
      <c r="D351" s="15"/>
      <c r="E351" s="15"/>
      <c r="F351" s="15"/>
      <c r="G351" s="15"/>
      <c r="H351" s="15"/>
      <c r="I351" s="15"/>
      <c r="L351" s="15"/>
      <c r="M351" s="15"/>
      <c r="N351" s="15"/>
      <c r="O351" s="15"/>
      <c r="P351" s="15"/>
      <c r="Q351" s="15"/>
      <c r="R351" s="15"/>
      <c r="S351" s="15"/>
      <c r="V351" s="15"/>
      <c r="W351" s="15"/>
      <c r="X351" s="15"/>
      <c r="Y351" s="15"/>
      <c r="Z351" s="15"/>
      <c r="AA351" s="15"/>
      <c r="AB351" s="15"/>
      <c r="AC351" s="15"/>
      <c r="AF351" s="15"/>
      <c r="AG351" s="15"/>
      <c r="AH351" s="15"/>
      <c r="AI351" s="15"/>
      <c r="AJ351" s="15"/>
      <c r="AK351" s="15"/>
      <c r="AL351" s="15"/>
      <c r="AM351" s="15"/>
      <c r="AP351" s="15"/>
      <c r="AQ351" s="15"/>
      <c r="AR351" s="15"/>
      <c r="AS351" s="15"/>
      <c r="AT351" s="15"/>
      <c r="AU351" s="15"/>
      <c r="AV351" s="15"/>
      <c r="AW351" s="15"/>
      <c r="AZ351" s="15"/>
      <c r="BA351" s="15"/>
      <c r="BB351" s="15"/>
      <c r="BC351" s="15"/>
      <c r="BD351" s="15"/>
      <c r="BE351" s="15"/>
      <c r="BF351" s="15"/>
      <c r="BG351" s="15"/>
      <c r="BJ351" s="15"/>
      <c r="BK351" s="15"/>
      <c r="BL351" s="15"/>
      <c r="BM351" s="15"/>
      <c r="BN351" s="15"/>
      <c r="BO351" s="15"/>
      <c r="BP351" s="15"/>
      <c r="BQ351" s="15"/>
      <c r="BT351" s="15"/>
      <c r="BU351" s="15"/>
      <c r="BV351" s="15"/>
      <c r="BW351" s="15"/>
      <c r="BX351" s="15"/>
      <c r="BY351" s="15"/>
      <c r="BZ351" s="15"/>
      <c r="CA351" s="15"/>
      <c r="CD351" s="15"/>
      <c r="CE351" s="15"/>
      <c r="CF351" s="15"/>
      <c r="CG351" s="15"/>
      <c r="CH351" s="15"/>
      <c r="CI351" s="15"/>
      <c r="CJ351" s="15"/>
      <c r="CK351" s="15"/>
      <c r="CN351" s="15"/>
      <c r="CO351" s="15"/>
      <c r="CP351" s="15"/>
      <c r="CQ351" s="15"/>
      <c r="CR351" s="15"/>
      <c r="CS351" s="15"/>
      <c r="CT351" s="15"/>
      <c r="CU351" s="15"/>
      <c r="CX351" s="15"/>
      <c r="CY351" s="15"/>
      <c r="CZ351" s="15"/>
      <c r="DA351" s="15"/>
      <c r="DB351" s="15"/>
      <c r="DC351" s="15"/>
      <c r="DD351" s="15"/>
      <c r="DE351" s="15"/>
      <c r="DH351" s="15"/>
      <c r="DI351" s="15"/>
      <c r="DJ351" s="15"/>
      <c r="DK351" s="15"/>
      <c r="DL351" s="15"/>
      <c r="DM351" s="15"/>
      <c r="DN351" s="15"/>
      <c r="DO351" s="15"/>
      <c r="DR351" s="15"/>
      <c r="DS351" s="15"/>
      <c r="DT351" s="15"/>
      <c r="DU351" s="15"/>
      <c r="DV351" s="15"/>
      <c r="DW351" s="15"/>
      <c r="DX351" s="15"/>
      <c r="DY351" s="15"/>
      <c r="EB351" s="15"/>
      <c r="EC351" s="15"/>
      <c r="ED351" s="15"/>
      <c r="EE351" s="15"/>
      <c r="EF351" s="15"/>
      <c r="EG351" s="15"/>
      <c r="EH351" s="15"/>
      <c r="EI351" s="15"/>
      <c r="EL351" s="15"/>
      <c r="EM351" s="15"/>
      <c r="EN351" s="15"/>
      <c r="EO351" s="15"/>
      <c r="EP351" s="15"/>
      <c r="EQ351" s="15"/>
      <c r="ER351" s="15"/>
      <c r="ES351" s="15"/>
      <c r="EV351" s="15"/>
      <c r="EW351" s="15"/>
      <c r="EX351" s="15"/>
      <c r="EY351" s="15"/>
      <c r="EZ351" s="15"/>
      <c r="FA351" s="15"/>
      <c r="FB351" s="15"/>
      <c r="FC351" s="15"/>
      <c r="FF351" s="15"/>
      <c r="FG351" s="15"/>
      <c r="FH351" s="15"/>
      <c r="FI351" s="15"/>
      <c r="FJ351" s="15"/>
      <c r="FK351" s="15"/>
      <c r="FL351" s="15"/>
      <c r="FM351" s="15"/>
      <c r="FP351" s="15"/>
      <c r="FQ351" s="15"/>
      <c r="FR351" s="15"/>
      <c r="FS351" s="15"/>
      <c r="FT351" s="15"/>
      <c r="FU351" s="15"/>
      <c r="FV351" s="15"/>
      <c r="FW351" s="15"/>
      <c r="FZ351" s="15"/>
      <c r="GA351" s="15"/>
      <c r="GB351" s="15"/>
      <c r="GC351" s="15"/>
      <c r="GD351" s="15"/>
      <c r="GE351" s="15"/>
      <c r="GF351" s="15"/>
      <c r="GG351" s="15"/>
      <c r="GJ351" s="15"/>
      <c r="GK351" s="15"/>
      <c r="GL351" s="15"/>
      <c r="GM351" s="15"/>
      <c r="GN351" s="15"/>
      <c r="GO351" s="15"/>
      <c r="GP351" s="15"/>
      <c r="GQ351" s="15"/>
      <c r="GT351" s="15"/>
      <c r="GU351" s="15"/>
      <c r="GV351" s="15"/>
      <c r="GW351" s="15"/>
      <c r="GX351" s="15"/>
      <c r="GY351" s="15"/>
      <c r="GZ351" s="15"/>
      <c r="HA351" s="15"/>
      <c r="HD351" s="15"/>
      <c r="HE351" s="15"/>
      <c r="HF351" s="15"/>
      <c r="HG351" s="15"/>
      <c r="HH351" s="15"/>
      <c r="HI351" s="15"/>
      <c r="HJ351" s="15"/>
      <c r="HK351" s="15"/>
      <c r="HN351" s="15"/>
      <c r="HO351" s="15"/>
      <c r="HP351" s="15"/>
      <c r="HQ351" s="15"/>
      <c r="HR351" s="15"/>
      <c r="HS351" s="15"/>
      <c r="HT351" s="15"/>
      <c r="HU351" s="15"/>
      <c r="HX351" s="15"/>
      <c r="HY351" s="15"/>
      <c r="HZ351" s="15"/>
      <c r="IA351" s="15"/>
      <c r="IB351" s="15"/>
      <c r="IC351" s="15"/>
      <c r="ID351" s="15"/>
      <c r="IE351" s="15"/>
      <c r="IH351" s="15"/>
      <c r="II351" s="15"/>
      <c r="IJ351" s="15"/>
      <c r="IK351" s="15"/>
      <c r="IL351" s="15"/>
      <c r="IM351" s="15"/>
      <c r="IN351" s="15"/>
      <c r="IO351" s="15"/>
      <c r="IR351" s="15"/>
      <c r="IS351" s="15"/>
      <c r="IT351" s="15"/>
      <c r="IU351" s="15"/>
      <c r="IV351" s="15"/>
      <c r="IW351" s="15"/>
      <c r="IX351" s="15"/>
      <c r="IY351" s="15"/>
      <c r="JB351" s="15"/>
      <c r="JC351" s="15"/>
      <c r="JD351" s="15"/>
      <c r="JE351" s="15"/>
      <c r="JF351" s="15"/>
      <c r="JG351" s="15"/>
      <c r="JH351" s="15"/>
      <c r="JI351" s="15"/>
      <c r="JL351" s="15"/>
      <c r="JM351" s="15"/>
      <c r="JN351" s="15"/>
      <c r="JO351" s="15"/>
      <c r="JP351" s="15"/>
      <c r="JQ351" s="15"/>
      <c r="JR351" s="15"/>
      <c r="JS351" s="15"/>
      <c r="JV351" s="15"/>
      <c r="JW351" s="15"/>
      <c r="JX351" s="15"/>
      <c r="JY351" s="15"/>
      <c r="JZ351" s="15"/>
      <c r="KA351" s="15"/>
      <c r="KB351" s="15"/>
      <c r="KC351" s="15"/>
      <c r="KF351" s="15"/>
      <c r="KG351" s="15"/>
      <c r="KH351" s="15"/>
      <c r="KI351" s="15"/>
      <c r="KJ351" s="15"/>
      <c r="KK351" s="15"/>
      <c r="KL351" s="15"/>
      <c r="KM351" s="15"/>
      <c r="KP351" s="15"/>
      <c r="KQ351" s="15"/>
      <c r="KR351" s="15"/>
      <c r="KS351" s="15"/>
      <c r="KT351" s="15"/>
      <c r="KU351" s="15"/>
      <c r="KV351" s="15"/>
      <c r="KW351" s="15"/>
      <c r="KZ351" s="15"/>
      <c r="LA351" s="15"/>
    </row>
    <row r="352" spans="3:313" x14ac:dyDescent="0.25">
      <c r="C352" s="15"/>
      <c r="D352" s="15"/>
      <c r="E352" s="15"/>
      <c r="F352" s="15"/>
      <c r="G352" s="15"/>
      <c r="H352" s="15"/>
      <c r="I352" s="15"/>
      <c r="L352" s="15"/>
      <c r="M352" s="15"/>
      <c r="N352" s="15"/>
      <c r="O352" s="15"/>
      <c r="P352" s="15"/>
      <c r="Q352" s="15"/>
      <c r="R352" s="15"/>
      <c r="S352" s="15"/>
      <c r="V352" s="15"/>
      <c r="W352" s="15"/>
      <c r="X352" s="15"/>
      <c r="Y352" s="15"/>
      <c r="Z352" s="15"/>
      <c r="AA352" s="15"/>
      <c r="AB352" s="15"/>
      <c r="AC352" s="15"/>
      <c r="AF352" s="15"/>
      <c r="AG352" s="15"/>
      <c r="AH352" s="15"/>
      <c r="AI352" s="15"/>
      <c r="AJ352" s="15"/>
      <c r="AK352" s="15"/>
      <c r="AL352" s="15"/>
      <c r="AM352" s="15"/>
      <c r="AP352" s="15"/>
      <c r="AQ352" s="15"/>
      <c r="AR352" s="15"/>
      <c r="AS352" s="15"/>
      <c r="AT352" s="15"/>
      <c r="AU352" s="15"/>
      <c r="AV352" s="15"/>
      <c r="AW352" s="15"/>
      <c r="AZ352" s="15"/>
      <c r="BA352" s="15"/>
      <c r="BB352" s="15"/>
      <c r="BC352" s="15"/>
      <c r="BD352" s="15"/>
      <c r="BE352" s="15"/>
      <c r="BF352" s="15"/>
      <c r="BG352" s="15"/>
      <c r="BJ352" s="15"/>
      <c r="BK352" s="15"/>
      <c r="BL352" s="15"/>
      <c r="BM352" s="15"/>
      <c r="BN352" s="15"/>
      <c r="BO352" s="15"/>
      <c r="BP352" s="15"/>
      <c r="BQ352" s="15"/>
      <c r="BT352" s="15"/>
      <c r="BU352" s="15"/>
      <c r="BV352" s="15"/>
      <c r="BW352" s="15"/>
      <c r="BX352" s="15"/>
      <c r="BY352" s="15"/>
      <c r="BZ352" s="15"/>
      <c r="CA352" s="15"/>
      <c r="CD352" s="15"/>
      <c r="CE352" s="15"/>
      <c r="CF352" s="15"/>
      <c r="CG352" s="15"/>
      <c r="CH352" s="15"/>
      <c r="CI352" s="15"/>
      <c r="CJ352" s="15"/>
      <c r="CK352" s="15"/>
      <c r="CN352" s="15"/>
      <c r="CO352" s="15"/>
      <c r="CP352" s="15"/>
      <c r="CQ352" s="15"/>
      <c r="CR352" s="15"/>
      <c r="CS352" s="15"/>
      <c r="CT352" s="15"/>
      <c r="CU352" s="15"/>
      <c r="CX352" s="15"/>
      <c r="CY352" s="15"/>
      <c r="CZ352" s="15"/>
      <c r="DA352" s="15"/>
      <c r="DB352" s="15"/>
      <c r="DC352" s="15"/>
      <c r="DD352" s="15"/>
      <c r="DE352" s="15"/>
      <c r="DH352" s="15"/>
      <c r="DI352" s="15"/>
      <c r="DJ352" s="15"/>
      <c r="DK352" s="15"/>
      <c r="DL352" s="15"/>
      <c r="DM352" s="15"/>
      <c r="DN352" s="15"/>
      <c r="DO352" s="15"/>
      <c r="DR352" s="15"/>
      <c r="DS352" s="15"/>
      <c r="DT352" s="15"/>
      <c r="DU352" s="15"/>
      <c r="DV352" s="15"/>
      <c r="DW352" s="15"/>
      <c r="DX352" s="15"/>
      <c r="DY352" s="15"/>
      <c r="EB352" s="15"/>
      <c r="EC352" s="15"/>
      <c r="ED352" s="15"/>
      <c r="EE352" s="15"/>
      <c r="EF352" s="15"/>
      <c r="EG352" s="15"/>
      <c r="EH352" s="15"/>
      <c r="EI352" s="15"/>
      <c r="EL352" s="15"/>
      <c r="EM352" s="15"/>
      <c r="EN352" s="15"/>
      <c r="EO352" s="15"/>
      <c r="EP352" s="15"/>
      <c r="EQ352" s="15"/>
      <c r="ER352" s="15"/>
      <c r="ES352" s="15"/>
      <c r="EV352" s="15"/>
      <c r="EW352" s="15"/>
      <c r="EX352" s="15"/>
      <c r="EY352" s="15"/>
      <c r="EZ352" s="15"/>
      <c r="FA352" s="15"/>
      <c r="FB352" s="15"/>
      <c r="FC352" s="15"/>
      <c r="FF352" s="15"/>
      <c r="FG352" s="15"/>
      <c r="FH352" s="15"/>
      <c r="FI352" s="15"/>
      <c r="FJ352" s="15"/>
      <c r="FK352" s="15"/>
      <c r="FL352" s="15"/>
      <c r="FM352" s="15"/>
      <c r="FP352" s="15"/>
      <c r="FQ352" s="15"/>
      <c r="FR352" s="15"/>
      <c r="FS352" s="15"/>
      <c r="FT352" s="15"/>
      <c r="FU352" s="15"/>
      <c r="FV352" s="15"/>
      <c r="FW352" s="15"/>
      <c r="FZ352" s="15"/>
      <c r="GA352" s="15"/>
      <c r="GB352" s="15"/>
      <c r="GC352" s="15"/>
      <c r="GD352" s="15"/>
      <c r="GE352" s="15"/>
      <c r="GF352" s="15"/>
      <c r="GG352" s="15"/>
      <c r="GJ352" s="15"/>
      <c r="GK352" s="15"/>
      <c r="GL352" s="15"/>
      <c r="GM352" s="15"/>
      <c r="GN352" s="15"/>
      <c r="GO352" s="15"/>
      <c r="GP352" s="15"/>
      <c r="GQ352" s="15"/>
      <c r="GT352" s="15"/>
      <c r="GU352" s="15"/>
      <c r="GV352" s="15"/>
      <c r="GW352" s="15"/>
      <c r="GX352" s="15"/>
      <c r="GY352" s="15"/>
      <c r="GZ352" s="15"/>
      <c r="HA352" s="15"/>
      <c r="HD352" s="15"/>
      <c r="HE352" s="15"/>
      <c r="HF352" s="15"/>
      <c r="HG352" s="15"/>
      <c r="HH352" s="15"/>
      <c r="HI352" s="15"/>
      <c r="HJ352" s="15"/>
      <c r="HK352" s="15"/>
      <c r="HN352" s="15"/>
      <c r="HO352" s="15"/>
      <c r="HP352" s="15"/>
      <c r="HQ352" s="15"/>
      <c r="HR352" s="15"/>
      <c r="HS352" s="15"/>
      <c r="HT352" s="15"/>
      <c r="HU352" s="15"/>
      <c r="HX352" s="15"/>
      <c r="HY352" s="15"/>
      <c r="HZ352" s="15"/>
      <c r="IA352" s="15"/>
      <c r="IB352" s="15"/>
      <c r="IC352" s="15"/>
      <c r="ID352" s="15"/>
      <c r="IE352" s="15"/>
      <c r="IH352" s="15"/>
      <c r="II352" s="15"/>
      <c r="IJ352" s="15"/>
      <c r="IK352" s="15"/>
      <c r="IL352" s="15"/>
      <c r="IM352" s="15"/>
      <c r="IN352" s="15"/>
      <c r="IO352" s="15"/>
      <c r="IR352" s="15"/>
      <c r="IS352" s="15"/>
      <c r="IT352" s="15"/>
      <c r="IU352" s="15"/>
      <c r="IV352" s="15"/>
      <c r="IW352" s="15"/>
      <c r="IX352" s="15"/>
      <c r="IY352" s="15"/>
      <c r="JB352" s="15"/>
      <c r="JC352" s="15"/>
      <c r="JD352" s="15"/>
      <c r="JE352" s="15"/>
      <c r="JF352" s="15"/>
      <c r="JG352" s="15"/>
      <c r="JH352" s="15"/>
      <c r="JI352" s="15"/>
      <c r="JL352" s="15"/>
      <c r="JM352" s="15"/>
      <c r="JN352" s="15"/>
      <c r="JO352" s="15"/>
      <c r="JP352" s="15"/>
      <c r="JQ352" s="15"/>
      <c r="JR352" s="15"/>
      <c r="JS352" s="15"/>
      <c r="JV352" s="15"/>
      <c r="JW352" s="15"/>
      <c r="JX352" s="15"/>
      <c r="JY352" s="15"/>
      <c r="JZ352" s="15"/>
      <c r="KA352" s="15"/>
      <c r="KB352" s="15"/>
      <c r="KC352" s="15"/>
      <c r="KF352" s="15"/>
      <c r="KG352" s="15"/>
      <c r="KH352" s="15"/>
      <c r="KI352" s="15"/>
      <c r="KJ352" s="15"/>
      <c r="KK352" s="15"/>
      <c r="KL352" s="15"/>
      <c r="KM352" s="15"/>
      <c r="KP352" s="15"/>
      <c r="KQ352" s="15"/>
      <c r="KR352" s="15"/>
      <c r="KS352" s="15"/>
      <c r="KT352" s="15"/>
      <c r="KU352" s="15"/>
      <c r="KV352" s="15"/>
      <c r="KW352" s="15"/>
      <c r="KZ352" s="15"/>
      <c r="LA352" s="15"/>
    </row>
    <row r="353" spans="3:313" x14ac:dyDescent="0.25">
      <c r="C353" s="15"/>
      <c r="D353" s="15"/>
      <c r="E353" s="15"/>
      <c r="F353" s="15"/>
      <c r="G353" s="15"/>
      <c r="H353" s="15"/>
      <c r="I353" s="15"/>
      <c r="L353" s="15"/>
      <c r="M353" s="15"/>
      <c r="N353" s="15"/>
      <c r="O353" s="15"/>
      <c r="P353" s="15"/>
      <c r="Q353" s="15"/>
      <c r="R353" s="15"/>
      <c r="S353" s="15"/>
      <c r="V353" s="15"/>
      <c r="W353" s="15"/>
      <c r="X353" s="15"/>
      <c r="Y353" s="15"/>
      <c r="Z353" s="15"/>
      <c r="AA353" s="15"/>
      <c r="AB353" s="15"/>
      <c r="AC353" s="15"/>
      <c r="AF353" s="15"/>
      <c r="AG353" s="15"/>
      <c r="AH353" s="15"/>
      <c r="AI353" s="15"/>
      <c r="AJ353" s="15"/>
      <c r="AK353" s="15"/>
      <c r="AL353" s="15"/>
      <c r="AM353" s="15"/>
      <c r="AP353" s="15"/>
      <c r="AQ353" s="15"/>
      <c r="AR353" s="15"/>
      <c r="AS353" s="15"/>
      <c r="AT353" s="15"/>
      <c r="AU353" s="15"/>
      <c r="AV353" s="15"/>
      <c r="AW353" s="15"/>
      <c r="AZ353" s="15"/>
      <c r="BA353" s="15"/>
      <c r="BB353" s="15"/>
      <c r="BC353" s="15"/>
      <c r="BD353" s="15"/>
      <c r="BE353" s="15"/>
      <c r="BF353" s="15"/>
      <c r="BG353" s="15"/>
      <c r="BJ353" s="15"/>
      <c r="BK353" s="15"/>
      <c r="BL353" s="15"/>
      <c r="BM353" s="15"/>
      <c r="BN353" s="15"/>
      <c r="BO353" s="15"/>
      <c r="BP353" s="15"/>
      <c r="BQ353" s="15"/>
      <c r="BT353" s="15"/>
      <c r="BU353" s="15"/>
      <c r="BV353" s="15"/>
      <c r="BW353" s="15"/>
      <c r="BX353" s="15"/>
      <c r="BY353" s="15"/>
      <c r="BZ353" s="15"/>
      <c r="CA353" s="15"/>
      <c r="CD353" s="15"/>
      <c r="CE353" s="15"/>
      <c r="CF353" s="15"/>
      <c r="CG353" s="15"/>
      <c r="CH353" s="15"/>
      <c r="CI353" s="15"/>
      <c r="CJ353" s="15"/>
      <c r="CK353" s="15"/>
      <c r="CN353" s="15"/>
      <c r="CO353" s="15"/>
      <c r="CP353" s="15"/>
      <c r="CQ353" s="15"/>
      <c r="CR353" s="15"/>
      <c r="CS353" s="15"/>
      <c r="CT353" s="15"/>
      <c r="CU353" s="15"/>
      <c r="CX353" s="15"/>
      <c r="CY353" s="15"/>
      <c r="CZ353" s="15"/>
      <c r="DA353" s="15"/>
      <c r="DB353" s="15"/>
      <c r="DC353" s="15"/>
      <c r="DD353" s="15"/>
      <c r="DE353" s="15"/>
      <c r="DH353" s="15"/>
      <c r="DI353" s="15"/>
      <c r="DJ353" s="15"/>
      <c r="DK353" s="15"/>
      <c r="DL353" s="15"/>
      <c r="DM353" s="15"/>
      <c r="DN353" s="15"/>
      <c r="DO353" s="15"/>
      <c r="DR353" s="15"/>
      <c r="DS353" s="15"/>
      <c r="DT353" s="15"/>
      <c r="DU353" s="15"/>
      <c r="DV353" s="15"/>
      <c r="DW353" s="15"/>
      <c r="DX353" s="15"/>
      <c r="DY353" s="15"/>
      <c r="EB353" s="15"/>
      <c r="EC353" s="15"/>
      <c r="ED353" s="15"/>
      <c r="EE353" s="15"/>
      <c r="EF353" s="15"/>
      <c r="EG353" s="15"/>
      <c r="EH353" s="15"/>
      <c r="EI353" s="15"/>
      <c r="EL353" s="15"/>
      <c r="EM353" s="15"/>
      <c r="EN353" s="15"/>
      <c r="EO353" s="15"/>
      <c r="EP353" s="15"/>
      <c r="EQ353" s="15"/>
      <c r="ER353" s="15"/>
      <c r="ES353" s="15"/>
      <c r="EV353" s="15"/>
      <c r="EW353" s="15"/>
      <c r="EX353" s="15"/>
      <c r="EY353" s="15"/>
      <c r="EZ353" s="15"/>
      <c r="FA353" s="15"/>
      <c r="FB353" s="15"/>
      <c r="FC353" s="15"/>
      <c r="FF353" s="15"/>
      <c r="FG353" s="15"/>
      <c r="FH353" s="15"/>
      <c r="FI353" s="15"/>
      <c r="FJ353" s="15"/>
      <c r="FK353" s="15"/>
      <c r="FL353" s="15"/>
      <c r="FM353" s="15"/>
      <c r="FP353" s="15"/>
      <c r="FQ353" s="15"/>
      <c r="FR353" s="15"/>
      <c r="FS353" s="15"/>
      <c r="FT353" s="15"/>
      <c r="FU353" s="15"/>
      <c r="FV353" s="15"/>
      <c r="FW353" s="15"/>
      <c r="FZ353" s="15"/>
      <c r="GA353" s="15"/>
      <c r="GB353" s="15"/>
      <c r="GC353" s="15"/>
      <c r="GD353" s="15"/>
      <c r="GE353" s="15"/>
      <c r="GF353" s="15"/>
      <c r="GG353" s="15"/>
      <c r="GJ353" s="15"/>
      <c r="GK353" s="15"/>
      <c r="GL353" s="15"/>
      <c r="GM353" s="15"/>
      <c r="GN353" s="15"/>
      <c r="GO353" s="15"/>
      <c r="GP353" s="15"/>
      <c r="GQ353" s="15"/>
      <c r="GT353" s="15"/>
      <c r="GU353" s="15"/>
      <c r="GV353" s="15"/>
      <c r="GW353" s="15"/>
      <c r="GX353" s="15"/>
      <c r="GY353" s="15"/>
      <c r="GZ353" s="15"/>
      <c r="HA353" s="15"/>
      <c r="HD353" s="15"/>
      <c r="HE353" s="15"/>
      <c r="HF353" s="15"/>
      <c r="HG353" s="15"/>
      <c r="HH353" s="15"/>
      <c r="HI353" s="15"/>
      <c r="HJ353" s="15"/>
      <c r="HK353" s="15"/>
      <c r="HN353" s="15"/>
      <c r="HO353" s="15"/>
      <c r="HP353" s="15"/>
      <c r="HQ353" s="15"/>
      <c r="HR353" s="15"/>
      <c r="HS353" s="15"/>
      <c r="HT353" s="15"/>
      <c r="HU353" s="15"/>
      <c r="HX353" s="15"/>
      <c r="HY353" s="15"/>
      <c r="HZ353" s="15"/>
      <c r="IA353" s="15"/>
      <c r="IB353" s="15"/>
      <c r="IC353" s="15"/>
      <c r="ID353" s="15"/>
      <c r="IE353" s="15"/>
      <c r="IH353" s="15"/>
      <c r="II353" s="15"/>
      <c r="IJ353" s="15"/>
      <c r="IK353" s="15"/>
      <c r="IL353" s="15"/>
      <c r="IM353" s="15"/>
      <c r="IN353" s="15"/>
      <c r="IO353" s="15"/>
      <c r="IR353" s="15"/>
      <c r="IS353" s="15"/>
      <c r="IT353" s="15"/>
      <c r="IU353" s="15"/>
      <c r="IV353" s="15"/>
      <c r="IW353" s="15"/>
      <c r="IX353" s="15"/>
      <c r="IY353" s="15"/>
      <c r="JB353" s="15"/>
      <c r="JC353" s="15"/>
      <c r="JD353" s="15"/>
      <c r="JE353" s="15"/>
      <c r="JF353" s="15"/>
      <c r="JG353" s="15"/>
      <c r="JH353" s="15"/>
      <c r="JI353" s="15"/>
      <c r="JL353" s="15"/>
      <c r="JM353" s="15"/>
      <c r="JN353" s="15"/>
      <c r="JO353" s="15"/>
      <c r="JP353" s="15"/>
      <c r="JQ353" s="15"/>
      <c r="JR353" s="15"/>
      <c r="JS353" s="15"/>
      <c r="JV353" s="15"/>
      <c r="JW353" s="15"/>
      <c r="JX353" s="15"/>
      <c r="JY353" s="15"/>
      <c r="JZ353" s="15"/>
      <c r="KA353" s="15"/>
      <c r="KB353" s="15"/>
      <c r="KC353" s="15"/>
      <c r="KF353" s="15"/>
      <c r="KG353" s="15"/>
      <c r="KH353" s="15"/>
      <c r="KI353" s="15"/>
      <c r="KJ353" s="15"/>
      <c r="KK353" s="15"/>
      <c r="KL353" s="15"/>
      <c r="KM353" s="15"/>
      <c r="KP353" s="15"/>
      <c r="KQ353" s="15"/>
      <c r="KR353" s="15"/>
      <c r="KS353" s="15"/>
      <c r="KT353" s="15"/>
      <c r="KU353" s="15"/>
      <c r="KV353" s="15"/>
      <c r="KW353" s="15"/>
      <c r="KZ353" s="15"/>
      <c r="LA353" s="15"/>
    </row>
    <row r="354" spans="3:313" x14ac:dyDescent="0.25">
      <c r="C354" s="15"/>
      <c r="D354" s="15"/>
      <c r="E354" s="15"/>
      <c r="F354" s="15"/>
      <c r="G354" s="15"/>
      <c r="H354" s="15"/>
      <c r="I354" s="15"/>
      <c r="L354" s="15"/>
      <c r="M354" s="15"/>
      <c r="N354" s="15"/>
      <c r="O354" s="15"/>
      <c r="P354" s="15"/>
      <c r="Q354" s="15"/>
      <c r="R354" s="15"/>
      <c r="S354" s="15"/>
      <c r="V354" s="15"/>
      <c r="W354" s="15"/>
      <c r="X354" s="15"/>
      <c r="Y354" s="15"/>
      <c r="Z354" s="15"/>
      <c r="AA354" s="15"/>
      <c r="AB354" s="15"/>
      <c r="AC354" s="15"/>
      <c r="AF354" s="15"/>
      <c r="AG354" s="15"/>
      <c r="AH354" s="15"/>
      <c r="AI354" s="15"/>
      <c r="AJ354" s="15"/>
      <c r="AK354" s="15"/>
      <c r="AL354" s="15"/>
      <c r="AM354" s="15"/>
      <c r="AP354" s="15"/>
      <c r="AQ354" s="15"/>
      <c r="AR354" s="15"/>
      <c r="AS354" s="15"/>
      <c r="AT354" s="15"/>
      <c r="AU354" s="15"/>
      <c r="AV354" s="15"/>
      <c r="AW354" s="15"/>
      <c r="AZ354" s="15"/>
      <c r="BA354" s="15"/>
      <c r="BB354" s="15"/>
      <c r="BC354" s="15"/>
      <c r="BD354" s="15"/>
      <c r="BE354" s="15"/>
      <c r="BF354" s="15"/>
      <c r="BG354" s="15"/>
      <c r="BJ354" s="15"/>
      <c r="BK354" s="15"/>
      <c r="BL354" s="15"/>
      <c r="BM354" s="15"/>
      <c r="BN354" s="15"/>
      <c r="BO354" s="15"/>
      <c r="BP354" s="15"/>
      <c r="BQ354" s="15"/>
      <c r="BT354" s="15"/>
      <c r="BU354" s="15"/>
      <c r="BV354" s="15"/>
      <c r="BW354" s="15"/>
      <c r="BX354" s="15"/>
      <c r="BY354" s="15"/>
      <c r="BZ354" s="15"/>
      <c r="CA354" s="15"/>
      <c r="CD354" s="15"/>
      <c r="CE354" s="15"/>
      <c r="CF354" s="15"/>
      <c r="CG354" s="15"/>
      <c r="CH354" s="15"/>
      <c r="CI354" s="15"/>
      <c r="CJ354" s="15"/>
      <c r="CK354" s="15"/>
      <c r="CN354" s="15"/>
      <c r="CO354" s="15"/>
      <c r="CP354" s="15"/>
      <c r="CQ354" s="15"/>
      <c r="CR354" s="15"/>
      <c r="CS354" s="15"/>
      <c r="CT354" s="15"/>
      <c r="CU354" s="15"/>
      <c r="CX354" s="15"/>
      <c r="CY354" s="15"/>
      <c r="CZ354" s="15"/>
      <c r="DA354" s="15"/>
      <c r="DB354" s="15"/>
      <c r="DC354" s="15"/>
      <c r="DD354" s="15"/>
      <c r="DE354" s="15"/>
      <c r="DH354" s="15"/>
      <c r="DI354" s="15"/>
      <c r="DJ354" s="15"/>
      <c r="DK354" s="15"/>
      <c r="DL354" s="15"/>
      <c r="DM354" s="15"/>
      <c r="DN354" s="15"/>
      <c r="DO354" s="15"/>
      <c r="DR354" s="15"/>
      <c r="DS354" s="15"/>
      <c r="DT354" s="15"/>
      <c r="DU354" s="15"/>
      <c r="DV354" s="15"/>
      <c r="DW354" s="15"/>
      <c r="DX354" s="15"/>
      <c r="DY354" s="15"/>
      <c r="EB354" s="15"/>
      <c r="EC354" s="15"/>
      <c r="ED354" s="15"/>
      <c r="EE354" s="15"/>
      <c r="EF354" s="15"/>
      <c r="EG354" s="15"/>
      <c r="EH354" s="15"/>
      <c r="EI354" s="15"/>
      <c r="EL354" s="15"/>
      <c r="EM354" s="15"/>
      <c r="EN354" s="15"/>
      <c r="EO354" s="15"/>
      <c r="EP354" s="15"/>
      <c r="EQ354" s="15"/>
      <c r="ER354" s="15"/>
      <c r="ES354" s="15"/>
      <c r="EV354" s="15"/>
      <c r="EW354" s="15"/>
      <c r="EX354" s="15"/>
      <c r="EY354" s="15"/>
      <c r="EZ354" s="15"/>
      <c r="FA354" s="15"/>
      <c r="FB354" s="15"/>
      <c r="FC354" s="15"/>
      <c r="FF354" s="15"/>
      <c r="FG354" s="15"/>
      <c r="FH354" s="15"/>
      <c r="FI354" s="15"/>
      <c r="FJ354" s="15"/>
      <c r="FK354" s="15"/>
      <c r="FL354" s="15"/>
      <c r="FM354" s="15"/>
      <c r="FP354" s="15"/>
      <c r="FQ354" s="15"/>
      <c r="FR354" s="15"/>
      <c r="FS354" s="15"/>
      <c r="FT354" s="15"/>
      <c r="FU354" s="15"/>
      <c r="FV354" s="15"/>
      <c r="FW354" s="15"/>
      <c r="FZ354" s="15"/>
      <c r="GA354" s="15"/>
      <c r="GB354" s="15"/>
      <c r="GC354" s="15"/>
      <c r="GD354" s="15"/>
      <c r="GE354" s="15"/>
      <c r="GF354" s="15"/>
      <c r="GG354" s="15"/>
      <c r="GJ354" s="15"/>
      <c r="GK354" s="15"/>
      <c r="GL354" s="15"/>
      <c r="GM354" s="15"/>
      <c r="GN354" s="15"/>
      <c r="GO354" s="15"/>
      <c r="GP354" s="15"/>
      <c r="GQ354" s="15"/>
      <c r="GT354" s="15"/>
      <c r="GU354" s="15"/>
      <c r="GV354" s="15"/>
      <c r="GW354" s="15"/>
      <c r="GX354" s="15"/>
      <c r="GY354" s="15"/>
      <c r="GZ354" s="15"/>
      <c r="HA354" s="15"/>
      <c r="HD354" s="15"/>
      <c r="HE354" s="15"/>
      <c r="HF354" s="15"/>
      <c r="HG354" s="15"/>
      <c r="HH354" s="15"/>
      <c r="HI354" s="15"/>
      <c r="HJ354" s="15"/>
      <c r="HK354" s="15"/>
      <c r="HN354" s="15"/>
      <c r="HO354" s="15"/>
      <c r="HP354" s="15"/>
      <c r="HQ354" s="15"/>
      <c r="HR354" s="15"/>
      <c r="HS354" s="15"/>
      <c r="HT354" s="15"/>
      <c r="HU354" s="15"/>
      <c r="HX354" s="15"/>
      <c r="HY354" s="15"/>
      <c r="HZ354" s="15"/>
      <c r="IA354" s="15"/>
      <c r="IB354" s="15"/>
      <c r="IC354" s="15"/>
      <c r="ID354" s="15"/>
      <c r="IE354" s="15"/>
      <c r="IH354" s="15"/>
      <c r="II354" s="15"/>
      <c r="IJ354" s="15"/>
      <c r="IK354" s="15"/>
      <c r="IL354" s="15"/>
      <c r="IM354" s="15"/>
      <c r="IN354" s="15"/>
      <c r="IO354" s="15"/>
      <c r="IR354" s="15"/>
      <c r="IS354" s="15"/>
      <c r="IT354" s="15"/>
      <c r="IU354" s="15"/>
      <c r="IV354" s="15"/>
      <c r="IW354" s="15"/>
      <c r="IX354" s="15"/>
      <c r="IY354" s="15"/>
      <c r="JB354" s="15"/>
      <c r="JC354" s="15"/>
      <c r="JD354" s="15"/>
      <c r="JE354" s="15"/>
      <c r="JF354" s="15"/>
      <c r="JG354" s="15"/>
      <c r="JH354" s="15"/>
      <c r="JI354" s="15"/>
      <c r="JL354" s="15"/>
      <c r="JM354" s="15"/>
      <c r="JN354" s="15"/>
      <c r="JO354" s="15"/>
      <c r="JP354" s="15"/>
      <c r="JQ354" s="15"/>
      <c r="JR354" s="15"/>
      <c r="JS354" s="15"/>
      <c r="JV354" s="15"/>
      <c r="JW354" s="15"/>
      <c r="JX354" s="15"/>
      <c r="JY354" s="15"/>
      <c r="JZ354" s="15"/>
      <c r="KA354" s="15"/>
      <c r="KB354" s="15"/>
      <c r="KC354" s="15"/>
      <c r="KF354" s="15"/>
      <c r="KG354" s="15"/>
      <c r="KH354" s="15"/>
      <c r="KI354" s="15"/>
      <c r="KJ354" s="15"/>
      <c r="KK354" s="15"/>
      <c r="KL354" s="15"/>
      <c r="KM354" s="15"/>
      <c r="KP354" s="15"/>
      <c r="KQ354" s="15"/>
      <c r="KR354" s="15"/>
      <c r="KS354" s="15"/>
      <c r="KT354" s="15"/>
      <c r="KU354" s="15"/>
      <c r="KV354" s="15"/>
      <c r="KW354" s="15"/>
      <c r="KZ354" s="15"/>
      <c r="LA354" s="15"/>
    </row>
    <row r="355" spans="3:313" x14ac:dyDescent="0.25">
      <c r="C355" s="15"/>
      <c r="D355" s="15"/>
      <c r="E355" s="15"/>
      <c r="F355" s="15"/>
      <c r="G355" s="15"/>
      <c r="H355" s="15"/>
      <c r="I355" s="15"/>
      <c r="L355" s="15"/>
      <c r="M355" s="15"/>
      <c r="N355" s="15"/>
      <c r="O355" s="15"/>
      <c r="P355" s="15"/>
      <c r="Q355" s="15"/>
      <c r="R355" s="15"/>
      <c r="S355" s="15"/>
      <c r="V355" s="15"/>
      <c r="W355" s="15"/>
      <c r="X355" s="15"/>
      <c r="Y355" s="15"/>
      <c r="Z355" s="15"/>
      <c r="AA355" s="15"/>
      <c r="AB355" s="15"/>
      <c r="AC355" s="15"/>
      <c r="AF355" s="15"/>
      <c r="AG355" s="15"/>
      <c r="AH355" s="15"/>
      <c r="AI355" s="15"/>
      <c r="AJ355" s="15"/>
      <c r="AK355" s="15"/>
      <c r="AL355" s="15"/>
      <c r="AM355" s="15"/>
      <c r="AP355" s="15"/>
      <c r="AQ355" s="15"/>
      <c r="AR355" s="15"/>
      <c r="AS355" s="15"/>
      <c r="AT355" s="15"/>
      <c r="AU355" s="15"/>
      <c r="AV355" s="15"/>
      <c r="AW355" s="15"/>
      <c r="AZ355" s="15"/>
      <c r="BA355" s="15"/>
      <c r="BB355" s="15"/>
      <c r="BC355" s="15"/>
      <c r="BD355" s="15"/>
      <c r="BE355" s="15"/>
      <c r="BF355" s="15"/>
      <c r="BG355" s="15"/>
      <c r="BJ355" s="15"/>
      <c r="BK355" s="15"/>
      <c r="BL355" s="15"/>
      <c r="BM355" s="15"/>
      <c r="BN355" s="15"/>
      <c r="BO355" s="15"/>
      <c r="BP355" s="15"/>
      <c r="BQ355" s="15"/>
      <c r="BT355" s="15"/>
      <c r="BU355" s="15"/>
      <c r="BV355" s="15"/>
      <c r="BW355" s="15"/>
      <c r="BX355" s="15"/>
      <c r="BY355" s="15"/>
      <c r="BZ355" s="15"/>
      <c r="CA355" s="15"/>
      <c r="CD355" s="15"/>
      <c r="CE355" s="15"/>
      <c r="CF355" s="15"/>
      <c r="CG355" s="15"/>
      <c r="CH355" s="15"/>
      <c r="CI355" s="15"/>
      <c r="CJ355" s="15"/>
      <c r="CK355" s="15"/>
      <c r="CN355" s="15"/>
      <c r="CO355" s="15"/>
      <c r="CP355" s="15"/>
      <c r="CQ355" s="15"/>
      <c r="CR355" s="15"/>
      <c r="CS355" s="15"/>
      <c r="CT355" s="15"/>
      <c r="CU355" s="15"/>
      <c r="CX355" s="15"/>
      <c r="CY355" s="15"/>
      <c r="CZ355" s="15"/>
      <c r="DA355" s="15"/>
      <c r="DB355" s="15"/>
      <c r="DC355" s="15"/>
      <c r="DD355" s="15"/>
      <c r="DE355" s="15"/>
      <c r="DH355" s="15"/>
      <c r="DI355" s="15"/>
      <c r="DJ355" s="15"/>
      <c r="DK355" s="15"/>
      <c r="DL355" s="15"/>
      <c r="DM355" s="15"/>
      <c r="DN355" s="15"/>
      <c r="DO355" s="15"/>
      <c r="DR355" s="15"/>
      <c r="DS355" s="15"/>
      <c r="DT355" s="15"/>
      <c r="DU355" s="15"/>
      <c r="DV355" s="15"/>
      <c r="DW355" s="15"/>
      <c r="DX355" s="15"/>
      <c r="DY355" s="15"/>
      <c r="EB355" s="15"/>
      <c r="EC355" s="15"/>
      <c r="ED355" s="15"/>
      <c r="EE355" s="15"/>
      <c r="EF355" s="15"/>
      <c r="EG355" s="15"/>
      <c r="EH355" s="15"/>
      <c r="EI355" s="15"/>
      <c r="EL355" s="15"/>
      <c r="EM355" s="15"/>
      <c r="EN355" s="15"/>
      <c r="EO355" s="15"/>
      <c r="EP355" s="15"/>
      <c r="EQ355" s="15"/>
      <c r="ER355" s="15"/>
      <c r="ES355" s="15"/>
      <c r="EV355" s="15"/>
      <c r="EW355" s="15"/>
      <c r="EX355" s="15"/>
      <c r="EY355" s="15"/>
      <c r="EZ355" s="15"/>
      <c r="FA355" s="15"/>
      <c r="FB355" s="15"/>
      <c r="FC355" s="15"/>
      <c r="FF355" s="15"/>
      <c r="FG355" s="15"/>
      <c r="FH355" s="15"/>
      <c r="FI355" s="15"/>
      <c r="FJ355" s="15"/>
      <c r="FK355" s="15"/>
      <c r="FL355" s="15"/>
      <c r="FM355" s="15"/>
      <c r="FP355" s="15"/>
      <c r="FQ355" s="15"/>
      <c r="FR355" s="15"/>
      <c r="FS355" s="15"/>
      <c r="FT355" s="15"/>
      <c r="FU355" s="15"/>
      <c r="FV355" s="15"/>
      <c r="FW355" s="15"/>
      <c r="FZ355" s="15"/>
      <c r="GA355" s="15"/>
      <c r="GB355" s="15"/>
      <c r="GC355" s="15"/>
      <c r="GD355" s="15"/>
      <c r="GE355" s="15"/>
      <c r="GF355" s="15"/>
      <c r="GG355" s="15"/>
      <c r="GJ355" s="15"/>
      <c r="GK355" s="15"/>
      <c r="GL355" s="15"/>
      <c r="GM355" s="15"/>
      <c r="GN355" s="15"/>
      <c r="GO355" s="15"/>
      <c r="GP355" s="15"/>
      <c r="GQ355" s="15"/>
      <c r="GT355" s="15"/>
      <c r="GU355" s="15"/>
      <c r="GV355" s="15"/>
      <c r="GW355" s="15"/>
      <c r="GX355" s="15"/>
      <c r="GY355" s="15"/>
      <c r="GZ355" s="15"/>
      <c r="HA355" s="15"/>
      <c r="HD355" s="15"/>
      <c r="HE355" s="15"/>
      <c r="HF355" s="15"/>
      <c r="HG355" s="15"/>
      <c r="HH355" s="15"/>
      <c r="HI355" s="15"/>
      <c r="HJ355" s="15"/>
      <c r="HK355" s="15"/>
      <c r="HN355" s="15"/>
      <c r="HO355" s="15"/>
      <c r="HP355" s="15"/>
      <c r="HQ355" s="15"/>
      <c r="HR355" s="15"/>
      <c r="HS355" s="15"/>
      <c r="HT355" s="15"/>
      <c r="HU355" s="15"/>
      <c r="HX355" s="15"/>
      <c r="HY355" s="15"/>
      <c r="HZ355" s="15"/>
      <c r="IA355" s="15"/>
      <c r="IB355" s="15"/>
      <c r="IC355" s="15"/>
      <c r="ID355" s="15"/>
      <c r="IE355" s="15"/>
      <c r="IH355" s="15"/>
      <c r="II355" s="15"/>
      <c r="IJ355" s="15"/>
      <c r="IK355" s="15"/>
      <c r="IL355" s="15"/>
      <c r="IM355" s="15"/>
      <c r="IN355" s="15"/>
      <c r="IO355" s="15"/>
      <c r="IR355" s="15"/>
      <c r="IS355" s="15"/>
      <c r="IT355" s="15"/>
      <c r="IU355" s="15"/>
      <c r="IV355" s="15"/>
      <c r="IW355" s="15"/>
      <c r="IX355" s="15"/>
      <c r="IY355" s="15"/>
      <c r="JB355" s="15"/>
      <c r="JC355" s="15"/>
      <c r="JD355" s="15"/>
      <c r="JE355" s="15"/>
      <c r="JF355" s="15"/>
      <c r="JG355" s="15"/>
      <c r="JH355" s="15"/>
      <c r="JI355" s="15"/>
      <c r="JL355" s="15"/>
      <c r="JM355" s="15"/>
      <c r="JN355" s="15"/>
      <c r="JO355" s="15"/>
      <c r="JP355" s="15"/>
      <c r="JQ355" s="15"/>
      <c r="JR355" s="15"/>
      <c r="JS355" s="15"/>
      <c r="JV355" s="15"/>
      <c r="JW355" s="15"/>
      <c r="JX355" s="15"/>
      <c r="JY355" s="15"/>
      <c r="JZ355" s="15"/>
      <c r="KA355" s="15"/>
      <c r="KB355" s="15"/>
      <c r="KC355" s="15"/>
      <c r="KF355" s="15"/>
      <c r="KG355" s="15"/>
      <c r="KH355" s="15"/>
      <c r="KI355" s="15"/>
      <c r="KJ355" s="15"/>
      <c r="KK355" s="15"/>
      <c r="KL355" s="15"/>
      <c r="KM355" s="15"/>
      <c r="KP355" s="15"/>
      <c r="KQ355" s="15"/>
      <c r="KR355" s="15"/>
      <c r="KS355" s="15"/>
      <c r="KT355" s="15"/>
      <c r="KU355" s="15"/>
      <c r="KV355" s="15"/>
      <c r="KW355" s="15"/>
      <c r="KZ355" s="15"/>
      <c r="LA355" s="15"/>
    </row>
    <row r="356" spans="3:313" x14ac:dyDescent="0.25">
      <c r="C356" s="15"/>
      <c r="D356" s="15"/>
      <c r="E356" s="15"/>
      <c r="F356" s="15"/>
      <c r="G356" s="15"/>
      <c r="H356" s="15"/>
      <c r="I356" s="15"/>
      <c r="L356" s="15"/>
      <c r="M356" s="15"/>
      <c r="N356" s="15"/>
      <c r="O356" s="15"/>
      <c r="P356" s="15"/>
      <c r="Q356" s="15"/>
      <c r="R356" s="15"/>
      <c r="S356" s="15"/>
      <c r="V356" s="15"/>
      <c r="W356" s="15"/>
      <c r="X356" s="15"/>
      <c r="Y356" s="15"/>
      <c r="Z356" s="15"/>
      <c r="AA356" s="15"/>
      <c r="AB356" s="15"/>
      <c r="AC356" s="15"/>
      <c r="AF356" s="15"/>
      <c r="AG356" s="15"/>
      <c r="AH356" s="15"/>
      <c r="AI356" s="15"/>
      <c r="AJ356" s="15"/>
      <c r="AK356" s="15"/>
      <c r="AL356" s="15"/>
      <c r="AM356" s="15"/>
      <c r="AP356" s="15"/>
      <c r="AQ356" s="15"/>
      <c r="AR356" s="15"/>
      <c r="AS356" s="15"/>
      <c r="AT356" s="15"/>
      <c r="AU356" s="15"/>
      <c r="AV356" s="15"/>
      <c r="AW356" s="15"/>
      <c r="AZ356" s="15"/>
      <c r="BA356" s="15"/>
      <c r="BB356" s="15"/>
      <c r="BC356" s="15"/>
      <c r="BD356" s="15"/>
      <c r="BE356" s="15"/>
      <c r="BF356" s="15"/>
      <c r="BG356" s="15"/>
      <c r="BJ356" s="15"/>
      <c r="BK356" s="15"/>
      <c r="BL356" s="15"/>
      <c r="BM356" s="15"/>
      <c r="BN356" s="15"/>
      <c r="BO356" s="15"/>
      <c r="BP356" s="15"/>
      <c r="BQ356" s="15"/>
      <c r="BT356" s="15"/>
      <c r="BU356" s="15"/>
      <c r="BV356" s="15"/>
      <c r="BW356" s="15"/>
      <c r="BX356" s="15"/>
      <c r="BY356" s="15"/>
      <c r="BZ356" s="15"/>
      <c r="CA356" s="15"/>
      <c r="CD356" s="15"/>
      <c r="CE356" s="15"/>
      <c r="CF356" s="15"/>
      <c r="CG356" s="15"/>
      <c r="CH356" s="15"/>
      <c r="CI356" s="15"/>
      <c r="CJ356" s="15"/>
      <c r="CK356" s="15"/>
      <c r="CN356" s="15"/>
      <c r="CO356" s="15"/>
      <c r="CP356" s="15"/>
      <c r="CQ356" s="15"/>
      <c r="CR356" s="15"/>
      <c r="CS356" s="15"/>
      <c r="CT356" s="15"/>
      <c r="CU356" s="15"/>
      <c r="CX356" s="15"/>
      <c r="CY356" s="15"/>
      <c r="CZ356" s="15"/>
      <c r="DA356" s="15"/>
      <c r="DB356" s="15"/>
      <c r="DC356" s="15"/>
      <c r="DD356" s="15"/>
      <c r="DE356" s="15"/>
      <c r="DH356" s="15"/>
      <c r="DI356" s="15"/>
      <c r="DJ356" s="15"/>
      <c r="DK356" s="15"/>
      <c r="DL356" s="15"/>
      <c r="DM356" s="15"/>
      <c r="DN356" s="15"/>
      <c r="DO356" s="15"/>
      <c r="DR356" s="15"/>
      <c r="DS356" s="15"/>
      <c r="DT356" s="15"/>
      <c r="DU356" s="15"/>
      <c r="DV356" s="15"/>
      <c r="DW356" s="15"/>
      <c r="DX356" s="15"/>
      <c r="DY356" s="15"/>
      <c r="EB356" s="15"/>
      <c r="EC356" s="15"/>
      <c r="ED356" s="15"/>
      <c r="EE356" s="15"/>
      <c r="EF356" s="15"/>
      <c r="EG356" s="15"/>
      <c r="EH356" s="15"/>
      <c r="EI356" s="15"/>
      <c r="EL356" s="15"/>
      <c r="EM356" s="15"/>
      <c r="EN356" s="15"/>
      <c r="EO356" s="15"/>
      <c r="EP356" s="15"/>
      <c r="EQ356" s="15"/>
      <c r="ER356" s="15"/>
      <c r="ES356" s="15"/>
      <c r="EV356" s="15"/>
      <c r="EW356" s="15"/>
      <c r="EX356" s="15"/>
      <c r="EY356" s="15"/>
      <c r="EZ356" s="15"/>
      <c r="FA356" s="15"/>
      <c r="FB356" s="15"/>
      <c r="FC356" s="15"/>
      <c r="FF356" s="15"/>
      <c r="FG356" s="15"/>
      <c r="FH356" s="15"/>
      <c r="FI356" s="15"/>
      <c r="FJ356" s="15"/>
      <c r="FK356" s="15"/>
      <c r="FL356" s="15"/>
      <c r="FM356" s="15"/>
      <c r="FP356" s="15"/>
      <c r="FQ356" s="15"/>
      <c r="FR356" s="15"/>
      <c r="FS356" s="15"/>
      <c r="FT356" s="15"/>
      <c r="FU356" s="15"/>
      <c r="FV356" s="15"/>
      <c r="FW356" s="15"/>
      <c r="FZ356" s="15"/>
      <c r="GA356" s="15"/>
      <c r="GB356" s="15"/>
      <c r="GC356" s="15"/>
      <c r="GD356" s="15"/>
      <c r="GE356" s="15"/>
      <c r="GF356" s="15"/>
      <c r="GG356" s="15"/>
      <c r="GJ356" s="15"/>
      <c r="GK356" s="15"/>
      <c r="GL356" s="15"/>
      <c r="GM356" s="15"/>
      <c r="GN356" s="15"/>
      <c r="GO356" s="15"/>
      <c r="GP356" s="15"/>
      <c r="GQ356" s="15"/>
      <c r="GT356" s="15"/>
      <c r="GU356" s="15"/>
      <c r="GV356" s="15"/>
      <c r="GW356" s="15"/>
      <c r="GX356" s="15"/>
      <c r="GY356" s="15"/>
      <c r="GZ356" s="15"/>
      <c r="HA356" s="15"/>
      <c r="HD356" s="15"/>
      <c r="HE356" s="15"/>
      <c r="HF356" s="15"/>
      <c r="HG356" s="15"/>
      <c r="HH356" s="15"/>
      <c r="HI356" s="15"/>
      <c r="HJ356" s="15"/>
      <c r="HK356" s="15"/>
      <c r="HN356" s="15"/>
      <c r="HO356" s="15"/>
      <c r="HP356" s="15"/>
      <c r="HQ356" s="15"/>
      <c r="HR356" s="15"/>
      <c r="HS356" s="15"/>
      <c r="HT356" s="15"/>
      <c r="HU356" s="15"/>
      <c r="HX356" s="15"/>
      <c r="HY356" s="15"/>
      <c r="HZ356" s="15"/>
      <c r="IA356" s="15"/>
      <c r="IB356" s="15"/>
      <c r="IC356" s="15"/>
      <c r="ID356" s="15"/>
      <c r="IE356" s="15"/>
      <c r="IH356" s="15"/>
      <c r="II356" s="15"/>
      <c r="IJ356" s="15"/>
      <c r="IK356" s="15"/>
      <c r="IL356" s="15"/>
      <c r="IM356" s="15"/>
      <c r="IN356" s="15"/>
      <c r="IO356" s="15"/>
      <c r="IR356" s="15"/>
      <c r="IS356" s="15"/>
      <c r="IT356" s="15"/>
      <c r="IU356" s="15"/>
      <c r="IV356" s="15"/>
      <c r="IW356" s="15"/>
      <c r="IX356" s="15"/>
      <c r="IY356" s="15"/>
      <c r="JB356" s="15"/>
      <c r="JC356" s="15"/>
      <c r="JD356" s="15"/>
      <c r="JE356" s="15"/>
      <c r="JF356" s="15"/>
      <c r="JG356" s="15"/>
      <c r="JH356" s="15"/>
      <c r="JI356" s="15"/>
      <c r="JL356" s="15"/>
      <c r="JM356" s="15"/>
      <c r="JN356" s="15"/>
      <c r="JO356" s="15"/>
      <c r="JP356" s="15"/>
      <c r="JQ356" s="15"/>
      <c r="JR356" s="15"/>
      <c r="JS356" s="15"/>
      <c r="JV356" s="15"/>
      <c r="JW356" s="15"/>
      <c r="JX356" s="15"/>
      <c r="JY356" s="15"/>
      <c r="JZ356" s="15"/>
      <c r="KA356" s="15"/>
      <c r="KB356" s="15"/>
      <c r="KC356" s="15"/>
      <c r="KF356" s="15"/>
      <c r="KG356" s="15"/>
      <c r="KH356" s="15"/>
      <c r="KI356" s="15"/>
      <c r="KJ356" s="15"/>
      <c r="KK356" s="15"/>
      <c r="KL356" s="15"/>
      <c r="KM356" s="15"/>
      <c r="KP356" s="15"/>
      <c r="KQ356" s="15"/>
      <c r="KR356" s="15"/>
      <c r="KS356" s="15"/>
      <c r="KT356" s="15"/>
      <c r="KU356" s="15"/>
      <c r="KV356" s="15"/>
      <c r="KW356" s="15"/>
      <c r="KZ356" s="15"/>
      <c r="LA356" s="15"/>
    </row>
    <row r="357" spans="3:313" x14ac:dyDescent="0.25">
      <c r="C357" s="15"/>
      <c r="D357" s="15"/>
      <c r="E357" s="15"/>
      <c r="F357" s="15"/>
      <c r="G357" s="15"/>
      <c r="H357" s="15"/>
      <c r="I357" s="15"/>
      <c r="L357" s="15"/>
      <c r="M357" s="15"/>
      <c r="N357" s="15"/>
      <c r="O357" s="15"/>
      <c r="P357" s="15"/>
      <c r="Q357" s="15"/>
      <c r="R357" s="15"/>
      <c r="S357" s="15"/>
      <c r="V357" s="15"/>
      <c r="W357" s="15"/>
      <c r="X357" s="15"/>
      <c r="Y357" s="15"/>
      <c r="Z357" s="15"/>
      <c r="AA357" s="15"/>
      <c r="AB357" s="15"/>
      <c r="AC357" s="15"/>
      <c r="AF357" s="15"/>
      <c r="AG357" s="15"/>
      <c r="AH357" s="15"/>
      <c r="AI357" s="15"/>
      <c r="AJ357" s="15"/>
      <c r="AK357" s="15"/>
      <c r="AL357" s="15"/>
      <c r="AM357" s="15"/>
      <c r="AP357" s="15"/>
      <c r="AQ357" s="15"/>
      <c r="AR357" s="15"/>
      <c r="AS357" s="15"/>
      <c r="AT357" s="15"/>
      <c r="AU357" s="15"/>
      <c r="AV357" s="15"/>
      <c r="AW357" s="15"/>
      <c r="AZ357" s="15"/>
      <c r="BA357" s="15"/>
      <c r="BB357" s="15"/>
      <c r="BC357" s="15"/>
      <c r="BD357" s="15"/>
      <c r="BE357" s="15"/>
      <c r="BF357" s="15"/>
      <c r="BG357" s="15"/>
      <c r="BJ357" s="15"/>
      <c r="BK357" s="15"/>
      <c r="BL357" s="15"/>
      <c r="BM357" s="15"/>
      <c r="BN357" s="15"/>
      <c r="BO357" s="15"/>
      <c r="BP357" s="15"/>
      <c r="BQ357" s="15"/>
      <c r="BT357" s="15"/>
      <c r="BU357" s="15"/>
      <c r="BV357" s="15"/>
      <c r="BW357" s="15"/>
      <c r="BX357" s="15"/>
      <c r="BY357" s="15"/>
      <c r="BZ357" s="15"/>
      <c r="CA357" s="15"/>
      <c r="CD357" s="15"/>
      <c r="CE357" s="15"/>
      <c r="CF357" s="15"/>
      <c r="CG357" s="15"/>
      <c r="CH357" s="15"/>
      <c r="CI357" s="15"/>
      <c r="CJ357" s="15"/>
      <c r="CK357" s="15"/>
      <c r="CN357" s="15"/>
      <c r="CO357" s="15"/>
      <c r="CP357" s="15"/>
      <c r="CQ357" s="15"/>
      <c r="CR357" s="15"/>
      <c r="CS357" s="15"/>
      <c r="CT357" s="15"/>
      <c r="CU357" s="15"/>
      <c r="CX357" s="15"/>
      <c r="CY357" s="15"/>
      <c r="CZ357" s="15"/>
      <c r="DA357" s="15"/>
      <c r="DB357" s="15"/>
      <c r="DC357" s="15"/>
      <c r="DD357" s="15"/>
      <c r="DE357" s="15"/>
      <c r="DH357" s="15"/>
      <c r="DI357" s="15"/>
      <c r="DJ357" s="15"/>
      <c r="DK357" s="15"/>
      <c r="DL357" s="15"/>
      <c r="DM357" s="15"/>
      <c r="DN357" s="15"/>
      <c r="DO357" s="15"/>
      <c r="DR357" s="15"/>
      <c r="DS357" s="15"/>
      <c r="DT357" s="15"/>
      <c r="DU357" s="15"/>
      <c r="DV357" s="15"/>
      <c r="DW357" s="15"/>
      <c r="DX357" s="15"/>
      <c r="DY357" s="15"/>
      <c r="EB357" s="15"/>
      <c r="EC357" s="15"/>
      <c r="ED357" s="15"/>
      <c r="EE357" s="15"/>
      <c r="EF357" s="15"/>
      <c r="EG357" s="15"/>
      <c r="EH357" s="15"/>
      <c r="EI357" s="15"/>
      <c r="EL357" s="15"/>
      <c r="EM357" s="15"/>
      <c r="EN357" s="15"/>
      <c r="EO357" s="15"/>
      <c r="EP357" s="15"/>
      <c r="EQ357" s="15"/>
      <c r="ER357" s="15"/>
      <c r="ES357" s="15"/>
      <c r="EV357" s="15"/>
      <c r="EW357" s="15"/>
      <c r="EX357" s="15"/>
      <c r="EY357" s="15"/>
      <c r="EZ357" s="15"/>
      <c r="FA357" s="15"/>
      <c r="FB357" s="15"/>
      <c r="FC357" s="15"/>
      <c r="FF357" s="15"/>
      <c r="FG357" s="15"/>
      <c r="FH357" s="15"/>
      <c r="FI357" s="15"/>
      <c r="FJ357" s="15"/>
      <c r="FK357" s="15"/>
      <c r="FL357" s="15"/>
      <c r="FM357" s="15"/>
      <c r="FP357" s="15"/>
      <c r="FQ357" s="15"/>
      <c r="FR357" s="15"/>
      <c r="FS357" s="15"/>
      <c r="FT357" s="15"/>
      <c r="FU357" s="15"/>
      <c r="FV357" s="15"/>
      <c r="FW357" s="15"/>
      <c r="FZ357" s="15"/>
      <c r="GA357" s="15"/>
      <c r="GB357" s="15"/>
      <c r="GC357" s="15"/>
      <c r="GD357" s="15"/>
      <c r="GE357" s="15"/>
      <c r="GF357" s="15"/>
      <c r="GG357" s="15"/>
      <c r="GJ357" s="15"/>
      <c r="GK357" s="15"/>
      <c r="GL357" s="15"/>
      <c r="GM357" s="15"/>
      <c r="GN357" s="15"/>
      <c r="GO357" s="15"/>
      <c r="GP357" s="15"/>
      <c r="GQ357" s="15"/>
      <c r="GT357" s="15"/>
      <c r="GU357" s="15"/>
      <c r="GV357" s="15"/>
      <c r="GW357" s="15"/>
      <c r="GX357" s="15"/>
      <c r="GY357" s="15"/>
      <c r="GZ357" s="15"/>
      <c r="HA357" s="15"/>
      <c r="HD357" s="15"/>
      <c r="HE357" s="15"/>
      <c r="HF357" s="15"/>
      <c r="HG357" s="15"/>
      <c r="HH357" s="15"/>
      <c r="HI357" s="15"/>
      <c r="HJ357" s="15"/>
      <c r="HK357" s="15"/>
      <c r="HN357" s="15"/>
      <c r="HO357" s="15"/>
      <c r="HP357" s="15"/>
      <c r="HQ357" s="15"/>
      <c r="HR357" s="15"/>
      <c r="HS357" s="15"/>
      <c r="HT357" s="15"/>
      <c r="HU357" s="15"/>
      <c r="HX357" s="15"/>
      <c r="HY357" s="15"/>
      <c r="HZ357" s="15"/>
      <c r="IA357" s="15"/>
      <c r="IB357" s="15"/>
      <c r="IC357" s="15"/>
      <c r="ID357" s="15"/>
      <c r="IE357" s="15"/>
      <c r="IH357" s="15"/>
      <c r="II357" s="15"/>
      <c r="IJ357" s="15"/>
      <c r="IK357" s="15"/>
      <c r="IL357" s="15"/>
      <c r="IM357" s="15"/>
      <c r="IN357" s="15"/>
      <c r="IO357" s="15"/>
      <c r="IR357" s="15"/>
      <c r="IS357" s="15"/>
      <c r="IT357" s="15"/>
      <c r="IU357" s="15"/>
      <c r="IV357" s="15"/>
      <c r="IW357" s="15"/>
      <c r="IX357" s="15"/>
      <c r="IY357" s="15"/>
      <c r="JB357" s="15"/>
      <c r="JC357" s="15"/>
      <c r="JD357" s="15"/>
      <c r="JE357" s="15"/>
      <c r="JF357" s="15"/>
      <c r="JG357" s="15"/>
      <c r="JH357" s="15"/>
      <c r="JI357" s="15"/>
      <c r="JL357" s="15"/>
      <c r="JM357" s="15"/>
      <c r="JN357" s="15"/>
      <c r="JO357" s="15"/>
      <c r="JP357" s="15"/>
      <c r="JQ357" s="15"/>
      <c r="JR357" s="15"/>
      <c r="JS357" s="15"/>
      <c r="JV357" s="15"/>
      <c r="JW357" s="15"/>
      <c r="JX357" s="15"/>
      <c r="JY357" s="15"/>
      <c r="JZ357" s="15"/>
      <c r="KA357" s="15"/>
      <c r="KB357" s="15"/>
      <c r="KC357" s="15"/>
      <c r="KF357" s="15"/>
      <c r="KG357" s="15"/>
      <c r="KH357" s="15"/>
      <c r="KI357" s="15"/>
      <c r="KJ357" s="15"/>
      <c r="KK357" s="15"/>
      <c r="KL357" s="15"/>
      <c r="KM357" s="15"/>
      <c r="KP357" s="15"/>
      <c r="KQ357" s="15"/>
      <c r="KR357" s="15"/>
      <c r="KS357" s="15"/>
      <c r="KT357" s="15"/>
      <c r="KU357" s="15"/>
      <c r="KV357" s="15"/>
      <c r="KW357" s="15"/>
      <c r="KZ357" s="15"/>
      <c r="LA357" s="15"/>
    </row>
    <row r="358" spans="3:313" x14ac:dyDescent="0.25">
      <c r="C358" s="15"/>
      <c r="D358" s="15"/>
      <c r="E358" s="15"/>
      <c r="F358" s="15"/>
      <c r="G358" s="15"/>
      <c r="H358" s="15"/>
      <c r="I358" s="15"/>
      <c r="L358" s="15"/>
      <c r="M358" s="15"/>
      <c r="N358" s="15"/>
      <c r="O358" s="15"/>
      <c r="P358" s="15"/>
      <c r="Q358" s="15"/>
      <c r="R358" s="15"/>
      <c r="S358" s="15"/>
      <c r="V358" s="15"/>
      <c r="W358" s="15"/>
      <c r="X358" s="15"/>
      <c r="Y358" s="15"/>
      <c r="Z358" s="15"/>
      <c r="AA358" s="15"/>
      <c r="AB358" s="15"/>
      <c r="AC358" s="15"/>
      <c r="AF358" s="15"/>
      <c r="AG358" s="15"/>
      <c r="AH358" s="15"/>
      <c r="AI358" s="15"/>
      <c r="AJ358" s="15"/>
      <c r="AK358" s="15"/>
      <c r="AL358" s="15"/>
      <c r="AM358" s="15"/>
      <c r="AP358" s="15"/>
      <c r="AQ358" s="15"/>
      <c r="AR358" s="15"/>
      <c r="AS358" s="15"/>
      <c r="AT358" s="15"/>
      <c r="AU358" s="15"/>
      <c r="AV358" s="15"/>
      <c r="AW358" s="15"/>
      <c r="AZ358" s="15"/>
      <c r="BA358" s="15"/>
      <c r="BB358" s="15"/>
      <c r="BC358" s="15"/>
      <c r="BD358" s="15"/>
      <c r="BE358" s="15"/>
      <c r="BF358" s="15"/>
      <c r="BG358" s="15"/>
      <c r="BJ358" s="15"/>
      <c r="BK358" s="15"/>
      <c r="BL358" s="15"/>
      <c r="BM358" s="15"/>
      <c r="BN358" s="15"/>
      <c r="BO358" s="15"/>
      <c r="BP358" s="15"/>
      <c r="BQ358" s="15"/>
      <c r="BT358" s="15"/>
      <c r="BU358" s="15"/>
      <c r="BV358" s="15"/>
      <c r="BW358" s="15"/>
      <c r="BX358" s="15"/>
      <c r="BY358" s="15"/>
      <c r="BZ358" s="15"/>
      <c r="CA358" s="15"/>
      <c r="CD358" s="15"/>
      <c r="CE358" s="15"/>
      <c r="CF358" s="15"/>
      <c r="CG358" s="15"/>
      <c r="CH358" s="15"/>
      <c r="CI358" s="15"/>
      <c r="CJ358" s="15"/>
      <c r="CK358" s="15"/>
      <c r="CN358" s="15"/>
      <c r="CO358" s="15"/>
      <c r="CP358" s="15"/>
      <c r="CQ358" s="15"/>
      <c r="CR358" s="15"/>
      <c r="CS358" s="15"/>
      <c r="CT358" s="15"/>
      <c r="CU358" s="15"/>
      <c r="CX358" s="15"/>
      <c r="CY358" s="15"/>
      <c r="CZ358" s="15"/>
      <c r="DA358" s="15"/>
      <c r="DB358" s="15"/>
      <c r="DC358" s="15"/>
      <c r="DD358" s="15"/>
      <c r="DE358" s="15"/>
      <c r="DH358" s="15"/>
      <c r="DI358" s="15"/>
      <c r="DJ358" s="15"/>
      <c r="DK358" s="15"/>
      <c r="DL358" s="15"/>
      <c r="DM358" s="15"/>
      <c r="DN358" s="15"/>
      <c r="DO358" s="15"/>
      <c r="DR358" s="15"/>
      <c r="DS358" s="15"/>
      <c r="DT358" s="15"/>
      <c r="DU358" s="15"/>
      <c r="DV358" s="15"/>
      <c r="DW358" s="15"/>
      <c r="DX358" s="15"/>
      <c r="DY358" s="15"/>
      <c r="EB358" s="15"/>
      <c r="EC358" s="15"/>
      <c r="ED358" s="15"/>
      <c r="EE358" s="15"/>
      <c r="EF358" s="15"/>
      <c r="EG358" s="15"/>
      <c r="EH358" s="15"/>
      <c r="EI358" s="15"/>
      <c r="EL358" s="15"/>
      <c r="EM358" s="15"/>
      <c r="EN358" s="15"/>
      <c r="EO358" s="15"/>
      <c r="EP358" s="15"/>
      <c r="EQ358" s="15"/>
      <c r="ER358" s="15"/>
      <c r="ES358" s="15"/>
      <c r="EV358" s="15"/>
      <c r="EW358" s="15"/>
      <c r="EX358" s="15"/>
      <c r="EY358" s="15"/>
      <c r="EZ358" s="15"/>
      <c r="FA358" s="15"/>
      <c r="FB358" s="15"/>
      <c r="FC358" s="15"/>
      <c r="FF358" s="15"/>
      <c r="FG358" s="15"/>
      <c r="FH358" s="15"/>
      <c r="FI358" s="15"/>
      <c r="FJ358" s="15"/>
      <c r="FK358" s="15"/>
      <c r="FL358" s="15"/>
      <c r="FM358" s="15"/>
      <c r="FP358" s="15"/>
      <c r="FQ358" s="15"/>
      <c r="FR358" s="15"/>
      <c r="FS358" s="15"/>
      <c r="FT358" s="15"/>
      <c r="FU358" s="15"/>
      <c r="FV358" s="15"/>
      <c r="FW358" s="15"/>
      <c r="FZ358" s="15"/>
      <c r="GA358" s="15"/>
      <c r="GB358" s="15"/>
      <c r="GC358" s="15"/>
      <c r="GD358" s="15"/>
      <c r="GE358" s="15"/>
      <c r="GF358" s="15"/>
      <c r="GG358" s="15"/>
      <c r="GJ358" s="15"/>
      <c r="GK358" s="15"/>
      <c r="GL358" s="15"/>
      <c r="GM358" s="15"/>
      <c r="GN358" s="15"/>
      <c r="GO358" s="15"/>
      <c r="GP358" s="15"/>
      <c r="GQ358" s="15"/>
      <c r="GT358" s="15"/>
      <c r="GU358" s="15"/>
      <c r="GV358" s="15"/>
      <c r="GW358" s="15"/>
      <c r="GX358" s="15"/>
      <c r="GY358" s="15"/>
      <c r="GZ358" s="15"/>
      <c r="HA358" s="15"/>
      <c r="HD358" s="15"/>
      <c r="HE358" s="15"/>
      <c r="HF358" s="15"/>
      <c r="HG358" s="15"/>
      <c r="HH358" s="15"/>
      <c r="HI358" s="15"/>
      <c r="HJ358" s="15"/>
      <c r="HK358" s="15"/>
      <c r="HN358" s="15"/>
      <c r="HO358" s="15"/>
      <c r="HP358" s="15"/>
      <c r="HQ358" s="15"/>
      <c r="HR358" s="15"/>
      <c r="HS358" s="15"/>
      <c r="HT358" s="15"/>
      <c r="HU358" s="15"/>
      <c r="HX358" s="15"/>
      <c r="HY358" s="15"/>
      <c r="HZ358" s="15"/>
      <c r="IA358" s="15"/>
      <c r="IB358" s="15"/>
      <c r="IC358" s="15"/>
      <c r="ID358" s="15"/>
      <c r="IE358" s="15"/>
      <c r="IH358" s="15"/>
      <c r="II358" s="15"/>
      <c r="IJ358" s="15"/>
      <c r="IK358" s="15"/>
      <c r="IL358" s="15"/>
      <c r="IM358" s="15"/>
      <c r="IN358" s="15"/>
      <c r="IO358" s="15"/>
      <c r="IR358" s="15"/>
      <c r="IS358" s="15"/>
      <c r="IT358" s="15"/>
      <c r="IU358" s="15"/>
      <c r="IV358" s="15"/>
      <c r="IW358" s="15"/>
      <c r="IX358" s="15"/>
      <c r="IY358" s="15"/>
      <c r="JB358" s="15"/>
      <c r="JC358" s="15"/>
      <c r="JD358" s="15"/>
      <c r="JE358" s="15"/>
      <c r="JF358" s="15"/>
      <c r="JG358" s="15"/>
      <c r="JH358" s="15"/>
      <c r="JI358" s="15"/>
      <c r="JL358" s="15"/>
      <c r="JM358" s="15"/>
      <c r="JN358" s="15"/>
      <c r="JO358" s="15"/>
      <c r="JP358" s="15"/>
      <c r="JQ358" s="15"/>
      <c r="JR358" s="15"/>
      <c r="JS358" s="15"/>
      <c r="JV358" s="15"/>
      <c r="JW358" s="15"/>
      <c r="JX358" s="15"/>
      <c r="JY358" s="15"/>
      <c r="JZ358" s="15"/>
      <c r="KA358" s="15"/>
      <c r="KB358" s="15"/>
      <c r="KC358" s="15"/>
      <c r="KF358" s="15"/>
      <c r="KG358" s="15"/>
      <c r="KH358" s="15"/>
      <c r="KI358" s="15"/>
      <c r="KJ358" s="15"/>
      <c r="KK358" s="15"/>
      <c r="KL358" s="15"/>
      <c r="KM358" s="15"/>
      <c r="KP358" s="15"/>
      <c r="KQ358" s="15"/>
      <c r="KR358" s="15"/>
      <c r="KS358" s="15"/>
      <c r="KT358" s="15"/>
      <c r="KU358" s="15"/>
      <c r="KV358" s="15"/>
      <c r="KW358" s="15"/>
      <c r="KZ358" s="15"/>
      <c r="LA358" s="15"/>
    </row>
    <row r="359" spans="3:313" x14ac:dyDescent="0.25">
      <c r="C359" s="15"/>
      <c r="D359" s="15"/>
      <c r="E359" s="15"/>
      <c r="F359" s="15"/>
      <c r="G359" s="15"/>
      <c r="H359" s="15"/>
      <c r="I359" s="15"/>
      <c r="L359" s="15"/>
      <c r="M359" s="15"/>
      <c r="N359" s="15"/>
      <c r="O359" s="15"/>
      <c r="P359" s="15"/>
      <c r="Q359" s="15"/>
      <c r="R359" s="15"/>
      <c r="S359" s="15"/>
      <c r="V359" s="15"/>
      <c r="W359" s="15"/>
      <c r="X359" s="15"/>
      <c r="Y359" s="15"/>
      <c r="Z359" s="15"/>
      <c r="AA359" s="15"/>
      <c r="AB359" s="15"/>
      <c r="AC359" s="15"/>
      <c r="AF359" s="15"/>
      <c r="AG359" s="15"/>
      <c r="AH359" s="15"/>
      <c r="AI359" s="15"/>
      <c r="AJ359" s="15"/>
      <c r="AK359" s="15"/>
      <c r="AL359" s="15"/>
      <c r="AM359" s="15"/>
      <c r="AP359" s="15"/>
      <c r="AQ359" s="15"/>
      <c r="AR359" s="15"/>
      <c r="AS359" s="15"/>
      <c r="AT359" s="15"/>
      <c r="AU359" s="15"/>
      <c r="AV359" s="15"/>
      <c r="AW359" s="15"/>
      <c r="AZ359" s="15"/>
      <c r="BA359" s="15"/>
      <c r="BB359" s="15"/>
      <c r="BC359" s="15"/>
      <c r="BD359" s="15"/>
      <c r="BE359" s="15"/>
      <c r="BF359" s="15"/>
      <c r="BG359" s="15"/>
      <c r="BJ359" s="15"/>
      <c r="BK359" s="15"/>
      <c r="BL359" s="15"/>
      <c r="BM359" s="15"/>
      <c r="BN359" s="15"/>
      <c r="BO359" s="15"/>
      <c r="BP359" s="15"/>
      <c r="BQ359" s="15"/>
      <c r="BT359" s="15"/>
      <c r="BU359" s="15"/>
      <c r="BV359" s="15"/>
      <c r="BW359" s="15"/>
      <c r="BX359" s="15"/>
      <c r="BY359" s="15"/>
      <c r="BZ359" s="15"/>
      <c r="CA359" s="15"/>
      <c r="CD359" s="15"/>
      <c r="CE359" s="15"/>
      <c r="CF359" s="15"/>
      <c r="CG359" s="15"/>
      <c r="CH359" s="15"/>
      <c r="CI359" s="15"/>
      <c r="CJ359" s="15"/>
      <c r="CK359" s="15"/>
      <c r="CN359" s="15"/>
      <c r="CO359" s="15"/>
      <c r="CP359" s="15"/>
      <c r="CQ359" s="15"/>
      <c r="CR359" s="15"/>
      <c r="CS359" s="15"/>
      <c r="CT359" s="15"/>
      <c r="CU359" s="15"/>
      <c r="CX359" s="15"/>
      <c r="CY359" s="15"/>
      <c r="CZ359" s="15"/>
      <c r="DA359" s="15"/>
      <c r="DB359" s="15"/>
      <c r="DC359" s="15"/>
      <c r="DD359" s="15"/>
      <c r="DE359" s="15"/>
      <c r="DH359" s="15"/>
      <c r="DI359" s="15"/>
      <c r="DJ359" s="15"/>
      <c r="DK359" s="15"/>
      <c r="DL359" s="15"/>
      <c r="DM359" s="15"/>
      <c r="DN359" s="15"/>
      <c r="DO359" s="15"/>
      <c r="DR359" s="15"/>
      <c r="DS359" s="15"/>
      <c r="DT359" s="15"/>
      <c r="DU359" s="15"/>
      <c r="DV359" s="15"/>
      <c r="DW359" s="15"/>
      <c r="DX359" s="15"/>
      <c r="DY359" s="15"/>
      <c r="EB359" s="15"/>
      <c r="EC359" s="15"/>
      <c r="ED359" s="15"/>
      <c r="EE359" s="15"/>
      <c r="EF359" s="15"/>
      <c r="EG359" s="15"/>
      <c r="EH359" s="15"/>
      <c r="EI359" s="15"/>
      <c r="EL359" s="15"/>
      <c r="EM359" s="15"/>
      <c r="EN359" s="15"/>
      <c r="EO359" s="15"/>
      <c r="EP359" s="15"/>
      <c r="EQ359" s="15"/>
      <c r="ER359" s="15"/>
      <c r="ES359" s="15"/>
      <c r="EV359" s="15"/>
      <c r="EW359" s="15"/>
      <c r="EX359" s="15"/>
      <c r="EY359" s="15"/>
      <c r="EZ359" s="15"/>
      <c r="FA359" s="15"/>
      <c r="FB359" s="15"/>
      <c r="FC359" s="15"/>
      <c r="FF359" s="15"/>
      <c r="FG359" s="15"/>
      <c r="FH359" s="15"/>
      <c r="FI359" s="15"/>
      <c r="FJ359" s="15"/>
      <c r="FK359" s="15"/>
      <c r="FL359" s="15"/>
      <c r="FM359" s="15"/>
      <c r="FP359" s="15"/>
      <c r="FQ359" s="15"/>
      <c r="FR359" s="15"/>
      <c r="FS359" s="15"/>
      <c r="FT359" s="15"/>
      <c r="FU359" s="15"/>
      <c r="FV359" s="15"/>
      <c r="FW359" s="15"/>
      <c r="FZ359" s="15"/>
      <c r="GA359" s="15"/>
      <c r="GB359" s="15"/>
      <c r="GC359" s="15"/>
      <c r="GD359" s="15"/>
      <c r="GE359" s="15"/>
      <c r="GF359" s="15"/>
      <c r="GG359" s="15"/>
      <c r="GJ359" s="15"/>
      <c r="GK359" s="15"/>
      <c r="GL359" s="15"/>
      <c r="GM359" s="15"/>
      <c r="GN359" s="15"/>
      <c r="GO359" s="15"/>
      <c r="GP359" s="15"/>
      <c r="GQ359" s="15"/>
      <c r="GT359" s="15"/>
      <c r="GU359" s="15"/>
      <c r="GV359" s="15"/>
      <c r="GW359" s="15"/>
      <c r="GX359" s="15"/>
      <c r="GY359" s="15"/>
      <c r="GZ359" s="15"/>
      <c r="HA359" s="15"/>
      <c r="HD359" s="15"/>
      <c r="HE359" s="15"/>
      <c r="HF359" s="15"/>
      <c r="HG359" s="15"/>
      <c r="HH359" s="15"/>
      <c r="HI359" s="15"/>
      <c r="HJ359" s="15"/>
      <c r="HK359" s="15"/>
      <c r="HN359" s="15"/>
      <c r="HO359" s="15"/>
      <c r="HP359" s="15"/>
      <c r="HQ359" s="15"/>
      <c r="HR359" s="15"/>
      <c r="HS359" s="15"/>
      <c r="HT359" s="15"/>
      <c r="HU359" s="15"/>
      <c r="HX359" s="15"/>
      <c r="HY359" s="15"/>
      <c r="HZ359" s="15"/>
      <c r="IA359" s="15"/>
      <c r="IB359" s="15"/>
      <c r="IC359" s="15"/>
      <c r="ID359" s="15"/>
      <c r="IE359" s="15"/>
      <c r="IH359" s="15"/>
      <c r="II359" s="15"/>
      <c r="IJ359" s="15"/>
      <c r="IK359" s="15"/>
      <c r="IL359" s="15"/>
      <c r="IM359" s="15"/>
      <c r="IN359" s="15"/>
      <c r="IO359" s="15"/>
      <c r="IR359" s="15"/>
      <c r="IS359" s="15"/>
      <c r="IT359" s="15"/>
      <c r="IU359" s="15"/>
      <c r="IV359" s="15"/>
      <c r="IW359" s="15"/>
      <c r="IX359" s="15"/>
      <c r="IY359" s="15"/>
      <c r="JB359" s="15"/>
      <c r="JC359" s="15"/>
      <c r="JD359" s="15"/>
      <c r="JE359" s="15"/>
      <c r="JF359" s="15"/>
      <c r="JG359" s="15"/>
      <c r="JH359" s="15"/>
      <c r="JI359" s="15"/>
      <c r="JL359" s="15"/>
      <c r="JM359" s="15"/>
      <c r="JN359" s="15"/>
      <c r="JO359" s="15"/>
      <c r="JP359" s="15"/>
      <c r="JQ359" s="15"/>
      <c r="JR359" s="15"/>
      <c r="JS359" s="15"/>
      <c r="JV359" s="15"/>
      <c r="JW359" s="15"/>
      <c r="JX359" s="15"/>
      <c r="JY359" s="15"/>
      <c r="JZ359" s="15"/>
      <c r="KA359" s="15"/>
      <c r="KB359" s="15"/>
      <c r="KC359" s="15"/>
      <c r="KF359" s="15"/>
      <c r="KG359" s="15"/>
      <c r="KH359" s="15"/>
      <c r="KI359" s="15"/>
      <c r="KJ359" s="15"/>
      <c r="KK359" s="15"/>
      <c r="KL359" s="15"/>
      <c r="KM359" s="15"/>
      <c r="KP359" s="15"/>
      <c r="KQ359" s="15"/>
      <c r="KR359" s="15"/>
      <c r="KS359" s="15"/>
      <c r="KT359" s="15"/>
      <c r="KU359" s="15"/>
      <c r="KV359" s="15"/>
      <c r="KW359" s="15"/>
      <c r="KZ359" s="15"/>
      <c r="LA359" s="15"/>
    </row>
    <row r="360" spans="3:313" x14ac:dyDescent="0.25">
      <c r="C360" s="15"/>
      <c r="D360" s="15"/>
      <c r="E360" s="15"/>
      <c r="F360" s="15"/>
      <c r="G360" s="15"/>
      <c r="H360" s="15"/>
      <c r="I360" s="15"/>
      <c r="L360" s="15"/>
      <c r="M360" s="15"/>
      <c r="N360" s="15"/>
      <c r="O360" s="15"/>
      <c r="P360" s="15"/>
      <c r="Q360" s="15"/>
      <c r="R360" s="15"/>
      <c r="S360" s="15"/>
      <c r="V360" s="15"/>
      <c r="W360" s="15"/>
      <c r="X360" s="15"/>
      <c r="Y360" s="15"/>
      <c r="Z360" s="15"/>
      <c r="AA360" s="15"/>
      <c r="AB360" s="15"/>
      <c r="AC360" s="15"/>
      <c r="AF360" s="15"/>
      <c r="AG360" s="15"/>
      <c r="AH360" s="15"/>
      <c r="AI360" s="15"/>
      <c r="AJ360" s="15"/>
      <c r="AK360" s="15"/>
      <c r="AL360" s="15"/>
      <c r="AM360" s="15"/>
      <c r="AP360" s="15"/>
      <c r="AQ360" s="15"/>
      <c r="AR360" s="15"/>
      <c r="AS360" s="15"/>
      <c r="AT360" s="15"/>
      <c r="AU360" s="15"/>
      <c r="AV360" s="15"/>
      <c r="AW360" s="15"/>
      <c r="AZ360" s="15"/>
      <c r="BA360" s="15"/>
      <c r="BB360" s="15"/>
      <c r="BC360" s="15"/>
      <c r="BD360" s="15"/>
      <c r="BE360" s="15"/>
      <c r="BF360" s="15"/>
      <c r="BG360" s="15"/>
      <c r="BJ360" s="15"/>
      <c r="BK360" s="15"/>
      <c r="BL360" s="15"/>
      <c r="BM360" s="15"/>
      <c r="BN360" s="15"/>
      <c r="BO360" s="15"/>
      <c r="BP360" s="15"/>
      <c r="BQ360" s="15"/>
      <c r="BT360" s="15"/>
      <c r="BU360" s="15"/>
      <c r="BV360" s="15"/>
      <c r="BW360" s="15"/>
      <c r="BX360" s="15"/>
      <c r="BY360" s="15"/>
      <c r="BZ360" s="15"/>
      <c r="CA360" s="15"/>
      <c r="CD360" s="15"/>
      <c r="CE360" s="15"/>
      <c r="CF360" s="15"/>
      <c r="CG360" s="15"/>
      <c r="CH360" s="15"/>
      <c r="CI360" s="15"/>
      <c r="CJ360" s="15"/>
      <c r="CK360" s="15"/>
      <c r="CN360" s="15"/>
      <c r="CO360" s="15"/>
      <c r="CP360" s="15"/>
      <c r="CQ360" s="15"/>
      <c r="CR360" s="15"/>
      <c r="CS360" s="15"/>
      <c r="CT360" s="15"/>
      <c r="CU360" s="15"/>
      <c r="CX360" s="15"/>
      <c r="CY360" s="15"/>
      <c r="CZ360" s="15"/>
      <c r="DA360" s="15"/>
      <c r="DB360" s="15"/>
      <c r="DC360" s="15"/>
      <c r="DD360" s="15"/>
      <c r="DE360" s="15"/>
      <c r="DH360" s="15"/>
      <c r="DI360" s="15"/>
      <c r="DJ360" s="15"/>
      <c r="DK360" s="15"/>
      <c r="DL360" s="15"/>
      <c r="DM360" s="15"/>
      <c r="DN360" s="15"/>
      <c r="DO360" s="15"/>
      <c r="DR360" s="15"/>
      <c r="DS360" s="15"/>
      <c r="DT360" s="15"/>
      <c r="DU360" s="15"/>
      <c r="DV360" s="15"/>
      <c r="DW360" s="15"/>
      <c r="DX360" s="15"/>
      <c r="DY360" s="15"/>
      <c r="EB360" s="15"/>
      <c r="EC360" s="15"/>
      <c r="ED360" s="15"/>
      <c r="EE360" s="15"/>
      <c r="EF360" s="15"/>
      <c r="EG360" s="15"/>
      <c r="EH360" s="15"/>
      <c r="EI360" s="15"/>
      <c r="EL360" s="15"/>
      <c r="EM360" s="15"/>
      <c r="EN360" s="15"/>
      <c r="EO360" s="15"/>
      <c r="EP360" s="15"/>
      <c r="EQ360" s="15"/>
      <c r="ER360" s="15"/>
      <c r="ES360" s="15"/>
      <c r="EV360" s="15"/>
      <c r="EW360" s="15"/>
      <c r="EX360" s="15"/>
      <c r="EY360" s="15"/>
      <c r="EZ360" s="15"/>
      <c r="FA360" s="15"/>
      <c r="FB360" s="15"/>
      <c r="FC360" s="15"/>
      <c r="FF360" s="15"/>
      <c r="FG360" s="15"/>
      <c r="FH360" s="15"/>
      <c r="FI360" s="15"/>
      <c r="FJ360" s="15"/>
      <c r="FK360" s="15"/>
      <c r="FL360" s="15"/>
      <c r="FM360" s="15"/>
      <c r="FP360" s="15"/>
      <c r="FQ360" s="15"/>
      <c r="FR360" s="15"/>
      <c r="FS360" s="15"/>
      <c r="FT360" s="15"/>
      <c r="FU360" s="15"/>
      <c r="FV360" s="15"/>
      <c r="FW360" s="15"/>
      <c r="FZ360" s="15"/>
      <c r="GA360" s="15"/>
      <c r="GB360" s="15"/>
      <c r="GC360" s="15"/>
      <c r="GD360" s="15"/>
      <c r="GE360" s="15"/>
      <c r="GF360" s="15"/>
      <c r="GG360" s="15"/>
      <c r="GJ360" s="15"/>
      <c r="GK360" s="15"/>
      <c r="GL360" s="15"/>
      <c r="GM360" s="15"/>
      <c r="GN360" s="15"/>
      <c r="GO360" s="15"/>
      <c r="GP360" s="15"/>
      <c r="GQ360" s="15"/>
      <c r="GT360" s="15"/>
      <c r="GU360" s="15"/>
      <c r="GV360" s="15"/>
      <c r="GW360" s="15"/>
      <c r="GX360" s="15"/>
      <c r="GY360" s="15"/>
      <c r="GZ360" s="15"/>
      <c r="HA360" s="15"/>
      <c r="HD360" s="15"/>
      <c r="HE360" s="15"/>
      <c r="HF360" s="15"/>
      <c r="HG360" s="15"/>
      <c r="HH360" s="15"/>
      <c r="HI360" s="15"/>
      <c r="HJ360" s="15"/>
      <c r="HK360" s="15"/>
      <c r="HN360" s="15"/>
      <c r="HO360" s="15"/>
      <c r="HP360" s="15"/>
      <c r="HQ360" s="15"/>
      <c r="HR360" s="15"/>
      <c r="HS360" s="15"/>
      <c r="HT360" s="15"/>
      <c r="HU360" s="15"/>
      <c r="HX360" s="15"/>
      <c r="HY360" s="15"/>
      <c r="HZ360" s="15"/>
      <c r="IA360" s="15"/>
      <c r="IB360" s="15"/>
      <c r="IC360" s="15"/>
      <c r="ID360" s="15"/>
      <c r="IE360" s="15"/>
      <c r="IH360" s="15"/>
      <c r="II360" s="15"/>
      <c r="IJ360" s="15"/>
      <c r="IK360" s="15"/>
      <c r="IL360" s="15"/>
      <c r="IM360" s="15"/>
      <c r="IN360" s="15"/>
      <c r="IO360" s="15"/>
      <c r="IR360" s="15"/>
      <c r="IS360" s="15"/>
      <c r="IT360" s="15"/>
      <c r="IU360" s="15"/>
      <c r="IV360" s="15"/>
      <c r="IW360" s="15"/>
      <c r="IX360" s="15"/>
      <c r="IY360" s="15"/>
      <c r="JB360" s="15"/>
      <c r="JC360" s="15"/>
      <c r="JD360" s="15"/>
      <c r="JE360" s="15"/>
      <c r="JF360" s="15"/>
      <c r="JG360" s="15"/>
      <c r="JH360" s="15"/>
      <c r="JI360" s="15"/>
      <c r="JL360" s="15"/>
      <c r="JM360" s="15"/>
      <c r="JN360" s="15"/>
      <c r="JO360" s="15"/>
      <c r="JP360" s="15"/>
      <c r="JQ360" s="15"/>
      <c r="JR360" s="15"/>
      <c r="JS360" s="15"/>
      <c r="JV360" s="15"/>
      <c r="JW360" s="15"/>
      <c r="JX360" s="15"/>
      <c r="JY360" s="15"/>
      <c r="JZ360" s="15"/>
      <c r="KA360" s="15"/>
      <c r="KB360" s="15"/>
      <c r="KC360" s="15"/>
      <c r="KF360" s="15"/>
      <c r="KG360" s="15"/>
      <c r="KH360" s="15"/>
      <c r="KI360" s="15"/>
      <c r="KJ360" s="15"/>
      <c r="KK360" s="15"/>
      <c r="KL360" s="15"/>
      <c r="KM360" s="15"/>
      <c r="KP360" s="15"/>
      <c r="KQ360" s="15"/>
      <c r="KR360" s="15"/>
      <c r="KS360" s="15"/>
      <c r="KT360" s="15"/>
      <c r="KU360" s="15"/>
      <c r="KV360" s="15"/>
      <c r="KW360" s="15"/>
      <c r="KZ360" s="15"/>
      <c r="LA360" s="15"/>
    </row>
  </sheetData>
  <mergeCells count="383">
    <mergeCell ref="KD118:KE118"/>
    <mergeCell ref="KF118:KG118"/>
    <mergeCell ref="JX3:KG3"/>
    <mergeCell ref="JX4:JZ4"/>
    <mergeCell ref="KA4:KC4"/>
    <mergeCell ref="KD4:KF4"/>
    <mergeCell ref="KF114:KG114"/>
    <mergeCell ref="KF115:KG115"/>
    <mergeCell ref="KD116:KE116"/>
    <mergeCell ref="KF116:KG116"/>
    <mergeCell ref="KF117:KG117"/>
    <mergeCell ref="JJ118:JK118"/>
    <mergeCell ref="JL118:JM118"/>
    <mergeCell ref="JD3:JM3"/>
    <mergeCell ref="JD4:JF4"/>
    <mergeCell ref="JG4:JI4"/>
    <mergeCell ref="JJ4:JL4"/>
    <mergeCell ref="JL114:JM114"/>
    <mergeCell ref="JL115:JM115"/>
    <mergeCell ref="JJ116:JK116"/>
    <mergeCell ref="JL116:JM116"/>
    <mergeCell ref="JL117:JM117"/>
    <mergeCell ref="IZ118:JA118"/>
    <mergeCell ref="JB118:JC118"/>
    <mergeCell ref="IT3:JC3"/>
    <mergeCell ref="IT4:IV4"/>
    <mergeCell ref="IW4:IY4"/>
    <mergeCell ref="IZ4:JB4"/>
    <mergeCell ref="JB114:JC114"/>
    <mergeCell ref="JB115:JC115"/>
    <mergeCell ref="IZ116:JA116"/>
    <mergeCell ref="JB116:JC116"/>
    <mergeCell ref="JB117:JC117"/>
    <mergeCell ref="IF118:IG118"/>
    <mergeCell ref="IH118:II118"/>
    <mergeCell ref="IJ3:IS3"/>
    <mergeCell ref="IJ4:IL4"/>
    <mergeCell ref="IM4:IO4"/>
    <mergeCell ref="IP4:IR4"/>
    <mergeCell ref="IR114:IS114"/>
    <mergeCell ref="IR115:IS115"/>
    <mergeCell ref="IP116:IQ116"/>
    <mergeCell ref="IR116:IS116"/>
    <mergeCell ref="IR117:IS117"/>
    <mergeCell ref="IP118:IQ118"/>
    <mergeCell ref="IR118:IS118"/>
    <mergeCell ref="HZ3:II3"/>
    <mergeCell ref="HZ4:IB4"/>
    <mergeCell ref="IC4:IE4"/>
    <mergeCell ref="IF4:IH4"/>
    <mergeCell ref="IH114:II114"/>
    <mergeCell ref="IH115:II115"/>
    <mergeCell ref="IF116:IG116"/>
    <mergeCell ref="IH116:II116"/>
    <mergeCell ref="IH117:II117"/>
    <mergeCell ref="HL118:HM118"/>
    <mergeCell ref="HN118:HO118"/>
    <mergeCell ref="HF3:HO3"/>
    <mergeCell ref="HF4:HH4"/>
    <mergeCell ref="HI4:HK4"/>
    <mergeCell ref="HL4:HN4"/>
    <mergeCell ref="HN114:HO114"/>
    <mergeCell ref="HN115:HO115"/>
    <mergeCell ref="HL116:HM116"/>
    <mergeCell ref="HN116:HO116"/>
    <mergeCell ref="HN117:HO117"/>
    <mergeCell ref="GR118:GS118"/>
    <mergeCell ref="GT118:GU118"/>
    <mergeCell ref="GL3:GU3"/>
    <mergeCell ref="GL4:GN4"/>
    <mergeCell ref="GO4:GQ4"/>
    <mergeCell ref="GR4:GT4"/>
    <mergeCell ref="GT114:GU114"/>
    <mergeCell ref="GT115:GU115"/>
    <mergeCell ref="GR116:GS116"/>
    <mergeCell ref="GT116:GU116"/>
    <mergeCell ref="GT117:GU117"/>
    <mergeCell ref="FN118:FO118"/>
    <mergeCell ref="FP118:FQ118"/>
    <mergeCell ref="LC113:LD113"/>
    <mergeCell ref="FR3:GA3"/>
    <mergeCell ref="FR4:FT4"/>
    <mergeCell ref="FU4:FW4"/>
    <mergeCell ref="FX4:FZ4"/>
    <mergeCell ref="FZ114:GA114"/>
    <mergeCell ref="FZ115:GA115"/>
    <mergeCell ref="FX116:FY116"/>
    <mergeCell ref="FZ116:GA116"/>
    <mergeCell ref="FZ117:GA117"/>
    <mergeCell ref="FX118:FY118"/>
    <mergeCell ref="FZ118:GA118"/>
    <mergeCell ref="FH3:FQ3"/>
    <mergeCell ref="FH4:FJ4"/>
    <mergeCell ref="FK4:FM4"/>
    <mergeCell ref="FN4:FP4"/>
    <mergeCell ref="FP114:FQ114"/>
    <mergeCell ref="FP115:FQ115"/>
    <mergeCell ref="FN116:FO116"/>
    <mergeCell ref="FP116:FQ116"/>
    <mergeCell ref="FP117:FQ117"/>
    <mergeCell ref="LC115:LD115"/>
    <mergeCell ref="FD118:FE118"/>
    <mergeCell ref="FF118:FG118"/>
    <mergeCell ref="EX3:FG3"/>
    <mergeCell ref="EX4:EZ4"/>
    <mergeCell ref="FA4:FC4"/>
    <mergeCell ref="FD4:FF4"/>
    <mergeCell ref="FF114:FG114"/>
    <mergeCell ref="FF115:FG115"/>
    <mergeCell ref="FD116:FE116"/>
    <mergeCell ref="FF116:FG116"/>
    <mergeCell ref="FF117:FG117"/>
    <mergeCell ref="DF118:DG118"/>
    <mergeCell ref="DH118:DI118"/>
    <mergeCell ref="CZ3:DI3"/>
    <mergeCell ref="CZ4:DB4"/>
    <mergeCell ref="DC4:DE4"/>
    <mergeCell ref="DF4:DH4"/>
    <mergeCell ref="DH114:DI114"/>
    <mergeCell ref="DH115:DI115"/>
    <mergeCell ref="DF116:DG116"/>
    <mergeCell ref="DH116:DI116"/>
    <mergeCell ref="DH117:DI117"/>
    <mergeCell ref="CN118:CO118"/>
    <mergeCell ref="CP3:CY3"/>
    <mergeCell ref="CP4:CR4"/>
    <mergeCell ref="CS4:CU4"/>
    <mergeCell ref="CV4:CX4"/>
    <mergeCell ref="CX114:CY114"/>
    <mergeCell ref="CX115:CY115"/>
    <mergeCell ref="CV116:CW116"/>
    <mergeCell ref="CX116:CY116"/>
    <mergeCell ref="CX117:CY117"/>
    <mergeCell ref="CV118:CW118"/>
    <mergeCell ref="CX118:CY118"/>
    <mergeCell ref="CF3:CO3"/>
    <mergeCell ref="CF4:CH4"/>
    <mergeCell ref="CI4:CK4"/>
    <mergeCell ref="CL4:CN4"/>
    <mergeCell ref="CN114:CO114"/>
    <mergeCell ref="CN115:CO115"/>
    <mergeCell ref="CL116:CM116"/>
    <mergeCell ref="CN116:CO116"/>
    <mergeCell ref="CN117:CO117"/>
    <mergeCell ref="BL3:BU3"/>
    <mergeCell ref="BL4:BN4"/>
    <mergeCell ref="BO4:BQ4"/>
    <mergeCell ref="BR4:BT4"/>
    <mergeCell ref="BT114:BU114"/>
    <mergeCell ref="CL118:CM118"/>
    <mergeCell ref="CD116:CE116"/>
    <mergeCell ref="CD117:CE117"/>
    <mergeCell ref="CB118:CC118"/>
    <mergeCell ref="CD118:CE118"/>
    <mergeCell ref="AR3:BA3"/>
    <mergeCell ref="AR4:AT4"/>
    <mergeCell ref="AU4:AW4"/>
    <mergeCell ref="AX4:AZ4"/>
    <mergeCell ref="AZ114:BA114"/>
    <mergeCell ref="BJ115:BK115"/>
    <mergeCell ref="BH116:BI116"/>
    <mergeCell ref="BJ116:BK116"/>
    <mergeCell ref="BJ117:BK117"/>
    <mergeCell ref="BB3:BK3"/>
    <mergeCell ref="BB4:BD4"/>
    <mergeCell ref="BE4:BG4"/>
    <mergeCell ref="BH4:BJ4"/>
    <mergeCell ref="BJ114:BK114"/>
    <mergeCell ref="X3:AG3"/>
    <mergeCell ref="X4:Z4"/>
    <mergeCell ref="AA4:AC4"/>
    <mergeCell ref="AD4:AF4"/>
    <mergeCell ref="AF114:AG114"/>
    <mergeCell ref="V114:W114"/>
    <mergeCell ref="LH106:LI106"/>
    <mergeCell ref="LH107:LI107"/>
    <mergeCell ref="LC106:LD106"/>
    <mergeCell ref="LC107:LD107"/>
    <mergeCell ref="LC108:LD108"/>
    <mergeCell ref="LC109:LD109"/>
    <mergeCell ref="LC110:LD110"/>
    <mergeCell ref="LC111:LD111"/>
    <mergeCell ref="LC112:LD112"/>
    <mergeCell ref="BV3:CE3"/>
    <mergeCell ref="BV4:BX4"/>
    <mergeCell ref="BY4:CA4"/>
    <mergeCell ref="CB4:CD4"/>
    <mergeCell ref="CD114:CE114"/>
    <mergeCell ref="AH3:AQ3"/>
    <mergeCell ref="AH4:AJ4"/>
    <mergeCell ref="AK4:AM4"/>
    <mergeCell ref="AN4:AP4"/>
    <mergeCell ref="LJ107:LK107"/>
    <mergeCell ref="LF108:LG108"/>
    <mergeCell ref="LH108:LI108"/>
    <mergeCell ref="LJ108:LK108"/>
    <mergeCell ref="LH109:LI109"/>
    <mergeCell ref="LJ109:LK109"/>
    <mergeCell ref="LF110:LG110"/>
    <mergeCell ref="LH110:LI110"/>
    <mergeCell ref="LJ110:LK110"/>
    <mergeCell ref="LC117:LD117"/>
    <mergeCell ref="LC118:LD118"/>
    <mergeCell ref="LC116:LD116"/>
    <mergeCell ref="V115:W115"/>
    <mergeCell ref="V116:W116"/>
    <mergeCell ref="V117:W117"/>
    <mergeCell ref="T118:U118"/>
    <mergeCell ref="V118:W118"/>
    <mergeCell ref="AF115:AG115"/>
    <mergeCell ref="AD116:AE116"/>
    <mergeCell ref="AF116:AG116"/>
    <mergeCell ref="AF117:AG117"/>
    <mergeCell ref="AD118:AE118"/>
    <mergeCell ref="AF118:AG118"/>
    <mergeCell ref="AP115:AQ115"/>
    <mergeCell ref="AN116:AO116"/>
    <mergeCell ref="AP116:AQ116"/>
    <mergeCell ref="AP117:AQ117"/>
    <mergeCell ref="AN118:AO118"/>
    <mergeCell ref="AP118:AQ118"/>
    <mergeCell ref="AZ115:BA115"/>
    <mergeCell ref="AX116:AY116"/>
    <mergeCell ref="CD115:CE115"/>
    <mergeCell ref="CB116:CC116"/>
    <mergeCell ref="D3:M3"/>
    <mergeCell ref="D4:F4"/>
    <mergeCell ref="G4:I4"/>
    <mergeCell ref="J4:L4"/>
    <mergeCell ref="N3:W3"/>
    <mergeCell ref="N4:P4"/>
    <mergeCell ref="Q4:S4"/>
    <mergeCell ref="T4:V4"/>
    <mergeCell ref="L114:M114"/>
    <mergeCell ref="A106:B106"/>
    <mergeCell ref="A107:B107"/>
    <mergeCell ref="A108:B108"/>
    <mergeCell ref="A112:B112"/>
    <mergeCell ref="L115:M115"/>
    <mergeCell ref="J116:K116"/>
    <mergeCell ref="L116:M116"/>
    <mergeCell ref="L117:M117"/>
    <mergeCell ref="J118:K118"/>
    <mergeCell ref="L118:M118"/>
    <mergeCell ref="AP114:AQ114"/>
    <mergeCell ref="AZ116:BA116"/>
    <mergeCell ref="AZ117:BA117"/>
    <mergeCell ref="AX118:AY118"/>
    <mergeCell ref="AZ118:BA118"/>
    <mergeCell ref="BH118:BI118"/>
    <mergeCell ref="BJ118:BK118"/>
    <mergeCell ref="BT115:BU115"/>
    <mergeCell ref="BR116:BS116"/>
    <mergeCell ref="BT116:BU116"/>
    <mergeCell ref="BT117:BU117"/>
    <mergeCell ref="BR118:BS118"/>
    <mergeCell ref="BT118:BU118"/>
    <mergeCell ref="DP118:DQ118"/>
    <mergeCell ref="DR118:DS118"/>
    <mergeCell ref="DJ3:DS3"/>
    <mergeCell ref="DJ4:DL4"/>
    <mergeCell ref="DM4:DO4"/>
    <mergeCell ref="DP4:DR4"/>
    <mergeCell ref="DR114:DS114"/>
    <mergeCell ref="DR115:DS115"/>
    <mergeCell ref="DP116:DQ116"/>
    <mergeCell ref="DR116:DS116"/>
    <mergeCell ref="DR117:DS117"/>
    <mergeCell ref="DT3:EC3"/>
    <mergeCell ref="DZ4:EB4"/>
    <mergeCell ref="EB114:EC114"/>
    <mergeCell ref="EB115:EC115"/>
    <mergeCell ref="DZ116:EA116"/>
    <mergeCell ref="EB116:EC116"/>
    <mergeCell ref="EB117:EC117"/>
    <mergeCell ref="DZ118:EA118"/>
    <mergeCell ref="EB118:EC118"/>
    <mergeCell ref="DT4:DV4"/>
    <mergeCell ref="DW4:DY4"/>
    <mergeCell ref="EJ118:EK118"/>
    <mergeCell ref="EL118:EM118"/>
    <mergeCell ref="EN3:EW3"/>
    <mergeCell ref="EN4:EP4"/>
    <mergeCell ref="EQ4:ES4"/>
    <mergeCell ref="ET4:EV4"/>
    <mergeCell ref="EV114:EW114"/>
    <mergeCell ref="EV115:EW115"/>
    <mergeCell ref="ET116:EU116"/>
    <mergeCell ref="EV116:EW116"/>
    <mergeCell ref="EV117:EW117"/>
    <mergeCell ref="ET118:EU118"/>
    <mergeCell ref="EV118:EW118"/>
    <mergeCell ref="ED3:EM3"/>
    <mergeCell ref="ED4:EF4"/>
    <mergeCell ref="EG4:EI4"/>
    <mergeCell ref="EJ4:EL4"/>
    <mergeCell ref="EL114:EM114"/>
    <mergeCell ref="EL115:EM115"/>
    <mergeCell ref="EJ116:EK116"/>
    <mergeCell ref="EL116:EM116"/>
    <mergeCell ref="EL117:EM117"/>
    <mergeCell ref="GH118:GI118"/>
    <mergeCell ref="GJ118:GK118"/>
    <mergeCell ref="GB3:GK3"/>
    <mergeCell ref="GB4:GD4"/>
    <mergeCell ref="GE4:GG4"/>
    <mergeCell ref="GH4:GJ4"/>
    <mergeCell ref="GJ114:GK114"/>
    <mergeCell ref="GJ115:GK115"/>
    <mergeCell ref="GH116:GI116"/>
    <mergeCell ref="GJ116:GK116"/>
    <mergeCell ref="GJ117:GK117"/>
    <mergeCell ref="HB118:HC118"/>
    <mergeCell ref="HD118:HE118"/>
    <mergeCell ref="GV3:HE3"/>
    <mergeCell ref="GV4:GX4"/>
    <mergeCell ref="GY4:HA4"/>
    <mergeCell ref="HB4:HD4"/>
    <mergeCell ref="HD114:HE114"/>
    <mergeCell ref="HD115:HE115"/>
    <mergeCell ref="HB116:HC116"/>
    <mergeCell ref="HD116:HE116"/>
    <mergeCell ref="HD117:HE117"/>
    <mergeCell ref="HV118:HW118"/>
    <mergeCell ref="HX118:HY118"/>
    <mergeCell ref="HP3:HY3"/>
    <mergeCell ref="HP4:HR4"/>
    <mergeCell ref="HS4:HU4"/>
    <mergeCell ref="HV4:HX4"/>
    <mergeCell ref="HX114:HY114"/>
    <mergeCell ref="HX115:HY115"/>
    <mergeCell ref="HV116:HW116"/>
    <mergeCell ref="HX116:HY116"/>
    <mergeCell ref="HX117:HY117"/>
    <mergeCell ref="JT118:JU118"/>
    <mergeCell ref="JV118:JW118"/>
    <mergeCell ref="JN3:JW3"/>
    <mergeCell ref="JN4:JP4"/>
    <mergeCell ref="JQ4:JS4"/>
    <mergeCell ref="JT4:JV4"/>
    <mergeCell ref="JV114:JW114"/>
    <mergeCell ref="JV115:JW115"/>
    <mergeCell ref="JT116:JU116"/>
    <mergeCell ref="JV116:JW116"/>
    <mergeCell ref="JV117:JW117"/>
    <mergeCell ref="KN118:KO118"/>
    <mergeCell ref="KP118:KQ118"/>
    <mergeCell ref="KR3:LA3"/>
    <mergeCell ref="KR4:KT4"/>
    <mergeCell ref="KU4:KW4"/>
    <mergeCell ref="KX4:KZ4"/>
    <mergeCell ref="KZ114:LA114"/>
    <mergeCell ref="KZ115:LA115"/>
    <mergeCell ref="KX116:KY116"/>
    <mergeCell ref="KZ116:LA116"/>
    <mergeCell ref="KZ117:LA117"/>
    <mergeCell ref="KX118:KY118"/>
    <mergeCell ref="KZ118:LA118"/>
    <mergeCell ref="KH3:KQ3"/>
    <mergeCell ref="KH4:KJ4"/>
    <mergeCell ref="KK4:KM4"/>
    <mergeCell ref="KN4:KP4"/>
    <mergeCell ref="KP114:KQ114"/>
    <mergeCell ref="KP115:KQ115"/>
    <mergeCell ref="KN116:KO116"/>
    <mergeCell ref="KP116:KQ116"/>
    <mergeCell ref="KP117:KQ117"/>
    <mergeCell ref="LI118:LJ118"/>
    <mergeCell ref="LI119:LJ119"/>
    <mergeCell ref="LI120:LJ120"/>
    <mergeCell ref="LI122:LJ122"/>
    <mergeCell ref="LI121:LJ121"/>
    <mergeCell ref="LH112:LI112"/>
    <mergeCell ref="LH113:LI113"/>
    <mergeCell ref="LJ113:LK113"/>
    <mergeCell ref="LF114:LG114"/>
    <mergeCell ref="LH114:LI114"/>
    <mergeCell ref="LJ114:LK114"/>
    <mergeCell ref="LH115:LI115"/>
    <mergeCell ref="LJ115:LK115"/>
    <mergeCell ref="LF116:LG116"/>
    <mergeCell ref="LH116:LI116"/>
    <mergeCell ref="LJ116:LK11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50"/>
  </sheetPr>
  <dimension ref="A1:GG531"/>
  <sheetViews>
    <sheetView topLeftCell="B1" zoomScaleNormal="100" workbookViewId="0">
      <pane xSplit="3" ySplit="2" topLeftCell="CJ82" activePane="bottomRight" state="frozen"/>
      <selection activeCell="B1" sqref="B1"/>
      <selection pane="topRight" activeCell="E1" sqref="E1"/>
      <selection pane="bottomLeft" activeCell="B3" sqref="B3"/>
      <selection pane="bottomRight" activeCell="CU103" sqref="CU103"/>
    </sheetView>
  </sheetViews>
  <sheetFormatPr defaultColWidth="9.140625" defaultRowHeight="15" x14ac:dyDescent="0.25"/>
  <cols>
    <col min="1" max="1" width="5.42578125" style="23" hidden="1" customWidth="1"/>
    <col min="2" max="2" width="34.140625" style="15" customWidth="1"/>
    <col min="3" max="3" width="8.28515625" style="13" hidden="1" customWidth="1"/>
    <col min="4" max="4" width="9.28515625" style="177" customWidth="1"/>
    <col min="5" max="5" width="9.5703125" style="28" customWidth="1"/>
    <col min="6" max="6" width="9.5703125" style="28" hidden="1" customWidth="1"/>
    <col min="7" max="7" width="12.7109375" style="28" customWidth="1"/>
    <col min="8" max="8" width="9.5703125" style="28" customWidth="1"/>
    <col min="9" max="9" width="9.5703125" style="28" hidden="1" customWidth="1"/>
    <col min="10" max="10" width="12.7109375" style="28" customWidth="1"/>
    <col min="11" max="11" width="9.5703125" style="28" customWidth="1"/>
    <col min="12" max="12" width="9.5703125" style="28" hidden="1" customWidth="1"/>
    <col min="13" max="13" width="12.7109375" style="28" customWidth="1"/>
    <col min="14" max="14" width="9.5703125" style="28" customWidth="1"/>
    <col min="15" max="15" width="9.5703125" style="28" hidden="1" customWidth="1"/>
    <col min="16" max="16" width="12.7109375" style="28" customWidth="1"/>
    <col min="17" max="17" width="9.5703125" style="28" customWidth="1"/>
    <col min="18" max="18" width="9.5703125" style="28" hidden="1" customWidth="1"/>
    <col min="19" max="19" width="12.7109375" style="28" customWidth="1"/>
    <col min="20" max="20" width="9.5703125" style="28" customWidth="1"/>
    <col min="21" max="21" width="9.5703125" style="28" hidden="1" customWidth="1"/>
    <col min="22" max="22" width="12.7109375" style="28" customWidth="1"/>
    <col min="23" max="23" width="9.5703125" style="28" customWidth="1"/>
    <col min="24" max="24" width="9.5703125" style="28" hidden="1" customWidth="1"/>
    <col min="25" max="25" width="12.7109375" style="28" customWidth="1"/>
    <col min="26" max="26" width="9.5703125" style="28" customWidth="1"/>
    <col min="27" max="27" width="9.5703125" style="28" hidden="1" customWidth="1"/>
    <col min="28" max="28" width="12.7109375" style="28" customWidth="1"/>
    <col min="29" max="29" width="9.5703125" style="28" customWidth="1"/>
    <col min="30" max="30" width="9.5703125" style="28" hidden="1" customWidth="1"/>
    <col min="31" max="31" width="12.7109375" style="28" customWidth="1"/>
    <col min="32" max="32" width="9.5703125" style="28" customWidth="1"/>
    <col min="33" max="33" width="9.5703125" style="28" hidden="1" customWidth="1"/>
    <col min="34" max="34" width="12.7109375" style="28" customWidth="1"/>
    <col min="35" max="35" width="9.5703125" style="28" customWidth="1"/>
    <col min="36" max="36" width="9.5703125" style="28" hidden="1" customWidth="1"/>
    <col min="37" max="37" width="12.7109375" style="28" customWidth="1"/>
    <col min="38" max="38" width="9.5703125" style="28" customWidth="1"/>
    <col min="39" max="39" width="9.5703125" style="28" hidden="1" customWidth="1"/>
    <col min="40" max="40" width="12.7109375" style="28" customWidth="1"/>
    <col min="41" max="41" width="9.5703125" style="28" customWidth="1"/>
    <col min="42" max="42" width="9.5703125" style="28" hidden="1" customWidth="1"/>
    <col min="43" max="43" width="12.7109375" style="28" customWidth="1"/>
    <col min="44" max="44" width="9.5703125" style="28" customWidth="1"/>
    <col min="45" max="45" width="9.5703125" style="28" hidden="1" customWidth="1"/>
    <col min="46" max="46" width="12.7109375" style="28" customWidth="1"/>
    <col min="47" max="47" width="9.5703125" style="28" customWidth="1"/>
    <col min="48" max="48" width="9.5703125" style="28" hidden="1" customWidth="1"/>
    <col min="49" max="49" width="12.7109375" style="28" customWidth="1"/>
    <col min="50" max="50" width="9.5703125" style="28" customWidth="1"/>
    <col min="51" max="51" width="9.5703125" style="28" hidden="1" customWidth="1"/>
    <col min="52" max="52" width="12.7109375" style="28" customWidth="1"/>
    <col min="53" max="53" width="9.5703125" style="28" customWidth="1"/>
    <col min="54" max="54" width="9.5703125" style="28" hidden="1" customWidth="1"/>
    <col min="55" max="55" width="12.7109375" style="28" customWidth="1"/>
    <col min="56" max="56" width="9.5703125" style="28" customWidth="1"/>
    <col min="57" max="57" width="9.5703125" style="28" hidden="1" customWidth="1"/>
    <col min="58" max="58" width="12.7109375" style="28" customWidth="1"/>
    <col min="59" max="59" width="9.5703125" style="28" customWidth="1"/>
    <col min="60" max="60" width="9.5703125" style="28" hidden="1" customWidth="1"/>
    <col min="61" max="61" width="12.7109375" style="28" customWidth="1"/>
    <col min="62" max="62" width="9.5703125" style="28" customWidth="1"/>
    <col min="63" max="63" width="9.5703125" style="28" hidden="1" customWidth="1"/>
    <col min="64" max="64" width="12.7109375" style="28" customWidth="1"/>
    <col min="65" max="65" width="9.5703125" style="28" customWidth="1"/>
    <col min="66" max="66" width="9.5703125" style="28" hidden="1" customWidth="1"/>
    <col min="67" max="67" width="12.7109375" style="28" customWidth="1"/>
    <col min="68" max="68" width="9.5703125" style="28" customWidth="1"/>
    <col min="69" max="69" width="9.5703125" style="28" hidden="1" customWidth="1"/>
    <col min="70" max="70" width="12.7109375" style="28" customWidth="1"/>
    <col min="71" max="71" width="9.5703125" style="28" customWidth="1"/>
    <col min="72" max="72" width="9.5703125" style="28" hidden="1" customWidth="1"/>
    <col min="73" max="73" width="12.7109375" style="28" customWidth="1"/>
    <col min="74" max="74" width="9.5703125" style="28" customWidth="1"/>
    <col min="75" max="75" width="9.5703125" style="28" hidden="1" customWidth="1"/>
    <col min="76" max="76" width="12.7109375" style="28" customWidth="1"/>
    <col min="77" max="77" width="9.5703125" style="28" customWidth="1"/>
    <col min="78" max="78" width="9.5703125" style="28" hidden="1" customWidth="1"/>
    <col min="79" max="79" width="12.7109375" style="28" customWidth="1"/>
    <col min="80" max="80" width="9.5703125" style="28" customWidth="1"/>
    <col min="81" max="81" width="9.5703125" style="28" hidden="1" customWidth="1"/>
    <col min="82" max="82" width="12.7109375" style="28" customWidth="1"/>
    <col min="83" max="83" width="9.5703125" style="28" customWidth="1"/>
    <col min="84" max="84" width="9.5703125" style="28" hidden="1" customWidth="1"/>
    <col min="85" max="85" width="12.7109375" style="28" customWidth="1"/>
    <col min="86" max="86" width="9.5703125" style="28" customWidth="1"/>
    <col min="87" max="87" width="9.5703125" style="28" hidden="1" customWidth="1"/>
    <col min="88" max="88" width="12.7109375" style="28" customWidth="1"/>
    <col min="89" max="89" width="9.5703125" style="28" customWidth="1"/>
    <col min="90" max="90" width="9.5703125" style="28" hidden="1" customWidth="1"/>
    <col min="91" max="91" width="12.7109375" style="28" customWidth="1"/>
    <col min="92" max="92" width="9.5703125" style="28" customWidth="1"/>
    <col min="93" max="93" width="9.5703125" style="28" hidden="1" customWidth="1"/>
    <col min="94" max="94" width="12.7109375" style="28" customWidth="1"/>
    <col min="95" max="95" width="9.5703125" style="28" customWidth="1"/>
    <col min="96" max="96" width="9.5703125" style="28" hidden="1" customWidth="1"/>
    <col min="97" max="97" width="12.7109375" style="28" customWidth="1"/>
    <col min="98" max="98" width="4.140625" style="8" customWidth="1"/>
    <col min="99" max="99" width="16" style="271" customWidth="1"/>
    <col min="100" max="100" width="11.140625" style="271" customWidth="1"/>
    <col min="101" max="101" width="10.85546875" style="8" customWidth="1"/>
    <col min="102" max="16384" width="9.140625" style="8"/>
  </cols>
  <sheetData>
    <row r="1" spans="1:100" s="167" customFormat="1" x14ac:dyDescent="0.25">
      <c r="A1" s="166"/>
      <c r="B1" s="659" t="s">
        <v>50</v>
      </c>
      <c r="C1" s="173" t="s">
        <v>51</v>
      </c>
      <c r="D1" s="661" t="s">
        <v>1</v>
      </c>
      <c r="E1" s="646">
        <v>44069</v>
      </c>
      <c r="F1" s="647"/>
      <c r="G1" s="648"/>
      <c r="H1" s="646">
        <v>44070</v>
      </c>
      <c r="I1" s="647"/>
      <c r="J1" s="648"/>
      <c r="K1" s="646">
        <v>44071</v>
      </c>
      <c r="L1" s="647"/>
      <c r="M1" s="648"/>
      <c r="N1" s="646">
        <v>44072</v>
      </c>
      <c r="O1" s="647"/>
      <c r="P1" s="648"/>
      <c r="Q1" s="646">
        <v>44073</v>
      </c>
      <c r="R1" s="647"/>
      <c r="S1" s="648"/>
      <c r="T1" s="646">
        <v>44074</v>
      </c>
      <c r="U1" s="647"/>
      <c r="V1" s="648"/>
      <c r="W1" s="646">
        <v>44075</v>
      </c>
      <c r="X1" s="647"/>
      <c r="Y1" s="648"/>
      <c r="Z1" s="646">
        <v>44076</v>
      </c>
      <c r="AA1" s="647"/>
      <c r="AB1" s="648"/>
      <c r="AC1" s="646">
        <v>44077</v>
      </c>
      <c r="AD1" s="647"/>
      <c r="AE1" s="648"/>
      <c r="AF1" s="646">
        <v>44078</v>
      </c>
      <c r="AG1" s="647"/>
      <c r="AH1" s="648"/>
      <c r="AI1" s="646">
        <v>44079</v>
      </c>
      <c r="AJ1" s="647"/>
      <c r="AK1" s="648"/>
      <c r="AL1" s="646">
        <v>44080</v>
      </c>
      <c r="AM1" s="647"/>
      <c r="AN1" s="648"/>
      <c r="AO1" s="646">
        <v>44081</v>
      </c>
      <c r="AP1" s="647"/>
      <c r="AQ1" s="648"/>
      <c r="AR1" s="646">
        <v>44082</v>
      </c>
      <c r="AS1" s="647"/>
      <c r="AT1" s="648"/>
      <c r="AU1" s="646">
        <v>44083</v>
      </c>
      <c r="AV1" s="647"/>
      <c r="AW1" s="648"/>
      <c r="AX1" s="646">
        <v>44084</v>
      </c>
      <c r="AY1" s="647"/>
      <c r="AZ1" s="648"/>
      <c r="BA1" s="646">
        <v>44085</v>
      </c>
      <c r="BB1" s="647"/>
      <c r="BC1" s="648"/>
      <c r="BD1" s="646">
        <v>44086</v>
      </c>
      <c r="BE1" s="647"/>
      <c r="BF1" s="648"/>
      <c r="BG1" s="646">
        <v>44087</v>
      </c>
      <c r="BH1" s="647"/>
      <c r="BI1" s="648"/>
      <c r="BJ1" s="646">
        <v>44088</v>
      </c>
      <c r="BK1" s="647"/>
      <c r="BL1" s="648"/>
      <c r="BM1" s="646">
        <v>44089</v>
      </c>
      <c r="BN1" s="647"/>
      <c r="BO1" s="648"/>
      <c r="BP1" s="646">
        <v>44090</v>
      </c>
      <c r="BQ1" s="647"/>
      <c r="BR1" s="648"/>
      <c r="BS1" s="646">
        <v>44091</v>
      </c>
      <c r="BT1" s="647"/>
      <c r="BU1" s="648"/>
      <c r="BV1" s="646">
        <v>44092</v>
      </c>
      <c r="BW1" s="647"/>
      <c r="BX1" s="648"/>
      <c r="BY1" s="646">
        <v>44093</v>
      </c>
      <c r="BZ1" s="647"/>
      <c r="CA1" s="648"/>
      <c r="CB1" s="646">
        <v>44094</v>
      </c>
      <c r="CC1" s="647"/>
      <c r="CD1" s="648"/>
      <c r="CE1" s="646">
        <v>44095</v>
      </c>
      <c r="CF1" s="647"/>
      <c r="CG1" s="648"/>
      <c r="CH1" s="646">
        <v>44096</v>
      </c>
      <c r="CI1" s="647"/>
      <c r="CJ1" s="648"/>
      <c r="CK1" s="646">
        <v>44097</v>
      </c>
      <c r="CL1" s="647"/>
      <c r="CM1" s="648"/>
      <c r="CN1" s="646">
        <v>44098</v>
      </c>
      <c r="CO1" s="647"/>
      <c r="CP1" s="648"/>
      <c r="CQ1" s="646">
        <v>44099</v>
      </c>
      <c r="CR1" s="647"/>
      <c r="CS1" s="648"/>
      <c r="CU1" s="271"/>
      <c r="CV1" s="271"/>
    </row>
    <row r="2" spans="1:100" s="172" customFormat="1" x14ac:dyDescent="0.25">
      <c r="A2" s="168">
        <v>1</v>
      </c>
      <c r="B2" s="660"/>
      <c r="C2" s="174"/>
      <c r="D2" s="662"/>
      <c r="E2" s="169" t="s">
        <v>53</v>
      </c>
      <c r="F2" s="170" t="s">
        <v>81</v>
      </c>
      <c r="G2" s="171" t="s">
        <v>1</v>
      </c>
      <c r="H2" s="190" t="s">
        <v>53</v>
      </c>
      <c r="I2" s="170" t="s">
        <v>81</v>
      </c>
      <c r="J2" s="191" t="s">
        <v>1</v>
      </c>
      <c r="K2" s="263" t="s">
        <v>53</v>
      </c>
      <c r="L2" s="170" t="s">
        <v>81</v>
      </c>
      <c r="M2" s="264" t="s">
        <v>1</v>
      </c>
      <c r="N2" s="281" t="s">
        <v>53</v>
      </c>
      <c r="O2" s="170" t="s">
        <v>81</v>
      </c>
      <c r="P2" s="282" t="s">
        <v>1</v>
      </c>
      <c r="Q2" s="281" t="s">
        <v>53</v>
      </c>
      <c r="R2" s="170" t="s">
        <v>81</v>
      </c>
      <c r="S2" s="282" t="s">
        <v>1</v>
      </c>
      <c r="T2" s="287" t="s">
        <v>53</v>
      </c>
      <c r="U2" s="170" t="s">
        <v>81</v>
      </c>
      <c r="V2" s="288" t="s">
        <v>1</v>
      </c>
      <c r="W2" s="297" t="s">
        <v>53</v>
      </c>
      <c r="X2" s="170" t="s">
        <v>81</v>
      </c>
      <c r="Y2" s="298" t="s">
        <v>1</v>
      </c>
      <c r="Z2" s="287" t="s">
        <v>53</v>
      </c>
      <c r="AA2" s="170" t="s">
        <v>81</v>
      </c>
      <c r="AB2" s="288" t="s">
        <v>1</v>
      </c>
      <c r="AC2" s="316" t="s">
        <v>53</v>
      </c>
      <c r="AD2" s="170" t="s">
        <v>81</v>
      </c>
      <c r="AE2" s="317" t="s">
        <v>1</v>
      </c>
      <c r="AF2" s="316" t="s">
        <v>53</v>
      </c>
      <c r="AG2" s="170" t="s">
        <v>81</v>
      </c>
      <c r="AH2" s="317" t="s">
        <v>1</v>
      </c>
      <c r="AI2" s="326" t="s">
        <v>53</v>
      </c>
      <c r="AJ2" s="170" t="s">
        <v>81</v>
      </c>
      <c r="AK2" s="327" t="s">
        <v>1</v>
      </c>
      <c r="AL2" s="331" t="s">
        <v>53</v>
      </c>
      <c r="AM2" s="170" t="s">
        <v>81</v>
      </c>
      <c r="AN2" s="332" t="s">
        <v>1</v>
      </c>
      <c r="AO2" s="357" t="s">
        <v>53</v>
      </c>
      <c r="AP2" s="170" t="s">
        <v>81</v>
      </c>
      <c r="AQ2" s="358" t="s">
        <v>1</v>
      </c>
      <c r="AR2" s="357" t="s">
        <v>53</v>
      </c>
      <c r="AS2" s="170" t="s">
        <v>81</v>
      </c>
      <c r="AT2" s="358" t="s">
        <v>1</v>
      </c>
      <c r="AU2" s="365" t="s">
        <v>53</v>
      </c>
      <c r="AV2" s="170" t="s">
        <v>81</v>
      </c>
      <c r="AW2" s="366" t="s">
        <v>1</v>
      </c>
      <c r="AX2" s="357" t="s">
        <v>53</v>
      </c>
      <c r="AY2" s="170" t="s">
        <v>81</v>
      </c>
      <c r="AZ2" s="358" t="s">
        <v>1</v>
      </c>
      <c r="BA2" s="378" t="s">
        <v>53</v>
      </c>
      <c r="BB2" s="170" t="s">
        <v>81</v>
      </c>
      <c r="BC2" s="379" t="s">
        <v>1</v>
      </c>
      <c r="BD2" s="378" t="s">
        <v>53</v>
      </c>
      <c r="BE2" s="170" t="s">
        <v>81</v>
      </c>
      <c r="BF2" s="379" t="s">
        <v>1</v>
      </c>
      <c r="BG2" s="407" t="s">
        <v>53</v>
      </c>
      <c r="BH2" s="170" t="s">
        <v>81</v>
      </c>
      <c r="BI2" s="408" t="s">
        <v>1</v>
      </c>
      <c r="BJ2" s="383" t="s">
        <v>53</v>
      </c>
      <c r="BK2" s="170" t="s">
        <v>81</v>
      </c>
      <c r="BL2" s="384" t="s">
        <v>1</v>
      </c>
      <c r="BM2" s="417" t="s">
        <v>53</v>
      </c>
      <c r="BN2" s="170" t="s">
        <v>81</v>
      </c>
      <c r="BO2" s="418" t="s">
        <v>1</v>
      </c>
      <c r="BP2" s="412" t="s">
        <v>53</v>
      </c>
      <c r="BQ2" s="170" t="s">
        <v>81</v>
      </c>
      <c r="BR2" s="413" t="s">
        <v>1</v>
      </c>
      <c r="BS2" s="417" t="s">
        <v>53</v>
      </c>
      <c r="BT2" s="170" t="s">
        <v>81</v>
      </c>
      <c r="BU2" s="418" t="s">
        <v>1</v>
      </c>
      <c r="BV2" s="427" t="s">
        <v>53</v>
      </c>
      <c r="BW2" s="170" t="s">
        <v>81</v>
      </c>
      <c r="BX2" s="428" t="s">
        <v>1</v>
      </c>
      <c r="BY2" s="427" t="s">
        <v>53</v>
      </c>
      <c r="BZ2" s="170" t="s">
        <v>81</v>
      </c>
      <c r="CA2" s="428" t="s">
        <v>1</v>
      </c>
      <c r="CB2" s="427" t="s">
        <v>53</v>
      </c>
      <c r="CC2" s="170" t="s">
        <v>81</v>
      </c>
      <c r="CD2" s="428" t="s">
        <v>1</v>
      </c>
      <c r="CE2" s="437" t="s">
        <v>53</v>
      </c>
      <c r="CF2" s="170" t="s">
        <v>81</v>
      </c>
      <c r="CG2" s="438" t="s">
        <v>1</v>
      </c>
      <c r="CH2" s="442" t="s">
        <v>53</v>
      </c>
      <c r="CI2" s="170" t="s">
        <v>81</v>
      </c>
      <c r="CJ2" s="443" t="s">
        <v>1</v>
      </c>
      <c r="CK2" s="447" t="s">
        <v>53</v>
      </c>
      <c r="CL2" s="170" t="s">
        <v>81</v>
      </c>
      <c r="CM2" s="448" t="s">
        <v>1</v>
      </c>
      <c r="CN2" s="455" t="s">
        <v>53</v>
      </c>
      <c r="CO2" s="170" t="s">
        <v>81</v>
      </c>
      <c r="CP2" s="456" t="s">
        <v>1</v>
      </c>
      <c r="CQ2" s="455" t="s">
        <v>53</v>
      </c>
      <c r="CR2" s="170" t="s">
        <v>81</v>
      </c>
      <c r="CS2" s="456" t="s">
        <v>1</v>
      </c>
      <c r="CU2" s="271"/>
      <c r="CV2" s="271"/>
    </row>
    <row r="3" spans="1:100" x14ac:dyDescent="0.25">
      <c r="A3" s="17"/>
      <c r="B3" s="55" t="s">
        <v>258</v>
      </c>
      <c r="C3" s="39">
        <v>35088</v>
      </c>
      <c r="D3" s="164">
        <v>130000</v>
      </c>
      <c r="E3" s="26"/>
      <c r="F3" s="148">
        <f>E3*C3</f>
        <v>0</v>
      </c>
      <c r="G3" s="323">
        <f>D3*E3</f>
        <v>0</v>
      </c>
      <c r="H3" s="488"/>
      <c r="I3" s="148">
        <f>H3*C3</f>
        <v>0</v>
      </c>
      <c r="J3" s="323">
        <f>H3*D3</f>
        <v>0</v>
      </c>
      <c r="K3" s="488"/>
      <c r="L3" s="148">
        <f>K3*F3</f>
        <v>0</v>
      </c>
      <c r="M3" s="165">
        <f>K3*D3</f>
        <v>0</v>
      </c>
      <c r="N3" s="488"/>
      <c r="O3" s="148">
        <f>N3*I3</f>
        <v>0</v>
      </c>
      <c r="P3" s="165">
        <f>N3*D3</f>
        <v>0</v>
      </c>
      <c r="Q3" s="488"/>
      <c r="R3" s="148">
        <f>Q3*L3</f>
        <v>0</v>
      </c>
      <c r="S3" s="165">
        <f>Q3*D3</f>
        <v>0</v>
      </c>
      <c r="T3" s="488"/>
      <c r="U3" s="148">
        <f>T3*O3</f>
        <v>0</v>
      </c>
      <c r="V3" s="165">
        <f>T3*D3</f>
        <v>0</v>
      </c>
      <c r="W3" s="488"/>
      <c r="X3" s="148">
        <f>W3*R3</f>
        <v>0</v>
      </c>
      <c r="Y3" s="165">
        <f>W3*D3</f>
        <v>0</v>
      </c>
      <c r="Z3" s="488"/>
      <c r="AA3" s="148">
        <f>Z3*O3</f>
        <v>0</v>
      </c>
      <c r="AB3" s="165">
        <f>Z3*D3</f>
        <v>0</v>
      </c>
      <c r="AC3" s="488"/>
      <c r="AD3" s="148">
        <f>AC3*R3</f>
        <v>0</v>
      </c>
      <c r="AE3" s="165">
        <f>AC3*D3</f>
        <v>0</v>
      </c>
      <c r="AF3" s="488"/>
      <c r="AG3" s="148">
        <f>AF3*U3</f>
        <v>0</v>
      </c>
      <c r="AH3" s="165">
        <f>AF3*D3</f>
        <v>0</v>
      </c>
      <c r="AI3" s="488"/>
      <c r="AJ3" s="148">
        <f>AI3*X3</f>
        <v>0</v>
      </c>
      <c r="AK3" s="165">
        <f>AI3*D3</f>
        <v>0</v>
      </c>
      <c r="AL3" s="488"/>
      <c r="AM3" s="148">
        <f>AL3*AA3</f>
        <v>0</v>
      </c>
      <c r="AN3" s="165">
        <f>AL3*D3</f>
        <v>0</v>
      </c>
      <c r="AO3" s="488"/>
      <c r="AP3" s="148">
        <f>AO3*AD3</f>
        <v>0</v>
      </c>
      <c r="AQ3" s="165">
        <f>AO3*D3</f>
        <v>0</v>
      </c>
      <c r="AR3" s="488"/>
      <c r="AS3" s="148">
        <f>AR3*AG3</f>
        <v>0</v>
      </c>
      <c r="AT3" s="165">
        <f>AR3*D3</f>
        <v>0</v>
      </c>
      <c r="AU3" s="488">
        <f>1</f>
        <v>1</v>
      </c>
      <c r="AV3" s="148">
        <f>AU3*AG3</f>
        <v>0</v>
      </c>
      <c r="AW3" s="165">
        <f>AU3*D3</f>
        <v>130000</v>
      </c>
      <c r="AX3" s="488">
        <v>0</v>
      </c>
      <c r="AY3" s="148">
        <f>AX3*AJ3</f>
        <v>0</v>
      </c>
      <c r="AZ3" s="165">
        <f>AX3*D3</f>
        <v>0</v>
      </c>
      <c r="BA3" s="488"/>
      <c r="BB3" s="148">
        <f>BA3*AM3</f>
        <v>0</v>
      </c>
      <c r="BC3" s="165">
        <f>BA3*D3</f>
        <v>0</v>
      </c>
      <c r="BD3" s="488"/>
      <c r="BE3" s="148">
        <f>BD3*AP3</f>
        <v>0</v>
      </c>
      <c r="BF3" s="165">
        <f>BD3*D3</f>
        <v>0</v>
      </c>
      <c r="BG3" s="488"/>
      <c r="BH3" s="148">
        <f>BG3*AP3</f>
        <v>0</v>
      </c>
      <c r="BI3" s="165">
        <f>BG3*D3</f>
        <v>0</v>
      </c>
      <c r="BJ3" s="488"/>
      <c r="BK3" s="148">
        <f>BJ3*AS3</f>
        <v>0</v>
      </c>
      <c r="BL3" s="165">
        <f>BJ3*D3</f>
        <v>0</v>
      </c>
      <c r="BM3" s="488"/>
      <c r="BN3" s="148">
        <f>BM3*AS3</f>
        <v>0</v>
      </c>
      <c r="BO3" s="165">
        <f>BM3*D3</f>
        <v>0</v>
      </c>
      <c r="BP3" s="488"/>
      <c r="BQ3" s="148">
        <f>BP3*AV3</f>
        <v>0</v>
      </c>
      <c r="BR3" s="165">
        <f>BP3*D3</f>
        <v>0</v>
      </c>
      <c r="BS3" s="488"/>
      <c r="BT3" s="148">
        <f>BS3*AY3</f>
        <v>0</v>
      </c>
      <c r="BU3" s="165">
        <f>BS3*D3</f>
        <v>0</v>
      </c>
      <c r="BV3" s="488">
        <v>1</v>
      </c>
      <c r="BW3" s="148">
        <f>BV3*BB3</f>
        <v>0</v>
      </c>
      <c r="BX3" s="165">
        <f>BV3*D3</f>
        <v>130000</v>
      </c>
      <c r="BY3" s="488"/>
      <c r="BZ3" s="148">
        <f>BY3*BE3</f>
        <v>0</v>
      </c>
      <c r="CA3" s="165">
        <f>BY3*D3</f>
        <v>0</v>
      </c>
      <c r="CB3" s="488">
        <f>1+1</f>
        <v>2</v>
      </c>
      <c r="CC3" s="148">
        <f>CB3*BH3</f>
        <v>0</v>
      </c>
      <c r="CD3" s="165">
        <f>CB3*D3</f>
        <v>260000</v>
      </c>
      <c r="CE3" s="488"/>
      <c r="CF3" s="148">
        <f>CE3*BK3</f>
        <v>0</v>
      </c>
      <c r="CG3" s="165">
        <f>CE3*D3</f>
        <v>0</v>
      </c>
      <c r="CH3" s="488"/>
      <c r="CI3" s="148">
        <f>CH3*BN3</f>
        <v>0</v>
      </c>
      <c r="CJ3" s="165">
        <f>CH3*D3</f>
        <v>0</v>
      </c>
      <c r="CK3" s="488"/>
      <c r="CL3" s="148">
        <f>CK3*BQ3</f>
        <v>0</v>
      </c>
      <c r="CM3" s="165">
        <f>CK3*D3</f>
        <v>0</v>
      </c>
      <c r="CN3" s="488"/>
      <c r="CO3" s="148">
        <f>CN3*BT3</f>
        <v>0</v>
      </c>
      <c r="CP3" s="165">
        <f>CN3*D3</f>
        <v>0</v>
      </c>
      <c r="CQ3" s="488"/>
      <c r="CR3" s="148">
        <f>CQ3*BW3</f>
        <v>0</v>
      </c>
      <c r="CS3" s="165">
        <f>CQ3*D3</f>
        <v>0</v>
      </c>
    </row>
    <row r="4" spans="1:100" x14ac:dyDescent="0.25">
      <c r="A4" s="17">
        <v>2</v>
      </c>
      <c r="B4" s="25" t="s">
        <v>54</v>
      </c>
      <c r="C4" s="39">
        <v>29632</v>
      </c>
      <c r="D4" s="164">
        <v>100000</v>
      </c>
      <c r="E4" s="26"/>
      <c r="F4" s="148">
        <f t="shared" ref="F4:F72" si="0">E4*C4</f>
        <v>0</v>
      </c>
      <c r="G4" s="323">
        <f t="shared" ref="G4:G72" si="1">D4*E4</f>
        <v>0</v>
      </c>
      <c r="H4" s="488"/>
      <c r="I4" s="148">
        <f t="shared" ref="I4:I72" si="2">H4*C4</f>
        <v>0</v>
      </c>
      <c r="J4" s="323">
        <f t="shared" ref="J4:J72" si="3">H4*D4</f>
        <v>0</v>
      </c>
      <c r="K4" s="488"/>
      <c r="L4" s="148">
        <f t="shared" ref="L4:L59" si="4">K4*F4</f>
        <v>0</v>
      </c>
      <c r="M4" s="165">
        <f t="shared" ref="M4:M70" si="5">K4*D4</f>
        <v>0</v>
      </c>
      <c r="N4" s="488"/>
      <c r="O4" s="148">
        <f t="shared" ref="O4:O59" si="6">N4*I4</f>
        <v>0</v>
      </c>
      <c r="P4" s="165">
        <f t="shared" ref="P4:P70" si="7">N4*D4</f>
        <v>0</v>
      </c>
      <c r="Q4" s="488"/>
      <c r="R4" s="148">
        <f t="shared" ref="R4:R59" si="8">Q4*L4</f>
        <v>0</v>
      </c>
      <c r="S4" s="165">
        <f t="shared" ref="S4:S70" si="9">Q4*D4</f>
        <v>0</v>
      </c>
      <c r="T4" s="488">
        <v>1</v>
      </c>
      <c r="U4" s="148">
        <f>T4*O4</f>
        <v>0</v>
      </c>
      <c r="V4" s="165">
        <f>T4*D4</f>
        <v>100000</v>
      </c>
      <c r="W4" s="488"/>
      <c r="X4" s="148">
        <f t="shared" ref="X4:X59" si="10">W4*R4</f>
        <v>0</v>
      </c>
      <c r="Y4" s="165">
        <f t="shared" ref="Y4:Y70" si="11">W4*D4</f>
        <v>0</v>
      </c>
      <c r="Z4" s="488"/>
      <c r="AA4" s="148">
        <f t="shared" ref="AA4:AA59" si="12">Z4*O4</f>
        <v>0</v>
      </c>
      <c r="AB4" s="165">
        <f t="shared" ref="AB4:AB70" si="13">Z4*D4</f>
        <v>0</v>
      </c>
      <c r="AC4" s="488"/>
      <c r="AD4" s="148">
        <f t="shared" ref="AD4:AD59" si="14">AC4*R4</f>
        <v>0</v>
      </c>
      <c r="AE4" s="165">
        <f t="shared" ref="AE4:AE70" si="15">AC4*D4</f>
        <v>0</v>
      </c>
      <c r="AF4" s="488"/>
      <c r="AG4" s="148">
        <f t="shared" ref="AG4:AG59" si="16">AF4*U4</f>
        <v>0</v>
      </c>
      <c r="AH4" s="165">
        <f t="shared" ref="AH4:AH70" si="17">AF4*D4</f>
        <v>0</v>
      </c>
      <c r="AI4" s="488"/>
      <c r="AJ4" s="148">
        <f t="shared" ref="AJ4:AJ59" si="18">AI4*X4</f>
        <v>0</v>
      </c>
      <c r="AK4" s="165">
        <f t="shared" ref="AK4:AK70" si="19">AI4*D4</f>
        <v>0</v>
      </c>
      <c r="AL4" s="488">
        <f>1</f>
        <v>1</v>
      </c>
      <c r="AM4" s="148">
        <f t="shared" ref="AM4:AM59" si="20">AL4*AA4</f>
        <v>0</v>
      </c>
      <c r="AN4" s="165">
        <f t="shared" ref="AN4:AN70" si="21">AL4*D4</f>
        <v>100000</v>
      </c>
      <c r="AO4" s="488"/>
      <c r="AP4" s="148">
        <f t="shared" ref="AP4:AP59" si="22">AO4*AD4</f>
        <v>0</v>
      </c>
      <c r="AQ4" s="165">
        <f t="shared" ref="AQ4:AQ70" si="23">AO4*D4</f>
        <v>0</v>
      </c>
      <c r="AR4" s="488"/>
      <c r="AS4" s="148">
        <f t="shared" ref="AS4:AS59" si="24">AR4*AG4</f>
        <v>0</v>
      </c>
      <c r="AT4" s="165">
        <f t="shared" ref="AT4:AT70" si="25">AR4*D4</f>
        <v>0</v>
      </c>
      <c r="AU4" s="488"/>
      <c r="AV4" s="148">
        <f t="shared" ref="AV4:AV59" si="26">AU4*AG4</f>
        <v>0</v>
      </c>
      <c r="AW4" s="165">
        <f t="shared" ref="AW4:AW70" si="27">AU4*D4</f>
        <v>0</v>
      </c>
      <c r="AX4" s="488">
        <v>3</v>
      </c>
      <c r="AY4" s="148">
        <f t="shared" ref="AY4:AY59" si="28">AX4*AJ4</f>
        <v>0</v>
      </c>
      <c r="AZ4" s="165">
        <f t="shared" ref="AZ4:AZ69" si="29">AX4*D4</f>
        <v>300000</v>
      </c>
      <c r="BA4" s="488"/>
      <c r="BB4" s="148">
        <f t="shared" ref="BB4:BB13" si="30">BA4*AM4</f>
        <v>0</v>
      </c>
      <c r="BC4" s="165">
        <f t="shared" ref="BC4:BC69" si="31">BA4*D4</f>
        <v>0</v>
      </c>
      <c r="BD4" s="488"/>
      <c r="BE4" s="148">
        <f t="shared" ref="BE4:BE13" si="32">BD4*AP4</f>
        <v>0</v>
      </c>
      <c r="BF4" s="165">
        <f t="shared" ref="BF4:BF69" si="33">BD4*D4</f>
        <v>0</v>
      </c>
      <c r="BG4" s="488"/>
      <c r="BH4" s="148">
        <f t="shared" ref="BH4:BH13" si="34">BG4*AP4</f>
        <v>0</v>
      </c>
      <c r="BI4" s="165">
        <f t="shared" ref="BI4:BI69" si="35">BG4*D4</f>
        <v>0</v>
      </c>
      <c r="BJ4" s="488">
        <f>1</f>
        <v>1</v>
      </c>
      <c r="BK4" s="148">
        <f t="shared" ref="BK4:BK13" si="36">BJ4*AS4</f>
        <v>0</v>
      </c>
      <c r="BL4" s="165">
        <f t="shared" ref="BL4:BL69" si="37">BJ4*D4</f>
        <v>100000</v>
      </c>
      <c r="BM4" s="488"/>
      <c r="BN4" s="148">
        <f t="shared" ref="BN4:BN13" si="38">BM4*AS4</f>
        <v>0</v>
      </c>
      <c r="BO4" s="165">
        <f t="shared" ref="BO4:BO69" si="39">BM4*D4</f>
        <v>0</v>
      </c>
      <c r="BP4" s="488"/>
      <c r="BQ4" s="148">
        <f t="shared" ref="BQ4:BQ13" si="40">BP4*AV4</f>
        <v>0</v>
      </c>
      <c r="BR4" s="165">
        <f t="shared" ref="BR4:BR69" si="41">BP4*D4</f>
        <v>0</v>
      </c>
      <c r="BS4" s="488"/>
      <c r="BT4" s="148">
        <f t="shared" ref="BT4:BT13" si="42">BS4*AY4</f>
        <v>0</v>
      </c>
      <c r="BU4" s="165">
        <f t="shared" ref="BU4:BU69" si="43">BS4*D4</f>
        <v>0</v>
      </c>
      <c r="BV4" s="488"/>
      <c r="BW4" s="148">
        <f t="shared" ref="BW4:BW13" si="44">BV4*BB4</f>
        <v>0</v>
      </c>
      <c r="BX4" s="165">
        <f t="shared" ref="BX4:BX69" si="45">BV4*D4</f>
        <v>0</v>
      </c>
      <c r="BY4" s="488">
        <v>1</v>
      </c>
      <c r="BZ4" s="148">
        <f t="shared" ref="BZ4:BZ13" si="46">BY4*BE4</f>
        <v>0</v>
      </c>
      <c r="CA4" s="165">
        <f t="shared" ref="CA4:CA69" si="47">BY4*D4</f>
        <v>100000</v>
      </c>
      <c r="CB4" s="488"/>
      <c r="CC4" s="148">
        <f t="shared" ref="CC4:CC13" si="48">CB4*BH4</f>
        <v>0</v>
      </c>
      <c r="CD4" s="165">
        <f t="shared" ref="CD4:CD69" si="49">CB4*D4</f>
        <v>0</v>
      </c>
      <c r="CE4" s="488"/>
      <c r="CF4" s="148">
        <f t="shared" ref="CF4:CF13" si="50">CE4*BK4</f>
        <v>0</v>
      </c>
      <c r="CG4" s="165">
        <f t="shared" ref="CG4:CG69" si="51">CE4*D4</f>
        <v>0</v>
      </c>
      <c r="CH4" s="488"/>
      <c r="CI4" s="148">
        <f t="shared" ref="CI4:CI13" si="52">CH4*BN4</f>
        <v>0</v>
      </c>
      <c r="CJ4" s="165">
        <f t="shared" ref="CJ4:CJ69" si="53">CH4*D4</f>
        <v>0</v>
      </c>
      <c r="CK4" s="488">
        <f>1</f>
        <v>1</v>
      </c>
      <c r="CL4" s="148">
        <f t="shared" ref="CL4:CL13" si="54">CK4*BQ4</f>
        <v>0</v>
      </c>
      <c r="CM4" s="165">
        <f t="shared" ref="CM4:CM69" si="55">CK4*D4</f>
        <v>100000</v>
      </c>
      <c r="CN4" s="488"/>
      <c r="CO4" s="148">
        <f t="shared" ref="CO4:CO13" si="56">CN4*BT4</f>
        <v>0</v>
      </c>
      <c r="CP4" s="165">
        <f t="shared" ref="CP4:CP69" si="57">CN4*D4</f>
        <v>0</v>
      </c>
      <c r="CQ4" s="488"/>
      <c r="CR4" s="148">
        <f t="shared" ref="CR4:CR13" si="58">CQ4*BW4</f>
        <v>0</v>
      </c>
      <c r="CS4" s="165">
        <f t="shared" ref="CS4:CS69" si="59">CQ4*D4</f>
        <v>0</v>
      </c>
    </row>
    <row r="5" spans="1:100" x14ac:dyDescent="0.25">
      <c r="A5" s="17"/>
      <c r="B5" s="25" t="s">
        <v>140</v>
      </c>
      <c r="C5" s="39"/>
      <c r="D5" s="164">
        <v>325000</v>
      </c>
      <c r="E5" s="84"/>
      <c r="F5" s="148">
        <f t="shared" si="0"/>
        <v>0</v>
      </c>
      <c r="G5" s="323">
        <f t="shared" si="1"/>
        <v>0</v>
      </c>
      <c r="H5" s="488"/>
      <c r="I5" s="148">
        <f t="shared" si="2"/>
        <v>0</v>
      </c>
      <c r="J5" s="323">
        <f t="shared" si="3"/>
        <v>0</v>
      </c>
      <c r="K5" s="488"/>
      <c r="L5" s="148">
        <f t="shared" si="4"/>
        <v>0</v>
      </c>
      <c r="M5" s="165">
        <f t="shared" si="5"/>
        <v>0</v>
      </c>
      <c r="N5" s="488"/>
      <c r="O5" s="148">
        <f t="shared" si="6"/>
        <v>0</v>
      </c>
      <c r="P5" s="165">
        <f t="shared" si="7"/>
        <v>0</v>
      </c>
      <c r="Q5" s="488"/>
      <c r="R5" s="148">
        <f t="shared" si="8"/>
        <v>0</v>
      </c>
      <c r="S5" s="165">
        <f t="shared" si="9"/>
        <v>0</v>
      </c>
      <c r="T5" s="488"/>
      <c r="U5" s="148">
        <f t="shared" ref="U5:U59" si="60">T5*O5</f>
        <v>0</v>
      </c>
      <c r="V5" s="165">
        <f t="shared" ref="V5:V70" si="61">T5*D5</f>
        <v>0</v>
      </c>
      <c r="W5" s="488"/>
      <c r="X5" s="148">
        <f t="shared" si="10"/>
        <v>0</v>
      </c>
      <c r="Y5" s="165">
        <f t="shared" si="11"/>
        <v>0</v>
      </c>
      <c r="Z5" s="488"/>
      <c r="AA5" s="148">
        <f t="shared" si="12"/>
        <v>0</v>
      </c>
      <c r="AB5" s="165">
        <f t="shared" si="13"/>
        <v>0</v>
      </c>
      <c r="AC5" s="488"/>
      <c r="AD5" s="148">
        <f t="shared" si="14"/>
        <v>0</v>
      </c>
      <c r="AE5" s="165">
        <f t="shared" si="15"/>
        <v>0</v>
      </c>
      <c r="AF5" s="488"/>
      <c r="AG5" s="148">
        <f t="shared" si="16"/>
        <v>0</v>
      </c>
      <c r="AH5" s="165">
        <f t="shared" si="17"/>
        <v>0</v>
      </c>
      <c r="AI5" s="488"/>
      <c r="AJ5" s="148">
        <f t="shared" si="18"/>
        <v>0</v>
      </c>
      <c r="AK5" s="165">
        <f t="shared" si="19"/>
        <v>0</v>
      </c>
      <c r="AL5" s="488"/>
      <c r="AM5" s="148">
        <f t="shared" si="20"/>
        <v>0</v>
      </c>
      <c r="AN5" s="165">
        <f t="shared" si="21"/>
        <v>0</v>
      </c>
      <c r="AO5" s="488"/>
      <c r="AP5" s="148">
        <f t="shared" si="22"/>
        <v>0</v>
      </c>
      <c r="AQ5" s="165">
        <f t="shared" si="23"/>
        <v>0</v>
      </c>
      <c r="AR5" s="488"/>
      <c r="AS5" s="148">
        <f t="shared" si="24"/>
        <v>0</v>
      </c>
      <c r="AT5" s="165">
        <f t="shared" si="25"/>
        <v>0</v>
      </c>
      <c r="AU5" s="488"/>
      <c r="AV5" s="148">
        <f t="shared" si="26"/>
        <v>0</v>
      </c>
      <c r="AW5" s="165">
        <f t="shared" si="27"/>
        <v>0</v>
      </c>
      <c r="AX5" s="488"/>
      <c r="AY5" s="148">
        <f t="shared" si="28"/>
        <v>0</v>
      </c>
      <c r="AZ5" s="165">
        <f t="shared" si="29"/>
        <v>0</v>
      </c>
      <c r="BA5" s="488"/>
      <c r="BB5" s="148">
        <f t="shared" si="30"/>
        <v>0</v>
      </c>
      <c r="BC5" s="165">
        <f t="shared" si="31"/>
        <v>0</v>
      </c>
      <c r="BD5" s="488"/>
      <c r="BE5" s="148">
        <f t="shared" si="32"/>
        <v>0</v>
      </c>
      <c r="BF5" s="165">
        <f t="shared" si="33"/>
        <v>0</v>
      </c>
      <c r="BG5" s="488"/>
      <c r="BH5" s="148">
        <f t="shared" si="34"/>
        <v>0</v>
      </c>
      <c r="BI5" s="165">
        <f t="shared" si="35"/>
        <v>0</v>
      </c>
      <c r="BJ5" s="488"/>
      <c r="BK5" s="148">
        <f t="shared" si="36"/>
        <v>0</v>
      </c>
      <c r="BL5" s="165">
        <f t="shared" si="37"/>
        <v>0</v>
      </c>
      <c r="BM5" s="488"/>
      <c r="BN5" s="148">
        <f t="shared" si="38"/>
        <v>0</v>
      </c>
      <c r="BO5" s="165">
        <f t="shared" si="39"/>
        <v>0</v>
      </c>
      <c r="BP5" s="488"/>
      <c r="BQ5" s="148">
        <f t="shared" si="40"/>
        <v>0</v>
      </c>
      <c r="BR5" s="165">
        <f t="shared" si="41"/>
        <v>0</v>
      </c>
      <c r="BS5" s="488"/>
      <c r="BT5" s="148">
        <f t="shared" si="42"/>
        <v>0</v>
      </c>
      <c r="BU5" s="165">
        <f t="shared" si="43"/>
        <v>0</v>
      </c>
      <c r="BV5" s="488"/>
      <c r="BW5" s="148">
        <f t="shared" si="44"/>
        <v>0</v>
      </c>
      <c r="BX5" s="165">
        <f t="shared" si="45"/>
        <v>0</v>
      </c>
      <c r="BY5" s="488"/>
      <c r="BZ5" s="148">
        <f t="shared" si="46"/>
        <v>0</v>
      </c>
      <c r="CA5" s="165">
        <f t="shared" si="47"/>
        <v>0</v>
      </c>
      <c r="CB5" s="488"/>
      <c r="CC5" s="148">
        <f t="shared" si="48"/>
        <v>0</v>
      </c>
      <c r="CD5" s="165">
        <f t="shared" si="49"/>
        <v>0</v>
      </c>
      <c r="CE5" s="488"/>
      <c r="CF5" s="148">
        <f t="shared" si="50"/>
        <v>0</v>
      </c>
      <c r="CG5" s="165">
        <f t="shared" si="51"/>
        <v>0</v>
      </c>
      <c r="CH5" s="488"/>
      <c r="CI5" s="148">
        <f t="shared" si="52"/>
        <v>0</v>
      </c>
      <c r="CJ5" s="165">
        <f t="shared" si="53"/>
        <v>0</v>
      </c>
      <c r="CK5" s="488"/>
      <c r="CL5" s="148">
        <f t="shared" si="54"/>
        <v>0</v>
      </c>
      <c r="CM5" s="165">
        <f t="shared" si="55"/>
        <v>0</v>
      </c>
      <c r="CN5" s="488"/>
      <c r="CO5" s="148">
        <f t="shared" si="56"/>
        <v>0</v>
      </c>
      <c r="CP5" s="165">
        <f t="shared" si="57"/>
        <v>0</v>
      </c>
      <c r="CQ5" s="488"/>
      <c r="CR5" s="148">
        <f t="shared" si="58"/>
        <v>0</v>
      </c>
      <c r="CS5" s="165">
        <f t="shared" si="59"/>
        <v>0</v>
      </c>
    </row>
    <row r="6" spans="1:100" x14ac:dyDescent="0.25">
      <c r="A6" s="17">
        <v>3</v>
      </c>
      <c r="B6" s="25" t="s">
        <v>55</v>
      </c>
      <c r="C6" s="39">
        <v>32906</v>
      </c>
      <c r="D6" s="164">
        <v>150000</v>
      </c>
      <c r="E6" s="26"/>
      <c r="F6" s="148">
        <f t="shared" si="0"/>
        <v>0</v>
      </c>
      <c r="G6" s="323">
        <f t="shared" si="1"/>
        <v>0</v>
      </c>
      <c r="H6" s="488"/>
      <c r="I6" s="148">
        <f t="shared" si="2"/>
        <v>0</v>
      </c>
      <c r="J6" s="323">
        <f t="shared" si="3"/>
        <v>0</v>
      </c>
      <c r="K6" s="488"/>
      <c r="L6" s="148">
        <f t="shared" si="4"/>
        <v>0</v>
      </c>
      <c r="M6" s="165">
        <f t="shared" si="5"/>
        <v>0</v>
      </c>
      <c r="N6" s="488"/>
      <c r="O6" s="148">
        <f t="shared" si="6"/>
        <v>0</v>
      </c>
      <c r="P6" s="165">
        <f t="shared" si="7"/>
        <v>0</v>
      </c>
      <c r="Q6" s="488"/>
      <c r="R6" s="148">
        <f t="shared" si="8"/>
        <v>0</v>
      </c>
      <c r="S6" s="165">
        <f t="shared" si="9"/>
        <v>0</v>
      </c>
      <c r="T6" s="488">
        <f>1</f>
        <v>1</v>
      </c>
      <c r="U6" s="148">
        <f t="shared" si="60"/>
        <v>0</v>
      </c>
      <c r="V6" s="165">
        <f t="shared" si="61"/>
        <v>150000</v>
      </c>
      <c r="W6" s="488">
        <f>1</f>
        <v>1</v>
      </c>
      <c r="X6" s="148">
        <f t="shared" si="10"/>
        <v>0</v>
      </c>
      <c r="Y6" s="165">
        <f t="shared" si="11"/>
        <v>150000</v>
      </c>
      <c r="Z6" s="488"/>
      <c r="AA6" s="148">
        <f t="shared" si="12"/>
        <v>0</v>
      </c>
      <c r="AB6" s="165">
        <f t="shared" si="13"/>
        <v>0</v>
      </c>
      <c r="AC6" s="488"/>
      <c r="AD6" s="148">
        <f t="shared" si="14"/>
        <v>0</v>
      </c>
      <c r="AE6" s="165">
        <f t="shared" si="15"/>
        <v>0</v>
      </c>
      <c r="AF6" s="488"/>
      <c r="AG6" s="148">
        <f t="shared" si="16"/>
        <v>0</v>
      </c>
      <c r="AH6" s="165">
        <f t="shared" si="17"/>
        <v>0</v>
      </c>
      <c r="AI6" s="488"/>
      <c r="AJ6" s="148">
        <f t="shared" si="18"/>
        <v>0</v>
      </c>
      <c r="AK6" s="165">
        <f t="shared" si="19"/>
        <v>0</v>
      </c>
      <c r="AL6" s="488"/>
      <c r="AM6" s="148">
        <f t="shared" si="20"/>
        <v>0</v>
      </c>
      <c r="AN6" s="165">
        <f t="shared" si="21"/>
        <v>0</v>
      </c>
      <c r="AO6" s="488">
        <f>1+1</f>
        <v>2</v>
      </c>
      <c r="AP6" s="148">
        <f t="shared" si="22"/>
        <v>0</v>
      </c>
      <c r="AQ6" s="165">
        <f t="shared" si="23"/>
        <v>300000</v>
      </c>
      <c r="AR6" s="488">
        <f>1</f>
        <v>1</v>
      </c>
      <c r="AS6" s="148">
        <f t="shared" si="24"/>
        <v>0</v>
      </c>
      <c r="AT6" s="165">
        <f t="shared" si="25"/>
        <v>150000</v>
      </c>
      <c r="AU6" s="488"/>
      <c r="AV6" s="148">
        <f t="shared" si="26"/>
        <v>0</v>
      </c>
      <c r="AW6" s="165">
        <f t="shared" si="27"/>
        <v>0</v>
      </c>
      <c r="AX6" s="488"/>
      <c r="AY6" s="148">
        <f t="shared" si="28"/>
        <v>0</v>
      </c>
      <c r="AZ6" s="165">
        <f t="shared" si="29"/>
        <v>0</v>
      </c>
      <c r="BA6" s="488"/>
      <c r="BB6" s="148">
        <f t="shared" si="30"/>
        <v>0</v>
      </c>
      <c r="BC6" s="165">
        <f t="shared" si="31"/>
        <v>0</v>
      </c>
      <c r="BD6" s="488"/>
      <c r="BE6" s="148">
        <f t="shared" si="32"/>
        <v>0</v>
      </c>
      <c r="BF6" s="165">
        <f t="shared" si="33"/>
        <v>0</v>
      </c>
      <c r="BG6" s="488">
        <f>1</f>
        <v>1</v>
      </c>
      <c r="BH6" s="148">
        <f t="shared" si="34"/>
        <v>0</v>
      </c>
      <c r="BI6" s="165">
        <f t="shared" si="35"/>
        <v>150000</v>
      </c>
      <c r="BJ6" s="488">
        <f>1</f>
        <v>1</v>
      </c>
      <c r="BK6" s="148">
        <f t="shared" si="36"/>
        <v>0</v>
      </c>
      <c r="BL6" s="165">
        <f t="shared" si="37"/>
        <v>150000</v>
      </c>
      <c r="BM6" s="488"/>
      <c r="BN6" s="148">
        <f t="shared" si="38"/>
        <v>0</v>
      </c>
      <c r="BO6" s="165">
        <f t="shared" si="39"/>
        <v>0</v>
      </c>
      <c r="BP6" s="488"/>
      <c r="BQ6" s="148">
        <f t="shared" si="40"/>
        <v>0</v>
      </c>
      <c r="BR6" s="165">
        <f t="shared" si="41"/>
        <v>0</v>
      </c>
      <c r="BS6" s="488"/>
      <c r="BT6" s="148">
        <f t="shared" si="42"/>
        <v>0</v>
      </c>
      <c r="BU6" s="165">
        <f t="shared" si="43"/>
        <v>0</v>
      </c>
      <c r="BV6" s="488"/>
      <c r="BW6" s="148">
        <f t="shared" si="44"/>
        <v>0</v>
      </c>
      <c r="BX6" s="165">
        <f t="shared" si="45"/>
        <v>0</v>
      </c>
      <c r="BY6" s="488"/>
      <c r="BZ6" s="148">
        <f t="shared" si="46"/>
        <v>0</v>
      </c>
      <c r="CA6" s="165">
        <f t="shared" si="47"/>
        <v>0</v>
      </c>
      <c r="CB6" s="488"/>
      <c r="CC6" s="148">
        <f t="shared" si="48"/>
        <v>0</v>
      </c>
      <c r="CD6" s="165">
        <f t="shared" si="49"/>
        <v>0</v>
      </c>
      <c r="CE6" s="488">
        <f>1+1</f>
        <v>2</v>
      </c>
      <c r="CF6" s="148">
        <f t="shared" si="50"/>
        <v>0</v>
      </c>
      <c r="CG6" s="165">
        <f t="shared" si="51"/>
        <v>300000</v>
      </c>
      <c r="CH6" s="488"/>
      <c r="CI6" s="148">
        <f t="shared" si="52"/>
        <v>0</v>
      </c>
      <c r="CJ6" s="165">
        <f t="shared" si="53"/>
        <v>0</v>
      </c>
      <c r="CK6" s="488">
        <f>1+1</f>
        <v>2</v>
      </c>
      <c r="CL6" s="148">
        <f t="shared" si="54"/>
        <v>0</v>
      </c>
      <c r="CM6" s="165">
        <f t="shared" si="55"/>
        <v>300000</v>
      </c>
      <c r="CN6" s="488"/>
      <c r="CO6" s="148">
        <f t="shared" si="56"/>
        <v>0</v>
      </c>
      <c r="CP6" s="165">
        <f t="shared" si="57"/>
        <v>0</v>
      </c>
      <c r="CQ6" s="488"/>
      <c r="CR6" s="148">
        <f t="shared" si="58"/>
        <v>0</v>
      </c>
      <c r="CS6" s="165">
        <f t="shared" si="59"/>
        <v>0</v>
      </c>
    </row>
    <row r="7" spans="1:100" x14ac:dyDescent="0.25">
      <c r="A7" s="17">
        <v>4</v>
      </c>
      <c r="B7" s="25" t="s">
        <v>56</v>
      </c>
      <c r="C7" s="39">
        <v>32906</v>
      </c>
      <c r="D7" s="164">
        <v>150000</v>
      </c>
      <c r="E7" s="26"/>
      <c r="F7" s="148">
        <f t="shared" si="0"/>
        <v>0</v>
      </c>
      <c r="G7" s="323">
        <f t="shared" si="1"/>
        <v>0</v>
      </c>
      <c r="H7" s="488"/>
      <c r="I7" s="148">
        <f t="shared" si="2"/>
        <v>0</v>
      </c>
      <c r="J7" s="323">
        <f t="shared" si="3"/>
        <v>0</v>
      </c>
      <c r="K7" s="488"/>
      <c r="L7" s="148">
        <f t="shared" si="4"/>
        <v>0</v>
      </c>
      <c r="M7" s="165">
        <f t="shared" si="5"/>
        <v>0</v>
      </c>
      <c r="N7" s="488"/>
      <c r="O7" s="148">
        <f t="shared" si="6"/>
        <v>0</v>
      </c>
      <c r="P7" s="165">
        <f t="shared" si="7"/>
        <v>0</v>
      </c>
      <c r="Q7" s="488"/>
      <c r="R7" s="148">
        <f t="shared" si="8"/>
        <v>0</v>
      </c>
      <c r="S7" s="165">
        <f t="shared" si="9"/>
        <v>0</v>
      </c>
      <c r="T7" s="488"/>
      <c r="U7" s="148">
        <f t="shared" si="60"/>
        <v>0</v>
      </c>
      <c r="V7" s="165">
        <f t="shared" si="61"/>
        <v>0</v>
      </c>
      <c r="W7" s="488"/>
      <c r="X7" s="148">
        <f t="shared" si="10"/>
        <v>0</v>
      </c>
      <c r="Y7" s="165">
        <f t="shared" si="11"/>
        <v>0</v>
      </c>
      <c r="Z7" s="488"/>
      <c r="AA7" s="148">
        <f t="shared" si="12"/>
        <v>0</v>
      </c>
      <c r="AB7" s="165">
        <f t="shared" si="13"/>
        <v>0</v>
      </c>
      <c r="AC7" s="488"/>
      <c r="AD7" s="148">
        <f t="shared" si="14"/>
        <v>0</v>
      </c>
      <c r="AE7" s="165">
        <f t="shared" si="15"/>
        <v>0</v>
      </c>
      <c r="AF7" s="488"/>
      <c r="AG7" s="148">
        <f t="shared" si="16"/>
        <v>0</v>
      </c>
      <c r="AH7" s="165">
        <f t="shared" si="17"/>
        <v>0</v>
      </c>
      <c r="AI7" s="488"/>
      <c r="AJ7" s="148">
        <f t="shared" si="18"/>
        <v>0</v>
      </c>
      <c r="AK7" s="165">
        <f t="shared" si="19"/>
        <v>0</v>
      </c>
      <c r="AL7" s="488"/>
      <c r="AM7" s="148">
        <f t="shared" si="20"/>
        <v>0</v>
      </c>
      <c r="AN7" s="165">
        <f t="shared" si="21"/>
        <v>0</v>
      </c>
      <c r="AO7" s="488"/>
      <c r="AP7" s="148">
        <f t="shared" si="22"/>
        <v>0</v>
      </c>
      <c r="AQ7" s="165">
        <f t="shared" si="23"/>
        <v>0</v>
      </c>
      <c r="AR7" s="488"/>
      <c r="AS7" s="148">
        <f t="shared" si="24"/>
        <v>0</v>
      </c>
      <c r="AT7" s="165">
        <f t="shared" si="25"/>
        <v>0</v>
      </c>
      <c r="AU7" s="488"/>
      <c r="AV7" s="148">
        <f t="shared" si="26"/>
        <v>0</v>
      </c>
      <c r="AW7" s="165">
        <f t="shared" si="27"/>
        <v>0</v>
      </c>
      <c r="AX7" s="488"/>
      <c r="AY7" s="148">
        <f t="shared" si="28"/>
        <v>0</v>
      </c>
      <c r="AZ7" s="165">
        <f t="shared" si="29"/>
        <v>0</v>
      </c>
      <c r="BA7" s="488"/>
      <c r="BB7" s="148">
        <f t="shared" si="30"/>
        <v>0</v>
      </c>
      <c r="BC7" s="165">
        <f t="shared" si="31"/>
        <v>0</v>
      </c>
      <c r="BD7" s="488"/>
      <c r="BE7" s="148">
        <f t="shared" si="32"/>
        <v>0</v>
      </c>
      <c r="BF7" s="165">
        <f t="shared" si="33"/>
        <v>0</v>
      </c>
      <c r="BG7" s="488"/>
      <c r="BH7" s="148">
        <f t="shared" si="34"/>
        <v>0</v>
      </c>
      <c r="BI7" s="165">
        <f t="shared" si="35"/>
        <v>0</v>
      </c>
      <c r="BJ7" s="488"/>
      <c r="BK7" s="148">
        <f t="shared" si="36"/>
        <v>0</v>
      </c>
      <c r="BL7" s="165">
        <f t="shared" si="37"/>
        <v>0</v>
      </c>
      <c r="BM7" s="488"/>
      <c r="BN7" s="148">
        <f t="shared" si="38"/>
        <v>0</v>
      </c>
      <c r="BO7" s="165">
        <f t="shared" si="39"/>
        <v>0</v>
      </c>
      <c r="BP7" s="488"/>
      <c r="BQ7" s="148">
        <f t="shared" si="40"/>
        <v>0</v>
      </c>
      <c r="BR7" s="165">
        <f t="shared" si="41"/>
        <v>0</v>
      </c>
      <c r="BS7" s="488"/>
      <c r="BT7" s="148">
        <f t="shared" si="42"/>
        <v>0</v>
      </c>
      <c r="BU7" s="165">
        <f t="shared" si="43"/>
        <v>0</v>
      </c>
      <c r="BV7" s="488"/>
      <c r="BW7" s="148">
        <f t="shared" si="44"/>
        <v>0</v>
      </c>
      <c r="BX7" s="165">
        <f t="shared" si="45"/>
        <v>0</v>
      </c>
      <c r="BY7" s="488"/>
      <c r="BZ7" s="148">
        <f t="shared" si="46"/>
        <v>0</v>
      </c>
      <c r="CA7" s="165">
        <f t="shared" si="47"/>
        <v>0</v>
      </c>
      <c r="CB7" s="488"/>
      <c r="CC7" s="148">
        <f t="shared" si="48"/>
        <v>0</v>
      </c>
      <c r="CD7" s="165">
        <f t="shared" si="49"/>
        <v>0</v>
      </c>
      <c r="CE7" s="488"/>
      <c r="CF7" s="148">
        <f t="shared" si="50"/>
        <v>0</v>
      </c>
      <c r="CG7" s="165">
        <f t="shared" si="51"/>
        <v>0</v>
      </c>
      <c r="CH7" s="488"/>
      <c r="CI7" s="148">
        <f t="shared" si="52"/>
        <v>0</v>
      </c>
      <c r="CJ7" s="165">
        <f t="shared" si="53"/>
        <v>0</v>
      </c>
      <c r="CK7" s="488"/>
      <c r="CL7" s="148">
        <f t="shared" si="54"/>
        <v>0</v>
      </c>
      <c r="CM7" s="165">
        <f t="shared" si="55"/>
        <v>0</v>
      </c>
      <c r="CN7" s="488"/>
      <c r="CO7" s="148">
        <f t="shared" si="56"/>
        <v>0</v>
      </c>
      <c r="CP7" s="165">
        <f t="shared" si="57"/>
        <v>0</v>
      </c>
      <c r="CQ7" s="488"/>
      <c r="CR7" s="148">
        <f t="shared" si="58"/>
        <v>0</v>
      </c>
      <c r="CS7" s="165">
        <f t="shared" si="59"/>
        <v>0</v>
      </c>
    </row>
    <row r="8" spans="1:100" x14ac:dyDescent="0.25">
      <c r="A8" s="17">
        <v>5</v>
      </c>
      <c r="B8" s="25" t="s">
        <v>247</v>
      </c>
      <c r="C8" s="39">
        <v>50939</v>
      </c>
      <c r="D8" s="164">
        <v>250000</v>
      </c>
      <c r="E8" s="26">
        <f>1+1+1+1</f>
        <v>4</v>
      </c>
      <c r="F8" s="148">
        <f t="shared" si="0"/>
        <v>203756</v>
      </c>
      <c r="G8" s="323">
        <f t="shared" si="1"/>
        <v>1000000</v>
      </c>
      <c r="H8" s="488">
        <f>1</f>
        <v>1</v>
      </c>
      <c r="I8" s="148">
        <f t="shared" si="2"/>
        <v>50939</v>
      </c>
      <c r="J8" s="323">
        <f t="shared" si="3"/>
        <v>250000</v>
      </c>
      <c r="K8" s="488">
        <v>1</v>
      </c>
      <c r="L8" s="148">
        <f t="shared" si="4"/>
        <v>203756</v>
      </c>
      <c r="M8" s="165">
        <f t="shared" si="5"/>
        <v>250000</v>
      </c>
      <c r="N8" s="488">
        <f>1+1+1</f>
        <v>3</v>
      </c>
      <c r="O8" s="148">
        <f t="shared" si="6"/>
        <v>152817</v>
      </c>
      <c r="P8" s="165">
        <f t="shared" si="7"/>
        <v>750000</v>
      </c>
      <c r="Q8" s="488">
        <f>1+1</f>
        <v>2</v>
      </c>
      <c r="R8" s="148">
        <f t="shared" si="8"/>
        <v>407512</v>
      </c>
      <c r="S8" s="165">
        <f t="shared" si="9"/>
        <v>500000</v>
      </c>
      <c r="T8" s="488">
        <f>1+1</f>
        <v>2</v>
      </c>
      <c r="U8" s="148">
        <f t="shared" si="60"/>
        <v>305634</v>
      </c>
      <c r="V8" s="165">
        <f t="shared" si="61"/>
        <v>500000</v>
      </c>
      <c r="W8" s="488"/>
      <c r="X8" s="148">
        <f t="shared" si="10"/>
        <v>0</v>
      </c>
      <c r="Y8" s="165">
        <f t="shared" si="11"/>
        <v>0</v>
      </c>
      <c r="Z8" s="488">
        <f>1+1+1</f>
        <v>3</v>
      </c>
      <c r="AA8" s="148">
        <f t="shared" si="12"/>
        <v>458451</v>
      </c>
      <c r="AB8" s="165">
        <f t="shared" si="13"/>
        <v>750000</v>
      </c>
      <c r="AC8" s="488">
        <f>1+1</f>
        <v>2</v>
      </c>
      <c r="AD8" s="148">
        <f t="shared" si="14"/>
        <v>815024</v>
      </c>
      <c r="AE8" s="165">
        <f t="shared" si="15"/>
        <v>500000</v>
      </c>
      <c r="AF8" s="488">
        <f>1+1</f>
        <v>2</v>
      </c>
      <c r="AG8" s="148">
        <f t="shared" si="16"/>
        <v>611268</v>
      </c>
      <c r="AH8" s="165">
        <f t="shared" si="17"/>
        <v>500000</v>
      </c>
      <c r="AI8" s="488">
        <f>1+1+1</f>
        <v>3</v>
      </c>
      <c r="AJ8" s="148">
        <f t="shared" si="18"/>
        <v>0</v>
      </c>
      <c r="AK8" s="165">
        <f t="shared" si="19"/>
        <v>750000</v>
      </c>
      <c r="AL8" s="488">
        <f>1</f>
        <v>1</v>
      </c>
      <c r="AM8" s="148">
        <f t="shared" si="20"/>
        <v>458451</v>
      </c>
      <c r="AN8" s="165">
        <f t="shared" si="21"/>
        <v>250000</v>
      </c>
      <c r="AO8" s="488"/>
      <c r="AP8" s="148">
        <f t="shared" si="22"/>
        <v>0</v>
      </c>
      <c r="AQ8" s="165">
        <f t="shared" si="23"/>
        <v>0</v>
      </c>
      <c r="AR8" s="488">
        <f>1+1</f>
        <v>2</v>
      </c>
      <c r="AS8" s="148">
        <f t="shared" si="24"/>
        <v>1222536</v>
      </c>
      <c r="AT8" s="165">
        <f t="shared" si="25"/>
        <v>500000</v>
      </c>
      <c r="AU8" s="488">
        <f>1+1+1+1</f>
        <v>4</v>
      </c>
      <c r="AV8" s="148">
        <f t="shared" si="26"/>
        <v>2445072</v>
      </c>
      <c r="AW8" s="165">
        <f t="shared" si="27"/>
        <v>1000000</v>
      </c>
      <c r="AX8" s="488">
        <f>1+1+1</f>
        <v>3</v>
      </c>
      <c r="AY8" s="148">
        <f t="shared" si="28"/>
        <v>0</v>
      </c>
      <c r="AZ8" s="165">
        <f t="shared" si="29"/>
        <v>750000</v>
      </c>
      <c r="BA8" s="488">
        <f>1</f>
        <v>1</v>
      </c>
      <c r="BB8" s="148">
        <f t="shared" si="30"/>
        <v>458451</v>
      </c>
      <c r="BC8" s="165">
        <f t="shared" si="31"/>
        <v>250000</v>
      </c>
      <c r="BD8" s="488">
        <f>1+1+1+1</f>
        <v>4</v>
      </c>
      <c r="BE8" s="148">
        <f t="shared" si="32"/>
        <v>0</v>
      </c>
      <c r="BF8" s="165">
        <f t="shared" si="33"/>
        <v>1000000</v>
      </c>
      <c r="BG8" s="488">
        <f>1+1</f>
        <v>2</v>
      </c>
      <c r="BH8" s="148">
        <f t="shared" si="34"/>
        <v>0</v>
      </c>
      <c r="BI8" s="165">
        <f t="shared" si="35"/>
        <v>500000</v>
      </c>
      <c r="BJ8" s="488"/>
      <c r="BK8" s="148">
        <f t="shared" si="36"/>
        <v>0</v>
      </c>
      <c r="BL8" s="165">
        <f t="shared" si="37"/>
        <v>0</v>
      </c>
      <c r="BM8" s="488"/>
      <c r="BN8" s="148">
        <f t="shared" si="38"/>
        <v>0</v>
      </c>
      <c r="BO8" s="165">
        <f t="shared" si="39"/>
        <v>0</v>
      </c>
      <c r="BP8" s="488"/>
      <c r="BQ8" s="148">
        <f t="shared" si="40"/>
        <v>0</v>
      </c>
      <c r="BR8" s="165">
        <f t="shared" si="41"/>
        <v>0</v>
      </c>
      <c r="BS8" s="488">
        <f>1</f>
        <v>1</v>
      </c>
      <c r="BT8" s="148">
        <f t="shared" si="42"/>
        <v>0</v>
      </c>
      <c r="BU8" s="165">
        <f t="shared" si="43"/>
        <v>250000</v>
      </c>
      <c r="BV8" s="488">
        <f>1+1</f>
        <v>2</v>
      </c>
      <c r="BW8" s="148">
        <f t="shared" si="44"/>
        <v>916902</v>
      </c>
      <c r="BX8" s="165">
        <f t="shared" si="45"/>
        <v>500000</v>
      </c>
      <c r="BY8" s="488">
        <f>1</f>
        <v>1</v>
      </c>
      <c r="BZ8" s="148">
        <f t="shared" si="46"/>
        <v>0</v>
      </c>
      <c r="CA8" s="165">
        <f t="shared" si="47"/>
        <v>250000</v>
      </c>
      <c r="CB8" s="488">
        <f>1</f>
        <v>1</v>
      </c>
      <c r="CC8" s="148">
        <f t="shared" si="48"/>
        <v>0</v>
      </c>
      <c r="CD8" s="165">
        <f t="shared" si="49"/>
        <v>250000</v>
      </c>
      <c r="CE8" s="488">
        <f>1+1+1</f>
        <v>3</v>
      </c>
      <c r="CF8" s="148">
        <f t="shared" si="50"/>
        <v>0</v>
      </c>
      <c r="CG8" s="165">
        <f t="shared" si="51"/>
        <v>750000</v>
      </c>
      <c r="CH8" s="488"/>
      <c r="CI8" s="148">
        <f t="shared" si="52"/>
        <v>0</v>
      </c>
      <c r="CJ8" s="165">
        <f t="shared" si="53"/>
        <v>0</v>
      </c>
      <c r="CK8" s="488">
        <f>1</f>
        <v>1</v>
      </c>
      <c r="CL8" s="148">
        <f t="shared" si="54"/>
        <v>0</v>
      </c>
      <c r="CM8" s="165">
        <f t="shared" si="55"/>
        <v>250000</v>
      </c>
      <c r="CN8" s="488">
        <f>1+1</f>
        <v>2</v>
      </c>
      <c r="CO8" s="148">
        <f t="shared" si="56"/>
        <v>0</v>
      </c>
      <c r="CP8" s="165">
        <f t="shared" si="57"/>
        <v>500000</v>
      </c>
      <c r="CQ8" s="488"/>
      <c r="CR8" s="148">
        <f t="shared" si="58"/>
        <v>0</v>
      </c>
      <c r="CS8" s="165">
        <f t="shared" si="59"/>
        <v>0</v>
      </c>
    </row>
    <row r="9" spans="1:100" x14ac:dyDescent="0.25">
      <c r="A9" s="17">
        <v>6</v>
      </c>
      <c r="B9" s="25" t="s">
        <v>109</v>
      </c>
      <c r="C9" s="39">
        <v>59740</v>
      </c>
      <c r="D9" s="164">
        <v>250000</v>
      </c>
      <c r="E9" s="26"/>
      <c r="F9" s="148">
        <f t="shared" si="0"/>
        <v>0</v>
      </c>
      <c r="G9" s="323">
        <f t="shared" si="1"/>
        <v>0</v>
      </c>
      <c r="H9" s="488"/>
      <c r="I9" s="148">
        <f t="shared" si="2"/>
        <v>0</v>
      </c>
      <c r="J9" s="323">
        <f t="shared" si="3"/>
        <v>0</v>
      </c>
      <c r="K9" s="488"/>
      <c r="L9" s="148">
        <f t="shared" si="4"/>
        <v>0</v>
      </c>
      <c r="M9" s="165">
        <f t="shared" si="5"/>
        <v>0</v>
      </c>
      <c r="N9" s="488"/>
      <c r="O9" s="148">
        <f t="shared" si="6"/>
        <v>0</v>
      </c>
      <c r="P9" s="165">
        <f t="shared" si="7"/>
        <v>0</v>
      </c>
      <c r="Q9" s="488"/>
      <c r="R9" s="148">
        <f t="shared" si="8"/>
        <v>0</v>
      </c>
      <c r="S9" s="165">
        <f t="shared" si="9"/>
        <v>0</v>
      </c>
      <c r="T9" s="488"/>
      <c r="U9" s="148">
        <f t="shared" si="60"/>
        <v>0</v>
      </c>
      <c r="V9" s="165">
        <f t="shared" si="61"/>
        <v>0</v>
      </c>
      <c r="W9" s="488"/>
      <c r="X9" s="148">
        <f t="shared" si="10"/>
        <v>0</v>
      </c>
      <c r="Y9" s="165">
        <f t="shared" si="11"/>
        <v>0</v>
      </c>
      <c r="Z9" s="488"/>
      <c r="AA9" s="148">
        <f t="shared" si="12"/>
        <v>0</v>
      </c>
      <c r="AB9" s="165">
        <f t="shared" si="13"/>
        <v>0</v>
      </c>
      <c r="AC9" s="488"/>
      <c r="AD9" s="148">
        <f t="shared" si="14"/>
        <v>0</v>
      </c>
      <c r="AE9" s="165">
        <f t="shared" si="15"/>
        <v>0</v>
      </c>
      <c r="AF9" s="488"/>
      <c r="AG9" s="148">
        <f t="shared" si="16"/>
        <v>0</v>
      </c>
      <c r="AH9" s="165">
        <f t="shared" si="17"/>
        <v>0</v>
      </c>
      <c r="AI9" s="488"/>
      <c r="AJ9" s="148">
        <f t="shared" si="18"/>
        <v>0</v>
      </c>
      <c r="AK9" s="165">
        <f t="shared" si="19"/>
        <v>0</v>
      </c>
      <c r="AL9" s="488"/>
      <c r="AM9" s="148">
        <f t="shared" si="20"/>
        <v>0</v>
      </c>
      <c r="AN9" s="165">
        <f t="shared" si="21"/>
        <v>0</v>
      </c>
      <c r="AO9" s="488"/>
      <c r="AP9" s="148">
        <f t="shared" si="22"/>
        <v>0</v>
      </c>
      <c r="AQ9" s="165">
        <f t="shared" si="23"/>
        <v>0</v>
      </c>
      <c r="AR9" s="488"/>
      <c r="AS9" s="148">
        <f t="shared" si="24"/>
        <v>0</v>
      </c>
      <c r="AT9" s="165">
        <f t="shared" si="25"/>
        <v>0</v>
      </c>
      <c r="AU9" s="488"/>
      <c r="AV9" s="148">
        <f t="shared" si="26"/>
        <v>0</v>
      </c>
      <c r="AW9" s="165">
        <f t="shared" si="27"/>
        <v>0</v>
      </c>
      <c r="AX9" s="488"/>
      <c r="AY9" s="148">
        <f t="shared" si="28"/>
        <v>0</v>
      </c>
      <c r="AZ9" s="165">
        <f t="shared" si="29"/>
        <v>0</v>
      </c>
      <c r="BA9" s="488"/>
      <c r="BB9" s="148">
        <f t="shared" si="30"/>
        <v>0</v>
      </c>
      <c r="BC9" s="165">
        <f t="shared" si="31"/>
        <v>0</v>
      </c>
      <c r="BD9" s="488"/>
      <c r="BE9" s="148">
        <f t="shared" si="32"/>
        <v>0</v>
      </c>
      <c r="BF9" s="165">
        <f t="shared" si="33"/>
        <v>0</v>
      </c>
      <c r="BG9" s="488"/>
      <c r="BH9" s="148">
        <f t="shared" si="34"/>
        <v>0</v>
      </c>
      <c r="BI9" s="165">
        <f t="shared" si="35"/>
        <v>0</v>
      </c>
      <c r="BJ9" s="488"/>
      <c r="BK9" s="148">
        <f t="shared" si="36"/>
        <v>0</v>
      </c>
      <c r="BL9" s="165">
        <f t="shared" si="37"/>
        <v>0</v>
      </c>
      <c r="BM9" s="488"/>
      <c r="BN9" s="148">
        <f t="shared" si="38"/>
        <v>0</v>
      </c>
      <c r="BO9" s="165">
        <f t="shared" si="39"/>
        <v>0</v>
      </c>
      <c r="BP9" s="488"/>
      <c r="BQ9" s="148">
        <f t="shared" si="40"/>
        <v>0</v>
      </c>
      <c r="BR9" s="165">
        <f t="shared" si="41"/>
        <v>0</v>
      </c>
      <c r="BS9" s="488"/>
      <c r="BT9" s="148">
        <f t="shared" si="42"/>
        <v>0</v>
      </c>
      <c r="BU9" s="165">
        <f t="shared" si="43"/>
        <v>0</v>
      </c>
      <c r="BV9" s="488"/>
      <c r="BW9" s="148">
        <f t="shared" si="44"/>
        <v>0</v>
      </c>
      <c r="BX9" s="165">
        <f t="shared" si="45"/>
        <v>0</v>
      </c>
      <c r="BY9" s="488"/>
      <c r="BZ9" s="148">
        <f t="shared" si="46"/>
        <v>0</v>
      </c>
      <c r="CA9" s="165">
        <f t="shared" si="47"/>
        <v>0</v>
      </c>
      <c r="CB9" s="488"/>
      <c r="CC9" s="148">
        <f t="shared" si="48"/>
        <v>0</v>
      </c>
      <c r="CD9" s="165">
        <f t="shared" si="49"/>
        <v>0</v>
      </c>
      <c r="CE9" s="488"/>
      <c r="CF9" s="148">
        <f t="shared" si="50"/>
        <v>0</v>
      </c>
      <c r="CG9" s="165">
        <f t="shared" si="51"/>
        <v>0</v>
      </c>
      <c r="CH9" s="488"/>
      <c r="CI9" s="148">
        <f t="shared" si="52"/>
        <v>0</v>
      </c>
      <c r="CJ9" s="165">
        <f t="shared" si="53"/>
        <v>0</v>
      </c>
      <c r="CK9" s="488"/>
      <c r="CL9" s="148">
        <f t="shared" si="54"/>
        <v>0</v>
      </c>
      <c r="CM9" s="165">
        <f t="shared" si="55"/>
        <v>0</v>
      </c>
      <c r="CN9" s="488"/>
      <c r="CO9" s="148">
        <f t="shared" si="56"/>
        <v>0</v>
      </c>
      <c r="CP9" s="165">
        <f t="shared" si="57"/>
        <v>0</v>
      </c>
      <c r="CQ9" s="488"/>
      <c r="CR9" s="148">
        <f t="shared" si="58"/>
        <v>0</v>
      </c>
      <c r="CS9" s="165">
        <f t="shared" si="59"/>
        <v>0</v>
      </c>
    </row>
    <row r="10" spans="1:100" x14ac:dyDescent="0.25">
      <c r="A10" s="17">
        <v>7</v>
      </c>
      <c r="B10" s="55" t="s">
        <v>57</v>
      </c>
      <c r="C10" s="39">
        <v>10520</v>
      </c>
      <c r="D10" s="164">
        <v>50000</v>
      </c>
      <c r="E10" s="26">
        <f>1+1+2+1</f>
        <v>5</v>
      </c>
      <c r="F10" s="148">
        <f t="shared" si="0"/>
        <v>52600</v>
      </c>
      <c r="G10" s="323">
        <f t="shared" si="1"/>
        <v>250000</v>
      </c>
      <c r="H10" s="488"/>
      <c r="I10" s="148">
        <f t="shared" si="2"/>
        <v>0</v>
      </c>
      <c r="J10" s="323">
        <f t="shared" si="3"/>
        <v>0</v>
      </c>
      <c r="K10" s="488">
        <v>2</v>
      </c>
      <c r="L10" s="148">
        <f t="shared" si="4"/>
        <v>105200</v>
      </c>
      <c r="M10" s="165">
        <f t="shared" si="5"/>
        <v>100000</v>
      </c>
      <c r="N10" s="488">
        <f>1+1</f>
        <v>2</v>
      </c>
      <c r="O10" s="148">
        <f t="shared" si="6"/>
        <v>0</v>
      </c>
      <c r="P10" s="165">
        <f t="shared" si="7"/>
        <v>100000</v>
      </c>
      <c r="Q10" s="488">
        <v>1</v>
      </c>
      <c r="R10" s="148">
        <f t="shared" si="8"/>
        <v>105200</v>
      </c>
      <c r="S10" s="165">
        <f t="shared" si="9"/>
        <v>50000</v>
      </c>
      <c r="T10" s="488">
        <f>1+1+1+2</f>
        <v>5</v>
      </c>
      <c r="U10" s="148">
        <f t="shared" si="60"/>
        <v>0</v>
      </c>
      <c r="V10" s="165">
        <f t="shared" si="61"/>
        <v>250000</v>
      </c>
      <c r="W10" s="488">
        <v>1</v>
      </c>
      <c r="X10" s="148">
        <f t="shared" si="10"/>
        <v>105200</v>
      </c>
      <c r="Y10" s="165">
        <f t="shared" si="11"/>
        <v>50000</v>
      </c>
      <c r="Z10" s="488">
        <f>1+2+1</f>
        <v>4</v>
      </c>
      <c r="AA10" s="148">
        <f t="shared" si="12"/>
        <v>0</v>
      </c>
      <c r="AB10" s="165">
        <f t="shared" si="13"/>
        <v>200000</v>
      </c>
      <c r="AC10" s="488">
        <f>1+3</f>
        <v>4</v>
      </c>
      <c r="AD10" s="148">
        <f t="shared" si="14"/>
        <v>420800</v>
      </c>
      <c r="AE10" s="165">
        <f t="shared" si="15"/>
        <v>200000</v>
      </c>
      <c r="AF10" s="488"/>
      <c r="AG10" s="148">
        <f t="shared" si="16"/>
        <v>0</v>
      </c>
      <c r="AH10" s="165">
        <f t="shared" si="17"/>
        <v>0</v>
      </c>
      <c r="AI10" s="488">
        <f>2</f>
        <v>2</v>
      </c>
      <c r="AJ10" s="148">
        <f t="shared" si="18"/>
        <v>210400</v>
      </c>
      <c r="AK10" s="165">
        <f t="shared" si="19"/>
        <v>100000</v>
      </c>
      <c r="AL10" s="488">
        <f>1+1+2</f>
        <v>4</v>
      </c>
      <c r="AM10" s="148">
        <f t="shared" si="20"/>
        <v>0</v>
      </c>
      <c r="AN10" s="165">
        <f t="shared" si="21"/>
        <v>200000</v>
      </c>
      <c r="AO10" s="488">
        <f>2</f>
        <v>2</v>
      </c>
      <c r="AP10" s="148">
        <f t="shared" si="22"/>
        <v>841600</v>
      </c>
      <c r="AQ10" s="165">
        <f t="shared" si="23"/>
        <v>100000</v>
      </c>
      <c r="AR10" s="488"/>
      <c r="AS10" s="148">
        <f t="shared" si="24"/>
        <v>0</v>
      </c>
      <c r="AT10" s="165">
        <f t="shared" si="25"/>
        <v>0</v>
      </c>
      <c r="AU10" s="488">
        <f>1+3+1+2</f>
        <v>7</v>
      </c>
      <c r="AV10" s="148">
        <f t="shared" si="26"/>
        <v>0</v>
      </c>
      <c r="AW10" s="165">
        <f t="shared" si="27"/>
        <v>350000</v>
      </c>
      <c r="AX10" s="488">
        <f>1+2</f>
        <v>3</v>
      </c>
      <c r="AY10" s="148">
        <f t="shared" si="28"/>
        <v>631200</v>
      </c>
      <c r="AZ10" s="165">
        <f t="shared" si="29"/>
        <v>150000</v>
      </c>
      <c r="BA10" s="488">
        <f>1</f>
        <v>1</v>
      </c>
      <c r="BB10" s="148">
        <f t="shared" si="30"/>
        <v>0</v>
      </c>
      <c r="BC10" s="165">
        <f t="shared" si="31"/>
        <v>50000</v>
      </c>
      <c r="BD10" s="488">
        <f>3+1+1+1+1</f>
        <v>7</v>
      </c>
      <c r="BE10" s="148">
        <f t="shared" si="32"/>
        <v>5891200</v>
      </c>
      <c r="BF10" s="165">
        <f t="shared" si="33"/>
        <v>350000</v>
      </c>
      <c r="BG10" s="488">
        <f>1+6+1</f>
        <v>8</v>
      </c>
      <c r="BH10" s="148">
        <f t="shared" si="34"/>
        <v>6732800</v>
      </c>
      <c r="BI10" s="165">
        <f t="shared" si="35"/>
        <v>400000</v>
      </c>
      <c r="BJ10" s="488">
        <f>1+1+4</f>
        <v>6</v>
      </c>
      <c r="BK10" s="148">
        <f t="shared" si="36"/>
        <v>0</v>
      </c>
      <c r="BL10" s="165">
        <f t="shared" si="37"/>
        <v>300000</v>
      </c>
      <c r="BM10" s="488"/>
      <c r="BN10" s="148">
        <f t="shared" si="38"/>
        <v>0</v>
      </c>
      <c r="BO10" s="165">
        <f t="shared" si="39"/>
        <v>0</v>
      </c>
      <c r="BP10" s="488"/>
      <c r="BQ10" s="148">
        <f t="shared" si="40"/>
        <v>0</v>
      </c>
      <c r="BR10" s="165">
        <f t="shared" si="41"/>
        <v>0</v>
      </c>
      <c r="BS10" s="488">
        <f>1+3</f>
        <v>4</v>
      </c>
      <c r="BT10" s="148">
        <f t="shared" si="42"/>
        <v>2524800</v>
      </c>
      <c r="BU10" s="165">
        <f t="shared" si="43"/>
        <v>200000</v>
      </c>
      <c r="BV10" s="488">
        <v>1</v>
      </c>
      <c r="BW10" s="148">
        <f t="shared" si="44"/>
        <v>0</v>
      </c>
      <c r="BX10" s="165">
        <f t="shared" si="45"/>
        <v>50000</v>
      </c>
      <c r="BY10" s="488">
        <v>3</v>
      </c>
      <c r="BZ10" s="148">
        <f t="shared" si="46"/>
        <v>17673600</v>
      </c>
      <c r="CA10" s="165">
        <f t="shared" si="47"/>
        <v>150000</v>
      </c>
      <c r="CB10" s="488">
        <v>1</v>
      </c>
      <c r="CC10" s="148">
        <f t="shared" si="48"/>
        <v>6732800</v>
      </c>
      <c r="CD10" s="165">
        <f t="shared" si="49"/>
        <v>50000</v>
      </c>
      <c r="CE10" s="488">
        <f>1+2</f>
        <v>3</v>
      </c>
      <c r="CF10" s="148">
        <f t="shared" si="50"/>
        <v>0</v>
      </c>
      <c r="CG10" s="165">
        <f t="shared" si="51"/>
        <v>150000</v>
      </c>
      <c r="CH10" s="488">
        <v>1</v>
      </c>
      <c r="CI10" s="148">
        <f t="shared" si="52"/>
        <v>0</v>
      </c>
      <c r="CJ10" s="165">
        <f t="shared" si="53"/>
        <v>50000</v>
      </c>
      <c r="CK10" s="488">
        <f>1+1</f>
        <v>2</v>
      </c>
      <c r="CL10" s="148">
        <f t="shared" si="54"/>
        <v>0</v>
      </c>
      <c r="CM10" s="165">
        <f t="shared" si="55"/>
        <v>100000</v>
      </c>
      <c r="CN10" s="488">
        <f>1+1+3</f>
        <v>5</v>
      </c>
      <c r="CO10" s="148">
        <f t="shared" si="56"/>
        <v>12624000</v>
      </c>
      <c r="CP10" s="165">
        <f t="shared" si="57"/>
        <v>250000</v>
      </c>
      <c r="CQ10" s="488"/>
      <c r="CR10" s="148">
        <f t="shared" si="58"/>
        <v>0</v>
      </c>
      <c r="CS10" s="165">
        <f t="shared" si="59"/>
        <v>0</v>
      </c>
    </row>
    <row r="11" spans="1:100" x14ac:dyDescent="0.25">
      <c r="A11" s="17"/>
      <c r="B11" s="25" t="s">
        <v>58</v>
      </c>
      <c r="C11" s="39">
        <v>37497</v>
      </c>
      <c r="D11" s="164">
        <v>200000</v>
      </c>
      <c r="E11" s="26"/>
      <c r="F11" s="148">
        <f t="shared" si="0"/>
        <v>0</v>
      </c>
      <c r="G11" s="323">
        <f t="shared" si="1"/>
        <v>0</v>
      </c>
      <c r="H11" s="488"/>
      <c r="I11" s="148">
        <f t="shared" si="2"/>
        <v>0</v>
      </c>
      <c r="J11" s="323">
        <f t="shared" si="3"/>
        <v>0</v>
      </c>
      <c r="K11" s="488"/>
      <c r="L11" s="148">
        <f t="shared" si="4"/>
        <v>0</v>
      </c>
      <c r="M11" s="165">
        <f t="shared" si="5"/>
        <v>0</v>
      </c>
      <c r="N11" s="488"/>
      <c r="O11" s="148">
        <f t="shared" si="6"/>
        <v>0</v>
      </c>
      <c r="P11" s="165">
        <f t="shared" si="7"/>
        <v>0</v>
      </c>
      <c r="Q11" s="488"/>
      <c r="R11" s="148">
        <f t="shared" si="8"/>
        <v>0</v>
      </c>
      <c r="S11" s="165">
        <f t="shared" si="9"/>
        <v>0</v>
      </c>
      <c r="T11" s="488"/>
      <c r="U11" s="148">
        <f t="shared" si="60"/>
        <v>0</v>
      </c>
      <c r="V11" s="165">
        <f t="shared" si="61"/>
        <v>0</v>
      </c>
      <c r="W11" s="488"/>
      <c r="X11" s="148">
        <f t="shared" si="10"/>
        <v>0</v>
      </c>
      <c r="Y11" s="165">
        <f t="shared" si="11"/>
        <v>0</v>
      </c>
      <c r="Z11" s="488"/>
      <c r="AA11" s="148">
        <f t="shared" si="12"/>
        <v>0</v>
      </c>
      <c r="AB11" s="165">
        <f t="shared" si="13"/>
        <v>0</v>
      </c>
      <c r="AC11" s="488"/>
      <c r="AD11" s="148">
        <f t="shared" si="14"/>
        <v>0</v>
      </c>
      <c r="AE11" s="165">
        <f t="shared" si="15"/>
        <v>0</v>
      </c>
      <c r="AF11" s="488"/>
      <c r="AG11" s="148">
        <f t="shared" si="16"/>
        <v>0</v>
      </c>
      <c r="AH11" s="165">
        <f t="shared" si="17"/>
        <v>0</v>
      </c>
      <c r="AI11" s="488"/>
      <c r="AJ11" s="148">
        <f t="shared" si="18"/>
        <v>0</v>
      </c>
      <c r="AK11" s="165">
        <f t="shared" si="19"/>
        <v>0</v>
      </c>
      <c r="AL11" s="488"/>
      <c r="AM11" s="148">
        <f t="shared" si="20"/>
        <v>0</v>
      </c>
      <c r="AN11" s="165">
        <f t="shared" si="21"/>
        <v>0</v>
      </c>
      <c r="AO11" s="488"/>
      <c r="AP11" s="148">
        <f t="shared" si="22"/>
        <v>0</v>
      </c>
      <c r="AQ11" s="165">
        <f t="shared" si="23"/>
        <v>0</v>
      </c>
      <c r="AR11" s="488"/>
      <c r="AS11" s="148">
        <f t="shared" si="24"/>
        <v>0</v>
      </c>
      <c r="AT11" s="165">
        <f t="shared" si="25"/>
        <v>0</v>
      </c>
      <c r="AU11" s="488"/>
      <c r="AV11" s="148">
        <f t="shared" si="26"/>
        <v>0</v>
      </c>
      <c r="AW11" s="165">
        <f t="shared" si="27"/>
        <v>0</v>
      </c>
      <c r="AX11" s="488"/>
      <c r="AY11" s="148">
        <f t="shared" si="28"/>
        <v>0</v>
      </c>
      <c r="AZ11" s="165">
        <f t="shared" si="29"/>
        <v>0</v>
      </c>
      <c r="BA11" s="488"/>
      <c r="BB11" s="148">
        <f t="shared" si="30"/>
        <v>0</v>
      </c>
      <c r="BC11" s="165">
        <f t="shared" si="31"/>
        <v>0</v>
      </c>
      <c r="BD11" s="488"/>
      <c r="BE11" s="148">
        <f t="shared" si="32"/>
        <v>0</v>
      </c>
      <c r="BF11" s="165">
        <f t="shared" si="33"/>
        <v>0</v>
      </c>
      <c r="BG11" s="488"/>
      <c r="BH11" s="148">
        <f t="shared" si="34"/>
        <v>0</v>
      </c>
      <c r="BI11" s="165">
        <f t="shared" si="35"/>
        <v>0</v>
      </c>
      <c r="BJ11" s="488"/>
      <c r="BK11" s="148">
        <f t="shared" si="36"/>
        <v>0</v>
      </c>
      <c r="BL11" s="165">
        <f t="shared" si="37"/>
        <v>0</v>
      </c>
      <c r="BM11" s="488"/>
      <c r="BN11" s="148">
        <f t="shared" si="38"/>
        <v>0</v>
      </c>
      <c r="BO11" s="165">
        <f t="shared" si="39"/>
        <v>0</v>
      </c>
      <c r="BP11" s="488"/>
      <c r="BQ11" s="148">
        <f t="shared" si="40"/>
        <v>0</v>
      </c>
      <c r="BR11" s="165">
        <f t="shared" si="41"/>
        <v>0</v>
      </c>
      <c r="BS11" s="488"/>
      <c r="BT11" s="148">
        <f t="shared" si="42"/>
        <v>0</v>
      </c>
      <c r="BU11" s="165">
        <f t="shared" si="43"/>
        <v>0</v>
      </c>
      <c r="BV11" s="488"/>
      <c r="BW11" s="148">
        <f t="shared" si="44"/>
        <v>0</v>
      </c>
      <c r="BX11" s="165">
        <f t="shared" si="45"/>
        <v>0</v>
      </c>
      <c r="BY11" s="488"/>
      <c r="BZ11" s="148">
        <f t="shared" si="46"/>
        <v>0</v>
      </c>
      <c r="CA11" s="165">
        <f t="shared" si="47"/>
        <v>0</v>
      </c>
      <c r="CB11" s="488"/>
      <c r="CC11" s="148">
        <f t="shared" si="48"/>
        <v>0</v>
      </c>
      <c r="CD11" s="165">
        <f t="shared" si="49"/>
        <v>0</v>
      </c>
      <c r="CE11" s="488"/>
      <c r="CF11" s="148">
        <f t="shared" si="50"/>
        <v>0</v>
      </c>
      <c r="CG11" s="165">
        <f t="shared" si="51"/>
        <v>0</v>
      </c>
      <c r="CH11" s="488"/>
      <c r="CI11" s="148">
        <f t="shared" si="52"/>
        <v>0</v>
      </c>
      <c r="CJ11" s="165">
        <f t="shared" si="53"/>
        <v>0</v>
      </c>
      <c r="CK11" s="488"/>
      <c r="CL11" s="148">
        <f t="shared" si="54"/>
        <v>0</v>
      </c>
      <c r="CM11" s="165">
        <f t="shared" si="55"/>
        <v>0</v>
      </c>
      <c r="CN11" s="488"/>
      <c r="CO11" s="148">
        <f t="shared" si="56"/>
        <v>0</v>
      </c>
      <c r="CP11" s="165">
        <f t="shared" si="57"/>
        <v>0</v>
      </c>
      <c r="CQ11" s="488"/>
      <c r="CR11" s="148">
        <f t="shared" si="58"/>
        <v>0</v>
      </c>
      <c r="CS11" s="165">
        <f t="shared" si="59"/>
        <v>0</v>
      </c>
    </row>
    <row r="12" spans="1:100" x14ac:dyDescent="0.25">
      <c r="A12" s="17"/>
      <c r="B12" s="25" t="s">
        <v>98</v>
      </c>
      <c r="C12" s="39"/>
      <c r="D12" s="164">
        <v>400000</v>
      </c>
      <c r="E12" s="56"/>
      <c r="F12" s="148">
        <f t="shared" si="0"/>
        <v>0</v>
      </c>
      <c r="G12" s="323">
        <f t="shared" si="1"/>
        <v>0</v>
      </c>
      <c r="H12" s="488"/>
      <c r="I12" s="148">
        <f t="shared" si="2"/>
        <v>0</v>
      </c>
      <c r="J12" s="323">
        <f t="shared" si="3"/>
        <v>0</v>
      </c>
      <c r="K12" s="488"/>
      <c r="L12" s="148">
        <f t="shared" si="4"/>
        <v>0</v>
      </c>
      <c r="M12" s="165">
        <f t="shared" si="5"/>
        <v>0</v>
      </c>
      <c r="N12" s="488"/>
      <c r="O12" s="148">
        <f t="shared" si="6"/>
        <v>0</v>
      </c>
      <c r="P12" s="165">
        <f t="shared" si="7"/>
        <v>0</v>
      </c>
      <c r="Q12" s="488"/>
      <c r="R12" s="148">
        <f t="shared" si="8"/>
        <v>0</v>
      </c>
      <c r="S12" s="165">
        <f t="shared" si="9"/>
        <v>0</v>
      </c>
      <c r="T12" s="488"/>
      <c r="U12" s="148">
        <f t="shared" si="60"/>
        <v>0</v>
      </c>
      <c r="V12" s="165">
        <f t="shared" si="61"/>
        <v>0</v>
      </c>
      <c r="W12" s="488"/>
      <c r="X12" s="148">
        <f t="shared" si="10"/>
        <v>0</v>
      </c>
      <c r="Y12" s="165">
        <f t="shared" si="11"/>
        <v>0</v>
      </c>
      <c r="Z12" s="488"/>
      <c r="AA12" s="148">
        <f t="shared" si="12"/>
        <v>0</v>
      </c>
      <c r="AB12" s="165">
        <f t="shared" si="13"/>
        <v>0</v>
      </c>
      <c r="AC12" s="488"/>
      <c r="AD12" s="148">
        <f t="shared" si="14"/>
        <v>0</v>
      </c>
      <c r="AE12" s="165">
        <f t="shared" si="15"/>
        <v>0</v>
      </c>
      <c r="AF12" s="488"/>
      <c r="AG12" s="148">
        <f t="shared" si="16"/>
        <v>0</v>
      </c>
      <c r="AH12" s="165">
        <f t="shared" si="17"/>
        <v>0</v>
      </c>
      <c r="AI12" s="488"/>
      <c r="AJ12" s="148">
        <f t="shared" si="18"/>
        <v>0</v>
      </c>
      <c r="AK12" s="165">
        <f t="shared" si="19"/>
        <v>0</v>
      </c>
      <c r="AL12" s="488"/>
      <c r="AM12" s="148">
        <f t="shared" si="20"/>
        <v>0</v>
      </c>
      <c r="AN12" s="165">
        <f t="shared" si="21"/>
        <v>0</v>
      </c>
      <c r="AO12" s="488"/>
      <c r="AP12" s="148">
        <f t="shared" si="22"/>
        <v>0</v>
      </c>
      <c r="AQ12" s="165">
        <f t="shared" si="23"/>
        <v>0</v>
      </c>
      <c r="AR12" s="488"/>
      <c r="AS12" s="148">
        <f t="shared" si="24"/>
        <v>0</v>
      </c>
      <c r="AT12" s="165">
        <f t="shared" si="25"/>
        <v>0</v>
      </c>
      <c r="AU12" s="488">
        <f>1</f>
        <v>1</v>
      </c>
      <c r="AV12" s="148">
        <f t="shared" si="26"/>
        <v>0</v>
      </c>
      <c r="AW12" s="165">
        <f t="shared" si="27"/>
        <v>400000</v>
      </c>
      <c r="AX12" s="488"/>
      <c r="AY12" s="148">
        <f t="shared" si="28"/>
        <v>0</v>
      </c>
      <c r="AZ12" s="165">
        <f t="shared" si="29"/>
        <v>0</v>
      </c>
      <c r="BA12" s="488"/>
      <c r="BB12" s="148">
        <f t="shared" si="30"/>
        <v>0</v>
      </c>
      <c r="BC12" s="165">
        <f t="shared" si="31"/>
        <v>0</v>
      </c>
      <c r="BD12" s="488"/>
      <c r="BE12" s="148">
        <f t="shared" si="32"/>
        <v>0</v>
      </c>
      <c r="BF12" s="165">
        <f t="shared" si="33"/>
        <v>0</v>
      </c>
      <c r="BG12" s="488"/>
      <c r="BH12" s="148">
        <f t="shared" si="34"/>
        <v>0</v>
      </c>
      <c r="BI12" s="165">
        <f t="shared" si="35"/>
        <v>0</v>
      </c>
      <c r="BJ12" s="488"/>
      <c r="BK12" s="148">
        <f t="shared" si="36"/>
        <v>0</v>
      </c>
      <c r="BL12" s="165">
        <f t="shared" si="37"/>
        <v>0</v>
      </c>
      <c r="BM12" s="488"/>
      <c r="BN12" s="148">
        <f t="shared" si="38"/>
        <v>0</v>
      </c>
      <c r="BO12" s="165">
        <f t="shared" si="39"/>
        <v>0</v>
      </c>
      <c r="BP12" s="488"/>
      <c r="BQ12" s="148">
        <f t="shared" si="40"/>
        <v>0</v>
      </c>
      <c r="BR12" s="165">
        <f t="shared" si="41"/>
        <v>0</v>
      </c>
      <c r="BS12" s="488"/>
      <c r="BT12" s="148">
        <f t="shared" si="42"/>
        <v>0</v>
      </c>
      <c r="BU12" s="165">
        <f t="shared" si="43"/>
        <v>0</v>
      </c>
      <c r="BV12" s="488"/>
      <c r="BW12" s="148">
        <f t="shared" si="44"/>
        <v>0</v>
      </c>
      <c r="BX12" s="165">
        <f t="shared" si="45"/>
        <v>0</v>
      </c>
      <c r="BY12" s="488"/>
      <c r="BZ12" s="148">
        <f t="shared" si="46"/>
        <v>0</v>
      </c>
      <c r="CA12" s="165">
        <f t="shared" si="47"/>
        <v>0</v>
      </c>
      <c r="CB12" s="488"/>
      <c r="CC12" s="148">
        <f t="shared" si="48"/>
        <v>0</v>
      </c>
      <c r="CD12" s="165">
        <f t="shared" si="49"/>
        <v>0</v>
      </c>
      <c r="CE12" s="488"/>
      <c r="CF12" s="148">
        <f t="shared" si="50"/>
        <v>0</v>
      </c>
      <c r="CG12" s="165">
        <f t="shared" si="51"/>
        <v>0</v>
      </c>
      <c r="CH12" s="488"/>
      <c r="CI12" s="148">
        <f t="shared" si="52"/>
        <v>0</v>
      </c>
      <c r="CJ12" s="165">
        <f t="shared" si="53"/>
        <v>0</v>
      </c>
      <c r="CK12" s="488"/>
      <c r="CL12" s="148">
        <f t="shared" si="54"/>
        <v>0</v>
      </c>
      <c r="CM12" s="165">
        <f t="shared" si="55"/>
        <v>0</v>
      </c>
      <c r="CN12" s="488"/>
      <c r="CO12" s="148">
        <f t="shared" si="56"/>
        <v>0</v>
      </c>
      <c r="CP12" s="165">
        <f t="shared" si="57"/>
        <v>0</v>
      </c>
      <c r="CQ12" s="488"/>
      <c r="CR12" s="148">
        <f t="shared" si="58"/>
        <v>0</v>
      </c>
      <c r="CS12" s="165">
        <f t="shared" si="59"/>
        <v>0</v>
      </c>
    </row>
    <row r="13" spans="1:100" x14ac:dyDescent="0.25">
      <c r="A13" s="17"/>
      <c r="B13" s="25" t="s">
        <v>282</v>
      </c>
      <c r="C13" s="39"/>
      <c r="D13" s="164">
        <v>500000</v>
      </c>
      <c r="E13" s="68"/>
      <c r="F13" s="148">
        <f t="shared" si="0"/>
        <v>0</v>
      </c>
      <c r="G13" s="323">
        <f t="shared" si="1"/>
        <v>0</v>
      </c>
      <c r="H13" s="488"/>
      <c r="I13" s="148">
        <f t="shared" si="2"/>
        <v>0</v>
      </c>
      <c r="J13" s="323">
        <f t="shared" si="3"/>
        <v>0</v>
      </c>
      <c r="K13" s="488"/>
      <c r="L13" s="148">
        <f t="shared" si="4"/>
        <v>0</v>
      </c>
      <c r="M13" s="165">
        <f t="shared" si="5"/>
        <v>0</v>
      </c>
      <c r="N13" s="488">
        <f>1</f>
        <v>1</v>
      </c>
      <c r="O13" s="148">
        <f t="shared" si="6"/>
        <v>0</v>
      </c>
      <c r="P13" s="165">
        <f t="shared" si="7"/>
        <v>500000</v>
      </c>
      <c r="Q13" s="488"/>
      <c r="R13" s="148">
        <f t="shared" si="8"/>
        <v>0</v>
      </c>
      <c r="S13" s="165">
        <f t="shared" si="9"/>
        <v>0</v>
      </c>
      <c r="T13" s="488"/>
      <c r="U13" s="148">
        <f t="shared" si="60"/>
        <v>0</v>
      </c>
      <c r="V13" s="165">
        <f t="shared" si="61"/>
        <v>0</v>
      </c>
      <c r="W13" s="488"/>
      <c r="X13" s="148">
        <f t="shared" si="10"/>
        <v>0</v>
      </c>
      <c r="Y13" s="165">
        <f t="shared" si="11"/>
        <v>0</v>
      </c>
      <c r="Z13" s="488">
        <f>1</f>
        <v>1</v>
      </c>
      <c r="AA13" s="148">
        <f t="shared" si="12"/>
        <v>0</v>
      </c>
      <c r="AB13" s="165">
        <f t="shared" si="13"/>
        <v>500000</v>
      </c>
      <c r="AC13" s="488"/>
      <c r="AD13" s="148">
        <f t="shared" si="14"/>
        <v>0</v>
      </c>
      <c r="AE13" s="165">
        <f t="shared" si="15"/>
        <v>0</v>
      </c>
      <c r="AF13" s="488">
        <f>1</f>
        <v>1</v>
      </c>
      <c r="AG13" s="148">
        <f t="shared" si="16"/>
        <v>0</v>
      </c>
      <c r="AH13" s="165">
        <f t="shared" si="17"/>
        <v>500000</v>
      </c>
      <c r="AI13" s="488"/>
      <c r="AJ13" s="148">
        <f t="shared" si="18"/>
        <v>0</v>
      </c>
      <c r="AK13" s="165">
        <f t="shared" si="19"/>
        <v>0</v>
      </c>
      <c r="AL13" s="488"/>
      <c r="AM13" s="148">
        <f t="shared" si="20"/>
        <v>0</v>
      </c>
      <c r="AN13" s="165">
        <f t="shared" si="21"/>
        <v>0</v>
      </c>
      <c r="AO13" s="488">
        <f>1</f>
        <v>1</v>
      </c>
      <c r="AP13" s="148">
        <f t="shared" si="22"/>
        <v>0</v>
      </c>
      <c r="AQ13" s="165">
        <f t="shared" si="23"/>
        <v>500000</v>
      </c>
      <c r="AR13" s="488"/>
      <c r="AS13" s="148">
        <f t="shared" si="24"/>
        <v>0</v>
      </c>
      <c r="AT13" s="165">
        <f t="shared" si="25"/>
        <v>0</v>
      </c>
      <c r="AU13" s="488"/>
      <c r="AV13" s="148">
        <f t="shared" si="26"/>
        <v>0</v>
      </c>
      <c r="AW13" s="165">
        <f t="shared" si="27"/>
        <v>0</v>
      </c>
      <c r="AX13" s="488"/>
      <c r="AY13" s="148">
        <f t="shared" si="28"/>
        <v>0</v>
      </c>
      <c r="AZ13" s="165">
        <f t="shared" si="29"/>
        <v>0</v>
      </c>
      <c r="BA13" s="488"/>
      <c r="BB13" s="148">
        <f t="shared" si="30"/>
        <v>0</v>
      </c>
      <c r="BC13" s="165">
        <f t="shared" si="31"/>
        <v>0</v>
      </c>
      <c r="BD13" s="488"/>
      <c r="BE13" s="148">
        <f t="shared" si="32"/>
        <v>0</v>
      </c>
      <c r="BF13" s="165">
        <f t="shared" si="33"/>
        <v>0</v>
      </c>
      <c r="BG13" s="488">
        <v>1</v>
      </c>
      <c r="BH13" s="148">
        <f t="shared" si="34"/>
        <v>0</v>
      </c>
      <c r="BI13" s="165">
        <f t="shared" si="35"/>
        <v>500000</v>
      </c>
      <c r="BJ13" s="488"/>
      <c r="BK13" s="148">
        <f t="shared" si="36"/>
        <v>0</v>
      </c>
      <c r="BL13" s="165">
        <f t="shared" si="37"/>
        <v>0</v>
      </c>
      <c r="BM13" s="488"/>
      <c r="BN13" s="148">
        <f t="shared" si="38"/>
        <v>0</v>
      </c>
      <c r="BO13" s="165">
        <f t="shared" si="39"/>
        <v>0</v>
      </c>
      <c r="BP13" s="488"/>
      <c r="BQ13" s="148">
        <f t="shared" si="40"/>
        <v>0</v>
      </c>
      <c r="BR13" s="165">
        <f t="shared" si="41"/>
        <v>0</v>
      </c>
      <c r="BS13" s="488">
        <v>1</v>
      </c>
      <c r="BT13" s="148">
        <f t="shared" si="42"/>
        <v>0</v>
      </c>
      <c r="BU13" s="165">
        <f t="shared" si="43"/>
        <v>500000</v>
      </c>
      <c r="BV13" s="488"/>
      <c r="BW13" s="148">
        <f t="shared" si="44"/>
        <v>0</v>
      </c>
      <c r="BX13" s="165">
        <f t="shared" si="45"/>
        <v>0</v>
      </c>
      <c r="BY13" s="488"/>
      <c r="BZ13" s="148">
        <f t="shared" si="46"/>
        <v>0</v>
      </c>
      <c r="CA13" s="165">
        <f t="shared" si="47"/>
        <v>0</v>
      </c>
      <c r="CB13" s="488"/>
      <c r="CC13" s="148">
        <f t="shared" si="48"/>
        <v>0</v>
      </c>
      <c r="CD13" s="165">
        <f t="shared" si="49"/>
        <v>0</v>
      </c>
      <c r="CE13" s="488"/>
      <c r="CF13" s="148">
        <f t="shared" si="50"/>
        <v>0</v>
      </c>
      <c r="CG13" s="165">
        <f t="shared" si="51"/>
        <v>0</v>
      </c>
      <c r="CH13" s="488"/>
      <c r="CI13" s="148">
        <f t="shared" si="52"/>
        <v>0</v>
      </c>
      <c r="CJ13" s="165">
        <f t="shared" si="53"/>
        <v>0</v>
      </c>
      <c r="CK13" s="488"/>
      <c r="CL13" s="148">
        <f t="shared" si="54"/>
        <v>0</v>
      </c>
      <c r="CM13" s="165">
        <f t="shared" si="55"/>
        <v>0</v>
      </c>
      <c r="CN13" s="488">
        <f>1</f>
        <v>1</v>
      </c>
      <c r="CO13" s="148">
        <f t="shared" si="56"/>
        <v>0</v>
      </c>
      <c r="CP13" s="165">
        <f t="shared" si="57"/>
        <v>500000</v>
      </c>
      <c r="CQ13" s="488"/>
      <c r="CR13" s="148">
        <f t="shared" si="58"/>
        <v>0</v>
      </c>
      <c r="CS13" s="165">
        <f t="shared" si="59"/>
        <v>0</v>
      </c>
    </row>
    <row r="14" spans="1:100" x14ac:dyDescent="0.25">
      <c r="A14" s="17"/>
      <c r="B14" s="25" t="s">
        <v>246</v>
      </c>
      <c r="C14" s="39"/>
      <c r="D14" s="164">
        <v>500000</v>
      </c>
      <c r="E14" s="367"/>
      <c r="F14" s="148"/>
      <c r="G14" s="323">
        <f t="shared" si="1"/>
        <v>0</v>
      </c>
      <c r="H14" s="488"/>
      <c r="I14" s="148"/>
      <c r="J14" s="323">
        <f t="shared" si="3"/>
        <v>0</v>
      </c>
      <c r="K14" s="488"/>
      <c r="L14" s="148"/>
      <c r="M14" s="165">
        <f t="shared" si="5"/>
        <v>0</v>
      </c>
      <c r="N14" s="488"/>
      <c r="O14" s="148"/>
      <c r="P14" s="165">
        <f t="shared" si="7"/>
        <v>0</v>
      </c>
      <c r="Q14" s="488"/>
      <c r="R14" s="148"/>
      <c r="S14" s="165">
        <f t="shared" si="9"/>
        <v>0</v>
      </c>
      <c r="T14" s="488">
        <f>1</f>
        <v>1</v>
      </c>
      <c r="U14" s="148"/>
      <c r="V14" s="165">
        <f t="shared" si="61"/>
        <v>500000</v>
      </c>
      <c r="W14" s="488"/>
      <c r="X14" s="148"/>
      <c r="Y14" s="165">
        <f t="shared" si="11"/>
        <v>0</v>
      </c>
      <c r="Z14" s="488"/>
      <c r="AA14" s="148"/>
      <c r="AB14" s="165">
        <f t="shared" si="13"/>
        <v>0</v>
      </c>
      <c r="AC14" s="488"/>
      <c r="AD14" s="148"/>
      <c r="AE14" s="165">
        <f t="shared" si="15"/>
        <v>0</v>
      </c>
      <c r="AF14" s="488"/>
      <c r="AG14" s="148"/>
      <c r="AH14" s="165">
        <f t="shared" si="17"/>
        <v>0</v>
      </c>
      <c r="AI14" s="488"/>
      <c r="AJ14" s="148"/>
      <c r="AK14" s="165">
        <f t="shared" si="19"/>
        <v>0</v>
      </c>
      <c r="AL14" s="488"/>
      <c r="AM14" s="148"/>
      <c r="AN14" s="165">
        <f t="shared" si="21"/>
        <v>0</v>
      </c>
      <c r="AO14" s="488"/>
      <c r="AP14" s="148"/>
      <c r="AQ14" s="165">
        <f t="shared" si="23"/>
        <v>0</v>
      </c>
      <c r="AR14" s="488"/>
      <c r="AS14" s="148"/>
      <c r="AT14" s="165">
        <f t="shared" si="25"/>
        <v>0</v>
      </c>
      <c r="AU14" s="488"/>
      <c r="AV14" s="148"/>
      <c r="AW14" s="165">
        <f t="shared" si="27"/>
        <v>0</v>
      </c>
      <c r="AX14" s="488"/>
      <c r="AY14" s="148"/>
      <c r="AZ14" s="165">
        <f t="shared" si="29"/>
        <v>0</v>
      </c>
      <c r="BA14" s="488"/>
      <c r="BB14" s="148"/>
      <c r="BC14" s="165">
        <f t="shared" si="31"/>
        <v>0</v>
      </c>
      <c r="BD14" s="488"/>
      <c r="BE14" s="148"/>
      <c r="BF14" s="165">
        <f t="shared" si="33"/>
        <v>0</v>
      </c>
      <c r="BG14" s="488"/>
      <c r="BH14" s="148"/>
      <c r="BI14" s="165">
        <f t="shared" si="35"/>
        <v>0</v>
      </c>
      <c r="BJ14" s="488"/>
      <c r="BK14" s="148"/>
      <c r="BL14" s="165">
        <f t="shared" si="37"/>
        <v>0</v>
      </c>
      <c r="BM14" s="488"/>
      <c r="BN14" s="148"/>
      <c r="BO14" s="165">
        <f t="shared" si="39"/>
        <v>0</v>
      </c>
      <c r="BP14" s="488"/>
      <c r="BQ14" s="148"/>
      <c r="BR14" s="165">
        <f t="shared" si="41"/>
        <v>0</v>
      </c>
      <c r="BS14" s="488"/>
      <c r="BT14" s="148"/>
      <c r="BU14" s="165">
        <f t="shared" si="43"/>
        <v>0</v>
      </c>
      <c r="BV14" s="488"/>
      <c r="BW14" s="148"/>
      <c r="BX14" s="165">
        <f t="shared" si="45"/>
        <v>0</v>
      </c>
      <c r="BY14" s="488"/>
      <c r="BZ14" s="148"/>
      <c r="CA14" s="165">
        <f t="shared" si="47"/>
        <v>0</v>
      </c>
      <c r="CB14" s="488"/>
      <c r="CC14" s="148"/>
      <c r="CD14" s="165">
        <f t="shared" si="49"/>
        <v>0</v>
      </c>
      <c r="CE14" s="488"/>
      <c r="CF14" s="148"/>
      <c r="CG14" s="165">
        <f t="shared" si="51"/>
        <v>0</v>
      </c>
      <c r="CH14" s="488">
        <v>1</v>
      </c>
      <c r="CI14" s="148"/>
      <c r="CJ14" s="165">
        <f t="shared" si="53"/>
        <v>500000</v>
      </c>
      <c r="CK14" s="488"/>
      <c r="CL14" s="148"/>
      <c r="CM14" s="165">
        <f t="shared" si="55"/>
        <v>0</v>
      </c>
      <c r="CN14" s="488"/>
      <c r="CO14" s="148"/>
      <c r="CP14" s="165">
        <f t="shared" si="57"/>
        <v>0</v>
      </c>
      <c r="CQ14" s="488"/>
      <c r="CR14" s="148"/>
      <c r="CS14" s="165">
        <f t="shared" si="59"/>
        <v>0</v>
      </c>
    </row>
    <row r="15" spans="1:100" x14ac:dyDescent="0.25">
      <c r="A15" s="17"/>
      <c r="B15" s="25" t="s">
        <v>371</v>
      </c>
      <c r="C15" s="39"/>
      <c r="D15" s="164">
        <v>400000</v>
      </c>
      <c r="E15" s="69">
        <f>1</f>
        <v>1</v>
      </c>
      <c r="F15" s="148">
        <f t="shared" si="0"/>
        <v>0</v>
      </c>
      <c r="G15" s="323">
        <f t="shared" si="1"/>
        <v>400000</v>
      </c>
      <c r="H15" s="488"/>
      <c r="I15" s="148">
        <f t="shared" si="2"/>
        <v>0</v>
      </c>
      <c r="J15" s="323">
        <f t="shared" si="3"/>
        <v>0</v>
      </c>
      <c r="K15" s="488"/>
      <c r="L15" s="148">
        <f t="shared" si="4"/>
        <v>0</v>
      </c>
      <c r="M15" s="165">
        <f t="shared" si="5"/>
        <v>0</v>
      </c>
      <c r="N15" s="488"/>
      <c r="O15" s="148">
        <f t="shared" si="6"/>
        <v>0</v>
      </c>
      <c r="P15" s="165">
        <f t="shared" si="7"/>
        <v>0</v>
      </c>
      <c r="Q15" s="488"/>
      <c r="R15" s="148">
        <f t="shared" si="8"/>
        <v>0</v>
      </c>
      <c r="S15" s="165">
        <f t="shared" si="9"/>
        <v>0</v>
      </c>
      <c r="T15" s="488"/>
      <c r="U15" s="148">
        <f t="shared" si="60"/>
        <v>0</v>
      </c>
      <c r="V15" s="165">
        <f t="shared" si="61"/>
        <v>0</v>
      </c>
      <c r="W15" s="488"/>
      <c r="X15" s="148">
        <f t="shared" si="10"/>
        <v>0</v>
      </c>
      <c r="Y15" s="165">
        <f t="shared" si="11"/>
        <v>0</v>
      </c>
      <c r="Z15" s="488"/>
      <c r="AA15" s="148">
        <f t="shared" si="12"/>
        <v>0</v>
      </c>
      <c r="AB15" s="165">
        <f t="shared" si="13"/>
        <v>0</v>
      </c>
      <c r="AC15" s="488"/>
      <c r="AD15" s="148">
        <f t="shared" si="14"/>
        <v>0</v>
      </c>
      <c r="AE15" s="165">
        <f t="shared" si="15"/>
        <v>0</v>
      </c>
      <c r="AF15" s="488"/>
      <c r="AG15" s="148">
        <f t="shared" si="16"/>
        <v>0</v>
      </c>
      <c r="AH15" s="165">
        <f t="shared" si="17"/>
        <v>0</v>
      </c>
      <c r="AI15" s="488"/>
      <c r="AJ15" s="148">
        <f t="shared" si="18"/>
        <v>0</v>
      </c>
      <c r="AK15" s="165">
        <f t="shared" si="19"/>
        <v>0</v>
      </c>
      <c r="AL15" s="488"/>
      <c r="AM15" s="148">
        <f t="shared" si="20"/>
        <v>0</v>
      </c>
      <c r="AN15" s="165">
        <f t="shared" si="21"/>
        <v>0</v>
      </c>
      <c r="AO15" s="488"/>
      <c r="AP15" s="148">
        <f t="shared" si="22"/>
        <v>0</v>
      </c>
      <c r="AQ15" s="165">
        <f t="shared" si="23"/>
        <v>0</v>
      </c>
      <c r="AR15" s="488"/>
      <c r="AS15" s="148">
        <f t="shared" si="24"/>
        <v>0</v>
      </c>
      <c r="AT15" s="165">
        <f t="shared" si="25"/>
        <v>0</v>
      </c>
      <c r="AU15" s="488">
        <f>1+1</f>
        <v>2</v>
      </c>
      <c r="AV15" s="148">
        <f t="shared" si="26"/>
        <v>0</v>
      </c>
      <c r="AW15" s="165">
        <f t="shared" si="27"/>
        <v>800000</v>
      </c>
      <c r="AX15" s="488"/>
      <c r="AY15" s="148">
        <f t="shared" si="28"/>
        <v>0</v>
      </c>
      <c r="AZ15" s="165">
        <f t="shared" si="29"/>
        <v>0</v>
      </c>
      <c r="BA15" s="488"/>
      <c r="BB15" s="148">
        <f t="shared" ref="BB15:BB59" si="62">BA15*AM15</f>
        <v>0</v>
      </c>
      <c r="BC15" s="165">
        <f t="shared" si="31"/>
        <v>0</v>
      </c>
      <c r="BD15" s="488">
        <v>1</v>
      </c>
      <c r="BE15" s="148">
        <f t="shared" ref="BE15:BE59" si="63">BD15*AP15</f>
        <v>0</v>
      </c>
      <c r="BF15" s="165">
        <f t="shared" si="33"/>
        <v>400000</v>
      </c>
      <c r="BG15" s="488"/>
      <c r="BH15" s="148">
        <f t="shared" ref="BH15:BH59" si="64">BG15*AP15</f>
        <v>0</v>
      </c>
      <c r="BI15" s="165">
        <f t="shared" si="35"/>
        <v>0</v>
      </c>
      <c r="BJ15" s="488">
        <f>1</f>
        <v>1</v>
      </c>
      <c r="BK15" s="148">
        <f t="shared" ref="BK15:BK59" si="65">BJ15*AS15</f>
        <v>0</v>
      </c>
      <c r="BL15" s="165">
        <f t="shared" si="37"/>
        <v>400000</v>
      </c>
      <c r="BM15" s="488"/>
      <c r="BN15" s="148">
        <f t="shared" ref="BN15:BN59" si="66">BM15*AS15</f>
        <v>0</v>
      </c>
      <c r="BO15" s="165">
        <f t="shared" si="39"/>
        <v>0</v>
      </c>
      <c r="BP15" s="488"/>
      <c r="BQ15" s="148">
        <f t="shared" ref="BQ15:BQ59" si="67">BP15*AV15</f>
        <v>0</v>
      </c>
      <c r="BR15" s="165">
        <f t="shared" si="41"/>
        <v>0</v>
      </c>
      <c r="BS15" s="488"/>
      <c r="BT15" s="148">
        <f t="shared" ref="BT15:BT59" si="68">BS15*AY15</f>
        <v>0</v>
      </c>
      <c r="BU15" s="165">
        <f t="shared" si="43"/>
        <v>0</v>
      </c>
      <c r="BV15" s="488"/>
      <c r="BW15" s="148">
        <f t="shared" ref="BW15:BW59" si="69">BV15*BB15</f>
        <v>0</v>
      </c>
      <c r="BX15" s="165">
        <f t="shared" si="45"/>
        <v>0</v>
      </c>
      <c r="BY15" s="488"/>
      <c r="BZ15" s="148">
        <f t="shared" ref="BZ15:BZ59" si="70">BY15*BE15</f>
        <v>0</v>
      </c>
      <c r="CA15" s="165">
        <f t="shared" si="47"/>
        <v>0</v>
      </c>
      <c r="CB15" s="488"/>
      <c r="CC15" s="148">
        <f t="shared" ref="CC15:CC59" si="71">CB15*BH15</f>
        <v>0</v>
      </c>
      <c r="CD15" s="165">
        <f t="shared" si="49"/>
        <v>0</v>
      </c>
      <c r="CE15" s="488"/>
      <c r="CF15" s="148">
        <f t="shared" ref="CF15:CF59" si="72">CE15*BK15</f>
        <v>0</v>
      </c>
      <c r="CG15" s="165">
        <f t="shared" si="51"/>
        <v>0</v>
      </c>
      <c r="CH15" s="488"/>
      <c r="CI15" s="148">
        <f t="shared" ref="CI15:CI59" si="73">CH15*BN15</f>
        <v>0</v>
      </c>
      <c r="CJ15" s="165">
        <f t="shared" si="53"/>
        <v>0</v>
      </c>
      <c r="CK15" s="488"/>
      <c r="CL15" s="148">
        <f t="shared" ref="CL15:CL59" si="74">CK15*BQ15</f>
        <v>0</v>
      </c>
      <c r="CM15" s="165">
        <f t="shared" si="55"/>
        <v>0</v>
      </c>
      <c r="CN15" s="488"/>
      <c r="CO15" s="148">
        <f t="shared" ref="CO15:CO59" si="75">CN15*BT15</f>
        <v>0</v>
      </c>
      <c r="CP15" s="165">
        <f t="shared" si="57"/>
        <v>0</v>
      </c>
      <c r="CQ15" s="488"/>
      <c r="CR15" s="148">
        <f t="shared" ref="CR15:CR59" si="76">CQ15*BW15</f>
        <v>0</v>
      </c>
      <c r="CS15" s="165">
        <f t="shared" si="59"/>
        <v>0</v>
      </c>
    </row>
    <row r="16" spans="1:100" x14ac:dyDescent="0.25">
      <c r="A16" s="17"/>
      <c r="B16" s="25" t="s">
        <v>115</v>
      </c>
      <c r="C16" s="39"/>
      <c r="D16" s="164">
        <v>275000</v>
      </c>
      <c r="E16" s="71"/>
      <c r="F16" s="148">
        <f t="shared" si="0"/>
        <v>0</v>
      </c>
      <c r="G16" s="323">
        <f t="shared" si="1"/>
        <v>0</v>
      </c>
      <c r="H16" s="488"/>
      <c r="I16" s="148">
        <f t="shared" si="2"/>
        <v>0</v>
      </c>
      <c r="J16" s="323">
        <f t="shared" si="3"/>
        <v>0</v>
      </c>
      <c r="K16" s="488"/>
      <c r="L16" s="148">
        <f t="shared" si="4"/>
        <v>0</v>
      </c>
      <c r="M16" s="165">
        <f t="shared" si="5"/>
        <v>0</v>
      </c>
      <c r="N16" s="488"/>
      <c r="O16" s="148">
        <f t="shared" si="6"/>
        <v>0</v>
      </c>
      <c r="P16" s="165">
        <f t="shared" si="7"/>
        <v>0</v>
      </c>
      <c r="Q16" s="488"/>
      <c r="R16" s="148">
        <f t="shared" si="8"/>
        <v>0</v>
      </c>
      <c r="S16" s="165">
        <f t="shared" si="9"/>
        <v>0</v>
      </c>
      <c r="T16" s="488"/>
      <c r="U16" s="148">
        <f t="shared" si="60"/>
        <v>0</v>
      </c>
      <c r="V16" s="165">
        <f t="shared" si="61"/>
        <v>0</v>
      </c>
      <c r="W16" s="488"/>
      <c r="X16" s="148">
        <f t="shared" si="10"/>
        <v>0</v>
      </c>
      <c r="Y16" s="165">
        <f t="shared" si="11"/>
        <v>0</v>
      </c>
      <c r="Z16" s="488"/>
      <c r="AA16" s="148">
        <f t="shared" si="12"/>
        <v>0</v>
      </c>
      <c r="AB16" s="165">
        <f t="shared" si="13"/>
        <v>0</v>
      </c>
      <c r="AC16" s="488"/>
      <c r="AD16" s="148">
        <f t="shared" si="14"/>
        <v>0</v>
      </c>
      <c r="AE16" s="165">
        <f t="shared" si="15"/>
        <v>0</v>
      </c>
      <c r="AF16" s="488"/>
      <c r="AG16" s="148">
        <f t="shared" si="16"/>
        <v>0</v>
      </c>
      <c r="AH16" s="165">
        <f t="shared" si="17"/>
        <v>0</v>
      </c>
      <c r="AI16" s="488"/>
      <c r="AJ16" s="148">
        <f t="shared" si="18"/>
        <v>0</v>
      </c>
      <c r="AK16" s="165">
        <f t="shared" si="19"/>
        <v>0</v>
      </c>
      <c r="AL16" s="488"/>
      <c r="AM16" s="148">
        <f t="shared" si="20"/>
        <v>0</v>
      </c>
      <c r="AN16" s="165">
        <f t="shared" si="21"/>
        <v>0</v>
      </c>
      <c r="AO16" s="488">
        <v>1</v>
      </c>
      <c r="AP16" s="148">
        <f t="shared" si="22"/>
        <v>0</v>
      </c>
      <c r="AQ16" s="165">
        <f t="shared" si="23"/>
        <v>275000</v>
      </c>
      <c r="AR16" s="488"/>
      <c r="AS16" s="148">
        <f t="shared" si="24"/>
        <v>0</v>
      </c>
      <c r="AT16" s="165">
        <f t="shared" si="25"/>
        <v>0</v>
      </c>
      <c r="AU16" s="488"/>
      <c r="AV16" s="148">
        <f t="shared" si="26"/>
        <v>0</v>
      </c>
      <c r="AW16" s="165">
        <f t="shared" si="27"/>
        <v>0</v>
      </c>
      <c r="AX16" s="488"/>
      <c r="AY16" s="148">
        <f t="shared" si="28"/>
        <v>0</v>
      </c>
      <c r="AZ16" s="165">
        <f t="shared" si="29"/>
        <v>0</v>
      </c>
      <c r="BA16" s="488"/>
      <c r="BB16" s="148">
        <f t="shared" si="62"/>
        <v>0</v>
      </c>
      <c r="BC16" s="165">
        <f t="shared" si="31"/>
        <v>0</v>
      </c>
      <c r="BD16" s="488"/>
      <c r="BE16" s="148">
        <f t="shared" si="63"/>
        <v>0</v>
      </c>
      <c r="BF16" s="165">
        <f t="shared" si="33"/>
        <v>0</v>
      </c>
      <c r="BG16" s="488"/>
      <c r="BH16" s="148">
        <f t="shared" si="64"/>
        <v>0</v>
      </c>
      <c r="BI16" s="165">
        <f t="shared" si="35"/>
        <v>0</v>
      </c>
      <c r="BJ16" s="488"/>
      <c r="BK16" s="148">
        <f t="shared" si="65"/>
        <v>0</v>
      </c>
      <c r="BL16" s="165">
        <f t="shared" si="37"/>
        <v>0</v>
      </c>
      <c r="BM16" s="488"/>
      <c r="BN16" s="148">
        <f t="shared" si="66"/>
        <v>0</v>
      </c>
      <c r="BO16" s="165">
        <f t="shared" si="39"/>
        <v>0</v>
      </c>
      <c r="BP16" s="488"/>
      <c r="BQ16" s="148">
        <f t="shared" si="67"/>
        <v>0</v>
      </c>
      <c r="BR16" s="165">
        <f t="shared" si="41"/>
        <v>0</v>
      </c>
      <c r="BS16" s="488"/>
      <c r="BT16" s="148">
        <f t="shared" si="68"/>
        <v>0</v>
      </c>
      <c r="BU16" s="165">
        <f t="shared" si="43"/>
        <v>0</v>
      </c>
      <c r="BV16" s="488"/>
      <c r="BW16" s="148">
        <f t="shared" si="69"/>
        <v>0</v>
      </c>
      <c r="BX16" s="165">
        <f t="shared" si="45"/>
        <v>0</v>
      </c>
      <c r="BY16" s="488"/>
      <c r="BZ16" s="148">
        <f t="shared" si="70"/>
        <v>0</v>
      </c>
      <c r="CA16" s="165">
        <f t="shared" si="47"/>
        <v>0</v>
      </c>
      <c r="CB16" s="488"/>
      <c r="CC16" s="148">
        <f t="shared" si="71"/>
        <v>0</v>
      </c>
      <c r="CD16" s="165">
        <f t="shared" si="49"/>
        <v>0</v>
      </c>
      <c r="CE16" s="488"/>
      <c r="CF16" s="148">
        <f t="shared" si="72"/>
        <v>0</v>
      </c>
      <c r="CG16" s="165">
        <f t="shared" si="51"/>
        <v>0</v>
      </c>
      <c r="CH16" s="488"/>
      <c r="CI16" s="148">
        <f t="shared" si="73"/>
        <v>0</v>
      </c>
      <c r="CJ16" s="165">
        <f t="shared" si="53"/>
        <v>0</v>
      </c>
      <c r="CK16" s="488"/>
      <c r="CL16" s="148">
        <f t="shared" si="74"/>
        <v>0</v>
      </c>
      <c r="CM16" s="165">
        <f t="shared" si="55"/>
        <v>0</v>
      </c>
      <c r="CN16" s="488"/>
      <c r="CO16" s="148">
        <f t="shared" si="75"/>
        <v>0</v>
      </c>
      <c r="CP16" s="165">
        <f t="shared" si="57"/>
        <v>0</v>
      </c>
      <c r="CQ16" s="488"/>
      <c r="CR16" s="148">
        <f t="shared" si="76"/>
        <v>0</v>
      </c>
      <c r="CS16" s="165">
        <f t="shared" si="59"/>
        <v>0</v>
      </c>
    </row>
    <row r="17" spans="1:97" x14ac:dyDescent="0.25">
      <c r="A17" s="17"/>
      <c r="B17" s="25" t="s">
        <v>117</v>
      </c>
      <c r="C17" s="39"/>
      <c r="D17" s="164">
        <v>550000</v>
      </c>
      <c r="E17" s="72"/>
      <c r="F17" s="148">
        <f t="shared" si="0"/>
        <v>0</v>
      </c>
      <c r="G17" s="323">
        <f t="shared" si="1"/>
        <v>0</v>
      </c>
      <c r="H17" s="488"/>
      <c r="I17" s="148">
        <f t="shared" si="2"/>
        <v>0</v>
      </c>
      <c r="J17" s="323">
        <f t="shared" si="3"/>
        <v>0</v>
      </c>
      <c r="K17" s="488"/>
      <c r="L17" s="148">
        <f t="shared" si="4"/>
        <v>0</v>
      </c>
      <c r="M17" s="165">
        <f t="shared" si="5"/>
        <v>0</v>
      </c>
      <c r="N17" s="488"/>
      <c r="O17" s="148">
        <f t="shared" si="6"/>
        <v>0</v>
      </c>
      <c r="P17" s="165">
        <f t="shared" si="7"/>
        <v>0</v>
      </c>
      <c r="Q17" s="488">
        <f>1</f>
        <v>1</v>
      </c>
      <c r="R17" s="148">
        <f t="shared" si="8"/>
        <v>0</v>
      </c>
      <c r="S17" s="165">
        <f t="shared" si="9"/>
        <v>550000</v>
      </c>
      <c r="T17" s="488"/>
      <c r="U17" s="148">
        <f t="shared" si="60"/>
        <v>0</v>
      </c>
      <c r="V17" s="165">
        <f t="shared" si="61"/>
        <v>0</v>
      </c>
      <c r="W17" s="488"/>
      <c r="X17" s="148">
        <f t="shared" si="10"/>
        <v>0</v>
      </c>
      <c r="Y17" s="165">
        <f t="shared" si="11"/>
        <v>0</v>
      </c>
      <c r="Z17" s="488"/>
      <c r="AA17" s="148">
        <f t="shared" si="12"/>
        <v>0</v>
      </c>
      <c r="AB17" s="165">
        <f t="shared" si="13"/>
        <v>0</v>
      </c>
      <c r="AC17" s="488">
        <f>1</f>
        <v>1</v>
      </c>
      <c r="AD17" s="148">
        <f t="shared" si="14"/>
        <v>0</v>
      </c>
      <c r="AE17" s="165">
        <f t="shared" si="15"/>
        <v>550000</v>
      </c>
      <c r="AF17" s="488"/>
      <c r="AG17" s="148">
        <f t="shared" si="16"/>
        <v>0</v>
      </c>
      <c r="AH17" s="165">
        <f t="shared" si="17"/>
        <v>0</v>
      </c>
      <c r="AI17" s="488"/>
      <c r="AJ17" s="148">
        <f t="shared" si="18"/>
        <v>0</v>
      </c>
      <c r="AK17" s="165">
        <f t="shared" si="19"/>
        <v>0</v>
      </c>
      <c r="AL17" s="488"/>
      <c r="AM17" s="148">
        <f t="shared" si="20"/>
        <v>0</v>
      </c>
      <c r="AN17" s="165">
        <f t="shared" si="21"/>
        <v>0</v>
      </c>
      <c r="AO17" s="488"/>
      <c r="AP17" s="148">
        <f t="shared" si="22"/>
        <v>0</v>
      </c>
      <c r="AQ17" s="165">
        <f t="shared" si="23"/>
        <v>0</v>
      </c>
      <c r="AR17" s="488"/>
      <c r="AS17" s="148">
        <f t="shared" si="24"/>
        <v>0</v>
      </c>
      <c r="AT17" s="165">
        <f t="shared" si="25"/>
        <v>0</v>
      </c>
      <c r="AU17" s="488"/>
      <c r="AV17" s="148">
        <f t="shared" si="26"/>
        <v>0</v>
      </c>
      <c r="AW17" s="165">
        <f t="shared" si="27"/>
        <v>0</v>
      </c>
      <c r="AX17" s="488"/>
      <c r="AY17" s="148">
        <f t="shared" si="28"/>
        <v>0</v>
      </c>
      <c r="AZ17" s="165">
        <f t="shared" si="29"/>
        <v>0</v>
      </c>
      <c r="BA17" s="488"/>
      <c r="BB17" s="148">
        <f t="shared" si="62"/>
        <v>0</v>
      </c>
      <c r="BC17" s="165">
        <f t="shared" si="31"/>
        <v>0</v>
      </c>
      <c r="BD17" s="488"/>
      <c r="BE17" s="148">
        <f t="shared" si="63"/>
        <v>0</v>
      </c>
      <c r="BF17" s="165">
        <f t="shared" si="33"/>
        <v>0</v>
      </c>
      <c r="BG17" s="488"/>
      <c r="BH17" s="148">
        <f t="shared" si="64"/>
        <v>0</v>
      </c>
      <c r="BI17" s="165">
        <f t="shared" si="35"/>
        <v>0</v>
      </c>
      <c r="BJ17" s="488"/>
      <c r="BK17" s="148">
        <f t="shared" si="65"/>
        <v>0</v>
      </c>
      <c r="BL17" s="165">
        <f t="shared" si="37"/>
        <v>0</v>
      </c>
      <c r="BM17" s="488"/>
      <c r="BN17" s="148">
        <f t="shared" si="66"/>
        <v>0</v>
      </c>
      <c r="BO17" s="165">
        <f t="shared" si="39"/>
        <v>0</v>
      </c>
      <c r="BP17" s="488"/>
      <c r="BQ17" s="148">
        <f t="shared" si="67"/>
        <v>0</v>
      </c>
      <c r="BR17" s="165">
        <f t="shared" si="41"/>
        <v>0</v>
      </c>
      <c r="BS17" s="488">
        <v>5</v>
      </c>
      <c r="BT17" s="148">
        <f t="shared" si="68"/>
        <v>0</v>
      </c>
      <c r="BU17" s="165">
        <f t="shared" si="43"/>
        <v>2750000</v>
      </c>
      <c r="BV17" s="488"/>
      <c r="BW17" s="148">
        <f t="shared" si="69"/>
        <v>0</v>
      </c>
      <c r="BX17" s="165">
        <f t="shared" si="45"/>
        <v>0</v>
      </c>
      <c r="BY17" s="488"/>
      <c r="BZ17" s="148">
        <f t="shared" si="70"/>
        <v>0</v>
      </c>
      <c r="CA17" s="165">
        <f t="shared" si="47"/>
        <v>0</v>
      </c>
      <c r="CB17" s="488"/>
      <c r="CC17" s="148">
        <f t="shared" si="71"/>
        <v>0</v>
      </c>
      <c r="CD17" s="165">
        <f t="shared" si="49"/>
        <v>0</v>
      </c>
      <c r="CE17" s="488"/>
      <c r="CF17" s="148">
        <f t="shared" si="72"/>
        <v>0</v>
      </c>
      <c r="CG17" s="165">
        <f t="shared" si="51"/>
        <v>0</v>
      </c>
      <c r="CH17" s="488"/>
      <c r="CI17" s="148">
        <f t="shared" si="73"/>
        <v>0</v>
      </c>
      <c r="CJ17" s="165">
        <f t="shared" si="53"/>
        <v>0</v>
      </c>
      <c r="CK17" s="488"/>
      <c r="CL17" s="148">
        <f t="shared" si="74"/>
        <v>0</v>
      </c>
      <c r="CM17" s="165">
        <f t="shared" si="55"/>
        <v>0</v>
      </c>
      <c r="CN17" s="488"/>
      <c r="CO17" s="148">
        <f t="shared" si="75"/>
        <v>0</v>
      </c>
      <c r="CP17" s="165">
        <f t="shared" si="57"/>
        <v>0</v>
      </c>
      <c r="CQ17" s="488"/>
      <c r="CR17" s="148">
        <f t="shared" si="76"/>
        <v>0</v>
      </c>
      <c r="CS17" s="165">
        <f t="shared" si="59"/>
        <v>0</v>
      </c>
    </row>
    <row r="18" spans="1:97" x14ac:dyDescent="0.25">
      <c r="A18" s="17">
        <v>1</v>
      </c>
      <c r="B18" s="25"/>
      <c r="C18" s="39"/>
      <c r="D18" s="164"/>
      <c r="E18" s="26"/>
      <c r="F18" s="148">
        <f t="shared" si="0"/>
        <v>0</v>
      </c>
      <c r="G18" s="323">
        <f t="shared" si="1"/>
        <v>0</v>
      </c>
      <c r="H18" s="488"/>
      <c r="I18" s="148">
        <f t="shared" si="2"/>
        <v>0</v>
      </c>
      <c r="J18" s="323">
        <f t="shared" si="3"/>
        <v>0</v>
      </c>
      <c r="K18" s="488"/>
      <c r="L18" s="148">
        <f t="shared" si="4"/>
        <v>0</v>
      </c>
      <c r="M18" s="165">
        <f t="shared" si="5"/>
        <v>0</v>
      </c>
      <c r="N18" s="488"/>
      <c r="O18" s="148">
        <f t="shared" si="6"/>
        <v>0</v>
      </c>
      <c r="P18" s="165">
        <f t="shared" si="7"/>
        <v>0</v>
      </c>
      <c r="Q18" s="488"/>
      <c r="R18" s="148">
        <f t="shared" si="8"/>
        <v>0</v>
      </c>
      <c r="S18" s="165">
        <f t="shared" si="9"/>
        <v>0</v>
      </c>
      <c r="T18" s="488"/>
      <c r="U18" s="148">
        <f t="shared" si="60"/>
        <v>0</v>
      </c>
      <c r="V18" s="165">
        <f t="shared" si="61"/>
        <v>0</v>
      </c>
      <c r="W18" s="488"/>
      <c r="X18" s="148">
        <f t="shared" si="10"/>
        <v>0</v>
      </c>
      <c r="Y18" s="165">
        <f t="shared" si="11"/>
        <v>0</v>
      </c>
      <c r="Z18" s="488"/>
      <c r="AA18" s="148">
        <f t="shared" si="12"/>
        <v>0</v>
      </c>
      <c r="AB18" s="165">
        <f t="shared" si="13"/>
        <v>0</v>
      </c>
      <c r="AC18" s="488"/>
      <c r="AD18" s="148">
        <f t="shared" si="14"/>
        <v>0</v>
      </c>
      <c r="AE18" s="165">
        <f t="shared" si="15"/>
        <v>0</v>
      </c>
      <c r="AF18" s="488"/>
      <c r="AG18" s="148">
        <f t="shared" si="16"/>
        <v>0</v>
      </c>
      <c r="AH18" s="165">
        <f t="shared" si="17"/>
        <v>0</v>
      </c>
      <c r="AI18" s="488"/>
      <c r="AJ18" s="148">
        <f t="shared" si="18"/>
        <v>0</v>
      </c>
      <c r="AK18" s="165">
        <f t="shared" si="19"/>
        <v>0</v>
      </c>
      <c r="AL18" s="488"/>
      <c r="AM18" s="148">
        <f t="shared" si="20"/>
        <v>0</v>
      </c>
      <c r="AN18" s="165">
        <f t="shared" si="21"/>
        <v>0</v>
      </c>
      <c r="AO18" s="488"/>
      <c r="AP18" s="148">
        <f t="shared" si="22"/>
        <v>0</v>
      </c>
      <c r="AQ18" s="165">
        <f t="shared" si="23"/>
        <v>0</v>
      </c>
      <c r="AR18" s="488"/>
      <c r="AS18" s="148">
        <f t="shared" si="24"/>
        <v>0</v>
      </c>
      <c r="AT18" s="165">
        <f t="shared" si="25"/>
        <v>0</v>
      </c>
      <c r="AU18" s="488"/>
      <c r="AV18" s="148">
        <f t="shared" si="26"/>
        <v>0</v>
      </c>
      <c r="AW18" s="165">
        <f t="shared" si="27"/>
        <v>0</v>
      </c>
      <c r="AX18" s="488"/>
      <c r="AY18" s="148">
        <f t="shared" si="28"/>
        <v>0</v>
      </c>
      <c r="AZ18" s="165">
        <f t="shared" si="29"/>
        <v>0</v>
      </c>
      <c r="BA18" s="488"/>
      <c r="BB18" s="148">
        <f t="shared" si="62"/>
        <v>0</v>
      </c>
      <c r="BC18" s="165">
        <f t="shared" si="31"/>
        <v>0</v>
      </c>
      <c r="BD18" s="488"/>
      <c r="BE18" s="148">
        <f t="shared" si="63"/>
        <v>0</v>
      </c>
      <c r="BF18" s="165">
        <f t="shared" si="33"/>
        <v>0</v>
      </c>
      <c r="BG18" s="488"/>
      <c r="BH18" s="148">
        <f t="shared" si="64"/>
        <v>0</v>
      </c>
      <c r="BI18" s="165">
        <f t="shared" si="35"/>
        <v>0</v>
      </c>
      <c r="BJ18" s="488"/>
      <c r="BK18" s="148">
        <f t="shared" si="65"/>
        <v>0</v>
      </c>
      <c r="BL18" s="165">
        <f t="shared" si="37"/>
        <v>0</v>
      </c>
      <c r="BM18" s="488"/>
      <c r="BN18" s="148">
        <f t="shared" si="66"/>
        <v>0</v>
      </c>
      <c r="BO18" s="165">
        <f t="shared" si="39"/>
        <v>0</v>
      </c>
      <c r="BP18" s="488"/>
      <c r="BQ18" s="148">
        <f t="shared" si="67"/>
        <v>0</v>
      </c>
      <c r="BR18" s="165">
        <f t="shared" si="41"/>
        <v>0</v>
      </c>
      <c r="BS18" s="488"/>
      <c r="BT18" s="148">
        <f t="shared" si="68"/>
        <v>0</v>
      </c>
      <c r="BU18" s="165">
        <f t="shared" si="43"/>
        <v>0</v>
      </c>
      <c r="BV18" s="488"/>
      <c r="BW18" s="148">
        <f t="shared" si="69"/>
        <v>0</v>
      </c>
      <c r="BX18" s="165">
        <f t="shared" si="45"/>
        <v>0</v>
      </c>
      <c r="BY18" s="488"/>
      <c r="BZ18" s="148">
        <f t="shared" si="70"/>
        <v>0</v>
      </c>
      <c r="CA18" s="165">
        <f t="shared" si="47"/>
        <v>0</v>
      </c>
      <c r="CB18" s="488"/>
      <c r="CC18" s="148">
        <f t="shared" si="71"/>
        <v>0</v>
      </c>
      <c r="CD18" s="165">
        <f t="shared" si="49"/>
        <v>0</v>
      </c>
      <c r="CE18" s="488"/>
      <c r="CF18" s="148">
        <f t="shared" si="72"/>
        <v>0</v>
      </c>
      <c r="CG18" s="165">
        <f t="shared" si="51"/>
        <v>0</v>
      </c>
      <c r="CH18" s="488"/>
      <c r="CI18" s="148">
        <f t="shared" si="73"/>
        <v>0</v>
      </c>
      <c r="CJ18" s="165">
        <f t="shared" si="53"/>
        <v>0</v>
      </c>
      <c r="CK18" s="488"/>
      <c r="CL18" s="148">
        <f t="shared" si="74"/>
        <v>0</v>
      </c>
      <c r="CM18" s="165">
        <f t="shared" si="55"/>
        <v>0</v>
      </c>
      <c r="CN18" s="488"/>
      <c r="CO18" s="148">
        <f t="shared" si="75"/>
        <v>0</v>
      </c>
      <c r="CP18" s="165">
        <f t="shared" si="57"/>
        <v>0</v>
      </c>
      <c r="CQ18" s="488"/>
      <c r="CR18" s="148">
        <f t="shared" si="76"/>
        <v>0</v>
      </c>
      <c r="CS18" s="165">
        <f t="shared" si="59"/>
        <v>0</v>
      </c>
    </row>
    <row r="19" spans="1:97" x14ac:dyDescent="0.25">
      <c r="A19" s="17"/>
      <c r="B19" s="55" t="s">
        <v>259</v>
      </c>
      <c r="C19" s="39">
        <v>35388</v>
      </c>
      <c r="D19" s="164">
        <v>130000</v>
      </c>
      <c r="E19" s="26"/>
      <c r="F19" s="148">
        <f t="shared" si="0"/>
        <v>0</v>
      </c>
      <c r="G19" s="323">
        <f t="shared" si="1"/>
        <v>0</v>
      </c>
      <c r="H19" s="488">
        <f>1</f>
        <v>1</v>
      </c>
      <c r="I19" s="148">
        <f t="shared" si="2"/>
        <v>35388</v>
      </c>
      <c r="J19" s="323">
        <f t="shared" si="3"/>
        <v>130000</v>
      </c>
      <c r="K19" s="488"/>
      <c r="L19" s="148">
        <f t="shared" si="4"/>
        <v>0</v>
      </c>
      <c r="M19" s="165">
        <f t="shared" si="5"/>
        <v>0</v>
      </c>
      <c r="N19" s="488"/>
      <c r="O19" s="148">
        <f t="shared" si="6"/>
        <v>0</v>
      </c>
      <c r="P19" s="165">
        <f t="shared" si="7"/>
        <v>0</v>
      </c>
      <c r="Q19" s="488"/>
      <c r="R19" s="148">
        <f t="shared" si="8"/>
        <v>0</v>
      </c>
      <c r="S19" s="165">
        <f t="shared" si="9"/>
        <v>0</v>
      </c>
      <c r="T19" s="488"/>
      <c r="U19" s="148">
        <f t="shared" si="60"/>
        <v>0</v>
      </c>
      <c r="V19" s="165">
        <f t="shared" si="61"/>
        <v>0</v>
      </c>
      <c r="W19" s="488"/>
      <c r="X19" s="148">
        <f t="shared" si="10"/>
        <v>0</v>
      </c>
      <c r="Y19" s="165">
        <f t="shared" si="11"/>
        <v>0</v>
      </c>
      <c r="Z19" s="488"/>
      <c r="AA19" s="148">
        <f t="shared" si="12"/>
        <v>0</v>
      </c>
      <c r="AB19" s="165">
        <f t="shared" si="13"/>
        <v>0</v>
      </c>
      <c r="AC19" s="488">
        <f>1</f>
        <v>1</v>
      </c>
      <c r="AD19" s="148">
        <f t="shared" si="14"/>
        <v>0</v>
      </c>
      <c r="AE19" s="165">
        <f t="shared" si="15"/>
        <v>130000</v>
      </c>
      <c r="AF19" s="488"/>
      <c r="AG19" s="148">
        <f t="shared" si="16"/>
        <v>0</v>
      </c>
      <c r="AH19" s="165">
        <f t="shared" si="17"/>
        <v>0</v>
      </c>
      <c r="AI19" s="488"/>
      <c r="AJ19" s="148">
        <f t="shared" si="18"/>
        <v>0</v>
      </c>
      <c r="AK19" s="165">
        <f t="shared" si="19"/>
        <v>0</v>
      </c>
      <c r="AL19" s="488"/>
      <c r="AM19" s="148">
        <f t="shared" si="20"/>
        <v>0</v>
      </c>
      <c r="AN19" s="165">
        <f t="shared" si="21"/>
        <v>0</v>
      </c>
      <c r="AO19" s="488"/>
      <c r="AP19" s="148">
        <f t="shared" si="22"/>
        <v>0</v>
      </c>
      <c r="AQ19" s="165">
        <f t="shared" si="23"/>
        <v>0</v>
      </c>
      <c r="AR19" s="488"/>
      <c r="AS19" s="148">
        <f t="shared" si="24"/>
        <v>0</v>
      </c>
      <c r="AT19" s="165">
        <f t="shared" si="25"/>
        <v>0</v>
      </c>
      <c r="AU19" s="488"/>
      <c r="AV19" s="148">
        <f t="shared" si="26"/>
        <v>0</v>
      </c>
      <c r="AW19" s="165">
        <f t="shared" si="27"/>
        <v>0</v>
      </c>
      <c r="AX19" s="488"/>
      <c r="AY19" s="148">
        <f t="shared" si="28"/>
        <v>0</v>
      </c>
      <c r="AZ19" s="165">
        <f t="shared" si="29"/>
        <v>0</v>
      </c>
      <c r="BA19" s="488">
        <f>1</f>
        <v>1</v>
      </c>
      <c r="BB19" s="148">
        <f t="shared" si="62"/>
        <v>0</v>
      </c>
      <c r="BC19" s="165">
        <f t="shared" si="31"/>
        <v>130000</v>
      </c>
      <c r="BD19" s="488"/>
      <c r="BE19" s="148">
        <f t="shared" si="63"/>
        <v>0</v>
      </c>
      <c r="BF19" s="165">
        <f t="shared" si="33"/>
        <v>0</v>
      </c>
      <c r="BG19" s="488"/>
      <c r="BH19" s="148">
        <f t="shared" si="64"/>
        <v>0</v>
      </c>
      <c r="BI19" s="165">
        <f t="shared" si="35"/>
        <v>0</v>
      </c>
      <c r="BJ19" s="488"/>
      <c r="BK19" s="148">
        <f t="shared" si="65"/>
        <v>0</v>
      </c>
      <c r="BL19" s="165">
        <f t="shared" si="37"/>
        <v>0</v>
      </c>
      <c r="BM19" s="488"/>
      <c r="BN19" s="148">
        <f t="shared" si="66"/>
        <v>0</v>
      </c>
      <c r="BO19" s="165">
        <f t="shared" si="39"/>
        <v>0</v>
      </c>
      <c r="BP19" s="488"/>
      <c r="BQ19" s="148">
        <f t="shared" si="67"/>
        <v>0</v>
      </c>
      <c r="BR19" s="165">
        <f t="shared" si="41"/>
        <v>0</v>
      </c>
      <c r="BS19" s="488"/>
      <c r="BT19" s="148">
        <f t="shared" si="68"/>
        <v>0</v>
      </c>
      <c r="BU19" s="165">
        <f t="shared" si="43"/>
        <v>0</v>
      </c>
      <c r="BV19" s="488"/>
      <c r="BW19" s="148">
        <f t="shared" si="69"/>
        <v>0</v>
      </c>
      <c r="BX19" s="165">
        <f t="shared" si="45"/>
        <v>0</v>
      </c>
      <c r="BY19" s="488"/>
      <c r="BZ19" s="148">
        <f t="shared" si="70"/>
        <v>0</v>
      </c>
      <c r="CA19" s="165">
        <f t="shared" si="47"/>
        <v>0</v>
      </c>
      <c r="CB19" s="488"/>
      <c r="CC19" s="148">
        <f t="shared" si="71"/>
        <v>0</v>
      </c>
      <c r="CD19" s="165">
        <f t="shared" si="49"/>
        <v>0</v>
      </c>
      <c r="CE19" s="488"/>
      <c r="CF19" s="148">
        <f t="shared" si="72"/>
        <v>0</v>
      </c>
      <c r="CG19" s="165">
        <f t="shared" si="51"/>
        <v>0</v>
      </c>
      <c r="CH19" s="488"/>
      <c r="CI19" s="148">
        <f t="shared" si="73"/>
        <v>0</v>
      </c>
      <c r="CJ19" s="165">
        <f t="shared" si="53"/>
        <v>0</v>
      </c>
      <c r="CK19" s="488"/>
      <c r="CL19" s="148">
        <f t="shared" si="74"/>
        <v>0</v>
      </c>
      <c r="CM19" s="165">
        <f t="shared" si="55"/>
        <v>0</v>
      </c>
      <c r="CN19" s="488">
        <f>1</f>
        <v>1</v>
      </c>
      <c r="CO19" s="148">
        <f t="shared" si="75"/>
        <v>0</v>
      </c>
      <c r="CP19" s="165">
        <f t="shared" si="57"/>
        <v>130000</v>
      </c>
      <c r="CQ19" s="488"/>
      <c r="CR19" s="148">
        <f t="shared" si="76"/>
        <v>0</v>
      </c>
      <c r="CS19" s="165">
        <f t="shared" si="59"/>
        <v>0</v>
      </c>
    </row>
    <row r="20" spans="1:97" x14ac:dyDescent="0.25">
      <c r="A20" s="17">
        <v>2</v>
      </c>
      <c r="B20" s="25" t="s">
        <v>260</v>
      </c>
      <c r="C20" s="39">
        <v>29932</v>
      </c>
      <c r="D20" s="164">
        <v>100000</v>
      </c>
      <c r="E20" s="26"/>
      <c r="F20" s="148">
        <f t="shared" si="0"/>
        <v>0</v>
      </c>
      <c r="G20" s="323">
        <f t="shared" si="1"/>
        <v>0</v>
      </c>
      <c r="H20" s="488"/>
      <c r="I20" s="148">
        <f t="shared" si="2"/>
        <v>0</v>
      </c>
      <c r="J20" s="323">
        <f t="shared" si="3"/>
        <v>0</v>
      </c>
      <c r="K20" s="488"/>
      <c r="L20" s="148">
        <f t="shared" si="4"/>
        <v>0</v>
      </c>
      <c r="M20" s="165">
        <f t="shared" si="5"/>
        <v>0</v>
      </c>
      <c r="N20" s="488"/>
      <c r="O20" s="148">
        <f t="shared" si="6"/>
        <v>0</v>
      </c>
      <c r="P20" s="165">
        <f t="shared" si="7"/>
        <v>0</v>
      </c>
      <c r="Q20" s="488"/>
      <c r="R20" s="148">
        <f t="shared" si="8"/>
        <v>0</v>
      </c>
      <c r="S20" s="165">
        <f t="shared" si="9"/>
        <v>0</v>
      </c>
      <c r="T20" s="488"/>
      <c r="U20" s="148">
        <f t="shared" si="60"/>
        <v>0</v>
      </c>
      <c r="V20" s="165">
        <f t="shared" si="61"/>
        <v>0</v>
      </c>
      <c r="W20" s="488"/>
      <c r="X20" s="148">
        <f t="shared" si="10"/>
        <v>0</v>
      </c>
      <c r="Y20" s="165">
        <f t="shared" si="11"/>
        <v>0</v>
      </c>
      <c r="Z20" s="488"/>
      <c r="AA20" s="148">
        <f t="shared" si="12"/>
        <v>0</v>
      </c>
      <c r="AB20" s="165">
        <f t="shared" si="13"/>
        <v>0</v>
      </c>
      <c r="AC20" s="488"/>
      <c r="AD20" s="148">
        <f t="shared" si="14"/>
        <v>0</v>
      </c>
      <c r="AE20" s="165">
        <f t="shared" si="15"/>
        <v>0</v>
      </c>
      <c r="AF20" s="488">
        <f>1</f>
        <v>1</v>
      </c>
      <c r="AG20" s="148">
        <f t="shared" si="16"/>
        <v>0</v>
      </c>
      <c r="AH20" s="165">
        <f t="shared" si="17"/>
        <v>100000</v>
      </c>
      <c r="AI20" s="488"/>
      <c r="AJ20" s="148">
        <f t="shared" si="18"/>
        <v>0</v>
      </c>
      <c r="AK20" s="165">
        <f t="shared" si="19"/>
        <v>0</v>
      </c>
      <c r="AL20" s="488"/>
      <c r="AM20" s="148">
        <f t="shared" si="20"/>
        <v>0</v>
      </c>
      <c r="AN20" s="165">
        <f t="shared" si="21"/>
        <v>0</v>
      </c>
      <c r="AO20" s="488"/>
      <c r="AP20" s="148">
        <f t="shared" si="22"/>
        <v>0</v>
      </c>
      <c r="AQ20" s="165">
        <f t="shared" si="23"/>
        <v>0</v>
      </c>
      <c r="AR20" s="488"/>
      <c r="AS20" s="148">
        <f t="shared" si="24"/>
        <v>0</v>
      </c>
      <c r="AT20" s="165">
        <f t="shared" si="25"/>
        <v>0</v>
      </c>
      <c r="AU20" s="488"/>
      <c r="AV20" s="148">
        <f t="shared" si="26"/>
        <v>0</v>
      </c>
      <c r="AW20" s="165">
        <f t="shared" si="27"/>
        <v>0</v>
      </c>
      <c r="AX20" s="488"/>
      <c r="AY20" s="148">
        <f t="shared" si="28"/>
        <v>0</v>
      </c>
      <c r="AZ20" s="165">
        <f t="shared" si="29"/>
        <v>0</v>
      </c>
      <c r="BA20" s="488"/>
      <c r="BB20" s="148">
        <f t="shared" si="62"/>
        <v>0</v>
      </c>
      <c r="BC20" s="165">
        <f t="shared" si="31"/>
        <v>0</v>
      </c>
      <c r="BD20" s="488"/>
      <c r="BE20" s="148">
        <f t="shared" si="63"/>
        <v>0</v>
      </c>
      <c r="BF20" s="165">
        <f t="shared" si="33"/>
        <v>0</v>
      </c>
      <c r="BG20" s="488"/>
      <c r="BH20" s="148">
        <f t="shared" si="64"/>
        <v>0</v>
      </c>
      <c r="BI20" s="165">
        <f t="shared" si="35"/>
        <v>0</v>
      </c>
      <c r="BJ20" s="488"/>
      <c r="BK20" s="148">
        <f t="shared" si="65"/>
        <v>0</v>
      </c>
      <c r="BL20" s="165">
        <f t="shared" si="37"/>
        <v>0</v>
      </c>
      <c r="BM20" s="488"/>
      <c r="BN20" s="148">
        <f t="shared" si="66"/>
        <v>0</v>
      </c>
      <c r="BO20" s="165">
        <f t="shared" si="39"/>
        <v>0</v>
      </c>
      <c r="BP20" s="488"/>
      <c r="BQ20" s="148">
        <f t="shared" si="67"/>
        <v>0</v>
      </c>
      <c r="BR20" s="165">
        <f t="shared" si="41"/>
        <v>0</v>
      </c>
      <c r="BS20" s="488"/>
      <c r="BT20" s="148">
        <f t="shared" si="68"/>
        <v>0</v>
      </c>
      <c r="BU20" s="165">
        <f t="shared" si="43"/>
        <v>0</v>
      </c>
      <c r="BV20" s="488"/>
      <c r="BW20" s="148">
        <f t="shared" si="69"/>
        <v>0</v>
      </c>
      <c r="BX20" s="165">
        <f t="shared" si="45"/>
        <v>0</v>
      </c>
      <c r="BY20" s="488">
        <f>1</f>
        <v>1</v>
      </c>
      <c r="BZ20" s="148">
        <f t="shared" si="70"/>
        <v>0</v>
      </c>
      <c r="CA20" s="165">
        <f t="shared" si="47"/>
        <v>100000</v>
      </c>
      <c r="CB20" s="488"/>
      <c r="CC20" s="148">
        <f t="shared" si="71"/>
        <v>0</v>
      </c>
      <c r="CD20" s="165">
        <f t="shared" si="49"/>
        <v>0</v>
      </c>
      <c r="CE20" s="488"/>
      <c r="CF20" s="148">
        <f t="shared" si="72"/>
        <v>0</v>
      </c>
      <c r="CG20" s="165">
        <f t="shared" si="51"/>
        <v>0</v>
      </c>
      <c r="CH20" s="488"/>
      <c r="CI20" s="148">
        <f t="shared" si="73"/>
        <v>0</v>
      </c>
      <c r="CJ20" s="165">
        <f t="shared" si="53"/>
        <v>0</v>
      </c>
      <c r="CK20" s="488"/>
      <c r="CL20" s="148">
        <f t="shared" si="74"/>
        <v>0</v>
      </c>
      <c r="CM20" s="165">
        <f t="shared" si="55"/>
        <v>0</v>
      </c>
      <c r="CN20" s="488"/>
      <c r="CO20" s="148">
        <f t="shared" si="75"/>
        <v>0</v>
      </c>
      <c r="CP20" s="165">
        <f t="shared" si="57"/>
        <v>0</v>
      </c>
      <c r="CQ20" s="488"/>
      <c r="CR20" s="148">
        <f t="shared" si="76"/>
        <v>0</v>
      </c>
      <c r="CS20" s="165">
        <f t="shared" si="59"/>
        <v>0</v>
      </c>
    </row>
    <row r="21" spans="1:97" ht="14.25" customHeight="1" x14ac:dyDescent="0.25">
      <c r="A21" s="17">
        <v>3</v>
      </c>
      <c r="B21" s="25" t="s">
        <v>205</v>
      </c>
      <c r="C21" s="39">
        <v>33206</v>
      </c>
      <c r="D21" s="164">
        <v>150000</v>
      </c>
      <c r="E21" s="26">
        <v>1</v>
      </c>
      <c r="F21" s="148">
        <f t="shared" si="0"/>
        <v>33206</v>
      </c>
      <c r="G21" s="323">
        <f t="shared" si="1"/>
        <v>150000</v>
      </c>
      <c r="H21" s="488"/>
      <c r="I21" s="148">
        <f t="shared" si="2"/>
        <v>0</v>
      </c>
      <c r="J21" s="323">
        <f t="shared" si="3"/>
        <v>0</v>
      </c>
      <c r="K21" s="488"/>
      <c r="L21" s="148">
        <f t="shared" si="4"/>
        <v>0</v>
      </c>
      <c r="M21" s="165">
        <f t="shared" si="5"/>
        <v>0</v>
      </c>
      <c r="N21" s="488"/>
      <c r="O21" s="148">
        <f t="shared" si="6"/>
        <v>0</v>
      </c>
      <c r="P21" s="165">
        <f t="shared" si="7"/>
        <v>0</v>
      </c>
      <c r="Q21" s="488">
        <f>1+1</f>
        <v>2</v>
      </c>
      <c r="R21" s="148">
        <f t="shared" si="8"/>
        <v>0</v>
      </c>
      <c r="S21" s="165">
        <f t="shared" si="9"/>
        <v>300000</v>
      </c>
      <c r="T21" s="488">
        <f>1</f>
        <v>1</v>
      </c>
      <c r="U21" s="148">
        <f t="shared" si="60"/>
        <v>0</v>
      </c>
      <c r="V21" s="165">
        <f t="shared" si="61"/>
        <v>150000</v>
      </c>
      <c r="W21" s="488"/>
      <c r="X21" s="148">
        <f t="shared" si="10"/>
        <v>0</v>
      </c>
      <c r="Y21" s="165">
        <f t="shared" si="11"/>
        <v>0</v>
      </c>
      <c r="Z21" s="488"/>
      <c r="AA21" s="148">
        <f t="shared" si="12"/>
        <v>0</v>
      </c>
      <c r="AB21" s="165">
        <f t="shared" si="13"/>
        <v>0</v>
      </c>
      <c r="AC21" s="488"/>
      <c r="AD21" s="148">
        <f t="shared" si="14"/>
        <v>0</v>
      </c>
      <c r="AE21" s="165">
        <f t="shared" si="15"/>
        <v>0</v>
      </c>
      <c r="AF21" s="488"/>
      <c r="AG21" s="148">
        <f t="shared" si="16"/>
        <v>0</v>
      </c>
      <c r="AH21" s="165">
        <f t="shared" si="17"/>
        <v>0</v>
      </c>
      <c r="AI21" s="488">
        <f>1+1</f>
        <v>2</v>
      </c>
      <c r="AJ21" s="148">
        <f t="shared" si="18"/>
        <v>0</v>
      </c>
      <c r="AK21" s="165">
        <f t="shared" si="19"/>
        <v>300000</v>
      </c>
      <c r="AL21" s="488"/>
      <c r="AM21" s="148">
        <f t="shared" si="20"/>
        <v>0</v>
      </c>
      <c r="AN21" s="165">
        <f t="shared" si="21"/>
        <v>0</v>
      </c>
      <c r="AO21" s="488"/>
      <c r="AP21" s="148">
        <f t="shared" si="22"/>
        <v>0</v>
      </c>
      <c r="AQ21" s="165">
        <f t="shared" si="23"/>
        <v>0</v>
      </c>
      <c r="AR21" s="488"/>
      <c r="AS21" s="148">
        <f t="shared" si="24"/>
        <v>0</v>
      </c>
      <c r="AT21" s="165">
        <f t="shared" si="25"/>
        <v>0</v>
      </c>
      <c r="AU21" s="488"/>
      <c r="AV21" s="148">
        <f t="shared" si="26"/>
        <v>0</v>
      </c>
      <c r="AW21" s="165">
        <f t="shared" si="27"/>
        <v>0</v>
      </c>
      <c r="AX21" s="488"/>
      <c r="AY21" s="148">
        <f t="shared" si="28"/>
        <v>0</v>
      </c>
      <c r="AZ21" s="165">
        <f t="shared" si="29"/>
        <v>0</v>
      </c>
      <c r="BA21" s="488"/>
      <c r="BB21" s="148">
        <f t="shared" si="62"/>
        <v>0</v>
      </c>
      <c r="BC21" s="165">
        <f t="shared" si="31"/>
        <v>0</v>
      </c>
      <c r="BD21" s="488"/>
      <c r="BE21" s="148">
        <f t="shared" si="63"/>
        <v>0</v>
      </c>
      <c r="BF21" s="165">
        <f t="shared" si="33"/>
        <v>0</v>
      </c>
      <c r="BG21" s="488"/>
      <c r="BH21" s="148">
        <f t="shared" si="64"/>
        <v>0</v>
      </c>
      <c r="BI21" s="165">
        <f t="shared" si="35"/>
        <v>0</v>
      </c>
      <c r="BJ21" s="488"/>
      <c r="BK21" s="148">
        <f t="shared" si="65"/>
        <v>0</v>
      </c>
      <c r="BL21" s="165">
        <f t="shared" si="37"/>
        <v>0</v>
      </c>
      <c r="BM21" s="488"/>
      <c r="BN21" s="148">
        <f t="shared" si="66"/>
        <v>0</v>
      </c>
      <c r="BO21" s="165">
        <f t="shared" si="39"/>
        <v>0</v>
      </c>
      <c r="BP21" s="488"/>
      <c r="BQ21" s="148">
        <f t="shared" si="67"/>
        <v>0</v>
      </c>
      <c r="BR21" s="165">
        <f t="shared" si="41"/>
        <v>0</v>
      </c>
      <c r="BS21" s="488"/>
      <c r="BT21" s="148">
        <f t="shared" si="68"/>
        <v>0</v>
      </c>
      <c r="BU21" s="165">
        <f t="shared" si="43"/>
        <v>0</v>
      </c>
      <c r="BV21" s="488"/>
      <c r="BW21" s="148">
        <f t="shared" si="69"/>
        <v>0</v>
      </c>
      <c r="BX21" s="165">
        <f t="shared" si="45"/>
        <v>0</v>
      </c>
      <c r="BY21" s="488"/>
      <c r="BZ21" s="148">
        <f t="shared" si="70"/>
        <v>0</v>
      </c>
      <c r="CA21" s="165">
        <f t="shared" si="47"/>
        <v>0</v>
      </c>
      <c r="CB21" s="488"/>
      <c r="CC21" s="148">
        <f t="shared" si="71"/>
        <v>0</v>
      </c>
      <c r="CD21" s="165">
        <f t="shared" si="49"/>
        <v>0</v>
      </c>
      <c r="CE21" s="488"/>
      <c r="CF21" s="148">
        <f t="shared" si="72"/>
        <v>0</v>
      </c>
      <c r="CG21" s="165">
        <f t="shared" si="51"/>
        <v>0</v>
      </c>
      <c r="CH21" s="488"/>
      <c r="CI21" s="148">
        <f t="shared" si="73"/>
        <v>0</v>
      </c>
      <c r="CJ21" s="165">
        <f t="shared" si="53"/>
        <v>0</v>
      </c>
      <c r="CK21" s="488"/>
      <c r="CL21" s="148">
        <f t="shared" si="74"/>
        <v>0</v>
      </c>
      <c r="CM21" s="165">
        <f t="shared" si="55"/>
        <v>0</v>
      </c>
      <c r="CN21" s="488"/>
      <c r="CO21" s="148">
        <f t="shared" si="75"/>
        <v>0</v>
      </c>
      <c r="CP21" s="165">
        <f t="shared" si="57"/>
        <v>0</v>
      </c>
      <c r="CQ21" s="488"/>
      <c r="CR21" s="148">
        <f t="shared" si="76"/>
        <v>0</v>
      </c>
      <c r="CS21" s="165">
        <f t="shared" si="59"/>
        <v>0</v>
      </c>
    </row>
    <row r="22" spans="1:97" x14ac:dyDescent="0.25">
      <c r="A22" s="17">
        <v>4</v>
      </c>
      <c r="B22" s="25" t="s">
        <v>198</v>
      </c>
      <c r="C22" s="39">
        <v>42281</v>
      </c>
      <c r="D22" s="164">
        <v>250000</v>
      </c>
      <c r="E22" s="26"/>
      <c r="F22" s="148">
        <f t="shared" si="0"/>
        <v>0</v>
      </c>
      <c r="G22" s="323">
        <f t="shared" si="1"/>
        <v>0</v>
      </c>
      <c r="H22" s="488"/>
      <c r="I22" s="148">
        <f t="shared" si="2"/>
        <v>0</v>
      </c>
      <c r="J22" s="323">
        <f t="shared" si="3"/>
        <v>0</v>
      </c>
      <c r="K22" s="488"/>
      <c r="L22" s="148">
        <f t="shared" si="4"/>
        <v>0</v>
      </c>
      <c r="M22" s="165">
        <f t="shared" si="5"/>
        <v>0</v>
      </c>
      <c r="N22" s="488"/>
      <c r="O22" s="148">
        <f t="shared" si="6"/>
        <v>0</v>
      </c>
      <c r="P22" s="165">
        <f t="shared" si="7"/>
        <v>0</v>
      </c>
      <c r="Q22" s="488"/>
      <c r="R22" s="148">
        <f t="shared" si="8"/>
        <v>0</v>
      </c>
      <c r="S22" s="165">
        <f t="shared" si="9"/>
        <v>0</v>
      </c>
      <c r="T22" s="488">
        <f>1+1</f>
        <v>2</v>
      </c>
      <c r="U22" s="148">
        <f t="shared" si="60"/>
        <v>0</v>
      </c>
      <c r="V22" s="165">
        <f t="shared" si="61"/>
        <v>500000</v>
      </c>
      <c r="W22" s="488"/>
      <c r="X22" s="148">
        <f t="shared" si="10"/>
        <v>0</v>
      </c>
      <c r="Y22" s="165">
        <f t="shared" si="11"/>
        <v>0</v>
      </c>
      <c r="Z22" s="488">
        <f>1+1</f>
        <v>2</v>
      </c>
      <c r="AA22" s="148">
        <f t="shared" si="12"/>
        <v>0</v>
      </c>
      <c r="AB22" s="165">
        <f t="shared" si="13"/>
        <v>500000</v>
      </c>
      <c r="AC22" s="488"/>
      <c r="AD22" s="148">
        <f t="shared" si="14"/>
        <v>0</v>
      </c>
      <c r="AE22" s="165">
        <f t="shared" si="15"/>
        <v>0</v>
      </c>
      <c r="AF22" s="488"/>
      <c r="AG22" s="148">
        <f t="shared" si="16"/>
        <v>0</v>
      </c>
      <c r="AH22" s="165">
        <f t="shared" si="17"/>
        <v>0</v>
      </c>
      <c r="AI22" s="488">
        <f>1</f>
        <v>1</v>
      </c>
      <c r="AJ22" s="148">
        <f t="shared" si="18"/>
        <v>0</v>
      </c>
      <c r="AK22" s="165">
        <f t="shared" si="19"/>
        <v>250000</v>
      </c>
      <c r="AL22" s="488">
        <f>1</f>
        <v>1</v>
      </c>
      <c r="AM22" s="148">
        <f t="shared" si="20"/>
        <v>0</v>
      </c>
      <c r="AN22" s="165">
        <f t="shared" si="21"/>
        <v>250000</v>
      </c>
      <c r="AO22" s="488">
        <f>1</f>
        <v>1</v>
      </c>
      <c r="AP22" s="148">
        <f t="shared" si="22"/>
        <v>0</v>
      </c>
      <c r="AQ22" s="165">
        <f t="shared" si="23"/>
        <v>250000</v>
      </c>
      <c r="AR22" s="488">
        <f>1</f>
        <v>1</v>
      </c>
      <c r="AS22" s="148">
        <f t="shared" si="24"/>
        <v>0</v>
      </c>
      <c r="AT22" s="165">
        <f t="shared" si="25"/>
        <v>250000</v>
      </c>
      <c r="AU22" s="488">
        <v>1</v>
      </c>
      <c r="AV22" s="148">
        <f t="shared" si="26"/>
        <v>0</v>
      </c>
      <c r="AW22" s="165">
        <f t="shared" si="27"/>
        <v>250000</v>
      </c>
      <c r="AX22" s="488">
        <f>1</f>
        <v>1</v>
      </c>
      <c r="AY22" s="148">
        <f t="shared" si="28"/>
        <v>0</v>
      </c>
      <c r="AZ22" s="165">
        <f t="shared" si="29"/>
        <v>250000</v>
      </c>
      <c r="BA22" s="488"/>
      <c r="BB22" s="148">
        <f t="shared" si="62"/>
        <v>0</v>
      </c>
      <c r="BC22" s="165">
        <f t="shared" si="31"/>
        <v>0</v>
      </c>
      <c r="BD22" s="488"/>
      <c r="BE22" s="148">
        <f t="shared" si="63"/>
        <v>0</v>
      </c>
      <c r="BF22" s="165">
        <f t="shared" si="33"/>
        <v>0</v>
      </c>
      <c r="BG22" s="488">
        <f>1+1</f>
        <v>2</v>
      </c>
      <c r="BH22" s="148">
        <f t="shared" si="64"/>
        <v>0</v>
      </c>
      <c r="BI22" s="165">
        <f t="shared" si="35"/>
        <v>500000</v>
      </c>
      <c r="BJ22" s="488">
        <f>1</f>
        <v>1</v>
      </c>
      <c r="BK22" s="148">
        <f t="shared" si="65"/>
        <v>0</v>
      </c>
      <c r="BL22" s="165">
        <f t="shared" si="37"/>
        <v>250000</v>
      </c>
      <c r="BM22" s="488"/>
      <c r="BN22" s="148">
        <f t="shared" si="66"/>
        <v>0</v>
      </c>
      <c r="BO22" s="165">
        <f t="shared" si="39"/>
        <v>0</v>
      </c>
      <c r="BP22" s="488"/>
      <c r="BQ22" s="148">
        <f t="shared" si="67"/>
        <v>0</v>
      </c>
      <c r="BR22" s="165">
        <f t="shared" si="41"/>
        <v>0</v>
      </c>
      <c r="BS22" s="488"/>
      <c r="BT22" s="148">
        <f t="shared" si="68"/>
        <v>0</v>
      </c>
      <c r="BU22" s="165">
        <f t="shared" si="43"/>
        <v>0</v>
      </c>
      <c r="BV22" s="488"/>
      <c r="BW22" s="148">
        <f t="shared" si="69"/>
        <v>0</v>
      </c>
      <c r="BX22" s="165">
        <f t="shared" si="45"/>
        <v>0</v>
      </c>
      <c r="BY22" s="488"/>
      <c r="BZ22" s="148">
        <f t="shared" si="70"/>
        <v>0</v>
      </c>
      <c r="CA22" s="165">
        <f t="shared" si="47"/>
        <v>0</v>
      </c>
      <c r="CB22" s="488"/>
      <c r="CC22" s="148">
        <f t="shared" si="71"/>
        <v>0</v>
      </c>
      <c r="CD22" s="165">
        <f t="shared" si="49"/>
        <v>0</v>
      </c>
      <c r="CE22" s="488"/>
      <c r="CF22" s="148">
        <f t="shared" si="72"/>
        <v>0</v>
      </c>
      <c r="CG22" s="165">
        <f t="shared" si="51"/>
        <v>0</v>
      </c>
      <c r="CH22" s="488"/>
      <c r="CI22" s="148">
        <f t="shared" si="73"/>
        <v>0</v>
      </c>
      <c r="CJ22" s="165">
        <f t="shared" si="53"/>
        <v>0</v>
      </c>
      <c r="CK22" s="488"/>
      <c r="CL22" s="148">
        <f t="shared" si="74"/>
        <v>0</v>
      </c>
      <c r="CM22" s="165">
        <f t="shared" si="55"/>
        <v>0</v>
      </c>
      <c r="CN22" s="488">
        <v>1</v>
      </c>
      <c r="CO22" s="148">
        <f t="shared" si="75"/>
        <v>0</v>
      </c>
      <c r="CP22" s="165">
        <f t="shared" si="57"/>
        <v>250000</v>
      </c>
      <c r="CQ22" s="488"/>
      <c r="CR22" s="148">
        <f t="shared" si="76"/>
        <v>0</v>
      </c>
      <c r="CS22" s="165">
        <f t="shared" si="59"/>
        <v>0</v>
      </c>
    </row>
    <row r="23" spans="1:97" x14ac:dyDescent="0.25">
      <c r="A23" s="17">
        <v>5</v>
      </c>
      <c r="B23" s="25" t="s">
        <v>59</v>
      </c>
      <c r="C23" s="39">
        <v>44829</v>
      </c>
      <c r="D23" s="164">
        <v>250000</v>
      </c>
      <c r="E23" s="26"/>
      <c r="F23" s="148">
        <f t="shared" si="0"/>
        <v>0</v>
      </c>
      <c r="G23" s="323">
        <f t="shared" si="1"/>
        <v>0</v>
      </c>
      <c r="H23" s="488"/>
      <c r="I23" s="148">
        <f t="shared" si="2"/>
        <v>0</v>
      </c>
      <c r="J23" s="323">
        <f t="shared" si="3"/>
        <v>0</v>
      </c>
      <c r="K23" s="488"/>
      <c r="L23" s="148">
        <f t="shared" si="4"/>
        <v>0</v>
      </c>
      <c r="M23" s="165">
        <f t="shared" si="5"/>
        <v>0</v>
      </c>
      <c r="N23" s="488"/>
      <c r="O23" s="148">
        <f t="shared" si="6"/>
        <v>0</v>
      </c>
      <c r="P23" s="165">
        <f t="shared" si="7"/>
        <v>0</v>
      </c>
      <c r="Q23" s="488"/>
      <c r="R23" s="148">
        <f t="shared" si="8"/>
        <v>0</v>
      </c>
      <c r="S23" s="165">
        <f t="shared" si="9"/>
        <v>0</v>
      </c>
      <c r="T23" s="488"/>
      <c r="U23" s="148">
        <f t="shared" si="60"/>
        <v>0</v>
      </c>
      <c r="V23" s="165">
        <f t="shared" si="61"/>
        <v>0</v>
      </c>
      <c r="W23" s="488"/>
      <c r="X23" s="148">
        <f t="shared" si="10"/>
        <v>0</v>
      </c>
      <c r="Y23" s="165">
        <f t="shared" si="11"/>
        <v>0</v>
      </c>
      <c r="Z23" s="488"/>
      <c r="AA23" s="148">
        <f t="shared" si="12"/>
        <v>0</v>
      </c>
      <c r="AB23" s="165">
        <f t="shared" si="13"/>
        <v>0</v>
      </c>
      <c r="AC23" s="488"/>
      <c r="AD23" s="148">
        <f t="shared" si="14"/>
        <v>0</v>
      </c>
      <c r="AE23" s="165">
        <f t="shared" si="15"/>
        <v>0</v>
      </c>
      <c r="AF23" s="488"/>
      <c r="AG23" s="148">
        <f t="shared" si="16"/>
        <v>0</v>
      </c>
      <c r="AH23" s="165">
        <f t="shared" si="17"/>
        <v>0</v>
      </c>
      <c r="AI23" s="488"/>
      <c r="AJ23" s="148">
        <f t="shared" si="18"/>
        <v>0</v>
      </c>
      <c r="AK23" s="165">
        <f t="shared" si="19"/>
        <v>0</v>
      </c>
      <c r="AL23" s="488"/>
      <c r="AM23" s="148">
        <f t="shared" si="20"/>
        <v>0</v>
      </c>
      <c r="AN23" s="165">
        <f t="shared" si="21"/>
        <v>0</v>
      </c>
      <c r="AO23" s="488"/>
      <c r="AP23" s="148">
        <f t="shared" si="22"/>
        <v>0</v>
      </c>
      <c r="AQ23" s="165">
        <f t="shared" si="23"/>
        <v>0</v>
      </c>
      <c r="AR23" s="488"/>
      <c r="AS23" s="148">
        <f t="shared" si="24"/>
        <v>0</v>
      </c>
      <c r="AT23" s="165">
        <f t="shared" si="25"/>
        <v>0</v>
      </c>
      <c r="AU23" s="488"/>
      <c r="AV23" s="148">
        <f t="shared" si="26"/>
        <v>0</v>
      </c>
      <c r="AW23" s="165">
        <f t="shared" si="27"/>
        <v>0</v>
      </c>
      <c r="AX23" s="488"/>
      <c r="AY23" s="148">
        <f t="shared" si="28"/>
        <v>0</v>
      </c>
      <c r="AZ23" s="165">
        <f t="shared" si="29"/>
        <v>0</v>
      </c>
      <c r="BA23" s="488"/>
      <c r="BB23" s="148">
        <f t="shared" si="62"/>
        <v>0</v>
      </c>
      <c r="BC23" s="165">
        <f t="shared" si="31"/>
        <v>0</v>
      </c>
      <c r="BD23" s="488"/>
      <c r="BE23" s="148">
        <f t="shared" si="63"/>
        <v>0</v>
      </c>
      <c r="BF23" s="165">
        <f t="shared" si="33"/>
        <v>0</v>
      </c>
      <c r="BG23" s="488"/>
      <c r="BH23" s="148">
        <f t="shared" si="64"/>
        <v>0</v>
      </c>
      <c r="BI23" s="165">
        <f t="shared" si="35"/>
        <v>0</v>
      </c>
      <c r="BJ23" s="488"/>
      <c r="BK23" s="148">
        <f t="shared" si="65"/>
        <v>0</v>
      </c>
      <c r="BL23" s="165">
        <f t="shared" si="37"/>
        <v>0</v>
      </c>
      <c r="BM23" s="488"/>
      <c r="BN23" s="148">
        <f t="shared" si="66"/>
        <v>0</v>
      </c>
      <c r="BO23" s="165">
        <f t="shared" si="39"/>
        <v>0</v>
      </c>
      <c r="BP23" s="488"/>
      <c r="BQ23" s="148">
        <f t="shared" si="67"/>
        <v>0</v>
      </c>
      <c r="BR23" s="165">
        <f t="shared" si="41"/>
        <v>0</v>
      </c>
      <c r="BS23" s="488"/>
      <c r="BT23" s="148">
        <f t="shared" si="68"/>
        <v>0</v>
      </c>
      <c r="BU23" s="165">
        <f t="shared" si="43"/>
        <v>0</v>
      </c>
      <c r="BV23" s="488"/>
      <c r="BW23" s="148">
        <f t="shared" si="69"/>
        <v>0</v>
      </c>
      <c r="BX23" s="165">
        <f t="shared" si="45"/>
        <v>0</v>
      </c>
      <c r="BY23" s="488"/>
      <c r="BZ23" s="148">
        <f t="shared" si="70"/>
        <v>0</v>
      </c>
      <c r="CA23" s="165">
        <f t="shared" si="47"/>
        <v>0</v>
      </c>
      <c r="CB23" s="488"/>
      <c r="CC23" s="148">
        <f t="shared" si="71"/>
        <v>0</v>
      </c>
      <c r="CD23" s="165">
        <f t="shared" si="49"/>
        <v>0</v>
      </c>
      <c r="CE23" s="488"/>
      <c r="CF23" s="148">
        <f t="shared" si="72"/>
        <v>0</v>
      </c>
      <c r="CG23" s="165">
        <f t="shared" si="51"/>
        <v>0</v>
      </c>
      <c r="CH23" s="488"/>
      <c r="CI23" s="148">
        <f t="shared" si="73"/>
        <v>0</v>
      </c>
      <c r="CJ23" s="165">
        <f t="shared" si="53"/>
        <v>0</v>
      </c>
      <c r="CK23" s="488"/>
      <c r="CL23" s="148">
        <f t="shared" si="74"/>
        <v>0</v>
      </c>
      <c r="CM23" s="165">
        <f t="shared" si="55"/>
        <v>0</v>
      </c>
      <c r="CN23" s="488"/>
      <c r="CO23" s="148">
        <f t="shared" si="75"/>
        <v>0</v>
      </c>
      <c r="CP23" s="165">
        <f t="shared" si="57"/>
        <v>0</v>
      </c>
      <c r="CQ23" s="488"/>
      <c r="CR23" s="148">
        <f t="shared" si="76"/>
        <v>0</v>
      </c>
      <c r="CS23" s="165">
        <f t="shared" si="59"/>
        <v>0</v>
      </c>
    </row>
    <row r="24" spans="1:97" x14ac:dyDescent="0.25">
      <c r="A24" s="17">
        <v>6</v>
      </c>
      <c r="B24" s="25" t="s">
        <v>60</v>
      </c>
      <c r="C24" s="39">
        <v>37497</v>
      </c>
      <c r="D24" s="164">
        <v>200000</v>
      </c>
      <c r="E24" s="26"/>
      <c r="F24" s="148">
        <f t="shared" si="0"/>
        <v>0</v>
      </c>
      <c r="G24" s="323">
        <f t="shared" si="1"/>
        <v>0</v>
      </c>
      <c r="H24" s="488"/>
      <c r="I24" s="148">
        <f t="shared" si="2"/>
        <v>0</v>
      </c>
      <c r="J24" s="323">
        <f t="shared" si="3"/>
        <v>0</v>
      </c>
      <c r="K24" s="488"/>
      <c r="L24" s="148">
        <f t="shared" si="4"/>
        <v>0</v>
      </c>
      <c r="M24" s="165">
        <f t="shared" si="5"/>
        <v>0</v>
      </c>
      <c r="N24" s="488"/>
      <c r="O24" s="148">
        <f t="shared" si="6"/>
        <v>0</v>
      </c>
      <c r="P24" s="165">
        <f t="shared" si="7"/>
        <v>0</v>
      </c>
      <c r="Q24" s="488"/>
      <c r="R24" s="148">
        <f t="shared" si="8"/>
        <v>0</v>
      </c>
      <c r="S24" s="165">
        <f t="shared" si="9"/>
        <v>0</v>
      </c>
      <c r="T24" s="488"/>
      <c r="U24" s="148">
        <f t="shared" si="60"/>
        <v>0</v>
      </c>
      <c r="V24" s="165">
        <f t="shared" si="61"/>
        <v>0</v>
      </c>
      <c r="W24" s="488"/>
      <c r="X24" s="148">
        <f t="shared" si="10"/>
        <v>0</v>
      </c>
      <c r="Y24" s="165">
        <f t="shared" si="11"/>
        <v>0</v>
      </c>
      <c r="Z24" s="488"/>
      <c r="AA24" s="148">
        <f t="shared" si="12"/>
        <v>0</v>
      </c>
      <c r="AB24" s="165">
        <f t="shared" si="13"/>
        <v>0</v>
      </c>
      <c r="AC24" s="488"/>
      <c r="AD24" s="148">
        <f t="shared" si="14"/>
        <v>0</v>
      </c>
      <c r="AE24" s="165">
        <f t="shared" si="15"/>
        <v>0</v>
      </c>
      <c r="AF24" s="488"/>
      <c r="AG24" s="148">
        <f t="shared" si="16"/>
        <v>0</v>
      </c>
      <c r="AH24" s="165">
        <f t="shared" si="17"/>
        <v>0</v>
      </c>
      <c r="AI24" s="488"/>
      <c r="AJ24" s="148">
        <f t="shared" si="18"/>
        <v>0</v>
      </c>
      <c r="AK24" s="165">
        <f t="shared" si="19"/>
        <v>0</v>
      </c>
      <c r="AL24" s="488"/>
      <c r="AM24" s="148">
        <f t="shared" si="20"/>
        <v>0</v>
      </c>
      <c r="AN24" s="165">
        <f t="shared" si="21"/>
        <v>0</v>
      </c>
      <c r="AO24" s="488"/>
      <c r="AP24" s="148">
        <f t="shared" si="22"/>
        <v>0</v>
      </c>
      <c r="AQ24" s="165">
        <f t="shared" si="23"/>
        <v>0</v>
      </c>
      <c r="AR24" s="488"/>
      <c r="AS24" s="148">
        <f t="shared" si="24"/>
        <v>0</v>
      </c>
      <c r="AT24" s="165">
        <f t="shared" si="25"/>
        <v>0</v>
      </c>
      <c r="AU24" s="488"/>
      <c r="AV24" s="148">
        <f t="shared" si="26"/>
        <v>0</v>
      </c>
      <c r="AW24" s="165">
        <f t="shared" si="27"/>
        <v>0</v>
      </c>
      <c r="AX24" s="488"/>
      <c r="AY24" s="148">
        <f t="shared" si="28"/>
        <v>0</v>
      </c>
      <c r="AZ24" s="165">
        <f t="shared" si="29"/>
        <v>0</v>
      </c>
      <c r="BA24" s="488"/>
      <c r="BB24" s="148">
        <f t="shared" si="62"/>
        <v>0</v>
      </c>
      <c r="BC24" s="165">
        <f t="shared" si="31"/>
        <v>0</v>
      </c>
      <c r="BD24" s="488"/>
      <c r="BE24" s="148">
        <f t="shared" si="63"/>
        <v>0</v>
      </c>
      <c r="BF24" s="165">
        <f t="shared" si="33"/>
        <v>0</v>
      </c>
      <c r="BG24" s="488"/>
      <c r="BH24" s="148">
        <f t="shared" si="64"/>
        <v>0</v>
      </c>
      <c r="BI24" s="165">
        <f t="shared" si="35"/>
        <v>0</v>
      </c>
      <c r="BJ24" s="488"/>
      <c r="BK24" s="148">
        <f t="shared" si="65"/>
        <v>0</v>
      </c>
      <c r="BL24" s="165">
        <f t="shared" si="37"/>
        <v>0</v>
      </c>
      <c r="BM24" s="488"/>
      <c r="BN24" s="148">
        <f t="shared" si="66"/>
        <v>0</v>
      </c>
      <c r="BO24" s="165">
        <f t="shared" si="39"/>
        <v>0</v>
      </c>
      <c r="BP24" s="488"/>
      <c r="BQ24" s="148">
        <f t="shared" si="67"/>
        <v>0</v>
      </c>
      <c r="BR24" s="165">
        <f t="shared" si="41"/>
        <v>0</v>
      </c>
      <c r="BS24" s="488"/>
      <c r="BT24" s="148">
        <f t="shared" si="68"/>
        <v>0</v>
      </c>
      <c r="BU24" s="165">
        <f t="shared" si="43"/>
        <v>0</v>
      </c>
      <c r="BV24" s="488"/>
      <c r="BW24" s="148">
        <f t="shared" si="69"/>
        <v>0</v>
      </c>
      <c r="BX24" s="165">
        <f t="shared" si="45"/>
        <v>0</v>
      </c>
      <c r="BY24" s="488"/>
      <c r="BZ24" s="148">
        <f t="shared" si="70"/>
        <v>0</v>
      </c>
      <c r="CA24" s="165">
        <f t="shared" si="47"/>
        <v>0</v>
      </c>
      <c r="CB24" s="488"/>
      <c r="CC24" s="148">
        <f t="shared" si="71"/>
        <v>0</v>
      </c>
      <c r="CD24" s="165">
        <f t="shared" si="49"/>
        <v>0</v>
      </c>
      <c r="CE24" s="488"/>
      <c r="CF24" s="148">
        <f t="shared" si="72"/>
        <v>0</v>
      </c>
      <c r="CG24" s="165">
        <f t="shared" si="51"/>
        <v>0</v>
      </c>
      <c r="CH24" s="488"/>
      <c r="CI24" s="148">
        <f t="shared" si="73"/>
        <v>0</v>
      </c>
      <c r="CJ24" s="165">
        <f t="shared" si="53"/>
        <v>0</v>
      </c>
      <c r="CK24" s="488"/>
      <c r="CL24" s="148">
        <f t="shared" si="74"/>
        <v>0</v>
      </c>
      <c r="CM24" s="165">
        <f t="shared" si="55"/>
        <v>0</v>
      </c>
      <c r="CN24" s="488"/>
      <c r="CO24" s="148">
        <f t="shared" si="75"/>
        <v>0</v>
      </c>
      <c r="CP24" s="165">
        <f t="shared" si="57"/>
        <v>0</v>
      </c>
      <c r="CQ24" s="488"/>
      <c r="CR24" s="148">
        <f t="shared" si="76"/>
        <v>0</v>
      </c>
      <c r="CS24" s="165">
        <f t="shared" si="59"/>
        <v>0</v>
      </c>
    </row>
    <row r="25" spans="1:97" x14ac:dyDescent="0.25">
      <c r="A25" s="17">
        <v>7</v>
      </c>
      <c r="B25" s="25" t="s">
        <v>61</v>
      </c>
      <c r="C25" s="39">
        <v>35388</v>
      </c>
      <c r="D25" s="164">
        <v>200000</v>
      </c>
      <c r="E25" s="26"/>
      <c r="F25" s="148">
        <f t="shared" si="0"/>
        <v>0</v>
      </c>
      <c r="G25" s="323">
        <f t="shared" si="1"/>
        <v>0</v>
      </c>
      <c r="H25" s="488"/>
      <c r="I25" s="148">
        <f t="shared" si="2"/>
        <v>0</v>
      </c>
      <c r="J25" s="323">
        <f t="shared" si="3"/>
        <v>0</v>
      </c>
      <c r="K25" s="488"/>
      <c r="L25" s="148">
        <f t="shared" si="4"/>
        <v>0</v>
      </c>
      <c r="M25" s="165">
        <f t="shared" si="5"/>
        <v>0</v>
      </c>
      <c r="N25" s="488"/>
      <c r="O25" s="148">
        <f t="shared" si="6"/>
        <v>0</v>
      </c>
      <c r="P25" s="165">
        <f t="shared" si="7"/>
        <v>0</v>
      </c>
      <c r="Q25" s="488"/>
      <c r="R25" s="148">
        <f t="shared" si="8"/>
        <v>0</v>
      </c>
      <c r="S25" s="165">
        <f t="shared" si="9"/>
        <v>0</v>
      </c>
      <c r="T25" s="488"/>
      <c r="U25" s="148">
        <f t="shared" si="60"/>
        <v>0</v>
      </c>
      <c r="V25" s="165">
        <f t="shared" si="61"/>
        <v>0</v>
      </c>
      <c r="W25" s="488"/>
      <c r="X25" s="148">
        <f t="shared" si="10"/>
        <v>0</v>
      </c>
      <c r="Y25" s="165">
        <f t="shared" si="11"/>
        <v>0</v>
      </c>
      <c r="Z25" s="488"/>
      <c r="AA25" s="148">
        <f t="shared" si="12"/>
        <v>0</v>
      </c>
      <c r="AB25" s="165">
        <f t="shared" si="13"/>
        <v>0</v>
      </c>
      <c r="AC25" s="488"/>
      <c r="AD25" s="148">
        <f t="shared" si="14"/>
        <v>0</v>
      </c>
      <c r="AE25" s="165">
        <f t="shared" si="15"/>
        <v>0</v>
      </c>
      <c r="AF25" s="488"/>
      <c r="AG25" s="148">
        <f t="shared" si="16"/>
        <v>0</v>
      </c>
      <c r="AH25" s="165">
        <f t="shared" si="17"/>
        <v>0</v>
      </c>
      <c r="AI25" s="488"/>
      <c r="AJ25" s="148">
        <f t="shared" si="18"/>
        <v>0</v>
      </c>
      <c r="AK25" s="165">
        <f t="shared" si="19"/>
        <v>0</v>
      </c>
      <c r="AL25" s="488"/>
      <c r="AM25" s="148">
        <f t="shared" si="20"/>
        <v>0</v>
      </c>
      <c r="AN25" s="165">
        <f t="shared" si="21"/>
        <v>0</v>
      </c>
      <c r="AO25" s="488"/>
      <c r="AP25" s="148">
        <f t="shared" si="22"/>
        <v>0</v>
      </c>
      <c r="AQ25" s="165">
        <f t="shared" si="23"/>
        <v>0</v>
      </c>
      <c r="AR25" s="488"/>
      <c r="AS25" s="148">
        <f t="shared" si="24"/>
        <v>0</v>
      </c>
      <c r="AT25" s="165">
        <f t="shared" si="25"/>
        <v>0</v>
      </c>
      <c r="AU25" s="488"/>
      <c r="AV25" s="148">
        <f t="shared" si="26"/>
        <v>0</v>
      </c>
      <c r="AW25" s="165">
        <f t="shared" si="27"/>
        <v>0</v>
      </c>
      <c r="AX25" s="488"/>
      <c r="AY25" s="148">
        <f t="shared" si="28"/>
        <v>0</v>
      </c>
      <c r="AZ25" s="165">
        <f t="shared" si="29"/>
        <v>0</v>
      </c>
      <c r="BA25" s="488"/>
      <c r="BB25" s="148">
        <f t="shared" si="62"/>
        <v>0</v>
      </c>
      <c r="BC25" s="165">
        <f t="shared" si="31"/>
        <v>0</v>
      </c>
      <c r="BD25" s="488"/>
      <c r="BE25" s="148">
        <f t="shared" si="63"/>
        <v>0</v>
      </c>
      <c r="BF25" s="165">
        <f t="shared" si="33"/>
        <v>0</v>
      </c>
      <c r="BG25" s="488"/>
      <c r="BH25" s="148">
        <f t="shared" si="64"/>
        <v>0</v>
      </c>
      <c r="BI25" s="165">
        <f t="shared" si="35"/>
        <v>0</v>
      </c>
      <c r="BJ25" s="488"/>
      <c r="BK25" s="148">
        <f t="shared" si="65"/>
        <v>0</v>
      </c>
      <c r="BL25" s="165">
        <f t="shared" si="37"/>
        <v>0</v>
      </c>
      <c r="BM25" s="488"/>
      <c r="BN25" s="148">
        <f t="shared" si="66"/>
        <v>0</v>
      </c>
      <c r="BO25" s="165">
        <f t="shared" si="39"/>
        <v>0</v>
      </c>
      <c r="BP25" s="488"/>
      <c r="BQ25" s="148">
        <f t="shared" si="67"/>
        <v>0</v>
      </c>
      <c r="BR25" s="165">
        <f t="shared" si="41"/>
        <v>0</v>
      </c>
      <c r="BS25" s="488"/>
      <c r="BT25" s="148">
        <f t="shared" si="68"/>
        <v>0</v>
      </c>
      <c r="BU25" s="165">
        <f t="shared" si="43"/>
        <v>0</v>
      </c>
      <c r="BV25" s="488"/>
      <c r="BW25" s="148">
        <f t="shared" si="69"/>
        <v>0</v>
      </c>
      <c r="BX25" s="165">
        <f t="shared" si="45"/>
        <v>0</v>
      </c>
      <c r="BY25" s="488"/>
      <c r="BZ25" s="148">
        <f t="shared" si="70"/>
        <v>0</v>
      </c>
      <c r="CA25" s="165">
        <f t="shared" si="47"/>
        <v>0</v>
      </c>
      <c r="CB25" s="488"/>
      <c r="CC25" s="148">
        <f t="shared" si="71"/>
        <v>0</v>
      </c>
      <c r="CD25" s="165">
        <f t="shared" si="49"/>
        <v>0</v>
      </c>
      <c r="CE25" s="488"/>
      <c r="CF25" s="148">
        <f t="shared" si="72"/>
        <v>0</v>
      </c>
      <c r="CG25" s="165">
        <f t="shared" si="51"/>
        <v>0</v>
      </c>
      <c r="CH25" s="488"/>
      <c r="CI25" s="148">
        <f t="shared" si="73"/>
        <v>0</v>
      </c>
      <c r="CJ25" s="165">
        <f t="shared" si="53"/>
        <v>0</v>
      </c>
      <c r="CK25" s="488"/>
      <c r="CL25" s="148">
        <f t="shared" si="74"/>
        <v>0</v>
      </c>
      <c r="CM25" s="165">
        <f t="shared" si="55"/>
        <v>0</v>
      </c>
      <c r="CN25" s="488"/>
      <c r="CO25" s="148">
        <f t="shared" si="75"/>
        <v>0</v>
      </c>
      <c r="CP25" s="165">
        <f t="shared" si="57"/>
        <v>0</v>
      </c>
      <c r="CQ25" s="488"/>
      <c r="CR25" s="148">
        <f t="shared" si="76"/>
        <v>0</v>
      </c>
      <c r="CS25" s="165">
        <f t="shared" si="59"/>
        <v>0</v>
      </c>
    </row>
    <row r="26" spans="1:97" x14ac:dyDescent="0.25">
      <c r="A26" s="17">
        <v>8</v>
      </c>
      <c r="B26" s="25" t="s">
        <v>62</v>
      </c>
      <c r="C26" s="39">
        <v>37497</v>
      </c>
      <c r="D26" s="164">
        <v>300000</v>
      </c>
      <c r="E26" s="26"/>
      <c r="F26" s="148">
        <f t="shared" si="0"/>
        <v>0</v>
      </c>
      <c r="G26" s="323">
        <f t="shared" si="1"/>
        <v>0</v>
      </c>
      <c r="H26" s="488"/>
      <c r="I26" s="148">
        <f t="shared" si="2"/>
        <v>0</v>
      </c>
      <c r="J26" s="323">
        <f t="shared" si="3"/>
        <v>0</v>
      </c>
      <c r="K26" s="488"/>
      <c r="L26" s="148">
        <f t="shared" si="4"/>
        <v>0</v>
      </c>
      <c r="M26" s="165">
        <f t="shared" si="5"/>
        <v>0</v>
      </c>
      <c r="N26" s="488"/>
      <c r="O26" s="148">
        <f t="shared" si="6"/>
        <v>0</v>
      </c>
      <c r="P26" s="165">
        <f t="shared" si="7"/>
        <v>0</v>
      </c>
      <c r="Q26" s="488"/>
      <c r="R26" s="148">
        <f t="shared" si="8"/>
        <v>0</v>
      </c>
      <c r="S26" s="165">
        <f t="shared" si="9"/>
        <v>0</v>
      </c>
      <c r="T26" s="488"/>
      <c r="U26" s="148">
        <f t="shared" si="60"/>
        <v>0</v>
      </c>
      <c r="V26" s="165">
        <f t="shared" si="61"/>
        <v>0</v>
      </c>
      <c r="W26" s="488"/>
      <c r="X26" s="148">
        <f t="shared" si="10"/>
        <v>0</v>
      </c>
      <c r="Y26" s="165">
        <f t="shared" si="11"/>
        <v>0</v>
      </c>
      <c r="Z26" s="488"/>
      <c r="AA26" s="148">
        <f t="shared" si="12"/>
        <v>0</v>
      </c>
      <c r="AB26" s="165">
        <f>Z26*D26</f>
        <v>0</v>
      </c>
      <c r="AC26" s="488"/>
      <c r="AD26" s="148">
        <f t="shared" si="14"/>
        <v>0</v>
      </c>
      <c r="AE26" s="165">
        <f t="shared" si="15"/>
        <v>0</v>
      </c>
      <c r="AF26" s="488"/>
      <c r="AG26" s="148">
        <f t="shared" si="16"/>
        <v>0</v>
      </c>
      <c r="AH26" s="165">
        <f t="shared" si="17"/>
        <v>0</v>
      </c>
      <c r="AI26" s="488"/>
      <c r="AJ26" s="148">
        <f t="shared" si="18"/>
        <v>0</v>
      </c>
      <c r="AK26" s="165">
        <f t="shared" si="19"/>
        <v>0</v>
      </c>
      <c r="AL26" s="488"/>
      <c r="AM26" s="148">
        <f t="shared" si="20"/>
        <v>0</v>
      </c>
      <c r="AN26" s="165">
        <f t="shared" si="21"/>
        <v>0</v>
      </c>
      <c r="AO26" s="488"/>
      <c r="AP26" s="148">
        <f t="shared" si="22"/>
        <v>0</v>
      </c>
      <c r="AQ26" s="165">
        <f t="shared" si="23"/>
        <v>0</v>
      </c>
      <c r="AR26" s="488"/>
      <c r="AS26" s="148">
        <f t="shared" si="24"/>
        <v>0</v>
      </c>
      <c r="AT26" s="165">
        <f t="shared" si="25"/>
        <v>0</v>
      </c>
      <c r="AU26" s="488"/>
      <c r="AV26" s="148">
        <f t="shared" si="26"/>
        <v>0</v>
      </c>
      <c r="AW26" s="165">
        <f t="shared" si="27"/>
        <v>0</v>
      </c>
      <c r="AX26" s="488"/>
      <c r="AY26" s="148">
        <f t="shared" si="28"/>
        <v>0</v>
      </c>
      <c r="AZ26" s="165">
        <f t="shared" si="29"/>
        <v>0</v>
      </c>
      <c r="BA26" s="488"/>
      <c r="BB26" s="148">
        <f t="shared" si="62"/>
        <v>0</v>
      </c>
      <c r="BC26" s="165">
        <f t="shared" si="31"/>
        <v>0</v>
      </c>
      <c r="BD26" s="488"/>
      <c r="BE26" s="148">
        <f t="shared" si="63"/>
        <v>0</v>
      </c>
      <c r="BF26" s="165">
        <f t="shared" si="33"/>
        <v>0</v>
      </c>
      <c r="BG26" s="488"/>
      <c r="BH26" s="148">
        <f t="shared" si="64"/>
        <v>0</v>
      </c>
      <c r="BI26" s="165">
        <f t="shared" si="35"/>
        <v>0</v>
      </c>
      <c r="BJ26" s="488"/>
      <c r="BK26" s="148">
        <f t="shared" si="65"/>
        <v>0</v>
      </c>
      <c r="BL26" s="165">
        <f t="shared" si="37"/>
        <v>0</v>
      </c>
      <c r="BM26" s="488"/>
      <c r="BN26" s="148">
        <f t="shared" si="66"/>
        <v>0</v>
      </c>
      <c r="BO26" s="165">
        <f t="shared" si="39"/>
        <v>0</v>
      </c>
      <c r="BP26" s="488"/>
      <c r="BQ26" s="148">
        <f t="shared" si="67"/>
        <v>0</v>
      </c>
      <c r="BR26" s="165">
        <f t="shared" si="41"/>
        <v>0</v>
      </c>
      <c r="BS26" s="488"/>
      <c r="BT26" s="148">
        <f t="shared" si="68"/>
        <v>0</v>
      </c>
      <c r="BU26" s="165">
        <f t="shared" si="43"/>
        <v>0</v>
      </c>
      <c r="BV26" s="488"/>
      <c r="BW26" s="148">
        <f t="shared" si="69"/>
        <v>0</v>
      </c>
      <c r="BX26" s="165">
        <f t="shared" si="45"/>
        <v>0</v>
      </c>
      <c r="BY26" s="488"/>
      <c r="BZ26" s="148">
        <f t="shared" si="70"/>
        <v>0</v>
      </c>
      <c r="CA26" s="165">
        <f t="shared" si="47"/>
        <v>0</v>
      </c>
      <c r="CB26" s="488"/>
      <c r="CC26" s="148">
        <f t="shared" si="71"/>
        <v>0</v>
      </c>
      <c r="CD26" s="165">
        <f t="shared" si="49"/>
        <v>0</v>
      </c>
      <c r="CE26" s="488"/>
      <c r="CF26" s="148">
        <f t="shared" si="72"/>
        <v>0</v>
      </c>
      <c r="CG26" s="165">
        <f t="shared" si="51"/>
        <v>0</v>
      </c>
      <c r="CH26" s="488"/>
      <c r="CI26" s="148">
        <f t="shared" si="73"/>
        <v>0</v>
      </c>
      <c r="CJ26" s="165">
        <f t="shared" si="53"/>
        <v>0</v>
      </c>
      <c r="CK26" s="488"/>
      <c r="CL26" s="148">
        <f t="shared" si="74"/>
        <v>0</v>
      </c>
      <c r="CM26" s="165">
        <f t="shared" si="55"/>
        <v>0</v>
      </c>
      <c r="CN26" s="488"/>
      <c r="CO26" s="148">
        <f t="shared" si="75"/>
        <v>0</v>
      </c>
      <c r="CP26" s="165">
        <f t="shared" si="57"/>
        <v>0</v>
      </c>
      <c r="CQ26" s="488"/>
      <c r="CR26" s="148">
        <f t="shared" si="76"/>
        <v>0</v>
      </c>
      <c r="CS26" s="165">
        <f t="shared" si="59"/>
        <v>0</v>
      </c>
    </row>
    <row r="27" spans="1:97" x14ac:dyDescent="0.25">
      <c r="A27" s="17"/>
      <c r="B27" s="25" t="s">
        <v>63</v>
      </c>
      <c r="C27" s="39">
        <v>38606</v>
      </c>
      <c r="D27" s="164">
        <v>150000</v>
      </c>
      <c r="E27" s="26"/>
      <c r="F27" s="148">
        <f t="shared" si="0"/>
        <v>0</v>
      </c>
      <c r="G27" s="323">
        <f t="shared" si="1"/>
        <v>0</v>
      </c>
      <c r="H27" s="488"/>
      <c r="I27" s="148">
        <f t="shared" si="2"/>
        <v>0</v>
      </c>
      <c r="J27" s="323">
        <f t="shared" si="3"/>
        <v>0</v>
      </c>
      <c r="K27" s="488"/>
      <c r="L27" s="148">
        <f t="shared" si="4"/>
        <v>0</v>
      </c>
      <c r="M27" s="165">
        <f t="shared" si="5"/>
        <v>0</v>
      </c>
      <c r="N27" s="488"/>
      <c r="O27" s="148">
        <f t="shared" si="6"/>
        <v>0</v>
      </c>
      <c r="P27" s="165">
        <f t="shared" si="7"/>
        <v>0</v>
      </c>
      <c r="Q27" s="488"/>
      <c r="R27" s="148">
        <f t="shared" si="8"/>
        <v>0</v>
      </c>
      <c r="S27" s="165">
        <f t="shared" si="9"/>
        <v>0</v>
      </c>
      <c r="T27" s="488"/>
      <c r="U27" s="148">
        <f t="shared" si="60"/>
        <v>0</v>
      </c>
      <c r="V27" s="165">
        <f t="shared" si="61"/>
        <v>0</v>
      </c>
      <c r="W27" s="488"/>
      <c r="X27" s="148">
        <f t="shared" si="10"/>
        <v>0</v>
      </c>
      <c r="Y27" s="165">
        <f t="shared" si="11"/>
        <v>0</v>
      </c>
      <c r="Z27" s="488"/>
      <c r="AA27" s="148">
        <f t="shared" si="12"/>
        <v>0</v>
      </c>
      <c r="AB27" s="165">
        <f t="shared" si="13"/>
        <v>0</v>
      </c>
      <c r="AC27" s="488"/>
      <c r="AD27" s="148">
        <f t="shared" si="14"/>
        <v>0</v>
      </c>
      <c r="AE27" s="165">
        <f>AC27*D27</f>
        <v>0</v>
      </c>
      <c r="AF27" s="488"/>
      <c r="AG27" s="148">
        <f t="shared" si="16"/>
        <v>0</v>
      </c>
      <c r="AH27" s="165">
        <f t="shared" si="17"/>
        <v>0</v>
      </c>
      <c r="AI27" s="488"/>
      <c r="AJ27" s="148">
        <f t="shared" si="18"/>
        <v>0</v>
      </c>
      <c r="AK27" s="165">
        <f t="shared" si="19"/>
        <v>0</v>
      </c>
      <c r="AL27" s="488"/>
      <c r="AM27" s="148">
        <f t="shared" si="20"/>
        <v>0</v>
      </c>
      <c r="AN27" s="165">
        <f t="shared" si="21"/>
        <v>0</v>
      </c>
      <c r="AO27" s="488"/>
      <c r="AP27" s="148">
        <f t="shared" si="22"/>
        <v>0</v>
      </c>
      <c r="AQ27" s="165">
        <f t="shared" si="23"/>
        <v>0</v>
      </c>
      <c r="AR27" s="488"/>
      <c r="AS27" s="148">
        <f t="shared" si="24"/>
        <v>0</v>
      </c>
      <c r="AT27" s="165">
        <f t="shared" si="25"/>
        <v>0</v>
      </c>
      <c r="AU27" s="488"/>
      <c r="AV27" s="148">
        <f t="shared" si="26"/>
        <v>0</v>
      </c>
      <c r="AW27" s="165">
        <f t="shared" si="27"/>
        <v>0</v>
      </c>
      <c r="AX27" s="488"/>
      <c r="AY27" s="148">
        <f t="shared" si="28"/>
        <v>0</v>
      </c>
      <c r="AZ27" s="165">
        <f t="shared" si="29"/>
        <v>0</v>
      </c>
      <c r="BA27" s="488"/>
      <c r="BB27" s="148">
        <f t="shared" si="62"/>
        <v>0</v>
      </c>
      <c r="BC27" s="165">
        <f t="shared" si="31"/>
        <v>0</v>
      </c>
      <c r="BD27" s="488"/>
      <c r="BE27" s="148">
        <f t="shared" si="63"/>
        <v>0</v>
      </c>
      <c r="BF27" s="165">
        <f t="shared" si="33"/>
        <v>0</v>
      </c>
      <c r="BG27" s="488"/>
      <c r="BH27" s="148">
        <f t="shared" si="64"/>
        <v>0</v>
      </c>
      <c r="BI27" s="165">
        <f t="shared" si="35"/>
        <v>0</v>
      </c>
      <c r="BJ27" s="488"/>
      <c r="BK27" s="148">
        <f t="shared" si="65"/>
        <v>0</v>
      </c>
      <c r="BL27" s="165">
        <f t="shared" si="37"/>
        <v>0</v>
      </c>
      <c r="BM27" s="488"/>
      <c r="BN27" s="148">
        <f t="shared" si="66"/>
        <v>0</v>
      </c>
      <c r="BO27" s="165">
        <f t="shared" si="39"/>
        <v>0</v>
      </c>
      <c r="BP27" s="488"/>
      <c r="BQ27" s="148">
        <f t="shared" si="67"/>
        <v>0</v>
      </c>
      <c r="BR27" s="165">
        <f t="shared" si="41"/>
        <v>0</v>
      </c>
      <c r="BS27" s="488"/>
      <c r="BT27" s="148">
        <f t="shared" si="68"/>
        <v>0</v>
      </c>
      <c r="BU27" s="165">
        <f t="shared" si="43"/>
        <v>0</v>
      </c>
      <c r="BV27" s="488"/>
      <c r="BW27" s="148">
        <f t="shared" si="69"/>
        <v>0</v>
      </c>
      <c r="BX27" s="165">
        <f t="shared" si="45"/>
        <v>0</v>
      </c>
      <c r="BY27" s="488"/>
      <c r="BZ27" s="148">
        <f t="shared" si="70"/>
        <v>0</v>
      </c>
      <c r="CA27" s="165">
        <f t="shared" si="47"/>
        <v>0</v>
      </c>
      <c r="CB27" s="488"/>
      <c r="CC27" s="148">
        <f t="shared" si="71"/>
        <v>0</v>
      </c>
      <c r="CD27" s="165">
        <f t="shared" si="49"/>
        <v>0</v>
      </c>
      <c r="CE27" s="488"/>
      <c r="CF27" s="148">
        <f t="shared" si="72"/>
        <v>0</v>
      </c>
      <c r="CG27" s="165">
        <f t="shared" si="51"/>
        <v>0</v>
      </c>
      <c r="CH27" s="488"/>
      <c r="CI27" s="148">
        <f t="shared" si="73"/>
        <v>0</v>
      </c>
      <c r="CJ27" s="165">
        <f t="shared" si="53"/>
        <v>0</v>
      </c>
      <c r="CK27" s="488"/>
      <c r="CL27" s="148">
        <f t="shared" si="74"/>
        <v>0</v>
      </c>
      <c r="CM27" s="165">
        <f t="shared" si="55"/>
        <v>0</v>
      </c>
      <c r="CN27" s="488"/>
      <c r="CO27" s="148">
        <f t="shared" si="75"/>
        <v>0</v>
      </c>
      <c r="CP27" s="165">
        <f t="shared" si="57"/>
        <v>0</v>
      </c>
      <c r="CQ27" s="488"/>
      <c r="CR27" s="148">
        <f t="shared" si="76"/>
        <v>0</v>
      </c>
      <c r="CS27" s="165">
        <f t="shared" si="59"/>
        <v>0</v>
      </c>
    </row>
    <row r="28" spans="1:97" x14ac:dyDescent="0.25">
      <c r="A28" s="17"/>
      <c r="B28" s="25" t="s">
        <v>263</v>
      </c>
      <c r="C28" s="39"/>
      <c r="D28" s="164">
        <v>300000</v>
      </c>
      <c r="E28" s="65"/>
      <c r="F28" s="148">
        <f t="shared" si="0"/>
        <v>0</v>
      </c>
      <c r="G28" s="323">
        <f t="shared" si="1"/>
        <v>0</v>
      </c>
      <c r="H28" s="488"/>
      <c r="I28" s="148">
        <f t="shared" si="2"/>
        <v>0</v>
      </c>
      <c r="J28" s="323">
        <f>H28*D28</f>
        <v>0</v>
      </c>
      <c r="K28" s="488"/>
      <c r="L28" s="148">
        <f t="shared" si="4"/>
        <v>0</v>
      </c>
      <c r="M28" s="165">
        <f t="shared" si="5"/>
        <v>0</v>
      </c>
      <c r="N28" s="488"/>
      <c r="O28" s="148">
        <f t="shared" si="6"/>
        <v>0</v>
      </c>
      <c r="P28" s="165">
        <f t="shared" si="7"/>
        <v>0</v>
      </c>
      <c r="Q28" s="488"/>
      <c r="R28" s="148">
        <f t="shared" si="8"/>
        <v>0</v>
      </c>
      <c r="S28" s="165">
        <f t="shared" si="9"/>
        <v>0</v>
      </c>
      <c r="T28" s="488"/>
      <c r="U28" s="148">
        <f t="shared" si="60"/>
        <v>0</v>
      </c>
      <c r="V28" s="165">
        <f t="shared" si="61"/>
        <v>0</v>
      </c>
      <c r="W28" s="488"/>
      <c r="X28" s="148">
        <f t="shared" si="10"/>
        <v>0</v>
      </c>
      <c r="Y28" s="165">
        <f t="shared" si="11"/>
        <v>0</v>
      </c>
      <c r="Z28" s="488">
        <f>1</f>
        <v>1</v>
      </c>
      <c r="AA28" s="148">
        <f t="shared" si="12"/>
        <v>0</v>
      </c>
      <c r="AB28" s="165">
        <f t="shared" si="13"/>
        <v>300000</v>
      </c>
      <c r="AC28" s="488"/>
      <c r="AD28" s="148">
        <f t="shared" si="14"/>
        <v>0</v>
      </c>
      <c r="AE28" s="165">
        <f t="shared" si="15"/>
        <v>0</v>
      </c>
      <c r="AF28" s="488"/>
      <c r="AG28" s="148">
        <f t="shared" si="16"/>
        <v>0</v>
      </c>
      <c r="AH28" s="165">
        <f t="shared" si="17"/>
        <v>0</v>
      </c>
      <c r="AI28" s="488">
        <f>1</f>
        <v>1</v>
      </c>
      <c r="AJ28" s="148">
        <f t="shared" si="18"/>
        <v>0</v>
      </c>
      <c r="AK28" s="165">
        <f t="shared" si="19"/>
        <v>300000</v>
      </c>
      <c r="AL28" s="488"/>
      <c r="AM28" s="148">
        <f t="shared" si="20"/>
        <v>0</v>
      </c>
      <c r="AN28" s="165">
        <f t="shared" si="21"/>
        <v>0</v>
      </c>
      <c r="AO28" s="488"/>
      <c r="AP28" s="148">
        <f t="shared" si="22"/>
        <v>0</v>
      </c>
      <c r="AQ28" s="165">
        <f t="shared" si="23"/>
        <v>0</v>
      </c>
      <c r="AR28" s="488">
        <f>1+1</f>
        <v>2</v>
      </c>
      <c r="AS28" s="148">
        <f t="shared" si="24"/>
        <v>0</v>
      </c>
      <c r="AT28" s="165">
        <f t="shared" si="25"/>
        <v>600000</v>
      </c>
      <c r="AU28" s="488"/>
      <c r="AV28" s="148">
        <f t="shared" si="26"/>
        <v>0</v>
      </c>
      <c r="AW28" s="165">
        <f t="shared" si="27"/>
        <v>0</v>
      </c>
      <c r="AX28" s="488">
        <f>1</f>
        <v>1</v>
      </c>
      <c r="AY28" s="148">
        <f t="shared" si="28"/>
        <v>0</v>
      </c>
      <c r="AZ28" s="165">
        <f t="shared" si="29"/>
        <v>300000</v>
      </c>
      <c r="BA28" s="488">
        <f>1+1</f>
        <v>2</v>
      </c>
      <c r="BB28" s="148">
        <f t="shared" si="62"/>
        <v>0</v>
      </c>
      <c r="BC28" s="165">
        <f t="shared" si="31"/>
        <v>600000</v>
      </c>
      <c r="BD28" s="488">
        <f>1</f>
        <v>1</v>
      </c>
      <c r="BE28" s="148">
        <f t="shared" si="63"/>
        <v>0</v>
      </c>
      <c r="BF28" s="165">
        <f t="shared" si="33"/>
        <v>300000</v>
      </c>
      <c r="BG28" s="488">
        <f>1+1</f>
        <v>2</v>
      </c>
      <c r="BH28" s="148">
        <f t="shared" si="64"/>
        <v>0</v>
      </c>
      <c r="BI28" s="165">
        <f t="shared" si="35"/>
        <v>600000</v>
      </c>
      <c r="BJ28" s="488"/>
      <c r="BK28" s="148">
        <f t="shared" si="65"/>
        <v>0</v>
      </c>
      <c r="BL28" s="165">
        <f t="shared" si="37"/>
        <v>0</v>
      </c>
      <c r="BM28" s="488"/>
      <c r="BN28" s="148">
        <f t="shared" si="66"/>
        <v>0</v>
      </c>
      <c r="BO28" s="165">
        <f t="shared" si="39"/>
        <v>0</v>
      </c>
      <c r="BP28" s="488"/>
      <c r="BQ28" s="148">
        <f t="shared" si="67"/>
        <v>0</v>
      </c>
      <c r="BR28" s="165">
        <f t="shared" si="41"/>
        <v>0</v>
      </c>
      <c r="BS28" s="488"/>
      <c r="BT28" s="148">
        <f t="shared" si="68"/>
        <v>0</v>
      </c>
      <c r="BU28" s="165">
        <f t="shared" si="43"/>
        <v>0</v>
      </c>
      <c r="BV28" s="488"/>
      <c r="BW28" s="148">
        <f t="shared" si="69"/>
        <v>0</v>
      </c>
      <c r="BX28" s="165">
        <f t="shared" si="45"/>
        <v>0</v>
      </c>
      <c r="BY28" s="488">
        <f>1+1</f>
        <v>2</v>
      </c>
      <c r="BZ28" s="148">
        <f t="shared" si="70"/>
        <v>0</v>
      </c>
      <c r="CA28" s="165">
        <f t="shared" si="47"/>
        <v>600000</v>
      </c>
      <c r="CB28" s="488"/>
      <c r="CC28" s="148">
        <f t="shared" si="71"/>
        <v>0</v>
      </c>
      <c r="CD28" s="165">
        <f t="shared" si="49"/>
        <v>0</v>
      </c>
      <c r="CE28" s="488"/>
      <c r="CF28" s="148">
        <f t="shared" si="72"/>
        <v>0</v>
      </c>
      <c r="CG28" s="165">
        <f t="shared" si="51"/>
        <v>0</v>
      </c>
      <c r="CH28" s="488"/>
      <c r="CI28" s="148">
        <f t="shared" si="73"/>
        <v>0</v>
      </c>
      <c r="CJ28" s="165">
        <f t="shared" si="53"/>
        <v>0</v>
      </c>
      <c r="CK28" s="488"/>
      <c r="CL28" s="148">
        <f t="shared" si="74"/>
        <v>0</v>
      </c>
      <c r="CM28" s="165">
        <f t="shared" si="55"/>
        <v>0</v>
      </c>
      <c r="CN28" s="488"/>
      <c r="CO28" s="148">
        <f t="shared" si="75"/>
        <v>0</v>
      </c>
      <c r="CP28" s="165">
        <f t="shared" si="57"/>
        <v>0</v>
      </c>
      <c r="CQ28" s="488"/>
      <c r="CR28" s="148">
        <f t="shared" si="76"/>
        <v>0</v>
      </c>
      <c r="CS28" s="165">
        <f t="shared" si="59"/>
        <v>0</v>
      </c>
    </row>
    <row r="29" spans="1:97" x14ac:dyDescent="0.25">
      <c r="A29" s="17">
        <v>1</v>
      </c>
      <c r="B29" s="25"/>
      <c r="C29" s="39"/>
      <c r="D29" s="164"/>
      <c r="E29" s="26"/>
      <c r="F29" s="148">
        <f t="shared" si="0"/>
        <v>0</v>
      </c>
      <c r="G29" s="323">
        <f t="shared" si="1"/>
        <v>0</v>
      </c>
      <c r="H29" s="488"/>
      <c r="I29" s="148">
        <f t="shared" si="2"/>
        <v>0</v>
      </c>
      <c r="J29" s="323">
        <f t="shared" si="3"/>
        <v>0</v>
      </c>
      <c r="K29" s="488"/>
      <c r="L29" s="148">
        <f t="shared" si="4"/>
        <v>0</v>
      </c>
      <c r="M29" s="165">
        <f t="shared" si="5"/>
        <v>0</v>
      </c>
      <c r="N29" s="488"/>
      <c r="O29" s="148">
        <f t="shared" si="6"/>
        <v>0</v>
      </c>
      <c r="P29" s="165">
        <f t="shared" si="7"/>
        <v>0</v>
      </c>
      <c r="Q29" s="488"/>
      <c r="R29" s="148">
        <f t="shared" si="8"/>
        <v>0</v>
      </c>
      <c r="S29" s="165">
        <f t="shared" si="9"/>
        <v>0</v>
      </c>
      <c r="T29" s="488"/>
      <c r="U29" s="148">
        <f t="shared" si="60"/>
        <v>0</v>
      </c>
      <c r="V29" s="165">
        <f t="shared" si="61"/>
        <v>0</v>
      </c>
      <c r="W29" s="488"/>
      <c r="X29" s="148">
        <f t="shared" si="10"/>
        <v>0</v>
      </c>
      <c r="Y29" s="165">
        <f t="shared" si="11"/>
        <v>0</v>
      </c>
      <c r="Z29" s="488"/>
      <c r="AA29" s="148">
        <f t="shared" si="12"/>
        <v>0</v>
      </c>
      <c r="AB29" s="165">
        <f t="shared" si="13"/>
        <v>0</v>
      </c>
      <c r="AC29" s="488"/>
      <c r="AD29" s="148">
        <f t="shared" si="14"/>
        <v>0</v>
      </c>
      <c r="AE29" s="165">
        <f t="shared" si="15"/>
        <v>0</v>
      </c>
      <c r="AF29" s="488"/>
      <c r="AG29" s="148">
        <f t="shared" si="16"/>
        <v>0</v>
      </c>
      <c r="AH29" s="165">
        <f t="shared" si="17"/>
        <v>0</v>
      </c>
      <c r="AI29" s="488"/>
      <c r="AJ29" s="148">
        <f t="shared" si="18"/>
        <v>0</v>
      </c>
      <c r="AK29" s="165">
        <f t="shared" si="19"/>
        <v>0</v>
      </c>
      <c r="AL29" s="488"/>
      <c r="AM29" s="148">
        <f t="shared" si="20"/>
        <v>0</v>
      </c>
      <c r="AN29" s="165">
        <f t="shared" si="21"/>
        <v>0</v>
      </c>
      <c r="AO29" s="488"/>
      <c r="AP29" s="148">
        <f t="shared" si="22"/>
        <v>0</v>
      </c>
      <c r="AQ29" s="165">
        <f t="shared" si="23"/>
        <v>0</v>
      </c>
      <c r="AR29" s="488"/>
      <c r="AS29" s="148">
        <f t="shared" si="24"/>
        <v>0</v>
      </c>
      <c r="AT29" s="165">
        <f t="shared" si="25"/>
        <v>0</v>
      </c>
      <c r="AU29" s="488"/>
      <c r="AV29" s="148">
        <f t="shared" si="26"/>
        <v>0</v>
      </c>
      <c r="AW29" s="165">
        <f t="shared" si="27"/>
        <v>0</v>
      </c>
      <c r="AX29" s="488"/>
      <c r="AY29" s="148">
        <f t="shared" si="28"/>
        <v>0</v>
      </c>
      <c r="AZ29" s="165">
        <f t="shared" si="29"/>
        <v>0</v>
      </c>
      <c r="BA29" s="488"/>
      <c r="BB29" s="148">
        <f t="shared" si="62"/>
        <v>0</v>
      </c>
      <c r="BC29" s="165">
        <f t="shared" si="31"/>
        <v>0</v>
      </c>
      <c r="BD29" s="488"/>
      <c r="BE29" s="148">
        <f t="shared" si="63"/>
        <v>0</v>
      </c>
      <c r="BF29" s="165">
        <f t="shared" si="33"/>
        <v>0</v>
      </c>
      <c r="BG29" s="488"/>
      <c r="BH29" s="148">
        <f t="shared" si="64"/>
        <v>0</v>
      </c>
      <c r="BI29" s="165">
        <f t="shared" si="35"/>
        <v>0</v>
      </c>
      <c r="BJ29" s="488"/>
      <c r="BK29" s="148">
        <f t="shared" si="65"/>
        <v>0</v>
      </c>
      <c r="BL29" s="165">
        <f t="shared" si="37"/>
        <v>0</v>
      </c>
      <c r="BM29" s="488"/>
      <c r="BN29" s="148">
        <f t="shared" si="66"/>
        <v>0</v>
      </c>
      <c r="BO29" s="165">
        <f t="shared" si="39"/>
        <v>0</v>
      </c>
      <c r="BP29" s="488"/>
      <c r="BQ29" s="148">
        <f t="shared" si="67"/>
        <v>0</v>
      </c>
      <c r="BR29" s="165">
        <f t="shared" si="41"/>
        <v>0</v>
      </c>
      <c r="BS29" s="488"/>
      <c r="BT29" s="148">
        <f t="shared" si="68"/>
        <v>0</v>
      </c>
      <c r="BU29" s="165">
        <f t="shared" si="43"/>
        <v>0</v>
      </c>
      <c r="BV29" s="488"/>
      <c r="BW29" s="148">
        <f t="shared" si="69"/>
        <v>0</v>
      </c>
      <c r="BX29" s="165">
        <f t="shared" si="45"/>
        <v>0</v>
      </c>
      <c r="BY29" s="488"/>
      <c r="BZ29" s="148">
        <f t="shared" si="70"/>
        <v>0</v>
      </c>
      <c r="CA29" s="165">
        <f t="shared" si="47"/>
        <v>0</v>
      </c>
      <c r="CB29" s="488"/>
      <c r="CC29" s="148">
        <f t="shared" si="71"/>
        <v>0</v>
      </c>
      <c r="CD29" s="165">
        <f t="shared" si="49"/>
        <v>0</v>
      </c>
      <c r="CE29" s="488"/>
      <c r="CF29" s="148">
        <f t="shared" si="72"/>
        <v>0</v>
      </c>
      <c r="CG29" s="165">
        <f t="shared" si="51"/>
        <v>0</v>
      </c>
      <c r="CH29" s="488"/>
      <c r="CI29" s="148">
        <f t="shared" si="73"/>
        <v>0</v>
      </c>
      <c r="CJ29" s="165">
        <f t="shared" si="53"/>
        <v>0</v>
      </c>
      <c r="CK29" s="488"/>
      <c r="CL29" s="148">
        <f t="shared" si="74"/>
        <v>0</v>
      </c>
      <c r="CM29" s="165">
        <f t="shared" si="55"/>
        <v>0</v>
      </c>
      <c r="CN29" s="488"/>
      <c r="CO29" s="148">
        <f t="shared" si="75"/>
        <v>0</v>
      </c>
      <c r="CP29" s="165">
        <f t="shared" si="57"/>
        <v>0</v>
      </c>
      <c r="CQ29" s="488"/>
      <c r="CR29" s="148">
        <f t="shared" si="76"/>
        <v>0</v>
      </c>
      <c r="CS29" s="165">
        <f t="shared" si="59"/>
        <v>0</v>
      </c>
    </row>
    <row r="30" spans="1:97" x14ac:dyDescent="0.25">
      <c r="A30" s="17"/>
      <c r="B30" s="25" t="s">
        <v>64</v>
      </c>
      <c r="C30" s="39">
        <v>35088</v>
      </c>
      <c r="D30" s="164">
        <v>130000</v>
      </c>
      <c r="E30" s="26"/>
      <c r="F30" s="148">
        <f t="shared" si="0"/>
        <v>0</v>
      </c>
      <c r="G30" s="323">
        <f t="shared" si="1"/>
        <v>0</v>
      </c>
      <c r="H30" s="488"/>
      <c r="I30" s="148">
        <f t="shared" si="2"/>
        <v>0</v>
      </c>
      <c r="J30" s="323">
        <f t="shared" si="3"/>
        <v>0</v>
      </c>
      <c r="K30" s="488"/>
      <c r="L30" s="148">
        <f t="shared" si="4"/>
        <v>0</v>
      </c>
      <c r="M30" s="165">
        <f t="shared" si="5"/>
        <v>0</v>
      </c>
      <c r="N30" s="488"/>
      <c r="O30" s="148">
        <f t="shared" si="6"/>
        <v>0</v>
      </c>
      <c r="P30" s="165">
        <f t="shared" si="7"/>
        <v>0</v>
      </c>
      <c r="Q30" s="488"/>
      <c r="R30" s="148">
        <f t="shared" si="8"/>
        <v>0</v>
      </c>
      <c r="S30" s="165">
        <f t="shared" si="9"/>
        <v>0</v>
      </c>
      <c r="T30" s="488"/>
      <c r="U30" s="148">
        <f t="shared" si="60"/>
        <v>0</v>
      </c>
      <c r="V30" s="165">
        <f t="shared" si="61"/>
        <v>0</v>
      </c>
      <c r="W30" s="488"/>
      <c r="X30" s="148">
        <f t="shared" si="10"/>
        <v>0</v>
      </c>
      <c r="Y30" s="165">
        <f t="shared" si="11"/>
        <v>0</v>
      </c>
      <c r="Z30" s="488"/>
      <c r="AA30" s="148">
        <f t="shared" si="12"/>
        <v>0</v>
      </c>
      <c r="AB30" s="165">
        <f t="shared" si="13"/>
        <v>0</v>
      </c>
      <c r="AC30" s="488"/>
      <c r="AD30" s="148">
        <f t="shared" si="14"/>
        <v>0</v>
      </c>
      <c r="AE30" s="165">
        <f t="shared" si="15"/>
        <v>0</v>
      </c>
      <c r="AF30" s="488"/>
      <c r="AG30" s="148">
        <f t="shared" si="16"/>
        <v>0</v>
      </c>
      <c r="AH30" s="165">
        <f t="shared" si="17"/>
        <v>0</v>
      </c>
      <c r="AI30" s="488"/>
      <c r="AJ30" s="148">
        <f t="shared" si="18"/>
        <v>0</v>
      </c>
      <c r="AK30" s="165">
        <f t="shared" si="19"/>
        <v>0</v>
      </c>
      <c r="AL30" s="488"/>
      <c r="AM30" s="148">
        <f t="shared" si="20"/>
        <v>0</v>
      </c>
      <c r="AN30" s="165">
        <f t="shared" si="21"/>
        <v>0</v>
      </c>
      <c r="AO30" s="488"/>
      <c r="AP30" s="148">
        <f t="shared" si="22"/>
        <v>0</v>
      </c>
      <c r="AQ30" s="165">
        <f t="shared" si="23"/>
        <v>0</v>
      </c>
      <c r="AR30" s="488"/>
      <c r="AS30" s="148">
        <f t="shared" si="24"/>
        <v>0</v>
      </c>
      <c r="AT30" s="165">
        <f t="shared" si="25"/>
        <v>0</v>
      </c>
      <c r="AU30" s="488"/>
      <c r="AV30" s="148">
        <f t="shared" si="26"/>
        <v>0</v>
      </c>
      <c r="AW30" s="165">
        <f t="shared" si="27"/>
        <v>0</v>
      </c>
      <c r="AX30" s="488"/>
      <c r="AY30" s="148">
        <f t="shared" si="28"/>
        <v>0</v>
      </c>
      <c r="AZ30" s="165">
        <f t="shared" si="29"/>
        <v>0</v>
      </c>
      <c r="BA30" s="488"/>
      <c r="BB30" s="148">
        <f t="shared" si="62"/>
        <v>0</v>
      </c>
      <c r="BC30" s="165">
        <f t="shared" si="31"/>
        <v>0</v>
      </c>
      <c r="BD30" s="488"/>
      <c r="BE30" s="148">
        <f t="shared" si="63"/>
        <v>0</v>
      </c>
      <c r="BF30" s="165">
        <f t="shared" si="33"/>
        <v>0</v>
      </c>
      <c r="BG30" s="488"/>
      <c r="BH30" s="148">
        <f t="shared" si="64"/>
        <v>0</v>
      </c>
      <c r="BI30" s="165">
        <f t="shared" si="35"/>
        <v>0</v>
      </c>
      <c r="BJ30" s="488"/>
      <c r="BK30" s="148">
        <f t="shared" si="65"/>
        <v>0</v>
      </c>
      <c r="BL30" s="165">
        <f t="shared" si="37"/>
        <v>0</v>
      </c>
      <c r="BM30" s="488"/>
      <c r="BN30" s="148">
        <f t="shared" si="66"/>
        <v>0</v>
      </c>
      <c r="BO30" s="165">
        <f t="shared" si="39"/>
        <v>0</v>
      </c>
      <c r="BP30" s="488"/>
      <c r="BQ30" s="148">
        <f t="shared" si="67"/>
        <v>0</v>
      </c>
      <c r="BR30" s="165">
        <f t="shared" si="41"/>
        <v>0</v>
      </c>
      <c r="BS30" s="488"/>
      <c r="BT30" s="148">
        <f t="shared" si="68"/>
        <v>0</v>
      </c>
      <c r="BU30" s="165">
        <f t="shared" si="43"/>
        <v>0</v>
      </c>
      <c r="BV30" s="488"/>
      <c r="BW30" s="148">
        <f t="shared" si="69"/>
        <v>0</v>
      </c>
      <c r="BX30" s="165">
        <f t="shared" si="45"/>
        <v>0</v>
      </c>
      <c r="BY30" s="488"/>
      <c r="BZ30" s="148">
        <f t="shared" si="70"/>
        <v>0</v>
      </c>
      <c r="CA30" s="165">
        <f t="shared" si="47"/>
        <v>0</v>
      </c>
      <c r="CB30" s="488"/>
      <c r="CC30" s="148">
        <f t="shared" si="71"/>
        <v>0</v>
      </c>
      <c r="CD30" s="165">
        <f t="shared" si="49"/>
        <v>0</v>
      </c>
      <c r="CE30" s="488"/>
      <c r="CF30" s="148">
        <f t="shared" si="72"/>
        <v>0</v>
      </c>
      <c r="CG30" s="165">
        <f t="shared" si="51"/>
        <v>0</v>
      </c>
      <c r="CH30" s="488"/>
      <c r="CI30" s="148">
        <f t="shared" si="73"/>
        <v>0</v>
      </c>
      <c r="CJ30" s="165">
        <f t="shared" si="53"/>
        <v>0</v>
      </c>
      <c r="CK30" s="488"/>
      <c r="CL30" s="148">
        <f t="shared" si="74"/>
        <v>0</v>
      </c>
      <c r="CM30" s="165">
        <f t="shared" si="55"/>
        <v>0</v>
      </c>
      <c r="CN30" s="488"/>
      <c r="CO30" s="148">
        <f t="shared" si="75"/>
        <v>0</v>
      </c>
      <c r="CP30" s="165">
        <f t="shared" si="57"/>
        <v>0</v>
      </c>
      <c r="CQ30" s="488"/>
      <c r="CR30" s="148">
        <f t="shared" si="76"/>
        <v>0</v>
      </c>
      <c r="CS30" s="165">
        <f t="shared" si="59"/>
        <v>0</v>
      </c>
    </row>
    <row r="31" spans="1:97" ht="14.25" customHeight="1" x14ac:dyDescent="0.25">
      <c r="A31" s="17">
        <v>2</v>
      </c>
      <c r="B31" s="25" t="s">
        <v>65</v>
      </c>
      <c r="C31" s="39">
        <v>29632</v>
      </c>
      <c r="D31" s="164">
        <v>100000</v>
      </c>
      <c r="E31" s="26"/>
      <c r="F31" s="148">
        <f t="shared" si="0"/>
        <v>0</v>
      </c>
      <c r="G31" s="323">
        <f t="shared" si="1"/>
        <v>0</v>
      </c>
      <c r="H31" s="488"/>
      <c r="I31" s="148">
        <f t="shared" si="2"/>
        <v>0</v>
      </c>
      <c r="J31" s="323">
        <f t="shared" si="3"/>
        <v>0</v>
      </c>
      <c r="K31" s="488"/>
      <c r="L31" s="148">
        <f t="shared" si="4"/>
        <v>0</v>
      </c>
      <c r="M31" s="165">
        <f t="shared" si="5"/>
        <v>0</v>
      </c>
      <c r="N31" s="488"/>
      <c r="O31" s="148">
        <f t="shared" si="6"/>
        <v>0</v>
      </c>
      <c r="P31" s="165">
        <f t="shared" si="7"/>
        <v>0</v>
      </c>
      <c r="Q31" s="488"/>
      <c r="R31" s="148">
        <f t="shared" si="8"/>
        <v>0</v>
      </c>
      <c r="S31" s="165">
        <f t="shared" si="9"/>
        <v>0</v>
      </c>
      <c r="T31" s="488"/>
      <c r="U31" s="148">
        <f t="shared" si="60"/>
        <v>0</v>
      </c>
      <c r="V31" s="165">
        <f t="shared" si="61"/>
        <v>0</v>
      </c>
      <c r="W31" s="488"/>
      <c r="X31" s="148">
        <f t="shared" si="10"/>
        <v>0</v>
      </c>
      <c r="Y31" s="165">
        <f t="shared" si="11"/>
        <v>0</v>
      </c>
      <c r="Z31" s="488"/>
      <c r="AA31" s="148">
        <f t="shared" si="12"/>
        <v>0</v>
      </c>
      <c r="AB31" s="165">
        <f t="shared" si="13"/>
        <v>0</v>
      </c>
      <c r="AC31" s="488"/>
      <c r="AD31" s="148">
        <f t="shared" si="14"/>
        <v>0</v>
      </c>
      <c r="AE31" s="165">
        <f t="shared" si="15"/>
        <v>0</v>
      </c>
      <c r="AF31" s="488"/>
      <c r="AG31" s="148">
        <f t="shared" si="16"/>
        <v>0</v>
      </c>
      <c r="AH31" s="165">
        <f t="shared" si="17"/>
        <v>0</v>
      </c>
      <c r="AI31" s="488"/>
      <c r="AJ31" s="148">
        <f t="shared" si="18"/>
        <v>0</v>
      </c>
      <c r="AK31" s="165">
        <f t="shared" si="19"/>
        <v>0</v>
      </c>
      <c r="AL31" s="488"/>
      <c r="AM31" s="148">
        <f t="shared" si="20"/>
        <v>0</v>
      </c>
      <c r="AN31" s="165">
        <f t="shared" si="21"/>
        <v>0</v>
      </c>
      <c r="AO31" s="488"/>
      <c r="AP31" s="148">
        <f t="shared" si="22"/>
        <v>0</v>
      </c>
      <c r="AQ31" s="165">
        <f t="shared" si="23"/>
        <v>0</v>
      </c>
      <c r="AR31" s="488"/>
      <c r="AS31" s="148">
        <f t="shared" si="24"/>
        <v>0</v>
      </c>
      <c r="AT31" s="165">
        <f t="shared" si="25"/>
        <v>0</v>
      </c>
      <c r="AU31" s="488"/>
      <c r="AV31" s="148">
        <f t="shared" si="26"/>
        <v>0</v>
      </c>
      <c r="AW31" s="165">
        <f t="shared" si="27"/>
        <v>0</v>
      </c>
      <c r="AX31" s="488"/>
      <c r="AY31" s="148">
        <f t="shared" si="28"/>
        <v>0</v>
      </c>
      <c r="AZ31" s="165">
        <f t="shared" si="29"/>
        <v>0</v>
      </c>
      <c r="BA31" s="488"/>
      <c r="BB31" s="148">
        <f t="shared" si="62"/>
        <v>0</v>
      </c>
      <c r="BC31" s="165">
        <f t="shared" si="31"/>
        <v>0</v>
      </c>
      <c r="BD31" s="488"/>
      <c r="BE31" s="148">
        <f t="shared" si="63"/>
        <v>0</v>
      </c>
      <c r="BF31" s="165">
        <f t="shared" si="33"/>
        <v>0</v>
      </c>
      <c r="BG31" s="488"/>
      <c r="BH31" s="148">
        <f t="shared" si="64"/>
        <v>0</v>
      </c>
      <c r="BI31" s="165">
        <f t="shared" si="35"/>
        <v>0</v>
      </c>
      <c r="BJ31" s="488"/>
      <c r="BK31" s="148">
        <f t="shared" si="65"/>
        <v>0</v>
      </c>
      <c r="BL31" s="165">
        <f t="shared" si="37"/>
        <v>0</v>
      </c>
      <c r="BM31" s="488"/>
      <c r="BN31" s="148">
        <f t="shared" si="66"/>
        <v>0</v>
      </c>
      <c r="BO31" s="165">
        <f t="shared" si="39"/>
        <v>0</v>
      </c>
      <c r="BP31" s="488"/>
      <c r="BQ31" s="148">
        <f t="shared" si="67"/>
        <v>0</v>
      </c>
      <c r="BR31" s="165">
        <f t="shared" si="41"/>
        <v>0</v>
      </c>
      <c r="BS31" s="488"/>
      <c r="BT31" s="148">
        <f t="shared" si="68"/>
        <v>0</v>
      </c>
      <c r="BU31" s="165">
        <f t="shared" si="43"/>
        <v>0</v>
      </c>
      <c r="BV31" s="488"/>
      <c r="BW31" s="148">
        <f t="shared" si="69"/>
        <v>0</v>
      </c>
      <c r="BX31" s="165">
        <f t="shared" si="45"/>
        <v>0</v>
      </c>
      <c r="BY31" s="488"/>
      <c r="BZ31" s="148">
        <f t="shared" si="70"/>
        <v>0</v>
      </c>
      <c r="CA31" s="165">
        <f t="shared" si="47"/>
        <v>0</v>
      </c>
      <c r="CB31" s="488"/>
      <c r="CC31" s="148">
        <f t="shared" si="71"/>
        <v>0</v>
      </c>
      <c r="CD31" s="165">
        <f t="shared" si="49"/>
        <v>0</v>
      </c>
      <c r="CE31" s="488"/>
      <c r="CF31" s="148">
        <f t="shared" si="72"/>
        <v>0</v>
      </c>
      <c r="CG31" s="165">
        <f t="shared" si="51"/>
        <v>0</v>
      </c>
      <c r="CH31" s="488"/>
      <c r="CI31" s="148">
        <f t="shared" si="73"/>
        <v>0</v>
      </c>
      <c r="CJ31" s="165">
        <f t="shared" si="53"/>
        <v>0</v>
      </c>
      <c r="CK31" s="488"/>
      <c r="CL31" s="148">
        <f t="shared" si="74"/>
        <v>0</v>
      </c>
      <c r="CM31" s="165">
        <f t="shared" si="55"/>
        <v>0</v>
      </c>
      <c r="CN31" s="488"/>
      <c r="CO31" s="148">
        <f t="shared" si="75"/>
        <v>0</v>
      </c>
      <c r="CP31" s="165">
        <f t="shared" si="57"/>
        <v>0</v>
      </c>
      <c r="CQ31" s="488"/>
      <c r="CR31" s="148">
        <f t="shared" si="76"/>
        <v>0</v>
      </c>
      <c r="CS31" s="165">
        <f t="shared" si="59"/>
        <v>0</v>
      </c>
    </row>
    <row r="32" spans="1:97" x14ac:dyDescent="0.25">
      <c r="A32" s="17">
        <v>3</v>
      </c>
      <c r="B32" s="25" t="s">
        <v>66</v>
      </c>
      <c r="C32" s="39">
        <v>33206</v>
      </c>
      <c r="D32" s="164">
        <v>150000</v>
      </c>
      <c r="E32" s="26"/>
      <c r="F32" s="148">
        <f t="shared" si="0"/>
        <v>0</v>
      </c>
      <c r="G32" s="323">
        <f t="shared" si="1"/>
        <v>0</v>
      </c>
      <c r="H32" s="488"/>
      <c r="I32" s="148">
        <f t="shared" si="2"/>
        <v>0</v>
      </c>
      <c r="J32" s="323">
        <f t="shared" si="3"/>
        <v>0</v>
      </c>
      <c r="K32" s="488"/>
      <c r="L32" s="148">
        <f t="shared" si="4"/>
        <v>0</v>
      </c>
      <c r="M32" s="165">
        <f t="shared" si="5"/>
        <v>0</v>
      </c>
      <c r="N32" s="488"/>
      <c r="O32" s="148">
        <f t="shared" si="6"/>
        <v>0</v>
      </c>
      <c r="P32" s="165">
        <f t="shared" si="7"/>
        <v>0</v>
      </c>
      <c r="Q32" s="488"/>
      <c r="R32" s="148">
        <f t="shared" si="8"/>
        <v>0</v>
      </c>
      <c r="S32" s="165">
        <f t="shared" si="9"/>
        <v>0</v>
      </c>
      <c r="T32" s="488"/>
      <c r="U32" s="148">
        <f t="shared" si="60"/>
        <v>0</v>
      </c>
      <c r="V32" s="165">
        <f t="shared" si="61"/>
        <v>0</v>
      </c>
      <c r="W32" s="488"/>
      <c r="X32" s="148">
        <f t="shared" si="10"/>
        <v>0</v>
      </c>
      <c r="Y32" s="165">
        <f t="shared" si="11"/>
        <v>0</v>
      </c>
      <c r="Z32" s="488"/>
      <c r="AA32" s="148">
        <f t="shared" si="12"/>
        <v>0</v>
      </c>
      <c r="AB32" s="165">
        <f t="shared" si="13"/>
        <v>0</v>
      </c>
      <c r="AC32" s="488"/>
      <c r="AD32" s="148">
        <f t="shared" si="14"/>
        <v>0</v>
      </c>
      <c r="AE32" s="165">
        <f t="shared" si="15"/>
        <v>0</v>
      </c>
      <c r="AF32" s="488"/>
      <c r="AG32" s="148">
        <f t="shared" si="16"/>
        <v>0</v>
      </c>
      <c r="AH32" s="165">
        <f t="shared" si="17"/>
        <v>0</v>
      </c>
      <c r="AI32" s="488"/>
      <c r="AJ32" s="148">
        <f t="shared" si="18"/>
        <v>0</v>
      </c>
      <c r="AK32" s="165">
        <f t="shared" si="19"/>
        <v>0</v>
      </c>
      <c r="AL32" s="488"/>
      <c r="AM32" s="148">
        <f t="shared" si="20"/>
        <v>0</v>
      </c>
      <c r="AN32" s="165">
        <f t="shared" si="21"/>
        <v>0</v>
      </c>
      <c r="AO32" s="488"/>
      <c r="AP32" s="148">
        <f t="shared" si="22"/>
        <v>0</v>
      </c>
      <c r="AQ32" s="165">
        <f t="shared" si="23"/>
        <v>0</v>
      </c>
      <c r="AR32" s="488"/>
      <c r="AS32" s="148">
        <f t="shared" si="24"/>
        <v>0</v>
      </c>
      <c r="AT32" s="165">
        <f t="shared" si="25"/>
        <v>0</v>
      </c>
      <c r="AU32" s="488"/>
      <c r="AV32" s="148">
        <f t="shared" si="26"/>
        <v>0</v>
      </c>
      <c r="AW32" s="165">
        <f t="shared" si="27"/>
        <v>0</v>
      </c>
      <c r="AX32" s="488"/>
      <c r="AY32" s="148">
        <f t="shared" si="28"/>
        <v>0</v>
      </c>
      <c r="AZ32" s="165">
        <f t="shared" si="29"/>
        <v>0</v>
      </c>
      <c r="BA32" s="488"/>
      <c r="BB32" s="148">
        <f t="shared" si="62"/>
        <v>0</v>
      </c>
      <c r="BC32" s="165">
        <f t="shared" si="31"/>
        <v>0</v>
      </c>
      <c r="BD32" s="488"/>
      <c r="BE32" s="148">
        <f t="shared" si="63"/>
        <v>0</v>
      </c>
      <c r="BF32" s="165">
        <f t="shared" si="33"/>
        <v>0</v>
      </c>
      <c r="BG32" s="488"/>
      <c r="BH32" s="148">
        <f t="shared" si="64"/>
        <v>0</v>
      </c>
      <c r="BI32" s="165">
        <f t="shared" si="35"/>
        <v>0</v>
      </c>
      <c r="BJ32" s="488"/>
      <c r="BK32" s="148">
        <f t="shared" si="65"/>
        <v>0</v>
      </c>
      <c r="BL32" s="165">
        <f t="shared" si="37"/>
        <v>0</v>
      </c>
      <c r="BM32" s="488"/>
      <c r="BN32" s="148">
        <f t="shared" si="66"/>
        <v>0</v>
      </c>
      <c r="BO32" s="165">
        <f t="shared" si="39"/>
        <v>0</v>
      </c>
      <c r="BP32" s="488"/>
      <c r="BQ32" s="148">
        <f t="shared" si="67"/>
        <v>0</v>
      </c>
      <c r="BR32" s="165">
        <f t="shared" si="41"/>
        <v>0</v>
      </c>
      <c r="BS32" s="488"/>
      <c r="BT32" s="148">
        <f t="shared" si="68"/>
        <v>0</v>
      </c>
      <c r="BU32" s="165">
        <f t="shared" si="43"/>
        <v>0</v>
      </c>
      <c r="BV32" s="488"/>
      <c r="BW32" s="148">
        <f t="shared" si="69"/>
        <v>0</v>
      </c>
      <c r="BX32" s="165">
        <f t="shared" si="45"/>
        <v>0</v>
      </c>
      <c r="BY32" s="488"/>
      <c r="BZ32" s="148">
        <f t="shared" si="70"/>
        <v>0</v>
      </c>
      <c r="CA32" s="165">
        <f t="shared" si="47"/>
        <v>0</v>
      </c>
      <c r="CB32" s="488"/>
      <c r="CC32" s="148">
        <f t="shared" si="71"/>
        <v>0</v>
      </c>
      <c r="CD32" s="165">
        <f t="shared" si="49"/>
        <v>0</v>
      </c>
      <c r="CE32" s="488"/>
      <c r="CF32" s="148">
        <f t="shared" si="72"/>
        <v>0</v>
      </c>
      <c r="CG32" s="165">
        <f t="shared" si="51"/>
        <v>0</v>
      </c>
      <c r="CH32" s="488"/>
      <c r="CI32" s="148">
        <f t="shared" si="73"/>
        <v>0</v>
      </c>
      <c r="CJ32" s="165">
        <f t="shared" si="53"/>
        <v>0</v>
      </c>
      <c r="CK32" s="488"/>
      <c r="CL32" s="148">
        <f t="shared" si="74"/>
        <v>0</v>
      </c>
      <c r="CM32" s="165">
        <f t="shared" si="55"/>
        <v>0</v>
      </c>
      <c r="CN32" s="488"/>
      <c r="CO32" s="148">
        <f t="shared" si="75"/>
        <v>0</v>
      </c>
      <c r="CP32" s="165">
        <f t="shared" si="57"/>
        <v>0</v>
      </c>
      <c r="CQ32" s="488"/>
      <c r="CR32" s="148">
        <f t="shared" si="76"/>
        <v>0</v>
      </c>
      <c r="CS32" s="165">
        <f t="shared" si="59"/>
        <v>0</v>
      </c>
    </row>
    <row r="33" spans="1:100" x14ac:dyDescent="0.25">
      <c r="A33" s="17">
        <v>4</v>
      </c>
      <c r="B33" s="25" t="s">
        <v>67</v>
      </c>
      <c r="C33" s="39">
        <v>37497</v>
      </c>
      <c r="D33" s="164">
        <v>200000</v>
      </c>
      <c r="E33" s="26"/>
      <c r="F33" s="148">
        <f t="shared" si="0"/>
        <v>0</v>
      </c>
      <c r="G33" s="323">
        <f t="shared" si="1"/>
        <v>0</v>
      </c>
      <c r="H33" s="488"/>
      <c r="I33" s="148">
        <f t="shared" si="2"/>
        <v>0</v>
      </c>
      <c r="J33" s="323">
        <f t="shared" si="3"/>
        <v>0</v>
      </c>
      <c r="K33" s="488"/>
      <c r="L33" s="148">
        <f t="shared" si="4"/>
        <v>0</v>
      </c>
      <c r="M33" s="165">
        <f t="shared" si="5"/>
        <v>0</v>
      </c>
      <c r="N33" s="488"/>
      <c r="O33" s="148">
        <f t="shared" si="6"/>
        <v>0</v>
      </c>
      <c r="P33" s="165">
        <f t="shared" si="7"/>
        <v>0</v>
      </c>
      <c r="Q33" s="488"/>
      <c r="R33" s="148">
        <f t="shared" si="8"/>
        <v>0</v>
      </c>
      <c r="S33" s="165">
        <f t="shared" si="9"/>
        <v>0</v>
      </c>
      <c r="T33" s="488"/>
      <c r="U33" s="148">
        <f t="shared" si="60"/>
        <v>0</v>
      </c>
      <c r="V33" s="165">
        <f t="shared" si="61"/>
        <v>0</v>
      </c>
      <c r="W33" s="488"/>
      <c r="X33" s="148">
        <f t="shared" si="10"/>
        <v>0</v>
      </c>
      <c r="Y33" s="165">
        <f t="shared" si="11"/>
        <v>0</v>
      </c>
      <c r="Z33" s="488"/>
      <c r="AA33" s="148">
        <f t="shared" si="12"/>
        <v>0</v>
      </c>
      <c r="AB33" s="165">
        <f t="shared" si="13"/>
        <v>0</v>
      </c>
      <c r="AC33" s="488"/>
      <c r="AD33" s="148">
        <f t="shared" si="14"/>
        <v>0</v>
      </c>
      <c r="AE33" s="165">
        <f t="shared" si="15"/>
        <v>0</v>
      </c>
      <c r="AF33" s="488"/>
      <c r="AG33" s="148">
        <f t="shared" si="16"/>
        <v>0</v>
      </c>
      <c r="AH33" s="165">
        <f t="shared" si="17"/>
        <v>0</v>
      </c>
      <c r="AI33" s="488"/>
      <c r="AJ33" s="148">
        <f t="shared" si="18"/>
        <v>0</v>
      </c>
      <c r="AK33" s="165">
        <f t="shared" si="19"/>
        <v>0</v>
      </c>
      <c r="AL33" s="488"/>
      <c r="AM33" s="148">
        <f t="shared" si="20"/>
        <v>0</v>
      </c>
      <c r="AN33" s="165">
        <f t="shared" si="21"/>
        <v>0</v>
      </c>
      <c r="AO33" s="488"/>
      <c r="AP33" s="148">
        <f t="shared" si="22"/>
        <v>0</v>
      </c>
      <c r="AQ33" s="165">
        <f t="shared" si="23"/>
        <v>0</v>
      </c>
      <c r="AR33" s="488"/>
      <c r="AS33" s="148">
        <f t="shared" si="24"/>
        <v>0</v>
      </c>
      <c r="AT33" s="165">
        <f t="shared" si="25"/>
        <v>0</v>
      </c>
      <c r="AU33" s="488"/>
      <c r="AV33" s="148">
        <f t="shared" si="26"/>
        <v>0</v>
      </c>
      <c r="AW33" s="165">
        <f t="shared" si="27"/>
        <v>0</v>
      </c>
      <c r="AX33" s="488"/>
      <c r="AY33" s="148">
        <f t="shared" si="28"/>
        <v>0</v>
      </c>
      <c r="AZ33" s="165">
        <f t="shared" si="29"/>
        <v>0</v>
      </c>
      <c r="BA33" s="488"/>
      <c r="BB33" s="148">
        <f t="shared" si="62"/>
        <v>0</v>
      </c>
      <c r="BC33" s="165">
        <f t="shared" si="31"/>
        <v>0</v>
      </c>
      <c r="BD33" s="488"/>
      <c r="BE33" s="148">
        <f t="shared" si="63"/>
        <v>0</v>
      </c>
      <c r="BF33" s="165">
        <f t="shared" si="33"/>
        <v>0</v>
      </c>
      <c r="BG33" s="488"/>
      <c r="BH33" s="148">
        <f t="shared" si="64"/>
        <v>0</v>
      </c>
      <c r="BI33" s="165">
        <f t="shared" si="35"/>
        <v>0</v>
      </c>
      <c r="BJ33" s="488"/>
      <c r="BK33" s="148">
        <f t="shared" si="65"/>
        <v>0</v>
      </c>
      <c r="BL33" s="165">
        <f t="shared" si="37"/>
        <v>0</v>
      </c>
      <c r="BM33" s="488"/>
      <c r="BN33" s="148">
        <f t="shared" si="66"/>
        <v>0</v>
      </c>
      <c r="BO33" s="165">
        <f t="shared" si="39"/>
        <v>0</v>
      </c>
      <c r="BP33" s="488"/>
      <c r="BQ33" s="148">
        <f t="shared" si="67"/>
        <v>0</v>
      </c>
      <c r="BR33" s="165">
        <f t="shared" si="41"/>
        <v>0</v>
      </c>
      <c r="BS33" s="488"/>
      <c r="BT33" s="148">
        <f t="shared" si="68"/>
        <v>0</v>
      </c>
      <c r="BU33" s="165">
        <f t="shared" si="43"/>
        <v>0</v>
      </c>
      <c r="BV33" s="488"/>
      <c r="BW33" s="148">
        <f t="shared" si="69"/>
        <v>0</v>
      </c>
      <c r="BX33" s="165">
        <f t="shared" si="45"/>
        <v>0</v>
      </c>
      <c r="BY33" s="488"/>
      <c r="BZ33" s="148">
        <f t="shared" si="70"/>
        <v>0</v>
      </c>
      <c r="CA33" s="165">
        <f t="shared" si="47"/>
        <v>0</v>
      </c>
      <c r="CB33" s="488"/>
      <c r="CC33" s="148">
        <f t="shared" si="71"/>
        <v>0</v>
      </c>
      <c r="CD33" s="165">
        <f t="shared" si="49"/>
        <v>0</v>
      </c>
      <c r="CE33" s="488"/>
      <c r="CF33" s="148">
        <f t="shared" si="72"/>
        <v>0</v>
      </c>
      <c r="CG33" s="165">
        <f t="shared" si="51"/>
        <v>0</v>
      </c>
      <c r="CH33" s="488"/>
      <c r="CI33" s="148">
        <f t="shared" si="73"/>
        <v>0</v>
      </c>
      <c r="CJ33" s="165">
        <f t="shared" si="53"/>
        <v>0</v>
      </c>
      <c r="CK33" s="488"/>
      <c r="CL33" s="148">
        <f t="shared" si="74"/>
        <v>0</v>
      </c>
      <c r="CM33" s="165">
        <f t="shared" si="55"/>
        <v>0</v>
      </c>
      <c r="CN33" s="488"/>
      <c r="CO33" s="148">
        <f t="shared" si="75"/>
        <v>0</v>
      </c>
      <c r="CP33" s="165">
        <f t="shared" si="57"/>
        <v>0</v>
      </c>
      <c r="CQ33" s="488"/>
      <c r="CR33" s="148">
        <f t="shared" si="76"/>
        <v>0</v>
      </c>
      <c r="CS33" s="165">
        <f t="shared" si="59"/>
        <v>0</v>
      </c>
    </row>
    <row r="34" spans="1:100" x14ac:dyDescent="0.25">
      <c r="A34" s="17">
        <v>5</v>
      </c>
      <c r="B34" s="25" t="s">
        <v>68</v>
      </c>
      <c r="C34" s="39">
        <v>35388</v>
      </c>
      <c r="D34" s="164">
        <v>200000</v>
      </c>
      <c r="E34" s="26"/>
      <c r="F34" s="148">
        <f t="shared" si="0"/>
        <v>0</v>
      </c>
      <c r="G34" s="323">
        <f t="shared" si="1"/>
        <v>0</v>
      </c>
      <c r="H34" s="488"/>
      <c r="I34" s="148">
        <f t="shared" si="2"/>
        <v>0</v>
      </c>
      <c r="J34" s="323">
        <f t="shared" si="3"/>
        <v>0</v>
      </c>
      <c r="K34" s="488"/>
      <c r="L34" s="148">
        <f t="shared" si="4"/>
        <v>0</v>
      </c>
      <c r="M34" s="165">
        <f t="shared" si="5"/>
        <v>0</v>
      </c>
      <c r="N34" s="488"/>
      <c r="O34" s="148">
        <f t="shared" si="6"/>
        <v>0</v>
      </c>
      <c r="P34" s="165">
        <f t="shared" si="7"/>
        <v>0</v>
      </c>
      <c r="Q34" s="488"/>
      <c r="R34" s="148">
        <f t="shared" si="8"/>
        <v>0</v>
      </c>
      <c r="S34" s="165">
        <f t="shared" si="9"/>
        <v>0</v>
      </c>
      <c r="T34" s="488"/>
      <c r="U34" s="148">
        <f t="shared" si="60"/>
        <v>0</v>
      </c>
      <c r="V34" s="165">
        <f t="shared" si="61"/>
        <v>0</v>
      </c>
      <c r="W34" s="488"/>
      <c r="X34" s="148">
        <f t="shared" si="10"/>
        <v>0</v>
      </c>
      <c r="Y34" s="165">
        <f t="shared" si="11"/>
        <v>0</v>
      </c>
      <c r="Z34" s="488"/>
      <c r="AA34" s="148">
        <f t="shared" si="12"/>
        <v>0</v>
      </c>
      <c r="AB34" s="165">
        <f t="shared" si="13"/>
        <v>0</v>
      </c>
      <c r="AC34" s="488"/>
      <c r="AD34" s="148">
        <f t="shared" si="14"/>
        <v>0</v>
      </c>
      <c r="AE34" s="165">
        <f t="shared" si="15"/>
        <v>0</v>
      </c>
      <c r="AF34" s="488"/>
      <c r="AG34" s="148">
        <f t="shared" si="16"/>
        <v>0</v>
      </c>
      <c r="AH34" s="165">
        <f t="shared" si="17"/>
        <v>0</v>
      </c>
      <c r="AI34" s="488"/>
      <c r="AJ34" s="148">
        <f t="shared" si="18"/>
        <v>0</v>
      </c>
      <c r="AK34" s="165">
        <f t="shared" si="19"/>
        <v>0</v>
      </c>
      <c r="AL34" s="488"/>
      <c r="AM34" s="148">
        <f t="shared" si="20"/>
        <v>0</v>
      </c>
      <c r="AN34" s="165">
        <f t="shared" si="21"/>
        <v>0</v>
      </c>
      <c r="AO34" s="488"/>
      <c r="AP34" s="148">
        <f t="shared" si="22"/>
        <v>0</v>
      </c>
      <c r="AQ34" s="165">
        <f t="shared" si="23"/>
        <v>0</v>
      </c>
      <c r="AR34" s="488"/>
      <c r="AS34" s="148">
        <f t="shared" si="24"/>
        <v>0</v>
      </c>
      <c r="AT34" s="165">
        <f t="shared" si="25"/>
        <v>0</v>
      </c>
      <c r="AU34" s="488"/>
      <c r="AV34" s="148">
        <f t="shared" si="26"/>
        <v>0</v>
      </c>
      <c r="AW34" s="165">
        <f t="shared" si="27"/>
        <v>0</v>
      </c>
      <c r="AX34" s="488"/>
      <c r="AY34" s="148">
        <f t="shared" si="28"/>
        <v>0</v>
      </c>
      <c r="AZ34" s="165">
        <f t="shared" si="29"/>
        <v>0</v>
      </c>
      <c r="BA34" s="488"/>
      <c r="BB34" s="148">
        <f t="shared" si="62"/>
        <v>0</v>
      </c>
      <c r="BC34" s="165">
        <f t="shared" si="31"/>
        <v>0</v>
      </c>
      <c r="BD34" s="488"/>
      <c r="BE34" s="148">
        <f t="shared" si="63"/>
        <v>0</v>
      </c>
      <c r="BF34" s="165">
        <f t="shared" si="33"/>
        <v>0</v>
      </c>
      <c r="BG34" s="488"/>
      <c r="BH34" s="148">
        <f t="shared" si="64"/>
        <v>0</v>
      </c>
      <c r="BI34" s="165">
        <f t="shared" si="35"/>
        <v>0</v>
      </c>
      <c r="BJ34" s="488"/>
      <c r="BK34" s="148">
        <f t="shared" si="65"/>
        <v>0</v>
      </c>
      <c r="BL34" s="165">
        <f t="shared" si="37"/>
        <v>0</v>
      </c>
      <c r="BM34" s="488"/>
      <c r="BN34" s="148">
        <f t="shared" si="66"/>
        <v>0</v>
      </c>
      <c r="BO34" s="165">
        <f t="shared" si="39"/>
        <v>0</v>
      </c>
      <c r="BP34" s="488"/>
      <c r="BQ34" s="148">
        <f t="shared" si="67"/>
        <v>0</v>
      </c>
      <c r="BR34" s="165">
        <f t="shared" si="41"/>
        <v>0</v>
      </c>
      <c r="BS34" s="488"/>
      <c r="BT34" s="148">
        <f t="shared" si="68"/>
        <v>0</v>
      </c>
      <c r="BU34" s="165">
        <f t="shared" si="43"/>
        <v>0</v>
      </c>
      <c r="BV34" s="488"/>
      <c r="BW34" s="148">
        <f t="shared" si="69"/>
        <v>0</v>
      </c>
      <c r="BX34" s="165">
        <f t="shared" si="45"/>
        <v>0</v>
      </c>
      <c r="BY34" s="488"/>
      <c r="BZ34" s="148">
        <f t="shared" si="70"/>
        <v>0</v>
      </c>
      <c r="CA34" s="165">
        <f t="shared" si="47"/>
        <v>0</v>
      </c>
      <c r="CB34" s="488"/>
      <c r="CC34" s="148">
        <f t="shared" si="71"/>
        <v>0</v>
      </c>
      <c r="CD34" s="165">
        <f t="shared" si="49"/>
        <v>0</v>
      </c>
      <c r="CE34" s="488"/>
      <c r="CF34" s="148">
        <f t="shared" si="72"/>
        <v>0</v>
      </c>
      <c r="CG34" s="165">
        <f t="shared" si="51"/>
        <v>0</v>
      </c>
      <c r="CH34" s="488"/>
      <c r="CI34" s="148">
        <f t="shared" si="73"/>
        <v>0</v>
      </c>
      <c r="CJ34" s="165">
        <f t="shared" si="53"/>
        <v>0</v>
      </c>
      <c r="CK34" s="488"/>
      <c r="CL34" s="148">
        <f t="shared" si="74"/>
        <v>0</v>
      </c>
      <c r="CM34" s="165">
        <f t="shared" si="55"/>
        <v>0</v>
      </c>
      <c r="CN34" s="488"/>
      <c r="CO34" s="148">
        <f t="shared" si="75"/>
        <v>0</v>
      </c>
      <c r="CP34" s="165">
        <f t="shared" si="57"/>
        <v>0</v>
      </c>
      <c r="CQ34" s="488"/>
      <c r="CR34" s="148">
        <f t="shared" si="76"/>
        <v>0</v>
      </c>
      <c r="CS34" s="165">
        <f t="shared" si="59"/>
        <v>0</v>
      </c>
    </row>
    <row r="35" spans="1:100" x14ac:dyDescent="0.25">
      <c r="A35" s="17">
        <v>6</v>
      </c>
      <c r="B35" s="25" t="s">
        <v>69</v>
      </c>
      <c r="C35" s="39">
        <v>41620</v>
      </c>
      <c r="D35" s="164">
        <v>250000</v>
      </c>
      <c r="E35" s="26"/>
      <c r="F35" s="148">
        <f t="shared" si="0"/>
        <v>0</v>
      </c>
      <c r="G35" s="323">
        <f t="shared" si="1"/>
        <v>0</v>
      </c>
      <c r="H35" s="488"/>
      <c r="I35" s="148">
        <f t="shared" si="2"/>
        <v>0</v>
      </c>
      <c r="J35" s="323">
        <f t="shared" si="3"/>
        <v>0</v>
      </c>
      <c r="K35" s="488"/>
      <c r="L35" s="148">
        <f t="shared" si="4"/>
        <v>0</v>
      </c>
      <c r="M35" s="165">
        <f t="shared" si="5"/>
        <v>0</v>
      </c>
      <c r="N35" s="488"/>
      <c r="O35" s="148">
        <f t="shared" si="6"/>
        <v>0</v>
      </c>
      <c r="P35" s="165">
        <f t="shared" si="7"/>
        <v>0</v>
      </c>
      <c r="Q35" s="488"/>
      <c r="R35" s="148">
        <f t="shared" si="8"/>
        <v>0</v>
      </c>
      <c r="S35" s="165">
        <f t="shared" si="9"/>
        <v>0</v>
      </c>
      <c r="T35" s="488"/>
      <c r="U35" s="148">
        <f t="shared" si="60"/>
        <v>0</v>
      </c>
      <c r="V35" s="165">
        <f t="shared" si="61"/>
        <v>0</v>
      </c>
      <c r="W35" s="488"/>
      <c r="X35" s="148">
        <f t="shared" si="10"/>
        <v>0</v>
      </c>
      <c r="Y35" s="165">
        <f t="shared" si="11"/>
        <v>0</v>
      </c>
      <c r="Z35" s="488"/>
      <c r="AA35" s="148">
        <f t="shared" si="12"/>
        <v>0</v>
      </c>
      <c r="AB35" s="165">
        <f t="shared" si="13"/>
        <v>0</v>
      </c>
      <c r="AC35" s="488"/>
      <c r="AD35" s="148">
        <f t="shared" si="14"/>
        <v>0</v>
      </c>
      <c r="AE35" s="165">
        <f t="shared" si="15"/>
        <v>0</v>
      </c>
      <c r="AF35" s="488"/>
      <c r="AG35" s="148">
        <f t="shared" si="16"/>
        <v>0</v>
      </c>
      <c r="AH35" s="165">
        <f t="shared" si="17"/>
        <v>0</v>
      </c>
      <c r="AI35" s="488"/>
      <c r="AJ35" s="148">
        <f t="shared" si="18"/>
        <v>0</v>
      </c>
      <c r="AK35" s="165">
        <f t="shared" si="19"/>
        <v>0</v>
      </c>
      <c r="AL35" s="488"/>
      <c r="AM35" s="148">
        <f t="shared" si="20"/>
        <v>0</v>
      </c>
      <c r="AN35" s="165">
        <f t="shared" si="21"/>
        <v>0</v>
      </c>
      <c r="AO35" s="488"/>
      <c r="AP35" s="148">
        <f t="shared" si="22"/>
        <v>0</v>
      </c>
      <c r="AQ35" s="165">
        <f t="shared" si="23"/>
        <v>0</v>
      </c>
      <c r="AR35" s="488"/>
      <c r="AS35" s="148">
        <f t="shared" si="24"/>
        <v>0</v>
      </c>
      <c r="AT35" s="165">
        <f t="shared" si="25"/>
        <v>0</v>
      </c>
      <c r="AU35" s="488"/>
      <c r="AV35" s="148">
        <f t="shared" si="26"/>
        <v>0</v>
      </c>
      <c r="AW35" s="165">
        <f t="shared" si="27"/>
        <v>0</v>
      </c>
      <c r="AX35" s="488"/>
      <c r="AY35" s="148">
        <f t="shared" si="28"/>
        <v>0</v>
      </c>
      <c r="AZ35" s="165">
        <f t="shared" si="29"/>
        <v>0</v>
      </c>
      <c r="BA35" s="488"/>
      <c r="BB35" s="148">
        <f t="shared" si="62"/>
        <v>0</v>
      </c>
      <c r="BC35" s="165">
        <f t="shared" si="31"/>
        <v>0</v>
      </c>
      <c r="BD35" s="488"/>
      <c r="BE35" s="148">
        <f t="shared" si="63"/>
        <v>0</v>
      </c>
      <c r="BF35" s="165">
        <f t="shared" si="33"/>
        <v>0</v>
      </c>
      <c r="BG35" s="488"/>
      <c r="BH35" s="148">
        <f t="shared" si="64"/>
        <v>0</v>
      </c>
      <c r="BI35" s="165">
        <f t="shared" si="35"/>
        <v>0</v>
      </c>
      <c r="BJ35" s="488"/>
      <c r="BK35" s="148">
        <f t="shared" si="65"/>
        <v>0</v>
      </c>
      <c r="BL35" s="165">
        <f t="shared" si="37"/>
        <v>0</v>
      </c>
      <c r="BM35" s="488"/>
      <c r="BN35" s="148">
        <f t="shared" si="66"/>
        <v>0</v>
      </c>
      <c r="BO35" s="165">
        <f t="shared" si="39"/>
        <v>0</v>
      </c>
      <c r="BP35" s="488"/>
      <c r="BQ35" s="148">
        <f t="shared" si="67"/>
        <v>0</v>
      </c>
      <c r="BR35" s="165">
        <f t="shared" si="41"/>
        <v>0</v>
      </c>
      <c r="BS35" s="488"/>
      <c r="BT35" s="148">
        <f t="shared" si="68"/>
        <v>0</v>
      </c>
      <c r="BU35" s="165">
        <f t="shared" si="43"/>
        <v>0</v>
      </c>
      <c r="BV35" s="488"/>
      <c r="BW35" s="148">
        <f t="shared" si="69"/>
        <v>0</v>
      </c>
      <c r="BX35" s="165">
        <f t="shared" si="45"/>
        <v>0</v>
      </c>
      <c r="BY35" s="488"/>
      <c r="BZ35" s="148">
        <f t="shared" si="70"/>
        <v>0</v>
      </c>
      <c r="CA35" s="165">
        <f t="shared" si="47"/>
        <v>0</v>
      </c>
      <c r="CB35" s="488"/>
      <c r="CC35" s="148">
        <f t="shared" si="71"/>
        <v>0</v>
      </c>
      <c r="CD35" s="165">
        <f t="shared" si="49"/>
        <v>0</v>
      </c>
      <c r="CE35" s="488"/>
      <c r="CF35" s="148">
        <f t="shared" si="72"/>
        <v>0</v>
      </c>
      <c r="CG35" s="165">
        <f t="shared" si="51"/>
        <v>0</v>
      </c>
      <c r="CH35" s="488"/>
      <c r="CI35" s="148">
        <f t="shared" si="73"/>
        <v>0</v>
      </c>
      <c r="CJ35" s="165">
        <f t="shared" si="53"/>
        <v>0</v>
      </c>
      <c r="CK35" s="488"/>
      <c r="CL35" s="148">
        <f t="shared" si="74"/>
        <v>0</v>
      </c>
      <c r="CM35" s="165">
        <f t="shared" si="55"/>
        <v>0</v>
      </c>
      <c r="CN35" s="488"/>
      <c r="CO35" s="148">
        <f t="shared" si="75"/>
        <v>0</v>
      </c>
      <c r="CP35" s="165">
        <f t="shared" si="57"/>
        <v>0</v>
      </c>
      <c r="CQ35" s="488"/>
      <c r="CR35" s="148">
        <f t="shared" si="76"/>
        <v>0</v>
      </c>
      <c r="CS35" s="165">
        <f t="shared" si="59"/>
        <v>0</v>
      </c>
    </row>
    <row r="36" spans="1:100" x14ac:dyDescent="0.25">
      <c r="A36" s="17"/>
      <c r="B36" s="25" t="s">
        <v>70</v>
      </c>
      <c r="C36" s="39">
        <v>75958</v>
      </c>
      <c r="D36" s="164">
        <v>200000</v>
      </c>
      <c r="E36" s="26"/>
      <c r="F36" s="148">
        <f t="shared" si="0"/>
        <v>0</v>
      </c>
      <c r="G36" s="323">
        <f t="shared" si="1"/>
        <v>0</v>
      </c>
      <c r="H36" s="488"/>
      <c r="I36" s="148">
        <f t="shared" si="2"/>
        <v>0</v>
      </c>
      <c r="J36" s="323">
        <f t="shared" si="3"/>
        <v>0</v>
      </c>
      <c r="K36" s="488"/>
      <c r="L36" s="148">
        <f t="shared" si="4"/>
        <v>0</v>
      </c>
      <c r="M36" s="165">
        <f t="shared" si="5"/>
        <v>0</v>
      </c>
      <c r="N36" s="488"/>
      <c r="O36" s="148">
        <f t="shared" si="6"/>
        <v>0</v>
      </c>
      <c r="P36" s="165">
        <f t="shared" si="7"/>
        <v>0</v>
      </c>
      <c r="Q36" s="488"/>
      <c r="R36" s="148">
        <f t="shared" si="8"/>
        <v>0</v>
      </c>
      <c r="S36" s="165">
        <f t="shared" si="9"/>
        <v>0</v>
      </c>
      <c r="T36" s="488"/>
      <c r="U36" s="148">
        <f t="shared" si="60"/>
        <v>0</v>
      </c>
      <c r="V36" s="165">
        <f t="shared" si="61"/>
        <v>0</v>
      </c>
      <c r="W36" s="488"/>
      <c r="X36" s="148">
        <f t="shared" si="10"/>
        <v>0</v>
      </c>
      <c r="Y36" s="165">
        <f t="shared" si="11"/>
        <v>0</v>
      </c>
      <c r="Z36" s="488"/>
      <c r="AA36" s="148">
        <f t="shared" si="12"/>
        <v>0</v>
      </c>
      <c r="AB36" s="165">
        <f t="shared" si="13"/>
        <v>0</v>
      </c>
      <c r="AC36" s="488"/>
      <c r="AD36" s="148">
        <f t="shared" si="14"/>
        <v>0</v>
      </c>
      <c r="AE36" s="165">
        <f t="shared" si="15"/>
        <v>0</v>
      </c>
      <c r="AF36" s="488"/>
      <c r="AG36" s="148">
        <f t="shared" si="16"/>
        <v>0</v>
      </c>
      <c r="AH36" s="165">
        <f t="shared" si="17"/>
        <v>0</v>
      </c>
      <c r="AI36" s="488"/>
      <c r="AJ36" s="148">
        <f t="shared" si="18"/>
        <v>0</v>
      </c>
      <c r="AK36" s="165">
        <f t="shared" si="19"/>
        <v>0</v>
      </c>
      <c r="AL36" s="488"/>
      <c r="AM36" s="148">
        <f t="shared" si="20"/>
        <v>0</v>
      </c>
      <c r="AN36" s="165">
        <f t="shared" si="21"/>
        <v>0</v>
      </c>
      <c r="AO36" s="488"/>
      <c r="AP36" s="148">
        <f t="shared" si="22"/>
        <v>0</v>
      </c>
      <c r="AQ36" s="165">
        <f t="shared" si="23"/>
        <v>0</v>
      </c>
      <c r="AR36" s="488"/>
      <c r="AS36" s="148">
        <f t="shared" si="24"/>
        <v>0</v>
      </c>
      <c r="AT36" s="165">
        <f t="shared" si="25"/>
        <v>0</v>
      </c>
      <c r="AU36" s="488"/>
      <c r="AV36" s="148">
        <f t="shared" si="26"/>
        <v>0</v>
      </c>
      <c r="AW36" s="165">
        <f t="shared" si="27"/>
        <v>0</v>
      </c>
      <c r="AX36" s="488"/>
      <c r="AY36" s="148">
        <f t="shared" si="28"/>
        <v>0</v>
      </c>
      <c r="AZ36" s="165">
        <f t="shared" si="29"/>
        <v>0</v>
      </c>
      <c r="BA36" s="488"/>
      <c r="BB36" s="148">
        <f t="shared" si="62"/>
        <v>0</v>
      </c>
      <c r="BC36" s="165">
        <f t="shared" si="31"/>
        <v>0</v>
      </c>
      <c r="BD36" s="488"/>
      <c r="BE36" s="148">
        <f t="shared" si="63"/>
        <v>0</v>
      </c>
      <c r="BF36" s="165">
        <f t="shared" si="33"/>
        <v>0</v>
      </c>
      <c r="BG36" s="488"/>
      <c r="BH36" s="148">
        <f t="shared" si="64"/>
        <v>0</v>
      </c>
      <c r="BI36" s="165">
        <f t="shared" si="35"/>
        <v>0</v>
      </c>
      <c r="BJ36" s="488"/>
      <c r="BK36" s="148">
        <f t="shared" si="65"/>
        <v>0</v>
      </c>
      <c r="BL36" s="165">
        <f t="shared" si="37"/>
        <v>0</v>
      </c>
      <c r="BM36" s="488"/>
      <c r="BN36" s="148">
        <f t="shared" si="66"/>
        <v>0</v>
      </c>
      <c r="BO36" s="165">
        <f t="shared" si="39"/>
        <v>0</v>
      </c>
      <c r="BP36" s="488"/>
      <c r="BQ36" s="148">
        <f t="shared" si="67"/>
        <v>0</v>
      </c>
      <c r="BR36" s="165">
        <f t="shared" si="41"/>
        <v>0</v>
      </c>
      <c r="BS36" s="488"/>
      <c r="BT36" s="148">
        <f t="shared" si="68"/>
        <v>0</v>
      </c>
      <c r="BU36" s="165">
        <f t="shared" si="43"/>
        <v>0</v>
      </c>
      <c r="BV36" s="488"/>
      <c r="BW36" s="148">
        <f t="shared" si="69"/>
        <v>0</v>
      </c>
      <c r="BX36" s="165">
        <f t="shared" si="45"/>
        <v>0</v>
      </c>
      <c r="BY36" s="488"/>
      <c r="BZ36" s="148">
        <f t="shared" si="70"/>
        <v>0</v>
      </c>
      <c r="CA36" s="165">
        <f t="shared" si="47"/>
        <v>0</v>
      </c>
      <c r="CB36" s="488"/>
      <c r="CC36" s="148">
        <f t="shared" si="71"/>
        <v>0</v>
      </c>
      <c r="CD36" s="165">
        <f t="shared" si="49"/>
        <v>0</v>
      </c>
      <c r="CE36" s="488"/>
      <c r="CF36" s="148">
        <f t="shared" si="72"/>
        <v>0</v>
      </c>
      <c r="CG36" s="165">
        <f t="shared" si="51"/>
        <v>0</v>
      </c>
      <c r="CH36" s="488"/>
      <c r="CI36" s="148">
        <f t="shared" si="73"/>
        <v>0</v>
      </c>
      <c r="CJ36" s="165">
        <f t="shared" si="53"/>
        <v>0</v>
      </c>
      <c r="CK36" s="488"/>
      <c r="CL36" s="148">
        <f t="shared" si="74"/>
        <v>0</v>
      </c>
      <c r="CM36" s="165">
        <f t="shared" si="55"/>
        <v>0</v>
      </c>
      <c r="CN36" s="488"/>
      <c r="CO36" s="148">
        <f t="shared" si="75"/>
        <v>0</v>
      </c>
      <c r="CP36" s="165">
        <f t="shared" si="57"/>
        <v>0</v>
      </c>
      <c r="CQ36" s="488"/>
      <c r="CR36" s="148">
        <f t="shared" si="76"/>
        <v>0</v>
      </c>
      <c r="CS36" s="165">
        <f t="shared" si="59"/>
        <v>0</v>
      </c>
    </row>
    <row r="37" spans="1:100" x14ac:dyDescent="0.25">
      <c r="A37" s="17"/>
      <c r="B37" s="25" t="s">
        <v>119</v>
      </c>
      <c r="C37" s="39"/>
      <c r="D37" s="164">
        <v>400000</v>
      </c>
      <c r="E37" s="74"/>
      <c r="F37" s="148">
        <f t="shared" si="0"/>
        <v>0</v>
      </c>
      <c r="G37" s="323">
        <f t="shared" si="1"/>
        <v>0</v>
      </c>
      <c r="H37" s="488"/>
      <c r="I37" s="148">
        <f t="shared" si="2"/>
        <v>0</v>
      </c>
      <c r="J37" s="323">
        <f t="shared" si="3"/>
        <v>0</v>
      </c>
      <c r="K37" s="488"/>
      <c r="L37" s="148">
        <f t="shared" si="4"/>
        <v>0</v>
      </c>
      <c r="M37" s="165">
        <f t="shared" si="5"/>
        <v>0</v>
      </c>
      <c r="N37" s="488"/>
      <c r="O37" s="148">
        <f t="shared" si="6"/>
        <v>0</v>
      </c>
      <c r="P37" s="165">
        <f t="shared" si="7"/>
        <v>0</v>
      </c>
      <c r="Q37" s="488"/>
      <c r="R37" s="148">
        <f t="shared" si="8"/>
        <v>0</v>
      </c>
      <c r="S37" s="165">
        <f t="shared" si="9"/>
        <v>0</v>
      </c>
      <c r="T37" s="488"/>
      <c r="U37" s="148">
        <f t="shared" si="60"/>
        <v>0</v>
      </c>
      <c r="V37" s="165">
        <f t="shared" si="61"/>
        <v>0</v>
      </c>
      <c r="W37" s="488"/>
      <c r="X37" s="148">
        <f t="shared" si="10"/>
        <v>0</v>
      </c>
      <c r="Y37" s="165">
        <f t="shared" si="11"/>
        <v>0</v>
      </c>
      <c r="Z37" s="488"/>
      <c r="AA37" s="148">
        <f t="shared" si="12"/>
        <v>0</v>
      </c>
      <c r="AB37" s="165">
        <f t="shared" si="13"/>
        <v>0</v>
      </c>
      <c r="AC37" s="488"/>
      <c r="AD37" s="148">
        <f t="shared" si="14"/>
        <v>0</v>
      </c>
      <c r="AE37" s="165">
        <f t="shared" si="15"/>
        <v>0</v>
      </c>
      <c r="AF37" s="488"/>
      <c r="AG37" s="148">
        <f t="shared" si="16"/>
        <v>0</v>
      </c>
      <c r="AH37" s="165">
        <f t="shared" si="17"/>
        <v>0</v>
      </c>
      <c r="AI37" s="488"/>
      <c r="AJ37" s="148">
        <f t="shared" si="18"/>
        <v>0</v>
      </c>
      <c r="AK37" s="165">
        <f t="shared" si="19"/>
        <v>0</v>
      </c>
      <c r="AL37" s="488"/>
      <c r="AM37" s="148">
        <f t="shared" si="20"/>
        <v>0</v>
      </c>
      <c r="AN37" s="165">
        <f t="shared" si="21"/>
        <v>0</v>
      </c>
      <c r="AO37" s="488"/>
      <c r="AP37" s="148">
        <f t="shared" si="22"/>
        <v>0</v>
      </c>
      <c r="AQ37" s="165">
        <f t="shared" si="23"/>
        <v>0</v>
      </c>
      <c r="AR37" s="488"/>
      <c r="AS37" s="148">
        <f t="shared" si="24"/>
        <v>0</v>
      </c>
      <c r="AT37" s="165">
        <f t="shared" si="25"/>
        <v>0</v>
      </c>
      <c r="AU37" s="488"/>
      <c r="AV37" s="148">
        <f t="shared" si="26"/>
        <v>0</v>
      </c>
      <c r="AW37" s="165">
        <f t="shared" si="27"/>
        <v>0</v>
      </c>
      <c r="AX37" s="488"/>
      <c r="AY37" s="148">
        <f t="shared" si="28"/>
        <v>0</v>
      </c>
      <c r="AZ37" s="165">
        <f t="shared" si="29"/>
        <v>0</v>
      </c>
      <c r="BA37" s="488"/>
      <c r="BB37" s="148">
        <f t="shared" si="62"/>
        <v>0</v>
      </c>
      <c r="BC37" s="165">
        <f t="shared" si="31"/>
        <v>0</v>
      </c>
      <c r="BD37" s="488"/>
      <c r="BE37" s="148">
        <f t="shared" si="63"/>
        <v>0</v>
      </c>
      <c r="BF37" s="165">
        <f t="shared" si="33"/>
        <v>0</v>
      </c>
      <c r="BG37" s="488"/>
      <c r="BH37" s="148">
        <f t="shared" si="64"/>
        <v>0</v>
      </c>
      <c r="BI37" s="165">
        <f t="shared" si="35"/>
        <v>0</v>
      </c>
      <c r="BJ37" s="488"/>
      <c r="BK37" s="148">
        <f t="shared" si="65"/>
        <v>0</v>
      </c>
      <c r="BL37" s="165">
        <f t="shared" si="37"/>
        <v>0</v>
      </c>
      <c r="BM37" s="488"/>
      <c r="BN37" s="148">
        <f t="shared" si="66"/>
        <v>0</v>
      </c>
      <c r="BO37" s="165">
        <f t="shared" si="39"/>
        <v>0</v>
      </c>
      <c r="BP37" s="488"/>
      <c r="BQ37" s="148">
        <f t="shared" si="67"/>
        <v>0</v>
      </c>
      <c r="BR37" s="165">
        <f t="shared" si="41"/>
        <v>0</v>
      </c>
      <c r="BS37" s="488"/>
      <c r="BT37" s="148">
        <f t="shared" si="68"/>
        <v>0</v>
      </c>
      <c r="BU37" s="165">
        <f t="shared" si="43"/>
        <v>0</v>
      </c>
      <c r="BV37" s="488"/>
      <c r="BW37" s="148">
        <f t="shared" si="69"/>
        <v>0</v>
      </c>
      <c r="BX37" s="165">
        <f t="shared" si="45"/>
        <v>0</v>
      </c>
      <c r="BY37" s="488"/>
      <c r="BZ37" s="148">
        <f t="shared" si="70"/>
        <v>0</v>
      </c>
      <c r="CA37" s="165">
        <f t="shared" si="47"/>
        <v>0</v>
      </c>
      <c r="CB37" s="488"/>
      <c r="CC37" s="148">
        <f t="shared" si="71"/>
        <v>0</v>
      </c>
      <c r="CD37" s="165">
        <f t="shared" si="49"/>
        <v>0</v>
      </c>
      <c r="CE37" s="488"/>
      <c r="CF37" s="148">
        <f t="shared" si="72"/>
        <v>0</v>
      </c>
      <c r="CG37" s="165">
        <f t="shared" si="51"/>
        <v>0</v>
      </c>
      <c r="CH37" s="488"/>
      <c r="CI37" s="148">
        <f t="shared" si="73"/>
        <v>0</v>
      </c>
      <c r="CJ37" s="165">
        <f t="shared" si="53"/>
        <v>0</v>
      </c>
      <c r="CK37" s="488"/>
      <c r="CL37" s="148">
        <f t="shared" si="74"/>
        <v>0</v>
      </c>
      <c r="CM37" s="165">
        <f t="shared" si="55"/>
        <v>0</v>
      </c>
      <c r="CN37" s="488"/>
      <c r="CO37" s="148">
        <f t="shared" si="75"/>
        <v>0</v>
      </c>
      <c r="CP37" s="165">
        <f t="shared" si="57"/>
        <v>0</v>
      </c>
      <c r="CQ37" s="488"/>
      <c r="CR37" s="148">
        <f t="shared" si="76"/>
        <v>0</v>
      </c>
      <c r="CS37" s="165">
        <f t="shared" si="59"/>
        <v>0</v>
      </c>
    </row>
    <row r="38" spans="1:100" x14ac:dyDescent="0.25">
      <c r="A38" s="17"/>
      <c r="B38" s="25" t="s">
        <v>104</v>
      </c>
      <c r="C38" s="39"/>
      <c r="D38" s="164">
        <v>500000</v>
      </c>
      <c r="E38" s="62"/>
      <c r="F38" s="148">
        <f t="shared" si="0"/>
        <v>0</v>
      </c>
      <c r="G38" s="323">
        <f t="shared" si="1"/>
        <v>0</v>
      </c>
      <c r="H38" s="488"/>
      <c r="I38" s="148">
        <f t="shared" si="2"/>
        <v>0</v>
      </c>
      <c r="J38" s="323">
        <f t="shared" si="3"/>
        <v>0</v>
      </c>
      <c r="K38" s="488"/>
      <c r="L38" s="148">
        <f t="shared" si="4"/>
        <v>0</v>
      </c>
      <c r="M38" s="165">
        <f t="shared" si="5"/>
        <v>0</v>
      </c>
      <c r="N38" s="488"/>
      <c r="O38" s="148">
        <f t="shared" si="6"/>
        <v>0</v>
      </c>
      <c r="P38" s="165">
        <f t="shared" si="7"/>
        <v>0</v>
      </c>
      <c r="Q38" s="488"/>
      <c r="R38" s="148">
        <f t="shared" si="8"/>
        <v>0</v>
      </c>
      <c r="S38" s="165">
        <f t="shared" si="9"/>
        <v>0</v>
      </c>
      <c r="T38" s="488"/>
      <c r="U38" s="148">
        <f t="shared" si="60"/>
        <v>0</v>
      </c>
      <c r="V38" s="165">
        <f t="shared" si="61"/>
        <v>0</v>
      </c>
      <c r="W38" s="488"/>
      <c r="X38" s="148">
        <f t="shared" si="10"/>
        <v>0</v>
      </c>
      <c r="Y38" s="165">
        <f t="shared" si="11"/>
        <v>0</v>
      </c>
      <c r="Z38" s="488"/>
      <c r="AA38" s="148">
        <f t="shared" si="12"/>
        <v>0</v>
      </c>
      <c r="AB38" s="165">
        <f t="shared" si="13"/>
        <v>0</v>
      </c>
      <c r="AC38" s="488"/>
      <c r="AD38" s="148">
        <f t="shared" si="14"/>
        <v>0</v>
      </c>
      <c r="AE38" s="165">
        <f t="shared" si="15"/>
        <v>0</v>
      </c>
      <c r="AF38" s="488"/>
      <c r="AG38" s="148">
        <f t="shared" si="16"/>
        <v>0</v>
      </c>
      <c r="AH38" s="165">
        <f t="shared" si="17"/>
        <v>0</v>
      </c>
      <c r="AI38" s="488"/>
      <c r="AJ38" s="148">
        <f t="shared" si="18"/>
        <v>0</v>
      </c>
      <c r="AK38" s="165">
        <f t="shared" si="19"/>
        <v>0</v>
      </c>
      <c r="AL38" s="488"/>
      <c r="AM38" s="148">
        <f t="shared" si="20"/>
        <v>0</v>
      </c>
      <c r="AN38" s="165">
        <f t="shared" si="21"/>
        <v>0</v>
      </c>
      <c r="AO38" s="488"/>
      <c r="AP38" s="148">
        <f t="shared" si="22"/>
        <v>0</v>
      </c>
      <c r="AQ38" s="165">
        <f t="shared" si="23"/>
        <v>0</v>
      </c>
      <c r="AR38" s="488"/>
      <c r="AS38" s="148">
        <f t="shared" si="24"/>
        <v>0</v>
      </c>
      <c r="AT38" s="165">
        <f t="shared" si="25"/>
        <v>0</v>
      </c>
      <c r="AU38" s="488"/>
      <c r="AV38" s="148">
        <f t="shared" si="26"/>
        <v>0</v>
      </c>
      <c r="AW38" s="165">
        <f t="shared" si="27"/>
        <v>0</v>
      </c>
      <c r="AX38" s="488"/>
      <c r="AY38" s="148">
        <f t="shared" si="28"/>
        <v>0</v>
      </c>
      <c r="AZ38" s="165">
        <f t="shared" si="29"/>
        <v>0</v>
      </c>
      <c r="BA38" s="488"/>
      <c r="BB38" s="148">
        <f t="shared" si="62"/>
        <v>0</v>
      </c>
      <c r="BC38" s="165">
        <f t="shared" si="31"/>
        <v>0</v>
      </c>
      <c r="BD38" s="488"/>
      <c r="BE38" s="148">
        <f t="shared" si="63"/>
        <v>0</v>
      </c>
      <c r="BF38" s="165">
        <f t="shared" si="33"/>
        <v>0</v>
      </c>
      <c r="BG38" s="488"/>
      <c r="BH38" s="148">
        <f t="shared" si="64"/>
        <v>0</v>
      </c>
      <c r="BI38" s="165">
        <f t="shared" si="35"/>
        <v>0</v>
      </c>
      <c r="BJ38" s="488"/>
      <c r="BK38" s="148">
        <f t="shared" si="65"/>
        <v>0</v>
      </c>
      <c r="BL38" s="165">
        <f t="shared" si="37"/>
        <v>0</v>
      </c>
      <c r="BM38" s="488"/>
      <c r="BN38" s="148">
        <f t="shared" si="66"/>
        <v>0</v>
      </c>
      <c r="BO38" s="165">
        <f t="shared" si="39"/>
        <v>0</v>
      </c>
      <c r="BP38" s="488"/>
      <c r="BQ38" s="148">
        <f t="shared" si="67"/>
        <v>0</v>
      </c>
      <c r="BR38" s="165">
        <f t="shared" si="41"/>
        <v>0</v>
      </c>
      <c r="BS38" s="488"/>
      <c r="BT38" s="148">
        <f t="shared" si="68"/>
        <v>0</v>
      </c>
      <c r="BU38" s="165">
        <f t="shared" si="43"/>
        <v>0</v>
      </c>
      <c r="BV38" s="488"/>
      <c r="BW38" s="148">
        <f t="shared" si="69"/>
        <v>0</v>
      </c>
      <c r="BX38" s="165">
        <f t="shared" si="45"/>
        <v>0</v>
      </c>
      <c r="BY38" s="488"/>
      <c r="BZ38" s="148">
        <f t="shared" si="70"/>
        <v>0</v>
      </c>
      <c r="CA38" s="165">
        <f t="shared" si="47"/>
        <v>0</v>
      </c>
      <c r="CB38" s="488"/>
      <c r="CC38" s="148">
        <f t="shared" si="71"/>
        <v>0</v>
      </c>
      <c r="CD38" s="165">
        <f t="shared" si="49"/>
        <v>0</v>
      </c>
      <c r="CE38" s="488"/>
      <c r="CF38" s="148">
        <f t="shared" si="72"/>
        <v>0</v>
      </c>
      <c r="CG38" s="165">
        <f t="shared" si="51"/>
        <v>0</v>
      </c>
      <c r="CH38" s="488"/>
      <c r="CI38" s="148">
        <f t="shared" si="73"/>
        <v>0</v>
      </c>
      <c r="CJ38" s="165">
        <f t="shared" si="53"/>
        <v>0</v>
      </c>
      <c r="CK38" s="488"/>
      <c r="CL38" s="148">
        <f t="shared" si="74"/>
        <v>0</v>
      </c>
      <c r="CM38" s="165">
        <f t="shared" si="55"/>
        <v>0</v>
      </c>
      <c r="CN38" s="488"/>
      <c r="CO38" s="148">
        <f t="shared" si="75"/>
        <v>0</v>
      </c>
      <c r="CP38" s="165">
        <f t="shared" si="57"/>
        <v>0</v>
      </c>
      <c r="CQ38" s="488"/>
      <c r="CR38" s="148">
        <f t="shared" si="76"/>
        <v>0</v>
      </c>
      <c r="CS38" s="165">
        <f t="shared" si="59"/>
        <v>0</v>
      </c>
    </row>
    <row r="39" spans="1:100" x14ac:dyDescent="0.25">
      <c r="A39" s="17">
        <v>1</v>
      </c>
      <c r="B39" s="25"/>
      <c r="C39" s="39"/>
      <c r="D39" s="164"/>
      <c r="E39" s="26"/>
      <c r="F39" s="148">
        <f t="shared" si="0"/>
        <v>0</v>
      </c>
      <c r="G39" s="323">
        <f t="shared" si="1"/>
        <v>0</v>
      </c>
      <c r="H39" s="488"/>
      <c r="I39" s="148">
        <f t="shared" si="2"/>
        <v>0</v>
      </c>
      <c r="J39" s="323">
        <f t="shared" si="3"/>
        <v>0</v>
      </c>
      <c r="K39" s="488"/>
      <c r="L39" s="148">
        <f t="shared" si="4"/>
        <v>0</v>
      </c>
      <c r="M39" s="165">
        <f t="shared" si="5"/>
        <v>0</v>
      </c>
      <c r="N39" s="488"/>
      <c r="O39" s="148">
        <f t="shared" si="6"/>
        <v>0</v>
      </c>
      <c r="P39" s="165">
        <f t="shared" si="7"/>
        <v>0</v>
      </c>
      <c r="Q39" s="488"/>
      <c r="R39" s="148">
        <f t="shared" si="8"/>
        <v>0</v>
      </c>
      <c r="S39" s="165">
        <f t="shared" si="9"/>
        <v>0</v>
      </c>
      <c r="T39" s="488"/>
      <c r="U39" s="148">
        <f t="shared" si="60"/>
        <v>0</v>
      </c>
      <c r="V39" s="165">
        <f t="shared" si="61"/>
        <v>0</v>
      </c>
      <c r="W39" s="488"/>
      <c r="X39" s="148">
        <f t="shared" si="10"/>
        <v>0</v>
      </c>
      <c r="Y39" s="165">
        <f t="shared" si="11"/>
        <v>0</v>
      </c>
      <c r="Z39" s="488"/>
      <c r="AA39" s="148">
        <f t="shared" si="12"/>
        <v>0</v>
      </c>
      <c r="AB39" s="165">
        <f t="shared" si="13"/>
        <v>0</v>
      </c>
      <c r="AC39" s="488"/>
      <c r="AD39" s="148">
        <f t="shared" si="14"/>
        <v>0</v>
      </c>
      <c r="AE39" s="165">
        <f t="shared" si="15"/>
        <v>0</v>
      </c>
      <c r="AF39" s="488"/>
      <c r="AG39" s="148">
        <f t="shared" si="16"/>
        <v>0</v>
      </c>
      <c r="AH39" s="165">
        <f t="shared" si="17"/>
        <v>0</v>
      </c>
      <c r="AI39" s="488"/>
      <c r="AJ39" s="148">
        <f t="shared" si="18"/>
        <v>0</v>
      </c>
      <c r="AK39" s="165">
        <f t="shared" si="19"/>
        <v>0</v>
      </c>
      <c r="AL39" s="488"/>
      <c r="AM39" s="148">
        <f t="shared" si="20"/>
        <v>0</v>
      </c>
      <c r="AN39" s="165">
        <f t="shared" si="21"/>
        <v>0</v>
      </c>
      <c r="AO39" s="488"/>
      <c r="AP39" s="148">
        <f t="shared" si="22"/>
        <v>0</v>
      </c>
      <c r="AQ39" s="165">
        <f t="shared" si="23"/>
        <v>0</v>
      </c>
      <c r="AR39" s="488"/>
      <c r="AS39" s="148">
        <f t="shared" si="24"/>
        <v>0</v>
      </c>
      <c r="AT39" s="165">
        <f t="shared" si="25"/>
        <v>0</v>
      </c>
      <c r="AU39" s="488"/>
      <c r="AV39" s="148">
        <f t="shared" si="26"/>
        <v>0</v>
      </c>
      <c r="AW39" s="165">
        <f t="shared" si="27"/>
        <v>0</v>
      </c>
      <c r="AX39" s="488"/>
      <c r="AY39" s="148">
        <f t="shared" si="28"/>
        <v>0</v>
      </c>
      <c r="AZ39" s="165">
        <f t="shared" si="29"/>
        <v>0</v>
      </c>
      <c r="BA39" s="488"/>
      <c r="BB39" s="148">
        <f t="shared" si="62"/>
        <v>0</v>
      </c>
      <c r="BC39" s="165">
        <f t="shared" si="31"/>
        <v>0</v>
      </c>
      <c r="BD39" s="488"/>
      <c r="BE39" s="148">
        <f t="shared" si="63"/>
        <v>0</v>
      </c>
      <c r="BF39" s="165">
        <f t="shared" si="33"/>
        <v>0</v>
      </c>
      <c r="BG39" s="488"/>
      <c r="BH39" s="148">
        <f t="shared" si="64"/>
        <v>0</v>
      </c>
      <c r="BI39" s="165">
        <f t="shared" si="35"/>
        <v>0</v>
      </c>
      <c r="BJ39" s="488"/>
      <c r="BK39" s="148">
        <f t="shared" si="65"/>
        <v>0</v>
      </c>
      <c r="BL39" s="165">
        <f t="shared" si="37"/>
        <v>0</v>
      </c>
      <c r="BM39" s="488"/>
      <c r="BN39" s="148">
        <f t="shared" si="66"/>
        <v>0</v>
      </c>
      <c r="BO39" s="165">
        <f t="shared" si="39"/>
        <v>0</v>
      </c>
      <c r="BP39" s="488"/>
      <c r="BQ39" s="148">
        <f t="shared" si="67"/>
        <v>0</v>
      </c>
      <c r="BR39" s="165">
        <f t="shared" si="41"/>
        <v>0</v>
      </c>
      <c r="BS39" s="488"/>
      <c r="BT39" s="148">
        <f t="shared" si="68"/>
        <v>0</v>
      </c>
      <c r="BU39" s="165">
        <f t="shared" si="43"/>
        <v>0</v>
      </c>
      <c r="BV39" s="488"/>
      <c r="BW39" s="148">
        <f t="shared" si="69"/>
        <v>0</v>
      </c>
      <c r="BX39" s="165">
        <f t="shared" si="45"/>
        <v>0</v>
      </c>
      <c r="BY39" s="488"/>
      <c r="BZ39" s="148">
        <f t="shared" si="70"/>
        <v>0</v>
      </c>
      <c r="CA39" s="165">
        <f t="shared" si="47"/>
        <v>0</v>
      </c>
      <c r="CB39" s="488"/>
      <c r="CC39" s="148">
        <f t="shared" si="71"/>
        <v>0</v>
      </c>
      <c r="CD39" s="165">
        <f t="shared" si="49"/>
        <v>0</v>
      </c>
      <c r="CE39" s="488"/>
      <c r="CF39" s="148">
        <f t="shared" si="72"/>
        <v>0</v>
      </c>
      <c r="CG39" s="165">
        <f t="shared" si="51"/>
        <v>0</v>
      </c>
      <c r="CH39" s="488"/>
      <c r="CI39" s="148">
        <f t="shared" si="73"/>
        <v>0</v>
      </c>
      <c r="CJ39" s="165">
        <f t="shared" si="53"/>
        <v>0</v>
      </c>
      <c r="CK39" s="488"/>
      <c r="CL39" s="148">
        <f t="shared" si="74"/>
        <v>0</v>
      </c>
      <c r="CM39" s="165">
        <f t="shared" si="55"/>
        <v>0</v>
      </c>
      <c r="CN39" s="488"/>
      <c r="CO39" s="148">
        <f t="shared" si="75"/>
        <v>0</v>
      </c>
      <c r="CP39" s="165">
        <f t="shared" si="57"/>
        <v>0</v>
      </c>
      <c r="CQ39" s="488"/>
      <c r="CR39" s="148">
        <f t="shared" si="76"/>
        <v>0</v>
      </c>
      <c r="CS39" s="165">
        <f t="shared" si="59"/>
        <v>0</v>
      </c>
    </row>
    <row r="40" spans="1:100" x14ac:dyDescent="0.25">
      <c r="A40" s="17">
        <v>2</v>
      </c>
      <c r="B40" s="25" t="s">
        <v>71</v>
      </c>
      <c r="C40" s="39">
        <v>30000</v>
      </c>
      <c r="D40" s="164">
        <v>300000</v>
      </c>
      <c r="E40" s="26"/>
      <c r="F40" s="148">
        <f t="shared" si="0"/>
        <v>0</v>
      </c>
      <c r="G40" s="323">
        <f t="shared" si="1"/>
        <v>0</v>
      </c>
      <c r="H40" s="488"/>
      <c r="I40" s="148">
        <f t="shared" si="2"/>
        <v>0</v>
      </c>
      <c r="J40" s="323">
        <f t="shared" si="3"/>
        <v>0</v>
      </c>
      <c r="K40" s="488"/>
      <c r="L40" s="148">
        <f t="shared" si="4"/>
        <v>0</v>
      </c>
      <c r="M40" s="165">
        <f t="shared" si="5"/>
        <v>0</v>
      </c>
      <c r="N40" s="488"/>
      <c r="O40" s="148">
        <f t="shared" si="6"/>
        <v>0</v>
      </c>
      <c r="P40" s="165">
        <f t="shared" si="7"/>
        <v>0</v>
      </c>
      <c r="Q40" s="488"/>
      <c r="R40" s="148">
        <f t="shared" si="8"/>
        <v>0</v>
      </c>
      <c r="S40" s="165">
        <f t="shared" si="9"/>
        <v>0</v>
      </c>
      <c r="T40" s="488"/>
      <c r="U40" s="148">
        <f t="shared" si="60"/>
        <v>0</v>
      </c>
      <c r="V40" s="165">
        <f t="shared" si="61"/>
        <v>0</v>
      </c>
      <c r="W40" s="488"/>
      <c r="X40" s="148">
        <f t="shared" si="10"/>
        <v>0</v>
      </c>
      <c r="Y40" s="165">
        <f t="shared" si="11"/>
        <v>0</v>
      </c>
      <c r="Z40" s="488"/>
      <c r="AA40" s="148">
        <f t="shared" si="12"/>
        <v>0</v>
      </c>
      <c r="AB40" s="165">
        <f t="shared" si="13"/>
        <v>0</v>
      </c>
      <c r="AC40" s="488"/>
      <c r="AD40" s="148">
        <f t="shared" si="14"/>
        <v>0</v>
      </c>
      <c r="AE40" s="165">
        <f t="shared" si="15"/>
        <v>0</v>
      </c>
      <c r="AF40" s="488"/>
      <c r="AG40" s="148">
        <f t="shared" si="16"/>
        <v>0</v>
      </c>
      <c r="AH40" s="165">
        <f t="shared" si="17"/>
        <v>0</v>
      </c>
      <c r="AI40" s="488"/>
      <c r="AJ40" s="148">
        <f t="shared" si="18"/>
        <v>0</v>
      </c>
      <c r="AK40" s="165">
        <f t="shared" si="19"/>
        <v>0</v>
      </c>
      <c r="AL40" s="488"/>
      <c r="AM40" s="148">
        <f t="shared" si="20"/>
        <v>0</v>
      </c>
      <c r="AN40" s="165">
        <f t="shared" si="21"/>
        <v>0</v>
      </c>
      <c r="AO40" s="488"/>
      <c r="AP40" s="148">
        <f t="shared" si="22"/>
        <v>0</v>
      </c>
      <c r="AQ40" s="165">
        <f t="shared" si="23"/>
        <v>0</v>
      </c>
      <c r="AR40" s="488"/>
      <c r="AS40" s="148">
        <f t="shared" si="24"/>
        <v>0</v>
      </c>
      <c r="AT40" s="165">
        <f t="shared" si="25"/>
        <v>0</v>
      </c>
      <c r="AU40" s="488"/>
      <c r="AV40" s="148">
        <f t="shared" si="26"/>
        <v>0</v>
      </c>
      <c r="AW40" s="165">
        <f t="shared" si="27"/>
        <v>0</v>
      </c>
      <c r="AX40" s="488"/>
      <c r="AY40" s="148">
        <f t="shared" si="28"/>
        <v>0</v>
      </c>
      <c r="AZ40" s="165">
        <f t="shared" si="29"/>
        <v>0</v>
      </c>
      <c r="BA40" s="488"/>
      <c r="BB40" s="148">
        <f t="shared" si="62"/>
        <v>0</v>
      </c>
      <c r="BC40" s="165">
        <f t="shared" si="31"/>
        <v>0</v>
      </c>
      <c r="BD40" s="488"/>
      <c r="BE40" s="148">
        <f t="shared" si="63"/>
        <v>0</v>
      </c>
      <c r="BF40" s="165">
        <f t="shared" si="33"/>
        <v>0</v>
      </c>
      <c r="BG40" s="488"/>
      <c r="BH40" s="148">
        <f t="shared" si="64"/>
        <v>0</v>
      </c>
      <c r="BI40" s="165">
        <f t="shared" si="35"/>
        <v>0</v>
      </c>
      <c r="BJ40" s="488"/>
      <c r="BK40" s="148">
        <f t="shared" si="65"/>
        <v>0</v>
      </c>
      <c r="BL40" s="165">
        <f t="shared" si="37"/>
        <v>0</v>
      </c>
      <c r="BM40" s="488"/>
      <c r="BN40" s="148">
        <f t="shared" si="66"/>
        <v>0</v>
      </c>
      <c r="BO40" s="165">
        <f t="shared" si="39"/>
        <v>0</v>
      </c>
      <c r="BP40" s="488"/>
      <c r="BQ40" s="148">
        <f t="shared" si="67"/>
        <v>0</v>
      </c>
      <c r="BR40" s="165">
        <f t="shared" si="41"/>
        <v>0</v>
      </c>
      <c r="BS40" s="488"/>
      <c r="BT40" s="148">
        <f t="shared" si="68"/>
        <v>0</v>
      </c>
      <c r="BU40" s="165">
        <f t="shared" si="43"/>
        <v>0</v>
      </c>
      <c r="BV40" s="488"/>
      <c r="BW40" s="148">
        <f t="shared" si="69"/>
        <v>0</v>
      </c>
      <c r="BX40" s="165">
        <f t="shared" si="45"/>
        <v>0</v>
      </c>
      <c r="BY40" s="488"/>
      <c r="BZ40" s="148">
        <f t="shared" si="70"/>
        <v>0</v>
      </c>
      <c r="CA40" s="165">
        <f t="shared" si="47"/>
        <v>0</v>
      </c>
      <c r="CB40" s="488"/>
      <c r="CC40" s="148">
        <f t="shared" si="71"/>
        <v>0</v>
      </c>
      <c r="CD40" s="165">
        <f t="shared" si="49"/>
        <v>0</v>
      </c>
      <c r="CE40" s="488"/>
      <c r="CF40" s="148">
        <f t="shared" si="72"/>
        <v>0</v>
      </c>
      <c r="CG40" s="165">
        <f t="shared" si="51"/>
        <v>0</v>
      </c>
      <c r="CH40" s="488"/>
      <c r="CI40" s="148">
        <f t="shared" si="73"/>
        <v>0</v>
      </c>
      <c r="CJ40" s="165">
        <f t="shared" si="53"/>
        <v>0</v>
      </c>
      <c r="CK40" s="488"/>
      <c r="CL40" s="148">
        <f t="shared" si="74"/>
        <v>0</v>
      </c>
      <c r="CM40" s="165">
        <f t="shared" si="55"/>
        <v>0</v>
      </c>
      <c r="CN40" s="488"/>
      <c r="CO40" s="148">
        <f t="shared" si="75"/>
        <v>0</v>
      </c>
      <c r="CP40" s="165">
        <f t="shared" si="57"/>
        <v>0</v>
      </c>
      <c r="CQ40" s="488"/>
      <c r="CR40" s="148">
        <f t="shared" si="76"/>
        <v>0</v>
      </c>
      <c r="CS40" s="165">
        <f t="shared" si="59"/>
        <v>0</v>
      </c>
    </row>
    <row r="41" spans="1:100" x14ac:dyDescent="0.25">
      <c r="A41" s="17">
        <v>3</v>
      </c>
      <c r="B41" s="25" t="s">
        <v>72</v>
      </c>
      <c r="C41" s="39">
        <v>100000</v>
      </c>
      <c r="D41" s="164">
        <v>400000</v>
      </c>
      <c r="E41" s="26"/>
      <c r="F41" s="148">
        <f t="shared" si="0"/>
        <v>0</v>
      </c>
      <c r="G41" s="323">
        <f t="shared" si="1"/>
        <v>0</v>
      </c>
      <c r="H41" s="488"/>
      <c r="I41" s="148">
        <f t="shared" si="2"/>
        <v>0</v>
      </c>
      <c r="J41" s="323">
        <f t="shared" si="3"/>
        <v>0</v>
      </c>
      <c r="K41" s="488"/>
      <c r="L41" s="148">
        <f t="shared" si="4"/>
        <v>0</v>
      </c>
      <c r="M41" s="165">
        <f t="shared" si="5"/>
        <v>0</v>
      </c>
      <c r="N41" s="488"/>
      <c r="O41" s="148">
        <f t="shared" si="6"/>
        <v>0</v>
      </c>
      <c r="P41" s="165">
        <f t="shared" si="7"/>
        <v>0</v>
      </c>
      <c r="Q41" s="488"/>
      <c r="R41" s="148">
        <f t="shared" si="8"/>
        <v>0</v>
      </c>
      <c r="S41" s="165">
        <f t="shared" si="9"/>
        <v>0</v>
      </c>
      <c r="T41" s="488"/>
      <c r="U41" s="148">
        <f t="shared" si="60"/>
        <v>0</v>
      </c>
      <c r="V41" s="165">
        <f t="shared" si="61"/>
        <v>0</v>
      </c>
      <c r="W41" s="488"/>
      <c r="X41" s="148">
        <f t="shared" si="10"/>
        <v>0</v>
      </c>
      <c r="Y41" s="165">
        <f t="shared" si="11"/>
        <v>0</v>
      </c>
      <c r="Z41" s="488"/>
      <c r="AA41" s="148">
        <f t="shared" si="12"/>
        <v>0</v>
      </c>
      <c r="AB41" s="165">
        <f t="shared" si="13"/>
        <v>0</v>
      </c>
      <c r="AC41" s="488"/>
      <c r="AD41" s="148">
        <f t="shared" si="14"/>
        <v>0</v>
      </c>
      <c r="AE41" s="165">
        <f t="shared" si="15"/>
        <v>0</v>
      </c>
      <c r="AF41" s="488"/>
      <c r="AG41" s="148">
        <f t="shared" si="16"/>
        <v>0</v>
      </c>
      <c r="AH41" s="165">
        <f t="shared" si="17"/>
        <v>0</v>
      </c>
      <c r="AI41" s="488"/>
      <c r="AJ41" s="148">
        <f t="shared" si="18"/>
        <v>0</v>
      </c>
      <c r="AK41" s="165">
        <f t="shared" si="19"/>
        <v>0</v>
      </c>
      <c r="AL41" s="488"/>
      <c r="AM41" s="148">
        <f t="shared" si="20"/>
        <v>0</v>
      </c>
      <c r="AN41" s="165">
        <f t="shared" si="21"/>
        <v>0</v>
      </c>
      <c r="AO41" s="488"/>
      <c r="AP41" s="148">
        <f t="shared" si="22"/>
        <v>0</v>
      </c>
      <c r="AQ41" s="165">
        <f t="shared" si="23"/>
        <v>0</v>
      </c>
      <c r="AR41" s="488"/>
      <c r="AS41" s="148">
        <f t="shared" si="24"/>
        <v>0</v>
      </c>
      <c r="AT41" s="165">
        <f t="shared" si="25"/>
        <v>0</v>
      </c>
      <c r="AU41" s="488"/>
      <c r="AV41" s="148">
        <f t="shared" si="26"/>
        <v>0</v>
      </c>
      <c r="AW41" s="165">
        <f t="shared" si="27"/>
        <v>0</v>
      </c>
      <c r="AX41" s="488"/>
      <c r="AY41" s="148">
        <f t="shared" si="28"/>
        <v>0</v>
      </c>
      <c r="AZ41" s="165">
        <f t="shared" si="29"/>
        <v>0</v>
      </c>
      <c r="BA41" s="488"/>
      <c r="BB41" s="148">
        <f t="shared" si="62"/>
        <v>0</v>
      </c>
      <c r="BC41" s="165">
        <f t="shared" si="31"/>
        <v>0</v>
      </c>
      <c r="BD41" s="488"/>
      <c r="BE41" s="148">
        <f t="shared" si="63"/>
        <v>0</v>
      </c>
      <c r="BF41" s="165">
        <f t="shared" si="33"/>
        <v>0</v>
      </c>
      <c r="BG41" s="488"/>
      <c r="BH41" s="148">
        <f t="shared" si="64"/>
        <v>0</v>
      </c>
      <c r="BI41" s="165">
        <f t="shared" si="35"/>
        <v>0</v>
      </c>
      <c r="BJ41" s="488"/>
      <c r="BK41" s="148">
        <f t="shared" si="65"/>
        <v>0</v>
      </c>
      <c r="BL41" s="165">
        <f t="shared" si="37"/>
        <v>0</v>
      </c>
      <c r="BM41" s="488"/>
      <c r="BN41" s="148">
        <f t="shared" si="66"/>
        <v>0</v>
      </c>
      <c r="BO41" s="165">
        <f t="shared" si="39"/>
        <v>0</v>
      </c>
      <c r="BP41" s="488"/>
      <c r="BQ41" s="148">
        <f t="shared" si="67"/>
        <v>0</v>
      </c>
      <c r="BR41" s="165">
        <f t="shared" si="41"/>
        <v>0</v>
      </c>
      <c r="BS41" s="488"/>
      <c r="BT41" s="148">
        <f t="shared" si="68"/>
        <v>0</v>
      </c>
      <c r="BU41" s="165">
        <f t="shared" si="43"/>
        <v>0</v>
      </c>
      <c r="BV41" s="488"/>
      <c r="BW41" s="148">
        <f t="shared" si="69"/>
        <v>0</v>
      </c>
      <c r="BX41" s="165">
        <f t="shared" si="45"/>
        <v>0</v>
      </c>
      <c r="BY41" s="488"/>
      <c r="BZ41" s="148">
        <f t="shared" si="70"/>
        <v>0</v>
      </c>
      <c r="CA41" s="165">
        <f t="shared" si="47"/>
        <v>0</v>
      </c>
      <c r="CB41" s="488"/>
      <c r="CC41" s="148">
        <f t="shared" si="71"/>
        <v>0</v>
      </c>
      <c r="CD41" s="165">
        <f t="shared" si="49"/>
        <v>0</v>
      </c>
      <c r="CE41" s="488"/>
      <c r="CF41" s="148">
        <f t="shared" si="72"/>
        <v>0</v>
      </c>
      <c r="CG41" s="165">
        <f t="shared" si="51"/>
        <v>0</v>
      </c>
      <c r="CH41" s="488"/>
      <c r="CI41" s="148">
        <f t="shared" si="73"/>
        <v>0</v>
      </c>
      <c r="CJ41" s="165">
        <f t="shared" si="53"/>
        <v>0</v>
      </c>
      <c r="CK41" s="488"/>
      <c r="CL41" s="148">
        <f t="shared" si="74"/>
        <v>0</v>
      </c>
      <c r="CM41" s="165">
        <f t="shared" si="55"/>
        <v>0</v>
      </c>
      <c r="CN41" s="488"/>
      <c r="CO41" s="148">
        <f t="shared" si="75"/>
        <v>0</v>
      </c>
      <c r="CP41" s="165">
        <f t="shared" si="57"/>
        <v>0</v>
      </c>
      <c r="CQ41" s="488"/>
      <c r="CR41" s="148">
        <f t="shared" si="76"/>
        <v>0</v>
      </c>
      <c r="CS41" s="165">
        <f t="shared" si="59"/>
        <v>0</v>
      </c>
    </row>
    <row r="42" spans="1:100" x14ac:dyDescent="0.25">
      <c r="A42" s="17"/>
      <c r="B42" s="25" t="s">
        <v>100</v>
      </c>
      <c r="C42" s="39"/>
      <c r="D42" s="164">
        <v>125000</v>
      </c>
      <c r="E42" s="57"/>
      <c r="F42" s="148">
        <f t="shared" si="0"/>
        <v>0</v>
      </c>
      <c r="G42" s="323">
        <f t="shared" si="1"/>
        <v>0</v>
      </c>
      <c r="H42" s="488"/>
      <c r="I42" s="148">
        <f t="shared" si="2"/>
        <v>0</v>
      </c>
      <c r="J42" s="323">
        <f t="shared" si="3"/>
        <v>0</v>
      </c>
      <c r="K42" s="488"/>
      <c r="L42" s="148">
        <f t="shared" si="4"/>
        <v>0</v>
      </c>
      <c r="M42" s="165">
        <f t="shared" si="5"/>
        <v>0</v>
      </c>
      <c r="N42" s="488"/>
      <c r="O42" s="148">
        <f t="shared" si="6"/>
        <v>0</v>
      </c>
      <c r="P42" s="165">
        <f t="shared" si="7"/>
        <v>0</v>
      </c>
      <c r="Q42" s="488"/>
      <c r="R42" s="148">
        <f t="shared" si="8"/>
        <v>0</v>
      </c>
      <c r="S42" s="165">
        <f t="shared" si="9"/>
        <v>0</v>
      </c>
      <c r="T42" s="488"/>
      <c r="U42" s="148">
        <f t="shared" si="60"/>
        <v>0</v>
      </c>
      <c r="V42" s="165">
        <f t="shared" si="61"/>
        <v>0</v>
      </c>
      <c r="W42" s="488"/>
      <c r="X42" s="148">
        <f t="shared" si="10"/>
        <v>0</v>
      </c>
      <c r="Y42" s="165">
        <f t="shared" si="11"/>
        <v>0</v>
      </c>
      <c r="Z42" s="488"/>
      <c r="AA42" s="148">
        <f t="shared" si="12"/>
        <v>0</v>
      </c>
      <c r="AB42" s="165">
        <f t="shared" si="13"/>
        <v>0</v>
      </c>
      <c r="AC42" s="488"/>
      <c r="AD42" s="148">
        <f t="shared" si="14"/>
        <v>0</v>
      </c>
      <c r="AE42" s="165">
        <f t="shared" si="15"/>
        <v>0</v>
      </c>
      <c r="AF42" s="488"/>
      <c r="AG42" s="148">
        <f t="shared" si="16"/>
        <v>0</v>
      </c>
      <c r="AH42" s="165">
        <f t="shared" si="17"/>
        <v>0</v>
      </c>
      <c r="AI42" s="488"/>
      <c r="AJ42" s="148">
        <f t="shared" si="18"/>
        <v>0</v>
      </c>
      <c r="AK42" s="165">
        <f t="shared" si="19"/>
        <v>0</v>
      </c>
      <c r="AL42" s="488"/>
      <c r="AM42" s="148">
        <f t="shared" si="20"/>
        <v>0</v>
      </c>
      <c r="AN42" s="165">
        <f t="shared" si="21"/>
        <v>0</v>
      </c>
      <c r="AO42" s="488"/>
      <c r="AP42" s="148">
        <f t="shared" si="22"/>
        <v>0</v>
      </c>
      <c r="AQ42" s="165">
        <f t="shared" si="23"/>
        <v>0</v>
      </c>
      <c r="AR42" s="488"/>
      <c r="AS42" s="148">
        <f t="shared" si="24"/>
        <v>0</v>
      </c>
      <c r="AT42" s="165">
        <f t="shared" si="25"/>
        <v>0</v>
      </c>
      <c r="AU42" s="488"/>
      <c r="AV42" s="148">
        <f t="shared" si="26"/>
        <v>0</v>
      </c>
      <c r="AW42" s="165">
        <f t="shared" si="27"/>
        <v>0</v>
      </c>
      <c r="AX42" s="488"/>
      <c r="AY42" s="148">
        <f t="shared" si="28"/>
        <v>0</v>
      </c>
      <c r="AZ42" s="165">
        <f t="shared" si="29"/>
        <v>0</v>
      </c>
      <c r="BA42" s="488"/>
      <c r="BB42" s="148">
        <f t="shared" si="62"/>
        <v>0</v>
      </c>
      <c r="BC42" s="165">
        <f t="shared" si="31"/>
        <v>0</v>
      </c>
      <c r="BD42" s="488"/>
      <c r="BE42" s="148">
        <f t="shared" si="63"/>
        <v>0</v>
      </c>
      <c r="BF42" s="165">
        <f t="shared" si="33"/>
        <v>0</v>
      </c>
      <c r="BG42" s="488"/>
      <c r="BH42" s="148">
        <f t="shared" si="64"/>
        <v>0</v>
      </c>
      <c r="BI42" s="165">
        <f t="shared" si="35"/>
        <v>0</v>
      </c>
      <c r="BJ42" s="488"/>
      <c r="BK42" s="148">
        <f t="shared" si="65"/>
        <v>0</v>
      </c>
      <c r="BL42" s="165">
        <f t="shared" si="37"/>
        <v>0</v>
      </c>
      <c r="BM42" s="488"/>
      <c r="BN42" s="148">
        <f t="shared" si="66"/>
        <v>0</v>
      </c>
      <c r="BO42" s="165">
        <f t="shared" si="39"/>
        <v>0</v>
      </c>
      <c r="BP42" s="488"/>
      <c r="BQ42" s="148">
        <f t="shared" si="67"/>
        <v>0</v>
      </c>
      <c r="BR42" s="165">
        <f t="shared" si="41"/>
        <v>0</v>
      </c>
      <c r="BS42" s="488"/>
      <c r="BT42" s="148">
        <f t="shared" si="68"/>
        <v>0</v>
      </c>
      <c r="BU42" s="165">
        <f t="shared" si="43"/>
        <v>0</v>
      </c>
      <c r="BV42" s="488"/>
      <c r="BW42" s="148">
        <f t="shared" si="69"/>
        <v>0</v>
      </c>
      <c r="BX42" s="165">
        <f t="shared" si="45"/>
        <v>0</v>
      </c>
      <c r="BY42" s="488"/>
      <c r="BZ42" s="148">
        <f t="shared" si="70"/>
        <v>0</v>
      </c>
      <c r="CA42" s="165">
        <f t="shared" si="47"/>
        <v>0</v>
      </c>
      <c r="CB42" s="488"/>
      <c r="CC42" s="148">
        <f t="shared" si="71"/>
        <v>0</v>
      </c>
      <c r="CD42" s="165">
        <f t="shared" si="49"/>
        <v>0</v>
      </c>
      <c r="CE42" s="488"/>
      <c r="CF42" s="148">
        <f t="shared" si="72"/>
        <v>0</v>
      </c>
      <c r="CG42" s="165">
        <f t="shared" si="51"/>
        <v>0</v>
      </c>
      <c r="CH42" s="488"/>
      <c r="CI42" s="148">
        <f t="shared" si="73"/>
        <v>0</v>
      </c>
      <c r="CJ42" s="165">
        <f t="shared" si="53"/>
        <v>0</v>
      </c>
      <c r="CK42" s="488"/>
      <c r="CL42" s="148">
        <f t="shared" si="74"/>
        <v>0</v>
      </c>
      <c r="CM42" s="165">
        <f t="shared" si="55"/>
        <v>0</v>
      </c>
      <c r="CN42" s="488"/>
      <c r="CO42" s="148">
        <f t="shared" si="75"/>
        <v>0</v>
      </c>
      <c r="CP42" s="165">
        <f t="shared" si="57"/>
        <v>0</v>
      </c>
      <c r="CQ42" s="488"/>
      <c r="CR42" s="148">
        <f t="shared" si="76"/>
        <v>0</v>
      </c>
      <c r="CS42" s="165">
        <f t="shared" si="59"/>
        <v>0</v>
      </c>
    </row>
    <row r="43" spans="1:100" x14ac:dyDescent="0.25">
      <c r="A43" s="17">
        <v>4</v>
      </c>
      <c r="B43" s="25" t="s">
        <v>73</v>
      </c>
      <c r="C43" s="39">
        <v>10000</v>
      </c>
      <c r="D43" s="164">
        <v>70000</v>
      </c>
      <c r="E43" s="26"/>
      <c r="F43" s="148">
        <f t="shared" si="0"/>
        <v>0</v>
      </c>
      <c r="G43" s="323">
        <f t="shared" si="1"/>
        <v>0</v>
      </c>
      <c r="H43" s="488"/>
      <c r="I43" s="148">
        <f t="shared" si="2"/>
        <v>0</v>
      </c>
      <c r="J43" s="323">
        <f t="shared" si="3"/>
        <v>0</v>
      </c>
      <c r="K43" s="488"/>
      <c r="L43" s="148">
        <f t="shared" si="4"/>
        <v>0</v>
      </c>
      <c r="M43" s="165">
        <f t="shared" si="5"/>
        <v>0</v>
      </c>
      <c r="N43" s="488"/>
      <c r="O43" s="148">
        <f t="shared" si="6"/>
        <v>0</v>
      </c>
      <c r="P43" s="165">
        <f t="shared" si="7"/>
        <v>0</v>
      </c>
      <c r="Q43" s="488"/>
      <c r="R43" s="148">
        <f t="shared" si="8"/>
        <v>0</v>
      </c>
      <c r="S43" s="165">
        <f t="shared" si="9"/>
        <v>0</v>
      </c>
      <c r="T43" s="488"/>
      <c r="U43" s="148">
        <f t="shared" si="60"/>
        <v>0</v>
      </c>
      <c r="V43" s="165">
        <f t="shared" si="61"/>
        <v>0</v>
      </c>
      <c r="W43" s="488"/>
      <c r="X43" s="148">
        <f t="shared" si="10"/>
        <v>0</v>
      </c>
      <c r="Y43" s="165">
        <f t="shared" si="11"/>
        <v>0</v>
      </c>
      <c r="Z43" s="488"/>
      <c r="AA43" s="148">
        <f t="shared" si="12"/>
        <v>0</v>
      </c>
      <c r="AB43" s="165">
        <f t="shared" si="13"/>
        <v>0</v>
      </c>
      <c r="AC43" s="488"/>
      <c r="AD43" s="148">
        <f t="shared" si="14"/>
        <v>0</v>
      </c>
      <c r="AE43" s="165">
        <f t="shared" si="15"/>
        <v>0</v>
      </c>
      <c r="AF43" s="488"/>
      <c r="AG43" s="148">
        <f t="shared" si="16"/>
        <v>0</v>
      </c>
      <c r="AH43" s="165">
        <f t="shared" si="17"/>
        <v>0</v>
      </c>
      <c r="AI43" s="488"/>
      <c r="AJ43" s="148">
        <f t="shared" si="18"/>
        <v>0</v>
      </c>
      <c r="AK43" s="165">
        <f t="shared" si="19"/>
        <v>0</v>
      </c>
      <c r="AL43" s="488"/>
      <c r="AM43" s="148">
        <f t="shared" si="20"/>
        <v>0</v>
      </c>
      <c r="AN43" s="165">
        <f t="shared" si="21"/>
        <v>0</v>
      </c>
      <c r="AO43" s="488"/>
      <c r="AP43" s="148">
        <f t="shared" si="22"/>
        <v>0</v>
      </c>
      <c r="AQ43" s="165">
        <f t="shared" si="23"/>
        <v>0</v>
      </c>
      <c r="AR43" s="488"/>
      <c r="AS43" s="148">
        <f t="shared" si="24"/>
        <v>0</v>
      </c>
      <c r="AT43" s="165">
        <f t="shared" si="25"/>
        <v>0</v>
      </c>
      <c r="AU43" s="488"/>
      <c r="AV43" s="148">
        <f t="shared" si="26"/>
        <v>0</v>
      </c>
      <c r="AW43" s="165">
        <f t="shared" si="27"/>
        <v>0</v>
      </c>
      <c r="AX43" s="488"/>
      <c r="AY43" s="148">
        <f t="shared" si="28"/>
        <v>0</v>
      </c>
      <c r="AZ43" s="165">
        <f t="shared" si="29"/>
        <v>0</v>
      </c>
      <c r="BA43" s="488"/>
      <c r="BB43" s="148">
        <f t="shared" si="62"/>
        <v>0</v>
      </c>
      <c r="BC43" s="165">
        <f t="shared" si="31"/>
        <v>0</v>
      </c>
      <c r="BD43" s="488"/>
      <c r="BE43" s="148">
        <f t="shared" si="63"/>
        <v>0</v>
      </c>
      <c r="BF43" s="165">
        <f t="shared" si="33"/>
        <v>0</v>
      </c>
      <c r="BG43" s="488"/>
      <c r="BH43" s="148">
        <f t="shared" si="64"/>
        <v>0</v>
      </c>
      <c r="BI43" s="165">
        <f t="shared" si="35"/>
        <v>0</v>
      </c>
      <c r="BJ43" s="488"/>
      <c r="BK43" s="148">
        <f t="shared" si="65"/>
        <v>0</v>
      </c>
      <c r="BL43" s="165">
        <f t="shared" si="37"/>
        <v>0</v>
      </c>
      <c r="BM43" s="488"/>
      <c r="BN43" s="148">
        <f t="shared" si="66"/>
        <v>0</v>
      </c>
      <c r="BO43" s="165">
        <f t="shared" si="39"/>
        <v>0</v>
      </c>
      <c r="BP43" s="488"/>
      <c r="BQ43" s="148">
        <f t="shared" si="67"/>
        <v>0</v>
      </c>
      <c r="BR43" s="165">
        <f t="shared" si="41"/>
        <v>0</v>
      </c>
      <c r="BS43" s="488"/>
      <c r="BT43" s="148">
        <f t="shared" si="68"/>
        <v>0</v>
      </c>
      <c r="BU43" s="165">
        <f t="shared" si="43"/>
        <v>0</v>
      </c>
      <c r="BV43" s="488"/>
      <c r="BW43" s="148">
        <f t="shared" si="69"/>
        <v>0</v>
      </c>
      <c r="BX43" s="165">
        <f t="shared" si="45"/>
        <v>0</v>
      </c>
      <c r="BY43" s="488"/>
      <c r="BZ43" s="148">
        <f t="shared" si="70"/>
        <v>0</v>
      </c>
      <c r="CA43" s="165">
        <f t="shared" si="47"/>
        <v>0</v>
      </c>
      <c r="CB43" s="488"/>
      <c r="CC43" s="148">
        <f t="shared" si="71"/>
        <v>0</v>
      </c>
      <c r="CD43" s="165">
        <f t="shared" si="49"/>
        <v>0</v>
      </c>
      <c r="CE43" s="488"/>
      <c r="CF43" s="148">
        <f t="shared" si="72"/>
        <v>0</v>
      </c>
      <c r="CG43" s="165">
        <f t="shared" si="51"/>
        <v>0</v>
      </c>
      <c r="CH43" s="488"/>
      <c r="CI43" s="148">
        <f t="shared" si="73"/>
        <v>0</v>
      </c>
      <c r="CJ43" s="165">
        <f t="shared" si="53"/>
        <v>0</v>
      </c>
      <c r="CK43" s="488"/>
      <c r="CL43" s="148">
        <f t="shared" si="74"/>
        <v>0</v>
      </c>
      <c r="CM43" s="165">
        <f t="shared" si="55"/>
        <v>0</v>
      </c>
      <c r="CN43" s="488"/>
      <c r="CO43" s="148">
        <f t="shared" si="75"/>
        <v>0</v>
      </c>
      <c r="CP43" s="165">
        <f t="shared" si="57"/>
        <v>0</v>
      </c>
      <c r="CQ43" s="488"/>
      <c r="CR43" s="148">
        <f t="shared" si="76"/>
        <v>0</v>
      </c>
      <c r="CS43" s="165">
        <f t="shared" si="59"/>
        <v>0</v>
      </c>
    </row>
    <row r="44" spans="1:100" s="15" customFormat="1" x14ac:dyDescent="0.25">
      <c r="A44" s="51"/>
      <c r="B44" s="25" t="s">
        <v>74</v>
      </c>
      <c r="C44" s="39">
        <v>25000</v>
      </c>
      <c r="D44" s="164">
        <v>80000</v>
      </c>
      <c r="E44" s="50"/>
      <c r="F44" s="148">
        <f t="shared" si="0"/>
        <v>0</v>
      </c>
      <c r="G44" s="323">
        <f t="shared" si="1"/>
        <v>0</v>
      </c>
      <c r="H44" s="488"/>
      <c r="I44" s="148">
        <f t="shared" si="2"/>
        <v>0</v>
      </c>
      <c r="J44" s="323">
        <f t="shared" si="3"/>
        <v>0</v>
      </c>
      <c r="K44" s="488"/>
      <c r="L44" s="148">
        <f t="shared" si="4"/>
        <v>0</v>
      </c>
      <c r="M44" s="165">
        <f t="shared" si="5"/>
        <v>0</v>
      </c>
      <c r="N44" s="488"/>
      <c r="O44" s="148">
        <f t="shared" si="6"/>
        <v>0</v>
      </c>
      <c r="P44" s="165">
        <f t="shared" si="7"/>
        <v>0</v>
      </c>
      <c r="Q44" s="488"/>
      <c r="R44" s="148">
        <f t="shared" si="8"/>
        <v>0</v>
      </c>
      <c r="S44" s="165">
        <f t="shared" si="9"/>
        <v>0</v>
      </c>
      <c r="T44" s="488"/>
      <c r="U44" s="148">
        <f t="shared" si="60"/>
        <v>0</v>
      </c>
      <c r="V44" s="165">
        <f t="shared" si="61"/>
        <v>0</v>
      </c>
      <c r="W44" s="488"/>
      <c r="X44" s="148">
        <f t="shared" si="10"/>
        <v>0</v>
      </c>
      <c r="Y44" s="165">
        <f t="shared" si="11"/>
        <v>0</v>
      </c>
      <c r="Z44" s="488"/>
      <c r="AA44" s="148">
        <f t="shared" si="12"/>
        <v>0</v>
      </c>
      <c r="AB44" s="165">
        <f t="shared" si="13"/>
        <v>0</v>
      </c>
      <c r="AC44" s="488"/>
      <c r="AD44" s="148">
        <f t="shared" si="14"/>
        <v>0</v>
      </c>
      <c r="AE44" s="165">
        <f t="shared" si="15"/>
        <v>0</v>
      </c>
      <c r="AF44" s="488"/>
      <c r="AG44" s="148">
        <f t="shared" si="16"/>
        <v>0</v>
      </c>
      <c r="AH44" s="165">
        <f t="shared" si="17"/>
        <v>0</v>
      </c>
      <c r="AI44" s="488"/>
      <c r="AJ44" s="148">
        <f t="shared" si="18"/>
        <v>0</v>
      </c>
      <c r="AK44" s="165">
        <f t="shared" si="19"/>
        <v>0</v>
      </c>
      <c r="AL44" s="488"/>
      <c r="AM44" s="148">
        <f t="shared" si="20"/>
        <v>0</v>
      </c>
      <c r="AN44" s="165">
        <f t="shared" si="21"/>
        <v>0</v>
      </c>
      <c r="AO44" s="488"/>
      <c r="AP44" s="148">
        <f t="shared" si="22"/>
        <v>0</v>
      </c>
      <c r="AQ44" s="165">
        <f t="shared" si="23"/>
        <v>0</v>
      </c>
      <c r="AR44" s="488"/>
      <c r="AS44" s="148">
        <f t="shared" si="24"/>
        <v>0</v>
      </c>
      <c r="AT44" s="165">
        <f t="shared" si="25"/>
        <v>0</v>
      </c>
      <c r="AU44" s="488"/>
      <c r="AV44" s="148">
        <f t="shared" si="26"/>
        <v>0</v>
      </c>
      <c r="AW44" s="165">
        <f t="shared" si="27"/>
        <v>0</v>
      </c>
      <c r="AX44" s="488"/>
      <c r="AY44" s="148">
        <f t="shared" si="28"/>
        <v>0</v>
      </c>
      <c r="AZ44" s="165">
        <f t="shared" si="29"/>
        <v>0</v>
      </c>
      <c r="BA44" s="488"/>
      <c r="BB44" s="148">
        <f t="shared" si="62"/>
        <v>0</v>
      </c>
      <c r="BC44" s="165">
        <f t="shared" si="31"/>
        <v>0</v>
      </c>
      <c r="BD44" s="488"/>
      <c r="BE44" s="148">
        <f t="shared" si="63"/>
        <v>0</v>
      </c>
      <c r="BF44" s="165">
        <f t="shared" si="33"/>
        <v>0</v>
      </c>
      <c r="BG44" s="488"/>
      <c r="BH44" s="148">
        <f t="shared" si="64"/>
        <v>0</v>
      </c>
      <c r="BI44" s="165">
        <f t="shared" si="35"/>
        <v>0</v>
      </c>
      <c r="BJ44" s="488"/>
      <c r="BK44" s="148">
        <f t="shared" si="65"/>
        <v>0</v>
      </c>
      <c r="BL44" s="165">
        <f t="shared" si="37"/>
        <v>0</v>
      </c>
      <c r="BM44" s="488"/>
      <c r="BN44" s="148">
        <f t="shared" si="66"/>
        <v>0</v>
      </c>
      <c r="BO44" s="165">
        <f t="shared" si="39"/>
        <v>0</v>
      </c>
      <c r="BP44" s="488"/>
      <c r="BQ44" s="148">
        <f t="shared" si="67"/>
        <v>0</v>
      </c>
      <c r="BR44" s="165">
        <f t="shared" si="41"/>
        <v>0</v>
      </c>
      <c r="BS44" s="488"/>
      <c r="BT44" s="148">
        <f t="shared" si="68"/>
        <v>0</v>
      </c>
      <c r="BU44" s="165">
        <f t="shared" si="43"/>
        <v>0</v>
      </c>
      <c r="BV44" s="488"/>
      <c r="BW44" s="148">
        <f t="shared" si="69"/>
        <v>0</v>
      </c>
      <c r="BX44" s="165">
        <f t="shared" si="45"/>
        <v>0</v>
      </c>
      <c r="BY44" s="488"/>
      <c r="BZ44" s="148">
        <f t="shared" si="70"/>
        <v>0</v>
      </c>
      <c r="CA44" s="165">
        <f t="shared" si="47"/>
        <v>0</v>
      </c>
      <c r="CB44" s="488"/>
      <c r="CC44" s="148">
        <f t="shared" si="71"/>
        <v>0</v>
      </c>
      <c r="CD44" s="165">
        <f t="shared" si="49"/>
        <v>0</v>
      </c>
      <c r="CE44" s="488"/>
      <c r="CF44" s="148">
        <f t="shared" si="72"/>
        <v>0</v>
      </c>
      <c r="CG44" s="165">
        <f t="shared" si="51"/>
        <v>0</v>
      </c>
      <c r="CH44" s="488"/>
      <c r="CI44" s="148">
        <f t="shared" si="73"/>
        <v>0</v>
      </c>
      <c r="CJ44" s="165">
        <f t="shared" si="53"/>
        <v>0</v>
      </c>
      <c r="CK44" s="488"/>
      <c r="CL44" s="148">
        <f t="shared" si="74"/>
        <v>0</v>
      </c>
      <c r="CM44" s="165">
        <f t="shared" si="55"/>
        <v>0</v>
      </c>
      <c r="CN44" s="488"/>
      <c r="CO44" s="148">
        <f t="shared" si="75"/>
        <v>0</v>
      </c>
      <c r="CP44" s="165">
        <f t="shared" si="57"/>
        <v>0</v>
      </c>
      <c r="CQ44" s="488"/>
      <c r="CR44" s="148">
        <f t="shared" si="76"/>
        <v>0</v>
      </c>
      <c r="CS44" s="165">
        <f t="shared" si="59"/>
        <v>0</v>
      </c>
      <c r="CU44" s="38"/>
      <c r="CV44" s="38"/>
    </row>
    <row r="45" spans="1:100" x14ac:dyDescent="0.25">
      <c r="A45" s="17">
        <v>1</v>
      </c>
      <c r="B45" s="25"/>
      <c r="C45" s="39"/>
      <c r="D45" s="164"/>
      <c r="E45" s="26"/>
      <c r="F45" s="148">
        <f t="shared" si="0"/>
        <v>0</v>
      </c>
      <c r="G45" s="323">
        <f t="shared" si="1"/>
        <v>0</v>
      </c>
      <c r="H45" s="488"/>
      <c r="I45" s="148">
        <f t="shared" si="2"/>
        <v>0</v>
      </c>
      <c r="J45" s="323">
        <f t="shared" si="3"/>
        <v>0</v>
      </c>
      <c r="K45" s="488"/>
      <c r="L45" s="148">
        <f t="shared" si="4"/>
        <v>0</v>
      </c>
      <c r="M45" s="165">
        <f t="shared" si="5"/>
        <v>0</v>
      </c>
      <c r="N45" s="488"/>
      <c r="O45" s="148">
        <f t="shared" si="6"/>
        <v>0</v>
      </c>
      <c r="P45" s="165">
        <f t="shared" si="7"/>
        <v>0</v>
      </c>
      <c r="Q45" s="488"/>
      <c r="R45" s="148">
        <f t="shared" si="8"/>
        <v>0</v>
      </c>
      <c r="S45" s="165">
        <f t="shared" si="9"/>
        <v>0</v>
      </c>
      <c r="T45" s="488"/>
      <c r="U45" s="148">
        <f t="shared" si="60"/>
        <v>0</v>
      </c>
      <c r="V45" s="165">
        <f t="shared" si="61"/>
        <v>0</v>
      </c>
      <c r="W45" s="488"/>
      <c r="X45" s="148">
        <f t="shared" si="10"/>
        <v>0</v>
      </c>
      <c r="Y45" s="165">
        <f t="shared" si="11"/>
        <v>0</v>
      </c>
      <c r="Z45" s="488"/>
      <c r="AA45" s="148">
        <f t="shared" si="12"/>
        <v>0</v>
      </c>
      <c r="AB45" s="165">
        <f t="shared" si="13"/>
        <v>0</v>
      </c>
      <c r="AC45" s="488"/>
      <c r="AD45" s="148">
        <f t="shared" si="14"/>
        <v>0</v>
      </c>
      <c r="AE45" s="165">
        <f t="shared" si="15"/>
        <v>0</v>
      </c>
      <c r="AF45" s="488"/>
      <c r="AG45" s="148">
        <f t="shared" si="16"/>
        <v>0</v>
      </c>
      <c r="AH45" s="165">
        <f t="shared" si="17"/>
        <v>0</v>
      </c>
      <c r="AI45" s="488"/>
      <c r="AJ45" s="148">
        <f t="shared" si="18"/>
        <v>0</v>
      </c>
      <c r="AK45" s="165">
        <f t="shared" si="19"/>
        <v>0</v>
      </c>
      <c r="AL45" s="488"/>
      <c r="AM45" s="148">
        <f t="shared" si="20"/>
        <v>0</v>
      </c>
      <c r="AN45" s="165">
        <f t="shared" si="21"/>
        <v>0</v>
      </c>
      <c r="AO45" s="488"/>
      <c r="AP45" s="148">
        <f t="shared" si="22"/>
        <v>0</v>
      </c>
      <c r="AQ45" s="165">
        <f t="shared" si="23"/>
        <v>0</v>
      </c>
      <c r="AR45" s="488"/>
      <c r="AS45" s="148">
        <f t="shared" si="24"/>
        <v>0</v>
      </c>
      <c r="AT45" s="165">
        <f t="shared" si="25"/>
        <v>0</v>
      </c>
      <c r="AU45" s="488"/>
      <c r="AV45" s="148">
        <f t="shared" si="26"/>
        <v>0</v>
      </c>
      <c r="AW45" s="165">
        <f t="shared" si="27"/>
        <v>0</v>
      </c>
      <c r="AX45" s="488"/>
      <c r="AY45" s="148">
        <f t="shared" si="28"/>
        <v>0</v>
      </c>
      <c r="AZ45" s="165">
        <f t="shared" si="29"/>
        <v>0</v>
      </c>
      <c r="BA45" s="488"/>
      <c r="BB45" s="148">
        <f t="shared" si="62"/>
        <v>0</v>
      </c>
      <c r="BC45" s="165">
        <f t="shared" si="31"/>
        <v>0</v>
      </c>
      <c r="BD45" s="488"/>
      <c r="BE45" s="148">
        <f t="shared" si="63"/>
        <v>0</v>
      </c>
      <c r="BF45" s="165">
        <f t="shared" si="33"/>
        <v>0</v>
      </c>
      <c r="BG45" s="488"/>
      <c r="BH45" s="148">
        <f t="shared" si="64"/>
        <v>0</v>
      </c>
      <c r="BI45" s="165">
        <f t="shared" si="35"/>
        <v>0</v>
      </c>
      <c r="BJ45" s="488"/>
      <c r="BK45" s="148">
        <f t="shared" si="65"/>
        <v>0</v>
      </c>
      <c r="BL45" s="165">
        <f t="shared" si="37"/>
        <v>0</v>
      </c>
      <c r="BM45" s="488"/>
      <c r="BN45" s="148">
        <f t="shared" si="66"/>
        <v>0</v>
      </c>
      <c r="BO45" s="165">
        <f t="shared" si="39"/>
        <v>0</v>
      </c>
      <c r="BP45" s="488"/>
      <c r="BQ45" s="148">
        <f t="shared" si="67"/>
        <v>0</v>
      </c>
      <c r="BR45" s="165">
        <f t="shared" si="41"/>
        <v>0</v>
      </c>
      <c r="BS45" s="488"/>
      <c r="BT45" s="148">
        <f t="shared" si="68"/>
        <v>0</v>
      </c>
      <c r="BU45" s="165">
        <f t="shared" si="43"/>
        <v>0</v>
      </c>
      <c r="BV45" s="488"/>
      <c r="BW45" s="148">
        <f t="shared" si="69"/>
        <v>0</v>
      </c>
      <c r="BX45" s="165">
        <f t="shared" si="45"/>
        <v>0</v>
      </c>
      <c r="BY45" s="488"/>
      <c r="BZ45" s="148">
        <f t="shared" si="70"/>
        <v>0</v>
      </c>
      <c r="CA45" s="165">
        <f t="shared" si="47"/>
        <v>0</v>
      </c>
      <c r="CB45" s="488"/>
      <c r="CC45" s="148">
        <f t="shared" si="71"/>
        <v>0</v>
      </c>
      <c r="CD45" s="165">
        <f t="shared" si="49"/>
        <v>0</v>
      </c>
      <c r="CE45" s="488"/>
      <c r="CF45" s="148">
        <f t="shared" si="72"/>
        <v>0</v>
      </c>
      <c r="CG45" s="165">
        <f t="shared" si="51"/>
        <v>0</v>
      </c>
      <c r="CH45" s="488"/>
      <c r="CI45" s="148">
        <f t="shared" si="73"/>
        <v>0</v>
      </c>
      <c r="CJ45" s="165">
        <f t="shared" si="53"/>
        <v>0</v>
      </c>
      <c r="CK45" s="488"/>
      <c r="CL45" s="148">
        <f t="shared" si="74"/>
        <v>0</v>
      </c>
      <c r="CM45" s="165">
        <f t="shared" si="55"/>
        <v>0</v>
      </c>
      <c r="CN45" s="488"/>
      <c r="CO45" s="148">
        <f t="shared" si="75"/>
        <v>0</v>
      </c>
      <c r="CP45" s="165">
        <f t="shared" si="57"/>
        <v>0</v>
      </c>
      <c r="CQ45" s="488"/>
      <c r="CR45" s="148">
        <f t="shared" si="76"/>
        <v>0</v>
      </c>
      <c r="CS45" s="165">
        <f t="shared" si="59"/>
        <v>0</v>
      </c>
    </row>
    <row r="46" spans="1:100" x14ac:dyDescent="0.25">
      <c r="A46" s="17">
        <v>2</v>
      </c>
      <c r="B46" s="25" t="s">
        <v>75</v>
      </c>
      <c r="C46" s="39">
        <v>71000</v>
      </c>
      <c r="D46" s="164">
        <v>200000</v>
      </c>
      <c r="E46" s="26"/>
      <c r="F46" s="148">
        <f t="shared" si="0"/>
        <v>0</v>
      </c>
      <c r="G46" s="323">
        <f t="shared" si="1"/>
        <v>0</v>
      </c>
      <c r="H46" s="488"/>
      <c r="I46" s="148">
        <f t="shared" si="2"/>
        <v>0</v>
      </c>
      <c r="J46" s="323">
        <f t="shared" si="3"/>
        <v>0</v>
      </c>
      <c r="K46" s="488"/>
      <c r="L46" s="148">
        <f t="shared" si="4"/>
        <v>0</v>
      </c>
      <c r="M46" s="165">
        <f t="shared" si="5"/>
        <v>0</v>
      </c>
      <c r="N46" s="488"/>
      <c r="O46" s="148">
        <f t="shared" si="6"/>
        <v>0</v>
      </c>
      <c r="P46" s="165">
        <f t="shared" si="7"/>
        <v>0</v>
      </c>
      <c r="Q46" s="488"/>
      <c r="R46" s="148">
        <f t="shared" si="8"/>
        <v>0</v>
      </c>
      <c r="S46" s="165">
        <f t="shared" si="9"/>
        <v>0</v>
      </c>
      <c r="T46" s="488"/>
      <c r="U46" s="148">
        <f t="shared" si="60"/>
        <v>0</v>
      </c>
      <c r="V46" s="165">
        <f t="shared" si="61"/>
        <v>0</v>
      </c>
      <c r="W46" s="488"/>
      <c r="X46" s="148">
        <f t="shared" si="10"/>
        <v>0</v>
      </c>
      <c r="Y46" s="165">
        <f t="shared" si="11"/>
        <v>0</v>
      </c>
      <c r="Z46" s="488"/>
      <c r="AA46" s="148">
        <f t="shared" si="12"/>
        <v>0</v>
      </c>
      <c r="AB46" s="165">
        <f t="shared" si="13"/>
        <v>0</v>
      </c>
      <c r="AC46" s="488"/>
      <c r="AD46" s="148">
        <f t="shared" si="14"/>
        <v>0</v>
      </c>
      <c r="AE46" s="165">
        <f t="shared" si="15"/>
        <v>0</v>
      </c>
      <c r="AF46" s="488"/>
      <c r="AG46" s="148">
        <f t="shared" si="16"/>
        <v>0</v>
      </c>
      <c r="AH46" s="165">
        <f t="shared" si="17"/>
        <v>0</v>
      </c>
      <c r="AI46" s="488"/>
      <c r="AJ46" s="148">
        <f t="shared" si="18"/>
        <v>0</v>
      </c>
      <c r="AK46" s="165">
        <f t="shared" si="19"/>
        <v>0</v>
      </c>
      <c r="AL46" s="488"/>
      <c r="AM46" s="148">
        <f t="shared" si="20"/>
        <v>0</v>
      </c>
      <c r="AN46" s="165">
        <f t="shared" si="21"/>
        <v>0</v>
      </c>
      <c r="AO46" s="488"/>
      <c r="AP46" s="148">
        <f t="shared" si="22"/>
        <v>0</v>
      </c>
      <c r="AQ46" s="165">
        <f t="shared" si="23"/>
        <v>0</v>
      </c>
      <c r="AR46" s="488"/>
      <c r="AS46" s="148">
        <f t="shared" si="24"/>
        <v>0</v>
      </c>
      <c r="AT46" s="165">
        <f t="shared" si="25"/>
        <v>0</v>
      </c>
      <c r="AU46" s="488"/>
      <c r="AV46" s="148">
        <f t="shared" si="26"/>
        <v>0</v>
      </c>
      <c r="AW46" s="165">
        <f t="shared" si="27"/>
        <v>0</v>
      </c>
      <c r="AX46" s="488"/>
      <c r="AY46" s="148">
        <f t="shared" si="28"/>
        <v>0</v>
      </c>
      <c r="AZ46" s="165">
        <f t="shared" si="29"/>
        <v>0</v>
      </c>
      <c r="BA46" s="488"/>
      <c r="BB46" s="148">
        <f t="shared" si="62"/>
        <v>0</v>
      </c>
      <c r="BC46" s="165">
        <f t="shared" si="31"/>
        <v>0</v>
      </c>
      <c r="BD46" s="488"/>
      <c r="BE46" s="148">
        <f t="shared" si="63"/>
        <v>0</v>
      </c>
      <c r="BF46" s="165">
        <f t="shared" si="33"/>
        <v>0</v>
      </c>
      <c r="BG46" s="488"/>
      <c r="BH46" s="148">
        <f t="shared" si="64"/>
        <v>0</v>
      </c>
      <c r="BI46" s="165">
        <f t="shared" si="35"/>
        <v>0</v>
      </c>
      <c r="BJ46" s="488"/>
      <c r="BK46" s="148">
        <f t="shared" si="65"/>
        <v>0</v>
      </c>
      <c r="BL46" s="165">
        <f t="shared" si="37"/>
        <v>0</v>
      </c>
      <c r="BM46" s="488"/>
      <c r="BN46" s="148">
        <f t="shared" si="66"/>
        <v>0</v>
      </c>
      <c r="BO46" s="165">
        <f t="shared" si="39"/>
        <v>0</v>
      </c>
      <c r="BP46" s="488"/>
      <c r="BQ46" s="148">
        <f t="shared" si="67"/>
        <v>0</v>
      </c>
      <c r="BR46" s="165">
        <f t="shared" si="41"/>
        <v>0</v>
      </c>
      <c r="BS46" s="488"/>
      <c r="BT46" s="148">
        <f t="shared" si="68"/>
        <v>0</v>
      </c>
      <c r="BU46" s="165">
        <f t="shared" si="43"/>
        <v>0</v>
      </c>
      <c r="BV46" s="488"/>
      <c r="BW46" s="148">
        <f t="shared" si="69"/>
        <v>0</v>
      </c>
      <c r="BX46" s="165">
        <f t="shared" si="45"/>
        <v>0</v>
      </c>
      <c r="BY46" s="488"/>
      <c r="BZ46" s="148">
        <f t="shared" si="70"/>
        <v>0</v>
      </c>
      <c r="CA46" s="165">
        <f t="shared" si="47"/>
        <v>0</v>
      </c>
      <c r="CB46" s="488"/>
      <c r="CC46" s="148">
        <f t="shared" si="71"/>
        <v>0</v>
      </c>
      <c r="CD46" s="165">
        <f t="shared" si="49"/>
        <v>0</v>
      </c>
      <c r="CE46" s="488"/>
      <c r="CF46" s="148">
        <f t="shared" si="72"/>
        <v>0</v>
      </c>
      <c r="CG46" s="165">
        <f t="shared" si="51"/>
        <v>0</v>
      </c>
      <c r="CH46" s="488"/>
      <c r="CI46" s="148">
        <f t="shared" si="73"/>
        <v>0</v>
      </c>
      <c r="CJ46" s="165">
        <f t="shared" si="53"/>
        <v>0</v>
      </c>
      <c r="CK46" s="488"/>
      <c r="CL46" s="148">
        <f t="shared" si="74"/>
        <v>0</v>
      </c>
      <c r="CM46" s="165">
        <f t="shared" si="55"/>
        <v>0</v>
      </c>
      <c r="CN46" s="488"/>
      <c r="CO46" s="148">
        <f t="shared" si="75"/>
        <v>0</v>
      </c>
      <c r="CP46" s="165">
        <f t="shared" si="57"/>
        <v>0</v>
      </c>
      <c r="CQ46" s="488"/>
      <c r="CR46" s="148">
        <f t="shared" si="76"/>
        <v>0</v>
      </c>
      <c r="CS46" s="165">
        <f t="shared" si="59"/>
        <v>0</v>
      </c>
    </row>
    <row r="47" spans="1:100" x14ac:dyDescent="0.25">
      <c r="A47" s="17"/>
      <c r="B47" s="25" t="s">
        <v>76</v>
      </c>
      <c r="C47" s="39">
        <v>29783</v>
      </c>
      <c r="D47" s="164">
        <v>200000</v>
      </c>
      <c r="E47" s="26"/>
      <c r="F47" s="148">
        <f t="shared" si="0"/>
        <v>0</v>
      </c>
      <c r="G47" s="323">
        <f t="shared" si="1"/>
        <v>0</v>
      </c>
      <c r="H47" s="488"/>
      <c r="I47" s="148">
        <f t="shared" si="2"/>
        <v>0</v>
      </c>
      <c r="J47" s="323">
        <f t="shared" si="3"/>
        <v>0</v>
      </c>
      <c r="K47" s="488"/>
      <c r="L47" s="148">
        <f t="shared" si="4"/>
        <v>0</v>
      </c>
      <c r="M47" s="165">
        <f t="shared" si="5"/>
        <v>0</v>
      </c>
      <c r="N47" s="488"/>
      <c r="O47" s="148">
        <f t="shared" si="6"/>
        <v>0</v>
      </c>
      <c r="P47" s="165">
        <f t="shared" si="7"/>
        <v>0</v>
      </c>
      <c r="Q47" s="488"/>
      <c r="R47" s="148">
        <f t="shared" si="8"/>
        <v>0</v>
      </c>
      <c r="S47" s="165">
        <f t="shared" si="9"/>
        <v>0</v>
      </c>
      <c r="T47" s="488"/>
      <c r="U47" s="148">
        <f t="shared" si="60"/>
        <v>0</v>
      </c>
      <c r="V47" s="165">
        <f t="shared" si="61"/>
        <v>0</v>
      </c>
      <c r="W47" s="488"/>
      <c r="X47" s="148">
        <f t="shared" si="10"/>
        <v>0</v>
      </c>
      <c r="Y47" s="165">
        <f t="shared" si="11"/>
        <v>0</v>
      </c>
      <c r="Z47" s="488"/>
      <c r="AA47" s="148">
        <f t="shared" si="12"/>
        <v>0</v>
      </c>
      <c r="AB47" s="165">
        <f t="shared" si="13"/>
        <v>0</v>
      </c>
      <c r="AC47" s="488"/>
      <c r="AD47" s="148">
        <f t="shared" si="14"/>
        <v>0</v>
      </c>
      <c r="AE47" s="165">
        <f t="shared" si="15"/>
        <v>0</v>
      </c>
      <c r="AF47" s="488"/>
      <c r="AG47" s="148">
        <f t="shared" si="16"/>
        <v>0</v>
      </c>
      <c r="AH47" s="165">
        <f t="shared" si="17"/>
        <v>0</v>
      </c>
      <c r="AI47" s="488"/>
      <c r="AJ47" s="148">
        <f t="shared" si="18"/>
        <v>0</v>
      </c>
      <c r="AK47" s="165">
        <f t="shared" si="19"/>
        <v>0</v>
      </c>
      <c r="AL47" s="488"/>
      <c r="AM47" s="148">
        <f t="shared" si="20"/>
        <v>0</v>
      </c>
      <c r="AN47" s="165">
        <f t="shared" si="21"/>
        <v>0</v>
      </c>
      <c r="AO47" s="488"/>
      <c r="AP47" s="148">
        <f t="shared" si="22"/>
        <v>0</v>
      </c>
      <c r="AQ47" s="165">
        <f t="shared" si="23"/>
        <v>0</v>
      </c>
      <c r="AR47" s="488"/>
      <c r="AS47" s="148">
        <f t="shared" si="24"/>
        <v>0</v>
      </c>
      <c r="AT47" s="165">
        <f t="shared" si="25"/>
        <v>0</v>
      </c>
      <c r="AU47" s="488"/>
      <c r="AV47" s="148">
        <f t="shared" si="26"/>
        <v>0</v>
      </c>
      <c r="AW47" s="165">
        <f t="shared" si="27"/>
        <v>0</v>
      </c>
      <c r="AX47" s="488"/>
      <c r="AY47" s="148">
        <f t="shared" si="28"/>
        <v>0</v>
      </c>
      <c r="AZ47" s="165">
        <f t="shared" si="29"/>
        <v>0</v>
      </c>
      <c r="BA47" s="488"/>
      <c r="BB47" s="148">
        <f t="shared" si="62"/>
        <v>0</v>
      </c>
      <c r="BC47" s="165">
        <f t="shared" si="31"/>
        <v>0</v>
      </c>
      <c r="BD47" s="488"/>
      <c r="BE47" s="148">
        <f t="shared" si="63"/>
        <v>0</v>
      </c>
      <c r="BF47" s="165">
        <f t="shared" si="33"/>
        <v>0</v>
      </c>
      <c r="BG47" s="488"/>
      <c r="BH47" s="148">
        <f t="shared" si="64"/>
        <v>0</v>
      </c>
      <c r="BI47" s="165">
        <f t="shared" si="35"/>
        <v>0</v>
      </c>
      <c r="BJ47" s="488"/>
      <c r="BK47" s="148">
        <f t="shared" si="65"/>
        <v>0</v>
      </c>
      <c r="BL47" s="165">
        <f t="shared" si="37"/>
        <v>0</v>
      </c>
      <c r="BM47" s="488"/>
      <c r="BN47" s="148">
        <f t="shared" si="66"/>
        <v>0</v>
      </c>
      <c r="BO47" s="165">
        <f t="shared" si="39"/>
        <v>0</v>
      </c>
      <c r="BP47" s="488"/>
      <c r="BQ47" s="148">
        <f t="shared" si="67"/>
        <v>0</v>
      </c>
      <c r="BR47" s="165">
        <f t="shared" si="41"/>
        <v>0</v>
      </c>
      <c r="BS47" s="488"/>
      <c r="BT47" s="148">
        <f t="shared" si="68"/>
        <v>0</v>
      </c>
      <c r="BU47" s="165">
        <f t="shared" si="43"/>
        <v>0</v>
      </c>
      <c r="BV47" s="488"/>
      <c r="BW47" s="148">
        <f t="shared" si="69"/>
        <v>0</v>
      </c>
      <c r="BX47" s="165">
        <f t="shared" si="45"/>
        <v>0</v>
      </c>
      <c r="BY47" s="488"/>
      <c r="BZ47" s="148">
        <f t="shared" si="70"/>
        <v>0</v>
      </c>
      <c r="CA47" s="165">
        <f t="shared" si="47"/>
        <v>0</v>
      </c>
      <c r="CB47" s="488"/>
      <c r="CC47" s="148">
        <f t="shared" si="71"/>
        <v>0</v>
      </c>
      <c r="CD47" s="165">
        <f t="shared" si="49"/>
        <v>0</v>
      </c>
      <c r="CE47" s="488"/>
      <c r="CF47" s="148">
        <f t="shared" si="72"/>
        <v>0</v>
      </c>
      <c r="CG47" s="165">
        <f t="shared" si="51"/>
        <v>0</v>
      </c>
      <c r="CH47" s="488"/>
      <c r="CI47" s="148">
        <f t="shared" si="73"/>
        <v>0</v>
      </c>
      <c r="CJ47" s="165">
        <f t="shared" si="53"/>
        <v>0</v>
      </c>
      <c r="CK47" s="488"/>
      <c r="CL47" s="148">
        <f t="shared" si="74"/>
        <v>0</v>
      </c>
      <c r="CM47" s="165">
        <f t="shared" si="55"/>
        <v>0</v>
      </c>
      <c r="CN47" s="488"/>
      <c r="CO47" s="148">
        <f t="shared" si="75"/>
        <v>0</v>
      </c>
      <c r="CP47" s="165">
        <f t="shared" si="57"/>
        <v>0</v>
      </c>
      <c r="CQ47" s="488"/>
      <c r="CR47" s="148">
        <f t="shared" si="76"/>
        <v>0</v>
      </c>
      <c r="CS47" s="165">
        <f t="shared" si="59"/>
        <v>0</v>
      </c>
    </row>
    <row r="48" spans="1:100" x14ac:dyDescent="0.25">
      <c r="A48" s="17"/>
      <c r="B48" s="25" t="s">
        <v>127</v>
      </c>
      <c r="C48" s="39"/>
      <c r="D48" s="164"/>
      <c r="E48" s="43"/>
      <c r="F48" s="148">
        <f t="shared" si="0"/>
        <v>0</v>
      </c>
      <c r="G48" s="323">
        <f t="shared" si="1"/>
        <v>0</v>
      </c>
      <c r="H48" s="488"/>
      <c r="I48" s="148">
        <f t="shared" si="2"/>
        <v>0</v>
      </c>
      <c r="J48" s="323">
        <f t="shared" si="3"/>
        <v>0</v>
      </c>
      <c r="K48" s="488"/>
      <c r="L48" s="148">
        <f t="shared" si="4"/>
        <v>0</v>
      </c>
      <c r="M48" s="165">
        <f t="shared" si="5"/>
        <v>0</v>
      </c>
      <c r="N48" s="488"/>
      <c r="O48" s="148">
        <f t="shared" si="6"/>
        <v>0</v>
      </c>
      <c r="P48" s="165">
        <f t="shared" si="7"/>
        <v>0</v>
      </c>
      <c r="Q48" s="488"/>
      <c r="R48" s="148">
        <f t="shared" si="8"/>
        <v>0</v>
      </c>
      <c r="S48" s="165">
        <f t="shared" si="9"/>
        <v>0</v>
      </c>
      <c r="T48" s="488"/>
      <c r="U48" s="148">
        <f t="shared" si="60"/>
        <v>0</v>
      </c>
      <c r="V48" s="165">
        <f t="shared" si="61"/>
        <v>0</v>
      </c>
      <c r="W48" s="488"/>
      <c r="X48" s="148">
        <f t="shared" si="10"/>
        <v>0</v>
      </c>
      <c r="Y48" s="165">
        <f t="shared" si="11"/>
        <v>0</v>
      </c>
      <c r="Z48" s="488"/>
      <c r="AA48" s="148">
        <f t="shared" si="12"/>
        <v>0</v>
      </c>
      <c r="AB48" s="165">
        <f t="shared" si="13"/>
        <v>0</v>
      </c>
      <c r="AC48" s="488"/>
      <c r="AD48" s="148">
        <f t="shared" si="14"/>
        <v>0</v>
      </c>
      <c r="AE48" s="165">
        <f t="shared" si="15"/>
        <v>0</v>
      </c>
      <c r="AF48" s="488"/>
      <c r="AG48" s="148">
        <f t="shared" si="16"/>
        <v>0</v>
      </c>
      <c r="AH48" s="165">
        <f t="shared" si="17"/>
        <v>0</v>
      </c>
      <c r="AI48" s="488"/>
      <c r="AJ48" s="148">
        <f t="shared" si="18"/>
        <v>0</v>
      </c>
      <c r="AK48" s="165">
        <f t="shared" si="19"/>
        <v>0</v>
      </c>
      <c r="AL48" s="488"/>
      <c r="AM48" s="148">
        <f t="shared" si="20"/>
        <v>0</v>
      </c>
      <c r="AN48" s="165">
        <f t="shared" si="21"/>
        <v>0</v>
      </c>
      <c r="AO48" s="488"/>
      <c r="AP48" s="148">
        <f t="shared" si="22"/>
        <v>0</v>
      </c>
      <c r="AQ48" s="165">
        <f t="shared" si="23"/>
        <v>0</v>
      </c>
      <c r="AR48" s="488"/>
      <c r="AS48" s="148">
        <f t="shared" si="24"/>
        <v>0</v>
      </c>
      <c r="AT48" s="165">
        <f t="shared" si="25"/>
        <v>0</v>
      </c>
      <c r="AU48" s="488"/>
      <c r="AV48" s="148">
        <f t="shared" si="26"/>
        <v>0</v>
      </c>
      <c r="AW48" s="165">
        <f t="shared" si="27"/>
        <v>0</v>
      </c>
      <c r="AX48" s="488"/>
      <c r="AY48" s="148">
        <f t="shared" si="28"/>
        <v>0</v>
      </c>
      <c r="AZ48" s="165">
        <f t="shared" si="29"/>
        <v>0</v>
      </c>
      <c r="BA48" s="488"/>
      <c r="BB48" s="148">
        <f t="shared" si="62"/>
        <v>0</v>
      </c>
      <c r="BC48" s="165">
        <f t="shared" si="31"/>
        <v>0</v>
      </c>
      <c r="BD48" s="488"/>
      <c r="BE48" s="148">
        <f t="shared" si="63"/>
        <v>0</v>
      </c>
      <c r="BF48" s="165">
        <f t="shared" si="33"/>
        <v>0</v>
      </c>
      <c r="BG48" s="488"/>
      <c r="BH48" s="148">
        <f t="shared" si="64"/>
        <v>0</v>
      </c>
      <c r="BI48" s="165">
        <f t="shared" si="35"/>
        <v>0</v>
      </c>
      <c r="BJ48" s="488"/>
      <c r="BK48" s="148">
        <f t="shared" si="65"/>
        <v>0</v>
      </c>
      <c r="BL48" s="165">
        <f t="shared" si="37"/>
        <v>0</v>
      </c>
      <c r="BM48" s="488"/>
      <c r="BN48" s="148">
        <f t="shared" si="66"/>
        <v>0</v>
      </c>
      <c r="BO48" s="165">
        <f t="shared" si="39"/>
        <v>0</v>
      </c>
      <c r="BP48" s="488"/>
      <c r="BQ48" s="148">
        <f t="shared" si="67"/>
        <v>0</v>
      </c>
      <c r="BR48" s="165">
        <f t="shared" si="41"/>
        <v>0</v>
      </c>
      <c r="BS48" s="488"/>
      <c r="BT48" s="148">
        <f t="shared" si="68"/>
        <v>0</v>
      </c>
      <c r="BU48" s="165">
        <f t="shared" si="43"/>
        <v>0</v>
      </c>
      <c r="BV48" s="488"/>
      <c r="BW48" s="148">
        <f t="shared" si="69"/>
        <v>0</v>
      </c>
      <c r="BX48" s="165">
        <f t="shared" si="45"/>
        <v>0</v>
      </c>
      <c r="BY48" s="488"/>
      <c r="BZ48" s="148">
        <f t="shared" si="70"/>
        <v>0</v>
      </c>
      <c r="CA48" s="165">
        <f t="shared" si="47"/>
        <v>0</v>
      </c>
      <c r="CB48" s="488"/>
      <c r="CC48" s="148">
        <f t="shared" si="71"/>
        <v>0</v>
      </c>
      <c r="CD48" s="165">
        <f t="shared" si="49"/>
        <v>0</v>
      </c>
      <c r="CE48" s="488"/>
      <c r="CF48" s="148">
        <f t="shared" si="72"/>
        <v>0</v>
      </c>
      <c r="CG48" s="165">
        <f t="shared" si="51"/>
        <v>0</v>
      </c>
      <c r="CH48" s="488"/>
      <c r="CI48" s="148">
        <f t="shared" si="73"/>
        <v>0</v>
      </c>
      <c r="CJ48" s="165">
        <f t="shared" si="53"/>
        <v>0</v>
      </c>
      <c r="CK48" s="488"/>
      <c r="CL48" s="148">
        <f t="shared" si="74"/>
        <v>0</v>
      </c>
      <c r="CM48" s="165">
        <f t="shared" si="55"/>
        <v>0</v>
      </c>
      <c r="CN48" s="488"/>
      <c r="CO48" s="148">
        <f t="shared" si="75"/>
        <v>0</v>
      </c>
      <c r="CP48" s="165">
        <f t="shared" si="57"/>
        <v>0</v>
      </c>
      <c r="CQ48" s="488"/>
      <c r="CR48" s="148">
        <f t="shared" si="76"/>
        <v>0</v>
      </c>
      <c r="CS48" s="165">
        <f t="shared" si="59"/>
        <v>0</v>
      </c>
    </row>
    <row r="49" spans="1:100" x14ac:dyDescent="0.25">
      <c r="A49" s="17"/>
      <c r="B49" s="25" t="s">
        <v>94</v>
      </c>
      <c r="C49" s="39">
        <v>62252</v>
      </c>
      <c r="D49" s="164">
        <v>350000</v>
      </c>
      <c r="E49" s="52"/>
      <c r="F49" s="148">
        <f t="shared" si="0"/>
        <v>0</v>
      </c>
      <c r="G49" s="323">
        <f t="shared" si="1"/>
        <v>0</v>
      </c>
      <c r="H49" s="488"/>
      <c r="I49" s="148">
        <f t="shared" si="2"/>
        <v>0</v>
      </c>
      <c r="J49" s="323">
        <f t="shared" si="3"/>
        <v>0</v>
      </c>
      <c r="K49" s="488"/>
      <c r="L49" s="148">
        <f t="shared" si="4"/>
        <v>0</v>
      </c>
      <c r="M49" s="165">
        <f t="shared" si="5"/>
        <v>0</v>
      </c>
      <c r="N49" s="488"/>
      <c r="O49" s="148">
        <f t="shared" si="6"/>
        <v>0</v>
      </c>
      <c r="P49" s="165">
        <f t="shared" si="7"/>
        <v>0</v>
      </c>
      <c r="Q49" s="488"/>
      <c r="R49" s="148">
        <f t="shared" si="8"/>
        <v>0</v>
      </c>
      <c r="S49" s="165">
        <f t="shared" si="9"/>
        <v>0</v>
      </c>
      <c r="T49" s="488"/>
      <c r="U49" s="148">
        <f t="shared" si="60"/>
        <v>0</v>
      </c>
      <c r="V49" s="165">
        <f t="shared" si="61"/>
        <v>0</v>
      </c>
      <c r="W49" s="488"/>
      <c r="X49" s="148">
        <f t="shared" si="10"/>
        <v>0</v>
      </c>
      <c r="Y49" s="165">
        <f t="shared" si="11"/>
        <v>0</v>
      </c>
      <c r="Z49" s="488"/>
      <c r="AA49" s="148">
        <f t="shared" si="12"/>
        <v>0</v>
      </c>
      <c r="AB49" s="165">
        <f t="shared" si="13"/>
        <v>0</v>
      </c>
      <c r="AC49" s="488"/>
      <c r="AD49" s="148">
        <f t="shared" si="14"/>
        <v>0</v>
      </c>
      <c r="AE49" s="165">
        <f t="shared" si="15"/>
        <v>0</v>
      </c>
      <c r="AF49" s="488"/>
      <c r="AG49" s="148">
        <f t="shared" si="16"/>
        <v>0</v>
      </c>
      <c r="AH49" s="165">
        <f t="shared" si="17"/>
        <v>0</v>
      </c>
      <c r="AI49" s="488"/>
      <c r="AJ49" s="148">
        <f t="shared" si="18"/>
        <v>0</v>
      </c>
      <c r="AK49" s="165">
        <f t="shared" si="19"/>
        <v>0</v>
      </c>
      <c r="AL49" s="488"/>
      <c r="AM49" s="148">
        <f t="shared" si="20"/>
        <v>0</v>
      </c>
      <c r="AN49" s="165">
        <f t="shared" si="21"/>
        <v>0</v>
      </c>
      <c r="AO49" s="488"/>
      <c r="AP49" s="148">
        <f t="shared" si="22"/>
        <v>0</v>
      </c>
      <c r="AQ49" s="165">
        <f t="shared" si="23"/>
        <v>0</v>
      </c>
      <c r="AR49" s="488"/>
      <c r="AS49" s="148">
        <f t="shared" si="24"/>
        <v>0</v>
      </c>
      <c r="AT49" s="165">
        <f t="shared" si="25"/>
        <v>0</v>
      </c>
      <c r="AU49" s="488"/>
      <c r="AV49" s="148">
        <f t="shared" si="26"/>
        <v>0</v>
      </c>
      <c r="AW49" s="165">
        <f t="shared" si="27"/>
        <v>0</v>
      </c>
      <c r="AX49" s="488"/>
      <c r="AY49" s="148">
        <f t="shared" si="28"/>
        <v>0</v>
      </c>
      <c r="AZ49" s="165">
        <f t="shared" si="29"/>
        <v>0</v>
      </c>
      <c r="BA49" s="488"/>
      <c r="BB49" s="148">
        <f t="shared" si="62"/>
        <v>0</v>
      </c>
      <c r="BC49" s="165">
        <f t="shared" si="31"/>
        <v>0</v>
      </c>
      <c r="BD49" s="488"/>
      <c r="BE49" s="148">
        <f t="shared" si="63"/>
        <v>0</v>
      </c>
      <c r="BF49" s="165">
        <f t="shared" si="33"/>
        <v>0</v>
      </c>
      <c r="BG49" s="488"/>
      <c r="BH49" s="148">
        <f t="shared" si="64"/>
        <v>0</v>
      </c>
      <c r="BI49" s="165">
        <f t="shared" si="35"/>
        <v>0</v>
      </c>
      <c r="BJ49" s="488"/>
      <c r="BK49" s="148">
        <f t="shared" si="65"/>
        <v>0</v>
      </c>
      <c r="BL49" s="165">
        <f t="shared" si="37"/>
        <v>0</v>
      </c>
      <c r="BM49" s="488"/>
      <c r="BN49" s="148">
        <f t="shared" si="66"/>
        <v>0</v>
      </c>
      <c r="BO49" s="165">
        <f t="shared" si="39"/>
        <v>0</v>
      </c>
      <c r="BP49" s="488"/>
      <c r="BQ49" s="148">
        <f t="shared" si="67"/>
        <v>0</v>
      </c>
      <c r="BR49" s="165">
        <f t="shared" si="41"/>
        <v>0</v>
      </c>
      <c r="BS49" s="488"/>
      <c r="BT49" s="148">
        <f t="shared" si="68"/>
        <v>0</v>
      </c>
      <c r="BU49" s="165">
        <f t="shared" si="43"/>
        <v>0</v>
      </c>
      <c r="BV49" s="488"/>
      <c r="BW49" s="148">
        <f t="shared" si="69"/>
        <v>0</v>
      </c>
      <c r="BX49" s="165">
        <f t="shared" si="45"/>
        <v>0</v>
      </c>
      <c r="BY49" s="488"/>
      <c r="BZ49" s="148">
        <f t="shared" si="70"/>
        <v>0</v>
      </c>
      <c r="CA49" s="165">
        <f t="shared" si="47"/>
        <v>0</v>
      </c>
      <c r="CB49" s="488"/>
      <c r="CC49" s="148">
        <f t="shared" si="71"/>
        <v>0</v>
      </c>
      <c r="CD49" s="165">
        <f t="shared" si="49"/>
        <v>0</v>
      </c>
      <c r="CE49" s="488"/>
      <c r="CF49" s="148">
        <f t="shared" si="72"/>
        <v>0</v>
      </c>
      <c r="CG49" s="165">
        <f t="shared" si="51"/>
        <v>0</v>
      </c>
      <c r="CH49" s="488"/>
      <c r="CI49" s="148">
        <f t="shared" si="73"/>
        <v>0</v>
      </c>
      <c r="CJ49" s="165">
        <f t="shared" si="53"/>
        <v>0</v>
      </c>
      <c r="CK49" s="488"/>
      <c r="CL49" s="148">
        <f t="shared" si="74"/>
        <v>0</v>
      </c>
      <c r="CM49" s="165">
        <f t="shared" si="55"/>
        <v>0</v>
      </c>
      <c r="CN49" s="488"/>
      <c r="CO49" s="148">
        <f t="shared" si="75"/>
        <v>0</v>
      </c>
      <c r="CP49" s="165">
        <f t="shared" si="57"/>
        <v>0</v>
      </c>
      <c r="CQ49" s="488"/>
      <c r="CR49" s="148">
        <f t="shared" si="76"/>
        <v>0</v>
      </c>
      <c r="CS49" s="165">
        <f t="shared" si="59"/>
        <v>0</v>
      </c>
    </row>
    <row r="50" spans="1:100" x14ac:dyDescent="0.25">
      <c r="A50" s="17">
        <v>1</v>
      </c>
      <c r="B50" s="25" t="s">
        <v>226</v>
      </c>
      <c r="C50" s="39">
        <v>60000</v>
      </c>
      <c r="D50" s="164">
        <v>200000</v>
      </c>
      <c r="E50" s="26"/>
      <c r="F50" s="148">
        <f t="shared" si="0"/>
        <v>0</v>
      </c>
      <c r="G50" s="323">
        <f t="shared" si="1"/>
        <v>0</v>
      </c>
      <c r="H50" s="488">
        <f>1</f>
        <v>1</v>
      </c>
      <c r="I50" s="148">
        <f t="shared" si="2"/>
        <v>60000</v>
      </c>
      <c r="J50" s="323">
        <f t="shared" si="3"/>
        <v>200000</v>
      </c>
      <c r="K50" s="488"/>
      <c r="L50" s="148">
        <f t="shared" si="4"/>
        <v>0</v>
      </c>
      <c r="M50" s="165">
        <f t="shared" si="5"/>
        <v>0</v>
      </c>
      <c r="N50" s="488"/>
      <c r="O50" s="148">
        <f t="shared" si="6"/>
        <v>0</v>
      </c>
      <c r="P50" s="165">
        <f t="shared" si="7"/>
        <v>0</v>
      </c>
      <c r="Q50" s="488"/>
      <c r="R50" s="148">
        <f t="shared" si="8"/>
        <v>0</v>
      </c>
      <c r="S50" s="165">
        <f t="shared" si="9"/>
        <v>0</v>
      </c>
      <c r="T50" s="488">
        <f>1</f>
        <v>1</v>
      </c>
      <c r="U50" s="148">
        <f t="shared" si="60"/>
        <v>0</v>
      </c>
      <c r="V50" s="165">
        <f t="shared" si="61"/>
        <v>200000</v>
      </c>
      <c r="W50" s="488"/>
      <c r="X50" s="148">
        <f t="shared" si="10"/>
        <v>0</v>
      </c>
      <c r="Y50" s="165">
        <f t="shared" si="11"/>
        <v>0</v>
      </c>
      <c r="Z50" s="488"/>
      <c r="AA50" s="148">
        <f t="shared" si="12"/>
        <v>0</v>
      </c>
      <c r="AB50" s="165">
        <f t="shared" si="13"/>
        <v>0</v>
      </c>
      <c r="AC50" s="488"/>
      <c r="AD50" s="148">
        <f t="shared" si="14"/>
        <v>0</v>
      </c>
      <c r="AE50" s="165">
        <f t="shared" si="15"/>
        <v>0</v>
      </c>
      <c r="AF50" s="488"/>
      <c r="AG50" s="148">
        <f t="shared" si="16"/>
        <v>0</v>
      </c>
      <c r="AH50" s="165">
        <f t="shared" si="17"/>
        <v>0</v>
      </c>
      <c r="AI50" s="488"/>
      <c r="AJ50" s="148">
        <f t="shared" si="18"/>
        <v>0</v>
      </c>
      <c r="AK50" s="165">
        <f t="shared" si="19"/>
        <v>0</v>
      </c>
      <c r="AL50" s="488"/>
      <c r="AM50" s="148">
        <f t="shared" si="20"/>
        <v>0</v>
      </c>
      <c r="AN50" s="165">
        <f t="shared" si="21"/>
        <v>0</v>
      </c>
      <c r="AO50" s="488"/>
      <c r="AP50" s="148">
        <f t="shared" si="22"/>
        <v>0</v>
      </c>
      <c r="AQ50" s="165">
        <f t="shared" si="23"/>
        <v>0</v>
      </c>
      <c r="AR50" s="488"/>
      <c r="AS50" s="148">
        <f t="shared" si="24"/>
        <v>0</v>
      </c>
      <c r="AT50" s="165">
        <f t="shared" si="25"/>
        <v>0</v>
      </c>
      <c r="AU50" s="488"/>
      <c r="AV50" s="148">
        <f t="shared" si="26"/>
        <v>0</v>
      </c>
      <c r="AW50" s="165">
        <f t="shared" si="27"/>
        <v>0</v>
      </c>
      <c r="AX50" s="488"/>
      <c r="AY50" s="148">
        <f t="shared" si="28"/>
        <v>0</v>
      </c>
      <c r="AZ50" s="165">
        <f t="shared" si="29"/>
        <v>0</v>
      </c>
      <c r="BA50" s="488"/>
      <c r="BB50" s="148">
        <f t="shared" si="62"/>
        <v>0</v>
      </c>
      <c r="BC50" s="165">
        <f t="shared" si="31"/>
        <v>0</v>
      </c>
      <c r="BD50" s="488"/>
      <c r="BE50" s="148">
        <f t="shared" si="63"/>
        <v>0</v>
      </c>
      <c r="BF50" s="165">
        <f t="shared" si="33"/>
        <v>0</v>
      </c>
      <c r="BG50" s="488"/>
      <c r="BH50" s="148">
        <f t="shared" si="64"/>
        <v>0</v>
      </c>
      <c r="BI50" s="165">
        <f t="shared" si="35"/>
        <v>0</v>
      </c>
      <c r="BJ50" s="488"/>
      <c r="BK50" s="148">
        <f t="shared" si="65"/>
        <v>0</v>
      </c>
      <c r="BL50" s="165">
        <f t="shared" si="37"/>
        <v>0</v>
      </c>
      <c r="BM50" s="488"/>
      <c r="BN50" s="148">
        <f t="shared" si="66"/>
        <v>0</v>
      </c>
      <c r="BO50" s="165">
        <f t="shared" si="39"/>
        <v>0</v>
      </c>
      <c r="BP50" s="488"/>
      <c r="BQ50" s="148">
        <f t="shared" si="67"/>
        <v>0</v>
      </c>
      <c r="BR50" s="165">
        <f t="shared" si="41"/>
        <v>0</v>
      </c>
      <c r="BS50" s="488"/>
      <c r="BT50" s="148">
        <f t="shared" si="68"/>
        <v>0</v>
      </c>
      <c r="BU50" s="165">
        <f t="shared" si="43"/>
        <v>0</v>
      </c>
      <c r="BV50" s="488"/>
      <c r="BW50" s="148">
        <f t="shared" si="69"/>
        <v>0</v>
      </c>
      <c r="BX50" s="165">
        <f t="shared" si="45"/>
        <v>0</v>
      </c>
      <c r="BY50" s="488"/>
      <c r="BZ50" s="148">
        <f t="shared" si="70"/>
        <v>0</v>
      </c>
      <c r="CA50" s="165">
        <f t="shared" si="47"/>
        <v>0</v>
      </c>
      <c r="CB50" s="488"/>
      <c r="CC50" s="148">
        <f t="shared" si="71"/>
        <v>0</v>
      </c>
      <c r="CD50" s="165">
        <f t="shared" si="49"/>
        <v>0</v>
      </c>
      <c r="CE50" s="488"/>
      <c r="CF50" s="148">
        <f t="shared" si="72"/>
        <v>0</v>
      </c>
      <c r="CG50" s="165">
        <f t="shared" si="51"/>
        <v>0</v>
      </c>
      <c r="CH50" s="488"/>
      <c r="CI50" s="148">
        <f t="shared" si="73"/>
        <v>0</v>
      </c>
      <c r="CJ50" s="165">
        <f t="shared" si="53"/>
        <v>0</v>
      </c>
      <c r="CK50" s="488"/>
      <c r="CL50" s="148">
        <f t="shared" si="74"/>
        <v>0</v>
      </c>
      <c r="CM50" s="165">
        <f t="shared" si="55"/>
        <v>0</v>
      </c>
      <c r="CN50" s="488"/>
      <c r="CO50" s="148">
        <f t="shared" si="75"/>
        <v>0</v>
      </c>
      <c r="CP50" s="165">
        <f t="shared" si="57"/>
        <v>0</v>
      </c>
      <c r="CQ50" s="488"/>
      <c r="CR50" s="148">
        <f t="shared" si="76"/>
        <v>0</v>
      </c>
      <c r="CS50" s="165">
        <f t="shared" si="59"/>
        <v>0</v>
      </c>
    </row>
    <row r="51" spans="1:100" x14ac:dyDescent="0.25">
      <c r="A51" s="17">
        <v>2</v>
      </c>
      <c r="B51" s="25" t="s">
        <v>120</v>
      </c>
      <c r="C51" s="39">
        <v>25380</v>
      </c>
      <c r="D51" s="164">
        <v>50000</v>
      </c>
      <c r="E51" s="26"/>
      <c r="F51" s="148">
        <f t="shared" si="0"/>
        <v>0</v>
      </c>
      <c r="G51" s="323">
        <f t="shared" si="1"/>
        <v>0</v>
      </c>
      <c r="H51" s="488"/>
      <c r="I51" s="148">
        <f t="shared" si="2"/>
        <v>0</v>
      </c>
      <c r="J51" s="323">
        <f t="shared" si="3"/>
        <v>0</v>
      </c>
      <c r="K51" s="488"/>
      <c r="L51" s="148">
        <f t="shared" si="4"/>
        <v>0</v>
      </c>
      <c r="M51" s="165">
        <f t="shared" si="5"/>
        <v>0</v>
      </c>
      <c r="N51" s="488"/>
      <c r="O51" s="148">
        <f t="shared" si="6"/>
        <v>0</v>
      </c>
      <c r="P51" s="165">
        <f t="shared" si="7"/>
        <v>0</v>
      </c>
      <c r="Q51" s="488"/>
      <c r="R51" s="148">
        <f t="shared" si="8"/>
        <v>0</v>
      </c>
      <c r="S51" s="165">
        <f t="shared" si="9"/>
        <v>0</v>
      </c>
      <c r="T51" s="488"/>
      <c r="U51" s="148">
        <f t="shared" si="60"/>
        <v>0</v>
      </c>
      <c r="V51" s="165">
        <f t="shared" si="61"/>
        <v>0</v>
      </c>
      <c r="W51" s="488"/>
      <c r="X51" s="148">
        <f t="shared" si="10"/>
        <v>0</v>
      </c>
      <c r="Y51" s="165">
        <f t="shared" si="11"/>
        <v>0</v>
      </c>
      <c r="Z51" s="488"/>
      <c r="AA51" s="148">
        <f t="shared" si="12"/>
        <v>0</v>
      </c>
      <c r="AB51" s="165">
        <f t="shared" si="13"/>
        <v>0</v>
      </c>
      <c r="AC51" s="488"/>
      <c r="AD51" s="148">
        <f t="shared" si="14"/>
        <v>0</v>
      </c>
      <c r="AE51" s="165">
        <f t="shared" si="15"/>
        <v>0</v>
      </c>
      <c r="AF51" s="488"/>
      <c r="AG51" s="148">
        <f t="shared" si="16"/>
        <v>0</v>
      </c>
      <c r="AH51" s="165">
        <f t="shared" si="17"/>
        <v>0</v>
      </c>
      <c r="AI51" s="488">
        <v>3</v>
      </c>
      <c r="AJ51" s="148">
        <f t="shared" si="18"/>
        <v>0</v>
      </c>
      <c r="AK51" s="165">
        <f t="shared" si="19"/>
        <v>150000</v>
      </c>
      <c r="AL51" s="488"/>
      <c r="AM51" s="148">
        <f t="shared" si="20"/>
        <v>0</v>
      </c>
      <c r="AN51" s="165">
        <f t="shared" si="21"/>
        <v>0</v>
      </c>
      <c r="AO51" s="488"/>
      <c r="AP51" s="148">
        <f t="shared" si="22"/>
        <v>0</v>
      </c>
      <c r="AQ51" s="165">
        <f t="shared" si="23"/>
        <v>0</v>
      </c>
      <c r="AR51" s="488">
        <v>2</v>
      </c>
      <c r="AS51" s="148">
        <f t="shared" si="24"/>
        <v>0</v>
      </c>
      <c r="AT51" s="165">
        <f t="shared" si="25"/>
        <v>100000</v>
      </c>
      <c r="AU51" s="488"/>
      <c r="AV51" s="148">
        <f t="shared" si="26"/>
        <v>0</v>
      </c>
      <c r="AW51" s="165">
        <f t="shared" si="27"/>
        <v>0</v>
      </c>
      <c r="AX51" s="488"/>
      <c r="AY51" s="148">
        <f t="shared" si="28"/>
        <v>0</v>
      </c>
      <c r="AZ51" s="165">
        <f t="shared" si="29"/>
        <v>0</v>
      </c>
      <c r="BA51" s="488"/>
      <c r="BB51" s="148">
        <f t="shared" si="62"/>
        <v>0</v>
      </c>
      <c r="BC51" s="165">
        <f t="shared" si="31"/>
        <v>0</v>
      </c>
      <c r="BD51" s="488"/>
      <c r="BE51" s="148">
        <f t="shared" si="63"/>
        <v>0</v>
      </c>
      <c r="BF51" s="165">
        <f t="shared" si="33"/>
        <v>0</v>
      </c>
      <c r="BG51" s="488"/>
      <c r="BH51" s="148">
        <f t="shared" si="64"/>
        <v>0</v>
      </c>
      <c r="BI51" s="165">
        <f t="shared" si="35"/>
        <v>0</v>
      </c>
      <c r="BJ51" s="488"/>
      <c r="BK51" s="148">
        <f t="shared" si="65"/>
        <v>0</v>
      </c>
      <c r="BL51" s="165">
        <f t="shared" si="37"/>
        <v>0</v>
      </c>
      <c r="BM51" s="488"/>
      <c r="BN51" s="148">
        <f t="shared" si="66"/>
        <v>0</v>
      </c>
      <c r="BO51" s="165">
        <f t="shared" si="39"/>
        <v>0</v>
      </c>
      <c r="BP51" s="488"/>
      <c r="BQ51" s="148">
        <f t="shared" si="67"/>
        <v>0</v>
      </c>
      <c r="BR51" s="165">
        <f t="shared" si="41"/>
        <v>0</v>
      </c>
      <c r="BS51" s="488"/>
      <c r="BT51" s="148">
        <f t="shared" si="68"/>
        <v>0</v>
      </c>
      <c r="BU51" s="165">
        <f t="shared" si="43"/>
        <v>0</v>
      </c>
      <c r="BV51" s="488"/>
      <c r="BW51" s="148">
        <f t="shared" si="69"/>
        <v>0</v>
      </c>
      <c r="BX51" s="165">
        <f t="shared" si="45"/>
        <v>0</v>
      </c>
      <c r="BY51" s="488"/>
      <c r="BZ51" s="148">
        <f t="shared" si="70"/>
        <v>0</v>
      </c>
      <c r="CA51" s="165">
        <f t="shared" si="47"/>
        <v>0</v>
      </c>
      <c r="CB51" s="488"/>
      <c r="CC51" s="148">
        <f t="shared" si="71"/>
        <v>0</v>
      </c>
      <c r="CD51" s="165">
        <f t="shared" si="49"/>
        <v>0</v>
      </c>
      <c r="CE51" s="488"/>
      <c r="CF51" s="148">
        <f t="shared" si="72"/>
        <v>0</v>
      </c>
      <c r="CG51" s="165">
        <f t="shared" si="51"/>
        <v>0</v>
      </c>
      <c r="CH51" s="488"/>
      <c r="CI51" s="148">
        <f t="shared" si="73"/>
        <v>0</v>
      </c>
      <c r="CJ51" s="165">
        <f t="shared" si="53"/>
        <v>0</v>
      </c>
      <c r="CK51" s="488"/>
      <c r="CL51" s="148">
        <f t="shared" si="74"/>
        <v>0</v>
      </c>
      <c r="CM51" s="165">
        <f t="shared" si="55"/>
        <v>0</v>
      </c>
      <c r="CN51" s="488"/>
      <c r="CO51" s="148">
        <f t="shared" si="75"/>
        <v>0</v>
      </c>
      <c r="CP51" s="165">
        <f t="shared" si="57"/>
        <v>0</v>
      </c>
      <c r="CQ51" s="488"/>
      <c r="CR51" s="148">
        <f t="shared" si="76"/>
        <v>0</v>
      </c>
      <c r="CS51" s="165">
        <f t="shared" si="59"/>
        <v>0</v>
      </c>
    </row>
    <row r="52" spans="1:100" s="14" customFormat="1" x14ac:dyDescent="0.25">
      <c r="A52" s="18">
        <v>3</v>
      </c>
      <c r="B52" s="25" t="s">
        <v>110</v>
      </c>
      <c r="C52" s="39"/>
      <c r="D52" s="164">
        <v>250000</v>
      </c>
      <c r="E52" s="26"/>
      <c r="F52" s="148">
        <f t="shared" si="0"/>
        <v>0</v>
      </c>
      <c r="G52" s="323">
        <f t="shared" si="1"/>
        <v>0</v>
      </c>
      <c r="H52" s="488"/>
      <c r="I52" s="148">
        <f t="shared" si="2"/>
        <v>0</v>
      </c>
      <c r="J52" s="323">
        <f t="shared" si="3"/>
        <v>0</v>
      </c>
      <c r="K52" s="488"/>
      <c r="L52" s="148">
        <f t="shared" si="4"/>
        <v>0</v>
      </c>
      <c r="M52" s="165">
        <f t="shared" si="5"/>
        <v>0</v>
      </c>
      <c r="N52" s="488"/>
      <c r="O52" s="148">
        <f t="shared" si="6"/>
        <v>0</v>
      </c>
      <c r="P52" s="165">
        <f t="shared" si="7"/>
        <v>0</v>
      </c>
      <c r="Q52" s="488"/>
      <c r="R52" s="148">
        <f t="shared" si="8"/>
        <v>0</v>
      </c>
      <c r="S52" s="165">
        <f t="shared" si="9"/>
        <v>0</v>
      </c>
      <c r="T52" s="488"/>
      <c r="U52" s="148">
        <f t="shared" si="60"/>
        <v>0</v>
      </c>
      <c r="V52" s="165">
        <f t="shared" si="61"/>
        <v>0</v>
      </c>
      <c r="W52" s="488"/>
      <c r="X52" s="148">
        <f t="shared" si="10"/>
        <v>0</v>
      </c>
      <c r="Y52" s="165">
        <f t="shared" si="11"/>
        <v>0</v>
      </c>
      <c r="Z52" s="488"/>
      <c r="AA52" s="148">
        <f t="shared" si="12"/>
        <v>0</v>
      </c>
      <c r="AB52" s="165">
        <f t="shared" si="13"/>
        <v>0</v>
      </c>
      <c r="AC52" s="488"/>
      <c r="AD52" s="148">
        <f t="shared" si="14"/>
        <v>0</v>
      </c>
      <c r="AE52" s="165">
        <f t="shared" si="15"/>
        <v>0</v>
      </c>
      <c r="AF52" s="488"/>
      <c r="AG52" s="148">
        <f t="shared" si="16"/>
        <v>0</v>
      </c>
      <c r="AH52" s="165">
        <f t="shared" si="17"/>
        <v>0</v>
      </c>
      <c r="AI52" s="488"/>
      <c r="AJ52" s="148">
        <f t="shared" si="18"/>
        <v>0</v>
      </c>
      <c r="AK52" s="165">
        <f t="shared" si="19"/>
        <v>0</v>
      </c>
      <c r="AL52" s="488"/>
      <c r="AM52" s="148">
        <f t="shared" si="20"/>
        <v>0</v>
      </c>
      <c r="AN52" s="165">
        <f t="shared" si="21"/>
        <v>0</v>
      </c>
      <c r="AO52" s="488"/>
      <c r="AP52" s="148">
        <f t="shared" si="22"/>
        <v>0</v>
      </c>
      <c r="AQ52" s="165">
        <f t="shared" si="23"/>
        <v>0</v>
      </c>
      <c r="AR52" s="488"/>
      <c r="AS52" s="148">
        <f t="shared" si="24"/>
        <v>0</v>
      </c>
      <c r="AT52" s="165">
        <f t="shared" si="25"/>
        <v>0</v>
      </c>
      <c r="AU52" s="488"/>
      <c r="AV52" s="148">
        <f t="shared" si="26"/>
        <v>0</v>
      </c>
      <c r="AW52" s="165">
        <f t="shared" si="27"/>
        <v>0</v>
      </c>
      <c r="AX52" s="488"/>
      <c r="AY52" s="148">
        <f t="shared" si="28"/>
        <v>0</v>
      </c>
      <c r="AZ52" s="165">
        <f t="shared" si="29"/>
        <v>0</v>
      </c>
      <c r="BA52" s="488"/>
      <c r="BB52" s="148">
        <f t="shared" si="62"/>
        <v>0</v>
      </c>
      <c r="BC52" s="165">
        <f t="shared" si="31"/>
        <v>0</v>
      </c>
      <c r="BD52" s="488"/>
      <c r="BE52" s="148">
        <f t="shared" si="63"/>
        <v>0</v>
      </c>
      <c r="BF52" s="165">
        <f t="shared" si="33"/>
        <v>0</v>
      </c>
      <c r="BG52" s="488"/>
      <c r="BH52" s="148">
        <f t="shared" si="64"/>
        <v>0</v>
      </c>
      <c r="BI52" s="165">
        <f t="shared" si="35"/>
        <v>0</v>
      </c>
      <c r="BJ52" s="488"/>
      <c r="BK52" s="148">
        <f t="shared" si="65"/>
        <v>0</v>
      </c>
      <c r="BL52" s="165">
        <f t="shared" si="37"/>
        <v>0</v>
      </c>
      <c r="BM52" s="488"/>
      <c r="BN52" s="148">
        <f t="shared" si="66"/>
        <v>0</v>
      </c>
      <c r="BO52" s="165">
        <f t="shared" si="39"/>
        <v>0</v>
      </c>
      <c r="BP52" s="488"/>
      <c r="BQ52" s="148">
        <f t="shared" si="67"/>
        <v>0</v>
      </c>
      <c r="BR52" s="165">
        <f t="shared" si="41"/>
        <v>0</v>
      </c>
      <c r="BS52" s="488"/>
      <c r="BT52" s="148">
        <f t="shared" si="68"/>
        <v>0</v>
      </c>
      <c r="BU52" s="165">
        <f t="shared" si="43"/>
        <v>0</v>
      </c>
      <c r="BV52" s="488"/>
      <c r="BW52" s="148">
        <f t="shared" si="69"/>
        <v>0</v>
      </c>
      <c r="BX52" s="165">
        <f t="shared" si="45"/>
        <v>0</v>
      </c>
      <c r="BY52" s="488"/>
      <c r="BZ52" s="148">
        <f t="shared" si="70"/>
        <v>0</v>
      </c>
      <c r="CA52" s="165">
        <f t="shared" si="47"/>
        <v>0</v>
      </c>
      <c r="CB52" s="488"/>
      <c r="CC52" s="148">
        <f t="shared" si="71"/>
        <v>0</v>
      </c>
      <c r="CD52" s="165">
        <f t="shared" si="49"/>
        <v>0</v>
      </c>
      <c r="CE52" s="488"/>
      <c r="CF52" s="148">
        <f t="shared" si="72"/>
        <v>0</v>
      </c>
      <c r="CG52" s="165">
        <f t="shared" si="51"/>
        <v>0</v>
      </c>
      <c r="CH52" s="488"/>
      <c r="CI52" s="148">
        <f t="shared" si="73"/>
        <v>0</v>
      </c>
      <c r="CJ52" s="165">
        <f t="shared" si="53"/>
        <v>0</v>
      </c>
      <c r="CK52" s="488"/>
      <c r="CL52" s="148">
        <f t="shared" si="74"/>
        <v>0</v>
      </c>
      <c r="CM52" s="165">
        <f t="shared" si="55"/>
        <v>0</v>
      </c>
      <c r="CN52" s="488"/>
      <c r="CO52" s="148">
        <f t="shared" si="75"/>
        <v>0</v>
      </c>
      <c r="CP52" s="165">
        <f t="shared" si="57"/>
        <v>0</v>
      </c>
      <c r="CQ52" s="488"/>
      <c r="CR52" s="148">
        <f t="shared" si="76"/>
        <v>0</v>
      </c>
      <c r="CS52" s="165">
        <f t="shared" si="59"/>
        <v>0</v>
      </c>
      <c r="CU52" s="272"/>
      <c r="CV52" s="272"/>
    </row>
    <row r="53" spans="1:100" s="14" customFormat="1" x14ac:dyDescent="0.25">
      <c r="A53" s="18"/>
      <c r="B53" s="25" t="s">
        <v>118</v>
      </c>
      <c r="C53" s="39"/>
      <c r="D53" s="164">
        <v>50000</v>
      </c>
      <c r="E53" s="73"/>
      <c r="F53" s="148">
        <f t="shared" si="0"/>
        <v>0</v>
      </c>
      <c r="G53" s="323">
        <f t="shared" si="1"/>
        <v>0</v>
      </c>
      <c r="H53" s="488"/>
      <c r="I53" s="148">
        <f t="shared" si="2"/>
        <v>0</v>
      </c>
      <c r="J53" s="323">
        <f t="shared" si="3"/>
        <v>0</v>
      </c>
      <c r="K53" s="488"/>
      <c r="L53" s="148">
        <f t="shared" si="4"/>
        <v>0</v>
      </c>
      <c r="M53" s="165">
        <f t="shared" si="5"/>
        <v>0</v>
      </c>
      <c r="N53" s="488"/>
      <c r="O53" s="148">
        <f t="shared" si="6"/>
        <v>0</v>
      </c>
      <c r="P53" s="165">
        <f t="shared" si="7"/>
        <v>0</v>
      </c>
      <c r="Q53" s="488"/>
      <c r="R53" s="148">
        <f t="shared" si="8"/>
        <v>0</v>
      </c>
      <c r="S53" s="165">
        <f t="shared" si="9"/>
        <v>0</v>
      </c>
      <c r="T53" s="488"/>
      <c r="U53" s="148">
        <f t="shared" si="60"/>
        <v>0</v>
      </c>
      <c r="V53" s="165">
        <f t="shared" si="61"/>
        <v>0</v>
      </c>
      <c r="W53" s="488"/>
      <c r="X53" s="148">
        <f t="shared" si="10"/>
        <v>0</v>
      </c>
      <c r="Y53" s="165">
        <f t="shared" si="11"/>
        <v>0</v>
      </c>
      <c r="Z53" s="488"/>
      <c r="AA53" s="148">
        <f t="shared" si="12"/>
        <v>0</v>
      </c>
      <c r="AB53" s="165">
        <f t="shared" si="13"/>
        <v>0</v>
      </c>
      <c r="AC53" s="488"/>
      <c r="AD53" s="148">
        <f t="shared" si="14"/>
        <v>0</v>
      </c>
      <c r="AE53" s="165">
        <f t="shared" si="15"/>
        <v>0</v>
      </c>
      <c r="AF53" s="488"/>
      <c r="AG53" s="148">
        <f t="shared" si="16"/>
        <v>0</v>
      </c>
      <c r="AH53" s="165">
        <f t="shared" si="17"/>
        <v>0</v>
      </c>
      <c r="AI53" s="488"/>
      <c r="AJ53" s="148">
        <f t="shared" si="18"/>
        <v>0</v>
      </c>
      <c r="AK53" s="165">
        <f t="shared" si="19"/>
        <v>0</v>
      </c>
      <c r="AL53" s="488"/>
      <c r="AM53" s="148">
        <f t="shared" si="20"/>
        <v>0</v>
      </c>
      <c r="AN53" s="165">
        <f t="shared" si="21"/>
        <v>0</v>
      </c>
      <c r="AO53" s="488"/>
      <c r="AP53" s="148">
        <f t="shared" si="22"/>
        <v>0</v>
      </c>
      <c r="AQ53" s="165">
        <f t="shared" si="23"/>
        <v>0</v>
      </c>
      <c r="AR53" s="488"/>
      <c r="AS53" s="148">
        <f t="shared" si="24"/>
        <v>0</v>
      </c>
      <c r="AT53" s="165">
        <f t="shared" si="25"/>
        <v>0</v>
      </c>
      <c r="AU53" s="488"/>
      <c r="AV53" s="148">
        <f t="shared" si="26"/>
        <v>0</v>
      </c>
      <c r="AW53" s="165">
        <f t="shared" si="27"/>
        <v>0</v>
      </c>
      <c r="AX53" s="488"/>
      <c r="AY53" s="148">
        <f t="shared" si="28"/>
        <v>0</v>
      </c>
      <c r="AZ53" s="165">
        <f t="shared" si="29"/>
        <v>0</v>
      </c>
      <c r="BA53" s="488"/>
      <c r="BB53" s="148">
        <f t="shared" si="62"/>
        <v>0</v>
      </c>
      <c r="BC53" s="165">
        <f t="shared" si="31"/>
        <v>0</v>
      </c>
      <c r="BD53" s="488"/>
      <c r="BE53" s="148">
        <f t="shared" si="63"/>
        <v>0</v>
      </c>
      <c r="BF53" s="165">
        <f t="shared" si="33"/>
        <v>0</v>
      </c>
      <c r="BG53" s="488"/>
      <c r="BH53" s="148">
        <f t="shared" si="64"/>
        <v>0</v>
      </c>
      <c r="BI53" s="165">
        <f t="shared" si="35"/>
        <v>0</v>
      </c>
      <c r="BJ53" s="488"/>
      <c r="BK53" s="148">
        <f t="shared" si="65"/>
        <v>0</v>
      </c>
      <c r="BL53" s="165">
        <f t="shared" si="37"/>
        <v>0</v>
      </c>
      <c r="BM53" s="488"/>
      <c r="BN53" s="148">
        <f t="shared" si="66"/>
        <v>0</v>
      </c>
      <c r="BO53" s="165">
        <f t="shared" si="39"/>
        <v>0</v>
      </c>
      <c r="BP53" s="488"/>
      <c r="BQ53" s="148">
        <f t="shared" si="67"/>
        <v>0</v>
      </c>
      <c r="BR53" s="165">
        <f t="shared" si="41"/>
        <v>0</v>
      </c>
      <c r="BS53" s="488"/>
      <c r="BT53" s="148">
        <f t="shared" si="68"/>
        <v>0</v>
      </c>
      <c r="BU53" s="165">
        <f t="shared" si="43"/>
        <v>0</v>
      </c>
      <c r="BV53" s="488"/>
      <c r="BW53" s="148">
        <f t="shared" si="69"/>
        <v>0</v>
      </c>
      <c r="BX53" s="165">
        <f t="shared" si="45"/>
        <v>0</v>
      </c>
      <c r="BY53" s="488"/>
      <c r="BZ53" s="148">
        <f t="shared" si="70"/>
        <v>0</v>
      </c>
      <c r="CA53" s="165">
        <f t="shared" si="47"/>
        <v>0</v>
      </c>
      <c r="CB53" s="488"/>
      <c r="CC53" s="148">
        <f t="shared" si="71"/>
        <v>0</v>
      </c>
      <c r="CD53" s="165">
        <f t="shared" si="49"/>
        <v>0</v>
      </c>
      <c r="CE53" s="488"/>
      <c r="CF53" s="148">
        <f t="shared" si="72"/>
        <v>0</v>
      </c>
      <c r="CG53" s="165">
        <f t="shared" si="51"/>
        <v>0</v>
      </c>
      <c r="CH53" s="488"/>
      <c r="CI53" s="148">
        <f t="shared" si="73"/>
        <v>0</v>
      </c>
      <c r="CJ53" s="165">
        <f t="shared" si="53"/>
        <v>0</v>
      </c>
      <c r="CK53" s="488"/>
      <c r="CL53" s="148">
        <f t="shared" si="74"/>
        <v>0</v>
      </c>
      <c r="CM53" s="165">
        <f t="shared" si="55"/>
        <v>0</v>
      </c>
      <c r="CN53" s="488"/>
      <c r="CO53" s="148">
        <f t="shared" si="75"/>
        <v>0</v>
      </c>
      <c r="CP53" s="165">
        <f t="shared" si="57"/>
        <v>0</v>
      </c>
      <c r="CQ53" s="488"/>
      <c r="CR53" s="148">
        <f t="shared" si="76"/>
        <v>0</v>
      </c>
      <c r="CS53" s="165">
        <f t="shared" si="59"/>
        <v>0</v>
      </c>
      <c r="CU53" s="272"/>
      <c r="CV53" s="272"/>
    </row>
    <row r="54" spans="1:100" x14ac:dyDescent="0.25">
      <c r="A54" s="17"/>
      <c r="B54" s="25" t="s">
        <v>77</v>
      </c>
      <c r="C54" s="39"/>
      <c r="D54" s="164">
        <v>60000</v>
      </c>
      <c r="E54" s="26"/>
      <c r="F54" s="148">
        <f t="shared" si="0"/>
        <v>0</v>
      </c>
      <c r="G54" s="323">
        <f t="shared" si="1"/>
        <v>0</v>
      </c>
      <c r="H54" s="488"/>
      <c r="I54" s="148">
        <f t="shared" si="2"/>
        <v>0</v>
      </c>
      <c r="J54" s="323">
        <f t="shared" si="3"/>
        <v>0</v>
      </c>
      <c r="K54" s="488"/>
      <c r="L54" s="148">
        <f t="shared" si="4"/>
        <v>0</v>
      </c>
      <c r="M54" s="165">
        <f t="shared" si="5"/>
        <v>0</v>
      </c>
      <c r="N54" s="488"/>
      <c r="O54" s="148">
        <f t="shared" si="6"/>
        <v>0</v>
      </c>
      <c r="P54" s="165">
        <f t="shared" si="7"/>
        <v>0</v>
      </c>
      <c r="Q54" s="488"/>
      <c r="R54" s="148">
        <f t="shared" si="8"/>
        <v>0</v>
      </c>
      <c r="S54" s="165">
        <f t="shared" si="9"/>
        <v>0</v>
      </c>
      <c r="T54" s="488"/>
      <c r="U54" s="148">
        <f t="shared" si="60"/>
        <v>0</v>
      </c>
      <c r="V54" s="165">
        <f t="shared" si="61"/>
        <v>0</v>
      </c>
      <c r="W54" s="488"/>
      <c r="X54" s="148">
        <f t="shared" si="10"/>
        <v>0</v>
      </c>
      <c r="Y54" s="165">
        <f t="shared" si="11"/>
        <v>0</v>
      </c>
      <c r="Z54" s="488"/>
      <c r="AA54" s="148">
        <f t="shared" si="12"/>
        <v>0</v>
      </c>
      <c r="AB54" s="165">
        <f t="shared" si="13"/>
        <v>0</v>
      </c>
      <c r="AC54" s="488"/>
      <c r="AD54" s="148">
        <f t="shared" si="14"/>
        <v>0</v>
      </c>
      <c r="AE54" s="165">
        <f t="shared" si="15"/>
        <v>0</v>
      </c>
      <c r="AF54" s="488"/>
      <c r="AG54" s="148">
        <f t="shared" si="16"/>
        <v>0</v>
      </c>
      <c r="AH54" s="165">
        <f t="shared" si="17"/>
        <v>0</v>
      </c>
      <c r="AI54" s="488"/>
      <c r="AJ54" s="148">
        <f t="shared" si="18"/>
        <v>0</v>
      </c>
      <c r="AK54" s="165">
        <f t="shared" si="19"/>
        <v>0</v>
      </c>
      <c r="AL54" s="488"/>
      <c r="AM54" s="148">
        <f t="shared" si="20"/>
        <v>0</v>
      </c>
      <c r="AN54" s="165">
        <f t="shared" si="21"/>
        <v>0</v>
      </c>
      <c r="AO54" s="488"/>
      <c r="AP54" s="148">
        <f t="shared" si="22"/>
        <v>0</v>
      </c>
      <c r="AQ54" s="165">
        <f t="shared" si="23"/>
        <v>0</v>
      </c>
      <c r="AR54" s="488"/>
      <c r="AS54" s="148">
        <f t="shared" si="24"/>
        <v>0</v>
      </c>
      <c r="AT54" s="165">
        <f t="shared" si="25"/>
        <v>0</v>
      </c>
      <c r="AU54" s="488"/>
      <c r="AV54" s="148">
        <f t="shared" si="26"/>
        <v>0</v>
      </c>
      <c r="AW54" s="165">
        <f t="shared" si="27"/>
        <v>0</v>
      </c>
      <c r="AX54" s="488"/>
      <c r="AY54" s="148">
        <f t="shared" si="28"/>
        <v>0</v>
      </c>
      <c r="AZ54" s="165">
        <f t="shared" si="29"/>
        <v>0</v>
      </c>
      <c r="BA54" s="488"/>
      <c r="BB54" s="148">
        <f t="shared" si="62"/>
        <v>0</v>
      </c>
      <c r="BC54" s="165">
        <f t="shared" si="31"/>
        <v>0</v>
      </c>
      <c r="BD54" s="488"/>
      <c r="BE54" s="148">
        <f t="shared" si="63"/>
        <v>0</v>
      </c>
      <c r="BF54" s="165">
        <f t="shared" si="33"/>
        <v>0</v>
      </c>
      <c r="BG54" s="488"/>
      <c r="BH54" s="148">
        <f t="shared" si="64"/>
        <v>0</v>
      </c>
      <c r="BI54" s="165">
        <f t="shared" si="35"/>
        <v>0</v>
      </c>
      <c r="BJ54" s="488"/>
      <c r="BK54" s="148">
        <f t="shared" si="65"/>
        <v>0</v>
      </c>
      <c r="BL54" s="165">
        <f t="shared" si="37"/>
        <v>0</v>
      </c>
      <c r="BM54" s="488"/>
      <c r="BN54" s="148">
        <f t="shared" si="66"/>
        <v>0</v>
      </c>
      <c r="BO54" s="165">
        <f t="shared" si="39"/>
        <v>0</v>
      </c>
      <c r="BP54" s="488"/>
      <c r="BQ54" s="148">
        <f t="shared" si="67"/>
        <v>0</v>
      </c>
      <c r="BR54" s="165">
        <f t="shared" si="41"/>
        <v>0</v>
      </c>
      <c r="BS54" s="488"/>
      <c r="BT54" s="148">
        <f t="shared" si="68"/>
        <v>0</v>
      </c>
      <c r="BU54" s="165">
        <f t="shared" si="43"/>
        <v>0</v>
      </c>
      <c r="BV54" s="488"/>
      <c r="BW54" s="148">
        <f t="shared" si="69"/>
        <v>0</v>
      </c>
      <c r="BX54" s="165">
        <f t="shared" si="45"/>
        <v>0</v>
      </c>
      <c r="BY54" s="488"/>
      <c r="BZ54" s="148">
        <f t="shared" si="70"/>
        <v>0</v>
      </c>
      <c r="CA54" s="165">
        <f t="shared" si="47"/>
        <v>0</v>
      </c>
      <c r="CB54" s="488"/>
      <c r="CC54" s="148">
        <f t="shared" si="71"/>
        <v>0</v>
      </c>
      <c r="CD54" s="165">
        <f t="shared" si="49"/>
        <v>0</v>
      </c>
      <c r="CE54" s="488"/>
      <c r="CF54" s="148">
        <f t="shared" si="72"/>
        <v>0</v>
      </c>
      <c r="CG54" s="165">
        <f t="shared" si="51"/>
        <v>0</v>
      </c>
      <c r="CH54" s="488"/>
      <c r="CI54" s="148">
        <f t="shared" si="73"/>
        <v>0</v>
      </c>
      <c r="CJ54" s="165">
        <f t="shared" si="53"/>
        <v>0</v>
      </c>
      <c r="CK54" s="488"/>
      <c r="CL54" s="148">
        <f t="shared" si="74"/>
        <v>0</v>
      </c>
      <c r="CM54" s="165">
        <f t="shared" si="55"/>
        <v>0</v>
      </c>
      <c r="CN54" s="488"/>
      <c r="CO54" s="148">
        <f t="shared" si="75"/>
        <v>0</v>
      </c>
      <c r="CP54" s="165">
        <f t="shared" si="57"/>
        <v>0</v>
      </c>
      <c r="CQ54" s="488"/>
      <c r="CR54" s="148">
        <f t="shared" si="76"/>
        <v>0</v>
      </c>
      <c r="CS54" s="165">
        <f t="shared" si="59"/>
        <v>0</v>
      </c>
    </row>
    <row r="55" spans="1:100" x14ac:dyDescent="0.25">
      <c r="A55" s="17"/>
      <c r="B55" s="25" t="s">
        <v>78</v>
      </c>
      <c r="C55" s="39">
        <v>120000</v>
      </c>
      <c r="D55" s="164">
        <v>350000</v>
      </c>
      <c r="E55" s="36"/>
      <c r="F55" s="148">
        <f t="shared" si="0"/>
        <v>0</v>
      </c>
      <c r="G55" s="323">
        <f t="shared" si="1"/>
        <v>0</v>
      </c>
      <c r="H55" s="488"/>
      <c r="I55" s="148">
        <f t="shared" si="2"/>
        <v>0</v>
      </c>
      <c r="J55" s="323">
        <f t="shared" si="3"/>
        <v>0</v>
      </c>
      <c r="K55" s="488"/>
      <c r="L55" s="148">
        <f t="shared" si="4"/>
        <v>0</v>
      </c>
      <c r="M55" s="165">
        <f t="shared" si="5"/>
        <v>0</v>
      </c>
      <c r="N55" s="488"/>
      <c r="O55" s="148">
        <f t="shared" si="6"/>
        <v>0</v>
      </c>
      <c r="P55" s="165">
        <f t="shared" si="7"/>
        <v>0</v>
      </c>
      <c r="Q55" s="488"/>
      <c r="R55" s="148">
        <f t="shared" si="8"/>
        <v>0</v>
      </c>
      <c r="S55" s="165">
        <f t="shared" si="9"/>
        <v>0</v>
      </c>
      <c r="T55" s="488"/>
      <c r="U55" s="148">
        <f t="shared" si="60"/>
        <v>0</v>
      </c>
      <c r="V55" s="165">
        <f t="shared" si="61"/>
        <v>0</v>
      </c>
      <c r="W55" s="488"/>
      <c r="X55" s="148">
        <f t="shared" si="10"/>
        <v>0</v>
      </c>
      <c r="Y55" s="165">
        <f t="shared" si="11"/>
        <v>0</v>
      </c>
      <c r="Z55" s="488"/>
      <c r="AA55" s="148">
        <f t="shared" si="12"/>
        <v>0</v>
      </c>
      <c r="AB55" s="165">
        <f t="shared" si="13"/>
        <v>0</v>
      </c>
      <c r="AC55" s="488"/>
      <c r="AD55" s="148">
        <f t="shared" si="14"/>
        <v>0</v>
      </c>
      <c r="AE55" s="165">
        <f t="shared" si="15"/>
        <v>0</v>
      </c>
      <c r="AF55" s="488"/>
      <c r="AG55" s="148">
        <f t="shared" si="16"/>
        <v>0</v>
      </c>
      <c r="AH55" s="165">
        <f t="shared" si="17"/>
        <v>0</v>
      </c>
      <c r="AI55" s="488"/>
      <c r="AJ55" s="148">
        <f t="shared" si="18"/>
        <v>0</v>
      </c>
      <c r="AK55" s="165">
        <f t="shared" si="19"/>
        <v>0</v>
      </c>
      <c r="AL55" s="488"/>
      <c r="AM55" s="148">
        <f t="shared" si="20"/>
        <v>0</v>
      </c>
      <c r="AN55" s="165">
        <f t="shared" si="21"/>
        <v>0</v>
      </c>
      <c r="AO55" s="488"/>
      <c r="AP55" s="148">
        <f t="shared" si="22"/>
        <v>0</v>
      </c>
      <c r="AQ55" s="165">
        <f t="shared" si="23"/>
        <v>0</v>
      </c>
      <c r="AR55" s="488"/>
      <c r="AS55" s="148">
        <f t="shared" si="24"/>
        <v>0</v>
      </c>
      <c r="AT55" s="165">
        <f t="shared" si="25"/>
        <v>0</v>
      </c>
      <c r="AU55" s="488"/>
      <c r="AV55" s="148">
        <f t="shared" si="26"/>
        <v>0</v>
      </c>
      <c r="AW55" s="165">
        <f t="shared" si="27"/>
        <v>0</v>
      </c>
      <c r="AX55" s="488"/>
      <c r="AY55" s="148">
        <f t="shared" si="28"/>
        <v>0</v>
      </c>
      <c r="AZ55" s="165">
        <f t="shared" si="29"/>
        <v>0</v>
      </c>
      <c r="BA55" s="488"/>
      <c r="BB55" s="148">
        <f t="shared" si="62"/>
        <v>0</v>
      </c>
      <c r="BC55" s="165">
        <f t="shared" si="31"/>
        <v>0</v>
      </c>
      <c r="BD55" s="488"/>
      <c r="BE55" s="148">
        <f t="shared" si="63"/>
        <v>0</v>
      </c>
      <c r="BF55" s="165">
        <f t="shared" si="33"/>
        <v>0</v>
      </c>
      <c r="BG55" s="488"/>
      <c r="BH55" s="148">
        <f t="shared" si="64"/>
        <v>0</v>
      </c>
      <c r="BI55" s="165">
        <f t="shared" si="35"/>
        <v>0</v>
      </c>
      <c r="BJ55" s="488"/>
      <c r="BK55" s="148">
        <f t="shared" si="65"/>
        <v>0</v>
      </c>
      <c r="BL55" s="165">
        <f t="shared" si="37"/>
        <v>0</v>
      </c>
      <c r="BM55" s="488"/>
      <c r="BN55" s="148">
        <f t="shared" si="66"/>
        <v>0</v>
      </c>
      <c r="BO55" s="165">
        <f t="shared" si="39"/>
        <v>0</v>
      </c>
      <c r="BP55" s="488"/>
      <c r="BQ55" s="148">
        <f t="shared" si="67"/>
        <v>0</v>
      </c>
      <c r="BR55" s="165">
        <f t="shared" si="41"/>
        <v>0</v>
      </c>
      <c r="BS55" s="488"/>
      <c r="BT55" s="148">
        <f t="shared" si="68"/>
        <v>0</v>
      </c>
      <c r="BU55" s="165">
        <f t="shared" si="43"/>
        <v>0</v>
      </c>
      <c r="BV55" s="488"/>
      <c r="BW55" s="148">
        <f t="shared" si="69"/>
        <v>0</v>
      </c>
      <c r="BX55" s="165">
        <f t="shared" si="45"/>
        <v>0</v>
      </c>
      <c r="BY55" s="488"/>
      <c r="BZ55" s="148">
        <f t="shared" si="70"/>
        <v>0</v>
      </c>
      <c r="CA55" s="165">
        <f t="shared" si="47"/>
        <v>0</v>
      </c>
      <c r="CB55" s="488"/>
      <c r="CC55" s="148">
        <f t="shared" si="71"/>
        <v>0</v>
      </c>
      <c r="CD55" s="165">
        <f t="shared" si="49"/>
        <v>0</v>
      </c>
      <c r="CE55" s="488"/>
      <c r="CF55" s="148">
        <f t="shared" si="72"/>
        <v>0</v>
      </c>
      <c r="CG55" s="165">
        <f t="shared" si="51"/>
        <v>0</v>
      </c>
      <c r="CH55" s="488"/>
      <c r="CI55" s="148">
        <f t="shared" si="73"/>
        <v>0</v>
      </c>
      <c r="CJ55" s="165">
        <f t="shared" si="53"/>
        <v>0</v>
      </c>
      <c r="CK55" s="488"/>
      <c r="CL55" s="148">
        <f t="shared" si="74"/>
        <v>0</v>
      </c>
      <c r="CM55" s="165">
        <f t="shared" si="55"/>
        <v>0</v>
      </c>
      <c r="CN55" s="488"/>
      <c r="CO55" s="148">
        <f t="shared" si="75"/>
        <v>0</v>
      </c>
      <c r="CP55" s="165">
        <f t="shared" si="57"/>
        <v>0</v>
      </c>
      <c r="CQ55" s="488"/>
      <c r="CR55" s="148">
        <f t="shared" si="76"/>
        <v>0</v>
      </c>
      <c r="CS55" s="165">
        <f t="shared" si="59"/>
        <v>0</v>
      </c>
    </row>
    <row r="56" spans="1:100" x14ac:dyDescent="0.25">
      <c r="A56" s="17"/>
      <c r="B56" s="25" t="s">
        <v>89</v>
      </c>
      <c r="C56" s="39">
        <v>300000</v>
      </c>
      <c r="D56" s="164">
        <v>650000</v>
      </c>
      <c r="E56" s="47">
        <v>4</v>
      </c>
      <c r="F56" s="148">
        <f t="shared" si="0"/>
        <v>1200000</v>
      </c>
      <c r="G56" s="323">
        <f t="shared" si="1"/>
        <v>2600000</v>
      </c>
      <c r="H56" s="488"/>
      <c r="I56" s="148">
        <f t="shared" si="2"/>
        <v>0</v>
      </c>
      <c r="J56" s="323">
        <f t="shared" si="3"/>
        <v>0</v>
      </c>
      <c r="K56" s="488"/>
      <c r="L56" s="148">
        <f t="shared" si="4"/>
        <v>0</v>
      </c>
      <c r="M56" s="165">
        <f t="shared" si="5"/>
        <v>0</v>
      </c>
      <c r="N56" s="488"/>
      <c r="O56" s="148">
        <f t="shared" si="6"/>
        <v>0</v>
      </c>
      <c r="P56" s="165">
        <f t="shared" si="7"/>
        <v>0</v>
      </c>
      <c r="Q56" s="488"/>
      <c r="R56" s="148">
        <f t="shared" si="8"/>
        <v>0</v>
      </c>
      <c r="S56" s="165">
        <f t="shared" si="9"/>
        <v>0</v>
      </c>
      <c r="T56" s="488"/>
      <c r="U56" s="148">
        <f t="shared" si="60"/>
        <v>0</v>
      </c>
      <c r="V56" s="165">
        <f t="shared" si="61"/>
        <v>0</v>
      </c>
      <c r="W56" s="488"/>
      <c r="X56" s="148">
        <f t="shared" si="10"/>
        <v>0</v>
      </c>
      <c r="Y56" s="165">
        <f t="shared" si="11"/>
        <v>0</v>
      </c>
      <c r="Z56" s="488"/>
      <c r="AA56" s="148">
        <f t="shared" si="12"/>
        <v>0</v>
      </c>
      <c r="AB56" s="165">
        <f t="shared" si="13"/>
        <v>0</v>
      </c>
      <c r="AC56" s="488"/>
      <c r="AD56" s="148">
        <f t="shared" si="14"/>
        <v>0</v>
      </c>
      <c r="AE56" s="165">
        <f t="shared" si="15"/>
        <v>0</v>
      </c>
      <c r="AF56" s="488"/>
      <c r="AG56" s="148">
        <f t="shared" si="16"/>
        <v>0</v>
      </c>
      <c r="AH56" s="165">
        <f t="shared" si="17"/>
        <v>0</v>
      </c>
      <c r="AI56" s="488"/>
      <c r="AJ56" s="148">
        <f t="shared" si="18"/>
        <v>0</v>
      </c>
      <c r="AK56" s="165">
        <f t="shared" si="19"/>
        <v>0</v>
      </c>
      <c r="AL56" s="488"/>
      <c r="AM56" s="148">
        <f t="shared" si="20"/>
        <v>0</v>
      </c>
      <c r="AN56" s="165">
        <f t="shared" si="21"/>
        <v>0</v>
      </c>
      <c r="AO56" s="488"/>
      <c r="AP56" s="148">
        <f t="shared" si="22"/>
        <v>0</v>
      </c>
      <c r="AQ56" s="165">
        <f t="shared" si="23"/>
        <v>0</v>
      </c>
      <c r="AR56" s="488"/>
      <c r="AS56" s="148">
        <f t="shared" si="24"/>
        <v>0</v>
      </c>
      <c r="AT56" s="165">
        <f t="shared" si="25"/>
        <v>0</v>
      </c>
      <c r="AU56" s="488"/>
      <c r="AV56" s="148">
        <f t="shared" si="26"/>
        <v>0</v>
      </c>
      <c r="AW56" s="165">
        <f t="shared" si="27"/>
        <v>0</v>
      </c>
      <c r="AX56" s="488"/>
      <c r="AY56" s="148">
        <f t="shared" si="28"/>
        <v>0</v>
      </c>
      <c r="AZ56" s="165">
        <f t="shared" si="29"/>
        <v>0</v>
      </c>
      <c r="BA56" s="488"/>
      <c r="BB56" s="148">
        <f t="shared" si="62"/>
        <v>0</v>
      </c>
      <c r="BC56" s="165">
        <f t="shared" si="31"/>
        <v>0</v>
      </c>
      <c r="BD56" s="488"/>
      <c r="BE56" s="148">
        <f t="shared" si="63"/>
        <v>0</v>
      </c>
      <c r="BF56" s="165">
        <f t="shared" si="33"/>
        <v>0</v>
      </c>
      <c r="BG56" s="488"/>
      <c r="BH56" s="148">
        <f t="shared" si="64"/>
        <v>0</v>
      </c>
      <c r="BI56" s="165">
        <f t="shared" si="35"/>
        <v>0</v>
      </c>
      <c r="BJ56" s="488"/>
      <c r="BK56" s="148">
        <f t="shared" si="65"/>
        <v>0</v>
      </c>
      <c r="BL56" s="165">
        <f t="shared" si="37"/>
        <v>0</v>
      </c>
      <c r="BM56" s="488"/>
      <c r="BN56" s="148">
        <f t="shared" si="66"/>
        <v>0</v>
      </c>
      <c r="BO56" s="165">
        <f t="shared" si="39"/>
        <v>0</v>
      </c>
      <c r="BP56" s="488"/>
      <c r="BQ56" s="148">
        <f t="shared" si="67"/>
        <v>0</v>
      </c>
      <c r="BR56" s="165">
        <f t="shared" si="41"/>
        <v>0</v>
      </c>
      <c r="BS56" s="488"/>
      <c r="BT56" s="148">
        <f t="shared" si="68"/>
        <v>0</v>
      </c>
      <c r="BU56" s="165">
        <f t="shared" si="43"/>
        <v>0</v>
      </c>
      <c r="BV56" s="488"/>
      <c r="BW56" s="148">
        <f t="shared" si="69"/>
        <v>0</v>
      </c>
      <c r="BX56" s="165">
        <f t="shared" si="45"/>
        <v>0</v>
      </c>
      <c r="BY56" s="488"/>
      <c r="BZ56" s="148">
        <f t="shared" si="70"/>
        <v>0</v>
      </c>
      <c r="CA56" s="165">
        <f t="shared" si="47"/>
        <v>0</v>
      </c>
      <c r="CB56" s="488"/>
      <c r="CC56" s="148">
        <f t="shared" si="71"/>
        <v>0</v>
      </c>
      <c r="CD56" s="165">
        <f t="shared" si="49"/>
        <v>0</v>
      </c>
      <c r="CE56" s="488"/>
      <c r="CF56" s="148">
        <f t="shared" si="72"/>
        <v>0</v>
      </c>
      <c r="CG56" s="165">
        <f t="shared" si="51"/>
        <v>0</v>
      </c>
      <c r="CH56" s="488"/>
      <c r="CI56" s="148">
        <f t="shared" si="73"/>
        <v>0</v>
      </c>
      <c r="CJ56" s="165">
        <f t="shared" si="53"/>
        <v>0</v>
      </c>
      <c r="CK56" s="488"/>
      <c r="CL56" s="148">
        <f t="shared" si="74"/>
        <v>0</v>
      </c>
      <c r="CM56" s="165">
        <f t="shared" si="55"/>
        <v>0</v>
      </c>
      <c r="CN56" s="488"/>
      <c r="CO56" s="148">
        <f t="shared" si="75"/>
        <v>0</v>
      </c>
      <c r="CP56" s="165">
        <f t="shared" si="57"/>
        <v>0</v>
      </c>
      <c r="CQ56" s="488"/>
      <c r="CR56" s="148">
        <f t="shared" si="76"/>
        <v>0</v>
      </c>
      <c r="CS56" s="165">
        <f t="shared" si="59"/>
        <v>0</v>
      </c>
    </row>
    <row r="57" spans="1:100" x14ac:dyDescent="0.25">
      <c r="A57" s="17"/>
      <c r="B57" s="25" t="s">
        <v>298</v>
      </c>
      <c r="C57" s="39"/>
      <c r="D57" s="164">
        <v>450000</v>
      </c>
      <c r="E57" s="491"/>
      <c r="F57" s="148"/>
      <c r="G57" s="323">
        <f t="shared" si="1"/>
        <v>0</v>
      </c>
      <c r="H57" s="491"/>
      <c r="I57" s="148"/>
      <c r="J57" s="323">
        <f t="shared" si="3"/>
        <v>0</v>
      </c>
      <c r="K57" s="491"/>
      <c r="L57" s="148"/>
      <c r="M57" s="165">
        <f t="shared" si="5"/>
        <v>0</v>
      </c>
      <c r="N57" s="491"/>
      <c r="O57" s="148"/>
      <c r="P57" s="165">
        <f t="shared" si="7"/>
        <v>0</v>
      </c>
      <c r="Q57" s="491"/>
      <c r="R57" s="148"/>
      <c r="S57" s="165">
        <f t="shared" si="9"/>
        <v>0</v>
      </c>
      <c r="T57" s="491"/>
      <c r="U57" s="148"/>
      <c r="V57" s="165">
        <f t="shared" si="61"/>
        <v>0</v>
      </c>
      <c r="W57" s="491"/>
      <c r="X57" s="148"/>
      <c r="Y57" s="165">
        <f t="shared" si="11"/>
        <v>0</v>
      </c>
      <c r="Z57" s="491"/>
      <c r="AA57" s="148"/>
      <c r="AB57" s="165">
        <f t="shared" si="13"/>
        <v>0</v>
      </c>
      <c r="AC57" s="491"/>
      <c r="AD57" s="148"/>
      <c r="AE57" s="165">
        <f t="shared" si="15"/>
        <v>0</v>
      </c>
      <c r="AF57" s="491"/>
      <c r="AG57" s="148"/>
      <c r="AH57" s="165">
        <f t="shared" si="17"/>
        <v>0</v>
      </c>
      <c r="AI57" s="491"/>
      <c r="AJ57" s="148"/>
      <c r="AK57" s="165">
        <f t="shared" si="19"/>
        <v>0</v>
      </c>
      <c r="AL57" s="491"/>
      <c r="AM57" s="148"/>
      <c r="AN57" s="165">
        <f t="shared" si="21"/>
        <v>0</v>
      </c>
      <c r="AO57" s="491"/>
      <c r="AP57" s="148"/>
      <c r="AQ57" s="165">
        <f t="shared" si="23"/>
        <v>0</v>
      </c>
      <c r="AR57" s="491"/>
      <c r="AS57" s="148"/>
      <c r="AT57" s="165">
        <f t="shared" si="25"/>
        <v>0</v>
      </c>
      <c r="AU57" s="491"/>
      <c r="AV57" s="148"/>
      <c r="AW57" s="165">
        <f t="shared" si="27"/>
        <v>0</v>
      </c>
      <c r="AX57" s="491"/>
      <c r="AY57" s="148"/>
      <c r="AZ57" s="165">
        <f t="shared" si="29"/>
        <v>0</v>
      </c>
      <c r="BA57" s="491"/>
      <c r="BB57" s="148"/>
      <c r="BC57" s="165">
        <f t="shared" si="31"/>
        <v>0</v>
      </c>
      <c r="BD57" s="491"/>
      <c r="BE57" s="148"/>
      <c r="BF57" s="165">
        <f t="shared" si="33"/>
        <v>0</v>
      </c>
      <c r="BG57" s="491"/>
      <c r="BH57" s="148"/>
      <c r="BI57" s="165">
        <f t="shared" si="35"/>
        <v>0</v>
      </c>
      <c r="BJ57" s="491"/>
      <c r="BK57" s="148"/>
      <c r="BL57" s="165">
        <f t="shared" si="37"/>
        <v>0</v>
      </c>
      <c r="BM57" s="491"/>
      <c r="BN57" s="148"/>
      <c r="BO57" s="165">
        <f t="shared" si="39"/>
        <v>0</v>
      </c>
      <c r="BP57" s="491"/>
      <c r="BQ57" s="148"/>
      <c r="BR57" s="165">
        <f t="shared" si="41"/>
        <v>0</v>
      </c>
      <c r="BS57" s="491"/>
      <c r="BT57" s="148"/>
      <c r="BU57" s="165">
        <f t="shared" si="43"/>
        <v>0</v>
      </c>
      <c r="BV57" s="491"/>
      <c r="BW57" s="148"/>
      <c r="BX57" s="165">
        <f t="shared" si="45"/>
        <v>0</v>
      </c>
      <c r="BY57" s="491"/>
      <c r="BZ57" s="148"/>
      <c r="CA57" s="165">
        <f t="shared" si="47"/>
        <v>0</v>
      </c>
      <c r="CB57" s="491"/>
      <c r="CC57" s="148"/>
      <c r="CD57" s="165">
        <f t="shared" si="49"/>
        <v>0</v>
      </c>
      <c r="CE57" s="491"/>
      <c r="CF57" s="148"/>
      <c r="CG57" s="165">
        <f t="shared" si="51"/>
        <v>0</v>
      </c>
      <c r="CH57" s="491"/>
      <c r="CI57" s="148"/>
      <c r="CJ57" s="165">
        <f t="shared" si="53"/>
        <v>0</v>
      </c>
      <c r="CK57" s="491"/>
      <c r="CL57" s="148"/>
      <c r="CM57" s="165">
        <f t="shared" si="55"/>
        <v>0</v>
      </c>
      <c r="CN57" s="491"/>
      <c r="CO57" s="148"/>
      <c r="CP57" s="165">
        <f t="shared" si="57"/>
        <v>0</v>
      </c>
      <c r="CQ57" s="491"/>
      <c r="CR57" s="148"/>
      <c r="CS57" s="165">
        <f t="shared" si="59"/>
        <v>0</v>
      </c>
    </row>
    <row r="58" spans="1:100" x14ac:dyDescent="0.25">
      <c r="A58" s="17"/>
      <c r="B58" s="25" t="s">
        <v>121</v>
      </c>
      <c r="C58" s="39"/>
      <c r="D58" s="164">
        <v>900000</v>
      </c>
      <c r="E58" s="36"/>
      <c r="F58" s="148">
        <f t="shared" si="0"/>
        <v>0</v>
      </c>
      <c r="G58" s="323">
        <f t="shared" si="1"/>
        <v>0</v>
      </c>
      <c r="H58" s="488"/>
      <c r="I58" s="148">
        <f t="shared" si="2"/>
        <v>0</v>
      </c>
      <c r="J58" s="323">
        <f t="shared" si="3"/>
        <v>0</v>
      </c>
      <c r="K58" s="488"/>
      <c r="L58" s="148">
        <f t="shared" si="4"/>
        <v>0</v>
      </c>
      <c r="M58" s="165">
        <f t="shared" si="5"/>
        <v>0</v>
      </c>
      <c r="N58" s="488"/>
      <c r="O58" s="148">
        <f t="shared" si="6"/>
        <v>0</v>
      </c>
      <c r="P58" s="165">
        <f t="shared" si="7"/>
        <v>0</v>
      </c>
      <c r="Q58" s="488"/>
      <c r="R58" s="148">
        <f t="shared" si="8"/>
        <v>0</v>
      </c>
      <c r="S58" s="165">
        <f t="shared" si="9"/>
        <v>0</v>
      </c>
      <c r="T58" s="488">
        <v>1</v>
      </c>
      <c r="U58" s="148">
        <f t="shared" si="60"/>
        <v>0</v>
      </c>
      <c r="V58" s="165">
        <f t="shared" si="61"/>
        <v>900000</v>
      </c>
      <c r="W58" s="488"/>
      <c r="X58" s="148">
        <f t="shared" si="10"/>
        <v>0</v>
      </c>
      <c r="Y58" s="165">
        <f t="shared" si="11"/>
        <v>0</v>
      </c>
      <c r="Z58" s="488"/>
      <c r="AA58" s="148">
        <f t="shared" si="12"/>
        <v>0</v>
      </c>
      <c r="AB58" s="165">
        <f t="shared" si="13"/>
        <v>0</v>
      </c>
      <c r="AC58" s="488">
        <v>4</v>
      </c>
      <c r="AD58" s="148">
        <f t="shared" si="14"/>
        <v>0</v>
      </c>
      <c r="AE58" s="165">
        <f t="shared" si="15"/>
        <v>3600000</v>
      </c>
      <c r="AF58" s="488"/>
      <c r="AG58" s="148">
        <f t="shared" si="16"/>
        <v>0</v>
      </c>
      <c r="AH58" s="165">
        <f t="shared" si="17"/>
        <v>0</v>
      </c>
      <c r="AI58" s="488"/>
      <c r="AJ58" s="148">
        <f t="shared" si="18"/>
        <v>0</v>
      </c>
      <c r="AK58" s="165">
        <f t="shared" si="19"/>
        <v>0</v>
      </c>
      <c r="AL58" s="488"/>
      <c r="AM58" s="148">
        <f t="shared" si="20"/>
        <v>0</v>
      </c>
      <c r="AN58" s="165">
        <f t="shared" si="21"/>
        <v>0</v>
      </c>
      <c r="AO58" s="488"/>
      <c r="AP58" s="148">
        <f t="shared" si="22"/>
        <v>0</v>
      </c>
      <c r="AQ58" s="165">
        <f t="shared" si="23"/>
        <v>0</v>
      </c>
      <c r="AR58" s="488"/>
      <c r="AS58" s="148">
        <f t="shared" si="24"/>
        <v>0</v>
      </c>
      <c r="AT58" s="165">
        <f t="shared" si="25"/>
        <v>0</v>
      </c>
      <c r="AU58" s="488"/>
      <c r="AV58" s="148">
        <f t="shared" si="26"/>
        <v>0</v>
      </c>
      <c r="AW58" s="165">
        <f t="shared" si="27"/>
        <v>0</v>
      </c>
      <c r="AX58" s="488"/>
      <c r="AY58" s="148">
        <f t="shared" si="28"/>
        <v>0</v>
      </c>
      <c r="AZ58" s="165">
        <f t="shared" si="29"/>
        <v>0</v>
      </c>
      <c r="BA58" s="488"/>
      <c r="BB58" s="148">
        <f t="shared" si="62"/>
        <v>0</v>
      </c>
      <c r="BC58" s="165">
        <f t="shared" si="31"/>
        <v>0</v>
      </c>
      <c r="BD58" s="488"/>
      <c r="BE58" s="148">
        <f t="shared" si="63"/>
        <v>0</v>
      </c>
      <c r="BF58" s="165">
        <f t="shared" si="33"/>
        <v>0</v>
      </c>
      <c r="BG58" s="488"/>
      <c r="BH58" s="148">
        <f t="shared" si="64"/>
        <v>0</v>
      </c>
      <c r="BI58" s="165">
        <f t="shared" si="35"/>
        <v>0</v>
      </c>
      <c r="BJ58" s="488"/>
      <c r="BK58" s="148">
        <f t="shared" si="65"/>
        <v>0</v>
      </c>
      <c r="BL58" s="165">
        <f t="shared" si="37"/>
        <v>0</v>
      </c>
      <c r="BM58" s="488"/>
      <c r="BN58" s="148">
        <f t="shared" si="66"/>
        <v>0</v>
      </c>
      <c r="BO58" s="165">
        <f t="shared" si="39"/>
        <v>0</v>
      </c>
      <c r="BP58" s="488"/>
      <c r="BQ58" s="148">
        <f t="shared" si="67"/>
        <v>0</v>
      </c>
      <c r="BR58" s="165">
        <f t="shared" si="41"/>
        <v>0</v>
      </c>
      <c r="BS58" s="488"/>
      <c r="BT58" s="148">
        <f t="shared" si="68"/>
        <v>0</v>
      </c>
      <c r="BU58" s="165">
        <f t="shared" si="43"/>
        <v>0</v>
      </c>
      <c r="BV58" s="488"/>
      <c r="BW58" s="148">
        <f t="shared" si="69"/>
        <v>0</v>
      </c>
      <c r="BX58" s="165">
        <f t="shared" si="45"/>
        <v>0</v>
      </c>
      <c r="BY58" s="488"/>
      <c r="BZ58" s="148">
        <f t="shared" si="70"/>
        <v>0</v>
      </c>
      <c r="CA58" s="165">
        <f t="shared" si="47"/>
        <v>0</v>
      </c>
      <c r="CB58" s="488"/>
      <c r="CC58" s="148">
        <f t="shared" si="71"/>
        <v>0</v>
      </c>
      <c r="CD58" s="165">
        <f t="shared" si="49"/>
        <v>0</v>
      </c>
      <c r="CE58" s="488"/>
      <c r="CF58" s="148">
        <f t="shared" si="72"/>
        <v>0</v>
      </c>
      <c r="CG58" s="165">
        <f t="shared" si="51"/>
        <v>0</v>
      </c>
      <c r="CH58" s="488">
        <v>1</v>
      </c>
      <c r="CI58" s="148">
        <f t="shared" si="73"/>
        <v>0</v>
      </c>
      <c r="CJ58" s="165">
        <f t="shared" si="53"/>
        <v>900000</v>
      </c>
      <c r="CK58" s="488"/>
      <c r="CL58" s="148">
        <f t="shared" si="74"/>
        <v>0</v>
      </c>
      <c r="CM58" s="165">
        <f t="shared" si="55"/>
        <v>0</v>
      </c>
      <c r="CN58" s="488"/>
      <c r="CO58" s="148">
        <f t="shared" si="75"/>
        <v>0</v>
      </c>
      <c r="CP58" s="165">
        <f t="shared" si="57"/>
        <v>0</v>
      </c>
      <c r="CQ58" s="488"/>
      <c r="CR58" s="148">
        <f t="shared" si="76"/>
        <v>0</v>
      </c>
      <c r="CS58" s="165">
        <f t="shared" si="59"/>
        <v>0</v>
      </c>
    </row>
    <row r="59" spans="1:100" x14ac:dyDescent="0.25">
      <c r="A59" s="17"/>
      <c r="B59" s="25" t="s">
        <v>84</v>
      </c>
      <c r="C59" s="39">
        <v>200000</v>
      </c>
      <c r="D59" s="164">
        <v>400000</v>
      </c>
      <c r="E59" s="43"/>
      <c r="F59" s="148">
        <f t="shared" si="0"/>
        <v>0</v>
      </c>
      <c r="G59" s="323">
        <f t="shared" si="1"/>
        <v>0</v>
      </c>
      <c r="H59" s="488"/>
      <c r="I59" s="148">
        <f t="shared" si="2"/>
        <v>0</v>
      </c>
      <c r="J59" s="323">
        <f t="shared" si="3"/>
        <v>0</v>
      </c>
      <c r="K59" s="488"/>
      <c r="L59" s="148">
        <f t="shared" si="4"/>
        <v>0</v>
      </c>
      <c r="M59" s="165">
        <f t="shared" si="5"/>
        <v>0</v>
      </c>
      <c r="N59" s="488">
        <f>1</f>
        <v>1</v>
      </c>
      <c r="O59" s="148">
        <f t="shared" si="6"/>
        <v>0</v>
      </c>
      <c r="P59" s="165">
        <f t="shared" si="7"/>
        <v>400000</v>
      </c>
      <c r="Q59" s="488"/>
      <c r="R59" s="148">
        <f t="shared" si="8"/>
        <v>0</v>
      </c>
      <c r="S59" s="165">
        <f t="shared" si="9"/>
        <v>0</v>
      </c>
      <c r="T59" s="488"/>
      <c r="U59" s="148">
        <f t="shared" si="60"/>
        <v>0</v>
      </c>
      <c r="V59" s="165">
        <f t="shared" si="61"/>
        <v>0</v>
      </c>
      <c r="W59" s="488"/>
      <c r="X59" s="148">
        <f t="shared" si="10"/>
        <v>0</v>
      </c>
      <c r="Y59" s="165">
        <f t="shared" si="11"/>
        <v>0</v>
      </c>
      <c r="Z59" s="488"/>
      <c r="AA59" s="148">
        <f t="shared" si="12"/>
        <v>0</v>
      </c>
      <c r="AB59" s="165">
        <f t="shared" si="13"/>
        <v>0</v>
      </c>
      <c r="AC59" s="488"/>
      <c r="AD59" s="148">
        <f t="shared" si="14"/>
        <v>0</v>
      </c>
      <c r="AE59" s="165">
        <f t="shared" si="15"/>
        <v>0</v>
      </c>
      <c r="AF59" s="488"/>
      <c r="AG59" s="148">
        <f t="shared" si="16"/>
        <v>0</v>
      </c>
      <c r="AH59" s="165">
        <f t="shared" si="17"/>
        <v>0</v>
      </c>
      <c r="AI59" s="488"/>
      <c r="AJ59" s="148">
        <f t="shared" si="18"/>
        <v>0</v>
      </c>
      <c r="AK59" s="165">
        <f t="shared" si="19"/>
        <v>0</v>
      </c>
      <c r="AL59" s="488"/>
      <c r="AM59" s="148">
        <f t="shared" si="20"/>
        <v>0</v>
      </c>
      <c r="AN59" s="165">
        <f t="shared" si="21"/>
        <v>0</v>
      </c>
      <c r="AO59" s="488"/>
      <c r="AP59" s="148">
        <f t="shared" si="22"/>
        <v>0</v>
      </c>
      <c r="AQ59" s="165">
        <f t="shared" si="23"/>
        <v>0</v>
      </c>
      <c r="AR59" s="488"/>
      <c r="AS59" s="148">
        <f t="shared" si="24"/>
        <v>0</v>
      </c>
      <c r="AT59" s="165">
        <f t="shared" si="25"/>
        <v>0</v>
      </c>
      <c r="AU59" s="488"/>
      <c r="AV59" s="148">
        <f t="shared" si="26"/>
        <v>0</v>
      </c>
      <c r="AW59" s="165">
        <f t="shared" si="27"/>
        <v>0</v>
      </c>
      <c r="AX59" s="488">
        <f>1</f>
        <v>1</v>
      </c>
      <c r="AY59" s="148">
        <f t="shared" si="28"/>
        <v>0</v>
      </c>
      <c r="AZ59" s="165">
        <f t="shared" si="29"/>
        <v>400000</v>
      </c>
      <c r="BA59" s="488">
        <f>1</f>
        <v>1</v>
      </c>
      <c r="BB59" s="148">
        <f t="shared" si="62"/>
        <v>0</v>
      </c>
      <c r="BC59" s="165">
        <f t="shared" si="31"/>
        <v>400000</v>
      </c>
      <c r="BD59" s="488"/>
      <c r="BE59" s="148">
        <f t="shared" si="63"/>
        <v>0</v>
      </c>
      <c r="BF59" s="165">
        <f t="shared" si="33"/>
        <v>0</v>
      </c>
      <c r="BG59" s="488"/>
      <c r="BH59" s="148">
        <f t="shared" si="64"/>
        <v>0</v>
      </c>
      <c r="BI59" s="165">
        <f t="shared" si="35"/>
        <v>0</v>
      </c>
      <c r="BJ59" s="488"/>
      <c r="BK59" s="148">
        <f t="shared" si="65"/>
        <v>0</v>
      </c>
      <c r="BL59" s="165">
        <f t="shared" si="37"/>
        <v>0</v>
      </c>
      <c r="BM59" s="488"/>
      <c r="BN59" s="148">
        <f t="shared" si="66"/>
        <v>0</v>
      </c>
      <c r="BO59" s="165">
        <f t="shared" si="39"/>
        <v>0</v>
      </c>
      <c r="BP59" s="488"/>
      <c r="BQ59" s="148">
        <f t="shared" si="67"/>
        <v>0</v>
      </c>
      <c r="BR59" s="165">
        <f t="shared" si="41"/>
        <v>0</v>
      </c>
      <c r="BS59" s="488"/>
      <c r="BT59" s="148">
        <f t="shared" si="68"/>
        <v>0</v>
      </c>
      <c r="BU59" s="165">
        <f t="shared" si="43"/>
        <v>0</v>
      </c>
      <c r="BV59" s="488"/>
      <c r="BW59" s="148">
        <f t="shared" si="69"/>
        <v>0</v>
      </c>
      <c r="BX59" s="165">
        <f t="shared" si="45"/>
        <v>0</v>
      </c>
      <c r="BY59" s="488"/>
      <c r="BZ59" s="148">
        <f t="shared" si="70"/>
        <v>0</v>
      </c>
      <c r="CA59" s="165">
        <f t="shared" si="47"/>
        <v>0</v>
      </c>
      <c r="CB59" s="488"/>
      <c r="CC59" s="148">
        <f t="shared" si="71"/>
        <v>0</v>
      </c>
      <c r="CD59" s="165">
        <f t="shared" si="49"/>
        <v>0</v>
      </c>
      <c r="CE59" s="488"/>
      <c r="CF59" s="148">
        <f t="shared" si="72"/>
        <v>0</v>
      </c>
      <c r="CG59" s="165">
        <f t="shared" si="51"/>
        <v>0</v>
      </c>
      <c r="CH59" s="488"/>
      <c r="CI59" s="148">
        <f t="shared" si="73"/>
        <v>0</v>
      </c>
      <c r="CJ59" s="165">
        <f t="shared" si="53"/>
        <v>0</v>
      </c>
      <c r="CK59" s="488"/>
      <c r="CL59" s="148">
        <f t="shared" si="74"/>
        <v>0</v>
      </c>
      <c r="CM59" s="165">
        <f t="shared" si="55"/>
        <v>0</v>
      </c>
      <c r="CN59" s="488"/>
      <c r="CO59" s="148">
        <f t="shared" si="75"/>
        <v>0</v>
      </c>
      <c r="CP59" s="165">
        <f t="shared" si="57"/>
        <v>0</v>
      </c>
      <c r="CQ59" s="488"/>
      <c r="CR59" s="148">
        <f t="shared" si="76"/>
        <v>0</v>
      </c>
      <c r="CS59" s="165">
        <f t="shared" si="59"/>
        <v>0</v>
      </c>
    </row>
    <row r="60" spans="1:100" x14ac:dyDescent="0.25">
      <c r="A60" s="17"/>
      <c r="B60" s="25"/>
      <c r="C60" s="39"/>
      <c r="D60" s="164"/>
      <c r="E60" s="187"/>
      <c r="F60" s="148"/>
      <c r="G60" s="323"/>
      <c r="H60" s="488"/>
      <c r="I60" s="148"/>
      <c r="J60" s="323"/>
      <c r="K60" s="488"/>
      <c r="L60" s="148"/>
      <c r="M60" s="165">
        <f t="shared" si="5"/>
        <v>0</v>
      </c>
      <c r="N60" s="488"/>
      <c r="O60" s="148"/>
      <c r="P60" s="165">
        <f t="shared" si="7"/>
        <v>0</v>
      </c>
      <c r="Q60" s="488"/>
      <c r="R60" s="148"/>
      <c r="S60" s="165">
        <f>Q60*D60</f>
        <v>0</v>
      </c>
      <c r="T60" s="488"/>
      <c r="U60" s="148"/>
      <c r="V60" s="165">
        <f t="shared" si="61"/>
        <v>0</v>
      </c>
      <c r="W60" s="488"/>
      <c r="X60" s="148"/>
      <c r="Y60" s="165">
        <f t="shared" si="11"/>
        <v>0</v>
      </c>
      <c r="Z60" s="488"/>
      <c r="AA60" s="148"/>
      <c r="AB60" s="165">
        <f>Z60*D60</f>
        <v>0</v>
      </c>
      <c r="AC60" s="488"/>
      <c r="AD60" s="148"/>
      <c r="AE60" s="165">
        <f t="shared" si="15"/>
        <v>0</v>
      </c>
      <c r="AF60" s="488"/>
      <c r="AG60" s="148"/>
      <c r="AH60" s="165">
        <f t="shared" si="17"/>
        <v>0</v>
      </c>
      <c r="AI60" s="488"/>
      <c r="AJ60" s="148"/>
      <c r="AK60" s="165">
        <f t="shared" si="19"/>
        <v>0</v>
      </c>
      <c r="AL60" s="488"/>
      <c r="AM60" s="148"/>
      <c r="AN60" s="165">
        <f t="shared" si="21"/>
        <v>0</v>
      </c>
      <c r="AO60" s="488"/>
      <c r="AP60" s="148"/>
      <c r="AQ60" s="165">
        <f t="shared" si="23"/>
        <v>0</v>
      </c>
      <c r="AR60" s="488"/>
      <c r="AS60" s="148"/>
      <c r="AT60" s="165">
        <f t="shared" si="25"/>
        <v>0</v>
      </c>
      <c r="AU60" s="488"/>
      <c r="AV60" s="148"/>
      <c r="AW60" s="165">
        <f t="shared" si="27"/>
        <v>0</v>
      </c>
      <c r="AX60" s="488"/>
      <c r="AY60" s="148"/>
      <c r="AZ60" s="165">
        <f t="shared" si="29"/>
        <v>0</v>
      </c>
      <c r="BA60" s="488"/>
      <c r="BB60" s="148"/>
      <c r="BC60" s="165">
        <f t="shared" si="31"/>
        <v>0</v>
      </c>
      <c r="BD60" s="488"/>
      <c r="BE60" s="148"/>
      <c r="BF60" s="165">
        <f t="shared" si="33"/>
        <v>0</v>
      </c>
      <c r="BG60" s="488"/>
      <c r="BH60" s="148"/>
      <c r="BI60" s="165">
        <f t="shared" si="35"/>
        <v>0</v>
      </c>
      <c r="BJ60" s="488"/>
      <c r="BK60" s="148"/>
      <c r="BL60" s="165">
        <f t="shared" si="37"/>
        <v>0</v>
      </c>
      <c r="BM60" s="488"/>
      <c r="BN60" s="148"/>
      <c r="BO60" s="165">
        <f t="shared" si="39"/>
        <v>0</v>
      </c>
      <c r="BP60" s="488"/>
      <c r="BQ60" s="148"/>
      <c r="BR60" s="165">
        <f t="shared" si="41"/>
        <v>0</v>
      </c>
      <c r="BS60" s="488"/>
      <c r="BT60" s="148"/>
      <c r="BU60" s="165">
        <f t="shared" si="43"/>
        <v>0</v>
      </c>
      <c r="BV60" s="488"/>
      <c r="BW60" s="148"/>
      <c r="BX60" s="165">
        <f t="shared" si="45"/>
        <v>0</v>
      </c>
      <c r="BY60" s="488"/>
      <c r="BZ60" s="148"/>
      <c r="CA60" s="165">
        <f t="shared" si="47"/>
        <v>0</v>
      </c>
      <c r="CB60" s="488"/>
      <c r="CC60" s="148"/>
      <c r="CD60" s="165">
        <f t="shared" si="49"/>
        <v>0</v>
      </c>
      <c r="CE60" s="488"/>
      <c r="CF60" s="148"/>
      <c r="CG60" s="165">
        <f t="shared" si="51"/>
        <v>0</v>
      </c>
      <c r="CH60" s="488"/>
      <c r="CI60" s="148"/>
      <c r="CJ60" s="165">
        <f t="shared" si="53"/>
        <v>0</v>
      </c>
      <c r="CK60" s="488"/>
      <c r="CL60" s="148"/>
      <c r="CM60" s="165">
        <f t="shared" si="55"/>
        <v>0</v>
      </c>
      <c r="CN60" s="488"/>
      <c r="CO60" s="148"/>
      <c r="CP60" s="165">
        <f t="shared" si="57"/>
        <v>0</v>
      </c>
      <c r="CQ60" s="488"/>
      <c r="CR60" s="148"/>
      <c r="CS60" s="165">
        <f t="shared" si="59"/>
        <v>0</v>
      </c>
    </row>
    <row r="61" spans="1:100" x14ac:dyDescent="0.25">
      <c r="A61" s="17"/>
      <c r="B61" s="25" t="s">
        <v>87</v>
      </c>
      <c r="C61" s="39">
        <v>15000</v>
      </c>
      <c r="D61" s="164">
        <v>130000</v>
      </c>
      <c r="E61" s="44"/>
      <c r="F61" s="148">
        <f t="shared" si="0"/>
        <v>0</v>
      </c>
      <c r="G61" s="323">
        <f t="shared" si="1"/>
        <v>0</v>
      </c>
      <c r="H61" s="488"/>
      <c r="I61" s="148">
        <f t="shared" si="2"/>
        <v>0</v>
      </c>
      <c r="J61" s="323">
        <f t="shared" si="3"/>
        <v>0</v>
      </c>
      <c r="K61" s="488"/>
      <c r="L61" s="148">
        <f t="shared" ref="L61:L70" si="77">K61*F61</f>
        <v>0</v>
      </c>
      <c r="M61" s="165">
        <f t="shared" si="5"/>
        <v>0</v>
      </c>
      <c r="N61" s="488">
        <f>1</f>
        <v>1</v>
      </c>
      <c r="O61" s="148">
        <f t="shared" ref="O61:O70" si="78">N61*I61</f>
        <v>0</v>
      </c>
      <c r="P61" s="165">
        <f t="shared" si="7"/>
        <v>130000</v>
      </c>
      <c r="Q61" s="488"/>
      <c r="R61" s="148">
        <f t="shared" ref="R61:R70" si="79">Q61*L61</f>
        <v>0</v>
      </c>
      <c r="S61" s="165">
        <f t="shared" si="9"/>
        <v>0</v>
      </c>
      <c r="T61" s="488">
        <v>1</v>
      </c>
      <c r="U61" s="148">
        <f t="shared" ref="U61:U70" si="80">T61*O61</f>
        <v>0</v>
      </c>
      <c r="V61" s="165">
        <f t="shared" si="61"/>
        <v>130000</v>
      </c>
      <c r="W61" s="488"/>
      <c r="X61" s="148">
        <f t="shared" ref="X61:X70" si="81">W61*R61</f>
        <v>0</v>
      </c>
      <c r="Y61" s="165">
        <f t="shared" si="11"/>
        <v>0</v>
      </c>
      <c r="Z61" s="488"/>
      <c r="AA61" s="148">
        <f t="shared" ref="AA61:AA70" si="82">Z61*O61</f>
        <v>0</v>
      </c>
      <c r="AB61" s="165">
        <f t="shared" si="13"/>
        <v>0</v>
      </c>
      <c r="AC61" s="488">
        <f>1+1+1</f>
        <v>3</v>
      </c>
      <c r="AD61" s="148">
        <f t="shared" ref="AD61:AD70" si="83">AC61*R61</f>
        <v>0</v>
      </c>
      <c r="AE61" s="165">
        <f t="shared" si="15"/>
        <v>390000</v>
      </c>
      <c r="AF61" s="488">
        <f>1</f>
        <v>1</v>
      </c>
      <c r="AG61" s="148">
        <f t="shared" ref="AG61:AG70" si="84">AF61*U61</f>
        <v>0</v>
      </c>
      <c r="AH61" s="165">
        <f t="shared" si="17"/>
        <v>130000</v>
      </c>
      <c r="AI61" s="488"/>
      <c r="AJ61" s="148">
        <f t="shared" ref="AJ61:AJ70" si="85">AI61*X61</f>
        <v>0</v>
      </c>
      <c r="AK61" s="165">
        <f t="shared" si="19"/>
        <v>0</v>
      </c>
      <c r="AL61" s="488">
        <f>1</f>
        <v>1</v>
      </c>
      <c r="AM61" s="148">
        <f t="shared" ref="AM61:AM70" si="86">AL61*AA61</f>
        <v>0</v>
      </c>
      <c r="AN61" s="165">
        <f t="shared" si="21"/>
        <v>130000</v>
      </c>
      <c r="AO61" s="488"/>
      <c r="AP61" s="148">
        <f t="shared" ref="AP61:AP70" si="87">AO61*AD61</f>
        <v>0</v>
      </c>
      <c r="AQ61" s="165">
        <f t="shared" si="23"/>
        <v>0</v>
      </c>
      <c r="AR61" s="488"/>
      <c r="AS61" s="148">
        <f t="shared" ref="AS61:AS70" si="88">AR61*AG61</f>
        <v>0</v>
      </c>
      <c r="AT61" s="165">
        <f t="shared" si="25"/>
        <v>0</v>
      </c>
      <c r="AU61" s="488">
        <f>1</f>
        <v>1</v>
      </c>
      <c r="AV61" s="148">
        <f t="shared" ref="AV61:AV70" si="89">AU61*AG61</f>
        <v>0</v>
      </c>
      <c r="AW61" s="165">
        <f t="shared" si="27"/>
        <v>130000</v>
      </c>
      <c r="AX61" s="488"/>
      <c r="AY61" s="148">
        <f t="shared" ref="AY61:AY70" si="90">AX61*AJ61</f>
        <v>0</v>
      </c>
      <c r="AZ61" s="165">
        <f t="shared" si="29"/>
        <v>0</v>
      </c>
      <c r="BA61" s="488"/>
      <c r="BB61" s="148">
        <f t="shared" ref="BB61:BB70" si="91">BA61*AM61</f>
        <v>0</v>
      </c>
      <c r="BC61" s="165">
        <f t="shared" si="31"/>
        <v>0</v>
      </c>
      <c r="BD61" s="488"/>
      <c r="BE61" s="148">
        <f t="shared" ref="BE61:BE70" si="92">BD61*AP61</f>
        <v>0</v>
      </c>
      <c r="BF61" s="165">
        <f t="shared" si="33"/>
        <v>0</v>
      </c>
      <c r="BG61" s="488"/>
      <c r="BH61" s="148">
        <f t="shared" ref="BH61:BH70" si="93">BG61*AP61</f>
        <v>0</v>
      </c>
      <c r="BI61" s="165">
        <f t="shared" si="35"/>
        <v>0</v>
      </c>
      <c r="BJ61" s="488"/>
      <c r="BK61" s="148">
        <f t="shared" ref="BK61:BK70" si="94">BJ61*AS61</f>
        <v>0</v>
      </c>
      <c r="BL61" s="165">
        <f t="shared" si="37"/>
        <v>0</v>
      </c>
      <c r="BM61" s="488"/>
      <c r="BN61" s="148">
        <f t="shared" ref="BN61:BN70" si="95">BM61*AS61</f>
        <v>0</v>
      </c>
      <c r="BO61" s="165">
        <f t="shared" si="39"/>
        <v>0</v>
      </c>
      <c r="BP61" s="488"/>
      <c r="BQ61" s="148">
        <f t="shared" ref="BQ61:BQ70" si="96">BP61*AV61</f>
        <v>0</v>
      </c>
      <c r="BR61" s="165">
        <f t="shared" si="41"/>
        <v>0</v>
      </c>
      <c r="BS61" s="488"/>
      <c r="BT61" s="148">
        <f t="shared" ref="BT61:BT70" si="97">BS61*AY61</f>
        <v>0</v>
      </c>
      <c r="BU61" s="165">
        <f t="shared" si="43"/>
        <v>0</v>
      </c>
      <c r="BV61" s="488"/>
      <c r="BW61" s="148">
        <f t="shared" ref="BW61:BW70" si="98">BV61*BB61</f>
        <v>0</v>
      </c>
      <c r="BX61" s="165">
        <f t="shared" si="45"/>
        <v>0</v>
      </c>
      <c r="BY61" s="488"/>
      <c r="BZ61" s="148">
        <f t="shared" ref="BZ61:BZ70" si="99">BY61*BE61</f>
        <v>0</v>
      </c>
      <c r="CA61" s="165">
        <f t="shared" si="47"/>
        <v>0</v>
      </c>
      <c r="CB61" s="488">
        <v>1</v>
      </c>
      <c r="CC61" s="148">
        <f t="shared" ref="CC61:CC70" si="100">CB61*BH61</f>
        <v>0</v>
      </c>
      <c r="CD61" s="165">
        <f t="shared" si="49"/>
        <v>130000</v>
      </c>
      <c r="CE61" s="488"/>
      <c r="CF61" s="148">
        <f t="shared" ref="CF61:CF70" si="101">CE61*BK61</f>
        <v>0</v>
      </c>
      <c r="CG61" s="165">
        <f t="shared" si="51"/>
        <v>0</v>
      </c>
      <c r="CH61" s="488"/>
      <c r="CI61" s="148">
        <f t="shared" ref="CI61:CI70" si="102">CH61*BN61</f>
        <v>0</v>
      </c>
      <c r="CJ61" s="165">
        <f t="shared" si="53"/>
        <v>0</v>
      </c>
      <c r="CK61" s="488">
        <v>1</v>
      </c>
      <c r="CL61" s="148">
        <f t="shared" ref="CL61:CL70" si="103">CK61*BQ61</f>
        <v>0</v>
      </c>
      <c r="CM61" s="165">
        <f t="shared" si="55"/>
        <v>130000</v>
      </c>
      <c r="CN61" s="488"/>
      <c r="CO61" s="148">
        <f t="shared" ref="CO61:CO70" si="104">CN61*BT61</f>
        <v>0</v>
      </c>
      <c r="CP61" s="165">
        <f t="shared" si="57"/>
        <v>0</v>
      </c>
      <c r="CQ61" s="488"/>
      <c r="CR61" s="148">
        <f t="shared" ref="CR61:CR70" si="105">CQ61*BW61</f>
        <v>0</v>
      </c>
      <c r="CS61" s="165">
        <f t="shared" si="59"/>
        <v>0</v>
      </c>
    </row>
    <row r="62" spans="1:100" x14ac:dyDescent="0.25">
      <c r="A62" s="17"/>
      <c r="B62" s="25" t="s">
        <v>88</v>
      </c>
      <c r="C62" s="39">
        <v>30000</v>
      </c>
      <c r="D62" s="164">
        <v>150000</v>
      </c>
      <c r="E62" s="46"/>
      <c r="F62" s="148">
        <f t="shared" si="0"/>
        <v>0</v>
      </c>
      <c r="G62" s="323">
        <f t="shared" si="1"/>
        <v>0</v>
      </c>
      <c r="H62" s="488"/>
      <c r="I62" s="148">
        <f t="shared" si="2"/>
        <v>0</v>
      </c>
      <c r="J62" s="323">
        <f t="shared" si="3"/>
        <v>0</v>
      </c>
      <c r="K62" s="488"/>
      <c r="L62" s="148">
        <f t="shared" si="77"/>
        <v>0</v>
      </c>
      <c r="M62" s="165">
        <f t="shared" si="5"/>
        <v>0</v>
      </c>
      <c r="N62" s="488"/>
      <c r="O62" s="148">
        <f t="shared" si="78"/>
        <v>0</v>
      </c>
      <c r="P62" s="165">
        <f t="shared" si="7"/>
        <v>0</v>
      </c>
      <c r="Q62" s="488"/>
      <c r="R62" s="148">
        <f t="shared" si="79"/>
        <v>0</v>
      </c>
      <c r="S62" s="165">
        <f t="shared" si="9"/>
        <v>0</v>
      </c>
      <c r="T62" s="488"/>
      <c r="U62" s="148">
        <f t="shared" si="80"/>
        <v>0</v>
      </c>
      <c r="V62" s="165">
        <f t="shared" si="61"/>
        <v>0</v>
      </c>
      <c r="W62" s="488"/>
      <c r="X62" s="148">
        <f t="shared" si="81"/>
        <v>0</v>
      </c>
      <c r="Y62" s="165">
        <f t="shared" si="11"/>
        <v>0</v>
      </c>
      <c r="Z62" s="488"/>
      <c r="AA62" s="148">
        <f t="shared" si="82"/>
        <v>0</v>
      </c>
      <c r="AB62" s="165">
        <f t="shared" si="13"/>
        <v>0</v>
      </c>
      <c r="AC62" s="488"/>
      <c r="AD62" s="148">
        <f t="shared" si="83"/>
        <v>0</v>
      </c>
      <c r="AE62" s="165">
        <f t="shared" si="15"/>
        <v>0</v>
      </c>
      <c r="AF62" s="488"/>
      <c r="AG62" s="148">
        <f t="shared" si="84"/>
        <v>0</v>
      </c>
      <c r="AH62" s="165">
        <f t="shared" si="17"/>
        <v>0</v>
      </c>
      <c r="AI62" s="488"/>
      <c r="AJ62" s="148">
        <f t="shared" si="85"/>
        <v>0</v>
      </c>
      <c r="AK62" s="165">
        <f t="shared" si="19"/>
        <v>0</v>
      </c>
      <c r="AL62" s="488"/>
      <c r="AM62" s="148">
        <f t="shared" si="86"/>
        <v>0</v>
      </c>
      <c r="AN62" s="165">
        <f t="shared" si="21"/>
        <v>0</v>
      </c>
      <c r="AO62" s="488">
        <f>1</f>
        <v>1</v>
      </c>
      <c r="AP62" s="148">
        <f t="shared" si="87"/>
        <v>0</v>
      </c>
      <c r="AQ62" s="165">
        <f t="shared" si="23"/>
        <v>150000</v>
      </c>
      <c r="AR62" s="488"/>
      <c r="AS62" s="148">
        <f t="shared" si="88"/>
        <v>0</v>
      </c>
      <c r="AT62" s="165">
        <f t="shared" si="25"/>
        <v>0</v>
      </c>
      <c r="AU62" s="488"/>
      <c r="AV62" s="148">
        <f t="shared" si="89"/>
        <v>0</v>
      </c>
      <c r="AW62" s="165">
        <f t="shared" si="27"/>
        <v>0</v>
      </c>
      <c r="AX62" s="488"/>
      <c r="AY62" s="148">
        <f t="shared" si="90"/>
        <v>0</v>
      </c>
      <c r="AZ62" s="165">
        <f t="shared" si="29"/>
        <v>0</v>
      </c>
      <c r="BA62" s="488"/>
      <c r="BB62" s="148">
        <f t="shared" si="91"/>
        <v>0</v>
      </c>
      <c r="BC62" s="165">
        <f t="shared" si="31"/>
        <v>0</v>
      </c>
      <c r="BD62" s="488">
        <f>1+1</f>
        <v>2</v>
      </c>
      <c r="BE62" s="148">
        <f t="shared" si="92"/>
        <v>0</v>
      </c>
      <c r="BF62" s="165">
        <f t="shared" si="33"/>
        <v>300000</v>
      </c>
      <c r="BG62" s="488"/>
      <c r="BH62" s="148">
        <f t="shared" si="93"/>
        <v>0</v>
      </c>
      <c r="BI62" s="165">
        <f t="shared" si="35"/>
        <v>0</v>
      </c>
      <c r="BJ62" s="488">
        <f>1+1+1</f>
        <v>3</v>
      </c>
      <c r="BK62" s="148">
        <f t="shared" si="94"/>
        <v>0</v>
      </c>
      <c r="BL62" s="165">
        <f t="shared" si="37"/>
        <v>450000</v>
      </c>
      <c r="BM62" s="488"/>
      <c r="BN62" s="148">
        <f t="shared" si="95"/>
        <v>0</v>
      </c>
      <c r="BO62" s="165">
        <f t="shared" si="39"/>
        <v>0</v>
      </c>
      <c r="BP62" s="488"/>
      <c r="BQ62" s="148">
        <f t="shared" si="96"/>
        <v>0</v>
      </c>
      <c r="BR62" s="165">
        <f t="shared" si="41"/>
        <v>0</v>
      </c>
      <c r="BS62" s="488"/>
      <c r="BT62" s="148">
        <f t="shared" si="97"/>
        <v>0</v>
      </c>
      <c r="BU62" s="165">
        <f t="shared" si="43"/>
        <v>0</v>
      </c>
      <c r="BV62" s="488">
        <f>1</f>
        <v>1</v>
      </c>
      <c r="BW62" s="148">
        <f t="shared" si="98"/>
        <v>0</v>
      </c>
      <c r="BX62" s="165">
        <f t="shared" si="45"/>
        <v>150000</v>
      </c>
      <c r="BY62" s="488"/>
      <c r="BZ62" s="148">
        <f t="shared" si="99"/>
        <v>0</v>
      </c>
      <c r="CA62" s="165">
        <f t="shared" si="47"/>
        <v>0</v>
      </c>
      <c r="CB62" s="488"/>
      <c r="CC62" s="148">
        <f t="shared" si="100"/>
        <v>0</v>
      </c>
      <c r="CD62" s="165">
        <f t="shared" si="49"/>
        <v>0</v>
      </c>
      <c r="CE62" s="488"/>
      <c r="CF62" s="148">
        <f t="shared" si="101"/>
        <v>0</v>
      </c>
      <c r="CG62" s="165">
        <f t="shared" si="51"/>
        <v>0</v>
      </c>
      <c r="CH62" s="488"/>
      <c r="CI62" s="148">
        <f t="shared" si="102"/>
        <v>0</v>
      </c>
      <c r="CJ62" s="165">
        <f t="shared" si="53"/>
        <v>0</v>
      </c>
      <c r="CK62" s="488"/>
      <c r="CL62" s="148">
        <f t="shared" si="103"/>
        <v>0</v>
      </c>
      <c r="CM62" s="165">
        <f t="shared" si="55"/>
        <v>0</v>
      </c>
      <c r="CN62" s="488">
        <f>1</f>
        <v>1</v>
      </c>
      <c r="CO62" s="148">
        <f t="shared" si="104"/>
        <v>0</v>
      </c>
      <c r="CP62" s="165">
        <f t="shared" si="57"/>
        <v>150000</v>
      </c>
      <c r="CQ62" s="488"/>
      <c r="CR62" s="148">
        <f t="shared" si="105"/>
        <v>0</v>
      </c>
      <c r="CS62" s="165">
        <f t="shared" si="59"/>
        <v>0</v>
      </c>
    </row>
    <row r="63" spans="1:100" x14ac:dyDescent="0.25">
      <c r="A63" s="17"/>
      <c r="B63" s="25" t="s">
        <v>86</v>
      </c>
      <c r="C63" s="39">
        <v>8000</v>
      </c>
      <c r="D63" s="164">
        <v>60000</v>
      </c>
      <c r="E63" s="45"/>
      <c r="F63" s="148">
        <f t="shared" si="0"/>
        <v>0</v>
      </c>
      <c r="G63" s="323">
        <f t="shared" si="1"/>
        <v>0</v>
      </c>
      <c r="H63" s="488"/>
      <c r="I63" s="148">
        <f t="shared" si="2"/>
        <v>0</v>
      </c>
      <c r="J63" s="323">
        <f t="shared" si="3"/>
        <v>0</v>
      </c>
      <c r="K63" s="488"/>
      <c r="L63" s="148">
        <f t="shared" si="77"/>
        <v>0</v>
      </c>
      <c r="M63" s="165">
        <f t="shared" si="5"/>
        <v>0</v>
      </c>
      <c r="N63" s="488"/>
      <c r="O63" s="148">
        <f t="shared" si="78"/>
        <v>0</v>
      </c>
      <c r="P63" s="165">
        <f t="shared" si="7"/>
        <v>0</v>
      </c>
      <c r="Q63" s="488"/>
      <c r="R63" s="148">
        <f t="shared" si="79"/>
        <v>0</v>
      </c>
      <c r="S63" s="165">
        <f t="shared" si="9"/>
        <v>0</v>
      </c>
      <c r="T63" s="488"/>
      <c r="U63" s="148">
        <f t="shared" si="80"/>
        <v>0</v>
      </c>
      <c r="V63" s="165">
        <f t="shared" si="61"/>
        <v>0</v>
      </c>
      <c r="W63" s="488"/>
      <c r="X63" s="148">
        <f t="shared" si="81"/>
        <v>0</v>
      </c>
      <c r="Y63" s="165">
        <f t="shared" si="11"/>
        <v>0</v>
      </c>
      <c r="Z63" s="488"/>
      <c r="AA63" s="148">
        <f t="shared" si="82"/>
        <v>0</v>
      </c>
      <c r="AB63" s="165">
        <f t="shared" si="13"/>
        <v>0</v>
      </c>
      <c r="AC63" s="488"/>
      <c r="AD63" s="148">
        <f t="shared" si="83"/>
        <v>0</v>
      </c>
      <c r="AE63" s="165">
        <f t="shared" si="15"/>
        <v>0</v>
      </c>
      <c r="AF63" s="488"/>
      <c r="AG63" s="148">
        <f t="shared" si="84"/>
        <v>0</v>
      </c>
      <c r="AH63" s="165">
        <f t="shared" si="17"/>
        <v>0</v>
      </c>
      <c r="AI63" s="488"/>
      <c r="AJ63" s="148">
        <f t="shared" si="85"/>
        <v>0</v>
      </c>
      <c r="AK63" s="165">
        <f t="shared" si="19"/>
        <v>0</v>
      </c>
      <c r="AL63" s="488"/>
      <c r="AM63" s="148">
        <f t="shared" si="86"/>
        <v>0</v>
      </c>
      <c r="AN63" s="165">
        <f t="shared" si="21"/>
        <v>0</v>
      </c>
      <c r="AO63" s="488"/>
      <c r="AP63" s="148">
        <f t="shared" si="87"/>
        <v>0</v>
      </c>
      <c r="AQ63" s="165">
        <f t="shared" si="23"/>
        <v>0</v>
      </c>
      <c r="AR63" s="488"/>
      <c r="AS63" s="148">
        <f t="shared" si="88"/>
        <v>0</v>
      </c>
      <c r="AT63" s="165">
        <f t="shared" si="25"/>
        <v>0</v>
      </c>
      <c r="AU63" s="488"/>
      <c r="AV63" s="148">
        <f t="shared" si="89"/>
        <v>0</v>
      </c>
      <c r="AW63" s="165">
        <f t="shared" si="27"/>
        <v>0</v>
      </c>
      <c r="AX63" s="488"/>
      <c r="AY63" s="148">
        <f t="shared" si="90"/>
        <v>0</v>
      </c>
      <c r="AZ63" s="165">
        <f t="shared" si="29"/>
        <v>0</v>
      </c>
      <c r="BA63" s="488"/>
      <c r="BB63" s="148">
        <f t="shared" si="91"/>
        <v>0</v>
      </c>
      <c r="BC63" s="165">
        <f t="shared" si="31"/>
        <v>0</v>
      </c>
      <c r="BD63" s="488"/>
      <c r="BE63" s="148">
        <f t="shared" si="92"/>
        <v>0</v>
      </c>
      <c r="BF63" s="165">
        <f t="shared" si="33"/>
        <v>0</v>
      </c>
      <c r="BG63" s="488"/>
      <c r="BH63" s="148">
        <f t="shared" si="93"/>
        <v>0</v>
      </c>
      <c r="BI63" s="165">
        <f t="shared" si="35"/>
        <v>0</v>
      </c>
      <c r="BJ63" s="488"/>
      <c r="BK63" s="148">
        <f t="shared" si="94"/>
        <v>0</v>
      </c>
      <c r="BL63" s="165">
        <f t="shared" si="37"/>
        <v>0</v>
      </c>
      <c r="BM63" s="488"/>
      <c r="BN63" s="148">
        <f t="shared" si="95"/>
        <v>0</v>
      </c>
      <c r="BO63" s="165">
        <f t="shared" si="39"/>
        <v>0</v>
      </c>
      <c r="BP63" s="488"/>
      <c r="BQ63" s="148">
        <f t="shared" si="96"/>
        <v>0</v>
      </c>
      <c r="BR63" s="165">
        <f t="shared" si="41"/>
        <v>0</v>
      </c>
      <c r="BS63" s="488"/>
      <c r="BT63" s="148">
        <f t="shared" si="97"/>
        <v>0</v>
      </c>
      <c r="BU63" s="165">
        <f t="shared" si="43"/>
        <v>0</v>
      </c>
      <c r="BV63" s="488"/>
      <c r="BW63" s="148">
        <f t="shared" si="98"/>
        <v>0</v>
      </c>
      <c r="BX63" s="165">
        <f t="shared" si="45"/>
        <v>0</v>
      </c>
      <c r="BY63" s="488"/>
      <c r="BZ63" s="148">
        <f t="shared" si="99"/>
        <v>0</v>
      </c>
      <c r="CA63" s="165">
        <f t="shared" si="47"/>
        <v>0</v>
      </c>
      <c r="CB63" s="488"/>
      <c r="CC63" s="148">
        <f t="shared" si="100"/>
        <v>0</v>
      </c>
      <c r="CD63" s="165">
        <f t="shared" si="49"/>
        <v>0</v>
      </c>
      <c r="CE63" s="488"/>
      <c r="CF63" s="148">
        <f t="shared" si="101"/>
        <v>0</v>
      </c>
      <c r="CG63" s="165">
        <f t="shared" si="51"/>
        <v>0</v>
      </c>
      <c r="CH63" s="488"/>
      <c r="CI63" s="148">
        <f t="shared" si="102"/>
        <v>0</v>
      </c>
      <c r="CJ63" s="165">
        <f t="shared" si="53"/>
        <v>0</v>
      </c>
      <c r="CK63" s="488"/>
      <c r="CL63" s="148">
        <f t="shared" si="103"/>
        <v>0</v>
      </c>
      <c r="CM63" s="165">
        <f t="shared" si="55"/>
        <v>0</v>
      </c>
      <c r="CN63" s="488"/>
      <c r="CO63" s="148">
        <f t="shared" si="104"/>
        <v>0</v>
      </c>
      <c r="CP63" s="165">
        <f t="shared" si="57"/>
        <v>0</v>
      </c>
      <c r="CQ63" s="488"/>
      <c r="CR63" s="148">
        <f t="shared" si="105"/>
        <v>0</v>
      </c>
      <c r="CS63" s="165">
        <f t="shared" si="59"/>
        <v>0</v>
      </c>
    </row>
    <row r="64" spans="1:100" x14ac:dyDescent="0.25">
      <c r="A64" s="17"/>
      <c r="B64" s="25" t="s">
        <v>91</v>
      </c>
      <c r="C64" s="39"/>
      <c r="D64" s="164">
        <v>60000</v>
      </c>
      <c r="E64" s="48"/>
      <c r="F64" s="148">
        <f t="shared" si="0"/>
        <v>0</v>
      </c>
      <c r="G64" s="323">
        <f t="shared" si="1"/>
        <v>0</v>
      </c>
      <c r="H64" s="488"/>
      <c r="I64" s="148">
        <f t="shared" si="2"/>
        <v>0</v>
      </c>
      <c r="J64" s="323">
        <f t="shared" si="3"/>
        <v>0</v>
      </c>
      <c r="K64" s="488"/>
      <c r="L64" s="148">
        <f t="shared" si="77"/>
        <v>0</v>
      </c>
      <c r="M64" s="165">
        <f t="shared" si="5"/>
        <v>0</v>
      </c>
      <c r="N64" s="488"/>
      <c r="O64" s="148">
        <f t="shared" si="78"/>
        <v>0</v>
      </c>
      <c r="P64" s="165">
        <f t="shared" si="7"/>
        <v>0</v>
      </c>
      <c r="Q64" s="488"/>
      <c r="R64" s="148">
        <f t="shared" si="79"/>
        <v>0</v>
      </c>
      <c r="S64" s="165">
        <f t="shared" si="9"/>
        <v>0</v>
      </c>
      <c r="T64" s="488"/>
      <c r="U64" s="148">
        <f t="shared" si="80"/>
        <v>0</v>
      </c>
      <c r="V64" s="165">
        <f t="shared" si="61"/>
        <v>0</v>
      </c>
      <c r="W64" s="488"/>
      <c r="X64" s="148">
        <f t="shared" si="81"/>
        <v>0</v>
      </c>
      <c r="Y64" s="165">
        <f t="shared" si="11"/>
        <v>0</v>
      </c>
      <c r="Z64" s="488"/>
      <c r="AA64" s="148">
        <f t="shared" si="82"/>
        <v>0</v>
      </c>
      <c r="AB64" s="165">
        <f t="shared" si="13"/>
        <v>0</v>
      </c>
      <c r="AC64" s="488"/>
      <c r="AD64" s="148">
        <f t="shared" si="83"/>
        <v>0</v>
      </c>
      <c r="AE64" s="165">
        <f t="shared" si="15"/>
        <v>0</v>
      </c>
      <c r="AF64" s="488"/>
      <c r="AG64" s="148">
        <f t="shared" si="84"/>
        <v>0</v>
      </c>
      <c r="AH64" s="165">
        <f t="shared" si="17"/>
        <v>0</v>
      </c>
      <c r="AI64" s="488"/>
      <c r="AJ64" s="148">
        <f t="shared" si="85"/>
        <v>0</v>
      </c>
      <c r="AK64" s="165">
        <f t="shared" si="19"/>
        <v>0</v>
      </c>
      <c r="AL64" s="488"/>
      <c r="AM64" s="148">
        <f t="shared" si="86"/>
        <v>0</v>
      </c>
      <c r="AN64" s="165">
        <f t="shared" si="21"/>
        <v>0</v>
      </c>
      <c r="AO64" s="488"/>
      <c r="AP64" s="148">
        <f t="shared" si="87"/>
        <v>0</v>
      </c>
      <c r="AQ64" s="165">
        <f t="shared" si="23"/>
        <v>0</v>
      </c>
      <c r="AR64" s="488">
        <v>1</v>
      </c>
      <c r="AS64" s="148">
        <f t="shared" si="88"/>
        <v>0</v>
      </c>
      <c r="AT64" s="165">
        <f t="shared" si="25"/>
        <v>60000</v>
      </c>
      <c r="AU64" s="488"/>
      <c r="AV64" s="148">
        <f t="shared" si="89"/>
        <v>0</v>
      </c>
      <c r="AW64" s="165">
        <f t="shared" si="27"/>
        <v>0</v>
      </c>
      <c r="AX64" s="488"/>
      <c r="AY64" s="148">
        <f t="shared" si="90"/>
        <v>0</v>
      </c>
      <c r="AZ64" s="165">
        <f t="shared" si="29"/>
        <v>0</v>
      </c>
      <c r="BA64" s="488"/>
      <c r="BB64" s="148">
        <f t="shared" si="91"/>
        <v>0</v>
      </c>
      <c r="BC64" s="165">
        <f t="shared" si="31"/>
        <v>0</v>
      </c>
      <c r="BD64" s="488"/>
      <c r="BE64" s="148">
        <f t="shared" si="92"/>
        <v>0</v>
      </c>
      <c r="BF64" s="165">
        <f t="shared" si="33"/>
        <v>0</v>
      </c>
      <c r="BG64" s="488"/>
      <c r="BH64" s="148">
        <f t="shared" si="93"/>
        <v>0</v>
      </c>
      <c r="BI64" s="165">
        <f t="shared" si="35"/>
        <v>0</v>
      </c>
      <c r="BJ64" s="488">
        <v>1</v>
      </c>
      <c r="BK64" s="148">
        <f t="shared" si="94"/>
        <v>0</v>
      </c>
      <c r="BL64" s="165">
        <f t="shared" si="37"/>
        <v>60000</v>
      </c>
      <c r="BM64" s="488"/>
      <c r="BN64" s="148">
        <f t="shared" si="95"/>
        <v>0</v>
      </c>
      <c r="BO64" s="165">
        <f t="shared" si="39"/>
        <v>0</v>
      </c>
      <c r="BP64" s="488"/>
      <c r="BQ64" s="148">
        <f t="shared" si="96"/>
        <v>0</v>
      </c>
      <c r="BR64" s="165">
        <f t="shared" si="41"/>
        <v>0</v>
      </c>
      <c r="BS64" s="488"/>
      <c r="BT64" s="148">
        <f t="shared" si="97"/>
        <v>0</v>
      </c>
      <c r="BU64" s="165">
        <f t="shared" si="43"/>
        <v>0</v>
      </c>
      <c r="BV64" s="488"/>
      <c r="BW64" s="148">
        <f t="shared" si="98"/>
        <v>0</v>
      </c>
      <c r="BX64" s="165">
        <f t="shared" si="45"/>
        <v>0</v>
      </c>
      <c r="BY64" s="488"/>
      <c r="BZ64" s="148">
        <f t="shared" si="99"/>
        <v>0</v>
      </c>
      <c r="CA64" s="165">
        <f t="shared" si="47"/>
        <v>0</v>
      </c>
      <c r="CB64" s="488"/>
      <c r="CC64" s="148">
        <f t="shared" si="100"/>
        <v>0</v>
      </c>
      <c r="CD64" s="165">
        <f t="shared" si="49"/>
        <v>0</v>
      </c>
      <c r="CE64" s="488"/>
      <c r="CF64" s="148">
        <f t="shared" si="101"/>
        <v>0</v>
      </c>
      <c r="CG64" s="165">
        <f t="shared" si="51"/>
        <v>0</v>
      </c>
      <c r="CH64" s="488"/>
      <c r="CI64" s="148">
        <f t="shared" si="102"/>
        <v>0</v>
      </c>
      <c r="CJ64" s="165">
        <f t="shared" si="53"/>
        <v>0</v>
      </c>
      <c r="CK64" s="488"/>
      <c r="CL64" s="148">
        <f t="shared" si="103"/>
        <v>0</v>
      </c>
      <c r="CM64" s="165">
        <f t="shared" si="55"/>
        <v>0</v>
      </c>
      <c r="CN64" s="488"/>
      <c r="CO64" s="148">
        <f t="shared" si="104"/>
        <v>0</v>
      </c>
      <c r="CP64" s="165">
        <f t="shared" si="57"/>
        <v>0</v>
      </c>
      <c r="CQ64" s="488"/>
      <c r="CR64" s="148">
        <f t="shared" si="105"/>
        <v>0</v>
      </c>
      <c r="CS64" s="165">
        <f t="shared" si="59"/>
        <v>0</v>
      </c>
    </row>
    <row r="65" spans="1:100" x14ac:dyDescent="0.25">
      <c r="A65" s="17"/>
      <c r="B65" s="25" t="s">
        <v>90</v>
      </c>
      <c r="C65" s="39">
        <v>12000</v>
      </c>
      <c r="D65" s="164">
        <v>50000</v>
      </c>
      <c r="E65" s="47"/>
      <c r="F65" s="148">
        <f t="shared" si="0"/>
        <v>0</v>
      </c>
      <c r="G65" s="323">
        <f t="shared" si="1"/>
        <v>0</v>
      </c>
      <c r="H65" s="488"/>
      <c r="I65" s="148">
        <f t="shared" si="2"/>
        <v>0</v>
      </c>
      <c r="J65" s="323">
        <f t="shared" si="3"/>
        <v>0</v>
      </c>
      <c r="K65" s="488"/>
      <c r="L65" s="148">
        <f t="shared" si="77"/>
        <v>0</v>
      </c>
      <c r="M65" s="165">
        <f t="shared" si="5"/>
        <v>0</v>
      </c>
      <c r="N65" s="488"/>
      <c r="O65" s="148">
        <f t="shared" si="78"/>
        <v>0</v>
      </c>
      <c r="P65" s="165">
        <f t="shared" si="7"/>
        <v>0</v>
      </c>
      <c r="Q65" s="488"/>
      <c r="R65" s="148">
        <f t="shared" si="79"/>
        <v>0</v>
      </c>
      <c r="S65" s="165">
        <f t="shared" si="9"/>
        <v>0</v>
      </c>
      <c r="T65" s="488"/>
      <c r="U65" s="148">
        <f t="shared" si="80"/>
        <v>0</v>
      </c>
      <c r="V65" s="165">
        <f t="shared" si="61"/>
        <v>0</v>
      </c>
      <c r="W65" s="488"/>
      <c r="X65" s="148">
        <f t="shared" si="81"/>
        <v>0</v>
      </c>
      <c r="Y65" s="165">
        <f t="shared" si="11"/>
        <v>0</v>
      </c>
      <c r="Z65" s="488"/>
      <c r="AA65" s="148">
        <f t="shared" si="82"/>
        <v>0</v>
      </c>
      <c r="AB65" s="165">
        <f t="shared" si="13"/>
        <v>0</v>
      </c>
      <c r="AC65" s="488"/>
      <c r="AD65" s="148">
        <f t="shared" si="83"/>
        <v>0</v>
      </c>
      <c r="AE65" s="165">
        <f t="shared" si="15"/>
        <v>0</v>
      </c>
      <c r="AF65" s="488"/>
      <c r="AG65" s="148">
        <f t="shared" si="84"/>
        <v>0</v>
      </c>
      <c r="AH65" s="165">
        <f t="shared" si="17"/>
        <v>0</v>
      </c>
      <c r="AI65" s="488"/>
      <c r="AJ65" s="148">
        <f t="shared" si="85"/>
        <v>0</v>
      </c>
      <c r="AK65" s="165">
        <f t="shared" si="19"/>
        <v>0</v>
      </c>
      <c r="AL65" s="488"/>
      <c r="AM65" s="148">
        <f t="shared" si="86"/>
        <v>0</v>
      </c>
      <c r="AN65" s="165">
        <f t="shared" si="21"/>
        <v>0</v>
      </c>
      <c r="AO65" s="488"/>
      <c r="AP65" s="148">
        <f t="shared" si="87"/>
        <v>0</v>
      </c>
      <c r="AQ65" s="165">
        <f t="shared" si="23"/>
        <v>0</v>
      </c>
      <c r="AR65" s="488"/>
      <c r="AS65" s="148">
        <f t="shared" si="88"/>
        <v>0</v>
      </c>
      <c r="AT65" s="165">
        <f t="shared" si="25"/>
        <v>0</v>
      </c>
      <c r="AU65" s="488"/>
      <c r="AV65" s="148">
        <f t="shared" si="89"/>
        <v>0</v>
      </c>
      <c r="AW65" s="165">
        <f t="shared" si="27"/>
        <v>0</v>
      </c>
      <c r="AX65" s="488"/>
      <c r="AY65" s="148">
        <f t="shared" si="90"/>
        <v>0</v>
      </c>
      <c r="AZ65" s="165">
        <f t="shared" si="29"/>
        <v>0</v>
      </c>
      <c r="BA65" s="488"/>
      <c r="BB65" s="148">
        <f t="shared" si="91"/>
        <v>0</v>
      </c>
      <c r="BC65" s="165">
        <f t="shared" si="31"/>
        <v>0</v>
      </c>
      <c r="BD65" s="488"/>
      <c r="BE65" s="148">
        <f t="shared" si="92"/>
        <v>0</v>
      </c>
      <c r="BF65" s="165">
        <f t="shared" si="33"/>
        <v>0</v>
      </c>
      <c r="BG65" s="488"/>
      <c r="BH65" s="148">
        <f t="shared" si="93"/>
        <v>0</v>
      </c>
      <c r="BI65" s="165">
        <f t="shared" si="35"/>
        <v>0</v>
      </c>
      <c r="BJ65" s="488"/>
      <c r="BK65" s="148">
        <f t="shared" si="94"/>
        <v>0</v>
      </c>
      <c r="BL65" s="165">
        <f t="shared" si="37"/>
        <v>0</v>
      </c>
      <c r="BM65" s="488"/>
      <c r="BN65" s="148">
        <f t="shared" si="95"/>
        <v>0</v>
      </c>
      <c r="BO65" s="165">
        <f t="shared" si="39"/>
        <v>0</v>
      </c>
      <c r="BP65" s="488"/>
      <c r="BQ65" s="148">
        <f t="shared" si="96"/>
        <v>0</v>
      </c>
      <c r="BR65" s="165">
        <f t="shared" si="41"/>
        <v>0</v>
      </c>
      <c r="BS65" s="488"/>
      <c r="BT65" s="148">
        <f t="shared" si="97"/>
        <v>0</v>
      </c>
      <c r="BU65" s="165">
        <f t="shared" si="43"/>
        <v>0</v>
      </c>
      <c r="BV65" s="488"/>
      <c r="BW65" s="148">
        <f t="shared" si="98"/>
        <v>0</v>
      </c>
      <c r="BX65" s="165">
        <f t="shared" si="45"/>
        <v>0</v>
      </c>
      <c r="BY65" s="488"/>
      <c r="BZ65" s="148">
        <f t="shared" si="99"/>
        <v>0</v>
      </c>
      <c r="CA65" s="165">
        <f t="shared" si="47"/>
        <v>0</v>
      </c>
      <c r="CB65" s="488"/>
      <c r="CC65" s="148">
        <f t="shared" si="100"/>
        <v>0</v>
      </c>
      <c r="CD65" s="165">
        <f t="shared" si="49"/>
        <v>0</v>
      </c>
      <c r="CE65" s="488"/>
      <c r="CF65" s="148">
        <f t="shared" si="101"/>
        <v>0</v>
      </c>
      <c r="CG65" s="165">
        <f t="shared" si="51"/>
        <v>0</v>
      </c>
      <c r="CH65" s="488"/>
      <c r="CI65" s="148">
        <f t="shared" si="102"/>
        <v>0</v>
      </c>
      <c r="CJ65" s="165">
        <f t="shared" si="53"/>
        <v>0</v>
      </c>
      <c r="CK65" s="488"/>
      <c r="CL65" s="148">
        <f t="shared" si="103"/>
        <v>0</v>
      </c>
      <c r="CM65" s="165">
        <f t="shared" si="55"/>
        <v>0</v>
      </c>
      <c r="CN65" s="488"/>
      <c r="CO65" s="148">
        <f t="shared" si="104"/>
        <v>0</v>
      </c>
      <c r="CP65" s="165">
        <f t="shared" si="57"/>
        <v>0</v>
      </c>
      <c r="CQ65" s="488"/>
      <c r="CR65" s="148">
        <f t="shared" si="105"/>
        <v>0</v>
      </c>
      <c r="CS65" s="165">
        <f t="shared" si="59"/>
        <v>0</v>
      </c>
    </row>
    <row r="66" spans="1:100" x14ac:dyDescent="0.25">
      <c r="A66" s="17"/>
      <c r="B66" s="25" t="s">
        <v>92</v>
      </c>
      <c r="C66" s="39"/>
      <c r="D66" s="164">
        <v>60000</v>
      </c>
      <c r="E66" s="49"/>
      <c r="F66" s="148">
        <f t="shared" si="0"/>
        <v>0</v>
      </c>
      <c r="G66" s="323">
        <f t="shared" si="1"/>
        <v>0</v>
      </c>
      <c r="H66" s="488"/>
      <c r="I66" s="148">
        <f t="shared" si="2"/>
        <v>0</v>
      </c>
      <c r="J66" s="323">
        <f t="shared" si="3"/>
        <v>0</v>
      </c>
      <c r="K66" s="488"/>
      <c r="L66" s="148">
        <f t="shared" si="77"/>
        <v>0</v>
      </c>
      <c r="M66" s="165">
        <f t="shared" si="5"/>
        <v>0</v>
      </c>
      <c r="N66" s="488"/>
      <c r="O66" s="148">
        <f t="shared" si="78"/>
        <v>0</v>
      </c>
      <c r="P66" s="165">
        <f t="shared" si="7"/>
        <v>0</v>
      </c>
      <c r="Q66" s="488"/>
      <c r="R66" s="148">
        <f t="shared" si="79"/>
        <v>0</v>
      </c>
      <c r="S66" s="165">
        <f t="shared" si="9"/>
        <v>0</v>
      </c>
      <c r="T66" s="488"/>
      <c r="U66" s="148">
        <f t="shared" si="80"/>
        <v>0</v>
      </c>
      <c r="V66" s="165">
        <f t="shared" si="61"/>
        <v>0</v>
      </c>
      <c r="W66" s="488">
        <v>2</v>
      </c>
      <c r="X66" s="148">
        <f t="shared" si="81"/>
        <v>0</v>
      </c>
      <c r="Y66" s="165">
        <f t="shared" si="11"/>
        <v>120000</v>
      </c>
      <c r="Z66" s="488">
        <f>1</f>
        <v>1</v>
      </c>
      <c r="AA66" s="148">
        <f t="shared" si="82"/>
        <v>0</v>
      </c>
      <c r="AB66" s="165">
        <f t="shared" si="13"/>
        <v>60000</v>
      </c>
      <c r="AC66" s="488"/>
      <c r="AD66" s="148">
        <f t="shared" si="83"/>
        <v>0</v>
      </c>
      <c r="AE66" s="165">
        <f t="shared" si="15"/>
        <v>0</v>
      </c>
      <c r="AF66" s="488"/>
      <c r="AG66" s="148">
        <f t="shared" si="84"/>
        <v>0</v>
      </c>
      <c r="AH66" s="165">
        <f t="shared" si="17"/>
        <v>0</v>
      </c>
      <c r="AI66" s="488"/>
      <c r="AJ66" s="148">
        <f t="shared" si="85"/>
        <v>0</v>
      </c>
      <c r="AK66" s="165">
        <f t="shared" si="19"/>
        <v>0</v>
      </c>
      <c r="AL66" s="488"/>
      <c r="AM66" s="148">
        <f t="shared" si="86"/>
        <v>0</v>
      </c>
      <c r="AN66" s="165">
        <f t="shared" si="21"/>
        <v>0</v>
      </c>
      <c r="AO66" s="488"/>
      <c r="AP66" s="148">
        <f t="shared" si="87"/>
        <v>0</v>
      </c>
      <c r="AQ66" s="165">
        <f t="shared" si="23"/>
        <v>0</v>
      </c>
      <c r="AR66" s="488"/>
      <c r="AS66" s="148">
        <f t="shared" si="88"/>
        <v>0</v>
      </c>
      <c r="AT66" s="165">
        <f t="shared" si="25"/>
        <v>0</v>
      </c>
      <c r="AU66" s="488">
        <v>1</v>
      </c>
      <c r="AV66" s="148">
        <f t="shared" si="89"/>
        <v>0</v>
      </c>
      <c r="AW66" s="165">
        <f t="shared" si="27"/>
        <v>60000</v>
      </c>
      <c r="AX66" s="488"/>
      <c r="AY66" s="148">
        <f t="shared" si="90"/>
        <v>0</v>
      </c>
      <c r="AZ66" s="165">
        <f t="shared" si="29"/>
        <v>0</v>
      </c>
      <c r="BA66" s="488"/>
      <c r="BB66" s="148">
        <f t="shared" si="91"/>
        <v>0</v>
      </c>
      <c r="BC66" s="165">
        <f t="shared" si="31"/>
        <v>0</v>
      </c>
      <c r="BD66" s="488"/>
      <c r="BE66" s="148">
        <f t="shared" si="92"/>
        <v>0</v>
      </c>
      <c r="BF66" s="165">
        <f t="shared" si="33"/>
        <v>0</v>
      </c>
      <c r="BG66" s="488"/>
      <c r="BH66" s="148">
        <f t="shared" si="93"/>
        <v>0</v>
      </c>
      <c r="BI66" s="165">
        <f t="shared" si="35"/>
        <v>0</v>
      </c>
      <c r="BJ66" s="488"/>
      <c r="BK66" s="148">
        <f t="shared" si="94"/>
        <v>0</v>
      </c>
      <c r="BL66" s="165">
        <f t="shared" si="37"/>
        <v>0</v>
      </c>
      <c r="BM66" s="488"/>
      <c r="BN66" s="148">
        <f t="shared" si="95"/>
        <v>0</v>
      </c>
      <c r="BO66" s="165">
        <f t="shared" si="39"/>
        <v>0</v>
      </c>
      <c r="BP66" s="488"/>
      <c r="BQ66" s="148">
        <f t="shared" si="96"/>
        <v>0</v>
      </c>
      <c r="BR66" s="165">
        <f t="shared" si="41"/>
        <v>0</v>
      </c>
      <c r="BS66" s="488">
        <v>2</v>
      </c>
      <c r="BT66" s="148">
        <f t="shared" si="97"/>
        <v>0</v>
      </c>
      <c r="BU66" s="165">
        <f t="shared" si="43"/>
        <v>120000</v>
      </c>
      <c r="BV66" s="488"/>
      <c r="BW66" s="148">
        <f t="shared" si="98"/>
        <v>0</v>
      </c>
      <c r="BX66" s="165">
        <f t="shared" si="45"/>
        <v>0</v>
      </c>
      <c r="BY66" s="488">
        <v>1</v>
      </c>
      <c r="BZ66" s="148">
        <f t="shared" si="99"/>
        <v>0</v>
      </c>
      <c r="CA66" s="165">
        <f t="shared" si="47"/>
        <v>60000</v>
      </c>
      <c r="CB66" s="488"/>
      <c r="CC66" s="148">
        <f t="shared" si="100"/>
        <v>0</v>
      </c>
      <c r="CD66" s="165">
        <f t="shared" si="49"/>
        <v>0</v>
      </c>
      <c r="CE66" s="488"/>
      <c r="CF66" s="148">
        <f t="shared" si="101"/>
        <v>0</v>
      </c>
      <c r="CG66" s="165">
        <f t="shared" si="51"/>
        <v>0</v>
      </c>
      <c r="CH66" s="488"/>
      <c r="CI66" s="148">
        <f t="shared" si="102"/>
        <v>0</v>
      </c>
      <c r="CJ66" s="165">
        <f t="shared" si="53"/>
        <v>0</v>
      </c>
      <c r="CK66" s="488"/>
      <c r="CL66" s="148">
        <f t="shared" si="103"/>
        <v>0</v>
      </c>
      <c r="CM66" s="165">
        <f t="shared" si="55"/>
        <v>0</v>
      </c>
      <c r="CN66" s="488"/>
      <c r="CO66" s="148">
        <f t="shared" si="104"/>
        <v>0</v>
      </c>
      <c r="CP66" s="165">
        <f t="shared" si="57"/>
        <v>0</v>
      </c>
      <c r="CQ66" s="488"/>
      <c r="CR66" s="148">
        <f t="shared" si="105"/>
        <v>0</v>
      </c>
      <c r="CS66" s="165">
        <f t="shared" si="59"/>
        <v>0</v>
      </c>
    </row>
    <row r="67" spans="1:100" x14ac:dyDescent="0.25">
      <c r="A67" s="17"/>
      <c r="B67" s="25" t="s">
        <v>93</v>
      </c>
      <c r="C67" s="39"/>
      <c r="D67" s="164">
        <v>70000</v>
      </c>
      <c r="E67" s="49"/>
      <c r="F67" s="148">
        <f t="shared" si="0"/>
        <v>0</v>
      </c>
      <c r="G67" s="323">
        <f t="shared" si="1"/>
        <v>0</v>
      </c>
      <c r="H67" s="488"/>
      <c r="I67" s="148">
        <f t="shared" si="2"/>
        <v>0</v>
      </c>
      <c r="J67" s="323">
        <f t="shared" si="3"/>
        <v>0</v>
      </c>
      <c r="K67" s="488"/>
      <c r="L67" s="148">
        <f t="shared" si="77"/>
        <v>0</v>
      </c>
      <c r="M67" s="165">
        <f t="shared" si="5"/>
        <v>0</v>
      </c>
      <c r="N67" s="488"/>
      <c r="O67" s="148">
        <f t="shared" si="78"/>
        <v>0</v>
      </c>
      <c r="P67" s="165">
        <f t="shared" si="7"/>
        <v>0</v>
      </c>
      <c r="Q67" s="488"/>
      <c r="R67" s="148">
        <f t="shared" si="79"/>
        <v>0</v>
      </c>
      <c r="S67" s="165">
        <f t="shared" si="9"/>
        <v>0</v>
      </c>
      <c r="T67" s="488"/>
      <c r="U67" s="148">
        <f t="shared" si="80"/>
        <v>0</v>
      </c>
      <c r="V67" s="165">
        <f t="shared" si="61"/>
        <v>0</v>
      </c>
      <c r="W67" s="488"/>
      <c r="X67" s="148">
        <f t="shared" si="81"/>
        <v>0</v>
      </c>
      <c r="Y67" s="165">
        <f t="shared" si="11"/>
        <v>0</v>
      </c>
      <c r="Z67" s="488"/>
      <c r="AA67" s="148">
        <f t="shared" si="82"/>
        <v>0</v>
      </c>
      <c r="AB67" s="165">
        <f t="shared" si="13"/>
        <v>0</v>
      </c>
      <c r="AC67" s="488"/>
      <c r="AD67" s="148">
        <f t="shared" si="83"/>
        <v>0</v>
      </c>
      <c r="AE67" s="165">
        <f t="shared" si="15"/>
        <v>0</v>
      </c>
      <c r="AF67" s="488"/>
      <c r="AG67" s="148">
        <f t="shared" si="84"/>
        <v>0</v>
      </c>
      <c r="AH67" s="165">
        <f t="shared" si="17"/>
        <v>0</v>
      </c>
      <c r="AI67" s="488"/>
      <c r="AJ67" s="148">
        <f t="shared" si="85"/>
        <v>0</v>
      </c>
      <c r="AK67" s="165">
        <f t="shared" si="19"/>
        <v>0</v>
      </c>
      <c r="AL67" s="488"/>
      <c r="AM67" s="148">
        <f t="shared" si="86"/>
        <v>0</v>
      </c>
      <c r="AN67" s="165">
        <f t="shared" si="21"/>
        <v>0</v>
      </c>
      <c r="AO67" s="488"/>
      <c r="AP67" s="148">
        <f t="shared" si="87"/>
        <v>0</v>
      </c>
      <c r="AQ67" s="165">
        <f t="shared" si="23"/>
        <v>0</v>
      </c>
      <c r="AR67" s="488"/>
      <c r="AS67" s="148">
        <f t="shared" si="88"/>
        <v>0</v>
      </c>
      <c r="AT67" s="165">
        <f t="shared" si="25"/>
        <v>0</v>
      </c>
      <c r="AU67" s="488">
        <v>1</v>
      </c>
      <c r="AV67" s="148">
        <f t="shared" si="89"/>
        <v>0</v>
      </c>
      <c r="AW67" s="165">
        <f t="shared" si="27"/>
        <v>70000</v>
      </c>
      <c r="AX67" s="488"/>
      <c r="AY67" s="148">
        <f t="shared" si="90"/>
        <v>0</v>
      </c>
      <c r="AZ67" s="165">
        <f t="shared" si="29"/>
        <v>0</v>
      </c>
      <c r="BA67" s="488"/>
      <c r="BB67" s="148">
        <f t="shared" si="91"/>
        <v>0</v>
      </c>
      <c r="BC67" s="165">
        <f t="shared" si="31"/>
        <v>0</v>
      </c>
      <c r="BD67" s="488"/>
      <c r="BE67" s="148">
        <f t="shared" si="92"/>
        <v>0</v>
      </c>
      <c r="BF67" s="165">
        <f t="shared" si="33"/>
        <v>0</v>
      </c>
      <c r="BG67" s="488"/>
      <c r="BH67" s="148">
        <f t="shared" si="93"/>
        <v>0</v>
      </c>
      <c r="BI67" s="165">
        <f t="shared" si="35"/>
        <v>0</v>
      </c>
      <c r="BJ67" s="488"/>
      <c r="BK67" s="148">
        <f t="shared" si="94"/>
        <v>0</v>
      </c>
      <c r="BL67" s="165">
        <f t="shared" si="37"/>
        <v>0</v>
      </c>
      <c r="BM67" s="488"/>
      <c r="BN67" s="148">
        <f t="shared" si="95"/>
        <v>0</v>
      </c>
      <c r="BO67" s="165">
        <f t="shared" si="39"/>
        <v>0</v>
      </c>
      <c r="BP67" s="488"/>
      <c r="BQ67" s="148">
        <f t="shared" si="96"/>
        <v>0</v>
      </c>
      <c r="BR67" s="165">
        <f t="shared" si="41"/>
        <v>0</v>
      </c>
      <c r="BS67" s="488"/>
      <c r="BT67" s="148">
        <f t="shared" si="97"/>
        <v>0</v>
      </c>
      <c r="BU67" s="165">
        <f t="shared" si="43"/>
        <v>0</v>
      </c>
      <c r="BV67" s="488"/>
      <c r="BW67" s="148">
        <f t="shared" si="98"/>
        <v>0</v>
      </c>
      <c r="BX67" s="165">
        <f t="shared" si="45"/>
        <v>0</v>
      </c>
      <c r="BY67" s="488"/>
      <c r="BZ67" s="148">
        <f t="shared" si="99"/>
        <v>0</v>
      </c>
      <c r="CA67" s="165">
        <f t="shared" si="47"/>
        <v>0</v>
      </c>
      <c r="CB67" s="488"/>
      <c r="CC67" s="148">
        <f t="shared" si="100"/>
        <v>0</v>
      </c>
      <c r="CD67" s="165">
        <f t="shared" si="49"/>
        <v>0</v>
      </c>
      <c r="CE67" s="488"/>
      <c r="CF67" s="148">
        <f t="shared" si="101"/>
        <v>0</v>
      </c>
      <c r="CG67" s="165">
        <f t="shared" si="51"/>
        <v>0</v>
      </c>
      <c r="CH67" s="488"/>
      <c r="CI67" s="148">
        <f t="shared" si="102"/>
        <v>0</v>
      </c>
      <c r="CJ67" s="165">
        <f t="shared" si="53"/>
        <v>0</v>
      </c>
      <c r="CK67" s="488"/>
      <c r="CL67" s="148">
        <f t="shared" si="103"/>
        <v>0</v>
      </c>
      <c r="CM67" s="165">
        <f t="shared" si="55"/>
        <v>0</v>
      </c>
      <c r="CN67" s="488"/>
      <c r="CO67" s="148">
        <f t="shared" si="104"/>
        <v>0</v>
      </c>
      <c r="CP67" s="165">
        <f t="shared" si="57"/>
        <v>0</v>
      </c>
      <c r="CQ67" s="488"/>
      <c r="CR67" s="148">
        <f t="shared" si="105"/>
        <v>0</v>
      </c>
      <c r="CS67" s="165">
        <f t="shared" si="59"/>
        <v>0</v>
      </c>
    </row>
    <row r="68" spans="1:100" x14ac:dyDescent="0.25">
      <c r="A68" s="17"/>
      <c r="B68" s="25" t="s">
        <v>355</v>
      </c>
      <c r="C68" s="39"/>
      <c r="D68" s="164">
        <v>80000</v>
      </c>
      <c r="E68" s="528"/>
      <c r="F68" s="148">
        <f>E68*C68</f>
        <v>0</v>
      </c>
      <c r="G68" s="323">
        <f>D68*E68</f>
        <v>0</v>
      </c>
      <c r="H68" s="528"/>
      <c r="I68" s="148">
        <f>H68*C68</f>
        <v>0</v>
      </c>
      <c r="J68" s="323">
        <f>H68*D68</f>
        <v>0</v>
      </c>
      <c r="K68" s="528"/>
      <c r="L68" s="148">
        <f>K68*F68</f>
        <v>0</v>
      </c>
      <c r="M68" s="165">
        <f>K68*D68</f>
        <v>0</v>
      </c>
      <c r="N68" s="528"/>
      <c r="O68" s="148">
        <f>N68*I68</f>
        <v>0</v>
      </c>
      <c r="P68" s="165">
        <f>N68*D68</f>
        <v>0</v>
      </c>
      <c r="Q68" s="528"/>
      <c r="R68" s="148">
        <f>Q68*L68</f>
        <v>0</v>
      </c>
      <c r="S68" s="165">
        <f>Q68*D68</f>
        <v>0</v>
      </c>
      <c r="T68" s="528"/>
      <c r="U68" s="148">
        <f>T68*O68</f>
        <v>0</v>
      </c>
      <c r="V68" s="165">
        <f>T68*D68</f>
        <v>0</v>
      </c>
      <c r="W68" s="528"/>
      <c r="X68" s="148">
        <f>W68*R68</f>
        <v>0</v>
      </c>
      <c r="Y68" s="165">
        <f>W68*D68</f>
        <v>0</v>
      </c>
      <c r="Z68" s="528"/>
      <c r="AA68" s="148">
        <f>Z68*O68</f>
        <v>0</v>
      </c>
      <c r="AB68" s="165">
        <f>Z68*D68</f>
        <v>0</v>
      </c>
      <c r="AC68" s="528"/>
      <c r="AD68" s="148">
        <f>AC68*R68</f>
        <v>0</v>
      </c>
      <c r="AE68" s="165">
        <f>AC68*D68</f>
        <v>0</v>
      </c>
      <c r="AF68" s="528"/>
      <c r="AG68" s="148">
        <f>AF68*U68</f>
        <v>0</v>
      </c>
      <c r="AH68" s="165">
        <f>AF68*D68</f>
        <v>0</v>
      </c>
      <c r="AI68" s="528"/>
      <c r="AJ68" s="148">
        <f>AI68*X68</f>
        <v>0</v>
      </c>
      <c r="AK68" s="165">
        <f>AI68*D68</f>
        <v>0</v>
      </c>
      <c r="AL68" s="528">
        <v>1</v>
      </c>
      <c r="AM68" s="148">
        <f>AL68*AA68</f>
        <v>0</v>
      </c>
      <c r="AN68" s="165">
        <f>AL68*D68</f>
        <v>80000</v>
      </c>
      <c r="AO68" s="528"/>
      <c r="AP68" s="148">
        <f>AO68*AD68</f>
        <v>0</v>
      </c>
      <c r="AQ68" s="165">
        <f>AO68*D68</f>
        <v>0</v>
      </c>
      <c r="AR68" s="528"/>
      <c r="AS68" s="148">
        <f>AR68*AG68</f>
        <v>0</v>
      </c>
      <c r="AT68" s="165">
        <f>AR68*D68</f>
        <v>0</v>
      </c>
      <c r="AU68" s="528"/>
      <c r="AV68" s="148">
        <f>AU68*AG68</f>
        <v>0</v>
      </c>
      <c r="AW68" s="165">
        <f>AU68*D68</f>
        <v>0</v>
      </c>
      <c r="AX68" s="528"/>
      <c r="AY68" s="148">
        <f>AX68*AJ68</f>
        <v>0</v>
      </c>
      <c r="AZ68" s="165">
        <f>AX68*D68</f>
        <v>0</v>
      </c>
      <c r="BA68" s="528"/>
      <c r="BB68" s="148">
        <f>BA68*AM68</f>
        <v>0</v>
      </c>
      <c r="BC68" s="165">
        <f>BA68*D68</f>
        <v>0</v>
      </c>
      <c r="BD68" s="528"/>
      <c r="BE68" s="148">
        <f>BD68*AP68</f>
        <v>0</v>
      </c>
      <c r="BF68" s="165">
        <f>BD68*D68</f>
        <v>0</v>
      </c>
      <c r="BG68" s="528"/>
      <c r="BH68" s="148">
        <f>BG68*AP68</f>
        <v>0</v>
      </c>
      <c r="BI68" s="165">
        <f>BG68*D68</f>
        <v>0</v>
      </c>
      <c r="BJ68" s="528"/>
      <c r="BK68" s="148">
        <f>BJ68*AS68</f>
        <v>0</v>
      </c>
      <c r="BL68" s="165">
        <f>BJ68*D68</f>
        <v>0</v>
      </c>
      <c r="BM68" s="528"/>
      <c r="BN68" s="148">
        <f>BM68*AS68</f>
        <v>0</v>
      </c>
      <c r="BO68" s="165">
        <f>BM68*D68</f>
        <v>0</v>
      </c>
      <c r="BP68" s="528"/>
      <c r="BQ68" s="148">
        <f>BP68*AV68</f>
        <v>0</v>
      </c>
      <c r="BR68" s="165">
        <f>BP68*D68</f>
        <v>0</v>
      </c>
      <c r="BS68" s="528"/>
      <c r="BT68" s="148">
        <f>BS68*AY68</f>
        <v>0</v>
      </c>
      <c r="BU68" s="165">
        <f>BS68*D68</f>
        <v>0</v>
      </c>
      <c r="BV68" s="528"/>
      <c r="BW68" s="148">
        <f>BV68*BB68</f>
        <v>0</v>
      </c>
      <c r="BX68" s="165">
        <f>BV68*D68</f>
        <v>0</v>
      </c>
      <c r="BY68" s="528"/>
      <c r="BZ68" s="148">
        <f>BY68*BE68</f>
        <v>0</v>
      </c>
      <c r="CA68" s="165">
        <f>BY68*D68</f>
        <v>0</v>
      </c>
      <c r="CB68" s="528"/>
      <c r="CC68" s="148">
        <f>CB68*BH68</f>
        <v>0</v>
      </c>
      <c r="CD68" s="165">
        <f>CB68*D68</f>
        <v>0</v>
      </c>
      <c r="CE68" s="528"/>
      <c r="CF68" s="148">
        <f>CE68*BK68</f>
        <v>0</v>
      </c>
      <c r="CG68" s="165">
        <f>CE68*D68</f>
        <v>0</v>
      </c>
      <c r="CH68" s="528"/>
      <c r="CI68" s="148">
        <f>CH68*BN68</f>
        <v>0</v>
      </c>
      <c r="CJ68" s="165">
        <f>CH68*D68</f>
        <v>0</v>
      </c>
      <c r="CK68" s="528"/>
      <c r="CL68" s="148">
        <f>CK68*BQ68</f>
        <v>0</v>
      </c>
      <c r="CM68" s="165">
        <f>CK68*D68</f>
        <v>0</v>
      </c>
      <c r="CN68" s="528"/>
      <c r="CO68" s="148">
        <f>CN68*BT68</f>
        <v>0</v>
      </c>
      <c r="CP68" s="165">
        <f>CN68*D68</f>
        <v>0</v>
      </c>
      <c r="CQ68" s="528"/>
      <c r="CR68" s="148">
        <f>CQ68*BW68</f>
        <v>0</v>
      </c>
      <c r="CS68" s="165">
        <f>CQ68*D68</f>
        <v>0</v>
      </c>
    </row>
    <row r="69" spans="1:100" x14ac:dyDescent="0.25">
      <c r="A69" s="17"/>
      <c r="B69" s="25" t="s">
        <v>111</v>
      </c>
      <c r="C69" s="39"/>
      <c r="D69" s="164"/>
      <c r="E69" s="66"/>
      <c r="F69" s="148">
        <f t="shared" si="0"/>
        <v>0</v>
      </c>
      <c r="G69" s="323">
        <f t="shared" si="1"/>
        <v>0</v>
      </c>
      <c r="H69" s="488"/>
      <c r="I69" s="148">
        <f t="shared" si="2"/>
        <v>0</v>
      </c>
      <c r="J69" s="323">
        <f t="shared" si="3"/>
        <v>0</v>
      </c>
      <c r="K69" s="488"/>
      <c r="L69" s="148">
        <f t="shared" si="77"/>
        <v>0</v>
      </c>
      <c r="M69" s="165">
        <f t="shared" si="5"/>
        <v>0</v>
      </c>
      <c r="N69" s="488"/>
      <c r="O69" s="148">
        <f t="shared" si="78"/>
        <v>0</v>
      </c>
      <c r="P69" s="165">
        <f t="shared" si="7"/>
        <v>0</v>
      </c>
      <c r="Q69" s="488"/>
      <c r="R69" s="148">
        <f t="shared" si="79"/>
        <v>0</v>
      </c>
      <c r="S69" s="165">
        <f t="shared" si="9"/>
        <v>0</v>
      </c>
      <c r="T69" s="488"/>
      <c r="U69" s="148">
        <f t="shared" si="80"/>
        <v>0</v>
      </c>
      <c r="V69" s="165">
        <f t="shared" si="61"/>
        <v>0</v>
      </c>
      <c r="W69" s="488"/>
      <c r="X69" s="148">
        <f t="shared" si="81"/>
        <v>0</v>
      </c>
      <c r="Y69" s="165">
        <f t="shared" si="11"/>
        <v>0</v>
      </c>
      <c r="Z69" s="488"/>
      <c r="AA69" s="148">
        <f t="shared" si="82"/>
        <v>0</v>
      </c>
      <c r="AB69" s="165">
        <f t="shared" si="13"/>
        <v>0</v>
      </c>
      <c r="AC69" s="488"/>
      <c r="AD69" s="148">
        <f t="shared" si="83"/>
        <v>0</v>
      </c>
      <c r="AE69" s="165">
        <f t="shared" si="15"/>
        <v>0</v>
      </c>
      <c r="AF69" s="488"/>
      <c r="AG69" s="148">
        <f t="shared" si="84"/>
        <v>0</v>
      </c>
      <c r="AH69" s="165">
        <f t="shared" si="17"/>
        <v>0</v>
      </c>
      <c r="AI69" s="488"/>
      <c r="AJ69" s="148">
        <f t="shared" si="85"/>
        <v>0</v>
      </c>
      <c r="AK69" s="165">
        <f t="shared" si="19"/>
        <v>0</v>
      </c>
      <c r="AL69" s="488"/>
      <c r="AM69" s="148">
        <f t="shared" si="86"/>
        <v>0</v>
      </c>
      <c r="AN69" s="165">
        <f t="shared" si="21"/>
        <v>0</v>
      </c>
      <c r="AO69" s="488"/>
      <c r="AP69" s="148">
        <f t="shared" si="87"/>
        <v>0</v>
      </c>
      <c r="AQ69" s="165">
        <f t="shared" si="23"/>
        <v>0</v>
      </c>
      <c r="AR69" s="488"/>
      <c r="AS69" s="148">
        <f t="shared" si="88"/>
        <v>0</v>
      </c>
      <c r="AT69" s="165">
        <f t="shared" si="25"/>
        <v>0</v>
      </c>
      <c r="AU69" s="488"/>
      <c r="AV69" s="148">
        <f t="shared" si="89"/>
        <v>0</v>
      </c>
      <c r="AW69" s="165">
        <f t="shared" si="27"/>
        <v>0</v>
      </c>
      <c r="AX69" s="488"/>
      <c r="AY69" s="148">
        <f t="shared" si="90"/>
        <v>0</v>
      </c>
      <c r="AZ69" s="165">
        <f t="shared" si="29"/>
        <v>0</v>
      </c>
      <c r="BA69" s="488"/>
      <c r="BB69" s="148">
        <f t="shared" si="91"/>
        <v>0</v>
      </c>
      <c r="BC69" s="165">
        <f t="shared" si="31"/>
        <v>0</v>
      </c>
      <c r="BD69" s="488"/>
      <c r="BE69" s="148">
        <f t="shared" si="92"/>
        <v>0</v>
      </c>
      <c r="BF69" s="165">
        <f t="shared" si="33"/>
        <v>0</v>
      </c>
      <c r="BG69" s="488"/>
      <c r="BH69" s="148">
        <f t="shared" si="93"/>
        <v>0</v>
      </c>
      <c r="BI69" s="165">
        <f t="shared" si="35"/>
        <v>0</v>
      </c>
      <c r="BJ69" s="488"/>
      <c r="BK69" s="148">
        <f t="shared" si="94"/>
        <v>0</v>
      </c>
      <c r="BL69" s="165">
        <f t="shared" si="37"/>
        <v>0</v>
      </c>
      <c r="BM69" s="488"/>
      <c r="BN69" s="148">
        <f t="shared" si="95"/>
        <v>0</v>
      </c>
      <c r="BO69" s="165">
        <f t="shared" si="39"/>
        <v>0</v>
      </c>
      <c r="BP69" s="488"/>
      <c r="BQ69" s="148">
        <f t="shared" si="96"/>
        <v>0</v>
      </c>
      <c r="BR69" s="165">
        <f t="shared" si="41"/>
        <v>0</v>
      </c>
      <c r="BS69" s="488"/>
      <c r="BT69" s="148">
        <f t="shared" si="97"/>
        <v>0</v>
      </c>
      <c r="BU69" s="165">
        <f t="shared" si="43"/>
        <v>0</v>
      </c>
      <c r="BV69" s="488"/>
      <c r="BW69" s="148">
        <f t="shared" si="98"/>
        <v>0</v>
      </c>
      <c r="BX69" s="165">
        <f t="shared" si="45"/>
        <v>0</v>
      </c>
      <c r="BY69" s="488"/>
      <c r="BZ69" s="148">
        <f t="shared" si="99"/>
        <v>0</v>
      </c>
      <c r="CA69" s="165">
        <f t="shared" si="47"/>
        <v>0</v>
      </c>
      <c r="CB69" s="488"/>
      <c r="CC69" s="148">
        <f t="shared" si="100"/>
        <v>0</v>
      </c>
      <c r="CD69" s="165">
        <f t="shared" si="49"/>
        <v>0</v>
      </c>
      <c r="CE69" s="488"/>
      <c r="CF69" s="148">
        <f t="shared" si="101"/>
        <v>0</v>
      </c>
      <c r="CG69" s="165">
        <f t="shared" si="51"/>
        <v>0</v>
      </c>
      <c r="CH69" s="488"/>
      <c r="CI69" s="148">
        <f t="shared" si="102"/>
        <v>0</v>
      </c>
      <c r="CJ69" s="165">
        <f t="shared" si="53"/>
        <v>0</v>
      </c>
      <c r="CK69" s="488"/>
      <c r="CL69" s="148">
        <f t="shared" si="103"/>
        <v>0</v>
      </c>
      <c r="CM69" s="165">
        <f t="shared" si="55"/>
        <v>0</v>
      </c>
      <c r="CN69" s="488"/>
      <c r="CO69" s="148">
        <f t="shared" si="104"/>
        <v>0</v>
      </c>
      <c r="CP69" s="165">
        <f t="shared" si="57"/>
        <v>0</v>
      </c>
      <c r="CQ69" s="488"/>
      <c r="CR69" s="148">
        <f t="shared" si="105"/>
        <v>0</v>
      </c>
      <c r="CS69" s="165">
        <f t="shared" si="59"/>
        <v>0</v>
      </c>
    </row>
    <row r="70" spans="1:100" x14ac:dyDescent="0.25">
      <c r="A70" s="17"/>
      <c r="B70" s="25" t="s">
        <v>176</v>
      </c>
      <c r="C70" s="39"/>
      <c r="D70" s="164">
        <v>80000</v>
      </c>
      <c r="E70" s="44"/>
      <c r="F70" s="148">
        <f t="shared" si="0"/>
        <v>0</v>
      </c>
      <c r="G70" s="323">
        <f t="shared" si="1"/>
        <v>0</v>
      </c>
      <c r="H70" s="488"/>
      <c r="I70" s="148">
        <f t="shared" si="2"/>
        <v>0</v>
      </c>
      <c r="J70" s="323">
        <f t="shared" si="3"/>
        <v>0</v>
      </c>
      <c r="K70" s="488"/>
      <c r="L70" s="148">
        <f t="shared" si="77"/>
        <v>0</v>
      </c>
      <c r="M70" s="165">
        <f t="shared" si="5"/>
        <v>0</v>
      </c>
      <c r="N70" s="488"/>
      <c r="O70" s="148">
        <f t="shared" si="78"/>
        <v>0</v>
      </c>
      <c r="P70" s="165">
        <f t="shared" si="7"/>
        <v>0</v>
      </c>
      <c r="Q70" s="488"/>
      <c r="R70" s="148">
        <f t="shared" si="79"/>
        <v>0</v>
      </c>
      <c r="S70" s="165">
        <f t="shared" si="9"/>
        <v>0</v>
      </c>
      <c r="T70" s="488"/>
      <c r="U70" s="148">
        <f t="shared" si="80"/>
        <v>0</v>
      </c>
      <c r="V70" s="165">
        <f t="shared" si="61"/>
        <v>0</v>
      </c>
      <c r="W70" s="488"/>
      <c r="X70" s="148">
        <f t="shared" si="81"/>
        <v>0</v>
      </c>
      <c r="Y70" s="165">
        <f t="shared" si="11"/>
        <v>0</v>
      </c>
      <c r="Z70" s="488"/>
      <c r="AA70" s="148">
        <f t="shared" si="82"/>
        <v>0</v>
      </c>
      <c r="AB70" s="165">
        <f t="shared" si="13"/>
        <v>0</v>
      </c>
      <c r="AC70" s="488"/>
      <c r="AD70" s="148">
        <f t="shared" si="83"/>
        <v>0</v>
      </c>
      <c r="AE70" s="165">
        <f t="shared" si="15"/>
        <v>0</v>
      </c>
      <c r="AF70" s="488"/>
      <c r="AG70" s="148">
        <f t="shared" si="84"/>
        <v>0</v>
      </c>
      <c r="AH70" s="165">
        <f t="shared" si="17"/>
        <v>0</v>
      </c>
      <c r="AI70" s="488"/>
      <c r="AJ70" s="148">
        <f t="shared" si="85"/>
        <v>0</v>
      </c>
      <c r="AK70" s="165">
        <f t="shared" si="19"/>
        <v>0</v>
      </c>
      <c r="AL70" s="488"/>
      <c r="AM70" s="148">
        <f t="shared" si="86"/>
        <v>0</v>
      </c>
      <c r="AN70" s="165">
        <f t="shared" si="21"/>
        <v>0</v>
      </c>
      <c r="AO70" s="488"/>
      <c r="AP70" s="148">
        <f t="shared" si="87"/>
        <v>0</v>
      </c>
      <c r="AQ70" s="165">
        <f t="shared" si="23"/>
        <v>0</v>
      </c>
      <c r="AR70" s="488"/>
      <c r="AS70" s="148">
        <f t="shared" si="88"/>
        <v>0</v>
      </c>
      <c r="AT70" s="165">
        <f t="shared" si="25"/>
        <v>0</v>
      </c>
      <c r="AU70" s="488"/>
      <c r="AV70" s="148">
        <f t="shared" si="89"/>
        <v>0</v>
      </c>
      <c r="AW70" s="165">
        <f t="shared" si="27"/>
        <v>0</v>
      </c>
      <c r="AX70" s="488"/>
      <c r="AY70" s="148">
        <f t="shared" si="90"/>
        <v>0</v>
      </c>
      <c r="AZ70" s="165">
        <f t="shared" ref="AZ70:AZ87" si="106">AX70*D70</f>
        <v>0</v>
      </c>
      <c r="BA70" s="488"/>
      <c r="BB70" s="148">
        <f t="shared" si="91"/>
        <v>0</v>
      </c>
      <c r="BC70" s="165">
        <f t="shared" ref="BC70:BC87" si="107">BA70*D70</f>
        <v>0</v>
      </c>
      <c r="BD70" s="488"/>
      <c r="BE70" s="148">
        <f t="shared" si="92"/>
        <v>0</v>
      </c>
      <c r="BF70" s="165">
        <f t="shared" ref="BF70:BF87" si="108">BD70*D70</f>
        <v>0</v>
      </c>
      <c r="BG70" s="488"/>
      <c r="BH70" s="148">
        <f t="shared" si="93"/>
        <v>0</v>
      </c>
      <c r="BI70" s="165">
        <f t="shared" ref="BI70:BI87" si="109">BG70*D70</f>
        <v>0</v>
      </c>
      <c r="BJ70" s="488"/>
      <c r="BK70" s="148">
        <f t="shared" si="94"/>
        <v>0</v>
      </c>
      <c r="BL70" s="165">
        <f t="shared" ref="BL70:BL87" si="110">BJ70*D70</f>
        <v>0</v>
      </c>
      <c r="BM70" s="488"/>
      <c r="BN70" s="148">
        <f t="shared" si="95"/>
        <v>0</v>
      </c>
      <c r="BO70" s="165">
        <f t="shared" ref="BO70:BO87" si="111">BM70*D70</f>
        <v>0</v>
      </c>
      <c r="BP70" s="488"/>
      <c r="BQ70" s="148">
        <f t="shared" si="96"/>
        <v>0</v>
      </c>
      <c r="BR70" s="165">
        <f t="shared" ref="BR70:BR87" si="112">BP70*D70</f>
        <v>0</v>
      </c>
      <c r="BS70" s="488"/>
      <c r="BT70" s="148">
        <f t="shared" si="97"/>
        <v>0</v>
      </c>
      <c r="BU70" s="165">
        <f t="shared" ref="BU70:BU87" si="113">BS70*D70</f>
        <v>0</v>
      </c>
      <c r="BV70" s="488"/>
      <c r="BW70" s="148">
        <f t="shared" si="98"/>
        <v>0</v>
      </c>
      <c r="BX70" s="165">
        <f t="shared" ref="BX70:BX87" si="114">BV70*D70</f>
        <v>0</v>
      </c>
      <c r="BY70" s="488"/>
      <c r="BZ70" s="148">
        <f t="shared" si="99"/>
        <v>0</v>
      </c>
      <c r="CA70" s="165">
        <f t="shared" ref="CA70:CA87" si="115">BY70*D70</f>
        <v>0</v>
      </c>
      <c r="CB70" s="488"/>
      <c r="CC70" s="148">
        <f t="shared" si="100"/>
        <v>0</v>
      </c>
      <c r="CD70" s="165">
        <f t="shared" ref="CD70:CD87" si="116">CB70*D70</f>
        <v>0</v>
      </c>
      <c r="CE70" s="488"/>
      <c r="CF70" s="148">
        <f t="shared" si="101"/>
        <v>0</v>
      </c>
      <c r="CG70" s="165">
        <f t="shared" ref="CG70:CG87" si="117">CE70*D70</f>
        <v>0</v>
      </c>
      <c r="CH70" s="488"/>
      <c r="CI70" s="148">
        <f t="shared" si="102"/>
        <v>0</v>
      </c>
      <c r="CJ70" s="165">
        <f t="shared" ref="CJ70:CJ87" si="118">CH70*D70</f>
        <v>0</v>
      </c>
      <c r="CK70" s="488"/>
      <c r="CL70" s="148">
        <f t="shared" si="103"/>
        <v>0</v>
      </c>
      <c r="CM70" s="165">
        <f t="shared" ref="CM70:CM87" si="119">CK70*D70</f>
        <v>0</v>
      </c>
      <c r="CN70" s="488"/>
      <c r="CO70" s="148">
        <f t="shared" si="104"/>
        <v>0</v>
      </c>
      <c r="CP70" s="165">
        <f t="shared" ref="CP70:CP87" si="120">CN70*D70</f>
        <v>0</v>
      </c>
      <c r="CQ70" s="488"/>
      <c r="CR70" s="148">
        <f t="shared" si="105"/>
        <v>0</v>
      </c>
      <c r="CS70" s="165">
        <f t="shared" ref="CS70:CS87" si="121">CQ70*D70</f>
        <v>0</v>
      </c>
    </row>
    <row r="71" spans="1:100" x14ac:dyDescent="0.25">
      <c r="A71" s="17"/>
      <c r="B71" s="25"/>
      <c r="C71" s="39"/>
      <c r="D71" s="164"/>
      <c r="E71" s="187"/>
      <c r="F71" s="148"/>
      <c r="G71" s="323">
        <f t="shared" si="1"/>
        <v>0</v>
      </c>
      <c r="H71" s="488"/>
      <c r="I71" s="148"/>
      <c r="J71" s="323">
        <f t="shared" si="3"/>
        <v>0</v>
      </c>
      <c r="K71" s="488"/>
      <c r="L71" s="148"/>
      <c r="M71" s="165">
        <f t="shared" ref="M71:M88" si="122">K71*D71</f>
        <v>0</v>
      </c>
      <c r="N71" s="488"/>
      <c r="O71" s="148"/>
      <c r="P71" s="165">
        <f t="shared" ref="P71:P87" si="123">N71*D71</f>
        <v>0</v>
      </c>
      <c r="Q71" s="488"/>
      <c r="R71" s="148"/>
      <c r="S71" s="165">
        <f t="shared" ref="S71:S87" si="124">Q71*D71</f>
        <v>0</v>
      </c>
      <c r="T71" s="488"/>
      <c r="U71" s="148"/>
      <c r="V71" s="165">
        <f t="shared" ref="V71:V87" si="125">T71*D71</f>
        <v>0</v>
      </c>
      <c r="W71" s="488"/>
      <c r="X71" s="148"/>
      <c r="Y71" s="165">
        <f t="shared" ref="Y71:Y87" si="126">W71*D71</f>
        <v>0</v>
      </c>
      <c r="Z71" s="488"/>
      <c r="AA71" s="148"/>
      <c r="AB71" s="165">
        <f t="shared" ref="AB71:AB87" si="127">Z71*D71</f>
        <v>0</v>
      </c>
      <c r="AC71" s="488"/>
      <c r="AD71" s="148"/>
      <c r="AE71" s="165">
        <f t="shared" ref="AE71:AE87" si="128">AC71*D71</f>
        <v>0</v>
      </c>
      <c r="AF71" s="488"/>
      <c r="AG71" s="148"/>
      <c r="AH71" s="165">
        <f t="shared" ref="AH71:AH87" si="129">AF71*D71</f>
        <v>0</v>
      </c>
      <c r="AI71" s="488"/>
      <c r="AJ71" s="148"/>
      <c r="AK71" s="165">
        <f t="shared" ref="AK71:AK87" si="130">AI71*D71</f>
        <v>0</v>
      </c>
      <c r="AL71" s="488"/>
      <c r="AM71" s="148"/>
      <c r="AN71" s="165">
        <f t="shared" ref="AN71:AN87" si="131">AL71*D71</f>
        <v>0</v>
      </c>
      <c r="AO71" s="488"/>
      <c r="AP71" s="148"/>
      <c r="AQ71" s="165">
        <f t="shared" ref="AQ71:AQ87" si="132">AO71*D71</f>
        <v>0</v>
      </c>
      <c r="AR71" s="488"/>
      <c r="AS71" s="148"/>
      <c r="AT71" s="165">
        <f t="shared" ref="AT71:AT87" si="133">AR71*D71</f>
        <v>0</v>
      </c>
      <c r="AU71" s="488"/>
      <c r="AV71" s="148"/>
      <c r="AW71" s="165">
        <f t="shared" ref="AW71:AW87" si="134">AU71*D71</f>
        <v>0</v>
      </c>
      <c r="AX71" s="488"/>
      <c r="AY71" s="148"/>
      <c r="AZ71" s="165">
        <f t="shared" si="106"/>
        <v>0</v>
      </c>
      <c r="BA71" s="488"/>
      <c r="BB71" s="148"/>
      <c r="BC71" s="165">
        <f t="shared" si="107"/>
        <v>0</v>
      </c>
      <c r="BD71" s="488"/>
      <c r="BE71" s="148"/>
      <c r="BF71" s="165">
        <f t="shared" si="108"/>
        <v>0</v>
      </c>
      <c r="BG71" s="488"/>
      <c r="BH71" s="148"/>
      <c r="BI71" s="165">
        <f t="shared" si="109"/>
        <v>0</v>
      </c>
      <c r="BJ71" s="488"/>
      <c r="BK71" s="148"/>
      <c r="BL71" s="165">
        <f t="shared" si="110"/>
        <v>0</v>
      </c>
      <c r="BM71" s="488"/>
      <c r="BN71" s="148"/>
      <c r="BO71" s="165">
        <f t="shared" si="111"/>
        <v>0</v>
      </c>
      <c r="BP71" s="488"/>
      <c r="BQ71" s="148"/>
      <c r="BR71" s="165">
        <f t="shared" si="112"/>
        <v>0</v>
      </c>
      <c r="BS71" s="488"/>
      <c r="BT71" s="148"/>
      <c r="BU71" s="165">
        <f t="shared" si="113"/>
        <v>0</v>
      </c>
      <c r="BV71" s="488"/>
      <c r="BW71" s="148"/>
      <c r="BX71" s="165">
        <f t="shared" si="114"/>
        <v>0</v>
      </c>
      <c r="BY71" s="488"/>
      <c r="BZ71" s="148"/>
      <c r="CA71" s="165">
        <f t="shared" si="115"/>
        <v>0</v>
      </c>
      <c r="CB71" s="488"/>
      <c r="CC71" s="148"/>
      <c r="CD71" s="165">
        <f t="shared" si="116"/>
        <v>0</v>
      </c>
      <c r="CE71" s="488"/>
      <c r="CF71" s="148"/>
      <c r="CG71" s="165">
        <f t="shared" si="117"/>
        <v>0</v>
      </c>
      <c r="CH71" s="488"/>
      <c r="CI71" s="148"/>
      <c r="CJ71" s="165">
        <f t="shared" si="118"/>
        <v>0</v>
      </c>
      <c r="CK71" s="488"/>
      <c r="CL71" s="148"/>
      <c r="CM71" s="165">
        <f t="shared" si="119"/>
        <v>0</v>
      </c>
      <c r="CN71" s="488"/>
      <c r="CO71" s="148"/>
      <c r="CP71" s="165">
        <f t="shared" si="120"/>
        <v>0</v>
      </c>
      <c r="CQ71" s="488"/>
      <c r="CR71" s="148"/>
      <c r="CS71" s="165">
        <f t="shared" si="121"/>
        <v>0</v>
      </c>
    </row>
    <row r="72" spans="1:100" x14ac:dyDescent="0.25">
      <c r="A72" s="17"/>
      <c r="B72" s="25" t="s">
        <v>95</v>
      </c>
      <c r="C72" s="39"/>
      <c r="D72" s="164">
        <v>50000</v>
      </c>
      <c r="E72" s="53"/>
      <c r="F72" s="148">
        <f t="shared" si="0"/>
        <v>0</v>
      </c>
      <c r="G72" s="323">
        <f t="shared" si="1"/>
        <v>0</v>
      </c>
      <c r="H72" s="488"/>
      <c r="I72" s="148">
        <f t="shared" si="2"/>
        <v>0</v>
      </c>
      <c r="J72" s="323">
        <f t="shared" si="3"/>
        <v>0</v>
      </c>
      <c r="K72" s="488"/>
      <c r="L72" s="148">
        <f t="shared" ref="L72:L87" si="135">K72*F72</f>
        <v>0</v>
      </c>
      <c r="M72" s="165">
        <f t="shared" si="122"/>
        <v>0</v>
      </c>
      <c r="N72" s="488"/>
      <c r="O72" s="148">
        <f t="shared" ref="O72:O87" si="136">N72*I72</f>
        <v>0</v>
      </c>
      <c r="P72" s="165">
        <f t="shared" si="123"/>
        <v>0</v>
      </c>
      <c r="Q72" s="488"/>
      <c r="R72" s="148">
        <f t="shared" ref="R72:R87" si="137">Q72*L72</f>
        <v>0</v>
      </c>
      <c r="S72" s="165">
        <f t="shared" si="124"/>
        <v>0</v>
      </c>
      <c r="T72" s="488"/>
      <c r="U72" s="148">
        <f t="shared" ref="U72:U87" si="138">T72*O72</f>
        <v>0</v>
      </c>
      <c r="V72" s="165">
        <f t="shared" si="125"/>
        <v>0</v>
      </c>
      <c r="W72" s="488"/>
      <c r="X72" s="148">
        <f t="shared" ref="X72:X87" si="139">W72*R72</f>
        <v>0</v>
      </c>
      <c r="Y72" s="165">
        <f t="shared" si="126"/>
        <v>0</v>
      </c>
      <c r="Z72" s="488"/>
      <c r="AA72" s="148">
        <f t="shared" ref="AA72:AA87" si="140">Z72*O72</f>
        <v>0</v>
      </c>
      <c r="AB72" s="165">
        <f t="shared" si="127"/>
        <v>0</v>
      </c>
      <c r="AC72" s="488"/>
      <c r="AD72" s="148">
        <f t="shared" ref="AD72:AD87" si="141">AC72*R72</f>
        <v>0</v>
      </c>
      <c r="AE72" s="165">
        <f t="shared" si="128"/>
        <v>0</v>
      </c>
      <c r="AF72" s="488"/>
      <c r="AG72" s="148">
        <f t="shared" ref="AG72:AG87" si="142">AF72*U72</f>
        <v>0</v>
      </c>
      <c r="AH72" s="165">
        <f t="shared" si="129"/>
        <v>0</v>
      </c>
      <c r="AI72" s="488"/>
      <c r="AJ72" s="148">
        <f t="shared" ref="AJ72:AJ87" si="143">AI72*X72</f>
        <v>0</v>
      </c>
      <c r="AK72" s="165">
        <f t="shared" si="130"/>
        <v>0</v>
      </c>
      <c r="AL72" s="488"/>
      <c r="AM72" s="148">
        <f t="shared" ref="AM72:AM87" si="144">AL72*AA72</f>
        <v>0</v>
      </c>
      <c r="AN72" s="165">
        <f t="shared" si="131"/>
        <v>0</v>
      </c>
      <c r="AO72" s="488"/>
      <c r="AP72" s="148">
        <f t="shared" ref="AP72:AP87" si="145">AO72*AD72</f>
        <v>0</v>
      </c>
      <c r="AQ72" s="165">
        <f t="shared" si="132"/>
        <v>0</v>
      </c>
      <c r="AR72" s="488"/>
      <c r="AS72" s="148">
        <f t="shared" ref="AS72:AS87" si="146">AR72*AG72</f>
        <v>0</v>
      </c>
      <c r="AT72" s="165">
        <f t="shared" si="133"/>
        <v>0</v>
      </c>
      <c r="AU72" s="488"/>
      <c r="AV72" s="148">
        <f t="shared" ref="AV72:AV87" si="147">AU72*AG72</f>
        <v>0</v>
      </c>
      <c r="AW72" s="165">
        <f t="shared" si="134"/>
        <v>0</v>
      </c>
      <c r="AX72" s="488"/>
      <c r="AY72" s="148">
        <f t="shared" ref="AY72:AY87" si="148">AX72*AJ72</f>
        <v>0</v>
      </c>
      <c r="AZ72" s="165">
        <f t="shared" si="106"/>
        <v>0</v>
      </c>
      <c r="BA72" s="488"/>
      <c r="BB72" s="148">
        <f t="shared" ref="BB72:BB87" si="149">BA72*AM72</f>
        <v>0</v>
      </c>
      <c r="BC72" s="165">
        <f t="shared" si="107"/>
        <v>0</v>
      </c>
      <c r="BD72" s="488"/>
      <c r="BE72" s="148">
        <f t="shared" ref="BE72:BE87" si="150">BD72*AP72</f>
        <v>0</v>
      </c>
      <c r="BF72" s="165">
        <f t="shared" si="108"/>
        <v>0</v>
      </c>
      <c r="BG72" s="488"/>
      <c r="BH72" s="148">
        <f t="shared" ref="BH72:BH87" si="151">BG72*AP72</f>
        <v>0</v>
      </c>
      <c r="BI72" s="165">
        <f t="shared" si="109"/>
        <v>0</v>
      </c>
      <c r="BJ72" s="488"/>
      <c r="BK72" s="148">
        <f t="shared" ref="BK72:BK87" si="152">BJ72*AS72</f>
        <v>0</v>
      </c>
      <c r="BL72" s="165">
        <f t="shared" si="110"/>
        <v>0</v>
      </c>
      <c r="BM72" s="488"/>
      <c r="BN72" s="148">
        <f t="shared" ref="BN72:BN87" si="153">BM72*AS72</f>
        <v>0</v>
      </c>
      <c r="BO72" s="165">
        <f t="shared" si="111"/>
        <v>0</v>
      </c>
      <c r="BP72" s="488"/>
      <c r="BQ72" s="148">
        <f t="shared" ref="BQ72:BQ87" si="154">BP72*AV72</f>
        <v>0</v>
      </c>
      <c r="BR72" s="165">
        <f t="shared" si="112"/>
        <v>0</v>
      </c>
      <c r="BS72" s="488"/>
      <c r="BT72" s="148">
        <f t="shared" ref="BT72:BT87" si="155">BS72*AY72</f>
        <v>0</v>
      </c>
      <c r="BU72" s="165">
        <f t="shared" si="113"/>
        <v>0</v>
      </c>
      <c r="BV72" s="488"/>
      <c r="BW72" s="148">
        <f t="shared" ref="BW72:BW87" si="156">BV72*BB72</f>
        <v>0</v>
      </c>
      <c r="BX72" s="165">
        <f t="shared" si="114"/>
        <v>0</v>
      </c>
      <c r="BY72" s="488"/>
      <c r="BZ72" s="148">
        <f t="shared" ref="BZ72:BZ87" si="157">BY72*BE72</f>
        <v>0</v>
      </c>
      <c r="CA72" s="165">
        <f t="shared" si="115"/>
        <v>0</v>
      </c>
      <c r="CB72" s="488"/>
      <c r="CC72" s="148">
        <f t="shared" ref="CC72:CC87" si="158">CB72*BH72</f>
        <v>0</v>
      </c>
      <c r="CD72" s="165">
        <f t="shared" si="116"/>
        <v>0</v>
      </c>
      <c r="CE72" s="488"/>
      <c r="CF72" s="148">
        <f t="shared" ref="CF72:CF87" si="159">CE72*BK72</f>
        <v>0</v>
      </c>
      <c r="CG72" s="165">
        <f t="shared" si="117"/>
        <v>0</v>
      </c>
      <c r="CH72" s="488"/>
      <c r="CI72" s="148">
        <f t="shared" ref="CI72:CI87" si="160">CH72*BN72</f>
        <v>0</v>
      </c>
      <c r="CJ72" s="165">
        <f t="shared" si="118"/>
        <v>0</v>
      </c>
      <c r="CK72" s="488"/>
      <c r="CL72" s="148">
        <f t="shared" ref="CL72:CL87" si="161">CK72*BQ72</f>
        <v>0</v>
      </c>
      <c r="CM72" s="165">
        <f t="shared" si="119"/>
        <v>0</v>
      </c>
      <c r="CN72" s="488"/>
      <c r="CO72" s="148">
        <f t="shared" ref="CO72:CO87" si="162">CN72*BT72</f>
        <v>0</v>
      </c>
      <c r="CP72" s="165">
        <f t="shared" si="120"/>
        <v>0</v>
      </c>
      <c r="CQ72" s="488"/>
      <c r="CR72" s="148">
        <f t="shared" ref="CR72:CR87" si="163">CQ72*BW72</f>
        <v>0</v>
      </c>
      <c r="CS72" s="165">
        <f t="shared" si="121"/>
        <v>0</v>
      </c>
    </row>
    <row r="73" spans="1:100" x14ac:dyDescent="0.25">
      <c r="A73" s="17"/>
      <c r="B73" s="25" t="s">
        <v>106</v>
      </c>
      <c r="C73" s="39"/>
      <c r="D73" s="164">
        <v>150000</v>
      </c>
      <c r="E73" s="63"/>
      <c r="F73" s="148">
        <f t="shared" ref="F73:F87" si="164">E73*C73</f>
        <v>0</v>
      </c>
      <c r="G73" s="323">
        <f t="shared" ref="G73:G87" si="165">D73*E73</f>
        <v>0</v>
      </c>
      <c r="H73" s="488"/>
      <c r="I73" s="148">
        <f t="shared" ref="I73:I87" si="166">H73*C73</f>
        <v>0</v>
      </c>
      <c r="J73" s="323">
        <f t="shared" ref="J73:J87" si="167">H73*D73</f>
        <v>0</v>
      </c>
      <c r="K73" s="488"/>
      <c r="L73" s="148">
        <f t="shared" si="135"/>
        <v>0</v>
      </c>
      <c r="M73" s="165">
        <f t="shared" si="122"/>
        <v>0</v>
      </c>
      <c r="N73" s="488"/>
      <c r="O73" s="148">
        <f t="shared" si="136"/>
        <v>0</v>
      </c>
      <c r="P73" s="165">
        <f t="shared" si="123"/>
        <v>0</v>
      </c>
      <c r="Q73" s="488"/>
      <c r="R73" s="148">
        <f t="shared" si="137"/>
        <v>0</v>
      </c>
      <c r="S73" s="165">
        <f t="shared" si="124"/>
        <v>0</v>
      </c>
      <c r="T73" s="488"/>
      <c r="U73" s="148">
        <f t="shared" si="138"/>
        <v>0</v>
      </c>
      <c r="V73" s="165">
        <f t="shared" si="125"/>
        <v>0</v>
      </c>
      <c r="W73" s="488"/>
      <c r="X73" s="148">
        <f t="shared" si="139"/>
        <v>0</v>
      </c>
      <c r="Y73" s="165">
        <f t="shared" si="126"/>
        <v>0</v>
      </c>
      <c r="Z73" s="488"/>
      <c r="AA73" s="148">
        <f t="shared" si="140"/>
        <v>0</v>
      </c>
      <c r="AB73" s="165">
        <f t="shared" si="127"/>
        <v>0</v>
      </c>
      <c r="AC73" s="488"/>
      <c r="AD73" s="148">
        <f t="shared" si="141"/>
        <v>0</v>
      </c>
      <c r="AE73" s="165">
        <f t="shared" si="128"/>
        <v>0</v>
      </c>
      <c r="AF73" s="488"/>
      <c r="AG73" s="148">
        <f t="shared" si="142"/>
        <v>0</v>
      </c>
      <c r="AH73" s="165">
        <f t="shared" si="129"/>
        <v>0</v>
      </c>
      <c r="AI73" s="488"/>
      <c r="AJ73" s="148">
        <f t="shared" si="143"/>
        <v>0</v>
      </c>
      <c r="AK73" s="165">
        <f t="shared" si="130"/>
        <v>0</v>
      </c>
      <c r="AL73" s="488"/>
      <c r="AM73" s="148">
        <f t="shared" si="144"/>
        <v>0</v>
      </c>
      <c r="AN73" s="165">
        <f t="shared" si="131"/>
        <v>0</v>
      </c>
      <c r="AO73" s="488"/>
      <c r="AP73" s="148">
        <f t="shared" si="145"/>
        <v>0</v>
      </c>
      <c r="AQ73" s="165">
        <f t="shared" si="132"/>
        <v>0</v>
      </c>
      <c r="AR73" s="488"/>
      <c r="AS73" s="148">
        <f t="shared" si="146"/>
        <v>0</v>
      </c>
      <c r="AT73" s="165">
        <f t="shared" si="133"/>
        <v>0</v>
      </c>
      <c r="AU73" s="488"/>
      <c r="AV73" s="148">
        <f t="shared" si="147"/>
        <v>0</v>
      </c>
      <c r="AW73" s="165">
        <f t="shared" si="134"/>
        <v>0</v>
      </c>
      <c r="AX73" s="488"/>
      <c r="AY73" s="148">
        <f t="shared" si="148"/>
        <v>0</v>
      </c>
      <c r="AZ73" s="165">
        <f t="shared" si="106"/>
        <v>0</v>
      </c>
      <c r="BA73" s="488"/>
      <c r="BB73" s="148">
        <f t="shared" si="149"/>
        <v>0</v>
      </c>
      <c r="BC73" s="165">
        <f t="shared" si="107"/>
        <v>0</v>
      </c>
      <c r="BD73" s="488"/>
      <c r="BE73" s="148">
        <f t="shared" si="150"/>
        <v>0</v>
      </c>
      <c r="BF73" s="165">
        <f t="shared" si="108"/>
        <v>0</v>
      </c>
      <c r="BG73" s="488"/>
      <c r="BH73" s="148">
        <f t="shared" si="151"/>
        <v>0</v>
      </c>
      <c r="BI73" s="165">
        <f t="shared" si="109"/>
        <v>0</v>
      </c>
      <c r="BJ73" s="488"/>
      <c r="BK73" s="148">
        <f t="shared" si="152"/>
        <v>0</v>
      </c>
      <c r="BL73" s="165">
        <f t="shared" si="110"/>
        <v>0</v>
      </c>
      <c r="BM73" s="488"/>
      <c r="BN73" s="148">
        <f t="shared" si="153"/>
        <v>0</v>
      </c>
      <c r="BO73" s="165">
        <f t="shared" si="111"/>
        <v>0</v>
      </c>
      <c r="BP73" s="488"/>
      <c r="BQ73" s="148">
        <f t="shared" si="154"/>
        <v>0</v>
      </c>
      <c r="BR73" s="165">
        <f t="shared" si="112"/>
        <v>0</v>
      </c>
      <c r="BS73" s="488"/>
      <c r="BT73" s="148">
        <f t="shared" si="155"/>
        <v>0</v>
      </c>
      <c r="BU73" s="165">
        <f t="shared" si="113"/>
        <v>0</v>
      </c>
      <c r="BV73" s="488"/>
      <c r="BW73" s="148">
        <f t="shared" si="156"/>
        <v>0</v>
      </c>
      <c r="BX73" s="165">
        <f t="shared" si="114"/>
        <v>0</v>
      </c>
      <c r="BY73" s="488"/>
      <c r="BZ73" s="148">
        <f t="shared" si="157"/>
        <v>0</v>
      </c>
      <c r="CA73" s="165">
        <f t="shared" si="115"/>
        <v>0</v>
      </c>
      <c r="CB73" s="488"/>
      <c r="CC73" s="148">
        <f t="shared" si="158"/>
        <v>0</v>
      </c>
      <c r="CD73" s="165">
        <f t="shared" si="116"/>
        <v>0</v>
      </c>
      <c r="CE73" s="488"/>
      <c r="CF73" s="148">
        <f t="shared" si="159"/>
        <v>0</v>
      </c>
      <c r="CG73" s="165">
        <f t="shared" si="117"/>
        <v>0</v>
      </c>
      <c r="CH73" s="488"/>
      <c r="CI73" s="148">
        <f t="shared" si="160"/>
        <v>0</v>
      </c>
      <c r="CJ73" s="165">
        <f t="shared" si="118"/>
        <v>0</v>
      </c>
      <c r="CK73" s="488"/>
      <c r="CL73" s="148">
        <f t="shared" si="161"/>
        <v>0</v>
      </c>
      <c r="CM73" s="165">
        <f t="shared" si="119"/>
        <v>0</v>
      </c>
      <c r="CN73" s="488"/>
      <c r="CO73" s="148">
        <f t="shared" si="162"/>
        <v>0</v>
      </c>
      <c r="CP73" s="165">
        <f t="shared" si="120"/>
        <v>0</v>
      </c>
      <c r="CQ73" s="488"/>
      <c r="CR73" s="148">
        <f t="shared" si="163"/>
        <v>0</v>
      </c>
      <c r="CS73" s="165">
        <f t="shared" si="121"/>
        <v>0</v>
      </c>
    </row>
    <row r="74" spans="1:100" x14ac:dyDescent="0.25">
      <c r="A74" s="17"/>
      <c r="B74" s="25" t="s">
        <v>107</v>
      </c>
      <c r="C74" s="39"/>
      <c r="D74" s="164"/>
      <c r="E74" s="64"/>
      <c r="F74" s="148">
        <f t="shared" si="164"/>
        <v>0</v>
      </c>
      <c r="G74" s="323">
        <f t="shared" si="165"/>
        <v>0</v>
      </c>
      <c r="H74" s="488"/>
      <c r="I74" s="148">
        <f t="shared" si="166"/>
        <v>0</v>
      </c>
      <c r="J74" s="323">
        <f t="shared" si="167"/>
        <v>0</v>
      </c>
      <c r="K74" s="488"/>
      <c r="L74" s="148">
        <f t="shared" si="135"/>
        <v>0</v>
      </c>
      <c r="M74" s="165">
        <f t="shared" si="122"/>
        <v>0</v>
      </c>
      <c r="N74" s="488"/>
      <c r="O74" s="148">
        <f t="shared" si="136"/>
        <v>0</v>
      </c>
      <c r="P74" s="165">
        <f t="shared" si="123"/>
        <v>0</v>
      </c>
      <c r="Q74" s="488"/>
      <c r="R74" s="148">
        <f t="shared" si="137"/>
        <v>0</v>
      </c>
      <c r="S74" s="165">
        <f t="shared" si="124"/>
        <v>0</v>
      </c>
      <c r="T74" s="488"/>
      <c r="U74" s="148">
        <f t="shared" si="138"/>
        <v>0</v>
      </c>
      <c r="V74" s="165">
        <f t="shared" si="125"/>
        <v>0</v>
      </c>
      <c r="W74" s="488"/>
      <c r="X74" s="148">
        <f t="shared" si="139"/>
        <v>0</v>
      </c>
      <c r="Y74" s="165">
        <f t="shared" si="126"/>
        <v>0</v>
      </c>
      <c r="Z74" s="488"/>
      <c r="AA74" s="148">
        <f t="shared" si="140"/>
        <v>0</v>
      </c>
      <c r="AB74" s="165">
        <f t="shared" si="127"/>
        <v>0</v>
      </c>
      <c r="AC74" s="488"/>
      <c r="AD74" s="148">
        <f t="shared" si="141"/>
        <v>0</v>
      </c>
      <c r="AE74" s="165">
        <f t="shared" si="128"/>
        <v>0</v>
      </c>
      <c r="AF74" s="488"/>
      <c r="AG74" s="148">
        <f t="shared" si="142"/>
        <v>0</v>
      </c>
      <c r="AH74" s="165">
        <f t="shared" si="129"/>
        <v>0</v>
      </c>
      <c r="AI74" s="488"/>
      <c r="AJ74" s="148">
        <f t="shared" si="143"/>
        <v>0</v>
      </c>
      <c r="AK74" s="165">
        <f t="shared" si="130"/>
        <v>0</v>
      </c>
      <c r="AL74" s="488"/>
      <c r="AM74" s="148">
        <f t="shared" si="144"/>
        <v>0</v>
      </c>
      <c r="AN74" s="165">
        <f t="shared" si="131"/>
        <v>0</v>
      </c>
      <c r="AO74" s="488"/>
      <c r="AP74" s="148">
        <f t="shared" si="145"/>
        <v>0</v>
      </c>
      <c r="AQ74" s="165">
        <f t="shared" si="132"/>
        <v>0</v>
      </c>
      <c r="AR74" s="488"/>
      <c r="AS74" s="148">
        <f t="shared" si="146"/>
        <v>0</v>
      </c>
      <c r="AT74" s="165">
        <f t="shared" si="133"/>
        <v>0</v>
      </c>
      <c r="AU74" s="488"/>
      <c r="AV74" s="148">
        <f t="shared" si="147"/>
        <v>0</v>
      </c>
      <c r="AW74" s="165">
        <f t="shared" si="134"/>
        <v>0</v>
      </c>
      <c r="AX74" s="488"/>
      <c r="AY74" s="148">
        <f t="shared" si="148"/>
        <v>0</v>
      </c>
      <c r="AZ74" s="165">
        <f t="shared" si="106"/>
        <v>0</v>
      </c>
      <c r="BA74" s="488"/>
      <c r="BB74" s="148">
        <f t="shared" si="149"/>
        <v>0</v>
      </c>
      <c r="BC74" s="165">
        <f t="shared" si="107"/>
        <v>0</v>
      </c>
      <c r="BD74" s="488"/>
      <c r="BE74" s="148">
        <f t="shared" si="150"/>
        <v>0</v>
      </c>
      <c r="BF74" s="165">
        <f t="shared" si="108"/>
        <v>0</v>
      </c>
      <c r="BG74" s="488"/>
      <c r="BH74" s="148">
        <f t="shared" si="151"/>
        <v>0</v>
      </c>
      <c r="BI74" s="165">
        <f t="shared" si="109"/>
        <v>0</v>
      </c>
      <c r="BJ74" s="488"/>
      <c r="BK74" s="148">
        <f t="shared" si="152"/>
        <v>0</v>
      </c>
      <c r="BL74" s="165">
        <f t="shared" si="110"/>
        <v>0</v>
      </c>
      <c r="BM74" s="488"/>
      <c r="BN74" s="148">
        <f t="shared" si="153"/>
        <v>0</v>
      </c>
      <c r="BO74" s="165">
        <f t="shared" si="111"/>
        <v>0</v>
      </c>
      <c r="BP74" s="488"/>
      <c r="BQ74" s="148">
        <f t="shared" si="154"/>
        <v>0</v>
      </c>
      <c r="BR74" s="165">
        <f t="shared" si="112"/>
        <v>0</v>
      </c>
      <c r="BS74" s="488"/>
      <c r="BT74" s="148">
        <f t="shared" si="155"/>
        <v>0</v>
      </c>
      <c r="BU74" s="165">
        <f t="shared" si="113"/>
        <v>0</v>
      </c>
      <c r="BV74" s="488"/>
      <c r="BW74" s="148">
        <f t="shared" si="156"/>
        <v>0</v>
      </c>
      <c r="BX74" s="165">
        <f t="shared" si="114"/>
        <v>0</v>
      </c>
      <c r="BY74" s="488"/>
      <c r="BZ74" s="148">
        <f t="shared" si="157"/>
        <v>0</v>
      </c>
      <c r="CA74" s="165">
        <f t="shared" si="115"/>
        <v>0</v>
      </c>
      <c r="CB74" s="488"/>
      <c r="CC74" s="148">
        <f t="shared" si="158"/>
        <v>0</v>
      </c>
      <c r="CD74" s="165">
        <f t="shared" si="116"/>
        <v>0</v>
      </c>
      <c r="CE74" s="488"/>
      <c r="CF74" s="148">
        <f t="shared" si="159"/>
        <v>0</v>
      </c>
      <c r="CG74" s="165">
        <f t="shared" si="117"/>
        <v>0</v>
      </c>
      <c r="CH74" s="488"/>
      <c r="CI74" s="148">
        <f t="shared" si="160"/>
        <v>0</v>
      </c>
      <c r="CJ74" s="165">
        <f t="shared" si="118"/>
        <v>0</v>
      </c>
      <c r="CK74" s="488"/>
      <c r="CL74" s="148">
        <f t="shared" si="161"/>
        <v>0</v>
      </c>
      <c r="CM74" s="165">
        <f t="shared" si="119"/>
        <v>0</v>
      </c>
      <c r="CN74" s="488"/>
      <c r="CO74" s="148">
        <f t="shared" si="162"/>
        <v>0</v>
      </c>
      <c r="CP74" s="165">
        <f t="shared" si="120"/>
        <v>0</v>
      </c>
      <c r="CQ74" s="488"/>
      <c r="CR74" s="148">
        <f t="shared" si="163"/>
        <v>0</v>
      </c>
      <c r="CS74" s="165">
        <f t="shared" si="121"/>
        <v>0</v>
      </c>
    </row>
    <row r="75" spans="1:100" x14ac:dyDescent="0.25">
      <c r="A75" s="17"/>
      <c r="B75" s="25" t="s">
        <v>135</v>
      </c>
      <c r="C75" s="39"/>
      <c r="D75" s="164">
        <v>200000</v>
      </c>
      <c r="E75" s="54"/>
      <c r="F75" s="148">
        <f t="shared" si="164"/>
        <v>0</v>
      </c>
      <c r="G75" s="323">
        <f t="shared" si="165"/>
        <v>0</v>
      </c>
      <c r="H75" s="488"/>
      <c r="I75" s="148">
        <f t="shared" si="166"/>
        <v>0</v>
      </c>
      <c r="J75" s="323">
        <f t="shared" si="167"/>
        <v>0</v>
      </c>
      <c r="K75" s="488"/>
      <c r="L75" s="148">
        <f t="shared" si="135"/>
        <v>0</v>
      </c>
      <c r="M75" s="165">
        <f t="shared" si="122"/>
        <v>0</v>
      </c>
      <c r="N75" s="488"/>
      <c r="O75" s="148">
        <f t="shared" si="136"/>
        <v>0</v>
      </c>
      <c r="P75" s="165">
        <f t="shared" si="123"/>
        <v>0</v>
      </c>
      <c r="Q75" s="488"/>
      <c r="R75" s="148">
        <f t="shared" si="137"/>
        <v>0</v>
      </c>
      <c r="S75" s="165">
        <f t="shared" si="124"/>
        <v>0</v>
      </c>
      <c r="T75" s="488"/>
      <c r="U75" s="148">
        <f t="shared" si="138"/>
        <v>0</v>
      </c>
      <c r="V75" s="165">
        <f t="shared" si="125"/>
        <v>0</v>
      </c>
      <c r="W75" s="488"/>
      <c r="X75" s="148">
        <f t="shared" si="139"/>
        <v>0</v>
      </c>
      <c r="Y75" s="165">
        <f t="shared" si="126"/>
        <v>0</v>
      </c>
      <c r="Z75" s="488"/>
      <c r="AA75" s="148">
        <f t="shared" si="140"/>
        <v>0</v>
      </c>
      <c r="AB75" s="165">
        <f t="shared" si="127"/>
        <v>0</v>
      </c>
      <c r="AC75" s="488"/>
      <c r="AD75" s="148">
        <f t="shared" si="141"/>
        <v>0</v>
      </c>
      <c r="AE75" s="165">
        <f t="shared" si="128"/>
        <v>0</v>
      </c>
      <c r="AF75" s="488"/>
      <c r="AG75" s="148">
        <f t="shared" si="142"/>
        <v>0</v>
      </c>
      <c r="AH75" s="165">
        <f t="shared" si="129"/>
        <v>0</v>
      </c>
      <c r="AI75" s="488"/>
      <c r="AJ75" s="148">
        <f t="shared" si="143"/>
        <v>0</v>
      </c>
      <c r="AK75" s="165">
        <f t="shared" si="130"/>
        <v>0</v>
      </c>
      <c r="AL75" s="488"/>
      <c r="AM75" s="148">
        <f t="shared" si="144"/>
        <v>0</v>
      </c>
      <c r="AN75" s="165">
        <f t="shared" si="131"/>
        <v>0</v>
      </c>
      <c r="AO75" s="488"/>
      <c r="AP75" s="148">
        <f t="shared" si="145"/>
        <v>0</v>
      </c>
      <c r="AQ75" s="165">
        <f t="shared" si="132"/>
        <v>0</v>
      </c>
      <c r="AR75" s="488"/>
      <c r="AS75" s="148">
        <f t="shared" si="146"/>
        <v>0</v>
      </c>
      <c r="AT75" s="165">
        <f t="shared" si="133"/>
        <v>0</v>
      </c>
      <c r="AU75" s="488"/>
      <c r="AV75" s="148">
        <f t="shared" si="147"/>
        <v>0</v>
      </c>
      <c r="AW75" s="165">
        <f t="shared" si="134"/>
        <v>0</v>
      </c>
      <c r="AX75" s="488"/>
      <c r="AY75" s="148">
        <f t="shared" si="148"/>
        <v>0</v>
      </c>
      <c r="AZ75" s="165">
        <f t="shared" si="106"/>
        <v>0</v>
      </c>
      <c r="BA75" s="488"/>
      <c r="BB75" s="148">
        <f t="shared" si="149"/>
        <v>0</v>
      </c>
      <c r="BC75" s="165">
        <f t="shared" si="107"/>
        <v>0</v>
      </c>
      <c r="BD75" s="488"/>
      <c r="BE75" s="148">
        <f t="shared" si="150"/>
        <v>0</v>
      </c>
      <c r="BF75" s="165">
        <f t="shared" si="108"/>
        <v>0</v>
      </c>
      <c r="BG75" s="488"/>
      <c r="BH75" s="148">
        <f t="shared" si="151"/>
        <v>0</v>
      </c>
      <c r="BI75" s="165">
        <f t="shared" si="109"/>
        <v>0</v>
      </c>
      <c r="BJ75" s="488"/>
      <c r="BK75" s="148">
        <f t="shared" si="152"/>
        <v>0</v>
      </c>
      <c r="BL75" s="165">
        <f t="shared" si="110"/>
        <v>0</v>
      </c>
      <c r="BM75" s="488"/>
      <c r="BN75" s="148">
        <f t="shared" si="153"/>
        <v>0</v>
      </c>
      <c r="BO75" s="165">
        <f t="shared" si="111"/>
        <v>0</v>
      </c>
      <c r="BP75" s="488"/>
      <c r="BQ75" s="148">
        <f t="shared" si="154"/>
        <v>0</v>
      </c>
      <c r="BR75" s="165">
        <f t="shared" si="112"/>
        <v>0</v>
      </c>
      <c r="BS75" s="488"/>
      <c r="BT75" s="148">
        <f t="shared" si="155"/>
        <v>0</v>
      </c>
      <c r="BU75" s="165">
        <f t="shared" si="113"/>
        <v>0</v>
      </c>
      <c r="BV75" s="488"/>
      <c r="BW75" s="148">
        <f t="shared" si="156"/>
        <v>0</v>
      </c>
      <c r="BX75" s="165">
        <f t="shared" si="114"/>
        <v>0</v>
      </c>
      <c r="BY75" s="488"/>
      <c r="BZ75" s="148">
        <f t="shared" si="157"/>
        <v>0</v>
      </c>
      <c r="CA75" s="165">
        <f t="shared" si="115"/>
        <v>0</v>
      </c>
      <c r="CB75" s="488"/>
      <c r="CC75" s="148">
        <f t="shared" si="158"/>
        <v>0</v>
      </c>
      <c r="CD75" s="165">
        <f t="shared" si="116"/>
        <v>0</v>
      </c>
      <c r="CE75" s="488"/>
      <c r="CF75" s="148">
        <f t="shared" si="159"/>
        <v>0</v>
      </c>
      <c r="CG75" s="165">
        <f t="shared" si="117"/>
        <v>0</v>
      </c>
      <c r="CH75" s="488"/>
      <c r="CI75" s="148">
        <f t="shared" si="160"/>
        <v>0</v>
      </c>
      <c r="CJ75" s="165">
        <f t="shared" si="118"/>
        <v>0</v>
      </c>
      <c r="CK75" s="488"/>
      <c r="CL75" s="148">
        <f t="shared" si="161"/>
        <v>0</v>
      </c>
      <c r="CM75" s="165">
        <f t="shared" si="119"/>
        <v>0</v>
      </c>
      <c r="CN75" s="488"/>
      <c r="CO75" s="148">
        <f t="shared" si="162"/>
        <v>0</v>
      </c>
      <c r="CP75" s="165">
        <f t="shared" si="120"/>
        <v>0</v>
      </c>
      <c r="CQ75" s="488"/>
      <c r="CR75" s="148">
        <f t="shared" si="163"/>
        <v>0</v>
      </c>
      <c r="CS75" s="165">
        <f t="shared" si="121"/>
        <v>0</v>
      </c>
    </row>
    <row r="76" spans="1:100" x14ac:dyDescent="0.25">
      <c r="A76" s="17"/>
      <c r="B76" s="25"/>
      <c r="C76" s="39"/>
      <c r="D76" s="164"/>
      <c r="E76" s="54"/>
      <c r="F76" s="148">
        <f t="shared" si="164"/>
        <v>0</v>
      </c>
      <c r="G76" s="323">
        <f t="shared" si="165"/>
        <v>0</v>
      </c>
      <c r="H76" s="488"/>
      <c r="I76" s="148">
        <f t="shared" si="166"/>
        <v>0</v>
      </c>
      <c r="J76" s="323">
        <f t="shared" si="167"/>
        <v>0</v>
      </c>
      <c r="K76" s="488"/>
      <c r="L76" s="148">
        <f t="shared" si="135"/>
        <v>0</v>
      </c>
      <c r="M76" s="165">
        <f t="shared" si="122"/>
        <v>0</v>
      </c>
      <c r="N76" s="488"/>
      <c r="O76" s="148">
        <f t="shared" si="136"/>
        <v>0</v>
      </c>
      <c r="P76" s="165">
        <f t="shared" si="123"/>
        <v>0</v>
      </c>
      <c r="Q76" s="488"/>
      <c r="R76" s="148">
        <f t="shared" si="137"/>
        <v>0</v>
      </c>
      <c r="S76" s="165">
        <f t="shared" si="124"/>
        <v>0</v>
      </c>
      <c r="T76" s="488"/>
      <c r="U76" s="148">
        <f t="shared" si="138"/>
        <v>0</v>
      </c>
      <c r="V76" s="165">
        <f t="shared" si="125"/>
        <v>0</v>
      </c>
      <c r="W76" s="488"/>
      <c r="X76" s="148">
        <f t="shared" si="139"/>
        <v>0</v>
      </c>
      <c r="Y76" s="165">
        <f t="shared" si="126"/>
        <v>0</v>
      </c>
      <c r="Z76" s="488"/>
      <c r="AA76" s="148">
        <f t="shared" si="140"/>
        <v>0</v>
      </c>
      <c r="AB76" s="165">
        <f t="shared" si="127"/>
        <v>0</v>
      </c>
      <c r="AC76" s="488"/>
      <c r="AD76" s="148">
        <f t="shared" si="141"/>
        <v>0</v>
      </c>
      <c r="AE76" s="165">
        <f t="shared" si="128"/>
        <v>0</v>
      </c>
      <c r="AF76" s="488"/>
      <c r="AG76" s="148">
        <f t="shared" si="142"/>
        <v>0</v>
      </c>
      <c r="AH76" s="165">
        <f t="shared" si="129"/>
        <v>0</v>
      </c>
      <c r="AI76" s="488"/>
      <c r="AJ76" s="148">
        <f t="shared" si="143"/>
        <v>0</v>
      </c>
      <c r="AK76" s="165">
        <f t="shared" si="130"/>
        <v>0</v>
      </c>
      <c r="AL76" s="488"/>
      <c r="AM76" s="148">
        <f t="shared" si="144"/>
        <v>0</v>
      </c>
      <c r="AN76" s="165">
        <f t="shared" si="131"/>
        <v>0</v>
      </c>
      <c r="AO76" s="488"/>
      <c r="AP76" s="148">
        <f t="shared" si="145"/>
        <v>0</v>
      </c>
      <c r="AQ76" s="165">
        <f t="shared" si="132"/>
        <v>0</v>
      </c>
      <c r="AR76" s="488"/>
      <c r="AS76" s="148">
        <f t="shared" si="146"/>
        <v>0</v>
      </c>
      <c r="AT76" s="165">
        <f t="shared" si="133"/>
        <v>0</v>
      </c>
      <c r="AU76" s="488"/>
      <c r="AV76" s="148">
        <f t="shared" si="147"/>
        <v>0</v>
      </c>
      <c r="AW76" s="165">
        <f t="shared" si="134"/>
        <v>0</v>
      </c>
      <c r="AX76" s="488"/>
      <c r="AY76" s="148">
        <f t="shared" si="148"/>
        <v>0</v>
      </c>
      <c r="AZ76" s="165">
        <f t="shared" si="106"/>
        <v>0</v>
      </c>
      <c r="BA76" s="488"/>
      <c r="BB76" s="148">
        <f t="shared" si="149"/>
        <v>0</v>
      </c>
      <c r="BC76" s="165">
        <f t="shared" si="107"/>
        <v>0</v>
      </c>
      <c r="BD76" s="488"/>
      <c r="BE76" s="148">
        <f t="shared" si="150"/>
        <v>0</v>
      </c>
      <c r="BF76" s="165">
        <f t="shared" si="108"/>
        <v>0</v>
      </c>
      <c r="BG76" s="488"/>
      <c r="BH76" s="148">
        <f t="shared" si="151"/>
        <v>0</v>
      </c>
      <c r="BI76" s="165">
        <f t="shared" si="109"/>
        <v>0</v>
      </c>
      <c r="BJ76" s="488"/>
      <c r="BK76" s="148">
        <f t="shared" si="152"/>
        <v>0</v>
      </c>
      <c r="BL76" s="165">
        <f t="shared" si="110"/>
        <v>0</v>
      </c>
      <c r="BM76" s="488"/>
      <c r="BN76" s="148">
        <f t="shared" si="153"/>
        <v>0</v>
      </c>
      <c r="BO76" s="165">
        <f t="shared" si="111"/>
        <v>0</v>
      </c>
      <c r="BP76" s="488"/>
      <c r="BQ76" s="148">
        <f t="shared" si="154"/>
        <v>0</v>
      </c>
      <c r="BR76" s="165">
        <f t="shared" si="112"/>
        <v>0</v>
      </c>
      <c r="BS76" s="488"/>
      <c r="BT76" s="148">
        <f t="shared" si="155"/>
        <v>0</v>
      </c>
      <c r="BU76" s="165">
        <f t="shared" si="113"/>
        <v>0</v>
      </c>
      <c r="BV76" s="488"/>
      <c r="BW76" s="148">
        <f t="shared" si="156"/>
        <v>0</v>
      </c>
      <c r="BX76" s="165">
        <f t="shared" si="114"/>
        <v>0</v>
      </c>
      <c r="BY76" s="488"/>
      <c r="BZ76" s="148">
        <f t="shared" si="157"/>
        <v>0</v>
      </c>
      <c r="CA76" s="165">
        <f t="shared" si="115"/>
        <v>0</v>
      </c>
      <c r="CB76" s="488"/>
      <c r="CC76" s="148">
        <f t="shared" si="158"/>
        <v>0</v>
      </c>
      <c r="CD76" s="165">
        <f t="shared" si="116"/>
        <v>0</v>
      </c>
      <c r="CE76" s="488"/>
      <c r="CF76" s="148">
        <f t="shared" si="159"/>
        <v>0</v>
      </c>
      <c r="CG76" s="165">
        <f t="shared" si="117"/>
        <v>0</v>
      </c>
      <c r="CH76" s="488"/>
      <c r="CI76" s="148">
        <f t="shared" si="160"/>
        <v>0</v>
      </c>
      <c r="CJ76" s="165">
        <f t="shared" si="118"/>
        <v>0</v>
      </c>
      <c r="CK76" s="488"/>
      <c r="CL76" s="148">
        <f t="shared" si="161"/>
        <v>0</v>
      </c>
      <c r="CM76" s="165">
        <f t="shared" si="119"/>
        <v>0</v>
      </c>
      <c r="CN76" s="488"/>
      <c r="CO76" s="148">
        <f t="shared" si="162"/>
        <v>0</v>
      </c>
      <c r="CP76" s="165">
        <f t="shared" si="120"/>
        <v>0</v>
      </c>
      <c r="CQ76" s="488"/>
      <c r="CR76" s="148">
        <f t="shared" si="163"/>
        <v>0</v>
      </c>
      <c r="CS76" s="165">
        <f t="shared" si="121"/>
        <v>0</v>
      </c>
    </row>
    <row r="77" spans="1:100" s="15" customFormat="1" x14ac:dyDescent="0.25">
      <c r="A77" s="51"/>
      <c r="B77" s="25" t="s">
        <v>144</v>
      </c>
      <c r="C77" s="39"/>
      <c r="D77" s="164"/>
      <c r="E77" s="75"/>
      <c r="F77" s="148">
        <f t="shared" si="164"/>
        <v>0</v>
      </c>
      <c r="G77" s="323">
        <f t="shared" si="165"/>
        <v>0</v>
      </c>
      <c r="H77" s="488"/>
      <c r="I77" s="148">
        <f t="shared" si="166"/>
        <v>0</v>
      </c>
      <c r="J77" s="323">
        <f t="shared" si="167"/>
        <v>0</v>
      </c>
      <c r="K77" s="488"/>
      <c r="L77" s="148">
        <f t="shared" si="135"/>
        <v>0</v>
      </c>
      <c r="M77" s="165">
        <f t="shared" si="122"/>
        <v>0</v>
      </c>
      <c r="N77" s="488"/>
      <c r="O77" s="148">
        <f t="shared" si="136"/>
        <v>0</v>
      </c>
      <c r="P77" s="165">
        <f t="shared" si="123"/>
        <v>0</v>
      </c>
      <c r="Q77" s="488"/>
      <c r="R77" s="148">
        <f t="shared" si="137"/>
        <v>0</v>
      </c>
      <c r="S77" s="165">
        <f t="shared" si="124"/>
        <v>0</v>
      </c>
      <c r="T77" s="488"/>
      <c r="U77" s="148">
        <f t="shared" si="138"/>
        <v>0</v>
      </c>
      <c r="V77" s="165">
        <f t="shared" si="125"/>
        <v>0</v>
      </c>
      <c r="W77" s="488"/>
      <c r="X77" s="148">
        <f t="shared" si="139"/>
        <v>0</v>
      </c>
      <c r="Y77" s="165">
        <f t="shared" si="126"/>
        <v>0</v>
      </c>
      <c r="Z77" s="488"/>
      <c r="AA77" s="148">
        <f t="shared" si="140"/>
        <v>0</v>
      </c>
      <c r="AB77" s="165">
        <f t="shared" si="127"/>
        <v>0</v>
      </c>
      <c r="AC77" s="488"/>
      <c r="AD77" s="148">
        <f t="shared" si="141"/>
        <v>0</v>
      </c>
      <c r="AE77" s="165">
        <f t="shared" si="128"/>
        <v>0</v>
      </c>
      <c r="AF77" s="488"/>
      <c r="AG77" s="148">
        <f t="shared" si="142"/>
        <v>0</v>
      </c>
      <c r="AH77" s="165">
        <f t="shared" si="129"/>
        <v>0</v>
      </c>
      <c r="AI77" s="488"/>
      <c r="AJ77" s="148">
        <f t="shared" si="143"/>
        <v>0</v>
      </c>
      <c r="AK77" s="165">
        <f t="shared" si="130"/>
        <v>0</v>
      </c>
      <c r="AL77" s="488"/>
      <c r="AM77" s="148">
        <f t="shared" si="144"/>
        <v>0</v>
      </c>
      <c r="AN77" s="165">
        <f t="shared" si="131"/>
        <v>0</v>
      </c>
      <c r="AO77" s="488"/>
      <c r="AP77" s="148">
        <f t="shared" si="145"/>
        <v>0</v>
      </c>
      <c r="AQ77" s="165">
        <f t="shared" si="132"/>
        <v>0</v>
      </c>
      <c r="AR77" s="488"/>
      <c r="AS77" s="148">
        <f t="shared" si="146"/>
        <v>0</v>
      </c>
      <c r="AT77" s="165">
        <f t="shared" si="133"/>
        <v>0</v>
      </c>
      <c r="AU77" s="488"/>
      <c r="AV77" s="148">
        <f t="shared" si="147"/>
        <v>0</v>
      </c>
      <c r="AW77" s="165">
        <f t="shared" si="134"/>
        <v>0</v>
      </c>
      <c r="AX77" s="488"/>
      <c r="AY77" s="148">
        <f t="shared" si="148"/>
        <v>0</v>
      </c>
      <c r="AZ77" s="165">
        <f t="shared" si="106"/>
        <v>0</v>
      </c>
      <c r="BA77" s="488"/>
      <c r="BB77" s="148">
        <f t="shared" si="149"/>
        <v>0</v>
      </c>
      <c r="BC77" s="165">
        <f t="shared" si="107"/>
        <v>0</v>
      </c>
      <c r="BD77" s="488"/>
      <c r="BE77" s="148">
        <f t="shared" si="150"/>
        <v>0</v>
      </c>
      <c r="BF77" s="165">
        <f t="shared" si="108"/>
        <v>0</v>
      </c>
      <c r="BG77" s="488"/>
      <c r="BH77" s="148">
        <f t="shared" si="151"/>
        <v>0</v>
      </c>
      <c r="BI77" s="165">
        <f t="shared" si="109"/>
        <v>0</v>
      </c>
      <c r="BJ77" s="488"/>
      <c r="BK77" s="148">
        <f t="shared" si="152"/>
        <v>0</v>
      </c>
      <c r="BL77" s="165">
        <f t="shared" si="110"/>
        <v>0</v>
      </c>
      <c r="BM77" s="488"/>
      <c r="BN77" s="148">
        <f t="shared" si="153"/>
        <v>0</v>
      </c>
      <c r="BO77" s="165">
        <f t="shared" si="111"/>
        <v>0</v>
      </c>
      <c r="BP77" s="488"/>
      <c r="BQ77" s="148">
        <f t="shared" si="154"/>
        <v>0</v>
      </c>
      <c r="BR77" s="165">
        <f t="shared" si="112"/>
        <v>0</v>
      </c>
      <c r="BS77" s="488"/>
      <c r="BT77" s="148">
        <f t="shared" si="155"/>
        <v>0</v>
      </c>
      <c r="BU77" s="165">
        <f t="shared" si="113"/>
        <v>0</v>
      </c>
      <c r="BV77" s="488"/>
      <c r="BW77" s="148">
        <f t="shared" si="156"/>
        <v>0</v>
      </c>
      <c r="BX77" s="165">
        <f t="shared" si="114"/>
        <v>0</v>
      </c>
      <c r="BY77" s="488"/>
      <c r="BZ77" s="148">
        <f t="shared" si="157"/>
        <v>0</v>
      </c>
      <c r="CA77" s="165">
        <f t="shared" si="115"/>
        <v>0</v>
      </c>
      <c r="CB77" s="488"/>
      <c r="CC77" s="148">
        <f t="shared" si="158"/>
        <v>0</v>
      </c>
      <c r="CD77" s="165">
        <f t="shared" si="116"/>
        <v>0</v>
      </c>
      <c r="CE77" s="488"/>
      <c r="CF77" s="148">
        <f t="shared" si="159"/>
        <v>0</v>
      </c>
      <c r="CG77" s="165">
        <f t="shared" si="117"/>
        <v>0</v>
      </c>
      <c r="CH77" s="488"/>
      <c r="CI77" s="148">
        <f t="shared" si="160"/>
        <v>0</v>
      </c>
      <c r="CJ77" s="165">
        <f t="shared" si="118"/>
        <v>0</v>
      </c>
      <c r="CK77" s="488"/>
      <c r="CL77" s="148">
        <f t="shared" si="161"/>
        <v>0</v>
      </c>
      <c r="CM77" s="165">
        <f t="shared" si="119"/>
        <v>0</v>
      </c>
      <c r="CN77" s="488"/>
      <c r="CO77" s="148">
        <f t="shared" si="162"/>
        <v>0</v>
      </c>
      <c r="CP77" s="165">
        <f t="shared" si="120"/>
        <v>0</v>
      </c>
      <c r="CQ77" s="488"/>
      <c r="CR77" s="148">
        <f t="shared" si="163"/>
        <v>0</v>
      </c>
      <c r="CS77" s="165">
        <f t="shared" si="121"/>
        <v>0</v>
      </c>
      <c r="CU77" s="38"/>
      <c r="CV77" s="38"/>
    </row>
    <row r="78" spans="1:100" s="15" customFormat="1" x14ac:dyDescent="0.25">
      <c r="A78" s="51"/>
      <c r="B78" s="25" t="s">
        <v>116</v>
      </c>
      <c r="C78" s="39"/>
      <c r="D78" s="164"/>
      <c r="E78" s="79"/>
      <c r="F78" s="148">
        <f t="shared" si="164"/>
        <v>0</v>
      </c>
      <c r="G78" s="323">
        <f t="shared" si="165"/>
        <v>0</v>
      </c>
      <c r="H78" s="488"/>
      <c r="I78" s="148">
        <f t="shared" si="166"/>
        <v>0</v>
      </c>
      <c r="J78" s="323">
        <f t="shared" si="167"/>
        <v>0</v>
      </c>
      <c r="K78" s="488"/>
      <c r="L78" s="148">
        <f t="shared" si="135"/>
        <v>0</v>
      </c>
      <c r="M78" s="165">
        <f t="shared" si="122"/>
        <v>0</v>
      </c>
      <c r="N78" s="488"/>
      <c r="O78" s="148">
        <f t="shared" si="136"/>
        <v>0</v>
      </c>
      <c r="P78" s="165">
        <f t="shared" si="123"/>
        <v>0</v>
      </c>
      <c r="Q78" s="488"/>
      <c r="R78" s="148">
        <f t="shared" si="137"/>
        <v>0</v>
      </c>
      <c r="S78" s="165">
        <f t="shared" si="124"/>
        <v>0</v>
      </c>
      <c r="T78" s="488"/>
      <c r="U78" s="148">
        <f t="shared" si="138"/>
        <v>0</v>
      </c>
      <c r="V78" s="165">
        <f t="shared" si="125"/>
        <v>0</v>
      </c>
      <c r="W78" s="488"/>
      <c r="X78" s="148">
        <f t="shared" si="139"/>
        <v>0</v>
      </c>
      <c r="Y78" s="165">
        <f t="shared" si="126"/>
        <v>0</v>
      </c>
      <c r="Z78" s="488"/>
      <c r="AA78" s="148">
        <f t="shared" si="140"/>
        <v>0</v>
      </c>
      <c r="AB78" s="165">
        <f t="shared" si="127"/>
        <v>0</v>
      </c>
      <c r="AC78" s="488"/>
      <c r="AD78" s="148">
        <f t="shared" si="141"/>
        <v>0</v>
      </c>
      <c r="AE78" s="165">
        <f t="shared" si="128"/>
        <v>0</v>
      </c>
      <c r="AF78" s="488"/>
      <c r="AG78" s="148">
        <f t="shared" si="142"/>
        <v>0</v>
      </c>
      <c r="AH78" s="165">
        <f t="shared" si="129"/>
        <v>0</v>
      </c>
      <c r="AI78" s="488"/>
      <c r="AJ78" s="148">
        <f t="shared" si="143"/>
        <v>0</v>
      </c>
      <c r="AK78" s="165">
        <f t="shared" si="130"/>
        <v>0</v>
      </c>
      <c r="AL78" s="488"/>
      <c r="AM78" s="148">
        <f t="shared" si="144"/>
        <v>0</v>
      </c>
      <c r="AN78" s="165">
        <f t="shared" si="131"/>
        <v>0</v>
      </c>
      <c r="AO78" s="488"/>
      <c r="AP78" s="148">
        <f t="shared" si="145"/>
        <v>0</v>
      </c>
      <c r="AQ78" s="165">
        <f t="shared" si="132"/>
        <v>0</v>
      </c>
      <c r="AR78" s="488"/>
      <c r="AS78" s="148">
        <f t="shared" si="146"/>
        <v>0</v>
      </c>
      <c r="AT78" s="165">
        <f t="shared" si="133"/>
        <v>0</v>
      </c>
      <c r="AU78" s="488"/>
      <c r="AV78" s="148">
        <f t="shared" si="147"/>
        <v>0</v>
      </c>
      <c r="AW78" s="165">
        <f t="shared" si="134"/>
        <v>0</v>
      </c>
      <c r="AX78" s="488"/>
      <c r="AY78" s="148">
        <f t="shared" si="148"/>
        <v>0</v>
      </c>
      <c r="AZ78" s="165">
        <f t="shared" si="106"/>
        <v>0</v>
      </c>
      <c r="BA78" s="488"/>
      <c r="BB78" s="148">
        <f t="shared" si="149"/>
        <v>0</v>
      </c>
      <c r="BC78" s="165">
        <f t="shared" si="107"/>
        <v>0</v>
      </c>
      <c r="BD78" s="488"/>
      <c r="BE78" s="148">
        <f t="shared" si="150"/>
        <v>0</v>
      </c>
      <c r="BF78" s="165">
        <f t="shared" si="108"/>
        <v>0</v>
      </c>
      <c r="BG78" s="488"/>
      <c r="BH78" s="148">
        <f t="shared" si="151"/>
        <v>0</v>
      </c>
      <c r="BI78" s="165">
        <f t="shared" si="109"/>
        <v>0</v>
      </c>
      <c r="BJ78" s="488"/>
      <c r="BK78" s="148">
        <f t="shared" si="152"/>
        <v>0</v>
      </c>
      <c r="BL78" s="165">
        <f t="shared" si="110"/>
        <v>0</v>
      </c>
      <c r="BM78" s="488"/>
      <c r="BN78" s="148">
        <f t="shared" si="153"/>
        <v>0</v>
      </c>
      <c r="BO78" s="165">
        <f t="shared" si="111"/>
        <v>0</v>
      </c>
      <c r="BP78" s="488"/>
      <c r="BQ78" s="148">
        <f t="shared" si="154"/>
        <v>0</v>
      </c>
      <c r="BR78" s="165">
        <f t="shared" si="112"/>
        <v>0</v>
      </c>
      <c r="BS78" s="488"/>
      <c r="BT78" s="148">
        <f t="shared" si="155"/>
        <v>0</v>
      </c>
      <c r="BU78" s="165">
        <f t="shared" si="113"/>
        <v>0</v>
      </c>
      <c r="BV78" s="488"/>
      <c r="BW78" s="148">
        <f t="shared" si="156"/>
        <v>0</v>
      </c>
      <c r="BX78" s="165">
        <f t="shared" si="114"/>
        <v>0</v>
      </c>
      <c r="BY78" s="488"/>
      <c r="BZ78" s="148">
        <f t="shared" si="157"/>
        <v>0</v>
      </c>
      <c r="CA78" s="165">
        <f t="shared" si="115"/>
        <v>0</v>
      </c>
      <c r="CB78" s="488"/>
      <c r="CC78" s="148">
        <f t="shared" si="158"/>
        <v>0</v>
      </c>
      <c r="CD78" s="165">
        <f t="shared" si="116"/>
        <v>0</v>
      </c>
      <c r="CE78" s="488"/>
      <c r="CF78" s="148">
        <f t="shared" si="159"/>
        <v>0</v>
      </c>
      <c r="CG78" s="165">
        <f t="shared" si="117"/>
        <v>0</v>
      </c>
      <c r="CH78" s="488"/>
      <c r="CI78" s="148">
        <f t="shared" si="160"/>
        <v>0</v>
      </c>
      <c r="CJ78" s="165">
        <f t="shared" si="118"/>
        <v>0</v>
      </c>
      <c r="CK78" s="488"/>
      <c r="CL78" s="148">
        <f t="shared" si="161"/>
        <v>0</v>
      </c>
      <c r="CM78" s="165">
        <f t="shared" si="119"/>
        <v>0</v>
      </c>
      <c r="CN78" s="488"/>
      <c r="CO78" s="148">
        <f t="shared" si="162"/>
        <v>0</v>
      </c>
      <c r="CP78" s="165">
        <f t="shared" si="120"/>
        <v>0</v>
      </c>
      <c r="CQ78" s="488"/>
      <c r="CR78" s="148">
        <f t="shared" si="163"/>
        <v>0</v>
      </c>
      <c r="CS78" s="165">
        <f t="shared" si="121"/>
        <v>0</v>
      </c>
      <c r="CU78" s="38"/>
      <c r="CV78" s="38"/>
    </row>
    <row r="79" spans="1:100" x14ac:dyDescent="0.25">
      <c r="A79" s="17"/>
      <c r="B79" s="25" t="s">
        <v>96</v>
      </c>
      <c r="C79" s="39"/>
      <c r="D79" s="164"/>
      <c r="E79" s="54"/>
      <c r="F79" s="148">
        <f t="shared" si="164"/>
        <v>0</v>
      </c>
      <c r="G79" s="323">
        <f t="shared" si="165"/>
        <v>0</v>
      </c>
      <c r="H79" s="488"/>
      <c r="I79" s="148">
        <f t="shared" si="166"/>
        <v>0</v>
      </c>
      <c r="J79" s="323">
        <f t="shared" si="167"/>
        <v>0</v>
      </c>
      <c r="K79" s="488"/>
      <c r="L79" s="148">
        <f t="shared" si="135"/>
        <v>0</v>
      </c>
      <c r="M79" s="165">
        <f t="shared" si="122"/>
        <v>0</v>
      </c>
      <c r="N79" s="488"/>
      <c r="O79" s="148">
        <f t="shared" si="136"/>
        <v>0</v>
      </c>
      <c r="P79" s="165">
        <f t="shared" si="123"/>
        <v>0</v>
      </c>
      <c r="Q79" s="488"/>
      <c r="R79" s="148">
        <f t="shared" si="137"/>
        <v>0</v>
      </c>
      <c r="S79" s="165">
        <f t="shared" si="124"/>
        <v>0</v>
      </c>
      <c r="T79" s="488"/>
      <c r="U79" s="148">
        <f t="shared" si="138"/>
        <v>0</v>
      </c>
      <c r="V79" s="165">
        <f t="shared" si="125"/>
        <v>0</v>
      </c>
      <c r="W79" s="488"/>
      <c r="X79" s="148">
        <f t="shared" si="139"/>
        <v>0</v>
      </c>
      <c r="Y79" s="165">
        <f t="shared" si="126"/>
        <v>0</v>
      </c>
      <c r="Z79" s="488"/>
      <c r="AA79" s="148">
        <f t="shared" si="140"/>
        <v>0</v>
      </c>
      <c r="AB79" s="165">
        <f t="shared" si="127"/>
        <v>0</v>
      </c>
      <c r="AC79" s="488"/>
      <c r="AD79" s="148">
        <f t="shared" si="141"/>
        <v>0</v>
      </c>
      <c r="AE79" s="165">
        <f t="shared" si="128"/>
        <v>0</v>
      </c>
      <c r="AF79" s="488"/>
      <c r="AG79" s="148">
        <f t="shared" si="142"/>
        <v>0</v>
      </c>
      <c r="AH79" s="165">
        <f t="shared" si="129"/>
        <v>0</v>
      </c>
      <c r="AI79" s="488"/>
      <c r="AJ79" s="148">
        <f t="shared" si="143"/>
        <v>0</v>
      </c>
      <c r="AK79" s="165">
        <f t="shared" si="130"/>
        <v>0</v>
      </c>
      <c r="AL79" s="488"/>
      <c r="AM79" s="148">
        <f t="shared" si="144"/>
        <v>0</v>
      </c>
      <c r="AN79" s="165">
        <f t="shared" si="131"/>
        <v>0</v>
      </c>
      <c r="AO79" s="488"/>
      <c r="AP79" s="148">
        <f t="shared" si="145"/>
        <v>0</v>
      </c>
      <c r="AQ79" s="165">
        <f t="shared" si="132"/>
        <v>0</v>
      </c>
      <c r="AR79" s="488"/>
      <c r="AS79" s="148">
        <f t="shared" si="146"/>
        <v>0</v>
      </c>
      <c r="AT79" s="165">
        <f t="shared" si="133"/>
        <v>0</v>
      </c>
      <c r="AU79" s="488"/>
      <c r="AV79" s="148">
        <f t="shared" si="147"/>
        <v>0</v>
      </c>
      <c r="AW79" s="165">
        <f t="shared" si="134"/>
        <v>0</v>
      </c>
      <c r="AX79" s="488"/>
      <c r="AY79" s="148">
        <f t="shared" si="148"/>
        <v>0</v>
      </c>
      <c r="AZ79" s="165">
        <f t="shared" si="106"/>
        <v>0</v>
      </c>
      <c r="BA79" s="488"/>
      <c r="BB79" s="148">
        <f t="shared" si="149"/>
        <v>0</v>
      </c>
      <c r="BC79" s="165">
        <f t="shared" si="107"/>
        <v>0</v>
      </c>
      <c r="BD79" s="488"/>
      <c r="BE79" s="148">
        <f t="shared" si="150"/>
        <v>0</v>
      </c>
      <c r="BF79" s="165">
        <f t="shared" si="108"/>
        <v>0</v>
      </c>
      <c r="BG79" s="488"/>
      <c r="BH79" s="148">
        <f t="shared" si="151"/>
        <v>0</v>
      </c>
      <c r="BI79" s="165">
        <f t="shared" si="109"/>
        <v>0</v>
      </c>
      <c r="BJ79" s="488"/>
      <c r="BK79" s="148">
        <f t="shared" si="152"/>
        <v>0</v>
      </c>
      <c r="BL79" s="165">
        <f t="shared" si="110"/>
        <v>0</v>
      </c>
      <c r="BM79" s="488"/>
      <c r="BN79" s="148">
        <f t="shared" si="153"/>
        <v>0</v>
      </c>
      <c r="BO79" s="165">
        <f t="shared" si="111"/>
        <v>0</v>
      </c>
      <c r="BP79" s="488"/>
      <c r="BQ79" s="148">
        <f t="shared" si="154"/>
        <v>0</v>
      </c>
      <c r="BR79" s="165">
        <f t="shared" si="112"/>
        <v>0</v>
      </c>
      <c r="BS79" s="488"/>
      <c r="BT79" s="148">
        <f t="shared" si="155"/>
        <v>0</v>
      </c>
      <c r="BU79" s="165">
        <f t="shared" si="113"/>
        <v>0</v>
      </c>
      <c r="BV79" s="488"/>
      <c r="BW79" s="148">
        <f t="shared" si="156"/>
        <v>0</v>
      </c>
      <c r="BX79" s="165">
        <f t="shared" si="114"/>
        <v>0</v>
      </c>
      <c r="BY79" s="488"/>
      <c r="BZ79" s="148">
        <f t="shared" si="157"/>
        <v>0</v>
      </c>
      <c r="CA79" s="165">
        <f t="shared" si="115"/>
        <v>0</v>
      </c>
      <c r="CB79" s="488"/>
      <c r="CC79" s="148">
        <f t="shared" si="158"/>
        <v>0</v>
      </c>
      <c r="CD79" s="165">
        <f t="shared" si="116"/>
        <v>0</v>
      </c>
      <c r="CE79" s="488"/>
      <c r="CF79" s="148">
        <f t="shared" si="159"/>
        <v>0</v>
      </c>
      <c r="CG79" s="165">
        <f t="shared" si="117"/>
        <v>0</v>
      </c>
      <c r="CH79" s="488"/>
      <c r="CI79" s="148">
        <f t="shared" si="160"/>
        <v>0</v>
      </c>
      <c r="CJ79" s="165">
        <f t="shared" si="118"/>
        <v>0</v>
      </c>
      <c r="CK79" s="488"/>
      <c r="CL79" s="148">
        <f t="shared" si="161"/>
        <v>0</v>
      </c>
      <c r="CM79" s="165">
        <f t="shared" si="119"/>
        <v>0</v>
      </c>
      <c r="CN79" s="488"/>
      <c r="CO79" s="148">
        <f t="shared" si="162"/>
        <v>0</v>
      </c>
      <c r="CP79" s="165">
        <f t="shared" si="120"/>
        <v>0</v>
      </c>
      <c r="CQ79" s="488"/>
      <c r="CR79" s="148">
        <f t="shared" si="163"/>
        <v>0</v>
      </c>
      <c r="CS79" s="165">
        <f t="shared" si="121"/>
        <v>0</v>
      </c>
    </row>
    <row r="80" spans="1:100" ht="15.75" customHeight="1" x14ac:dyDescent="0.25">
      <c r="A80" s="17"/>
      <c r="B80" s="25" t="s">
        <v>97</v>
      </c>
      <c r="C80" s="39"/>
      <c r="D80" s="164"/>
      <c r="E80" s="54"/>
      <c r="F80" s="148">
        <f t="shared" si="164"/>
        <v>0</v>
      </c>
      <c r="G80" s="323">
        <f t="shared" si="165"/>
        <v>0</v>
      </c>
      <c r="H80" s="488"/>
      <c r="I80" s="148">
        <f t="shared" si="166"/>
        <v>0</v>
      </c>
      <c r="J80" s="323">
        <f t="shared" si="167"/>
        <v>0</v>
      </c>
      <c r="K80" s="488"/>
      <c r="L80" s="148">
        <f t="shared" si="135"/>
        <v>0</v>
      </c>
      <c r="M80" s="165">
        <f t="shared" si="122"/>
        <v>0</v>
      </c>
      <c r="N80" s="488"/>
      <c r="O80" s="148">
        <f t="shared" si="136"/>
        <v>0</v>
      </c>
      <c r="P80" s="165">
        <f t="shared" si="123"/>
        <v>0</v>
      </c>
      <c r="Q80" s="488"/>
      <c r="R80" s="148">
        <f t="shared" si="137"/>
        <v>0</v>
      </c>
      <c r="S80" s="165">
        <f t="shared" si="124"/>
        <v>0</v>
      </c>
      <c r="T80" s="488"/>
      <c r="U80" s="148">
        <f t="shared" si="138"/>
        <v>0</v>
      </c>
      <c r="V80" s="165">
        <f t="shared" si="125"/>
        <v>0</v>
      </c>
      <c r="W80" s="488"/>
      <c r="X80" s="148">
        <f t="shared" si="139"/>
        <v>0</v>
      </c>
      <c r="Y80" s="165">
        <f t="shared" si="126"/>
        <v>0</v>
      </c>
      <c r="Z80" s="488"/>
      <c r="AA80" s="148">
        <f t="shared" si="140"/>
        <v>0</v>
      </c>
      <c r="AB80" s="165">
        <f t="shared" si="127"/>
        <v>0</v>
      </c>
      <c r="AC80" s="488"/>
      <c r="AD80" s="148">
        <f t="shared" si="141"/>
        <v>0</v>
      </c>
      <c r="AE80" s="165">
        <f t="shared" si="128"/>
        <v>0</v>
      </c>
      <c r="AF80" s="488"/>
      <c r="AG80" s="148">
        <f t="shared" si="142"/>
        <v>0</v>
      </c>
      <c r="AH80" s="165">
        <f t="shared" si="129"/>
        <v>0</v>
      </c>
      <c r="AI80" s="488"/>
      <c r="AJ80" s="148">
        <f t="shared" si="143"/>
        <v>0</v>
      </c>
      <c r="AK80" s="165">
        <f t="shared" si="130"/>
        <v>0</v>
      </c>
      <c r="AL80" s="488"/>
      <c r="AM80" s="148">
        <f t="shared" si="144"/>
        <v>0</v>
      </c>
      <c r="AN80" s="165">
        <f t="shared" si="131"/>
        <v>0</v>
      </c>
      <c r="AO80" s="488"/>
      <c r="AP80" s="148">
        <f t="shared" si="145"/>
        <v>0</v>
      </c>
      <c r="AQ80" s="165">
        <f t="shared" si="132"/>
        <v>0</v>
      </c>
      <c r="AR80" s="488"/>
      <c r="AS80" s="148">
        <f t="shared" si="146"/>
        <v>0</v>
      </c>
      <c r="AT80" s="165">
        <f t="shared" si="133"/>
        <v>0</v>
      </c>
      <c r="AU80" s="488"/>
      <c r="AV80" s="148">
        <f t="shared" si="147"/>
        <v>0</v>
      </c>
      <c r="AW80" s="165">
        <f t="shared" si="134"/>
        <v>0</v>
      </c>
      <c r="AX80" s="488"/>
      <c r="AY80" s="148">
        <f t="shared" si="148"/>
        <v>0</v>
      </c>
      <c r="AZ80" s="165">
        <f t="shared" si="106"/>
        <v>0</v>
      </c>
      <c r="BA80" s="488"/>
      <c r="BB80" s="148">
        <f t="shared" si="149"/>
        <v>0</v>
      </c>
      <c r="BC80" s="165">
        <f t="shared" si="107"/>
        <v>0</v>
      </c>
      <c r="BD80" s="488"/>
      <c r="BE80" s="148">
        <f t="shared" si="150"/>
        <v>0</v>
      </c>
      <c r="BF80" s="165">
        <f t="shared" si="108"/>
        <v>0</v>
      </c>
      <c r="BG80" s="488"/>
      <c r="BH80" s="148">
        <f t="shared" si="151"/>
        <v>0</v>
      </c>
      <c r="BI80" s="165">
        <f t="shared" si="109"/>
        <v>0</v>
      </c>
      <c r="BJ80" s="488"/>
      <c r="BK80" s="148">
        <f t="shared" si="152"/>
        <v>0</v>
      </c>
      <c r="BL80" s="165">
        <f t="shared" si="110"/>
        <v>0</v>
      </c>
      <c r="BM80" s="488"/>
      <c r="BN80" s="148">
        <f t="shared" si="153"/>
        <v>0</v>
      </c>
      <c r="BO80" s="165">
        <f t="shared" si="111"/>
        <v>0</v>
      </c>
      <c r="BP80" s="488"/>
      <c r="BQ80" s="148">
        <f t="shared" si="154"/>
        <v>0</v>
      </c>
      <c r="BR80" s="165">
        <f t="shared" si="112"/>
        <v>0</v>
      </c>
      <c r="BS80" s="488"/>
      <c r="BT80" s="148">
        <f t="shared" si="155"/>
        <v>0</v>
      </c>
      <c r="BU80" s="165">
        <f t="shared" si="113"/>
        <v>0</v>
      </c>
      <c r="BV80" s="488"/>
      <c r="BW80" s="148">
        <f t="shared" si="156"/>
        <v>0</v>
      </c>
      <c r="BX80" s="165">
        <f t="shared" si="114"/>
        <v>0</v>
      </c>
      <c r="BY80" s="488"/>
      <c r="BZ80" s="148">
        <f t="shared" si="157"/>
        <v>0</v>
      </c>
      <c r="CA80" s="165">
        <f t="shared" si="115"/>
        <v>0</v>
      </c>
      <c r="CB80" s="488"/>
      <c r="CC80" s="148">
        <f t="shared" si="158"/>
        <v>0</v>
      </c>
      <c r="CD80" s="165">
        <f t="shared" si="116"/>
        <v>0</v>
      </c>
      <c r="CE80" s="488"/>
      <c r="CF80" s="148">
        <f t="shared" si="159"/>
        <v>0</v>
      </c>
      <c r="CG80" s="165">
        <f t="shared" si="117"/>
        <v>0</v>
      </c>
      <c r="CH80" s="488"/>
      <c r="CI80" s="148">
        <f t="shared" si="160"/>
        <v>0</v>
      </c>
      <c r="CJ80" s="165">
        <f t="shared" si="118"/>
        <v>0</v>
      </c>
      <c r="CK80" s="488"/>
      <c r="CL80" s="148">
        <f t="shared" si="161"/>
        <v>0</v>
      </c>
      <c r="CM80" s="165">
        <f t="shared" si="119"/>
        <v>0</v>
      </c>
      <c r="CN80" s="488"/>
      <c r="CO80" s="148">
        <f t="shared" si="162"/>
        <v>0</v>
      </c>
      <c r="CP80" s="165">
        <f t="shared" si="120"/>
        <v>0</v>
      </c>
      <c r="CQ80" s="488"/>
      <c r="CR80" s="148">
        <f t="shared" si="163"/>
        <v>0</v>
      </c>
      <c r="CS80" s="165">
        <f t="shared" si="121"/>
        <v>0</v>
      </c>
    </row>
    <row r="81" spans="1:189" x14ac:dyDescent="0.25">
      <c r="A81" s="17"/>
      <c r="B81" s="25" t="s">
        <v>99</v>
      </c>
      <c r="C81" s="39"/>
      <c r="D81" s="164"/>
      <c r="E81" s="54"/>
      <c r="F81" s="148">
        <f t="shared" si="164"/>
        <v>0</v>
      </c>
      <c r="G81" s="323">
        <f t="shared" si="165"/>
        <v>0</v>
      </c>
      <c r="H81" s="488"/>
      <c r="I81" s="148">
        <f t="shared" si="166"/>
        <v>0</v>
      </c>
      <c r="J81" s="323">
        <f t="shared" si="167"/>
        <v>0</v>
      </c>
      <c r="K81" s="488"/>
      <c r="L81" s="148">
        <f t="shared" si="135"/>
        <v>0</v>
      </c>
      <c r="M81" s="165">
        <f t="shared" si="122"/>
        <v>0</v>
      </c>
      <c r="N81" s="488"/>
      <c r="O81" s="148">
        <f t="shared" si="136"/>
        <v>0</v>
      </c>
      <c r="P81" s="165">
        <f t="shared" si="123"/>
        <v>0</v>
      </c>
      <c r="Q81" s="488"/>
      <c r="R81" s="148">
        <f t="shared" si="137"/>
        <v>0</v>
      </c>
      <c r="S81" s="165">
        <f t="shared" si="124"/>
        <v>0</v>
      </c>
      <c r="T81" s="488"/>
      <c r="U81" s="148">
        <f t="shared" si="138"/>
        <v>0</v>
      </c>
      <c r="V81" s="165">
        <f t="shared" si="125"/>
        <v>0</v>
      </c>
      <c r="W81" s="488"/>
      <c r="X81" s="148">
        <f t="shared" si="139"/>
        <v>0</v>
      </c>
      <c r="Y81" s="165">
        <f t="shared" si="126"/>
        <v>0</v>
      </c>
      <c r="Z81" s="488"/>
      <c r="AA81" s="148">
        <f t="shared" si="140"/>
        <v>0</v>
      </c>
      <c r="AB81" s="165">
        <f t="shared" si="127"/>
        <v>0</v>
      </c>
      <c r="AC81" s="488"/>
      <c r="AD81" s="148">
        <f t="shared" si="141"/>
        <v>0</v>
      </c>
      <c r="AE81" s="165">
        <f t="shared" si="128"/>
        <v>0</v>
      </c>
      <c r="AF81" s="488"/>
      <c r="AG81" s="148">
        <f t="shared" si="142"/>
        <v>0</v>
      </c>
      <c r="AH81" s="165">
        <f t="shared" si="129"/>
        <v>0</v>
      </c>
      <c r="AI81" s="488"/>
      <c r="AJ81" s="148">
        <f t="shared" si="143"/>
        <v>0</v>
      </c>
      <c r="AK81" s="165">
        <f t="shared" si="130"/>
        <v>0</v>
      </c>
      <c r="AL81" s="488"/>
      <c r="AM81" s="148">
        <f t="shared" si="144"/>
        <v>0</v>
      </c>
      <c r="AN81" s="165">
        <f t="shared" si="131"/>
        <v>0</v>
      </c>
      <c r="AO81" s="488"/>
      <c r="AP81" s="148">
        <f t="shared" si="145"/>
        <v>0</v>
      </c>
      <c r="AQ81" s="165">
        <f t="shared" si="132"/>
        <v>0</v>
      </c>
      <c r="AR81" s="488"/>
      <c r="AS81" s="148">
        <f t="shared" si="146"/>
        <v>0</v>
      </c>
      <c r="AT81" s="165">
        <f t="shared" si="133"/>
        <v>0</v>
      </c>
      <c r="AU81" s="488"/>
      <c r="AV81" s="148">
        <f t="shared" si="147"/>
        <v>0</v>
      </c>
      <c r="AW81" s="165">
        <f t="shared" si="134"/>
        <v>0</v>
      </c>
      <c r="AX81" s="488"/>
      <c r="AY81" s="148">
        <f t="shared" si="148"/>
        <v>0</v>
      </c>
      <c r="AZ81" s="165">
        <f t="shared" si="106"/>
        <v>0</v>
      </c>
      <c r="BA81" s="488"/>
      <c r="BB81" s="148">
        <f t="shared" si="149"/>
        <v>0</v>
      </c>
      <c r="BC81" s="165">
        <f t="shared" si="107"/>
        <v>0</v>
      </c>
      <c r="BD81" s="488"/>
      <c r="BE81" s="148">
        <f t="shared" si="150"/>
        <v>0</v>
      </c>
      <c r="BF81" s="165">
        <f t="shared" si="108"/>
        <v>0</v>
      </c>
      <c r="BG81" s="488"/>
      <c r="BH81" s="148">
        <f t="shared" si="151"/>
        <v>0</v>
      </c>
      <c r="BI81" s="165">
        <f t="shared" si="109"/>
        <v>0</v>
      </c>
      <c r="BJ81" s="488"/>
      <c r="BK81" s="148">
        <f t="shared" si="152"/>
        <v>0</v>
      </c>
      <c r="BL81" s="165">
        <f t="shared" si="110"/>
        <v>0</v>
      </c>
      <c r="BM81" s="488"/>
      <c r="BN81" s="148">
        <f t="shared" si="153"/>
        <v>0</v>
      </c>
      <c r="BO81" s="165">
        <f t="shared" si="111"/>
        <v>0</v>
      </c>
      <c r="BP81" s="488"/>
      <c r="BQ81" s="148">
        <f t="shared" si="154"/>
        <v>0</v>
      </c>
      <c r="BR81" s="165">
        <f t="shared" si="112"/>
        <v>0</v>
      </c>
      <c r="BS81" s="488"/>
      <c r="BT81" s="148">
        <f t="shared" si="155"/>
        <v>0</v>
      </c>
      <c r="BU81" s="165">
        <f t="shared" si="113"/>
        <v>0</v>
      </c>
      <c r="BV81" s="488"/>
      <c r="BW81" s="148">
        <f t="shared" si="156"/>
        <v>0</v>
      </c>
      <c r="BX81" s="165">
        <f t="shared" si="114"/>
        <v>0</v>
      </c>
      <c r="BY81" s="488"/>
      <c r="BZ81" s="148">
        <f t="shared" si="157"/>
        <v>0</v>
      </c>
      <c r="CA81" s="165">
        <f t="shared" si="115"/>
        <v>0</v>
      </c>
      <c r="CB81" s="488"/>
      <c r="CC81" s="148">
        <f t="shared" si="158"/>
        <v>0</v>
      </c>
      <c r="CD81" s="165">
        <f t="shared" si="116"/>
        <v>0</v>
      </c>
      <c r="CE81" s="488"/>
      <c r="CF81" s="148">
        <f t="shared" si="159"/>
        <v>0</v>
      </c>
      <c r="CG81" s="165">
        <f t="shared" si="117"/>
        <v>0</v>
      </c>
      <c r="CH81" s="488"/>
      <c r="CI81" s="148">
        <f t="shared" si="160"/>
        <v>0</v>
      </c>
      <c r="CJ81" s="165">
        <f t="shared" si="118"/>
        <v>0</v>
      </c>
      <c r="CK81" s="488"/>
      <c r="CL81" s="148">
        <f t="shared" si="161"/>
        <v>0</v>
      </c>
      <c r="CM81" s="165">
        <f t="shared" si="119"/>
        <v>0</v>
      </c>
      <c r="CN81" s="488"/>
      <c r="CO81" s="148">
        <f t="shared" si="162"/>
        <v>0</v>
      </c>
      <c r="CP81" s="165">
        <f t="shared" si="120"/>
        <v>0</v>
      </c>
      <c r="CQ81" s="488"/>
      <c r="CR81" s="148">
        <f t="shared" si="163"/>
        <v>0</v>
      </c>
      <c r="CS81" s="165">
        <f t="shared" si="121"/>
        <v>0</v>
      </c>
    </row>
    <row r="82" spans="1:189" x14ac:dyDescent="0.25">
      <c r="A82" s="17"/>
      <c r="B82" s="25" t="s">
        <v>101</v>
      </c>
      <c r="C82" s="39"/>
      <c r="D82" s="164"/>
      <c r="E82" s="59"/>
      <c r="F82" s="148">
        <f t="shared" si="164"/>
        <v>0</v>
      </c>
      <c r="G82" s="323">
        <f t="shared" si="165"/>
        <v>0</v>
      </c>
      <c r="H82" s="488"/>
      <c r="I82" s="148">
        <f t="shared" si="166"/>
        <v>0</v>
      </c>
      <c r="J82" s="323">
        <f t="shared" si="167"/>
        <v>0</v>
      </c>
      <c r="K82" s="488"/>
      <c r="L82" s="148">
        <f t="shared" si="135"/>
        <v>0</v>
      </c>
      <c r="M82" s="165">
        <f t="shared" si="122"/>
        <v>0</v>
      </c>
      <c r="N82" s="488"/>
      <c r="O82" s="148">
        <f t="shared" si="136"/>
        <v>0</v>
      </c>
      <c r="P82" s="165">
        <f t="shared" si="123"/>
        <v>0</v>
      </c>
      <c r="Q82" s="488"/>
      <c r="R82" s="148">
        <f t="shared" si="137"/>
        <v>0</v>
      </c>
      <c r="S82" s="165">
        <f t="shared" si="124"/>
        <v>0</v>
      </c>
      <c r="T82" s="488"/>
      <c r="U82" s="148">
        <f t="shared" si="138"/>
        <v>0</v>
      </c>
      <c r="V82" s="165">
        <f t="shared" si="125"/>
        <v>0</v>
      </c>
      <c r="W82" s="488"/>
      <c r="X82" s="148">
        <f t="shared" si="139"/>
        <v>0</v>
      </c>
      <c r="Y82" s="165">
        <f t="shared" si="126"/>
        <v>0</v>
      </c>
      <c r="Z82" s="488"/>
      <c r="AA82" s="148">
        <f t="shared" si="140"/>
        <v>0</v>
      </c>
      <c r="AB82" s="165">
        <f t="shared" si="127"/>
        <v>0</v>
      </c>
      <c r="AC82" s="488"/>
      <c r="AD82" s="148">
        <f t="shared" si="141"/>
        <v>0</v>
      </c>
      <c r="AE82" s="165">
        <f t="shared" si="128"/>
        <v>0</v>
      </c>
      <c r="AF82" s="488"/>
      <c r="AG82" s="148">
        <f t="shared" si="142"/>
        <v>0</v>
      </c>
      <c r="AH82" s="165">
        <f t="shared" si="129"/>
        <v>0</v>
      </c>
      <c r="AI82" s="488"/>
      <c r="AJ82" s="148">
        <f t="shared" si="143"/>
        <v>0</v>
      </c>
      <c r="AK82" s="165">
        <f t="shared" si="130"/>
        <v>0</v>
      </c>
      <c r="AL82" s="488"/>
      <c r="AM82" s="148">
        <f t="shared" si="144"/>
        <v>0</v>
      </c>
      <c r="AN82" s="165">
        <f t="shared" si="131"/>
        <v>0</v>
      </c>
      <c r="AO82" s="488"/>
      <c r="AP82" s="148">
        <f t="shared" si="145"/>
        <v>0</v>
      </c>
      <c r="AQ82" s="165">
        <f t="shared" si="132"/>
        <v>0</v>
      </c>
      <c r="AR82" s="488"/>
      <c r="AS82" s="148">
        <f t="shared" si="146"/>
        <v>0</v>
      </c>
      <c r="AT82" s="165">
        <f t="shared" si="133"/>
        <v>0</v>
      </c>
      <c r="AU82" s="488"/>
      <c r="AV82" s="148">
        <f t="shared" si="147"/>
        <v>0</v>
      </c>
      <c r="AW82" s="165">
        <f t="shared" si="134"/>
        <v>0</v>
      </c>
      <c r="AX82" s="488"/>
      <c r="AY82" s="148">
        <f t="shared" si="148"/>
        <v>0</v>
      </c>
      <c r="AZ82" s="165">
        <f t="shared" si="106"/>
        <v>0</v>
      </c>
      <c r="BA82" s="488"/>
      <c r="BB82" s="148">
        <f t="shared" si="149"/>
        <v>0</v>
      </c>
      <c r="BC82" s="165">
        <f t="shared" si="107"/>
        <v>0</v>
      </c>
      <c r="BD82" s="488"/>
      <c r="BE82" s="148">
        <f t="shared" si="150"/>
        <v>0</v>
      </c>
      <c r="BF82" s="165">
        <f t="shared" si="108"/>
        <v>0</v>
      </c>
      <c r="BG82" s="488"/>
      <c r="BH82" s="148">
        <f t="shared" si="151"/>
        <v>0</v>
      </c>
      <c r="BI82" s="165">
        <f t="shared" si="109"/>
        <v>0</v>
      </c>
      <c r="BJ82" s="488"/>
      <c r="BK82" s="148">
        <f t="shared" si="152"/>
        <v>0</v>
      </c>
      <c r="BL82" s="165">
        <f t="shared" si="110"/>
        <v>0</v>
      </c>
      <c r="BM82" s="488"/>
      <c r="BN82" s="148">
        <f t="shared" si="153"/>
        <v>0</v>
      </c>
      <c r="BO82" s="165">
        <f t="shared" si="111"/>
        <v>0</v>
      </c>
      <c r="BP82" s="488"/>
      <c r="BQ82" s="148">
        <f t="shared" si="154"/>
        <v>0</v>
      </c>
      <c r="BR82" s="165">
        <f t="shared" si="112"/>
        <v>0</v>
      </c>
      <c r="BS82" s="488"/>
      <c r="BT82" s="148">
        <f t="shared" si="155"/>
        <v>0</v>
      </c>
      <c r="BU82" s="165">
        <f t="shared" si="113"/>
        <v>0</v>
      </c>
      <c r="BV82" s="488"/>
      <c r="BW82" s="148">
        <f t="shared" si="156"/>
        <v>0</v>
      </c>
      <c r="BX82" s="165">
        <f t="shared" si="114"/>
        <v>0</v>
      </c>
      <c r="BY82" s="488"/>
      <c r="BZ82" s="148">
        <f t="shared" si="157"/>
        <v>0</v>
      </c>
      <c r="CA82" s="165">
        <f t="shared" si="115"/>
        <v>0</v>
      </c>
      <c r="CB82" s="488"/>
      <c r="CC82" s="148">
        <f t="shared" si="158"/>
        <v>0</v>
      </c>
      <c r="CD82" s="165">
        <f t="shared" si="116"/>
        <v>0</v>
      </c>
      <c r="CE82" s="488"/>
      <c r="CF82" s="148">
        <f t="shared" si="159"/>
        <v>0</v>
      </c>
      <c r="CG82" s="165">
        <f t="shared" si="117"/>
        <v>0</v>
      </c>
      <c r="CH82" s="488"/>
      <c r="CI82" s="148">
        <f t="shared" si="160"/>
        <v>0</v>
      </c>
      <c r="CJ82" s="165">
        <f t="shared" si="118"/>
        <v>0</v>
      </c>
      <c r="CK82" s="488"/>
      <c r="CL82" s="148">
        <f t="shared" si="161"/>
        <v>0</v>
      </c>
      <c r="CM82" s="165">
        <f t="shared" si="119"/>
        <v>0</v>
      </c>
      <c r="CN82" s="488"/>
      <c r="CO82" s="148">
        <f t="shared" si="162"/>
        <v>0</v>
      </c>
      <c r="CP82" s="165">
        <f t="shared" si="120"/>
        <v>0</v>
      </c>
      <c r="CQ82" s="488"/>
      <c r="CR82" s="148">
        <f t="shared" si="163"/>
        <v>0</v>
      </c>
      <c r="CS82" s="165">
        <f t="shared" si="121"/>
        <v>0</v>
      </c>
    </row>
    <row r="83" spans="1:189" x14ac:dyDescent="0.25">
      <c r="A83" s="17"/>
      <c r="B83" s="25" t="s">
        <v>123</v>
      </c>
      <c r="C83" s="39"/>
      <c r="D83" s="164"/>
      <c r="E83" s="60"/>
      <c r="F83" s="148">
        <f t="shared" si="164"/>
        <v>0</v>
      </c>
      <c r="G83" s="323">
        <f t="shared" si="165"/>
        <v>0</v>
      </c>
      <c r="H83" s="488"/>
      <c r="I83" s="148">
        <f t="shared" si="166"/>
        <v>0</v>
      </c>
      <c r="J83" s="323">
        <f t="shared" si="167"/>
        <v>0</v>
      </c>
      <c r="K83" s="488"/>
      <c r="L83" s="148">
        <f t="shared" si="135"/>
        <v>0</v>
      </c>
      <c r="M83" s="165">
        <f t="shared" si="122"/>
        <v>0</v>
      </c>
      <c r="N83" s="488"/>
      <c r="O83" s="148">
        <f t="shared" si="136"/>
        <v>0</v>
      </c>
      <c r="P83" s="165">
        <f t="shared" si="123"/>
        <v>0</v>
      </c>
      <c r="Q83" s="488"/>
      <c r="R83" s="148">
        <f t="shared" si="137"/>
        <v>0</v>
      </c>
      <c r="S83" s="165">
        <f t="shared" si="124"/>
        <v>0</v>
      </c>
      <c r="T83" s="488"/>
      <c r="U83" s="148">
        <f t="shared" si="138"/>
        <v>0</v>
      </c>
      <c r="V83" s="165">
        <f t="shared" si="125"/>
        <v>0</v>
      </c>
      <c r="W83" s="488"/>
      <c r="X83" s="148">
        <f t="shared" si="139"/>
        <v>0</v>
      </c>
      <c r="Y83" s="165">
        <f t="shared" si="126"/>
        <v>0</v>
      </c>
      <c r="Z83" s="488"/>
      <c r="AA83" s="148">
        <f t="shared" si="140"/>
        <v>0</v>
      </c>
      <c r="AB83" s="165">
        <f t="shared" si="127"/>
        <v>0</v>
      </c>
      <c r="AC83" s="488"/>
      <c r="AD83" s="148">
        <f t="shared" si="141"/>
        <v>0</v>
      </c>
      <c r="AE83" s="165">
        <f t="shared" si="128"/>
        <v>0</v>
      </c>
      <c r="AF83" s="488"/>
      <c r="AG83" s="148">
        <f t="shared" si="142"/>
        <v>0</v>
      </c>
      <c r="AH83" s="165">
        <f t="shared" si="129"/>
        <v>0</v>
      </c>
      <c r="AI83" s="488"/>
      <c r="AJ83" s="148">
        <f t="shared" si="143"/>
        <v>0</v>
      </c>
      <c r="AK83" s="165">
        <f t="shared" si="130"/>
        <v>0</v>
      </c>
      <c r="AL83" s="488"/>
      <c r="AM83" s="148">
        <f t="shared" si="144"/>
        <v>0</v>
      </c>
      <c r="AN83" s="165">
        <f t="shared" si="131"/>
        <v>0</v>
      </c>
      <c r="AO83" s="488"/>
      <c r="AP83" s="148">
        <f t="shared" si="145"/>
        <v>0</v>
      </c>
      <c r="AQ83" s="165">
        <f t="shared" si="132"/>
        <v>0</v>
      </c>
      <c r="AR83" s="488"/>
      <c r="AS83" s="148">
        <f t="shared" si="146"/>
        <v>0</v>
      </c>
      <c r="AT83" s="165">
        <f t="shared" si="133"/>
        <v>0</v>
      </c>
      <c r="AU83" s="488"/>
      <c r="AV83" s="148">
        <f t="shared" si="147"/>
        <v>0</v>
      </c>
      <c r="AW83" s="165">
        <f t="shared" si="134"/>
        <v>0</v>
      </c>
      <c r="AX83" s="488"/>
      <c r="AY83" s="148">
        <f t="shared" si="148"/>
        <v>0</v>
      </c>
      <c r="AZ83" s="165">
        <f t="shared" si="106"/>
        <v>0</v>
      </c>
      <c r="BA83" s="488"/>
      <c r="BB83" s="148">
        <f t="shared" si="149"/>
        <v>0</v>
      </c>
      <c r="BC83" s="165">
        <f t="shared" si="107"/>
        <v>0</v>
      </c>
      <c r="BD83" s="488"/>
      <c r="BE83" s="148">
        <f t="shared" si="150"/>
        <v>0</v>
      </c>
      <c r="BF83" s="165">
        <f t="shared" si="108"/>
        <v>0</v>
      </c>
      <c r="BG83" s="488"/>
      <c r="BH83" s="148">
        <f t="shared" si="151"/>
        <v>0</v>
      </c>
      <c r="BI83" s="165">
        <f t="shared" si="109"/>
        <v>0</v>
      </c>
      <c r="BJ83" s="488"/>
      <c r="BK83" s="148">
        <f t="shared" si="152"/>
        <v>0</v>
      </c>
      <c r="BL83" s="165">
        <f t="shared" si="110"/>
        <v>0</v>
      </c>
      <c r="BM83" s="488"/>
      <c r="BN83" s="148">
        <f t="shared" si="153"/>
        <v>0</v>
      </c>
      <c r="BO83" s="165">
        <f t="shared" si="111"/>
        <v>0</v>
      </c>
      <c r="BP83" s="488"/>
      <c r="BQ83" s="148">
        <f t="shared" si="154"/>
        <v>0</v>
      </c>
      <c r="BR83" s="165">
        <f t="shared" si="112"/>
        <v>0</v>
      </c>
      <c r="BS83" s="488"/>
      <c r="BT83" s="148">
        <f t="shared" si="155"/>
        <v>0</v>
      </c>
      <c r="BU83" s="165">
        <f t="shared" si="113"/>
        <v>0</v>
      </c>
      <c r="BV83" s="488"/>
      <c r="BW83" s="148">
        <f t="shared" si="156"/>
        <v>0</v>
      </c>
      <c r="BX83" s="165">
        <f t="shared" si="114"/>
        <v>0</v>
      </c>
      <c r="BY83" s="488"/>
      <c r="BZ83" s="148">
        <f t="shared" si="157"/>
        <v>0</v>
      </c>
      <c r="CA83" s="165">
        <f t="shared" si="115"/>
        <v>0</v>
      </c>
      <c r="CB83" s="488"/>
      <c r="CC83" s="148">
        <f t="shared" si="158"/>
        <v>0</v>
      </c>
      <c r="CD83" s="165">
        <f t="shared" si="116"/>
        <v>0</v>
      </c>
      <c r="CE83" s="488"/>
      <c r="CF83" s="148">
        <f t="shared" si="159"/>
        <v>0</v>
      </c>
      <c r="CG83" s="165">
        <f t="shared" si="117"/>
        <v>0</v>
      </c>
      <c r="CH83" s="488"/>
      <c r="CI83" s="148">
        <f t="shared" si="160"/>
        <v>0</v>
      </c>
      <c r="CJ83" s="165">
        <f t="shared" si="118"/>
        <v>0</v>
      </c>
      <c r="CK83" s="488"/>
      <c r="CL83" s="148">
        <f t="shared" si="161"/>
        <v>0</v>
      </c>
      <c r="CM83" s="165">
        <f t="shared" si="119"/>
        <v>0</v>
      </c>
      <c r="CN83" s="488"/>
      <c r="CO83" s="148">
        <f t="shared" si="162"/>
        <v>0</v>
      </c>
      <c r="CP83" s="165">
        <f t="shared" si="120"/>
        <v>0</v>
      </c>
      <c r="CQ83" s="488"/>
      <c r="CR83" s="148">
        <f t="shared" si="163"/>
        <v>0</v>
      </c>
      <c r="CS83" s="165">
        <f t="shared" si="121"/>
        <v>0</v>
      </c>
    </row>
    <row r="84" spans="1:189" x14ac:dyDescent="0.25">
      <c r="A84" s="17"/>
      <c r="B84" s="25" t="s">
        <v>103</v>
      </c>
      <c r="C84" s="39"/>
      <c r="D84" s="164"/>
      <c r="E84" s="61"/>
      <c r="F84" s="148">
        <f t="shared" si="164"/>
        <v>0</v>
      </c>
      <c r="G84" s="323">
        <f t="shared" si="165"/>
        <v>0</v>
      </c>
      <c r="H84" s="488"/>
      <c r="I84" s="148">
        <f t="shared" si="166"/>
        <v>0</v>
      </c>
      <c r="J84" s="323">
        <f t="shared" si="167"/>
        <v>0</v>
      </c>
      <c r="K84" s="488"/>
      <c r="L84" s="148">
        <f t="shared" si="135"/>
        <v>0</v>
      </c>
      <c r="M84" s="165">
        <f t="shared" si="122"/>
        <v>0</v>
      </c>
      <c r="N84" s="488"/>
      <c r="O84" s="148">
        <f t="shared" si="136"/>
        <v>0</v>
      </c>
      <c r="P84" s="165">
        <f t="shared" si="123"/>
        <v>0</v>
      </c>
      <c r="Q84" s="488"/>
      <c r="R84" s="148">
        <f t="shared" si="137"/>
        <v>0</v>
      </c>
      <c r="S84" s="165">
        <f t="shared" si="124"/>
        <v>0</v>
      </c>
      <c r="T84" s="488"/>
      <c r="U84" s="148">
        <f t="shared" si="138"/>
        <v>0</v>
      </c>
      <c r="V84" s="165">
        <f t="shared" si="125"/>
        <v>0</v>
      </c>
      <c r="W84" s="488"/>
      <c r="X84" s="148">
        <f t="shared" si="139"/>
        <v>0</v>
      </c>
      <c r="Y84" s="165">
        <f t="shared" si="126"/>
        <v>0</v>
      </c>
      <c r="Z84" s="488"/>
      <c r="AA84" s="148">
        <f t="shared" si="140"/>
        <v>0</v>
      </c>
      <c r="AB84" s="165">
        <f t="shared" si="127"/>
        <v>0</v>
      </c>
      <c r="AC84" s="488"/>
      <c r="AD84" s="148">
        <f t="shared" si="141"/>
        <v>0</v>
      </c>
      <c r="AE84" s="165">
        <f t="shared" si="128"/>
        <v>0</v>
      </c>
      <c r="AF84" s="488"/>
      <c r="AG84" s="148">
        <f t="shared" si="142"/>
        <v>0</v>
      </c>
      <c r="AH84" s="165">
        <f t="shared" si="129"/>
        <v>0</v>
      </c>
      <c r="AI84" s="488"/>
      <c r="AJ84" s="148">
        <f t="shared" si="143"/>
        <v>0</v>
      </c>
      <c r="AK84" s="165">
        <f t="shared" si="130"/>
        <v>0</v>
      </c>
      <c r="AL84" s="488"/>
      <c r="AM84" s="148">
        <f t="shared" si="144"/>
        <v>0</v>
      </c>
      <c r="AN84" s="165">
        <f t="shared" si="131"/>
        <v>0</v>
      </c>
      <c r="AO84" s="488"/>
      <c r="AP84" s="148">
        <f t="shared" si="145"/>
        <v>0</v>
      </c>
      <c r="AQ84" s="165">
        <f t="shared" si="132"/>
        <v>0</v>
      </c>
      <c r="AR84" s="488"/>
      <c r="AS84" s="148">
        <f t="shared" si="146"/>
        <v>0</v>
      </c>
      <c r="AT84" s="165">
        <f t="shared" si="133"/>
        <v>0</v>
      </c>
      <c r="AU84" s="488"/>
      <c r="AV84" s="148">
        <f t="shared" si="147"/>
        <v>0</v>
      </c>
      <c r="AW84" s="165">
        <f t="shared" si="134"/>
        <v>0</v>
      </c>
      <c r="AX84" s="488"/>
      <c r="AY84" s="148">
        <f t="shared" si="148"/>
        <v>0</v>
      </c>
      <c r="AZ84" s="165">
        <f t="shared" si="106"/>
        <v>0</v>
      </c>
      <c r="BA84" s="488"/>
      <c r="BB84" s="148">
        <f t="shared" si="149"/>
        <v>0</v>
      </c>
      <c r="BC84" s="165">
        <f t="shared" si="107"/>
        <v>0</v>
      </c>
      <c r="BD84" s="488"/>
      <c r="BE84" s="148">
        <f t="shared" si="150"/>
        <v>0</v>
      </c>
      <c r="BF84" s="165">
        <f t="shared" si="108"/>
        <v>0</v>
      </c>
      <c r="BG84" s="488"/>
      <c r="BH84" s="148">
        <f t="shared" si="151"/>
        <v>0</v>
      </c>
      <c r="BI84" s="165">
        <f t="shared" si="109"/>
        <v>0</v>
      </c>
      <c r="BJ84" s="488"/>
      <c r="BK84" s="148">
        <f t="shared" si="152"/>
        <v>0</v>
      </c>
      <c r="BL84" s="165">
        <f t="shared" si="110"/>
        <v>0</v>
      </c>
      <c r="BM84" s="488"/>
      <c r="BN84" s="148">
        <f t="shared" si="153"/>
        <v>0</v>
      </c>
      <c r="BO84" s="165">
        <f t="shared" si="111"/>
        <v>0</v>
      </c>
      <c r="BP84" s="488"/>
      <c r="BQ84" s="148">
        <f t="shared" si="154"/>
        <v>0</v>
      </c>
      <c r="BR84" s="165">
        <f t="shared" si="112"/>
        <v>0</v>
      </c>
      <c r="BS84" s="488"/>
      <c r="BT84" s="148">
        <f t="shared" si="155"/>
        <v>0</v>
      </c>
      <c r="BU84" s="165">
        <f t="shared" si="113"/>
        <v>0</v>
      </c>
      <c r="BV84" s="488"/>
      <c r="BW84" s="148">
        <f t="shared" si="156"/>
        <v>0</v>
      </c>
      <c r="BX84" s="165">
        <f t="shared" si="114"/>
        <v>0</v>
      </c>
      <c r="BY84" s="488"/>
      <c r="BZ84" s="148">
        <f t="shared" si="157"/>
        <v>0</v>
      </c>
      <c r="CA84" s="165">
        <f t="shared" si="115"/>
        <v>0</v>
      </c>
      <c r="CB84" s="488"/>
      <c r="CC84" s="148">
        <f t="shared" si="158"/>
        <v>0</v>
      </c>
      <c r="CD84" s="165">
        <f t="shared" si="116"/>
        <v>0</v>
      </c>
      <c r="CE84" s="488"/>
      <c r="CF84" s="148">
        <f t="shared" si="159"/>
        <v>0</v>
      </c>
      <c r="CG84" s="165">
        <f t="shared" si="117"/>
        <v>0</v>
      </c>
      <c r="CH84" s="488"/>
      <c r="CI84" s="148">
        <f t="shared" si="160"/>
        <v>0</v>
      </c>
      <c r="CJ84" s="165">
        <f t="shared" si="118"/>
        <v>0</v>
      </c>
      <c r="CK84" s="488"/>
      <c r="CL84" s="148">
        <f t="shared" si="161"/>
        <v>0</v>
      </c>
      <c r="CM84" s="165">
        <f t="shared" si="119"/>
        <v>0</v>
      </c>
      <c r="CN84" s="488"/>
      <c r="CO84" s="148">
        <f t="shared" si="162"/>
        <v>0</v>
      </c>
      <c r="CP84" s="165">
        <f t="shared" si="120"/>
        <v>0</v>
      </c>
      <c r="CQ84" s="488"/>
      <c r="CR84" s="148">
        <f t="shared" si="163"/>
        <v>0</v>
      </c>
      <c r="CS84" s="165">
        <f t="shared" si="121"/>
        <v>0</v>
      </c>
    </row>
    <row r="85" spans="1:189" x14ac:dyDescent="0.25">
      <c r="A85" s="17"/>
      <c r="B85" s="25" t="s">
        <v>114</v>
      </c>
      <c r="C85" s="39"/>
      <c r="D85" s="164"/>
      <c r="E85" s="70"/>
      <c r="F85" s="148">
        <f t="shared" si="164"/>
        <v>0</v>
      </c>
      <c r="G85" s="323">
        <f t="shared" si="165"/>
        <v>0</v>
      </c>
      <c r="H85" s="488"/>
      <c r="I85" s="148">
        <f t="shared" si="166"/>
        <v>0</v>
      </c>
      <c r="J85" s="323">
        <f t="shared" si="167"/>
        <v>0</v>
      </c>
      <c r="K85" s="488"/>
      <c r="L85" s="148">
        <f t="shared" si="135"/>
        <v>0</v>
      </c>
      <c r="M85" s="165">
        <f t="shared" si="122"/>
        <v>0</v>
      </c>
      <c r="N85" s="488"/>
      <c r="O85" s="148">
        <f t="shared" si="136"/>
        <v>0</v>
      </c>
      <c r="P85" s="165">
        <f t="shared" si="123"/>
        <v>0</v>
      </c>
      <c r="Q85" s="488"/>
      <c r="R85" s="148">
        <f t="shared" si="137"/>
        <v>0</v>
      </c>
      <c r="S85" s="165">
        <f t="shared" si="124"/>
        <v>0</v>
      </c>
      <c r="T85" s="488"/>
      <c r="U85" s="148">
        <f t="shared" si="138"/>
        <v>0</v>
      </c>
      <c r="V85" s="165">
        <f t="shared" si="125"/>
        <v>0</v>
      </c>
      <c r="W85" s="488"/>
      <c r="X85" s="148">
        <f t="shared" si="139"/>
        <v>0</v>
      </c>
      <c r="Y85" s="165">
        <f t="shared" si="126"/>
        <v>0</v>
      </c>
      <c r="Z85" s="488"/>
      <c r="AA85" s="148">
        <f t="shared" si="140"/>
        <v>0</v>
      </c>
      <c r="AB85" s="165">
        <f t="shared" si="127"/>
        <v>0</v>
      </c>
      <c r="AC85" s="488"/>
      <c r="AD85" s="148">
        <f t="shared" si="141"/>
        <v>0</v>
      </c>
      <c r="AE85" s="165">
        <f t="shared" si="128"/>
        <v>0</v>
      </c>
      <c r="AF85" s="488"/>
      <c r="AG85" s="148">
        <f t="shared" si="142"/>
        <v>0</v>
      </c>
      <c r="AH85" s="165">
        <f t="shared" si="129"/>
        <v>0</v>
      </c>
      <c r="AI85" s="488"/>
      <c r="AJ85" s="148">
        <f t="shared" si="143"/>
        <v>0</v>
      </c>
      <c r="AK85" s="165">
        <f t="shared" si="130"/>
        <v>0</v>
      </c>
      <c r="AL85" s="488"/>
      <c r="AM85" s="148">
        <f t="shared" si="144"/>
        <v>0</v>
      </c>
      <c r="AN85" s="165">
        <f t="shared" si="131"/>
        <v>0</v>
      </c>
      <c r="AO85" s="488"/>
      <c r="AP85" s="148">
        <f t="shared" si="145"/>
        <v>0</v>
      </c>
      <c r="AQ85" s="165">
        <f t="shared" si="132"/>
        <v>0</v>
      </c>
      <c r="AR85" s="488"/>
      <c r="AS85" s="148">
        <f t="shared" si="146"/>
        <v>0</v>
      </c>
      <c r="AT85" s="165">
        <f t="shared" si="133"/>
        <v>0</v>
      </c>
      <c r="AU85" s="488"/>
      <c r="AV85" s="148">
        <f t="shared" si="147"/>
        <v>0</v>
      </c>
      <c r="AW85" s="165">
        <f t="shared" si="134"/>
        <v>0</v>
      </c>
      <c r="AX85" s="488"/>
      <c r="AY85" s="148">
        <f t="shared" si="148"/>
        <v>0</v>
      </c>
      <c r="AZ85" s="165">
        <f t="shared" si="106"/>
        <v>0</v>
      </c>
      <c r="BA85" s="488"/>
      <c r="BB85" s="148">
        <f t="shared" si="149"/>
        <v>0</v>
      </c>
      <c r="BC85" s="165">
        <f t="shared" si="107"/>
        <v>0</v>
      </c>
      <c r="BD85" s="488"/>
      <c r="BE85" s="148">
        <f t="shared" si="150"/>
        <v>0</v>
      </c>
      <c r="BF85" s="165">
        <f t="shared" si="108"/>
        <v>0</v>
      </c>
      <c r="BG85" s="488"/>
      <c r="BH85" s="148">
        <f t="shared" si="151"/>
        <v>0</v>
      </c>
      <c r="BI85" s="165">
        <f t="shared" si="109"/>
        <v>0</v>
      </c>
      <c r="BJ85" s="488"/>
      <c r="BK85" s="148">
        <f t="shared" si="152"/>
        <v>0</v>
      </c>
      <c r="BL85" s="165">
        <f t="shared" si="110"/>
        <v>0</v>
      </c>
      <c r="BM85" s="488"/>
      <c r="BN85" s="148">
        <f t="shared" si="153"/>
        <v>0</v>
      </c>
      <c r="BO85" s="165">
        <f t="shared" si="111"/>
        <v>0</v>
      </c>
      <c r="BP85" s="488"/>
      <c r="BQ85" s="148">
        <f t="shared" si="154"/>
        <v>0</v>
      </c>
      <c r="BR85" s="165">
        <f t="shared" si="112"/>
        <v>0</v>
      </c>
      <c r="BS85" s="488"/>
      <c r="BT85" s="148">
        <f t="shared" si="155"/>
        <v>0</v>
      </c>
      <c r="BU85" s="165">
        <f t="shared" si="113"/>
        <v>0</v>
      </c>
      <c r="BV85" s="488"/>
      <c r="BW85" s="148">
        <f t="shared" si="156"/>
        <v>0</v>
      </c>
      <c r="BX85" s="165">
        <f t="shared" si="114"/>
        <v>0</v>
      </c>
      <c r="BY85" s="488"/>
      <c r="BZ85" s="148">
        <f t="shared" si="157"/>
        <v>0</v>
      </c>
      <c r="CA85" s="165">
        <f t="shared" si="115"/>
        <v>0</v>
      </c>
      <c r="CB85" s="488"/>
      <c r="CC85" s="148">
        <f t="shared" si="158"/>
        <v>0</v>
      </c>
      <c r="CD85" s="165">
        <f t="shared" si="116"/>
        <v>0</v>
      </c>
      <c r="CE85" s="488"/>
      <c r="CF85" s="148">
        <f t="shared" si="159"/>
        <v>0</v>
      </c>
      <c r="CG85" s="165">
        <f t="shared" si="117"/>
        <v>0</v>
      </c>
      <c r="CH85" s="488"/>
      <c r="CI85" s="148">
        <f t="shared" si="160"/>
        <v>0</v>
      </c>
      <c r="CJ85" s="165">
        <f t="shared" si="118"/>
        <v>0</v>
      </c>
      <c r="CK85" s="488"/>
      <c r="CL85" s="148">
        <f t="shared" si="161"/>
        <v>0</v>
      </c>
      <c r="CM85" s="165">
        <f t="shared" si="119"/>
        <v>0</v>
      </c>
      <c r="CN85" s="488"/>
      <c r="CO85" s="148">
        <f t="shared" si="162"/>
        <v>0</v>
      </c>
      <c r="CP85" s="165">
        <f t="shared" si="120"/>
        <v>0</v>
      </c>
      <c r="CQ85" s="488"/>
      <c r="CR85" s="148">
        <f t="shared" si="163"/>
        <v>0</v>
      </c>
      <c r="CS85" s="165">
        <f t="shared" si="121"/>
        <v>0</v>
      </c>
    </row>
    <row r="86" spans="1:189" x14ac:dyDescent="0.25">
      <c r="A86" s="17"/>
      <c r="B86" s="25" t="s">
        <v>138</v>
      </c>
      <c r="C86" s="39"/>
      <c r="D86" s="164">
        <v>8500</v>
      </c>
      <c r="E86" s="83"/>
      <c r="F86" s="148">
        <f t="shared" si="164"/>
        <v>0</v>
      </c>
      <c r="G86" s="323">
        <f t="shared" si="165"/>
        <v>0</v>
      </c>
      <c r="H86" s="488"/>
      <c r="I86" s="148">
        <f t="shared" si="166"/>
        <v>0</v>
      </c>
      <c r="J86" s="323">
        <f t="shared" si="167"/>
        <v>0</v>
      </c>
      <c r="K86" s="488"/>
      <c r="L86" s="148">
        <f t="shared" si="135"/>
        <v>0</v>
      </c>
      <c r="M86" s="165">
        <f t="shared" si="122"/>
        <v>0</v>
      </c>
      <c r="N86" s="488"/>
      <c r="O86" s="148">
        <f t="shared" si="136"/>
        <v>0</v>
      </c>
      <c r="P86" s="165">
        <f t="shared" si="123"/>
        <v>0</v>
      </c>
      <c r="Q86" s="488"/>
      <c r="R86" s="148">
        <f t="shared" si="137"/>
        <v>0</v>
      </c>
      <c r="S86" s="165">
        <f t="shared" si="124"/>
        <v>0</v>
      </c>
      <c r="T86" s="488"/>
      <c r="U86" s="148">
        <f t="shared" si="138"/>
        <v>0</v>
      </c>
      <c r="V86" s="165">
        <f t="shared" si="125"/>
        <v>0</v>
      </c>
      <c r="W86" s="488"/>
      <c r="X86" s="148">
        <f t="shared" si="139"/>
        <v>0</v>
      </c>
      <c r="Y86" s="165">
        <f t="shared" si="126"/>
        <v>0</v>
      </c>
      <c r="Z86" s="488"/>
      <c r="AA86" s="148">
        <f t="shared" si="140"/>
        <v>0</v>
      </c>
      <c r="AB86" s="165">
        <f t="shared" si="127"/>
        <v>0</v>
      </c>
      <c r="AC86" s="488"/>
      <c r="AD86" s="148">
        <f t="shared" si="141"/>
        <v>0</v>
      </c>
      <c r="AE86" s="165">
        <f t="shared" si="128"/>
        <v>0</v>
      </c>
      <c r="AF86" s="488"/>
      <c r="AG86" s="148">
        <f t="shared" si="142"/>
        <v>0</v>
      </c>
      <c r="AH86" s="165">
        <f t="shared" si="129"/>
        <v>0</v>
      </c>
      <c r="AI86" s="488"/>
      <c r="AJ86" s="148">
        <f t="shared" si="143"/>
        <v>0</v>
      </c>
      <c r="AK86" s="165">
        <f t="shared" si="130"/>
        <v>0</v>
      </c>
      <c r="AL86" s="488"/>
      <c r="AM86" s="148">
        <f t="shared" si="144"/>
        <v>0</v>
      </c>
      <c r="AN86" s="165">
        <f t="shared" si="131"/>
        <v>0</v>
      </c>
      <c r="AO86" s="488"/>
      <c r="AP86" s="148">
        <f t="shared" si="145"/>
        <v>0</v>
      </c>
      <c r="AQ86" s="165">
        <f t="shared" si="132"/>
        <v>0</v>
      </c>
      <c r="AR86" s="488"/>
      <c r="AS86" s="148">
        <f t="shared" si="146"/>
        <v>0</v>
      </c>
      <c r="AT86" s="165">
        <f t="shared" si="133"/>
        <v>0</v>
      </c>
      <c r="AU86" s="488"/>
      <c r="AV86" s="148">
        <f t="shared" si="147"/>
        <v>0</v>
      </c>
      <c r="AW86" s="165">
        <f t="shared" si="134"/>
        <v>0</v>
      </c>
      <c r="AX86" s="488"/>
      <c r="AY86" s="148">
        <f t="shared" si="148"/>
        <v>0</v>
      </c>
      <c r="AZ86" s="165">
        <f t="shared" si="106"/>
        <v>0</v>
      </c>
      <c r="BA86" s="488"/>
      <c r="BB86" s="148">
        <f t="shared" si="149"/>
        <v>0</v>
      </c>
      <c r="BC86" s="165">
        <f t="shared" si="107"/>
        <v>0</v>
      </c>
      <c r="BD86" s="488"/>
      <c r="BE86" s="148">
        <f t="shared" si="150"/>
        <v>0</v>
      </c>
      <c r="BF86" s="165">
        <f t="shared" si="108"/>
        <v>0</v>
      </c>
      <c r="BG86" s="488"/>
      <c r="BH86" s="148">
        <f t="shared" si="151"/>
        <v>0</v>
      </c>
      <c r="BI86" s="165">
        <f t="shared" si="109"/>
        <v>0</v>
      </c>
      <c r="BJ86" s="488"/>
      <c r="BK86" s="148">
        <f t="shared" si="152"/>
        <v>0</v>
      </c>
      <c r="BL86" s="165">
        <f t="shared" si="110"/>
        <v>0</v>
      </c>
      <c r="BM86" s="488"/>
      <c r="BN86" s="148">
        <f t="shared" si="153"/>
        <v>0</v>
      </c>
      <c r="BO86" s="165">
        <f t="shared" si="111"/>
        <v>0</v>
      </c>
      <c r="BP86" s="488"/>
      <c r="BQ86" s="148">
        <f t="shared" si="154"/>
        <v>0</v>
      </c>
      <c r="BR86" s="165">
        <f t="shared" si="112"/>
        <v>0</v>
      </c>
      <c r="BS86" s="488"/>
      <c r="BT86" s="148">
        <f t="shared" si="155"/>
        <v>0</v>
      </c>
      <c r="BU86" s="165">
        <f t="shared" si="113"/>
        <v>0</v>
      </c>
      <c r="BV86" s="488"/>
      <c r="BW86" s="148">
        <f t="shared" si="156"/>
        <v>0</v>
      </c>
      <c r="BX86" s="165">
        <f t="shared" si="114"/>
        <v>0</v>
      </c>
      <c r="BY86" s="488"/>
      <c r="BZ86" s="148">
        <f t="shared" si="157"/>
        <v>0</v>
      </c>
      <c r="CA86" s="165">
        <f t="shared" si="115"/>
        <v>0</v>
      </c>
      <c r="CB86" s="488"/>
      <c r="CC86" s="148">
        <f t="shared" si="158"/>
        <v>0</v>
      </c>
      <c r="CD86" s="165">
        <f t="shared" si="116"/>
        <v>0</v>
      </c>
      <c r="CE86" s="488"/>
      <c r="CF86" s="148">
        <f t="shared" si="159"/>
        <v>0</v>
      </c>
      <c r="CG86" s="165">
        <f t="shared" si="117"/>
        <v>0</v>
      </c>
      <c r="CH86" s="488"/>
      <c r="CI86" s="148">
        <f t="shared" si="160"/>
        <v>0</v>
      </c>
      <c r="CJ86" s="165">
        <f t="shared" si="118"/>
        <v>0</v>
      </c>
      <c r="CK86" s="488"/>
      <c r="CL86" s="148">
        <f t="shared" si="161"/>
        <v>0</v>
      </c>
      <c r="CM86" s="165">
        <f t="shared" si="119"/>
        <v>0</v>
      </c>
      <c r="CN86" s="488"/>
      <c r="CO86" s="148">
        <f t="shared" si="162"/>
        <v>0</v>
      </c>
      <c r="CP86" s="165">
        <f t="shared" si="120"/>
        <v>0</v>
      </c>
      <c r="CQ86" s="488"/>
      <c r="CR86" s="148">
        <f t="shared" si="163"/>
        <v>0</v>
      </c>
      <c r="CS86" s="165">
        <f t="shared" si="121"/>
        <v>0</v>
      </c>
    </row>
    <row r="87" spans="1:189" x14ac:dyDescent="0.25">
      <c r="A87" s="17"/>
      <c r="B87" s="25" t="s">
        <v>122</v>
      </c>
      <c r="C87" s="39"/>
      <c r="D87" s="164"/>
      <c r="E87" s="54"/>
      <c r="F87" s="148">
        <f t="shared" si="164"/>
        <v>0</v>
      </c>
      <c r="G87" s="323">
        <f t="shared" si="165"/>
        <v>0</v>
      </c>
      <c r="H87" s="488"/>
      <c r="I87" s="148">
        <f t="shared" si="166"/>
        <v>0</v>
      </c>
      <c r="J87" s="323">
        <f t="shared" si="167"/>
        <v>0</v>
      </c>
      <c r="K87" s="488"/>
      <c r="L87" s="148">
        <f t="shared" si="135"/>
        <v>0</v>
      </c>
      <c r="M87" s="165">
        <f t="shared" si="122"/>
        <v>0</v>
      </c>
      <c r="N87" s="488"/>
      <c r="O87" s="148">
        <f t="shared" si="136"/>
        <v>0</v>
      </c>
      <c r="P87" s="165">
        <f t="shared" si="123"/>
        <v>0</v>
      </c>
      <c r="Q87" s="488"/>
      <c r="R87" s="148">
        <f t="shared" si="137"/>
        <v>0</v>
      </c>
      <c r="S87" s="165">
        <f t="shared" si="124"/>
        <v>0</v>
      </c>
      <c r="T87" s="488"/>
      <c r="U87" s="148">
        <f t="shared" si="138"/>
        <v>0</v>
      </c>
      <c r="V87" s="165">
        <f t="shared" si="125"/>
        <v>0</v>
      </c>
      <c r="W87" s="488"/>
      <c r="X87" s="148">
        <f t="shared" si="139"/>
        <v>0</v>
      </c>
      <c r="Y87" s="165">
        <f t="shared" si="126"/>
        <v>0</v>
      </c>
      <c r="Z87" s="488"/>
      <c r="AA87" s="148">
        <f t="shared" si="140"/>
        <v>0</v>
      </c>
      <c r="AB87" s="165">
        <f t="shared" si="127"/>
        <v>0</v>
      </c>
      <c r="AC87" s="488"/>
      <c r="AD87" s="148">
        <f t="shared" si="141"/>
        <v>0</v>
      </c>
      <c r="AE87" s="165">
        <f t="shared" si="128"/>
        <v>0</v>
      </c>
      <c r="AF87" s="488"/>
      <c r="AG87" s="148">
        <f t="shared" si="142"/>
        <v>0</v>
      </c>
      <c r="AH87" s="165">
        <f t="shared" si="129"/>
        <v>0</v>
      </c>
      <c r="AI87" s="488"/>
      <c r="AJ87" s="148">
        <f t="shared" si="143"/>
        <v>0</v>
      </c>
      <c r="AK87" s="165">
        <f t="shared" si="130"/>
        <v>0</v>
      </c>
      <c r="AL87" s="488"/>
      <c r="AM87" s="148">
        <f t="shared" si="144"/>
        <v>0</v>
      </c>
      <c r="AN87" s="165">
        <f t="shared" si="131"/>
        <v>0</v>
      </c>
      <c r="AO87" s="488"/>
      <c r="AP87" s="148">
        <f t="shared" si="145"/>
        <v>0</v>
      </c>
      <c r="AQ87" s="165">
        <f t="shared" si="132"/>
        <v>0</v>
      </c>
      <c r="AR87" s="488"/>
      <c r="AS87" s="148">
        <f t="shared" si="146"/>
        <v>0</v>
      </c>
      <c r="AT87" s="165">
        <f t="shared" si="133"/>
        <v>0</v>
      </c>
      <c r="AU87" s="488"/>
      <c r="AV87" s="148">
        <f t="shared" si="147"/>
        <v>0</v>
      </c>
      <c r="AW87" s="165">
        <f t="shared" si="134"/>
        <v>0</v>
      </c>
      <c r="AX87" s="488"/>
      <c r="AY87" s="148">
        <f t="shared" si="148"/>
        <v>0</v>
      </c>
      <c r="AZ87" s="165">
        <f t="shared" si="106"/>
        <v>0</v>
      </c>
      <c r="BA87" s="488"/>
      <c r="BB87" s="148">
        <f t="shared" si="149"/>
        <v>0</v>
      </c>
      <c r="BC87" s="165">
        <f t="shared" si="107"/>
        <v>0</v>
      </c>
      <c r="BD87" s="488"/>
      <c r="BE87" s="148">
        <f t="shared" si="150"/>
        <v>0</v>
      </c>
      <c r="BF87" s="165">
        <f t="shared" si="108"/>
        <v>0</v>
      </c>
      <c r="BG87" s="488"/>
      <c r="BH87" s="148">
        <f t="shared" si="151"/>
        <v>0</v>
      </c>
      <c r="BI87" s="165">
        <f t="shared" si="109"/>
        <v>0</v>
      </c>
      <c r="BJ87" s="488"/>
      <c r="BK87" s="148">
        <f t="shared" si="152"/>
        <v>0</v>
      </c>
      <c r="BL87" s="165">
        <f t="shared" si="110"/>
        <v>0</v>
      </c>
      <c r="BM87" s="488"/>
      <c r="BN87" s="148">
        <f t="shared" si="153"/>
        <v>0</v>
      </c>
      <c r="BO87" s="165">
        <f t="shared" si="111"/>
        <v>0</v>
      </c>
      <c r="BP87" s="488"/>
      <c r="BQ87" s="148">
        <f t="shared" si="154"/>
        <v>0</v>
      </c>
      <c r="BR87" s="165">
        <f t="shared" si="112"/>
        <v>0</v>
      </c>
      <c r="BS87" s="488"/>
      <c r="BT87" s="148">
        <f t="shared" si="155"/>
        <v>0</v>
      </c>
      <c r="BU87" s="165">
        <f t="shared" si="113"/>
        <v>0</v>
      </c>
      <c r="BV87" s="488"/>
      <c r="BW87" s="148">
        <f t="shared" si="156"/>
        <v>0</v>
      </c>
      <c r="BX87" s="165">
        <f t="shared" si="114"/>
        <v>0</v>
      </c>
      <c r="BY87" s="488"/>
      <c r="BZ87" s="148">
        <f t="shared" si="157"/>
        <v>0</v>
      </c>
      <c r="CA87" s="165">
        <f t="shared" si="115"/>
        <v>0</v>
      </c>
      <c r="CB87" s="488"/>
      <c r="CC87" s="148">
        <f t="shared" si="158"/>
        <v>0</v>
      </c>
      <c r="CD87" s="165">
        <f t="shared" si="116"/>
        <v>0</v>
      </c>
      <c r="CE87" s="488"/>
      <c r="CF87" s="148">
        <f t="shared" si="159"/>
        <v>0</v>
      </c>
      <c r="CG87" s="165">
        <f t="shared" si="117"/>
        <v>0</v>
      </c>
      <c r="CH87" s="488"/>
      <c r="CI87" s="148">
        <f t="shared" si="160"/>
        <v>0</v>
      </c>
      <c r="CJ87" s="165">
        <f t="shared" si="118"/>
        <v>0</v>
      </c>
      <c r="CK87" s="488"/>
      <c r="CL87" s="148">
        <f t="shared" si="161"/>
        <v>0</v>
      </c>
      <c r="CM87" s="165">
        <f t="shared" si="119"/>
        <v>0</v>
      </c>
      <c r="CN87" s="488"/>
      <c r="CO87" s="148">
        <f t="shared" si="162"/>
        <v>0</v>
      </c>
      <c r="CP87" s="165">
        <f t="shared" si="120"/>
        <v>0</v>
      </c>
      <c r="CQ87" s="488"/>
      <c r="CR87" s="148">
        <f t="shared" si="163"/>
        <v>0</v>
      </c>
      <c r="CS87" s="165">
        <f t="shared" si="121"/>
        <v>0</v>
      </c>
    </row>
    <row r="88" spans="1:189" x14ac:dyDescent="0.25">
      <c r="A88" s="17"/>
      <c r="B88" s="25"/>
      <c r="C88" s="39"/>
      <c r="D88" s="164"/>
      <c r="E88" s="152"/>
      <c r="F88" s="148"/>
      <c r="G88" s="323"/>
      <c r="H88" s="488"/>
      <c r="I88" s="148"/>
      <c r="J88" s="323"/>
      <c r="K88" s="488"/>
      <c r="L88" s="148"/>
      <c r="M88" s="165">
        <f t="shared" si="122"/>
        <v>0</v>
      </c>
      <c r="N88" s="488"/>
      <c r="O88" s="148"/>
      <c r="P88" s="165"/>
      <c r="Q88" s="488"/>
      <c r="R88" s="148"/>
      <c r="S88" s="165"/>
      <c r="T88" s="488"/>
      <c r="U88" s="148"/>
      <c r="V88" s="165"/>
      <c r="W88" s="488"/>
      <c r="X88" s="148"/>
      <c r="Y88" s="165"/>
      <c r="Z88" s="488"/>
      <c r="AA88" s="148"/>
      <c r="AB88" s="165"/>
      <c r="AC88" s="488"/>
      <c r="AD88" s="148"/>
      <c r="AE88" s="165"/>
      <c r="AF88" s="488"/>
      <c r="AG88" s="148"/>
      <c r="AH88" s="165"/>
      <c r="AI88" s="488"/>
      <c r="AJ88" s="148"/>
      <c r="AK88" s="165"/>
      <c r="AL88" s="488"/>
      <c r="AM88" s="148"/>
      <c r="AN88" s="165"/>
      <c r="AO88" s="488"/>
      <c r="AP88" s="148"/>
      <c r="AQ88" s="165"/>
      <c r="AR88" s="488"/>
      <c r="AS88" s="148"/>
      <c r="AT88" s="165"/>
      <c r="AU88" s="488"/>
      <c r="AV88" s="148"/>
      <c r="AW88" s="165"/>
      <c r="AX88" s="488"/>
      <c r="AY88" s="148"/>
      <c r="AZ88" s="165"/>
      <c r="BA88" s="488"/>
      <c r="BB88" s="148"/>
      <c r="BC88" s="165"/>
      <c r="BD88" s="488"/>
      <c r="BE88" s="148"/>
      <c r="BF88" s="165"/>
      <c r="BG88" s="488"/>
      <c r="BH88" s="148"/>
      <c r="BI88" s="165"/>
      <c r="BJ88" s="488"/>
      <c r="BK88" s="148"/>
      <c r="BL88" s="165"/>
      <c r="BM88" s="488"/>
      <c r="BN88" s="148"/>
      <c r="BO88" s="165"/>
      <c r="BP88" s="488"/>
      <c r="BQ88" s="148"/>
      <c r="BR88" s="165"/>
      <c r="BS88" s="488"/>
      <c r="BT88" s="148"/>
      <c r="BU88" s="165"/>
      <c r="BV88" s="488"/>
      <c r="BW88" s="148"/>
      <c r="BX88" s="165"/>
      <c r="BY88" s="488"/>
      <c r="BZ88" s="148"/>
      <c r="CA88" s="165"/>
      <c r="CB88" s="488"/>
      <c r="CC88" s="148"/>
      <c r="CD88" s="165"/>
      <c r="CE88" s="488"/>
      <c r="CF88" s="148"/>
      <c r="CG88" s="165"/>
      <c r="CH88" s="488"/>
      <c r="CI88" s="148"/>
      <c r="CJ88" s="165"/>
      <c r="CK88" s="488"/>
      <c r="CL88" s="148"/>
      <c r="CM88" s="165"/>
      <c r="CN88" s="488"/>
      <c r="CO88" s="148"/>
      <c r="CP88" s="165"/>
      <c r="CQ88" s="488"/>
      <c r="CR88" s="148"/>
      <c r="CS88" s="165"/>
      <c r="CU88" s="271" t="s">
        <v>52</v>
      </c>
    </row>
    <row r="89" spans="1:189" x14ac:dyDescent="0.25">
      <c r="A89" s="17"/>
      <c r="B89" s="123"/>
      <c r="C89" s="221"/>
      <c r="D89" s="193"/>
      <c r="E89" s="222">
        <f>SUM(E3:E88)</f>
        <v>15</v>
      </c>
      <c r="F89" s="148"/>
      <c r="G89" s="323"/>
      <c r="H89" s="222">
        <f>SUM(H3:H88)</f>
        <v>3</v>
      </c>
      <c r="I89" s="148"/>
      <c r="J89" s="323"/>
      <c r="K89" s="222">
        <f>SUM(K3:K88)</f>
        <v>3</v>
      </c>
      <c r="L89" s="148"/>
      <c r="M89" s="165"/>
      <c r="N89" s="222">
        <f>SUM(N3:N88)</f>
        <v>8</v>
      </c>
      <c r="O89" s="148"/>
      <c r="P89" s="165"/>
      <c r="Q89" s="222">
        <f>SUM(Q3:Q88)</f>
        <v>6</v>
      </c>
      <c r="R89" s="148"/>
      <c r="S89" s="165"/>
      <c r="T89" s="222">
        <f>SUM(T3:T88)</f>
        <v>16</v>
      </c>
      <c r="U89" s="148"/>
      <c r="V89" s="165"/>
      <c r="W89" s="222">
        <f>SUM(W3:W88)</f>
        <v>4</v>
      </c>
      <c r="X89" s="148"/>
      <c r="Y89" s="165"/>
      <c r="Z89" s="222">
        <f>SUM(Z3:Z88)</f>
        <v>12</v>
      </c>
      <c r="AA89" s="148"/>
      <c r="AB89" s="165"/>
      <c r="AC89" s="222">
        <f>SUM(AC3:AC88)</f>
        <v>15</v>
      </c>
      <c r="AD89" s="148"/>
      <c r="AE89" s="165"/>
      <c r="AF89" s="222">
        <f>SUM(AF3:AF88)</f>
        <v>5</v>
      </c>
      <c r="AG89" s="148"/>
      <c r="AH89" s="165"/>
      <c r="AI89" s="222">
        <f>SUM(AI3:AI88)</f>
        <v>12</v>
      </c>
      <c r="AJ89" s="148"/>
      <c r="AK89" s="165"/>
      <c r="AL89" s="222">
        <f>SUM(AL3:AL88)</f>
        <v>9</v>
      </c>
      <c r="AM89" s="148"/>
      <c r="AN89" s="165"/>
      <c r="AO89" s="222">
        <f>SUM(AO3:AO88)</f>
        <v>8</v>
      </c>
      <c r="AP89" s="148"/>
      <c r="AQ89" s="165"/>
      <c r="AR89" s="222">
        <f>SUM(AR3:AR88)</f>
        <v>9</v>
      </c>
      <c r="AS89" s="148"/>
      <c r="AT89" s="165"/>
      <c r="AU89" s="222">
        <f>SUM(AU3:AU88)</f>
        <v>19</v>
      </c>
      <c r="AV89" s="148"/>
      <c r="AW89" s="165"/>
      <c r="AX89" s="222">
        <f>SUM(AX3:AX88)</f>
        <v>12</v>
      </c>
      <c r="AY89" s="148"/>
      <c r="AZ89" s="165"/>
      <c r="BA89" s="222">
        <f>SUM(BA3:BA88)</f>
        <v>6</v>
      </c>
      <c r="BB89" s="148"/>
      <c r="BC89" s="165"/>
      <c r="BD89" s="222">
        <f>SUM(BD3:BD88)</f>
        <v>15</v>
      </c>
      <c r="BE89" s="148"/>
      <c r="BF89" s="165"/>
      <c r="BG89" s="222">
        <f>SUM(BG3:BG88)</f>
        <v>16</v>
      </c>
      <c r="BH89" s="148"/>
      <c r="BI89" s="165"/>
      <c r="BJ89" s="222">
        <f>SUM(BJ3:BJ88)</f>
        <v>14</v>
      </c>
      <c r="BK89" s="148"/>
      <c r="BL89" s="165"/>
      <c r="BM89" s="222">
        <f>SUM(BM3:BM88)</f>
        <v>0</v>
      </c>
      <c r="BN89" s="148"/>
      <c r="BO89" s="165"/>
      <c r="BP89" s="222">
        <f>SUM(BP3:BP88)</f>
        <v>0</v>
      </c>
      <c r="BQ89" s="148"/>
      <c r="BR89" s="165"/>
      <c r="BS89" s="222">
        <f>SUM(BS3:BS88)</f>
        <v>13</v>
      </c>
      <c r="BT89" s="148"/>
      <c r="BU89" s="165"/>
      <c r="BV89" s="222">
        <f>SUM(BV3:BV88)</f>
        <v>5</v>
      </c>
      <c r="BW89" s="148"/>
      <c r="BX89" s="165"/>
      <c r="BY89" s="222">
        <f>SUM(BY3:BY88)</f>
        <v>9</v>
      </c>
      <c r="BZ89" s="148"/>
      <c r="CA89" s="165"/>
      <c r="CB89" s="222">
        <f>SUM(CB3:CB88)</f>
        <v>5</v>
      </c>
      <c r="CC89" s="148"/>
      <c r="CD89" s="165"/>
      <c r="CE89" s="222">
        <f>SUM(CE3:CE88)</f>
        <v>8</v>
      </c>
      <c r="CF89" s="148"/>
      <c r="CG89" s="165"/>
      <c r="CH89" s="222">
        <f>SUM(CH3:CH88)</f>
        <v>3</v>
      </c>
      <c r="CI89" s="148"/>
      <c r="CJ89" s="165"/>
      <c r="CK89" s="222">
        <f>SUM(CK3:CK88)</f>
        <v>7</v>
      </c>
      <c r="CL89" s="148"/>
      <c r="CM89" s="165"/>
      <c r="CN89" s="222">
        <f>SUM(CN3:CN88)</f>
        <v>11</v>
      </c>
      <c r="CO89" s="148"/>
      <c r="CP89" s="165"/>
      <c r="CQ89" s="222">
        <f>SUM(CQ3:CQ88)</f>
        <v>0</v>
      </c>
      <c r="CR89" s="148"/>
      <c r="CS89" s="165"/>
      <c r="CT89" s="9"/>
      <c r="CU89" s="273">
        <f>SUM(E89:CT89)</f>
        <v>268</v>
      </c>
      <c r="CV89" s="290"/>
    </row>
    <row r="90" spans="1:189" s="15" customFormat="1" ht="21.75" hidden="1" customHeight="1" x14ac:dyDescent="0.25">
      <c r="A90" s="51"/>
      <c r="B90" s="663" t="s">
        <v>36</v>
      </c>
      <c r="C90" s="664"/>
      <c r="D90" s="665"/>
      <c r="E90" s="187"/>
      <c r="F90" s="27">
        <f>SUM(F3:F87)</f>
        <v>1489562</v>
      </c>
      <c r="G90" s="187"/>
      <c r="H90" s="187"/>
      <c r="I90" s="27">
        <f>SUM(I3:I87)</f>
        <v>146327</v>
      </c>
      <c r="J90" s="187"/>
      <c r="K90" s="268"/>
      <c r="L90" s="27">
        <f>SUM(L3:L87)</f>
        <v>308956</v>
      </c>
      <c r="M90" s="268"/>
      <c r="N90" s="286"/>
      <c r="O90" s="27">
        <f>SUM(O3:O87)</f>
        <v>152817</v>
      </c>
      <c r="P90" s="286"/>
      <c r="Q90" s="286"/>
      <c r="R90" s="27">
        <f>SUM(R3:R87)</f>
        <v>512712</v>
      </c>
      <c r="S90" s="286"/>
      <c r="T90" s="289"/>
      <c r="U90" s="27">
        <f>SUM(U3:U87)</f>
        <v>305634</v>
      </c>
      <c r="V90" s="289"/>
      <c r="W90" s="299"/>
      <c r="X90" s="27">
        <f>SUM(X3:X87)</f>
        <v>105200</v>
      </c>
      <c r="Y90" s="299"/>
      <c r="Z90" s="289"/>
      <c r="AA90" s="27">
        <f>SUM(AA3:AA87)</f>
        <v>458451</v>
      </c>
      <c r="AB90" s="289"/>
      <c r="AC90" s="319"/>
      <c r="AD90" s="27">
        <f>SUM(AD3:AD87)</f>
        <v>1235824</v>
      </c>
      <c r="AE90" s="319"/>
      <c r="AF90" s="319"/>
      <c r="AG90" s="27">
        <f>SUM(AG3:AG87)</f>
        <v>611268</v>
      </c>
      <c r="AH90" s="319"/>
      <c r="AI90" s="329"/>
      <c r="AJ90" s="27">
        <f>SUM(AJ3:AJ87)</f>
        <v>210400</v>
      </c>
      <c r="AK90" s="329"/>
      <c r="AL90" s="333"/>
      <c r="AM90" s="27">
        <f>SUM(AM3:AM87)</f>
        <v>458451</v>
      </c>
      <c r="AN90" s="333"/>
      <c r="AO90" s="360"/>
      <c r="AP90" s="27">
        <f>SUM(AP3:AP87)</f>
        <v>841600</v>
      </c>
      <c r="AQ90" s="360"/>
      <c r="AR90" s="360"/>
      <c r="AS90" s="27">
        <f>SUM(AS3:AS87)</f>
        <v>1222536</v>
      </c>
      <c r="AT90" s="360"/>
      <c r="AU90" s="367"/>
      <c r="AV90" s="27">
        <f>SUM(AV3:AV87)</f>
        <v>2445072</v>
      </c>
      <c r="AW90" s="367"/>
      <c r="AX90" s="360"/>
      <c r="AY90" s="27">
        <f>SUM(AY3:AY87)</f>
        <v>631200</v>
      </c>
      <c r="AZ90" s="360"/>
      <c r="BA90" s="381"/>
      <c r="BB90" s="27">
        <f>SUM(BB3:BB87)</f>
        <v>458451</v>
      </c>
      <c r="BC90" s="381"/>
      <c r="BD90" s="381"/>
      <c r="BE90" s="27">
        <f>SUM(BE3:BE87)</f>
        <v>5891200</v>
      </c>
      <c r="BF90" s="381"/>
      <c r="BG90" s="410"/>
      <c r="BH90" s="27">
        <f>SUM(BH3:BH87)</f>
        <v>6732800</v>
      </c>
      <c r="BI90" s="410"/>
      <c r="BJ90" s="386"/>
      <c r="BK90" s="27">
        <f>SUM(BK3:BK87)</f>
        <v>0</v>
      </c>
      <c r="BL90" s="386"/>
      <c r="BM90" s="420"/>
      <c r="BN90" s="27">
        <f>SUM(BN3:BN87)</f>
        <v>0</v>
      </c>
      <c r="BO90" s="420"/>
      <c r="BP90" s="415"/>
      <c r="BQ90" s="27">
        <f>SUM(BQ3:BQ87)</f>
        <v>0</v>
      </c>
      <c r="BR90" s="415"/>
      <c r="BS90" s="420"/>
      <c r="BT90" s="27">
        <f>SUM(BT3:BT87)</f>
        <v>2524800</v>
      </c>
      <c r="BU90" s="420"/>
      <c r="BV90" s="430"/>
      <c r="BW90" s="27">
        <f>SUM(BW3:BW87)</f>
        <v>916902</v>
      </c>
      <c r="BX90" s="430"/>
      <c r="BY90" s="430"/>
      <c r="BZ90" s="27">
        <f>SUM(BZ3:BZ87)</f>
        <v>17673600</v>
      </c>
      <c r="CA90" s="430"/>
      <c r="CB90" s="430"/>
      <c r="CC90" s="27">
        <f>SUM(CC3:CC87)</f>
        <v>6732800</v>
      </c>
      <c r="CD90" s="430"/>
      <c r="CE90" s="440"/>
      <c r="CF90" s="27">
        <f>SUM(CF3:CF87)</f>
        <v>0</v>
      </c>
      <c r="CG90" s="440"/>
      <c r="CH90" s="445"/>
      <c r="CI90" s="27">
        <f>SUM(CI3:CI87)</f>
        <v>0</v>
      </c>
      <c r="CJ90" s="445"/>
      <c r="CK90" s="450"/>
      <c r="CL90" s="27">
        <f>SUM(CL3:CL87)</f>
        <v>0</v>
      </c>
      <c r="CM90" s="450"/>
      <c r="CN90" s="458"/>
      <c r="CO90" s="27">
        <f>SUM(CO3:CO87)</f>
        <v>12624000</v>
      </c>
      <c r="CP90" s="458"/>
      <c r="CQ90" s="458"/>
      <c r="CR90" s="27">
        <f>SUM(CR3:CR87)</f>
        <v>0</v>
      </c>
      <c r="CS90" s="458"/>
      <c r="CT90" s="25"/>
      <c r="CU90" s="273">
        <f t="shared" ref="CU90:CU96" si="168">SUM(E90:CT90)</f>
        <v>64690563</v>
      </c>
      <c r="CV90" s="290"/>
    </row>
    <row r="91" spans="1:189" s="19" customFormat="1" ht="26.25" customHeight="1" x14ac:dyDescent="0.25">
      <c r="A91" s="16"/>
      <c r="B91" s="650" t="s">
        <v>214</v>
      </c>
      <c r="C91" s="651"/>
      <c r="D91" s="652"/>
      <c r="E91" s="27"/>
      <c r="G91" s="27">
        <f>SUM(G2:G87)</f>
        <v>4400000</v>
      </c>
      <c r="H91" s="27"/>
      <c r="J91" s="27">
        <f>SUM(J2:J87)</f>
        <v>580000</v>
      </c>
      <c r="K91" s="27"/>
      <c r="M91" s="27">
        <f>SUM(M2:M87)</f>
        <v>350000</v>
      </c>
      <c r="N91" s="27"/>
      <c r="P91" s="27">
        <f>SUM(P2:P87)</f>
        <v>1880000</v>
      </c>
      <c r="Q91" s="27"/>
      <c r="S91" s="27">
        <f>SUM(S2:S87)</f>
        <v>1400000</v>
      </c>
      <c r="T91" s="27"/>
      <c r="V91" s="27">
        <f>SUM(V2:V87)</f>
        <v>3380000</v>
      </c>
      <c r="W91" s="27"/>
      <c r="Y91" s="27">
        <f>SUM(Y2:Y87)</f>
        <v>320000</v>
      </c>
      <c r="Z91" s="27"/>
      <c r="AB91" s="27">
        <f>SUM(AB2:AB87)</f>
        <v>2310000</v>
      </c>
      <c r="AC91" s="27"/>
      <c r="AE91" s="27">
        <f>SUM(AE2:AE87)</f>
        <v>5370000</v>
      </c>
      <c r="AF91" s="27"/>
      <c r="AH91" s="27">
        <f>SUM(AH2:AH87)</f>
        <v>1230000</v>
      </c>
      <c r="AI91" s="27"/>
      <c r="AK91" s="27">
        <f>SUM(AK2:AK87)</f>
        <v>1850000</v>
      </c>
      <c r="AL91" s="27"/>
      <c r="AN91" s="27">
        <f>SUM(AN2:AN87)</f>
        <v>1010000</v>
      </c>
      <c r="AO91" s="27"/>
      <c r="AQ91" s="27">
        <f>SUM(AQ2:AQ87)</f>
        <v>1575000</v>
      </c>
      <c r="AR91" s="27"/>
      <c r="AT91" s="27">
        <f>SUM(AT2:AT87)</f>
        <v>1660000</v>
      </c>
      <c r="AU91" s="27"/>
      <c r="AW91" s="27">
        <f>SUM(AW2:AW87)</f>
        <v>3190000</v>
      </c>
      <c r="AX91" s="27"/>
      <c r="AZ91" s="27">
        <f>SUM(AZ2:AZ87)</f>
        <v>2150000</v>
      </c>
      <c r="BA91" s="27"/>
      <c r="BC91" s="27">
        <f>SUM(BC2:BC87)</f>
        <v>1430000</v>
      </c>
      <c r="BD91" s="27"/>
      <c r="BF91" s="27">
        <f>SUM(BF2:BF87)</f>
        <v>2350000</v>
      </c>
      <c r="BG91" s="27"/>
      <c r="BI91" s="27">
        <f>SUM(BI2:BI87)</f>
        <v>2650000</v>
      </c>
      <c r="BJ91" s="27"/>
      <c r="BL91" s="27">
        <f>SUM(BL2:BL87)</f>
        <v>1710000</v>
      </c>
      <c r="BM91" s="27"/>
      <c r="BO91" s="27">
        <f>SUM(BO2:BO87)</f>
        <v>0</v>
      </c>
      <c r="BP91" s="27"/>
      <c r="BR91" s="27">
        <f>SUM(BR2:BR87)</f>
        <v>0</v>
      </c>
      <c r="BS91" s="27"/>
      <c r="BU91" s="27">
        <f>SUM(BU2:BU87)</f>
        <v>3820000</v>
      </c>
      <c r="BV91" s="27"/>
      <c r="BX91" s="27">
        <f>SUM(BX2:BX87)</f>
        <v>830000</v>
      </c>
      <c r="BY91" s="27"/>
      <c r="CA91" s="27">
        <f>SUM(CA2:CA87)</f>
        <v>1260000</v>
      </c>
      <c r="CB91" s="27"/>
      <c r="CD91" s="27">
        <f>SUM(CD2:CD87)</f>
        <v>690000</v>
      </c>
      <c r="CE91" s="27"/>
      <c r="CG91" s="27">
        <f>SUM(CG2:CG87)</f>
        <v>1200000</v>
      </c>
      <c r="CH91" s="27"/>
      <c r="CJ91" s="27">
        <f>SUM(CJ2:CJ87)</f>
        <v>1450000</v>
      </c>
      <c r="CK91" s="27"/>
      <c r="CM91" s="27">
        <f>SUM(CM2:CM87)</f>
        <v>880000</v>
      </c>
      <c r="CN91" s="27"/>
      <c r="CP91" s="27">
        <f>SUM(CP2:CP87)</f>
        <v>1780000</v>
      </c>
      <c r="CQ91" s="27"/>
      <c r="CS91" s="27">
        <f>SUM(CS2:CS87)</f>
        <v>0</v>
      </c>
      <c r="CT91" s="270"/>
      <c r="CU91" s="273">
        <f>SUM(E91:CT91)</f>
        <v>52705000</v>
      </c>
      <c r="CV91" s="290"/>
    </row>
    <row r="92" spans="1:189" s="19" customFormat="1" ht="26.25" hidden="1" customHeight="1" x14ac:dyDescent="0.25">
      <c r="A92" s="16"/>
      <c r="B92" s="224"/>
      <c r="C92" s="175"/>
      <c r="D92" s="17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0"/>
      <c r="CU92" s="273">
        <f t="shared" si="168"/>
        <v>0</v>
      </c>
      <c r="CV92" s="290"/>
    </row>
    <row r="93" spans="1:189" s="19" customFormat="1" ht="26.25" customHeight="1" x14ac:dyDescent="0.25">
      <c r="A93" s="16"/>
      <c r="B93" s="650" t="s">
        <v>204</v>
      </c>
      <c r="C93" s="651"/>
      <c r="D93" s="652"/>
      <c r="E93" s="27"/>
      <c r="F93" s="27"/>
      <c r="G93" s="27">
        <f>200000+30000+15000+800000+30000</f>
        <v>1075000</v>
      </c>
      <c r="H93" s="27"/>
      <c r="I93" s="27"/>
      <c r="J93" s="27"/>
      <c r="K93" s="27"/>
      <c r="L93" s="27"/>
      <c r="M93" s="27">
        <v>35000</v>
      </c>
      <c r="N93" s="27"/>
      <c r="O93" s="27"/>
      <c r="P93" s="27">
        <f>13000+50000-50000</f>
        <v>13000</v>
      </c>
      <c r="Q93" s="27"/>
      <c r="R93" s="27"/>
      <c r="S93" s="27">
        <f>80000</f>
        <v>80000</v>
      </c>
      <c r="T93" s="27"/>
      <c r="U93" s="27"/>
      <c r="V93" s="27">
        <f>80000+140000+15000+25000</f>
        <v>260000</v>
      </c>
      <c r="W93" s="27"/>
      <c r="X93" s="27"/>
      <c r="Y93" s="27"/>
      <c r="Z93" s="27"/>
      <c r="AA93" s="27"/>
      <c r="AB93" s="27">
        <f>30000+25000+25000</f>
        <v>80000</v>
      </c>
      <c r="AC93" s="27"/>
      <c r="AD93" s="27"/>
      <c r="AE93" s="27">
        <f>13000+13000+400000+80000</f>
        <v>506000</v>
      </c>
      <c r="AF93" s="27"/>
      <c r="AG93" s="27"/>
      <c r="AH93" s="27">
        <f>250000</f>
        <v>250000</v>
      </c>
      <c r="AI93" s="27"/>
      <c r="AJ93" s="27"/>
      <c r="AK93" s="27">
        <f>25000+35000</f>
        <v>60000</v>
      </c>
      <c r="AL93" s="27"/>
      <c r="AM93" s="27"/>
      <c r="AN93" s="27">
        <f>12000+50000</f>
        <v>62000</v>
      </c>
      <c r="AO93" s="27"/>
      <c r="AP93" s="27"/>
      <c r="AQ93" s="27">
        <f>75000+27000+25000</f>
        <v>127000</v>
      </c>
      <c r="AR93" s="27"/>
      <c r="AS93" s="27"/>
      <c r="AT93" s="27">
        <f>47000+56000+47000+29000+47000+58000</f>
        <v>284000</v>
      </c>
      <c r="AU93" s="27"/>
      <c r="AV93" s="27"/>
      <c r="AW93" s="27">
        <f>200000+85000+45000+11000+36000+24000+29000+39000+12000+12000+22000+10000+25000</f>
        <v>550000</v>
      </c>
      <c r="AX93" s="27"/>
      <c r="AY93" s="27"/>
      <c r="AZ93" s="27">
        <f>24000+25000+27000+30000+26000+34000+9000+9000+24000+8000+39000+10000</f>
        <v>265000</v>
      </c>
      <c r="BA93" s="27"/>
      <c r="BB93" s="27"/>
      <c r="BC93" s="27">
        <v>276500</v>
      </c>
      <c r="BD93" s="27"/>
      <c r="BE93" s="27"/>
      <c r="BF93" s="27">
        <f>45000+45000+37500+26000+45000+60000+34000+45000+22500+22500</f>
        <v>382500</v>
      </c>
      <c r="BG93" s="27"/>
      <c r="BH93" s="27"/>
      <c r="BI93" s="27">
        <v>476500</v>
      </c>
      <c r="BJ93" s="27"/>
      <c r="BK93" s="27"/>
      <c r="BL93" s="27">
        <f>48500+22500+30000+37500+60000+22500+45000</f>
        <v>266000</v>
      </c>
      <c r="BM93" s="27"/>
      <c r="BN93" s="27"/>
      <c r="BO93" s="27"/>
      <c r="BP93" s="27"/>
      <c r="BQ93" s="27"/>
      <c r="BR93" s="27"/>
      <c r="BS93" s="27"/>
      <c r="BT93" s="27"/>
      <c r="BU93" s="27">
        <f>625000+10000+55000</f>
        <v>690000</v>
      </c>
      <c r="BV93" s="27"/>
      <c r="BW93" s="27"/>
      <c r="BX93" s="27"/>
      <c r="BY93" s="27"/>
      <c r="BZ93" s="27"/>
      <c r="CA93" s="27">
        <f>30000</f>
        <v>30000</v>
      </c>
      <c r="CB93" s="27"/>
      <c r="CC93" s="27"/>
      <c r="CD93" s="27">
        <v>95000</v>
      </c>
      <c r="CE93" s="27"/>
      <c r="CF93" s="27"/>
      <c r="CG93" s="27"/>
      <c r="CH93" s="27"/>
      <c r="CI93" s="27"/>
      <c r="CJ93" s="27">
        <v>145000</v>
      </c>
      <c r="CK93" s="27"/>
      <c r="CL93" s="27"/>
      <c r="CM93" s="27">
        <f>15000+30000</f>
        <v>45000</v>
      </c>
      <c r="CN93" s="27"/>
      <c r="CO93" s="27"/>
      <c r="CP93" s="27">
        <f>55000+25000</f>
        <v>80000</v>
      </c>
      <c r="CQ93" s="27"/>
      <c r="CR93" s="27"/>
      <c r="CS93" s="27"/>
      <c r="CT93" s="270"/>
      <c r="CU93" s="273">
        <f t="shared" si="168"/>
        <v>6133500</v>
      </c>
      <c r="CV93" s="290"/>
      <c r="CW93" s="435"/>
      <c r="CX93" s="435"/>
      <c r="CY93" s="435"/>
      <c r="CZ93" s="435"/>
      <c r="DA93" s="435"/>
      <c r="DB93" s="435"/>
      <c r="DC93" s="435"/>
      <c r="DD93" s="435"/>
      <c r="DE93" s="435"/>
      <c r="DF93" s="435"/>
      <c r="DG93" s="435"/>
      <c r="DH93" s="435"/>
      <c r="DI93" s="435"/>
      <c r="DJ93" s="435"/>
      <c r="DK93" s="435"/>
      <c r="DL93" s="435"/>
      <c r="DM93" s="435"/>
      <c r="DN93" s="435"/>
      <c r="DO93" s="435"/>
      <c r="DP93" s="435"/>
      <c r="DQ93" s="435"/>
      <c r="DR93" s="435"/>
      <c r="DS93" s="435"/>
      <c r="DT93" s="435"/>
      <c r="DU93" s="435"/>
      <c r="DV93" s="435"/>
      <c r="DW93" s="435"/>
      <c r="DX93" s="435"/>
      <c r="DY93" s="435"/>
      <c r="DZ93" s="435"/>
      <c r="EA93" s="435"/>
      <c r="EB93" s="435"/>
      <c r="EC93" s="435"/>
      <c r="ED93" s="435"/>
      <c r="EE93" s="435"/>
      <c r="EF93" s="435"/>
      <c r="EG93" s="435"/>
      <c r="EH93" s="435"/>
      <c r="EI93" s="435"/>
      <c r="EJ93" s="435"/>
      <c r="EK93" s="435"/>
      <c r="EL93" s="435"/>
      <c r="EM93" s="435"/>
      <c r="EN93" s="435"/>
      <c r="EO93" s="435"/>
      <c r="EP93" s="435"/>
      <c r="EQ93" s="435"/>
      <c r="ER93" s="435"/>
      <c r="ES93" s="435"/>
      <c r="ET93" s="435"/>
      <c r="EU93" s="435"/>
      <c r="EV93" s="435"/>
      <c r="EW93" s="435"/>
      <c r="EX93" s="435"/>
      <c r="EY93" s="435"/>
      <c r="EZ93" s="435"/>
      <c r="FA93" s="435"/>
      <c r="FB93" s="435"/>
      <c r="FC93" s="435"/>
      <c r="FD93" s="435"/>
      <c r="FE93" s="435"/>
      <c r="FF93" s="435"/>
      <c r="FG93" s="435"/>
      <c r="FH93" s="435"/>
      <c r="FI93" s="435"/>
      <c r="FJ93" s="435"/>
      <c r="FK93" s="435"/>
      <c r="FL93" s="435"/>
      <c r="FM93" s="435"/>
      <c r="FN93" s="435"/>
      <c r="FO93" s="435"/>
      <c r="FP93" s="435"/>
      <c r="FQ93" s="435"/>
      <c r="FR93" s="435"/>
      <c r="FS93" s="435"/>
      <c r="FT93" s="435"/>
      <c r="FU93" s="435"/>
      <c r="FV93" s="435"/>
      <c r="FW93" s="435"/>
      <c r="FX93" s="435"/>
      <c r="FY93" s="435"/>
      <c r="FZ93" s="435"/>
      <c r="GA93" s="435"/>
      <c r="GB93" s="435"/>
      <c r="GC93" s="435"/>
      <c r="GD93" s="435"/>
      <c r="GE93" s="435"/>
      <c r="GF93" s="435"/>
      <c r="GG93" s="435"/>
    </row>
    <row r="94" spans="1:189" s="21" customFormat="1" ht="30.75" customHeight="1" x14ac:dyDescent="0.25">
      <c r="A94" s="20"/>
      <c r="B94" s="653" t="s">
        <v>200</v>
      </c>
      <c r="C94" s="654"/>
      <c r="D94" s="655"/>
      <c r="E94" s="67"/>
      <c r="F94" s="67"/>
      <c r="G94" s="33">
        <f>G91-G93</f>
        <v>3325000</v>
      </c>
      <c r="H94" s="67"/>
      <c r="I94" s="67"/>
      <c r="J94" s="33">
        <f>J91-J93</f>
        <v>580000</v>
      </c>
      <c r="K94" s="67"/>
      <c r="L94" s="67"/>
      <c r="M94" s="33">
        <f>M91-M93</f>
        <v>315000</v>
      </c>
      <c r="N94" s="67"/>
      <c r="O94" s="67"/>
      <c r="P94" s="33">
        <f>P91-P93</f>
        <v>1867000</v>
      </c>
      <c r="Q94" s="67"/>
      <c r="R94" s="67"/>
      <c r="S94" s="33">
        <f>S91-S93</f>
        <v>1320000</v>
      </c>
      <c r="T94" s="67"/>
      <c r="U94" s="67"/>
      <c r="V94" s="33">
        <f>V91-V93</f>
        <v>3120000</v>
      </c>
      <c r="W94" s="67"/>
      <c r="X94" s="67"/>
      <c r="Y94" s="33">
        <f>Y91-Y93</f>
        <v>320000</v>
      </c>
      <c r="Z94" s="67"/>
      <c r="AA94" s="67"/>
      <c r="AB94" s="33">
        <f>AB91-AB93</f>
        <v>2230000</v>
      </c>
      <c r="AC94" s="67"/>
      <c r="AD94" s="67"/>
      <c r="AE94" s="33">
        <f>AE91-AE93</f>
        <v>4864000</v>
      </c>
      <c r="AF94" s="67"/>
      <c r="AG94" s="67"/>
      <c r="AH94" s="33">
        <f>AH91-AH93</f>
        <v>980000</v>
      </c>
      <c r="AI94" s="67"/>
      <c r="AJ94" s="67"/>
      <c r="AK94" s="33">
        <f>AK91-AK93</f>
        <v>1790000</v>
      </c>
      <c r="AL94" s="67"/>
      <c r="AM94" s="67"/>
      <c r="AN94" s="33">
        <f>AN91-AN93</f>
        <v>948000</v>
      </c>
      <c r="AO94" s="67"/>
      <c r="AP94" s="67"/>
      <c r="AQ94" s="33">
        <f>AQ91-AQ93</f>
        <v>1448000</v>
      </c>
      <c r="AR94" s="67"/>
      <c r="AS94" s="67"/>
      <c r="AT94" s="33">
        <f>AT91-AT93</f>
        <v>1376000</v>
      </c>
      <c r="AU94" s="67"/>
      <c r="AV94" s="67"/>
      <c r="AW94" s="33">
        <f>AW91-AW93</f>
        <v>2640000</v>
      </c>
      <c r="AX94" s="67"/>
      <c r="AY94" s="67"/>
      <c r="AZ94" s="33">
        <f>AZ91-AZ93</f>
        <v>1885000</v>
      </c>
      <c r="BA94" s="67"/>
      <c r="BB94" s="67"/>
      <c r="BC94" s="33">
        <f>BC91-BC93</f>
        <v>1153500</v>
      </c>
      <c r="BD94" s="67"/>
      <c r="BE94" s="67"/>
      <c r="BF94" s="33">
        <f>BF91-BF93</f>
        <v>1967500</v>
      </c>
      <c r="BG94" s="67"/>
      <c r="BH94" s="67"/>
      <c r="BI94" s="33">
        <f>BI91-BI93</f>
        <v>2173500</v>
      </c>
      <c r="BJ94" s="67"/>
      <c r="BK94" s="67"/>
      <c r="BL94" s="33">
        <f>BL91-BL93</f>
        <v>1444000</v>
      </c>
      <c r="BM94" s="67"/>
      <c r="BN94" s="67"/>
      <c r="BO94" s="33">
        <f>BO91-BO93</f>
        <v>0</v>
      </c>
      <c r="BP94" s="67"/>
      <c r="BQ94" s="67"/>
      <c r="BR94" s="33">
        <f>BR91-BR93</f>
        <v>0</v>
      </c>
      <c r="BS94" s="67"/>
      <c r="BT94" s="67"/>
      <c r="BU94" s="33">
        <f>BU91-BU93</f>
        <v>3130000</v>
      </c>
      <c r="BV94" s="67"/>
      <c r="BW94" s="67"/>
      <c r="BX94" s="33">
        <f>BX91-BX93</f>
        <v>830000</v>
      </c>
      <c r="BY94" s="67"/>
      <c r="BZ94" s="67"/>
      <c r="CA94" s="33">
        <f>CA91-CA93</f>
        <v>1230000</v>
      </c>
      <c r="CB94" s="67"/>
      <c r="CC94" s="67"/>
      <c r="CD94" s="33">
        <f>CD91-CD93</f>
        <v>595000</v>
      </c>
      <c r="CE94" s="67"/>
      <c r="CF94" s="67"/>
      <c r="CG94" s="33">
        <f>CG91-CG93</f>
        <v>1200000</v>
      </c>
      <c r="CH94" s="67"/>
      <c r="CI94" s="67"/>
      <c r="CJ94" s="33">
        <f>CJ91-CJ93</f>
        <v>1305000</v>
      </c>
      <c r="CK94" s="67"/>
      <c r="CL94" s="67"/>
      <c r="CM94" s="33">
        <f>CM91-CM93</f>
        <v>835000</v>
      </c>
      <c r="CN94" s="67"/>
      <c r="CO94" s="67"/>
      <c r="CP94" s="33">
        <f>CP91-CP93</f>
        <v>1700000</v>
      </c>
      <c r="CQ94" s="67"/>
      <c r="CR94" s="67"/>
      <c r="CS94" s="33">
        <f>CS91-CS93</f>
        <v>0</v>
      </c>
      <c r="CT94" s="20"/>
      <c r="CU94" s="273">
        <f t="shared" si="168"/>
        <v>46571500</v>
      </c>
      <c r="CV94" s="290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</row>
    <row r="95" spans="1:189" s="38" customFormat="1" ht="30.75" hidden="1" customHeight="1" x14ac:dyDescent="0.25">
      <c r="A95" s="77"/>
      <c r="B95" s="656" t="s">
        <v>38</v>
      </c>
      <c r="C95" s="657"/>
      <c r="D95" s="658"/>
      <c r="E95" s="78"/>
      <c r="F95" s="78"/>
      <c r="G95" s="78">
        <f>G94-F90</f>
        <v>1835438</v>
      </c>
      <c r="H95" s="78"/>
      <c r="I95" s="78"/>
      <c r="J95" s="78">
        <f>J94-I90</f>
        <v>433673</v>
      </c>
      <c r="K95" s="78"/>
      <c r="L95" s="78"/>
      <c r="M95" s="78">
        <f>M94-L90</f>
        <v>6044</v>
      </c>
      <c r="N95" s="78"/>
      <c r="O95" s="78"/>
      <c r="P95" s="78">
        <f>P94-O90</f>
        <v>1714183</v>
      </c>
      <c r="Q95" s="78"/>
      <c r="R95" s="78"/>
      <c r="S95" s="78">
        <f>S94-R90</f>
        <v>807288</v>
      </c>
      <c r="T95" s="78"/>
      <c r="U95" s="78"/>
      <c r="V95" s="78">
        <f>V94-U90</f>
        <v>2814366</v>
      </c>
      <c r="W95" s="78"/>
      <c r="X95" s="78"/>
      <c r="Y95" s="78">
        <f>Y94-X90</f>
        <v>214800</v>
      </c>
      <c r="Z95" s="78"/>
      <c r="AA95" s="78"/>
      <c r="AB95" s="78">
        <f>AB94-AA90</f>
        <v>1771549</v>
      </c>
      <c r="AC95" s="78"/>
      <c r="AD95" s="78"/>
      <c r="AE95" s="78">
        <f>AE94-AD90</f>
        <v>3628176</v>
      </c>
      <c r="AF95" s="78"/>
      <c r="AG95" s="78"/>
      <c r="AH95" s="78">
        <f>AH94-AG90</f>
        <v>368732</v>
      </c>
      <c r="AI95" s="78"/>
      <c r="AJ95" s="78"/>
      <c r="AK95" s="78">
        <f>AK94-AJ90</f>
        <v>1579600</v>
      </c>
      <c r="AL95" s="78"/>
      <c r="AM95" s="78"/>
      <c r="AN95" s="78">
        <f>AN94-AM90</f>
        <v>489549</v>
      </c>
      <c r="AO95" s="78"/>
      <c r="AP95" s="78"/>
      <c r="AQ95" s="78">
        <f>AQ94-AP90</f>
        <v>606400</v>
      </c>
      <c r="AR95" s="78"/>
      <c r="AS95" s="78"/>
      <c r="AT95" s="78">
        <f>AT94-AS90</f>
        <v>153464</v>
      </c>
      <c r="AU95" s="78"/>
      <c r="AV95" s="78"/>
      <c r="AW95" s="78">
        <f>AW94-AV90</f>
        <v>194928</v>
      </c>
      <c r="AX95" s="78"/>
      <c r="AY95" s="78"/>
      <c r="AZ95" s="78">
        <f>AZ94-AY90</f>
        <v>1253800</v>
      </c>
      <c r="BA95" s="78"/>
      <c r="BB95" s="78"/>
      <c r="BC95" s="78">
        <f>BC94-BB90</f>
        <v>695049</v>
      </c>
      <c r="BD95" s="78"/>
      <c r="BE95" s="78"/>
      <c r="BF95" s="78">
        <f>BF94-BE90</f>
        <v>-3923700</v>
      </c>
      <c r="BG95" s="78"/>
      <c r="BH95" s="78"/>
      <c r="BI95" s="78">
        <f>BI94-BH90</f>
        <v>-4559300</v>
      </c>
      <c r="BJ95" s="78"/>
      <c r="BK95" s="78"/>
      <c r="BL95" s="78">
        <f>BL94-BK90</f>
        <v>1444000</v>
      </c>
      <c r="BM95" s="78"/>
      <c r="BN95" s="78"/>
      <c r="BO95" s="78">
        <f>BO94-BN90</f>
        <v>0</v>
      </c>
      <c r="BP95" s="78"/>
      <c r="BQ95" s="78"/>
      <c r="BR95" s="78">
        <f>BR94-BQ90</f>
        <v>0</v>
      </c>
      <c r="BS95" s="78"/>
      <c r="BT95" s="78"/>
      <c r="BU95" s="78">
        <f>BU94-BT90</f>
        <v>605200</v>
      </c>
      <c r="BV95" s="78"/>
      <c r="BW95" s="78"/>
      <c r="BX95" s="78">
        <f>BX94-BW90</f>
        <v>-86902</v>
      </c>
      <c r="BY95" s="78"/>
      <c r="BZ95" s="78"/>
      <c r="CA95" s="78">
        <f>CA94-BZ90</f>
        <v>-16443600</v>
      </c>
      <c r="CB95" s="78"/>
      <c r="CC95" s="78"/>
      <c r="CD95" s="78">
        <f>CD94-CC90</f>
        <v>-6137800</v>
      </c>
      <c r="CE95" s="78"/>
      <c r="CF95" s="78"/>
      <c r="CG95" s="78">
        <f>CG94-CF90</f>
        <v>1200000</v>
      </c>
      <c r="CH95" s="78"/>
      <c r="CI95" s="78"/>
      <c r="CJ95" s="78">
        <f>CJ94-CI90</f>
        <v>1305000</v>
      </c>
      <c r="CK95" s="78"/>
      <c r="CL95" s="78"/>
      <c r="CM95" s="78">
        <f>CM94-CL90</f>
        <v>835000</v>
      </c>
      <c r="CN95" s="78"/>
      <c r="CO95" s="78"/>
      <c r="CP95" s="78">
        <f>CP94-CO90</f>
        <v>-10924000</v>
      </c>
      <c r="CQ95" s="78"/>
      <c r="CR95" s="78"/>
      <c r="CS95" s="78">
        <f>CS94-CR90</f>
        <v>0</v>
      </c>
      <c r="CU95" s="273">
        <f t="shared" si="168"/>
        <v>-18119063</v>
      </c>
      <c r="CV95" s="290"/>
    </row>
    <row r="96" spans="1:189" s="15" customFormat="1" ht="27.75" hidden="1" customHeight="1" x14ac:dyDescent="0.25">
      <c r="A96" s="32"/>
      <c r="B96" s="612" t="s">
        <v>201</v>
      </c>
      <c r="C96" s="649"/>
      <c r="D96" s="613"/>
      <c r="E96" s="187"/>
      <c r="F96" s="187"/>
      <c r="G96" s="188">
        <f>G95/F90</f>
        <v>1.2321998010153321</v>
      </c>
      <c r="H96" s="187"/>
      <c r="I96" s="187"/>
      <c r="J96" s="188">
        <f>J95/I90</f>
        <v>2.9637250814955545</v>
      </c>
      <c r="K96" s="268"/>
      <c r="L96" s="268"/>
      <c r="M96" s="265">
        <f>M95/L90</f>
        <v>1.956265617110527E-2</v>
      </c>
      <c r="N96" s="286"/>
      <c r="O96" s="286"/>
      <c r="P96" s="283">
        <f>P95/O90</f>
        <v>11.217227140959448</v>
      </c>
      <c r="Q96" s="286"/>
      <c r="R96" s="286"/>
      <c r="S96" s="283">
        <f>S95/R90</f>
        <v>1.5745447736741094</v>
      </c>
      <c r="T96" s="289"/>
      <c r="U96" s="289"/>
      <c r="V96" s="283">
        <f>V95/U90</f>
        <v>9.2082883448830959</v>
      </c>
      <c r="W96" s="299"/>
      <c r="X96" s="299"/>
      <c r="Y96" s="283">
        <f>Y95/X90</f>
        <v>2.041825095057034</v>
      </c>
      <c r="Z96" s="289"/>
      <c r="AA96" s="289"/>
      <c r="AB96" s="283">
        <f>AB95/AA90</f>
        <v>3.8642057711729279</v>
      </c>
      <c r="AC96" s="319"/>
      <c r="AD96" s="319"/>
      <c r="AE96" s="283">
        <f>AE95/AD90</f>
        <v>2.9358355235049651</v>
      </c>
      <c r="AF96" s="319"/>
      <c r="AG96" s="319"/>
      <c r="AH96" s="283">
        <f>AH95/AG90</f>
        <v>0.60322477211305026</v>
      </c>
      <c r="AI96" s="329"/>
      <c r="AJ96" s="329"/>
      <c r="AK96" s="283">
        <f>AK95/AJ90</f>
        <v>7.5076045627376429</v>
      </c>
      <c r="AL96" s="333"/>
      <c r="AM96" s="333"/>
      <c r="AN96" s="283">
        <f>AN95/AM90</f>
        <v>1.0678327672968322</v>
      </c>
      <c r="AO96" s="360"/>
      <c r="AP96" s="360"/>
      <c r="AQ96" s="283">
        <f>AQ95/AP90</f>
        <v>0.72053231939163498</v>
      </c>
      <c r="AR96" s="360"/>
      <c r="AS96" s="360"/>
      <c r="AT96" s="283">
        <f>AT95/AS90</f>
        <v>0.12552922776916181</v>
      </c>
      <c r="AU96" s="367"/>
      <c r="AV96" s="367"/>
      <c r="AW96" s="283">
        <f>AW95/AV90</f>
        <v>7.9722805708788938E-2</v>
      </c>
      <c r="AX96" s="360"/>
      <c r="AY96" s="360"/>
      <c r="AZ96" s="283">
        <f>AZ95/AY90</f>
        <v>1.9863751584283904</v>
      </c>
      <c r="BA96" s="381"/>
      <c r="BB96" s="381"/>
      <c r="BC96" s="283">
        <f>BC95/BB90</f>
        <v>1.5160813260304808</v>
      </c>
      <c r="BD96" s="381"/>
      <c r="BE96" s="381"/>
      <c r="BF96" s="283">
        <f>BF95/BE90</f>
        <v>-0.66602729494839763</v>
      </c>
      <c r="BG96" s="410"/>
      <c r="BH96" s="410"/>
      <c r="BI96" s="283">
        <f>BI95/BH90</f>
        <v>-0.67717740019011408</v>
      </c>
      <c r="BJ96" s="386"/>
      <c r="BK96" s="386"/>
      <c r="BL96" s="283" t="e">
        <f>BL95/BK90</f>
        <v>#DIV/0!</v>
      </c>
      <c r="BM96" s="420"/>
      <c r="BN96" s="420"/>
      <c r="BO96" s="283" t="e">
        <f>BO95/BN90</f>
        <v>#DIV/0!</v>
      </c>
      <c r="BP96" s="415"/>
      <c r="BQ96" s="415"/>
      <c r="BR96" s="283" t="e">
        <f>BR95/BQ90</f>
        <v>#DIV/0!</v>
      </c>
      <c r="BS96" s="420"/>
      <c r="BT96" s="420"/>
      <c r="BU96" s="283">
        <f>BU95/BT90</f>
        <v>0.239702154626109</v>
      </c>
      <c r="BV96" s="430"/>
      <c r="BW96" s="430"/>
      <c r="BX96" s="283">
        <f>BX95/BW90</f>
        <v>-9.4777849759298163E-2</v>
      </c>
      <c r="BY96" s="430"/>
      <c r="BZ96" s="430"/>
      <c r="CA96" s="283">
        <f>CA95/BZ90</f>
        <v>-0.93040467137425309</v>
      </c>
      <c r="CB96" s="430"/>
      <c r="CC96" s="430"/>
      <c r="CD96" s="283">
        <f>CD95/CC90</f>
        <v>-0.91162666349809884</v>
      </c>
      <c r="CE96" s="440"/>
      <c r="CF96" s="440"/>
      <c r="CG96" s="283" t="e">
        <f>CG95/CF90</f>
        <v>#DIV/0!</v>
      </c>
      <c r="CH96" s="445"/>
      <c r="CI96" s="445"/>
      <c r="CJ96" s="283" t="e">
        <f>CJ95/CI90</f>
        <v>#DIV/0!</v>
      </c>
      <c r="CK96" s="450"/>
      <c r="CL96" s="450"/>
      <c r="CM96" s="283" t="e">
        <f>CM95/CL90</f>
        <v>#DIV/0!</v>
      </c>
      <c r="CN96" s="458"/>
      <c r="CO96" s="458"/>
      <c r="CP96" s="283">
        <f>CP95/CO90</f>
        <v>-0.86533586818757924</v>
      </c>
      <c r="CQ96" s="458"/>
      <c r="CR96" s="458"/>
      <c r="CS96" s="283" t="e">
        <f>CS95/CR90</f>
        <v>#DIV/0!</v>
      </c>
      <c r="CU96" s="273" t="e">
        <f t="shared" si="168"/>
        <v>#DIV/0!</v>
      </c>
      <c r="CV96" s="290"/>
    </row>
    <row r="97" spans="1:100" s="15" customFormat="1" ht="17.25" customHeight="1" x14ac:dyDescent="0.25">
      <c r="A97" s="32"/>
      <c r="C97" s="37"/>
      <c r="D97" s="178"/>
      <c r="F97" s="15" t="s">
        <v>148</v>
      </c>
      <c r="G97" s="28"/>
      <c r="J97" s="28"/>
      <c r="M97" s="28"/>
      <c r="P97" s="28"/>
      <c r="S97" s="28"/>
      <c r="V97" s="28"/>
      <c r="Y97" s="28"/>
      <c r="AB97" s="28">
        <v>225000</v>
      </c>
      <c r="AE97" s="28"/>
      <c r="AH97" s="28"/>
      <c r="AK97" s="28"/>
      <c r="AN97" s="28"/>
      <c r="AQ97" s="28"/>
      <c r="AT97" s="28"/>
      <c r="AW97" s="28"/>
      <c r="AZ97" s="28"/>
      <c r="BC97" s="28"/>
      <c r="BF97" s="28"/>
      <c r="BI97" s="28"/>
      <c r="BL97" s="28"/>
      <c r="BO97" s="28"/>
      <c r="BR97" s="28"/>
      <c r="BU97" s="28"/>
      <c r="BX97" s="28"/>
      <c r="CA97" s="28"/>
      <c r="CD97" s="28"/>
      <c r="CG97" s="28"/>
      <c r="CJ97" s="28"/>
      <c r="CM97" s="28"/>
      <c r="CP97" s="28"/>
      <c r="CS97" s="28"/>
      <c r="CU97" s="38"/>
      <c r="CV97" s="38"/>
    </row>
    <row r="98" spans="1:100" s="15" customFormat="1" ht="16.5" customHeight="1" x14ac:dyDescent="0.25">
      <c r="A98" s="32"/>
      <c r="C98" s="37"/>
      <c r="D98" s="486"/>
      <c r="G98" s="489">
        <v>270000</v>
      </c>
      <c r="H98" s="40"/>
      <c r="J98" s="489"/>
      <c r="K98" s="40"/>
      <c r="M98" s="489"/>
      <c r="N98" s="40"/>
      <c r="P98" s="58" t="s">
        <v>148</v>
      </c>
      <c r="Q98" s="40"/>
      <c r="S98" s="489"/>
      <c r="T98" s="40"/>
      <c r="V98" s="489">
        <v>-257000</v>
      </c>
      <c r="W98" s="40" t="s">
        <v>324</v>
      </c>
      <c r="Y98" s="489"/>
      <c r="Z98" s="40"/>
      <c r="AB98" s="489">
        <v>550000</v>
      </c>
      <c r="AC98" s="40" t="s">
        <v>345</v>
      </c>
      <c r="AE98" s="489">
        <v>150000</v>
      </c>
      <c r="AF98" s="40"/>
      <c r="AH98" s="489"/>
      <c r="AI98" s="40"/>
      <c r="AK98" s="489"/>
      <c r="AL98" s="343"/>
      <c r="AM98" s="37"/>
      <c r="AN98" s="486"/>
      <c r="AO98" s="343"/>
      <c r="AP98" s="37"/>
      <c r="AQ98" s="486"/>
      <c r="AR98" s="343"/>
      <c r="AS98" s="37"/>
      <c r="AT98" s="486">
        <v>252000</v>
      </c>
      <c r="AU98" s="343"/>
      <c r="AV98" s="37"/>
      <c r="AW98" s="486">
        <v>361000</v>
      </c>
      <c r="AX98" s="343"/>
      <c r="AY98" s="37"/>
      <c r="AZ98" s="486">
        <v>244000</v>
      </c>
      <c r="BA98" s="343"/>
      <c r="BB98" s="37"/>
      <c r="BC98" s="486">
        <v>99500</v>
      </c>
      <c r="BD98" s="343"/>
      <c r="BE98" s="37"/>
      <c r="BF98" s="583">
        <v>150000</v>
      </c>
      <c r="BG98" s="343">
        <v>128000</v>
      </c>
      <c r="BH98" s="37"/>
      <c r="BI98" s="583"/>
      <c r="BJ98" s="343"/>
      <c r="BK98" s="37"/>
      <c r="BL98" s="486"/>
      <c r="BM98" s="343"/>
      <c r="BN98" s="37"/>
      <c r="BO98" s="486"/>
      <c r="BP98" s="343"/>
      <c r="BQ98" s="37"/>
      <c r="BR98" s="486"/>
      <c r="BS98" s="343"/>
      <c r="BT98" s="37"/>
      <c r="BU98" s="486">
        <v>495000</v>
      </c>
      <c r="BV98" s="343">
        <v>495000</v>
      </c>
      <c r="BW98" s="37"/>
      <c r="BX98" s="486"/>
      <c r="BY98" s="343">
        <v>270000</v>
      </c>
      <c r="BZ98" s="37"/>
      <c r="CA98" s="486">
        <v>270000</v>
      </c>
      <c r="CC98" s="37"/>
      <c r="CD98" s="486">
        <v>130000</v>
      </c>
      <c r="CE98" s="343"/>
      <c r="CF98" s="37"/>
      <c r="CG98" s="486"/>
      <c r="CH98" s="343"/>
      <c r="CI98" s="37"/>
      <c r="CJ98" s="486"/>
      <c r="CK98" s="343"/>
      <c r="CL98" s="37"/>
      <c r="CM98" s="486">
        <v>335000</v>
      </c>
      <c r="CN98" s="343"/>
      <c r="CO98" s="37"/>
      <c r="CP98" s="486">
        <v>225000</v>
      </c>
      <c r="CQ98" s="343"/>
      <c r="CR98" s="37"/>
      <c r="CS98" s="486"/>
      <c r="CU98" s="38"/>
      <c r="CV98" s="38"/>
    </row>
    <row r="99" spans="1:100" s="15" customFormat="1" x14ac:dyDescent="0.25">
      <c r="A99" s="32"/>
      <c r="C99" s="37"/>
      <c r="D99" s="486"/>
      <c r="G99" s="489">
        <v>100000</v>
      </c>
      <c r="J99" s="489"/>
      <c r="M99" s="489"/>
      <c r="P99" s="489">
        <v>400000</v>
      </c>
      <c r="S99" s="489"/>
      <c r="V99" s="489"/>
      <c r="Y99" s="489"/>
      <c r="AB99" s="489">
        <v>350000</v>
      </c>
      <c r="AE99" s="489">
        <v>117000</v>
      </c>
      <c r="AH99" s="489"/>
      <c r="AK99" s="489"/>
      <c r="AL99" s="37"/>
      <c r="AM99" s="37"/>
      <c r="AN99" s="486"/>
      <c r="AO99" s="37"/>
      <c r="AP99" s="37"/>
      <c r="AQ99" s="486"/>
      <c r="AR99" s="37"/>
      <c r="AS99" s="37"/>
      <c r="AT99" s="486">
        <v>203000</v>
      </c>
      <c r="AU99" s="37"/>
      <c r="AV99" s="37"/>
      <c r="AW99" s="486">
        <v>118000</v>
      </c>
      <c r="AX99" s="37"/>
      <c r="AY99" s="37"/>
      <c r="AZ99" s="486">
        <v>316000</v>
      </c>
      <c r="BA99" s="37"/>
      <c r="BB99" s="37"/>
      <c r="BC99" s="486">
        <v>50000</v>
      </c>
      <c r="BD99" s="37"/>
      <c r="BE99" s="37"/>
      <c r="BF99" s="583">
        <v>255000</v>
      </c>
      <c r="BG99" s="37">
        <v>191500</v>
      </c>
      <c r="BH99" s="37"/>
      <c r="BI99" s="583"/>
      <c r="BJ99" s="37"/>
      <c r="BK99" s="37"/>
      <c r="BL99" s="486">
        <v>255000</v>
      </c>
      <c r="BM99" s="37"/>
      <c r="BN99" s="37"/>
      <c r="BO99" s="486"/>
      <c r="BP99" s="37"/>
      <c r="BQ99" s="37"/>
      <c r="BR99" s="486"/>
      <c r="BS99" s="37"/>
      <c r="BT99" s="37"/>
      <c r="BU99" s="486">
        <v>110000</v>
      </c>
      <c r="BV99" s="37">
        <v>110000</v>
      </c>
      <c r="BW99" s="37"/>
      <c r="BX99" s="486"/>
      <c r="BY99" s="37">
        <v>100000</v>
      </c>
      <c r="BZ99" s="37"/>
      <c r="CA99" s="486">
        <v>100000</v>
      </c>
      <c r="CC99" s="37"/>
      <c r="CD99" s="486">
        <v>300000</v>
      </c>
      <c r="CE99" s="37"/>
      <c r="CF99" s="37"/>
      <c r="CG99" s="486"/>
      <c r="CH99" s="37"/>
      <c r="CI99" s="37"/>
      <c r="CJ99" s="486"/>
      <c r="CK99" s="37"/>
      <c r="CL99" s="37"/>
      <c r="CM99" s="486">
        <v>150000</v>
      </c>
      <c r="CN99" s="37"/>
      <c r="CO99" s="37"/>
      <c r="CP99" s="486">
        <v>400000</v>
      </c>
      <c r="CQ99" s="37"/>
      <c r="CR99" s="37"/>
      <c r="CS99" s="486"/>
      <c r="CU99" s="38"/>
      <c r="CV99" s="38"/>
    </row>
    <row r="100" spans="1:100" s="15" customFormat="1" x14ac:dyDescent="0.25">
      <c r="A100" s="32"/>
      <c r="C100" s="37"/>
      <c r="D100" s="486"/>
      <c r="G100" s="489">
        <v>1800000</v>
      </c>
      <c r="J100" s="489"/>
      <c r="M100" s="489"/>
      <c r="P100" s="489">
        <v>567000</v>
      </c>
      <c r="S100" s="489"/>
      <c r="V100" s="489"/>
      <c r="Y100" s="489"/>
      <c r="AB100" s="489">
        <v>250000</v>
      </c>
      <c r="AE100" s="489">
        <v>3200000</v>
      </c>
      <c r="AH100" s="489"/>
      <c r="AI100" s="37"/>
      <c r="AK100" s="489"/>
      <c r="AL100" s="37"/>
      <c r="AM100" s="37"/>
      <c r="AN100" s="486"/>
      <c r="AO100" s="37"/>
      <c r="AP100" s="37"/>
      <c r="AQ100" s="486"/>
      <c r="AR100" s="37"/>
      <c r="AS100" s="37"/>
      <c r="AT100" s="486">
        <v>271000</v>
      </c>
      <c r="AU100" s="37"/>
      <c r="AV100" s="37"/>
      <c r="AW100" s="486">
        <v>203000</v>
      </c>
      <c r="AX100" s="343"/>
      <c r="AY100" s="37"/>
      <c r="AZ100" s="486">
        <v>91000</v>
      </c>
      <c r="BA100" s="343"/>
      <c r="BB100" s="37"/>
      <c r="BC100" s="486">
        <v>255000</v>
      </c>
      <c r="BD100" s="37"/>
      <c r="BE100" s="37"/>
      <c r="BF100" s="583">
        <v>255000</v>
      </c>
      <c r="BG100" s="37">
        <v>262500</v>
      </c>
      <c r="BH100" s="37"/>
      <c r="BI100" s="583"/>
      <c r="BJ100" s="37"/>
      <c r="BK100" s="37"/>
      <c r="BL100" s="486">
        <v>127500</v>
      </c>
      <c r="BM100" s="37"/>
      <c r="BN100" s="37"/>
      <c r="BO100" s="486"/>
      <c r="BP100" s="37"/>
      <c r="BQ100" s="37"/>
      <c r="BR100" s="486"/>
      <c r="BS100" s="37"/>
      <c r="BT100" s="37"/>
      <c r="BU100" s="486">
        <v>2125000</v>
      </c>
      <c r="BV100" s="37">
        <v>2125000</v>
      </c>
      <c r="BW100" s="37"/>
      <c r="BX100" s="486"/>
      <c r="BY100" s="37">
        <v>300000</v>
      </c>
      <c r="BZ100" s="37"/>
      <c r="CA100" s="486">
        <v>300000</v>
      </c>
      <c r="CC100" s="37"/>
      <c r="CD100" s="486">
        <v>130000</v>
      </c>
      <c r="CE100" s="37"/>
      <c r="CF100" s="37"/>
      <c r="CG100" s="486"/>
      <c r="CH100" s="37"/>
      <c r="CI100" s="37"/>
      <c r="CJ100" s="486"/>
      <c r="CK100" s="37"/>
      <c r="CL100" s="37"/>
      <c r="CM100" s="486">
        <v>130000</v>
      </c>
      <c r="CN100" s="37"/>
      <c r="CO100" s="37"/>
      <c r="CP100" s="486">
        <v>130000</v>
      </c>
      <c r="CQ100" s="37"/>
      <c r="CR100" s="37"/>
      <c r="CS100" s="486"/>
      <c r="CU100" s="38"/>
      <c r="CV100" s="38"/>
    </row>
    <row r="101" spans="1:100" s="15" customFormat="1" x14ac:dyDescent="0.25">
      <c r="A101" s="32"/>
      <c r="C101" s="37"/>
      <c r="D101" s="486"/>
      <c r="E101" s="489"/>
      <c r="F101" s="489"/>
      <c r="G101" s="489">
        <v>300000</v>
      </c>
      <c r="H101" s="489"/>
      <c r="I101" s="489"/>
      <c r="J101" s="489"/>
      <c r="K101" s="489"/>
      <c r="L101" s="489"/>
      <c r="M101" s="489"/>
      <c r="N101" s="489"/>
      <c r="O101" s="489"/>
      <c r="P101" s="489">
        <v>250000</v>
      </c>
      <c r="Q101" s="489"/>
      <c r="R101" s="489"/>
      <c r="S101" s="489"/>
      <c r="T101" s="489"/>
      <c r="U101" s="489"/>
      <c r="V101" s="489"/>
      <c r="W101" s="489"/>
      <c r="X101" s="489"/>
      <c r="Y101" s="489"/>
      <c r="Z101" s="489"/>
      <c r="AA101" s="489"/>
      <c r="AB101" s="489">
        <v>300000</v>
      </c>
      <c r="AC101" s="489"/>
      <c r="AD101" s="489"/>
      <c r="AE101" s="489">
        <v>550000</v>
      </c>
      <c r="AF101" s="489"/>
      <c r="AG101" s="489"/>
      <c r="AH101" s="489"/>
      <c r="AI101" s="489"/>
      <c r="AJ101" s="489"/>
      <c r="AK101" s="489"/>
      <c r="AL101" s="486"/>
      <c r="AM101" s="486"/>
      <c r="AN101" s="486"/>
      <c r="AO101" s="486"/>
      <c r="AP101" s="486"/>
      <c r="AQ101" s="486"/>
      <c r="AR101" s="486"/>
      <c r="AS101" s="486"/>
      <c r="AT101" s="486">
        <v>203000</v>
      </c>
      <c r="AU101" s="486"/>
      <c r="AV101" s="486"/>
      <c r="AW101" s="486">
        <v>90000</v>
      </c>
      <c r="AX101" s="37"/>
      <c r="AY101" s="486"/>
      <c r="AZ101" s="486">
        <v>91000</v>
      </c>
      <c r="BA101" s="37"/>
      <c r="BB101" s="486"/>
      <c r="BC101" s="486">
        <v>230000</v>
      </c>
      <c r="BD101" s="583"/>
      <c r="BE101" s="583"/>
      <c r="BF101" s="583">
        <v>236500</v>
      </c>
      <c r="BG101" s="583">
        <v>383000</v>
      </c>
      <c r="BH101" s="583"/>
      <c r="BI101" s="583"/>
      <c r="BJ101" s="486"/>
      <c r="BK101" s="486"/>
      <c r="BL101" s="486">
        <v>340000</v>
      </c>
      <c r="BM101" s="486"/>
      <c r="BN101" s="486"/>
      <c r="BO101" s="486"/>
      <c r="BP101" s="486"/>
      <c r="BQ101" s="486"/>
      <c r="BR101" s="486"/>
      <c r="BS101" s="486"/>
      <c r="BT101" s="486"/>
      <c r="BU101" s="486">
        <v>400000</v>
      </c>
      <c r="BV101" s="584">
        <f>SUM(BV98:BV100)</f>
        <v>2730000</v>
      </c>
      <c r="BW101" s="486"/>
      <c r="BX101" s="486"/>
      <c r="BY101" s="486">
        <v>60000</v>
      </c>
      <c r="BZ101" s="486"/>
      <c r="CA101" s="486">
        <v>60000</v>
      </c>
      <c r="CC101" s="486"/>
      <c r="CD101" s="486">
        <v>35000</v>
      </c>
      <c r="CE101" s="486"/>
      <c r="CF101" s="486"/>
      <c r="CG101" s="486"/>
      <c r="CH101" s="486"/>
      <c r="CI101" s="486"/>
      <c r="CJ101" s="486"/>
      <c r="CK101" s="486"/>
      <c r="CL101" s="486"/>
      <c r="CM101" s="486">
        <v>270000</v>
      </c>
      <c r="CN101" s="486"/>
      <c r="CO101" s="486"/>
      <c r="CP101" s="486">
        <v>50000</v>
      </c>
      <c r="CQ101" s="486"/>
      <c r="CR101" s="486"/>
      <c r="CS101" s="486"/>
      <c r="CU101" s="38"/>
      <c r="CV101" s="38"/>
    </row>
    <row r="102" spans="1:100" s="15" customFormat="1" x14ac:dyDescent="0.25">
      <c r="A102" s="32"/>
      <c r="C102" s="37"/>
      <c r="D102" s="486"/>
      <c r="E102" s="489"/>
      <c r="F102" s="489"/>
      <c r="G102" s="489">
        <v>135000</v>
      </c>
      <c r="H102" s="489"/>
      <c r="I102" s="489"/>
      <c r="J102" s="489"/>
      <c r="K102" s="489"/>
      <c r="L102" s="489"/>
      <c r="M102" s="489"/>
      <c r="N102" s="489"/>
      <c r="O102" s="489"/>
      <c r="P102" s="302">
        <f>SUM(P99:P101)</f>
        <v>1217000</v>
      </c>
      <c r="Q102" s="489"/>
      <c r="R102" s="489"/>
      <c r="S102" s="489"/>
      <c r="T102" s="489"/>
      <c r="U102" s="489"/>
      <c r="V102" s="489"/>
      <c r="W102" s="489"/>
      <c r="X102" s="489"/>
      <c r="Y102" s="489"/>
      <c r="Z102" s="489"/>
      <c r="AA102" s="489"/>
      <c r="AB102" s="489">
        <v>270000</v>
      </c>
      <c r="AC102" s="489"/>
      <c r="AD102" s="489"/>
      <c r="AE102" s="489">
        <v>130000</v>
      </c>
      <c r="AF102" s="489"/>
      <c r="AG102" s="489"/>
      <c r="AH102" s="489"/>
      <c r="AI102" s="489"/>
      <c r="AJ102" s="489"/>
      <c r="AK102" s="489"/>
      <c r="AL102" s="486"/>
      <c r="AM102" s="486"/>
      <c r="AN102" s="486"/>
      <c r="AO102" s="486"/>
      <c r="AP102" s="486"/>
      <c r="AQ102" s="486"/>
      <c r="AR102" s="486"/>
      <c r="AS102" s="486"/>
      <c r="AT102" s="486">
        <v>244000</v>
      </c>
      <c r="AU102" s="486"/>
      <c r="AV102" s="486"/>
      <c r="AW102" s="486">
        <v>118000</v>
      </c>
      <c r="AX102" s="343"/>
      <c r="AY102" s="486"/>
      <c r="AZ102" s="486">
        <v>226000</v>
      </c>
      <c r="BA102" s="343"/>
      <c r="BB102" s="486"/>
      <c r="BC102" s="486">
        <v>213000</v>
      </c>
      <c r="BD102" s="583"/>
      <c r="BE102" s="583"/>
      <c r="BF102" s="583">
        <v>255000</v>
      </c>
      <c r="BG102" s="583">
        <v>467500</v>
      </c>
      <c r="BH102" s="583"/>
      <c r="BI102" s="583"/>
      <c r="BJ102" s="486"/>
      <c r="BK102" s="486"/>
      <c r="BL102" s="486">
        <v>262500</v>
      </c>
      <c r="BM102" s="486"/>
      <c r="BN102" s="486"/>
      <c r="BO102" s="486"/>
      <c r="BP102" s="486"/>
      <c r="BQ102" s="486"/>
      <c r="BR102" s="486"/>
      <c r="BS102" s="486"/>
      <c r="BT102" s="486"/>
      <c r="BU102" s="584">
        <f>SUM(BU98:BU101)</f>
        <v>3130000</v>
      </c>
      <c r="BV102" s="486"/>
      <c r="BW102" s="486"/>
      <c r="BX102" s="486"/>
      <c r="BY102" s="504">
        <f>SUM(BY98:BY101)</f>
        <v>730000</v>
      </c>
      <c r="BZ102" s="486"/>
      <c r="CA102" s="486">
        <v>250000</v>
      </c>
      <c r="CC102" s="486"/>
      <c r="CD102" s="504">
        <f>SUM(CD98:CD101)</f>
        <v>595000</v>
      </c>
      <c r="CE102" s="486"/>
      <c r="CF102" s="486"/>
      <c r="CG102" s="486"/>
      <c r="CH102" s="486"/>
      <c r="CI102" s="486"/>
      <c r="CJ102" s="486"/>
      <c r="CK102" s="486"/>
      <c r="CL102" s="486"/>
      <c r="CM102" s="486">
        <f>SUM(CM98:CM101)</f>
        <v>885000</v>
      </c>
      <c r="CN102" s="486"/>
      <c r="CO102" s="486"/>
      <c r="CP102" s="486">
        <v>150000</v>
      </c>
      <c r="CQ102" s="486"/>
      <c r="CR102" s="486"/>
      <c r="CS102" s="486"/>
      <c r="CU102" s="38"/>
      <c r="CV102" s="38"/>
    </row>
    <row r="103" spans="1:100" s="15" customFormat="1" x14ac:dyDescent="0.25">
      <c r="A103" s="32"/>
      <c r="C103" s="37"/>
      <c r="D103" s="486"/>
      <c r="E103" s="489"/>
      <c r="F103" s="489"/>
      <c r="G103" s="489">
        <v>270000</v>
      </c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9"/>
      <c r="X103" s="489"/>
      <c r="Y103" s="489"/>
      <c r="Z103" s="489"/>
      <c r="AA103" s="489"/>
      <c r="AB103" s="489">
        <v>225000</v>
      </c>
      <c r="AC103" s="489"/>
      <c r="AD103" s="489"/>
      <c r="AE103" s="85">
        <f>SUM(AE98:AE102)</f>
        <v>4147000</v>
      </c>
      <c r="AF103" s="489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489"/>
      <c r="AQ103" s="489"/>
      <c r="AR103" s="489"/>
      <c r="AS103" s="489"/>
      <c r="AT103" s="489">
        <v>203000</v>
      </c>
      <c r="AU103" s="489"/>
      <c r="AV103" s="489"/>
      <c r="AW103" s="489">
        <v>271000</v>
      </c>
      <c r="AX103" s="37"/>
      <c r="AY103" s="489"/>
      <c r="AZ103" s="489">
        <v>82000</v>
      </c>
      <c r="BA103" s="37"/>
      <c r="BB103" s="489"/>
      <c r="BC103" s="489">
        <v>306000</v>
      </c>
      <c r="BD103" s="489"/>
      <c r="BE103" s="489"/>
      <c r="BF103" s="489">
        <v>306000</v>
      </c>
      <c r="BG103" s="489">
        <v>298000</v>
      </c>
      <c r="BH103" s="489"/>
      <c r="BI103" s="489"/>
      <c r="BJ103" s="489"/>
      <c r="BK103" s="489"/>
      <c r="BL103" s="489">
        <v>170000</v>
      </c>
      <c r="BM103" s="489"/>
      <c r="BN103" s="489"/>
      <c r="BO103" s="489"/>
      <c r="BP103" s="489"/>
      <c r="BQ103" s="489"/>
      <c r="BR103" s="489"/>
      <c r="BS103" s="489"/>
      <c r="BT103" s="489"/>
      <c r="BU103" s="489"/>
      <c r="BV103" s="489"/>
      <c r="BW103" s="489"/>
      <c r="BX103" s="489"/>
      <c r="BY103" s="489"/>
      <c r="BZ103" s="489"/>
      <c r="CA103" s="489">
        <v>150000</v>
      </c>
      <c r="CB103" s="489"/>
      <c r="CC103" s="489"/>
      <c r="CD103" s="489"/>
      <c r="CE103" s="489"/>
      <c r="CF103" s="489"/>
      <c r="CG103" s="489"/>
      <c r="CH103" s="489"/>
      <c r="CI103" s="489"/>
      <c r="CJ103" s="489"/>
      <c r="CK103" s="489"/>
      <c r="CL103" s="489"/>
      <c r="CM103" s="489"/>
      <c r="CN103" s="489"/>
      <c r="CO103" s="489"/>
      <c r="CP103" s="489">
        <v>495000</v>
      </c>
      <c r="CQ103" s="489"/>
      <c r="CR103" s="489"/>
      <c r="CS103" s="489"/>
      <c r="CU103" s="38"/>
      <c r="CV103" s="38"/>
    </row>
    <row r="104" spans="1:100" s="15" customFormat="1" x14ac:dyDescent="0.25">
      <c r="A104" s="32"/>
      <c r="C104" s="37"/>
      <c r="D104" s="486"/>
      <c r="E104" s="489"/>
      <c r="F104" s="489"/>
      <c r="G104" s="489">
        <v>200000</v>
      </c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9"/>
      <c r="Y104" s="489"/>
      <c r="Z104" s="489"/>
      <c r="AA104" s="489"/>
      <c r="AB104" s="489">
        <v>50000</v>
      </c>
      <c r="AC104" s="489"/>
      <c r="AD104" s="489"/>
      <c r="AE104" s="489"/>
      <c r="AF104" s="489"/>
      <c r="AG104" s="489"/>
      <c r="AH104" s="489"/>
      <c r="AI104" s="489"/>
      <c r="AJ104" s="489"/>
      <c r="AK104" s="489"/>
      <c r="AL104" s="489"/>
      <c r="AM104" s="489"/>
      <c r="AN104" s="489"/>
      <c r="AO104" s="489"/>
      <c r="AP104" s="489"/>
      <c r="AQ104" s="489"/>
      <c r="AR104" s="489"/>
      <c r="AS104" s="489"/>
      <c r="AT104" s="302">
        <f>SUM(AT98:AT103)</f>
        <v>1376000</v>
      </c>
      <c r="AU104" s="489"/>
      <c r="AV104" s="489"/>
      <c r="AW104" s="489">
        <v>226000</v>
      </c>
      <c r="AX104" s="343"/>
      <c r="AY104" s="489"/>
      <c r="AZ104" s="489">
        <v>361000</v>
      </c>
      <c r="BA104" s="343"/>
      <c r="BB104" s="489"/>
      <c r="BC104" s="85">
        <f>SUM(BC98:BC103)</f>
        <v>1153500</v>
      </c>
      <c r="BD104" s="489"/>
      <c r="BE104" s="489"/>
      <c r="BF104" s="489">
        <v>255000</v>
      </c>
      <c r="BG104" s="489">
        <v>213000</v>
      </c>
      <c r="BH104" s="489"/>
      <c r="BI104" s="489"/>
      <c r="BJ104" s="489"/>
      <c r="BK104" s="489"/>
      <c r="BL104" s="489">
        <v>127500</v>
      </c>
      <c r="BM104" s="489"/>
      <c r="BN104" s="489"/>
      <c r="BO104" s="489"/>
      <c r="BP104" s="489"/>
      <c r="BQ104" s="489"/>
      <c r="BR104" s="489"/>
      <c r="BS104" s="489"/>
      <c r="BT104" s="489"/>
      <c r="BU104" s="489">
        <f>BU102+'MS GLOW TEGES'!HP110</f>
        <v>2675000</v>
      </c>
      <c r="BV104" s="489"/>
      <c r="BW104" s="489"/>
      <c r="BX104" s="489"/>
      <c r="BY104" s="489"/>
      <c r="BZ104" s="489"/>
      <c r="CA104" s="489">
        <v>100000</v>
      </c>
      <c r="CB104" s="489"/>
      <c r="CC104" s="489"/>
      <c r="CD104" s="489"/>
      <c r="CE104" s="489"/>
      <c r="CF104" s="489"/>
      <c r="CG104" s="489"/>
      <c r="CH104" s="489"/>
      <c r="CI104" s="489"/>
      <c r="CJ104" s="489"/>
      <c r="CK104" s="489"/>
      <c r="CL104" s="489"/>
      <c r="CM104" s="489"/>
      <c r="CN104" s="489"/>
      <c r="CO104" s="489"/>
      <c r="CP104" s="489">
        <v>250000</v>
      </c>
      <c r="CQ104" s="489"/>
      <c r="CR104" s="489"/>
      <c r="CS104" s="489"/>
      <c r="CU104" s="38"/>
      <c r="CV104" s="38"/>
    </row>
    <row r="105" spans="1:100" s="15" customFormat="1" x14ac:dyDescent="0.25">
      <c r="A105" s="32"/>
      <c r="C105" s="37"/>
      <c r="D105" s="486"/>
      <c r="E105" s="489"/>
      <c r="F105" s="489"/>
      <c r="G105" s="489">
        <v>250000</v>
      </c>
      <c r="H105" s="489"/>
      <c r="I105" s="489"/>
      <c r="J105" s="489"/>
      <c r="K105" s="489"/>
      <c r="L105" s="489"/>
      <c r="M105" s="489"/>
      <c r="N105" s="489"/>
      <c r="O105" s="489"/>
      <c r="P105" s="489"/>
      <c r="Q105" s="489"/>
      <c r="R105" s="489"/>
      <c r="S105" s="489"/>
      <c r="T105" s="489"/>
      <c r="U105" s="489"/>
      <c r="V105" s="489"/>
      <c r="W105" s="489"/>
      <c r="X105" s="489"/>
      <c r="Y105" s="489"/>
      <c r="Z105" s="489"/>
      <c r="AA105" s="489"/>
      <c r="AB105" s="489">
        <v>60000</v>
      </c>
      <c r="AC105" s="489"/>
      <c r="AD105" s="489"/>
      <c r="AE105" s="489">
        <v>3200000</v>
      </c>
      <c r="AF105" s="489"/>
      <c r="AG105" s="489"/>
      <c r="AH105" s="489"/>
      <c r="AI105" s="489"/>
      <c r="AJ105" s="489"/>
      <c r="AK105" s="489"/>
      <c r="AL105" s="489"/>
      <c r="AM105" s="489"/>
      <c r="AN105" s="489"/>
      <c r="AO105" s="489"/>
      <c r="AP105" s="489"/>
      <c r="AQ105" s="489"/>
      <c r="AR105" s="489"/>
      <c r="AS105" s="489"/>
      <c r="AT105" s="489"/>
      <c r="AU105" s="489"/>
      <c r="AV105" s="489"/>
      <c r="AW105" s="489">
        <v>364000</v>
      </c>
      <c r="AX105" s="37"/>
      <c r="AY105" s="489"/>
      <c r="AZ105" s="489">
        <v>248000</v>
      </c>
      <c r="BA105" s="37"/>
      <c r="BB105" s="489"/>
      <c r="BC105" s="489"/>
      <c r="BD105" s="489"/>
      <c r="BE105" s="489"/>
      <c r="BF105" s="489">
        <v>127500</v>
      </c>
      <c r="BG105" s="489">
        <v>230000</v>
      </c>
      <c r="BH105" s="489"/>
      <c r="BI105" s="489"/>
      <c r="BJ105" s="489"/>
      <c r="BK105" s="489"/>
      <c r="BL105" s="489">
        <v>161500</v>
      </c>
      <c r="BM105" s="489"/>
      <c r="BN105" s="489"/>
      <c r="BO105" s="489"/>
      <c r="BP105" s="489"/>
      <c r="BQ105" s="489"/>
      <c r="BR105" s="489"/>
      <c r="BS105" s="489"/>
      <c r="BT105" s="489"/>
      <c r="BU105" s="489"/>
      <c r="BV105" s="489"/>
      <c r="BW105" s="489"/>
      <c r="BX105" s="489"/>
      <c r="BY105" s="489"/>
      <c r="BZ105" s="489"/>
      <c r="CA105" s="302">
        <f>SUM(CA98:CA104)</f>
        <v>1230000</v>
      </c>
      <c r="CB105" s="489"/>
      <c r="CC105" s="489"/>
      <c r="CD105" s="489"/>
      <c r="CE105" s="489"/>
      <c r="CF105" s="489"/>
      <c r="CG105" s="489"/>
      <c r="CH105" s="489"/>
      <c r="CI105" s="489"/>
      <c r="CJ105" s="489"/>
      <c r="CK105" s="489"/>
      <c r="CL105" s="489"/>
      <c r="CM105" s="489"/>
      <c r="CN105" s="489"/>
      <c r="CO105" s="489"/>
      <c r="CP105" s="85">
        <f>SUM(CP98:CP104)</f>
        <v>1700000</v>
      </c>
      <c r="CQ105" s="489"/>
      <c r="CR105" s="489"/>
      <c r="CS105" s="489"/>
      <c r="CU105" s="38"/>
      <c r="CV105" s="38"/>
    </row>
    <row r="106" spans="1:100" s="15" customFormat="1" x14ac:dyDescent="0.25">
      <c r="A106" s="32"/>
      <c r="C106" s="37"/>
      <c r="D106" s="486"/>
      <c r="E106" s="489"/>
      <c r="F106" s="489"/>
      <c r="G106" s="85">
        <f>SUM(G98:G105)</f>
        <v>3325000</v>
      </c>
      <c r="H106" s="489"/>
      <c r="I106" s="489"/>
      <c r="J106" s="489"/>
      <c r="K106" s="489"/>
      <c r="L106" s="489"/>
      <c r="M106" s="489"/>
      <c r="N106" s="489"/>
      <c r="O106" s="489"/>
      <c r="P106" s="489"/>
      <c r="Q106" s="489"/>
      <c r="R106" s="489"/>
      <c r="S106" s="489"/>
      <c r="T106" s="489"/>
      <c r="U106" s="489"/>
      <c r="V106" s="489"/>
      <c r="W106" s="489"/>
      <c r="X106" s="489"/>
      <c r="Y106" s="489"/>
      <c r="Z106" s="489"/>
      <c r="AA106" s="489"/>
      <c r="AB106" s="85">
        <f>SUM(AB97:AB105)</f>
        <v>2280000</v>
      </c>
      <c r="AC106" s="489"/>
      <c r="AD106" s="489"/>
      <c r="AE106" s="489">
        <v>550000</v>
      </c>
      <c r="AF106" s="489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489"/>
      <c r="AQ106" s="489"/>
      <c r="AR106" s="489"/>
      <c r="AS106" s="489"/>
      <c r="AT106" s="489"/>
      <c r="AU106" s="489"/>
      <c r="AV106" s="489"/>
      <c r="AW106" s="489">
        <v>119000</v>
      </c>
      <c r="AX106" s="343"/>
      <c r="AY106" s="489"/>
      <c r="AZ106" s="489">
        <v>226000</v>
      </c>
      <c r="BA106" s="343"/>
      <c r="BB106" s="489"/>
      <c r="BC106" s="489"/>
      <c r="BD106" s="489"/>
      <c r="BE106" s="489"/>
      <c r="BF106" s="489">
        <v>127500</v>
      </c>
      <c r="BG106" s="85">
        <f>SUM(BG98:BG105)</f>
        <v>2173500</v>
      </c>
      <c r="BH106" s="489"/>
      <c r="BI106" s="489"/>
      <c r="BJ106" s="489"/>
      <c r="BK106" s="489"/>
      <c r="BL106" s="85">
        <f>SUM(BL99:BL105)</f>
        <v>1444000</v>
      </c>
      <c r="BM106" s="489"/>
      <c r="BN106" s="489"/>
      <c r="BO106" s="489"/>
      <c r="BP106" s="489"/>
      <c r="BQ106" s="489"/>
      <c r="BR106" s="489"/>
      <c r="BS106" s="489"/>
      <c r="BT106" s="489"/>
      <c r="BU106" s="489"/>
      <c r="BV106" s="489"/>
      <c r="BW106" s="489"/>
      <c r="BX106" s="489"/>
      <c r="BY106" s="489"/>
      <c r="BZ106" s="489"/>
      <c r="CA106" s="489"/>
      <c r="CB106" s="489"/>
      <c r="CC106" s="489"/>
      <c r="CD106" s="489"/>
      <c r="CE106" s="489"/>
      <c r="CF106" s="489"/>
      <c r="CG106" s="489"/>
      <c r="CH106" s="489"/>
      <c r="CI106" s="489"/>
      <c r="CJ106" s="489"/>
      <c r="CK106" s="489"/>
      <c r="CL106" s="489"/>
      <c r="CM106" s="489"/>
      <c r="CN106" s="489"/>
      <c r="CO106" s="489"/>
      <c r="CP106" s="489"/>
      <c r="CQ106" s="489"/>
      <c r="CR106" s="489"/>
      <c r="CS106" s="489"/>
      <c r="CU106" s="38"/>
      <c r="CV106" s="38"/>
    </row>
    <row r="107" spans="1:100" s="15" customFormat="1" x14ac:dyDescent="0.25">
      <c r="A107" s="32"/>
      <c r="C107" s="37"/>
      <c r="D107" s="17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>
        <v>130000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>
        <v>205000</v>
      </c>
      <c r="AX107" s="37"/>
      <c r="AY107" s="28"/>
      <c r="AZ107" s="85">
        <f>SUM(AZ98:AZ106)</f>
        <v>1885000</v>
      </c>
      <c r="BA107" s="28"/>
      <c r="BB107" s="28"/>
      <c r="BC107" s="28"/>
      <c r="BD107" s="489"/>
      <c r="BE107" s="489"/>
      <c r="BF107" s="85">
        <f>SUM(BF98:BF106)</f>
        <v>1967500</v>
      </c>
      <c r="BG107" s="489">
        <v>50000</v>
      </c>
      <c r="BH107" s="489"/>
      <c r="BI107" s="489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489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U107" s="38"/>
      <c r="CV107" s="38"/>
    </row>
    <row r="108" spans="1:100" s="15" customFormat="1" x14ac:dyDescent="0.25">
      <c r="A108" s="32"/>
      <c r="C108" s="37"/>
      <c r="D108" s="17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>
        <v>117000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>
        <v>365000</v>
      </c>
      <c r="AX108" s="343"/>
      <c r="AY108" s="28"/>
      <c r="AZ108" s="28"/>
      <c r="BA108" s="28"/>
      <c r="BB108" s="28"/>
      <c r="BC108" s="489"/>
      <c r="BD108" s="28"/>
      <c r="BE108" s="28"/>
      <c r="BF108" s="28"/>
      <c r="BG108" s="85">
        <f>BG106+BG107</f>
        <v>2223500</v>
      </c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U108" s="38"/>
      <c r="CV108" s="38"/>
    </row>
    <row r="109" spans="1:100" s="15" customFormat="1" x14ac:dyDescent="0.25">
      <c r="A109" s="32"/>
      <c r="C109" s="37"/>
      <c r="D109" s="17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>
        <v>150000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>
        <v>200000</v>
      </c>
      <c r="AX109" s="37"/>
      <c r="AY109" s="28"/>
      <c r="AZ109" s="28"/>
      <c r="BA109" s="28"/>
      <c r="BB109" s="28"/>
      <c r="BC109" s="489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U109" s="38"/>
      <c r="CV109" s="38"/>
    </row>
    <row r="110" spans="1:100" s="15" customFormat="1" x14ac:dyDescent="0.25">
      <c r="A110" s="32"/>
      <c r="C110" s="37"/>
      <c r="D110" s="17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>
        <v>50000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302">
        <f>SUM(AW98:AW109)</f>
        <v>2640000</v>
      </c>
      <c r="AX110" s="28"/>
      <c r="AY110" s="28"/>
      <c r="AZ110" s="28"/>
      <c r="BA110" s="28"/>
      <c r="BB110" s="28"/>
      <c r="BC110" s="489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U110" s="38"/>
      <c r="CV110" s="38"/>
    </row>
    <row r="111" spans="1:100" s="15" customFormat="1" x14ac:dyDescent="0.25">
      <c r="A111" s="32"/>
      <c r="C111" s="37"/>
      <c r="D111" s="17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>
        <v>250000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489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U111" s="38"/>
      <c r="CV111" s="38"/>
    </row>
    <row r="112" spans="1:100" s="15" customFormat="1" x14ac:dyDescent="0.25">
      <c r="A112" s="32"/>
      <c r="C112" s="37"/>
      <c r="D112" s="17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>
        <v>117000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489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U112" s="38"/>
      <c r="CV112" s="38"/>
    </row>
    <row r="113" spans="1:100" s="15" customFormat="1" x14ac:dyDescent="0.25">
      <c r="A113" s="32"/>
      <c r="C113" s="37"/>
      <c r="D113" s="17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>
        <v>300000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U113" s="38"/>
      <c r="CV113" s="38"/>
    </row>
    <row r="114" spans="1:100" s="15" customFormat="1" x14ac:dyDescent="0.25">
      <c r="A114" s="32"/>
      <c r="C114" s="37"/>
      <c r="D114" s="17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85">
        <f>SUM(AE105:AE113)</f>
        <v>4864000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U114" s="38"/>
      <c r="CV114" s="38"/>
    </row>
    <row r="115" spans="1:100" s="15" customFormat="1" x14ac:dyDescent="0.25">
      <c r="A115" s="32"/>
      <c r="C115" s="37"/>
      <c r="D115" s="17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U115" s="38"/>
      <c r="CV115" s="38"/>
    </row>
    <row r="116" spans="1:100" s="15" customFormat="1" x14ac:dyDescent="0.25">
      <c r="A116" s="32"/>
      <c r="C116" s="37"/>
      <c r="D116" s="17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U116" s="38"/>
      <c r="CV116" s="38"/>
    </row>
    <row r="117" spans="1:100" s="15" customFormat="1" x14ac:dyDescent="0.25">
      <c r="A117" s="32"/>
      <c r="C117" s="37"/>
      <c r="D117" s="17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U117" s="38"/>
      <c r="CV117" s="38"/>
    </row>
    <row r="118" spans="1:100" s="15" customFormat="1" x14ac:dyDescent="0.25">
      <c r="A118" s="32"/>
      <c r="C118" s="37"/>
      <c r="D118" s="17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U118" s="38"/>
      <c r="CV118" s="38"/>
    </row>
    <row r="119" spans="1:100" s="15" customFormat="1" x14ac:dyDescent="0.25">
      <c r="A119" s="32"/>
      <c r="C119" s="37"/>
      <c r="D119" s="17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U119" s="38"/>
      <c r="CV119" s="38"/>
    </row>
    <row r="120" spans="1:100" s="15" customFormat="1" x14ac:dyDescent="0.25">
      <c r="A120" s="32"/>
      <c r="C120" s="37"/>
      <c r="D120" s="17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U120" s="38"/>
      <c r="CV120" s="38"/>
    </row>
    <row r="121" spans="1:100" s="15" customFormat="1" x14ac:dyDescent="0.25">
      <c r="A121" s="32"/>
      <c r="C121" s="37"/>
      <c r="D121" s="17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U121" s="38"/>
      <c r="CV121" s="38"/>
    </row>
    <row r="122" spans="1:100" s="15" customFormat="1" x14ac:dyDescent="0.25">
      <c r="A122" s="32"/>
      <c r="C122" s="37"/>
      <c r="D122" s="17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U122" s="38"/>
      <c r="CV122" s="38"/>
    </row>
    <row r="123" spans="1:100" s="15" customFormat="1" x14ac:dyDescent="0.25">
      <c r="A123" s="32"/>
      <c r="C123" s="37"/>
      <c r="D123" s="17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U123" s="38"/>
      <c r="CV123" s="38"/>
    </row>
    <row r="124" spans="1:100" s="15" customFormat="1" x14ac:dyDescent="0.25">
      <c r="A124" s="32"/>
      <c r="C124" s="37"/>
      <c r="D124" s="17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U124" s="38"/>
      <c r="CV124" s="38"/>
    </row>
    <row r="125" spans="1:100" s="15" customFormat="1" x14ac:dyDescent="0.25">
      <c r="A125" s="32"/>
      <c r="C125" s="37"/>
      <c r="D125" s="17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U125" s="38"/>
      <c r="CV125" s="38"/>
    </row>
    <row r="126" spans="1:100" s="15" customFormat="1" x14ac:dyDescent="0.25">
      <c r="A126" s="32"/>
      <c r="C126" s="37"/>
      <c r="D126" s="17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U126" s="38"/>
      <c r="CV126" s="38"/>
    </row>
    <row r="127" spans="1:100" s="15" customFormat="1" x14ac:dyDescent="0.25">
      <c r="A127" s="32"/>
      <c r="C127" s="37"/>
      <c r="D127" s="17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U127" s="38"/>
      <c r="CV127" s="38"/>
    </row>
    <row r="128" spans="1:100" s="15" customFormat="1" x14ac:dyDescent="0.25">
      <c r="A128" s="32"/>
      <c r="C128" s="37"/>
      <c r="D128" s="17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U128" s="38"/>
      <c r="CV128" s="38"/>
    </row>
    <row r="129" spans="1:100" s="15" customFormat="1" x14ac:dyDescent="0.25">
      <c r="A129" s="32"/>
      <c r="C129" s="37"/>
      <c r="D129" s="17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U129" s="38"/>
      <c r="CV129" s="38"/>
    </row>
    <row r="130" spans="1:100" s="15" customFormat="1" x14ac:dyDescent="0.25">
      <c r="A130" s="32"/>
      <c r="C130" s="37"/>
      <c r="D130" s="17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U130" s="38"/>
      <c r="CV130" s="38"/>
    </row>
    <row r="131" spans="1:100" s="15" customFormat="1" x14ac:dyDescent="0.25">
      <c r="A131" s="32"/>
      <c r="C131" s="37"/>
      <c r="D131" s="17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U131" s="38"/>
      <c r="CV131" s="38"/>
    </row>
    <row r="132" spans="1:100" s="15" customFormat="1" x14ac:dyDescent="0.25">
      <c r="A132" s="32"/>
      <c r="C132" s="37"/>
      <c r="D132" s="17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U132" s="38"/>
      <c r="CV132" s="38"/>
    </row>
    <row r="133" spans="1:100" s="15" customFormat="1" x14ac:dyDescent="0.25">
      <c r="A133" s="32"/>
      <c r="C133" s="37"/>
      <c r="D133" s="17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U133" s="38"/>
      <c r="CV133" s="38"/>
    </row>
    <row r="134" spans="1:100" s="15" customFormat="1" x14ac:dyDescent="0.25">
      <c r="A134" s="32"/>
      <c r="C134" s="37"/>
      <c r="D134" s="17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U134" s="38"/>
      <c r="CV134" s="38"/>
    </row>
    <row r="135" spans="1:100" s="15" customFormat="1" x14ac:dyDescent="0.25">
      <c r="A135" s="32"/>
      <c r="C135" s="37"/>
      <c r="D135" s="17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U135" s="38"/>
      <c r="CV135" s="38"/>
    </row>
    <row r="136" spans="1:100" s="15" customFormat="1" x14ac:dyDescent="0.25">
      <c r="A136" s="32"/>
      <c r="C136" s="37"/>
      <c r="D136" s="17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U136" s="38"/>
      <c r="CV136" s="38"/>
    </row>
    <row r="137" spans="1:100" s="15" customFormat="1" x14ac:dyDescent="0.25">
      <c r="A137" s="32"/>
      <c r="C137" s="37"/>
      <c r="D137" s="17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U137" s="38"/>
      <c r="CV137" s="38"/>
    </row>
    <row r="138" spans="1:100" s="15" customFormat="1" x14ac:dyDescent="0.25">
      <c r="A138" s="32"/>
      <c r="C138" s="37"/>
      <c r="D138" s="17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U138" s="38"/>
      <c r="CV138" s="38"/>
    </row>
    <row r="139" spans="1:100" s="15" customFormat="1" x14ac:dyDescent="0.25">
      <c r="A139" s="32"/>
      <c r="C139" s="37"/>
      <c r="D139" s="17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U139" s="38"/>
      <c r="CV139" s="38"/>
    </row>
    <row r="140" spans="1:100" s="15" customFormat="1" x14ac:dyDescent="0.25">
      <c r="A140" s="32"/>
      <c r="C140" s="37"/>
      <c r="D140" s="17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U140" s="38"/>
      <c r="CV140" s="38"/>
    </row>
    <row r="141" spans="1:100" s="15" customFormat="1" x14ac:dyDescent="0.25">
      <c r="A141" s="32"/>
      <c r="C141" s="37"/>
      <c r="D141" s="17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U141" s="38"/>
      <c r="CV141" s="38"/>
    </row>
    <row r="142" spans="1:100" s="15" customFormat="1" x14ac:dyDescent="0.25">
      <c r="A142" s="32"/>
      <c r="C142" s="37"/>
      <c r="D142" s="17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U142" s="38"/>
      <c r="CV142" s="38"/>
    </row>
    <row r="143" spans="1:100" s="15" customFormat="1" x14ac:dyDescent="0.25">
      <c r="A143" s="32"/>
      <c r="C143" s="37"/>
      <c r="D143" s="17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U143" s="38"/>
      <c r="CV143" s="38"/>
    </row>
    <row r="144" spans="1:100" s="15" customFormat="1" x14ac:dyDescent="0.25">
      <c r="A144" s="32"/>
      <c r="C144" s="37"/>
      <c r="D144" s="17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U144" s="38"/>
      <c r="CV144" s="38"/>
    </row>
    <row r="145" spans="1:100" s="15" customFormat="1" x14ac:dyDescent="0.25">
      <c r="A145" s="32"/>
      <c r="C145" s="37"/>
      <c r="D145" s="17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U145" s="38"/>
      <c r="CV145" s="38"/>
    </row>
    <row r="146" spans="1:100" s="15" customFormat="1" x14ac:dyDescent="0.25">
      <c r="A146" s="32"/>
      <c r="C146" s="37"/>
      <c r="D146" s="17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U146" s="38"/>
      <c r="CV146" s="38"/>
    </row>
    <row r="147" spans="1:100" s="15" customFormat="1" x14ac:dyDescent="0.25">
      <c r="A147" s="32"/>
      <c r="C147" s="37"/>
      <c r="D147" s="17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U147" s="38"/>
      <c r="CV147" s="38"/>
    </row>
    <row r="148" spans="1:100" s="15" customFormat="1" x14ac:dyDescent="0.25">
      <c r="A148" s="32"/>
      <c r="C148" s="37"/>
      <c r="D148" s="17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U148" s="38"/>
      <c r="CV148" s="38"/>
    </row>
    <row r="149" spans="1:100" s="15" customFormat="1" x14ac:dyDescent="0.25">
      <c r="A149" s="32"/>
      <c r="C149" s="37"/>
      <c r="D149" s="17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U149" s="38"/>
      <c r="CV149" s="38"/>
    </row>
    <row r="150" spans="1:100" s="15" customFormat="1" x14ac:dyDescent="0.25">
      <c r="A150" s="32"/>
      <c r="C150" s="37"/>
      <c r="D150" s="17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U150" s="38"/>
      <c r="CV150" s="38"/>
    </row>
    <row r="151" spans="1:100" s="15" customFormat="1" x14ac:dyDescent="0.25">
      <c r="A151" s="32"/>
      <c r="C151" s="37"/>
      <c r="D151" s="17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U151" s="38"/>
      <c r="CV151" s="38"/>
    </row>
    <row r="152" spans="1:100" s="15" customFormat="1" x14ac:dyDescent="0.25">
      <c r="A152" s="32"/>
      <c r="C152" s="37"/>
      <c r="D152" s="17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U152" s="38"/>
      <c r="CV152" s="38"/>
    </row>
    <row r="153" spans="1:100" s="15" customFormat="1" x14ac:dyDescent="0.25">
      <c r="A153" s="32"/>
      <c r="C153" s="37"/>
      <c r="D153" s="17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U153" s="38"/>
      <c r="CV153" s="38"/>
    </row>
    <row r="154" spans="1:100" s="15" customFormat="1" x14ac:dyDescent="0.25">
      <c r="A154" s="32"/>
      <c r="C154" s="37"/>
      <c r="D154" s="17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U154" s="38"/>
      <c r="CV154" s="38"/>
    </row>
    <row r="155" spans="1:100" s="15" customFormat="1" x14ac:dyDescent="0.25">
      <c r="A155" s="32"/>
      <c r="C155" s="37"/>
      <c r="D155" s="17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U155" s="38"/>
      <c r="CV155" s="38"/>
    </row>
    <row r="156" spans="1:100" s="15" customFormat="1" x14ac:dyDescent="0.25">
      <c r="A156" s="32"/>
      <c r="C156" s="37"/>
      <c r="D156" s="17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U156" s="38"/>
      <c r="CV156" s="38"/>
    </row>
    <row r="157" spans="1:100" s="15" customFormat="1" x14ac:dyDescent="0.25">
      <c r="A157" s="32"/>
      <c r="C157" s="37"/>
      <c r="D157" s="17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U157" s="38"/>
      <c r="CV157" s="38"/>
    </row>
    <row r="158" spans="1:100" s="15" customFormat="1" x14ac:dyDescent="0.25">
      <c r="A158" s="32"/>
      <c r="C158" s="37"/>
      <c r="D158" s="17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U158" s="38"/>
      <c r="CV158" s="38"/>
    </row>
    <row r="159" spans="1:100" s="15" customFormat="1" x14ac:dyDescent="0.25">
      <c r="A159" s="32"/>
      <c r="C159" s="37"/>
      <c r="D159" s="17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U159" s="38"/>
      <c r="CV159" s="38"/>
    </row>
    <row r="160" spans="1:100" s="15" customFormat="1" x14ac:dyDescent="0.25">
      <c r="A160" s="32"/>
      <c r="C160" s="37"/>
      <c r="D160" s="17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U160" s="38"/>
      <c r="CV160" s="38"/>
    </row>
    <row r="161" spans="1:100" s="15" customFormat="1" x14ac:dyDescent="0.25">
      <c r="A161" s="32"/>
      <c r="C161" s="37"/>
      <c r="D161" s="17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U161" s="38"/>
      <c r="CV161" s="38"/>
    </row>
    <row r="162" spans="1:100" s="15" customFormat="1" x14ac:dyDescent="0.25">
      <c r="A162" s="32"/>
      <c r="C162" s="37"/>
      <c r="D162" s="17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U162" s="38"/>
      <c r="CV162" s="38"/>
    </row>
    <row r="163" spans="1:100" s="15" customFormat="1" x14ac:dyDescent="0.25">
      <c r="A163" s="32"/>
      <c r="C163" s="37"/>
      <c r="D163" s="17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U163" s="38"/>
      <c r="CV163" s="38"/>
    </row>
    <row r="164" spans="1:100" s="15" customFormat="1" x14ac:dyDescent="0.25">
      <c r="A164" s="32"/>
      <c r="C164" s="37"/>
      <c r="D164" s="17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U164" s="38"/>
      <c r="CV164" s="38"/>
    </row>
    <row r="165" spans="1:100" s="15" customFormat="1" x14ac:dyDescent="0.25">
      <c r="A165" s="32"/>
      <c r="C165" s="37"/>
      <c r="D165" s="17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U165" s="38"/>
      <c r="CV165" s="38"/>
    </row>
    <row r="166" spans="1:100" s="15" customFormat="1" x14ac:dyDescent="0.25">
      <c r="A166" s="32"/>
      <c r="C166" s="37"/>
      <c r="D166" s="17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U166" s="38"/>
      <c r="CV166" s="38"/>
    </row>
    <row r="167" spans="1:100" s="15" customFormat="1" x14ac:dyDescent="0.25">
      <c r="A167" s="32"/>
      <c r="C167" s="37"/>
      <c r="D167" s="17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U167" s="38"/>
      <c r="CV167" s="38"/>
    </row>
    <row r="168" spans="1:100" s="15" customFormat="1" x14ac:dyDescent="0.25">
      <c r="A168" s="32"/>
      <c r="C168" s="37"/>
      <c r="D168" s="17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U168" s="38"/>
      <c r="CV168" s="38"/>
    </row>
    <row r="169" spans="1:100" s="15" customFormat="1" x14ac:dyDescent="0.25">
      <c r="A169" s="32"/>
      <c r="C169" s="37"/>
      <c r="D169" s="17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U169" s="38"/>
      <c r="CV169" s="38"/>
    </row>
    <row r="170" spans="1:100" s="15" customFormat="1" x14ac:dyDescent="0.25">
      <c r="A170" s="32"/>
      <c r="C170" s="37"/>
      <c r="D170" s="17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U170" s="38"/>
      <c r="CV170" s="38"/>
    </row>
    <row r="171" spans="1:100" s="15" customFormat="1" x14ac:dyDescent="0.25">
      <c r="A171" s="32"/>
      <c r="C171" s="37"/>
      <c r="D171" s="17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U171" s="38"/>
      <c r="CV171" s="38"/>
    </row>
    <row r="172" spans="1:100" s="15" customFormat="1" x14ac:dyDescent="0.25">
      <c r="A172" s="32"/>
      <c r="C172" s="37"/>
      <c r="D172" s="17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U172" s="38"/>
      <c r="CV172" s="38"/>
    </row>
    <row r="173" spans="1:100" s="15" customFormat="1" x14ac:dyDescent="0.25">
      <c r="A173" s="32"/>
      <c r="C173" s="37"/>
      <c r="D173" s="17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U173" s="38"/>
      <c r="CV173" s="38"/>
    </row>
    <row r="174" spans="1:100" s="15" customFormat="1" x14ac:dyDescent="0.25">
      <c r="A174" s="32"/>
      <c r="C174" s="37"/>
      <c r="D174" s="17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U174" s="38"/>
      <c r="CV174" s="38"/>
    </row>
    <row r="175" spans="1:100" s="15" customFormat="1" x14ac:dyDescent="0.25">
      <c r="A175" s="32"/>
      <c r="C175" s="37"/>
      <c r="D175" s="17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U175" s="38"/>
      <c r="CV175" s="38"/>
    </row>
    <row r="176" spans="1:100" s="15" customFormat="1" x14ac:dyDescent="0.25">
      <c r="A176" s="32"/>
      <c r="C176" s="37"/>
      <c r="D176" s="17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U176" s="38"/>
      <c r="CV176" s="38"/>
    </row>
    <row r="177" spans="1:100" s="15" customFormat="1" x14ac:dyDescent="0.25">
      <c r="A177" s="32"/>
      <c r="C177" s="37"/>
      <c r="D177" s="17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U177" s="38"/>
      <c r="CV177" s="38"/>
    </row>
    <row r="178" spans="1:100" s="15" customFormat="1" x14ac:dyDescent="0.25">
      <c r="A178" s="32"/>
      <c r="C178" s="37"/>
      <c r="D178" s="17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U178" s="38"/>
      <c r="CV178" s="38"/>
    </row>
    <row r="179" spans="1:100" s="15" customFormat="1" x14ac:dyDescent="0.25">
      <c r="A179" s="32"/>
      <c r="C179" s="37"/>
      <c r="D179" s="17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U179" s="38"/>
      <c r="CV179" s="38"/>
    </row>
    <row r="180" spans="1:100" s="15" customFormat="1" x14ac:dyDescent="0.25">
      <c r="A180" s="32"/>
      <c r="C180" s="37"/>
      <c r="D180" s="17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U180" s="38"/>
      <c r="CV180" s="38"/>
    </row>
    <row r="181" spans="1:100" s="15" customFormat="1" x14ac:dyDescent="0.25">
      <c r="A181" s="32"/>
      <c r="C181" s="37"/>
      <c r="D181" s="17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U181" s="38"/>
      <c r="CV181" s="38"/>
    </row>
    <row r="182" spans="1:100" s="15" customFormat="1" x14ac:dyDescent="0.25">
      <c r="A182" s="32"/>
      <c r="C182" s="37"/>
      <c r="D182" s="17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U182" s="38"/>
      <c r="CV182" s="38"/>
    </row>
    <row r="183" spans="1:100" s="15" customFormat="1" x14ac:dyDescent="0.25">
      <c r="A183" s="32"/>
      <c r="C183" s="37"/>
      <c r="D183" s="17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U183" s="38"/>
      <c r="CV183" s="38"/>
    </row>
    <row r="184" spans="1:100" s="15" customFormat="1" x14ac:dyDescent="0.25">
      <c r="A184" s="32"/>
      <c r="C184" s="37"/>
      <c r="D184" s="17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U184" s="38"/>
      <c r="CV184" s="38"/>
    </row>
    <row r="185" spans="1:100" s="15" customFormat="1" x14ac:dyDescent="0.25">
      <c r="A185" s="32"/>
      <c r="C185" s="37"/>
      <c r="D185" s="17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U185" s="38"/>
      <c r="CV185" s="38"/>
    </row>
    <row r="186" spans="1:100" s="15" customFormat="1" x14ac:dyDescent="0.25">
      <c r="A186" s="32"/>
      <c r="C186" s="37"/>
      <c r="D186" s="17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U186" s="38"/>
      <c r="CV186" s="38"/>
    </row>
    <row r="187" spans="1:100" s="15" customFormat="1" x14ac:dyDescent="0.25">
      <c r="A187" s="32"/>
      <c r="C187" s="37"/>
      <c r="D187" s="17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U187" s="38"/>
      <c r="CV187" s="38"/>
    </row>
    <row r="188" spans="1:100" s="15" customFormat="1" x14ac:dyDescent="0.25">
      <c r="A188" s="32"/>
      <c r="C188" s="37"/>
      <c r="D188" s="17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U188" s="38"/>
      <c r="CV188" s="38"/>
    </row>
    <row r="189" spans="1:100" s="15" customFormat="1" x14ac:dyDescent="0.25">
      <c r="A189" s="32"/>
      <c r="C189" s="37"/>
      <c r="D189" s="17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U189" s="38"/>
      <c r="CV189" s="38"/>
    </row>
    <row r="190" spans="1:100" s="15" customFormat="1" x14ac:dyDescent="0.25">
      <c r="A190" s="32"/>
      <c r="C190" s="37"/>
      <c r="D190" s="17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U190" s="38"/>
      <c r="CV190" s="38"/>
    </row>
    <row r="191" spans="1:100" s="15" customFormat="1" x14ac:dyDescent="0.25">
      <c r="A191" s="32"/>
      <c r="C191" s="37"/>
      <c r="D191" s="17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U191" s="38"/>
      <c r="CV191" s="38"/>
    </row>
    <row r="192" spans="1:100" s="15" customFormat="1" x14ac:dyDescent="0.25">
      <c r="A192" s="32"/>
      <c r="C192" s="37"/>
      <c r="D192" s="17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U192" s="38"/>
      <c r="CV192" s="38"/>
    </row>
    <row r="193" spans="1:100" s="15" customFormat="1" x14ac:dyDescent="0.25">
      <c r="A193" s="32"/>
      <c r="C193" s="37"/>
      <c r="D193" s="17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U193" s="38"/>
      <c r="CV193" s="38"/>
    </row>
    <row r="194" spans="1:100" s="15" customFormat="1" x14ac:dyDescent="0.25">
      <c r="A194" s="32"/>
      <c r="C194" s="37"/>
      <c r="D194" s="17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U194" s="38"/>
      <c r="CV194" s="38"/>
    </row>
    <row r="195" spans="1:100" s="15" customFormat="1" x14ac:dyDescent="0.25">
      <c r="A195" s="32"/>
      <c r="C195" s="37"/>
      <c r="D195" s="17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U195" s="38"/>
      <c r="CV195" s="38"/>
    </row>
    <row r="196" spans="1:100" s="15" customFormat="1" x14ac:dyDescent="0.25">
      <c r="A196" s="32"/>
      <c r="C196" s="37"/>
      <c r="D196" s="17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U196" s="38"/>
      <c r="CV196" s="38"/>
    </row>
    <row r="197" spans="1:100" s="15" customFormat="1" x14ac:dyDescent="0.25">
      <c r="A197" s="32"/>
      <c r="C197" s="37"/>
      <c r="D197" s="17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U197" s="38"/>
      <c r="CV197" s="38"/>
    </row>
    <row r="198" spans="1:100" s="15" customFormat="1" x14ac:dyDescent="0.25">
      <c r="A198" s="32"/>
      <c r="C198" s="37"/>
      <c r="D198" s="17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U198" s="38"/>
      <c r="CV198" s="38"/>
    </row>
    <row r="199" spans="1:100" s="14" customFormat="1" x14ac:dyDescent="0.25">
      <c r="A199" s="22"/>
      <c r="B199" s="15"/>
      <c r="C199" s="37"/>
      <c r="D199" s="17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U199" s="272"/>
      <c r="CV199" s="272"/>
    </row>
    <row r="200" spans="1:100" s="14" customFormat="1" x14ac:dyDescent="0.25">
      <c r="A200" s="22"/>
      <c r="B200" s="15"/>
      <c r="C200" s="37"/>
      <c r="D200" s="17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U200" s="272"/>
      <c r="CV200" s="272"/>
    </row>
    <row r="201" spans="1:100" s="14" customFormat="1" x14ac:dyDescent="0.25">
      <c r="A201" s="22"/>
      <c r="B201" s="15"/>
      <c r="C201" s="37"/>
      <c r="D201" s="17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U201" s="272"/>
      <c r="CV201" s="272"/>
    </row>
    <row r="202" spans="1:100" s="14" customFormat="1" x14ac:dyDescent="0.25">
      <c r="A202" s="22"/>
      <c r="B202" s="15"/>
      <c r="C202" s="37"/>
      <c r="D202" s="17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U202" s="272"/>
      <c r="CV202" s="272"/>
    </row>
    <row r="203" spans="1:100" s="14" customFormat="1" x14ac:dyDescent="0.25">
      <c r="A203" s="22"/>
      <c r="B203" s="15"/>
      <c r="C203" s="37"/>
      <c r="D203" s="17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U203" s="272"/>
      <c r="CV203" s="272"/>
    </row>
    <row r="204" spans="1:100" s="14" customFormat="1" x14ac:dyDescent="0.25">
      <c r="A204" s="22"/>
      <c r="B204" s="15"/>
      <c r="C204" s="37"/>
      <c r="D204" s="17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U204" s="272"/>
      <c r="CV204" s="272"/>
    </row>
    <row r="205" spans="1:100" x14ac:dyDescent="0.25">
      <c r="C205" s="37"/>
      <c r="D205" s="178"/>
    </row>
    <row r="206" spans="1:100" x14ac:dyDescent="0.25">
      <c r="C206" s="37"/>
      <c r="D206" s="178"/>
    </row>
    <row r="207" spans="1:100" x14ac:dyDescent="0.25">
      <c r="C207" s="37"/>
      <c r="D207" s="178"/>
    </row>
    <row r="208" spans="1:100" x14ac:dyDescent="0.25">
      <c r="C208" s="37"/>
      <c r="D208" s="178"/>
    </row>
    <row r="209" spans="3:4" x14ac:dyDescent="0.25">
      <c r="C209" s="37"/>
      <c r="D209" s="178"/>
    </row>
    <row r="210" spans="3:4" x14ac:dyDescent="0.25">
      <c r="C210" s="37"/>
      <c r="D210" s="178"/>
    </row>
    <row r="211" spans="3:4" x14ac:dyDescent="0.25">
      <c r="C211" s="37"/>
      <c r="D211" s="178"/>
    </row>
    <row r="212" spans="3:4" x14ac:dyDescent="0.25">
      <c r="C212" s="37"/>
      <c r="D212" s="178"/>
    </row>
    <row r="213" spans="3:4" x14ac:dyDescent="0.25">
      <c r="C213" s="37"/>
      <c r="D213" s="178"/>
    </row>
    <row r="214" spans="3:4" x14ac:dyDescent="0.25">
      <c r="C214" s="37"/>
      <c r="D214" s="178"/>
    </row>
    <row r="215" spans="3:4" x14ac:dyDescent="0.25">
      <c r="C215" s="37"/>
      <c r="D215" s="178"/>
    </row>
    <row r="216" spans="3:4" x14ac:dyDescent="0.25">
      <c r="C216" s="37"/>
      <c r="D216" s="178"/>
    </row>
    <row r="217" spans="3:4" x14ac:dyDescent="0.25">
      <c r="C217" s="37"/>
      <c r="D217" s="178"/>
    </row>
    <row r="218" spans="3:4" x14ac:dyDescent="0.25">
      <c r="C218" s="37"/>
      <c r="D218" s="178"/>
    </row>
    <row r="219" spans="3:4" x14ac:dyDescent="0.25">
      <c r="C219" s="37"/>
      <c r="D219" s="178"/>
    </row>
    <row r="220" spans="3:4" x14ac:dyDescent="0.25">
      <c r="C220" s="37"/>
      <c r="D220" s="178"/>
    </row>
    <row r="221" spans="3:4" x14ac:dyDescent="0.25">
      <c r="C221" s="37"/>
      <c r="D221" s="178"/>
    </row>
    <row r="222" spans="3:4" x14ac:dyDescent="0.25">
      <c r="C222" s="37"/>
      <c r="D222" s="178"/>
    </row>
    <row r="223" spans="3:4" x14ac:dyDescent="0.25">
      <c r="C223" s="37"/>
      <c r="D223" s="178"/>
    </row>
    <row r="224" spans="3:4" x14ac:dyDescent="0.25">
      <c r="C224" s="37"/>
      <c r="D224" s="178"/>
    </row>
    <row r="225" spans="3:4" x14ac:dyDescent="0.25">
      <c r="C225" s="37"/>
      <c r="D225" s="178"/>
    </row>
    <row r="226" spans="3:4" x14ac:dyDescent="0.25">
      <c r="C226" s="37"/>
      <c r="D226" s="178"/>
    </row>
    <row r="227" spans="3:4" x14ac:dyDescent="0.25">
      <c r="C227" s="37"/>
      <c r="D227" s="178"/>
    </row>
    <row r="228" spans="3:4" x14ac:dyDescent="0.25">
      <c r="C228" s="37"/>
      <c r="D228" s="178"/>
    </row>
    <row r="229" spans="3:4" x14ac:dyDescent="0.25">
      <c r="C229" s="37"/>
      <c r="D229" s="178"/>
    </row>
    <row r="230" spans="3:4" x14ac:dyDescent="0.25">
      <c r="C230" s="37"/>
      <c r="D230" s="178"/>
    </row>
    <row r="231" spans="3:4" x14ac:dyDescent="0.25">
      <c r="C231" s="37"/>
      <c r="D231" s="178"/>
    </row>
    <row r="232" spans="3:4" x14ac:dyDescent="0.25">
      <c r="C232" s="37"/>
      <c r="D232" s="178"/>
    </row>
    <row r="233" spans="3:4" x14ac:dyDescent="0.25">
      <c r="C233" s="37"/>
      <c r="D233" s="178"/>
    </row>
    <row r="234" spans="3:4" x14ac:dyDescent="0.25">
      <c r="C234" s="37"/>
      <c r="D234" s="178"/>
    </row>
    <row r="235" spans="3:4" x14ac:dyDescent="0.25">
      <c r="C235" s="37"/>
      <c r="D235" s="178"/>
    </row>
    <row r="236" spans="3:4" x14ac:dyDescent="0.25">
      <c r="C236" s="37"/>
      <c r="D236" s="178"/>
    </row>
    <row r="237" spans="3:4" x14ac:dyDescent="0.25">
      <c r="C237" s="37"/>
      <c r="D237" s="178"/>
    </row>
    <row r="238" spans="3:4" x14ac:dyDescent="0.25">
      <c r="C238" s="37"/>
      <c r="D238" s="178"/>
    </row>
    <row r="239" spans="3:4" x14ac:dyDescent="0.25">
      <c r="C239" s="37"/>
      <c r="D239" s="178"/>
    </row>
    <row r="240" spans="3:4" x14ac:dyDescent="0.25">
      <c r="C240" s="37"/>
      <c r="D240" s="178"/>
    </row>
    <row r="241" spans="3:4" x14ac:dyDescent="0.25">
      <c r="C241" s="37"/>
      <c r="D241" s="178"/>
    </row>
    <row r="242" spans="3:4" x14ac:dyDescent="0.25">
      <c r="C242" s="37"/>
      <c r="D242" s="178"/>
    </row>
    <row r="243" spans="3:4" x14ac:dyDescent="0.25">
      <c r="C243" s="37"/>
      <c r="D243" s="178"/>
    </row>
    <row r="244" spans="3:4" x14ac:dyDescent="0.25">
      <c r="C244" s="37"/>
      <c r="D244" s="178"/>
    </row>
    <row r="245" spans="3:4" x14ac:dyDescent="0.25">
      <c r="C245" s="37"/>
      <c r="D245" s="178"/>
    </row>
    <row r="246" spans="3:4" x14ac:dyDescent="0.25">
      <c r="C246" s="37"/>
      <c r="D246" s="178"/>
    </row>
    <row r="247" spans="3:4" x14ac:dyDescent="0.25">
      <c r="C247" s="37"/>
      <c r="D247" s="178"/>
    </row>
    <row r="248" spans="3:4" x14ac:dyDescent="0.25">
      <c r="C248" s="37"/>
      <c r="D248" s="178"/>
    </row>
    <row r="249" spans="3:4" x14ac:dyDescent="0.25">
      <c r="C249" s="37"/>
      <c r="D249" s="178"/>
    </row>
    <row r="250" spans="3:4" x14ac:dyDescent="0.25">
      <c r="C250" s="37"/>
      <c r="D250" s="178"/>
    </row>
    <row r="251" spans="3:4" x14ac:dyDescent="0.25">
      <c r="C251" s="37"/>
      <c r="D251" s="178"/>
    </row>
    <row r="252" spans="3:4" x14ac:dyDescent="0.25">
      <c r="C252" s="37"/>
      <c r="D252" s="178"/>
    </row>
    <row r="253" spans="3:4" x14ac:dyDescent="0.25">
      <c r="C253" s="37"/>
      <c r="D253" s="178"/>
    </row>
    <row r="254" spans="3:4" x14ac:dyDescent="0.25">
      <c r="C254" s="37"/>
      <c r="D254" s="178"/>
    </row>
    <row r="255" spans="3:4" x14ac:dyDescent="0.25">
      <c r="C255" s="37"/>
      <c r="D255" s="178"/>
    </row>
    <row r="256" spans="3:4" x14ac:dyDescent="0.25">
      <c r="C256" s="37"/>
      <c r="D256" s="178"/>
    </row>
    <row r="257" spans="3:4" x14ac:dyDescent="0.25">
      <c r="C257" s="37"/>
      <c r="D257" s="178"/>
    </row>
    <row r="258" spans="3:4" x14ac:dyDescent="0.25">
      <c r="C258" s="37"/>
      <c r="D258" s="178"/>
    </row>
    <row r="259" spans="3:4" x14ac:dyDescent="0.25">
      <c r="C259" s="37"/>
      <c r="D259" s="178"/>
    </row>
    <row r="260" spans="3:4" x14ac:dyDescent="0.25">
      <c r="C260" s="37"/>
      <c r="D260" s="178"/>
    </row>
    <row r="261" spans="3:4" x14ac:dyDescent="0.25">
      <c r="C261" s="37"/>
      <c r="D261" s="178"/>
    </row>
    <row r="262" spans="3:4" x14ac:dyDescent="0.25">
      <c r="C262" s="37"/>
      <c r="D262" s="178"/>
    </row>
    <row r="263" spans="3:4" x14ac:dyDescent="0.25">
      <c r="C263" s="37"/>
      <c r="D263" s="178"/>
    </row>
    <row r="264" spans="3:4" x14ac:dyDescent="0.25">
      <c r="C264" s="37"/>
      <c r="D264" s="178"/>
    </row>
    <row r="265" spans="3:4" x14ac:dyDescent="0.25">
      <c r="C265" s="37"/>
      <c r="D265" s="178"/>
    </row>
    <row r="266" spans="3:4" x14ac:dyDescent="0.25">
      <c r="C266" s="37"/>
      <c r="D266" s="178"/>
    </row>
    <row r="267" spans="3:4" x14ac:dyDescent="0.25">
      <c r="C267" s="37"/>
      <c r="D267" s="178"/>
    </row>
    <row r="268" spans="3:4" x14ac:dyDescent="0.25">
      <c r="C268" s="37"/>
      <c r="D268" s="178"/>
    </row>
    <row r="269" spans="3:4" x14ac:dyDescent="0.25">
      <c r="C269" s="37"/>
      <c r="D269" s="178"/>
    </row>
    <row r="270" spans="3:4" x14ac:dyDescent="0.25">
      <c r="C270" s="37"/>
      <c r="D270" s="178"/>
    </row>
    <row r="271" spans="3:4" x14ac:dyDescent="0.25">
      <c r="C271" s="37"/>
      <c r="D271" s="178"/>
    </row>
    <row r="272" spans="3:4" x14ac:dyDescent="0.25">
      <c r="C272" s="37"/>
      <c r="D272" s="178"/>
    </row>
    <row r="273" spans="3:4" x14ac:dyDescent="0.25">
      <c r="C273" s="37"/>
      <c r="D273" s="178"/>
    </row>
    <row r="274" spans="3:4" x14ac:dyDescent="0.25">
      <c r="C274" s="37"/>
      <c r="D274" s="178"/>
    </row>
    <row r="275" spans="3:4" x14ac:dyDescent="0.25">
      <c r="C275" s="37"/>
      <c r="D275" s="178"/>
    </row>
    <row r="276" spans="3:4" x14ac:dyDescent="0.25">
      <c r="C276" s="37"/>
      <c r="D276" s="178"/>
    </row>
    <row r="277" spans="3:4" x14ac:dyDescent="0.25">
      <c r="C277" s="37"/>
      <c r="D277" s="178"/>
    </row>
    <row r="278" spans="3:4" x14ac:dyDescent="0.25">
      <c r="C278" s="37"/>
      <c r="D278" s="178"/>
    </row>
    <row r="279" spans="3:4" x14ac:dyDescent="0.25">
      <c r="C279" s="37"/>
      <c r="D279" s="178"/>
    </row>
    <row r="280" spans="3:4" x14ac:dyDescent="0.25">
      <c r="C280" s="37"/>
      <c r="D280" s="178"/>
    </row>
    <row r="281" spans="3:4" x14ac:dyDescent="0.25">
      <c r="C281" s="37"/>
      <c r="D281" s="178"/>
    </row>
    <row r="282" spans="3:4" x14ac:dyDescent="0.25">
      <c r="C282" s="37"/>
      <c r="D282" s="178"/>
    </row>
    <row r="283" spans="3:4" x14ac:dyDescent="0.25">
      <c r="C283" s="37"/>
      <c r="D283" s="178"/>
    </row>
    <row r="284" spans="3:4" x14ac:dyDescent="0.25">
      <c r="C284" s="37"/>
      <c r="D284" s="178"/>
    </row>
    <row r="285" spans="3:4" x14ac:dyDescent="0.25">
      <c r="C285" s="37"/>
      <c r="D285" s="178"/>
    </row>
    <row r="286" spans="3:4" x14ac:dyDescent="0.25">
      <c r="C286" s="37"/>
      <c r="D286" s="178"/>
    </row>
    <row r="287" spans="3:4" x14ac:dyDescent="0.25">
      <c r="C287" s="37"/>
      <c r="D287" s="178"/>
    </row>
    <row r="288" spans="3:4" x14ac:dyDescent="0.25">
      <c r="C288" s="37"/>
      <c r="D288" s="178"/>
    </row>
    <row r="289" spans="3:4" x14ac:dyDescent="0.25">
      <c r="C289" s="37"/>
      <c r="D289" s="178"/>
    </row>
    <row r="290" spans="3:4" x14ac:dyDescent="0.25">
      <c r="C290" s="37"/>
      <c r="D290" s="178"/>
    </row>
    <row r="291" spans="3:4" x14ac:dyDescent="0.25">
      <c r="C291" s="37"/>
      <c r="D291" s="178"/>
    </row>
    <row r="292" spans="3:4" x14ac:dyDescent="0.25">
      <c r="C292" s="37"/>
      <c r="D292" s="178"/>
    </row>
    <row r="293" spans="3:4" x14ac:dyDescent="0.25">
      <c r="C293" s="37"/>
      <c r="D293" s="178"/>
    </row>
    <row r="294" spans="3:4" x14ac:dyDescent="0.25">
      <c r="C294" s="37"/>
      <c r="D294" s="178"/>
    </row>
    <row r="295" spans="3:4" x14ac:dyDescent="0.25">
      <c r="C295" s="37"/>
      <c r="D295" s="178"/>
    </row>
    <row r="296" spans="3:4" x14ac:dyDescent="0.25">
      <c r="C296" s="37"/>
      <c r="D296" s="178"/>
    </row>
    <row r="297" spans="3:4" x14ac:dyDescent="0.25">
      <c r="C297" s="37"/>
      <c r="D297" s="178"/>
    </row>
    <row r="298" spans="3:4" x14ac:dyDescent="0.25">
      <c r="C298" s="37"/>
      <c r="D298" s="178"/>
    </row>
    <row r="299" spans="3:4" x14ac:dyDescent="0.25">
      <c r="C299" s="37"/>
      <c r="D299" s="178"/>
    </row>
    <row r="300" spans="3:4" x14ac:dyDescent="0.25">
      <c r="C300" s="37"/>
      <c r="D300" s="178"/>
    </row>
    <row r="301" spans="3:4" x14ac:dyDescent="0.25">
      <c r="C301" s="37"/>
      <c r="D301" s="178"/>
    </row>
    <row r="302" spans="3:4" x14ac:dyDescent="0.25">
      <c r="C302" s="37"/>
      <c r="D302" s="178"/>
    </row>
    <row r="303" spans="3:4" x14ac:dyDescent="0.25">
      <c r="C303" s="37"/>
      <c r="D303" s="178"/>
    </row>
    <row r="304" spans="3:4" x14ac:dyDescent="0.25">
      <c r="C304" s="37"/>
      <c r="D304" s="178"/>
    </row>
    <row r="305" spans="3:4" x14ac:dyDescent="0.25">
      <c r="C305" s="37"/>
      <c r="D305" s="178"/>
    </row>
    <row r="306" spans="3:4" x14ac:dyDescent="0.25">
      <c r="C306" s="37"/>
      <c r="D306" s="178"/>
    </row>
    <row r="307" spans="3:4" x14ac:dyDescent="0.25">
      <c r="C307" s="37"/>
      <c r="D307" s="178"/>
    </row>
    <row r="308" spans="3:4" x14ac:dyDescent="0.25">
      <c r="C308" s="37"/>
      <c r="D308" s="178"/>
    </row>
    <row r="309" spans="3:4" x14ac:dyDescent="0.25">
      <c r="C309" s="37"/>
      <c r="D309" s="178"/>
    </row>
    <row r="310" spans="3:4" x14ac:dyDescent="0.25">
      <c r="C310" s="37"/>
      <c r="D310" s="178"/>
    </row>
    <row r="311" spans="3:4" x14ac:dyDescent="0.25">
      <c r="C311" s="37"/>
      <c r="D311" s="178"/>
    </row>
    <row r="312" spans="3:4" x14ac:dyDescent="0.25">
      <c r="C312" s="37"/>
      <c r="D312" s="178"/>
    </row>
    <row r="313" spans="3:4" x14ac:dyDescent="0.25">
      <c r="C313" s="37"/>
      <c r="D313" s="178"/>
    </row>
    <row r="314" spans="3:4" x14ac:dyDescent="0.25">
      <c r="C314" s="37"/>
      <c r="D314" s="178"/>
    </row>
    <row r="315" spans="3:4" x14ac:dyDescent="0.25">
      <c r="C315" s="37"/>
      <c r="D315" s="178"/>
    </row>
    <row r="316" spans="3:4" x14ac:dyDescent="0.25">
      <c r="C316" s="37"/>
      <c r="D316" s="178"/>
    </row>
    <row r="317" spans="3:4" x14ac:dyDescent="0.25">
      <c r="C317" s="37"/>
      <c r="D317" s="178"/>
    </row>
    <row r="318" spans="3:4" x14ac:dyDescent="0.25">
      <c r="C318" s="37"/>
      <c r="D318" s="178"/>
    </row>
    <row r="319" spans="3:4" x14ac:dyDescent="0.25">
      <c r="C319" s="37"/>
      <c r="D319" s="178"/>
    </row>
    <row r="320" spans="3:4" x14ac:dyDescent="0.25">
      <c r="C320" s="37"/>
      <c r="D320" s="178"/>
    </row>
    <row r="321" spans="3:4" x14ac:dyDescent="0.25">
      <c r="C321" s="37"/>
      <c r="D321" s="178"/>
    </row>
    <row r="322" spans="3:4" x14ac:dyDescent="0.25">
      <c r="C322" s="37"/>
      <c r="D322" s="178"/>
    </row>
    <row r="323" spans="3:4" x14ac:dyDescent="0.25">
      <c r="C323" s="37"/>
      <c r="D323" s="178"/>
    </row>
    <row r="324" spans="3:4" x14ac:dyDescent="0.25">
      <c r="C324" s="37"/>
      <c r="D324" s="178"/>
    </row>
    <row r="325" spans="3:4" x14ac:dyDescent="0.25">
      <c r="C325" s="37"/>
      <c r="D325" s="178"/>
    </row>
    <row r="326" spans="3:4" x14ac:dyDescent="0.25">
      <c r="C326" s="37"/>
      <c r="D326" s="178"/>
    </row>
    <row r="327" spans="3:4" x14ac:dyDescent="0.25">
      <c r="C327" s="37"/>
      <c r="D327" s="178"/>
    </row>
    <row r="328" spans="3:4" x14ac:dyDescent="0.25">
      <c r="C328" s="37"/>
      <c r="D328" s="178"/>
    </row>
    <row r="329" spans="3:4" x14ac:dyDescent="0.25">
      <c r="C329" s="37"/>
      <c r="D329" s="178"/>
    </row>
    <row r="330" spans="3:4" x14ac:dyDescent="0.25">
      <c r="C330" s="37"/>
      <c r="D330" s="178"/>
    </row>
    <row r="331" spans="3:4" x14ac:dyDescent="0.25">
      <c r="C331" s="37"/>
      <c r="D331" s="178"/>
    </row>
    <row r="332" spans="3:4" x14ac:dyDescent="0.25">
      <c r="C332" s="37"/>
      <c r="D332" s="178"/>
    </row>
    <row r="333" spans="3:4" x14ac:dyDescent="0.25">
      <c r="C333" s="37"/>
      <c r="D333" s="178"/>
    </row>
    <row r="334" spans="3:4" x14ac:dyDescent="0.25">
      <c r="C334" s="37"/>
      <c r="D334" s="178"/>
    </row>
    <row r="335" spans="3:4" x14ac:dyDescent="0.25">
      <c r="C335" s="37"/>
      <c r="D335" s="178"/>
    </row>
    <row r="336" spans="3:4" x14ac:dyDescent="0.25">
      <c r="C336" s="37"/>
      <c r="D336" s="178"/>
    </row>
    <row r="337" spans="3:4" x14ac:dyDescent="0.25">
      <c r="C337" s="37"/>
      <c r="D337" s="178"/>
    </row>
    <row r="338" spans="3:4" x14ac:dyDescent="0.25">
      <c r="C338" s="37"/>
      <c r="D338" s="178"/>
    </row>
    <row r="339" spans="3:4" x14ac:dyDescent="0.25">
      <c r="C339" s="37"/>
      <c r="D339" s="178"/>
    </row>
    <row r="340" spans="3:4" x14ac:dyDescent="0.25">
      <c r="C340" s="37"/>
      <c r="D340" s="178"/>
    </row>
    <row r="341" spans="3:4" x14ac:dyDescent="0.25">
      <c r="C341" s="37"/>
      <c r="D341" s="178"/>
    </row>
    <row r="342" spans="3:4" x14ac:dyDescent="0.25">
      <c r="C342" s="37"/>
      <c r="D342" s="178"/>
    </row>
    <row r="343" spans="3:4" x14ac:dyDescent="0.25">
      <c r="C343" s="37"/>
      <c r="D343" s="178"/>
    </row>
    <row r="344" spans="3:4" x14ac:dyDescent="0.25">
      <c r="C344" s="37"/>
      <c r="D344" s="178"/>
    </row>
    <row r="345" spans="3:4" x14ac:dyDescent="0.25">
      <c r="C345" s="37"/>
      <c r="D345" s="178"/>
    </row>
    <row r="346" spans="3:4" x14ac:dyDescent="0.25">
      <c r="C346" s="37"/>
      <c r="D346" s="178"/>
    </row>
    <row r="347" spans="3:4" x14ac:dyDescent="0.25">
      <c r="C347" s="37"/>
      <c r="D347" s="178"/>
    </row>
    <row r="348" spans="3:4" x14ac:dyDescent="0.25">
      <c r="C348" s="37"/>
      <c r="D348" s="178"/>
    </row>
    <row r="349" spans="3:4" x14ac:dyDescent="0.25">
      <c r="C349" s="37"/>
      <c r="D349" s="178"/>
    </row>
    <row r="350" spans="3:4" x14ac:dyDescent="0.25">
      <c r="C350" s="37"/>
      <c r="D350" s="178"/>
    </row>
    <row r="351" spans="3:4" x14ac:dyDescent="0.25">
      <c r="C351" s="37"/>
      <c r="D351" s="178"/>
    </row>
    <row r="352" spans="3:4" x14ac:dyDescent="0.25">
      <c r="C352" s="37"/>
      <c r="D352" s="178"/>
    </row>
    <row r="353" spans="3:4" x14ac:dyDescent="0.25">
      <c r="C353" s="37"/>
      <c r="D353" s="178"/>
    </row>
    <row r="354" spans="3:4" x14ac:dyDescent="0.25">
      <c r="C354" s="37"/>
      <c r="D354" s="178"/>
    </row>
    <row r="355" spans="3:4" x14ac:dyDescent="0.25">
      <c r="C355" s="37"/>
      <c r="D355" s="178"/>
    </row>
    <row r="356" spans="3:4" x14ac:dyDescent="0.25">
      <c r="C356" s="37"/>
      <c r="D356" s="178"/>
    </row>
    <row r="357" spans="3:4" x14ac:dyDescent="0.25">
      <c r="C357" s="37"/>
      <c r="D357" s="178"/>
    </row>
    <row r="358" spans="3:4" x14ac:dyDescent="0.25">
      <c r="C358" s="37"/>
      <c r="D358" s="178"/>
    </row>
    <row r="359" spans="3:4" x14ac:dyDescent="0.25">
      <c r="C359" s="37"/>
      <c r="D359" s="178"/>
    </row>
    <row r="360" spans="3:4" x14ac:dyDescent="0.25">
      <c r="C360" s="37"/>
      <c r="D360" s="178"/>
    </row>
    <row r="361" spans="3:4" x14ac:dyDescent="0.25">
      <c r="C361" s="37"/>
      <c r="D361" s="178"/>
    </row>
    <row r="362" spans="3:4" x14ac:dyDescent="0.25">
      <c r="C362" s="37"/>
      <c r="D362" s="178"/>
    </row>
    <row r="363" spans="3:4" x14ac:dyDescent="0.25">
      <c r="C363" s="37"/>
      <c r="D363" s="178"/>
    </row>
    <row r="364" spans="3:4" x14ac:dyDescent="0.25">
      <c r="C364" s="37"/>
      <c r="D364" s="178"/>
    </row>
    <row r="365" spans="3:4" x14ac:dyDescent="0.25">
      <c r="C365" s="37"/>
      <c r="D365" s="178"/>
    </row>
    <row r="366" spans="3:4" x14ac:dyDescent="0.25">
      <c r="C366" s="37"/>
      <c r="D366" s="178"/>
    </row>
    <row r="367" spans="3:4" x14ac:dyDescent="0.25">
      <c r="C367" s="37"/>
      <c r="D367" s="178"/>
    </row>
    <row r="368" spans="3:4" x14ac:dyDescent="0.25">
      <c r="C368" s="37"/>
      <c r="D368" s="178"/>
    </row>
    <row r="369" spans="3:4" x14ac:dyDescent="0.25">
      <c r="C369" s="37"/>
      <c r="D369" s="178"/>
    </row>
    <row r="370" spans="3:4" x14ac:dyDescent="0.25">
      <c r="C370" s="37"/>
      <c r="D370" s="178"/>
    </row>
    <row r="371" spans="3:4" x14ac:dyDescent="0.25">
      <c r="C371" s="37"/>
      <c r="D371" s="178"/>
    </row>
    <row r="372" spans="3:4" x14ac:dyDescent="0.25">
      <c r="C372" s="37"/>
      <c r="D372" s="178"/>
    </row>
    <row r="373" spans="3:4" x14ac:dyDescent="0.25">
      <c r="C373" s="37"/>
      <c r="D373" s="178"/>
    </row>
    <row r="374" spans="3:4" x14ac:dyDescent="0.25">
      <c r="C374" s="37"/>
      <c r="D374" s="178"/>
    </row>
    <row r="375" spans="3:4" x14ac:dyDescent="0.25">
      <c r="C375" s="37"/>
      <c r="D375" s="178"/>
    </row>
    <row r="376" spans="3:4" x14ac:dyDescent="0.25">
      <c r="C376" s="37"/>
      <c r="D376" s="178"/>
    </row>
    <row r="377" spans="3:4" x14ac:dyDescent="0.25">
      <c r="C377" s="37"/>
      <c r="D377" s="178"/>
    </row>
    <row r="378" spans="3:4" x14ac:dyDescent="0.25">
      <c r="C378" s="37"/>
      <c r="D378" s="178"/>
    </row>
    <row r="379" spans="3:4" x14ac:dyDescent="0.25">
      <c r="C379" s="37"/>
      <c r="D379" s="178"/>
    </row>
    <row r="380" spans="3:4" x14ac:dyDescent="0.25">
      <c r="C380" s="37"/>
      <c r="D380" s="178"/>
    </row>
    <row r="381" spans="3:4" x14ac:dyDescent="0.25">
      <c r="C381" s="37"/>
      <c r="D381" s="178"/>
    </row>
    <row r="382" spans="3:4" x14ac:dyDescent="0.25">
      <c r="C382" s="37"/>
      <c r="D382" s="178"/>
    </row>
    <row r="383" spans="3:4" x14ac:dyDescent="0.25">
      <c r="C383" s="37"/>
      <c r="D383" s="178"/>
    </row>
    <row r="384" spans="3:4" x14ac:dyDescent="0.25">
      <c r="C384" s="37"/>
      <c r="D384" s="178"/>
    </row>
    <row r="385" spans="3:4" x14ac:dyDescent="0.25">
      <c r="C385" s="37"/>
      <c r="D385" s="178"/>
    </row>
    <row r="386" spans="3:4" x14ac:dyDescent="0.25">
      <c r="C386" s="37"/>
      <c r="D386" s="178"/>
    </row>
    <row r="387" spans="3:4" x14ac:dyDescent="0.25">
      <c r="C387" s="37"/>
      <c r="D387" s="178"/>
    </row>
    <row r="388" spans="3:4" x14ac:dyDescent="0.25">
      <c r="C388" s="37"/>
      <c r="D388" s="178"/>
    </row>
    <row r="389" spans="3:4" x14ac:dyDescent="0.25">
      <c r="C389" s="37"/>
      <c r="D389" s="178"/>
    </row>
    <row r="390" spans="3:4" x14ac:dyDescent="0.25">
      <c r="C390" s="37"/>
      <c r="D390" s="178"/>
    </row>
    <row r="391" spans="3:4" x14ac:dyDescent="0.25">
      <c r="C391" s="37"/>
      <c r="D391" s="178"/>
    </row>
    <row r="392" spans="3:4" x14ac:dyDescent="0.25">
      <c r="C392" s="37"/>
      <c r="D392" s="178"/>
    </row>
    <row r="393" spans="3:4" x14ac:dyDescent="0.25">
      <c r="C393" s="37"/>
      <c r="D393" s="178"/>
    </row>
    <row r="394" spans="3:4" x14ac:dyDescent="0.25">
      <c r="C394" s="37"/>
      <c r="D394" s="178"/>
    </row>
    <row r="395" spans="3:4" x14ac:dyDescent="0.25">
      <c r="C395" s="37"/>
      <c r="D395" s="178"/>
    </row>
    <row r="396" spans="3:4" x14ac:dyDescent="0.25">
      <c r="C396" s="37"/>
      <c r="D396" s="178"/>
    </row>
    <row r="397" spans="3:4" x14ac:dyDescent="0.25">
      <c r="C397" s="37"/>
      <c r="D397" s="178"/>
    </row>
    <row r="398" spans="3:4" x14ac:dyDescent="0.25">
      <c r="C398" s="37"/>
      <c r="D398" s="178"/>
    </row>
    <row r="399" spans="3:4" x14ac:dyDescent="0.25">
      <c r="C399" s="37"/>
      <c r="D399" s="178"/>
    </row>
    <row r="400" spans="3:4" x14ac:dyDescent="0.25">
      <c r="C400" s="37"/>
      <c r="D400" s="178"/>
    </row>
    <row r="401" spans="3:4" x14ac:dyDescent="0.25">
      <c r="C401" s="37"/>
      <c r="D401" s="178"/>
    </row>
    <row r="402" spans="3:4" x14ac:dyDescent="0.25">
      <c r="C402" s="37"/>
      <c r="D402" s="178"/>
    </row>
    <row r="403" spans="3:4" x14ac:dyDescent="0.25">
      <c r="C403" s="37"/>
      <c r="D403" s="178"/>
    </row>
    <row r="404" spans="3:4" x14ac:dyDescent="0.25">
      <c r="C404" s="37"/>
      <c r="D404" s="178"/>
    </row>
    <row r="405" spans="3:4" x14ac:dyDescent="0.25">
      <c r="C405" s="37"/>
      <c r="D405" s="178"/>
    </row>
    <row r="406" spans="3:4" x14ac:dyDescent="0.25">
      <c r="C406" s="37"/>
      <c r="D406" s="178"/>
    </row>
    <row r="407" spans="3:4" x14ac:dyDescent="0.25">
      <c r="C407" s="37"/>
      <c r="D407" s="178"/>
    </row>
    <row r="408" spans="3:4" x14ac:dyDescent="0.25">
      <c r="C408" s="37"/>
      <c r="D408" s="178"/>
    </row>
    <row r="409" spans="3:4" x14ac:dyDescent="0.25">
      <c r="C409" s="37"/>
      <c r="D409" s="178"/>
    </row>
    <row r="410" spans="3:4" x14ac:dyDescent="0.25">
      <c r="C410" s="37"/>
      <c r="D410" s="178"/>
    </row>
    <row r="411" spans="3:4" x14ac:dyDescent="0.25">
      <c r="C411" s="37"/>
      <c r="D411" s="178"/>
    </row>
    <row r="412" spans="3:4" x14ac:dyDescent="0.25">
      <c r="C412" s="37"/>
      <c r="D412" s="178"/>
    </row>
    <row r="413" spans="3:4" x14ac:dyDescent="0.25">
      <c r="C413" s="37"/>
      <c r="D413" s="178"/>
    </row>
    <row r="414" spans="3:4" x14ac:dyDescent="0.25">
      <c r="C414" s="37"/>
      <c r="D414" s="178"/>
    </row>
    <row r="415" spans="3:4" x14ac:dyDescent="0.25">
      <c r="C415" s="37"/>
      <c r="D415" s="178"/>
    </row>
    <row r="416" spans="3:4" x14ac:dyDescent="0.25">
      <c r="C416" s="37"/>
      <c r="D416" s="178"/>
    </row>
    <row r="417" spans="3:4" x14ac:dyDescent="0.25">
      <c r="C417" s="37"/>
      <c r="D417" s="178"/>
    </row>
    <row r="418" spans="3:4" x14ac:dyDescent="0.25">
      <c r="C418" s="37"/>
      <c r="D418" s="178"/>
    </row>
    <row r="419" spans="3:4" x14ac:dyDescent="0.25">
      <c r="C419" s="37"/>
      <c r="D419" s="178"/>
    </row>
    <row r="420" spans="3:4" x14ac:dyDescent="0.25">
      <c r="C420" s="37"/>
      <c r="D420" s="178"/>
    </row>
    <row r="421" spans="3:4" x14ac:dyDescent="0.25">
      <c r="C421" s="37"/>
      <c r="D421" s="178"/>
    </row>
    <row r="422" spans="3:4" x14ac:dyDescent="0.25">
      <c r="C422" s="37"/>
      <c r="D422" s="178"/>
    </row>
    <row r="423" spans="3:4" x14ac:dyDescent="0.25">
      <c r="C423" s="37"/>
      <c r="D423" s="178"/>
    </row>
    <row r="424" spans="3:4" x14ac:dyDescent="0.25">
      <c r="C424" s="37"/>
      <c r="D424" s="178"/>
    </row>
    <row r="425" spans="3:4" x14ac:dyDescent="0.25">
      <c r="C425" s="37"/>
      <c r="D425" s="178"/>
    </row>
    <row r="426" spans="3:4" x14ac:dyDescent="0.25">
      <c r="C426" s="37"/>
      <c r="D426" s="178"/>
    </row>
    <row r="427" spans="3:4" x14ac:dyDescent="0.25">
      <c r="C427" s="37"/>
      <c r="D427" s="178"/>
    </row>
    <row r="428" spans="3:4" x14ac:dyDescent="0.25">
      <c r="C428" s="37"/>
      <c r="D428" s="178"/>
    </row>
    <row r="429" spans="3:4" x14ac:dyDescent="0.25">
      <c r="C429" s="37"/>
      <c r="D429" s="178"/>
    </row>
    <row r="430" spans="3:4" x14ac:dyDescent="0.25">
      <c r="C430" s="37"/>
      <c r="D430" s="178"/>
    </row>
    <row r="431" spans="3:4" x14ac:dyDescent="0.25">
      <c r="C431" s="37"/>
      <c r="D431" s="178"/>
    </row>
    <row r="432" spans="3:4" x14ac:dyDescent="0.25">
      <c r="C432" s="37"/>
      <c r="D432" s="178"/>
    </row>
    <row r="433" spans="3:4" x14ac:dyDescent="0.25">
      <c r="C433" s="37"/>
      <c r="D433" s="178"/>
    </row>
    <row r="434" spans="3:4" x14ac:dyDescent="0.25">
      <c r="C434" s="37"/>
      <c r="D434" s="178"/>
    </row>
    <row r="435" spans="3:4" x14ac:dyDescent="0.25">
      <c r="C435" s="37"/>
      <c r="D435" s="178"/>
    </row>
    <row r="436" spans="3:4" x14ac:dyDescent="0.25">
      <c r="C436" s="37"/>
      <c r="D436" s="178"/>
    </row>
    <row r="437" spans="3:4" x14ac:dyDescent="0.25">
      <c r="C437" s="37"/>
      <c r="D437" s="178"/>
    </row>
    <row r="438" spans="3:4" x14ac:dyDescent="0.25">
      <c r="C438" s="37"/>
      <c r="D438" s="178"/>
    </row>
    <row r="439" spans="3:4" x14ac:dyDescent="0.25">
      <c r="C439" s="37"/>
      <c r="D439" s="178"/>
    </row>
    <row r="440" spans="3:4" x14ac:dyDescent="0.25">
      <c r="C440" s="37"/>
      <c r="D440" s="178"/>
    </row>
    <row r="441" spans="3:4" x14ac:dyDescent="0.25">
      <c r="C441" s="37"/>
      <c r="D441" s="178"/>
    </row>
    <row r="442" spans="3:4" x14ac:dyDescent="0.25">
      <c r="C442" s="37"/>
      <c r="D442" s="178"/>
    </row>
    <row r="443" spans="3:4" x14ac:dyDescent="0.25">
      <c r="C443" s="37"/>
      <c r="D443" s="178"/>
    </row>
    <row r="444" spans="3:4" x14ac:dyDescent="0.25">
      <c r="C444" s="37"/>
      <c r="D444" s="178"/>
    </row>
    <row r="445" spans="3:4" x14ac:dyDescent="0.25">
      <c r="C445" s="37"/>
      <c r="D445" s="178"/>
    </row>
    <row r="446" spans="3:4" x14ac:dyDescent="0.25">
      <c r="C446" s="37"/>
      <c r="D446" s="178"/>
    </row>
    <row r="447" spans="3:4" x14ac:dyDescent="0.25">
      <c r="C447" s="37"/>
      <c r="D447" s="178"/>
    </row>
    <row r="448" spans="3:4" x14ac:dyDescent="0.25">
      <c r="C448" s="37"/>
      <c r="D448" s="178"/>
    </row>
    <row r="449" spans="3:4" x14ac:dyDescent="0.25">
      <c r="C449" s="37"/>
      <c r="D449" s="178"/>
    </row>
    <row r="450" spans="3:4" x14ac:dyDescent="0.25">
      <c r="C450" s="37"/>
      <c r="D450" s="178"/>
    </row>
    <row r="451" spans="3:4" x14ac:dyDescent="0.25">
      <c r="C451" s="37"/>
      <c r="D451" s="178"/>
    </row>
    <row r="452" spans="3:4" x14ac:dyDescent="0.25">
      <c r="C452" s="37"/>
      <c r="D452" s="178"/>
    </row>
    <row r="453" spans="3:4" x14ac:dyDescent="0.25">
      <c r="C453" s="37"/>
      <c r="D453" s="178"/>
    </row>
    <row r="454" spans="3:4" x14ac:dyDescent="0.25">
      <c r="C454" s="37"/>
      <c r="D454" s="178"/>
    </row>
    <row r="455" spans="3:4" x14ac:dyDescent="0.25">
      <c r="C455" s="37"/>
      <c r="D455" s="178"/>
    </row>
    <row r="456" spans="3:4" x14ac:dyDescent="0.25">
      <c r="C456" s="37"/>
      <c r="D456" s="178"/>
    </row>
    <row r="457" spans="3:4" x14ac:dyDescent="0.25">
      <c r="C457" s="37"/>
      <c r="D457" s="178"/>
    </row>
    <row r="458" spans="3:4" x14ac:dyDescent="0.25">
      <c r="C458" s="37"/>
      <c r="D458" s="178"/>
    </row>
    <row r="459" spans="3:4" x14ac:dyDescent="0.25">
      <c r="C459" s="37"/>
      <c r="D459" s="178"/>
    </row>
    <row r="460" spans="3:4" x14ac:dyDescent="0.25">
      <c r="C460" s="37"/>
      <c r="D460" s="178"/>
    </row>
    <row r="461" spans="3:4" x14ac:dyDescent="0.25">
      <c r="C461" s="37"/>
      <c r="D461" s="178"/>
    </row>
    <row r="462" spans="3:4" x14ac:dyDescent="0.25">
      <c r="C462" s="37"/>
      <c r="D462" s="178"/>
    </row>
    <row r="463" spans="3:4" x14ac:dyDescent="0.25">
      <c r="C463" s="37"/>
      <c r="D463" s="178"/>
    </row>
    <row r="464" spans="3:4" x14ac:dyDescent="0.25">
      <c r="C464" s="37"/>
      <c r="D464" s="178"/>
    </row>
    <row r="465" spans="3:4" x14ac:dyDescent="0.25">
      <c r="C465" s="37"/>
      <c r="D465" s="178"/>
    </row>
    <row r="466" spans="3:4" x14ac:dyDescent="0.25">
      <c r="C466" s="37"/>
      <c r="D466" s="178"/>
    </row>
    <row r="467" spans="3:4" x14ac:dyDescent="0.25">
      <c r="C467" s="37"/>
      <c r="D467" s="178"/>
    </row>
    <row r="468" spans="3:4" x14ac:dyDescent="0.25">
      <c r="C468" s="37"/>
      <c r="D468" s="178"/>
    </row>
    <row r="469" spans="3:4" x14ac:dyDescent="0.25">
      <c r="C469" s="37"/>
      <c r="D469" s="178"/>
    </row>
    <row r="470" spans="3:4" x14ac:dyDescent="0.25">
      <c r="C470" s="37"/>
      <c r="D470" s="178"/>
    </row>
    <row r="471" spans="3:4" x14ac:dyDescent="0.25">
      <c r="C471" s="37"/>
      <c r="D471" s="178"/>
    </row>
    <row r="472" spans="3:4" x14ac:dyDescent="0.25">
      <c r="C472" s="37"/>
      <c r="D472" s="178"/>
    </row>
    <row r="473" spans="3:4" x14ac:dyDescent="0.25">
      <c r="C473" s="37"/>
      <c r="D473" s="178"/>
    </row>
    <row r="474" spans="3:4" x14ac:dyDescent="0.25">
      <c r="C474" s="37"/>
      <c r="D474" s="178"/>
    </row>
    <row r="475" spans="3:4" x14ac:dyDescent="0.25">
      <c r="C475" s="37"/>
      <c r="D475" s="178"/>
    </row>
    <row r="476" spans="3:4" x14ac:dyDescent="0.25">
      <c r="C476" s="37"/>
      <c r="D476" s="178"/>
    </row>
    <row r="477" spans="3:4" x14ac:dyDescent="0.25">
      <c r="C477" s="37"/>
      <c r="D477" s="178"/>
    </row>
    <row r="478" spans="3:4" x14ac:dyDescent="0.25">
      <c r="C478" s="37"/>
      <c r="D478" s="178"/>
    </row>
    <row r="479" spans="3:4" x14ac:dyDescent="0.25">
      <c r="C479" s="37"/>
      <c r="D479" s="178"/>
    </row>
    <row r="480" spans="3:4" x14ac:dyDescent="0.25">
      <c r="C480" s="37"/>
      <c r="D480" s="178"/>
    </row>
    <row r="481" spans="3:4" x14ac:dyDescent="0.25">
      <c r="C481" s="37"/>
      <c r="D481" s="178"/>
    </row>
    <row r="482" spans="3:4" x14ac:dyDescent="0.25">
      <c r="C482" s="37"/>
      <c r="D482" s="178"/>
    </row>
    <row r="483" spans="3:4" x14ac:dyDescent="0.25">
      <c r="C483" s="37"/>
      <c r="D483" s="178"/>
    </row>
    <row r="484" spans="3:4" x14ac:dyDescent="0.25">
      <c r="C484" s="37"/>
      <c r="D484" s="178"/>
    </row>
    <row r="485" spans="3:4" x14ac:dyDescent="0.25">
      <c r="C485" s="37"/>
      <c r="D485" s="178"/>
    </row>
    <row r="486" spans="3:4" x14ac:dyDescent="0.25">
      <c r="C486" s="37"/>
      <c r="D486" s="178"/>
    </row>
    <row r="487" spans="3:4" x14ac:dyDescent="0.25">
      <c r="C487" s="37"/>
      <c r="D487" s="178"/>
    </row>
    <row r="488" spans="3:4" x14ac:dyDescent="0.25">
      <c r="C488" s="37"/>
      <c r="D488" s="178"/>
    </row>
    <row r="489" spans="3:4" x14ac:dyDescent="0.25">
      <c r="C489" s="37"/>
      <c r="D489" s="178"/>
    </row>
    <row r="490" spans="3:4" x14ac:dyDescent="0.25">
      <c r="C490" s="37"/>
      <c r="D490" s="178"/>
    </row>
    <row r="491" spans="3:4" x14ac:dyDescent="0.25">
      <c r="C491" s="37"/>
      <c r="D491" s="178"/>
    </row>
    <row r="492" spans="3:4" x14ac:dyDescent="0.25">
      <c r="C492" s="37"/>
      <c r="D492" s="178"/>
    </row>
    <row r="493" spans="3:4" x14ac:dyDescent="0.25">
      <c r="C493" s="37"/>
      <c r="D493" s="178"/>
    </row>
    <row r="494" spans="3:4" x14ac:dyDescent="0.25">
      <c r="C494" s="37"/>
      <c r="D494" s="178"/>
    </row>
    <row r="495" spans="3:4" x14ac:dyDescent="0.25">
      <c r="C495" s="37"/>
      <c r="D495" s="178"/>
    </row>
    <row r="496" spans="3:4" x14ac:dyDescent="0.25">
      <c r="C496" s="37"/>
      <c r="D496" s="178"/>
    </row>
    <row r="497" spans="3:4" x14ac:dyDescent="0.25">
      <c r="C497" s="37"/>
      <c r="D497" s="178"/>
    </row>
    <row r="498" spans="3:4" x14ac:dyDescent="0.25">
      <c r="C498" s="37"/>
      <c r="D498" s="178"/>
    </row>
    <row r="499" spans="3:4" x14ac:dyDescent="0.25">
      <c r="C499" s="37"/>
      <c r="D499" s="178"/>
    </row>
    <row r="500" spans="3:4" x14ac:dyDescent="0.25">
      <c r="C500" s="37"/>
      <c r="D500" s="178"/>
    </row>
    <row r="501" spans="3:4" x14ac:dyDescent="0.25">
      <c r="C501" s="37"/>
      <c r="D501" s="178"/>
    </row>
    <row r="502" spans="3:4" x14ac:dyDescent="0.25">
      <c r="C502" s="37"/>
      <c r="D502" s="178"/>
    </row>
    <row r="503" spans="3:4" x14ac:dyDescent="0.25">
      <c r="C503" s="37"/>
      <c r="D503" s="178"/>
    </row>
    <row r="504" spans="3:4" x14ac:dyDescent="0.25">
      <c r="C504" s="37"/>
      <c r="D504" s="178"/>
    </row>
    <row r="505" spans="3:4" x14ac:dyDescent="0.25">
      <c r="C505" s="37"/>
      <c r="D505" s="178"/>
    </row>
    <row r="506" spans="3:4" x14ac:dyDescent="0.25">
      <c r="C506" s="37"/>
      <c r="D506" s="178"/>
    </row>
    <row r="507" spans="3:4" x14ac:dyDescent="0.25">
      <c r="C507" s="37"/>
      <c r="D507" s="178"/>
    </row>
    <row r="508" spans="3:4" x14ac:dyDescent="0.25">
      <c r="C508" s="37"/>
      <c r="D508" s="178"/>
    </row>
    <row r="509" spans="3:4" x14ac:dyDescent="0.25">
      <c r="C509" s="37"/>
      <c r="D509" s="178"/>
    </row>
    <row r="510" spans="3:4" x14ac:dyDescent="0.25">
      <c r="C510" s="37"/>
      <c r="D510" s="178"/>
    </row>
    <row r="511" spans="3:4" x14ac:dyDescent="0.25">
      <c r="C511" s="37"/>
      <c r="D511" s="178"/>
    </row>
    <row r="512" spans="3:4" x14ac:dyDescent="0.25">
      <c r="C512" s="37"/>
      <c r="D512" s="178"/>
    </row>
    <row r="513" spans="3:4" x14ac:dyDescent="0.25">
      <c r="C513" s="37"/>
      <c r="D513" s="178"/>
    </row>
    <row r="514" spans="3:4" x14ac:dyDescent="0.25">
      <c r="C514" s="37"/>
      <c r="D514" s="178"/>
    </row>
    <row r="515" spans="3:4" x14ac:dyDescent="0.25">
      <c r="C515" s="37"/>
      <c r="D515" s="178"/>
    </row>
    <row r="516" spans="3:4" x14ac:dyDescent="0.25">
      <c r="C516" s="37"/>
      <c r="D516" s="178"/>
    </row>
    <row r="517" spans="3:4" x14ac:dyDescent="0.25">
      <c r="C517" s="37"/>
      <c r="D517" s="178"/>
    </row>
    <row r="518" spans="3:4" x14ac:dyDescent="0.25">
      <c r="C518" s="37"/>
      <c r="D518" s="178"/>
    </row>
    <row r="519" spans="3:4" x14ac:dyDescent="0.25">
      <c r="C519" s="37"/>
      <c r="D519" s="178"/>
    </row>
    <row r="520" spans="3:4" x14ac:dyDescent="0.25">
      <c r="C520" s="37"/>
      <c r="D520" s="178"/>
    </row>
    <row r="521" spans="3:4" x14ac:dyDescent="0.25">
      <c r="C521" s="37"/>
      <c r="D521" s="178"/>
    </row>
    <row r="522" spans="3:4" x14ac:dyDescent="0.25">
      <c r="C522" s="37"/>
      <c r="D522" s="178"/>
    </row>
    <row r="523" spans="3:4" x14ac:dyDescent="0.25">
      <c r="C523" s="37"/>
      <c r="D523" s="178"/>
    </row>
    <row r="524" spans="3:4" x14ac:dyDescent="0.25">
      <c r="C524" s="37"/>
      <c r="D524" s="178"/>
    </row>
    <row r="525" spans="3:4" x14ac:dyDescent="0.25">
      <c r="C525" s="37"/>
      <c r="D525" s="178"/>
    </row>
    <row r="526" spans="3:4" x14ac:dyDescent="0.25">
      <c r="C526" s="37"/>
      <c r="D526" s="178"/>
    </row>
    <row r="527" spans="3:4" x14ac:dyDescent="0.25">
      <c r="C527" s="37"/>
      <c r="D527" s="178"/>
    </row>
    <row r="528" spans="3:4" x14ac:dyDescent="0.25">
      <c r="C528" s="37"/>
      <c r="D528" s="178"/>
    </row>
    <row r="529" spans="3:4" x14ac:dyDescent="0.25">
      <c r="C529" s="37"/>
      <c r="D529" s="178"/>
    </row>
    <row r="530" spans="3:4" x14ac:dyDescent="0.25">
      <c r="C530" s="37"/>
      <c r="D530" s="178"/>
    </row>
    <row r="531" spans="3:4" x14ac:dyDescent="0.25">
      <c r="C531" s="37"/>
      <c r="D531" s="178"/>
    </row>
  </sheetData>
  <mergeCells count="39">
    <mergeCell ref="K1:M1"/>
    <mergeCell ref="AU1:AW1"/>
    <mergeCell ref="BP1:BR1"/>
    <mergeCell ref="BJ1:BL1"/>
    <mergeCell ref="N1:P1"/>
    <mergeCell ref="Q1:S1"/>
    <mergeCell ref="Z1:AB1"/>
    <mergeCell ref="AO1:AQ1"/>
    <mergeCell ref="AR1:AT1"/>
    <mergeCell ref="T1:V1"/>
    <mergeCell ref="W1:Y1"/>
    <mergeCell ref="AI1:AK1"/>
    <mergeCell ref="AC1:AE1"/>
    <mergeCell ref="AF1:AH1"/>
    <mergeCell ref="B96:D96"/>
    <mergeCell ref="H1:J1"/>
    <mergeCell ref="B91:D91"/>
    <mergeCell ref="B93:D93"/>
    <mergeCell ref="B94:D94"/>
    <mergeCell ref="B95:D95"/>
    <mergeCell ref="B1:B2"/>
    <mergeCell ref="D1:D2"/>
    <mergeCell ref="E1:G1"/>
    <mergeCell ref="B90:D90"/>
    <mergeCell ref="BS1:BU1"/>
    <mergeCell ref="BA1:BC1"/>
    <mergeCell ref="BD1:BF1"/>
    <mergeCell ref="AX1:AZ1"/>
    <mergeCell ref="AL1:AN1"/>
    <mergeCell ref="BM1:BO1"/>
    <mergeCell ref="BG1:BI1"/>
    <mergeCell ref="CN1:CP1"/>
    <mergeCell ref="CQ1:CS1"/>
    <mergeCell ref="CE1:CG1"/>
    <mergeCell ref="BV1:BX1"/>
    <mergeCell ref="BY1:CA1"/>
    <mergeCell ref="CB1:CD1"/>
    <mergeCell ref="CK1:CM1"/>
    <mergeCell ref="CH1:CJ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7" tint="0.39997558519241921"/>
  </sheetPr>
  <dimension ref="A1:LF360"/>
  <sheetViews>
    <sheetView zoomScale="110" zoomScaleNormal="110" workbookViewId="0">
      <pane xSplit="2" ySplit="5" topLeftCell="JX103" activePane="bottomRight" state="frozen"/>
      <selection pane="topRight" activeCell="C1" sqref="C1"/>
      <selection pane="bottomLeft" activeCell="A6" sqref="A6"/>
      <selection pane="bottomRight" activeCell="KE128" sqref="KE128"/>
    </sheetView>
  </sheetViews>
  <sheetFormatPr defaultRowHeight="15" x14ac:dyDescent="0.25"/>
  <cols>
    <col min="1" max="1" width="20.7109375" style="8" customWidth="1"/>
    <col min="2" max="2" width="8.28515625" style="8" customWidth="1"/>
    <col min="3" max="3" width="8.85546875" style="8" customWidth="1"/>
    <col min="4" max="4" width="12" style="11" customWidth="1"/>
    <col min="5" max="5" width="9.140625" style="8"/>
    <col min="6" max="6" width="10.140625" style="11" bestFit="1" customWidth="1"/>
    <col min="7" max="7" width="9.85546875" style="8" bestFit="1" customWidth="1"/>
    <col min="8" max="8" width="9.140625" style="11"/>
    <col min="9" max="9" width="9.140625" style="8"/>
    <col min="10" max="10" width="10.140625" style="15" bestFit="1" customWidth="1"/>
    <col min="11" max="11" width="10" style="15" customWidth="1"/>
    <col min="12" max="12" width="10.140625" style="11" bestFit="1" customWidth="1"/>
    <col min="13" max="13" width="9.140625" style="8"/>
    <col min="14" max="14" width="12" style="11" customWidth="1"/>
    <col min="15" max="15" width="9.140625" style="8"/>
    <col min="16" max="16" width="10.7109375" style="11" customWidth="1"/>
    <col min="17" max="17" width="9.85546875" style="8" bestFit="1" customWidth="1"/>
    <col min="18" max="18" width="9.140625" style="11"/>
    <col min="19" max="19" width="9.140625" style="8"/>
    <col min="20" max="20" width="10.140625" style="15" bestFit="1" customWidth="1"/>
    <col min="21" max="21" width="10" style="15" customWidth="1"/>
    <col min="22" max="22" width="10.140625" style="11" bestFit="1" customWidth="1"/>
    <col min="23" max="23" width="9.140625" style="8"/>
    <col min="24" max="24" width="12" style="11" customWidth="1"/>
    <col min="25" max="25" width="9.140625" style="8"/>
    <col min="26" max="26" width="10.7109375" style="11" customWidth="1"/>
    <col min="27" max="27" width="9.85546875" style="8" bestFit="1" customWidth="1"/>
    <col min="28" max="28" width="9.140625" style="11"/>
    <col min="29" max="29" width="9.140625" style="8"/>
    <col min="30" max="30" width="10.140625" style="15" bestFit="1" customWidth="1"/>
    <col min="31" max="31" width="10" style="15" customWidth="1"/>
    <col min="32" max="32" width="10.140625" style="11" bestFit="1" customWidth="1"/>
    <col min="33" max="33" width="9.140625" style="8"/>
    <col min="34" max="34" width="12" style="11" customWidth="1"/>
    <col min="35" max="35" width="9.140625" style="8"/>
    <col min="36" max="36" width="10.7109375" style="11" customWidth="1"/>
    <col min="37" max="37" width="9.85546875" style="8" bestFit="1" customWidth="1"/>
    <col min="38" max="38" width="9.140625" style="11"/>
    <col min="39" max="39" width="9.140625" style="8"/>
    <col min="40" max="40" width="10.140625" style="15" bestFit="1" customWidth="1"/>
    <col min="41" max="41" width="10" style="15" customWidth="1"/>
    <col min="42" max="42" width="10.140625" style="11" bestFit="1" customWidth="1"/>
    <col min="43" max="43" width="9.140625" style="8"/>
    <col min="44" max="44" width="12" style="11" customWidth="1"/>
    <col min="45" max="45" width="9.140625" style="8"/>
    <col min="46" max="46" width="10.7109375" style="11" customWidth="1"/>
    <col min="47" max="47" width="9.85546875" style="8" bestFit="1" customWidth="1"/>
    <col min="48" max="48" width="9.140625" style="11"/>
    <col min="49" max="49" width="9.140625" style="8"/>
    <col min="50" max="50" width="10.140625" style="15" bestFit="1" customWidth="1"/>
    <col min="51" max="51" width="10" style="15" customWidth="1"/>
    <col min="52" max="52" width="10.140625" style="11" bestFit="1" customWidth="1"/>
    <col min="53" max="53" width="9.140625" style="8"/>
    <col min="54" max="54" width="12" style="11" customWidth="1"/>
    <col min="55" max="55" width="9.140625" style="8"/>
    <col min="56" max="56" width="10.7109375" style="11" customWidth="1"/>
    <col min="57" max="57" width="9.85546875" style="8" bestFit="1" customWidth="1"/>
    <col min="58" max="58" width="9.140625" style="11"/>
    <col min="59" max="59" width="9.140625" style="8"/>
    <col min="60" max="60" width="10.140625" style="15" bestFit="1" customWidth="1"/>
    <col min="61" max="61" width="10" style="15" customWidth="1"/>
    <col min="62" max="62" width="10.140625" style="11" bestFit="1" customWidth="1"/>
    <col min="63" max="63" width="9.140625" style="8"/>
    <col min="64" max="64" width="12" style="11" customWidth="1"/>
    <col min="65" max="65" width="9.140625" style="8"/>
    <col min="66" max="66" width="10.7109375" style="11" customWidth="1"/>
    <col min="67" max="67" width="9.85546875" style="8" bestFit="1" customWidth="1"/>
    <col min="68" max="68" width="9.140625" style="11"/>
    <col min="69" max="69" width="9.85546875" style="8" bestFit="1" customWidth="1"/>
    <col min="70" max="70" width="10.140625" style="15" bestFit="1" customWidth="1"/>
    <col min="71" max="71" width="10" style="15" customWidth="1"/>
    <col min="72" max="72" width="10.140625" style="11" bestFit="1" customWidth="1"/>
    <col min="73" max="73" width="9.140625" style="8"/>
    <col min="74" max="74" width="12" style="11" customWidth="1"/>
    <col min="75" max="75" width="9.140625" style="8"/>
    <col min="76" max="76" width="10.7109375" style="11" customWidth="1"/>
    <col min="77" max="77" width="9.85546875" style="8" bestFit="1" customWidth="1"/>
    <col min="78" max="78" width="9.140625" style="11"/>
    <col min="79" max="79" width="9.85546875" style="8" bestFit="1" customWidth="1"/>
    <col min="80" max="80" width="10.140625" style="15" bestFit="1" customWidth="1"/>
    <col min="81" max="81" width="10" style="15" customWidth="1"/>
    <col min="82" max="82" width="10.140625" style="11" bestFit="1" customWidth="1"/>
    <col min="83" max="83" width="9.140625" style="8"/>
    <col min="84" max="84" width="12" style="11" customWidth="1"/>
    <col min="85" max="85" width="9.140625" style="8"/>
    <col min="86" max="86" width="10.7109375" style="11" customWidth="1"/>
    <col min="87" max="87" width="9.85546875" style="8" bestFit="1" customWidth="1"/>
    <col min="88" max="88" width="9.140625" style="11"/>
    <col min="89" max="89" width="9.85546875" style="8" bestFit="1" customWidth="1"/>
    <col min="90" max="90" width="10.140625" style="15" bestFit="1" customWidth="1"/>
    <col min="91" max="91" width="10" style="15" customWidth="1"/>
    <col min="92" max="92" width="10.140625" style="11" bestFit="1" customWidth="1"/>
    <col min="93" max="93" width="9.140625" style="8"/>
    <col min="94" max="94" width="12" style="11" customWidth="1"/>
    <col min="95" max="95" width="9.140625" style="8"/>
    <col min="96" max="96" width="10.7109375" style="11" customWidth="1"/>
    <col min="97" max="97" width="9.85546875" style="8" bestFit="1" customWidth="1"/>
    <col min="98" max="98" width="9.140625" style="11"/>
    <col min="99" max="99" width="9.85546875" style="8" bestFit="1" customWidth="1"/>
    <col min="100" max="100" width="10.140625" style="15" bestFit="1" customWidth="1"/>
    <col min="101" max="101" width="10" style="15" customWidth="1"/>
    <col min="102" max="102" width="10.140625" style="11" bestFit="1" customWidth="1"/>
    <col min="103" max="103" width="9.140625" style="8"/>
    <col min="104" max="104" width="12" style="11" customWidth="1"/>
    <col min="105" max="105" width="9.140625" style="8"/>
    <col min="106" max="106" width="10.7109375" style="11" customWidth="1"/>
    <col min="107" max="107" width="9.85546875" style="8" bestFit="1" customWidth="1"/>
    <col min="108" max="108" width="9.140625" style="11"/>
    <col min="109" max="109" width="12.85546875" style="8" bestFit="1" customWidth="1"/>
    <col min="110" max="110" width="10.140625" style="15" bestFit="1" customWidth="1"/>
    <col min="111" max="111" width="10" style="15" customWidth="1"/>
    <col min="112" max="112" width="10.140625" style="11" bestFit="1" customWidth="1"/>
    <col min="113" max="113" width="9.140625" style="8"/>
    <col min="114" max="114" width="12" style="11" customWidth="1"/>
    <col min="115" max="115" width="9.140625" style="8"/>
    <col min="116" max="116" width="10.7109375" style="11" customWidth="1"/>
    <col min="117" max="117" width="9.85546875" style="8" bestFit="1" customWidth="1"/>
    <col min="118" max="118" width="9.140625" style="11"/>
    <col min="119" max="119" width="9.85546875" style="8" bestFit="1" customWidth="1"/>
    <col min="120" max="120" width="10.140625" style="15" bestFit="1" customWidth="1"/>
    <col min="121" max="121" width="10" style="15" customWidth="1"/>
    <col min="122" max="122" width="10.140625" style="11" bestFit="1" customWidth="1"/>
    <col min="123" max="123" width="9.140625" style="8"/>
    <col min="124" max="124" width="12" style="11" customWidth="1"/>
    <col min="125" max="125" width="9.140625" style="8"/>
    <col min="126" max="126" width="10.7109375" style="11" customWidth="1"/>
    <col min="127" max="127" width="9.85546875" style="8" bestFit="1" customWidth="1"/>
    <col min="128" max="128" width="9.140625" style="11"/>
    <col min="129" max="129" width="9.85546875" style="8" bestFit="1" customWidth="1"/>
    <col min="130" max="130" width="10.140625" style="15" bestFit="1" customWidth="1"/>
    <col min="131" max="131" width="10" style="15" customWidth="1"/>
    <col min="132" max="132" width="10.140625" style="11" bestFit="1" customWidth="1"/>
    <col min="133" max="133" width="9.140625" style="8"/>
    <col min="134" max="134" width="12" style="11" customWidth="1"/>
    <col min="135" max="135" width="9.140625" style="8"/>
    <col min="136" max="136" width="10.7109375" style="11" customWidth="1"/>
    <col min="137" max="137" width="9.85546875" style="8" bestFit="1" customWidth="1"/>
    <col min="138" max="138" width="9.140625" style="11"/>
    <col min="139" max="139" width="9.85546875" style="8" bestFit="1" customWidth="1"/>
    <col min="140" max="140" width="10.140625" style="15" bestFit="1" customWidth="1"/>
    <col min="141" max="141" width="10" style="15" customWidth="1"/>
    <col min="142" max="142" width="10.140625" style="11" bestFit="1" customWidth="1"/>
    <col min="143" max="143" width="9.140625" style="8"/>
    <col min="144" max="144" width="12" style="11" customWidth="1"/>
    <col min="145" max="145" width="9.140625" style="8"/>
    <col min="146" max="146" width="10.7109375" style="11" customWidth="1"/>
    <col min="147" max="147" width="9.85546875" style="8" bestFit="1" customWidth="1"/>
    <col min="148" max="148" width="9.140625" style="11"/>
    <col min="149" max="149" width="9.85546875" style="8" bestFit="1" customWidth="1"/>
    <col min="150" max="150" width="10.140625" style="15" bestFit="1" customWidth="1"/>
    <col min="151" max="151" width="10" style="15" customWidth="1"/>
    <col min="152" max="152" width="10.140625" style="11" bestFit="1" customWidth="1"/>
    <col min="153" max="153" width="9.140625" style="8"/>
    <col min="154" max="154" width="12" style="11" customWidth="1"/>
    <col min="155" max="155" width="9.140625" style="8"/>
    <col min="156" max="156" width="10.7109375" style="11" customWidth="1"/>
    <col min="157" max="157" width="9.85546875" style="8" bestFit="1" customWidth="1"/>
    <col min="158" max="158" width="9.140625" style="11"/>
    <col min="159" max="159" width="9.85546875" style="8" bestFit="1" customWidth="1"/>
    <col min="160" max="160" width="10.140625" style="15" bestFit="1" customWidth="1"/>
    <col min="161" max="161" width="10" style="15" customWidth="1"/>
    <col min="162" max="162" width="10.140625" style="11" bestFit="1" customWidth="1"/>
    <col min="163" max="163" width="9.140625" style="8"/>
    <col min="164" max="164" width="12" style="11" customWidth="1"/>
    <col min="165" max="165" width="9.140625" style="8"/>
    <col min="166" max="166" width="10.7109375" style="11" customWidth="1"/>
    <col min="167" max="167" width="9.85546875" style="8" bestFit="1" customWidth="1"/>
    <col min="168" max="168" width="9.140625" style="11"/>
    <col min="169" max="169" width="9.85546875" style="8" bestFit="1" customWidth="1"/>
    <col min="170" max="170" width="10.140625" style="15" bestFit="1" customWidth="1"/>
    <col min="171" max="171" width="10" style="15" customWidth="1"/>
    <col min="172" max="172" width="10.140625" style="11" bestFit="1" customWidth="1"/>
    <col min="173" max="173" width="9.140625" style="8"/>
    <col min="174" max="174" width="12" style="11" customWidth="1"/>
    <col min="175" max="175" width="9.140625" style="8"/>
    <col min="176" max="176" width="10.7109375" style="11" customWidth="1"/>
    <col min="177" max="177" width="9.85546875" style="8" bestFit="1" customWidth="1"/>
    <col min="178" max="178" width="9.140625" style="11"/>
    <col min="179" max="179" width="9.85546875" style="8" bestFit="1" customWidth="1"/>
    <col min="180" max="180" width="10.140625" style="15" bestFit="1" customWidth="1"/>
    <col min="181" max="181" width="10" style="15" customWidth="1"/>
    <col min="182" max="182" width="10.140625" style="11" bestFit="1" customWidth="1"/>
    <col min="183" max="183" width="9.140625" style="8"/>
    <col min="184" max="184" width="12" style="11" customWidth="1"/>
    <col min="185" max="185" width="9.140625" style="8"/>
    <col min="186" max="186" width="10.7109375" style="11" customWidth="1"/>
    <col min="187" max="187" width="9.85546875" style="8" bestFit="1" customWidth="1"/>
    <col min="188" max="188" width="9.140625" style="11"/>
    <col min="189" max="189" width="9.85546875" style="8" bestFit="1" customWidth="1"/>
    <col min="190" max="190" width="10.140625" style="15" bestFit="1" customWidth="1"/>
    <col min="191" max="191" width="10" style="15" customWidth="1"/>
    <col min="192" max="192" width="10.140625" style="11" bestFit="1" customWidth="1"/>
    <col min="193" max="193" width="9.140625" style="8"/>
    <col min="194" max="194" width="12" style="11" customWidth="1"/>
    <col min="195" max="195" width="9.140625" style="8"/>
    <col min="196" max="196" width="10.7109375" style="11" customWidth="1"/>
    <col min="197" max="197" width="9.85546875" style="8" bestFit="1" customWidth="1"/>
    <col min="198" max="198" width="9.140625" style="11"/>
    <col min="199" max="199" width="9.85546875" style="8" bestFit="1" customWidth="1"/>
    <col min="200" max="200" width="10.140625" style="15" bestFit="1" customWidth="1"/>
    <col min="201" max="201" width="10" style="15" customWidth="1"/>
    <col min="202" max="202" width="10.140625" style="11" bestFit="1" customWidth="1"/>
    <col min="203" max="203" width="9.140625" style="8"/>
    <col min="204" max="204" width="12" style="11" customWidth="1"/>
    <col min="205" max="205" width="9.140625" style="8"/>
    <col min="206" max="206" width="10.7109375" style="11" customWidth="1"/>
    <col min="207" max="207" width="9.85546875" style="8" bestFit="1" customWidth="1"/>
    <col min="208" max="208" width="9.140625" style="11"/>
    <col min="209" max="209" width="9.85546875" style="8" bestFit="1" customWidth="1"/>
    <col min="210" max="210" width="10.140625" style="15" bestFit="1" customWidth="1"/>
    <col min="211" max="211" width="10" style="15" customWidth="1"/>
    <col min="212" max="212" width="10.140625" style="11" bestFit="1" customWidth="1"/>
    <col min="213" max="213" width="9.140625" style="8"/>
    <col min="214" max="214" width="12" style="11" customWidth="1"/>
    <col min="215" max="215" width="9.140625" style="8"/>
    <col min="216" max="216" width="10.7109375" style="11" customWidth="1"/>
    <col min="217" max="217" width="9.85546875" style="8" bestFit="1" customWidth="1"/>
    <col min="218" max="218" width="9.140625" style="11"/>
    <col min="219" max="219" width="9.85546875" style="8" bestFit="1" customWidth="1"/>
    <col min="220" max="220" width="10.140625" style="15" bestFit="1" customWidth="1"/>
    <col min="221" max="221" width="10" style="15" customWidth="1"/>
    <col min="222" max="222" width="10.140625" style="11" bestFit="1" customWidth="1"/>
    <col min="223" max="223" width="9.140625" style="8"/>
    <col min="224" max="224" width="12" style="11" customWidth="1"/>
    <col min="225" max="225" width="9.140625" style="8"/>
    <col min="226" max="226" width="10.7109375" style="11" customWidth="1"/>
    <col min="227" max="227" width="9.85546875" style="8" bestFit="1" customWidth="1"/>
    <col min="228" max="228" width="9.140625" style="11"/>
    <col min="229" max="229" width="9.85546875" style="8" bestFit="1" customWidth="1"/>
    <col min="230" max="230" width="10.140625" style="15" bestFit="1" customWidth="1"/>
    <col min="231" max="231" width="10" style="15" customWidth="1"/>
    <col min="232" max="232" width="10.140625" style="11" bestFit="1" customWidth="1"/>
    <col min="233" max="233" width="9.140625" style="8"/>
    <col min="234" max="234" width="12" style="11" customWidth="1"/>
    <col min="235" max="235" width="9.140625" style="8"/>
    <col min="236" max="236" width="10.7109375" style="11" customWidth="1"/>
    <col min="237" max="237" width="9.85546875" style="8" bestFit="1" customWidth="1"/>
    <col min="238" max="238" width="9.140625" style="11"/>
    <col min="239" max="239" width="9.85546875" style="8" bestFit="1" customWidth="1"/>
    <col min="240" max="240" width="10.140625" style="15" bestFit="1" customWidth="1"/>
    <col min="241" max="241" width="10" style="15" customWidth="1"/>
    <col min="242" max="242" width="10.140625" style="11" bestFit="1" customWidth="1"/>
    <col min="243" max="243" width="9.140625" style="8"/>
    <col min="244" max="244" width="12" style="11" customWidth="1"/>
    <col min="245" max="245" width="9.140625" style="8"/>
    <col min="246" max="246" width="10.7109375" style="11" customWidth="1"/>
    <col min="247" max="247" width="9.85546875" style="8" bestFit="1" customWidth="1"/>
    <col min="248" max="248" width="9.140625" style="11"/>
    <col min="249" max="249" width="9.85546875" style="8" bestFit="1" customWidth="1"/>
    <col min="250" max="250" width="10.140625" style="15" bestFit="1" customWidth="1"/>
    <col min="251" max="251" width="10" style="15" customWidth="1"/>
    <col min="252" max="252" width="10.140625" style="11" bestFit="1" customWidth="1"/>
    <col min="253" max="253" width="9.140625" style="8"/>
    <col min="254" max="254" width="12" style="11" customWidth="1"/>
    <col min="255" max="255" width="9.140625" style="8"/>
    <col min="256" max="256" width="10.7109375" style="11" customWidth="1"/>
    <col min="257" max="257" width="9.85546875" style="8" bestFit="1" customWidth="1"/>
    <col min="258" max="258" width="9.140625" style="11"/>
    <col min="259" max="259" width="9.85546875" style="8" bestFit="1" customWidth="1"/>
    <col min="260" max="260" width="10.140625" style="15" bestFit="1" customWidth="1"/>
    <col min="261" max="261" width="10" style="15" customWidth="1"/>
    <col min="262" max="262" width="10.140625" style="11" bestFit="1" customWidth="1"/>
    <col min="263" max="263" width="9.140625" style="8"/>
    <col min="264" max="264" width="12" style="11" customWidth="1"/>
    <col min="265" max="265" width="9.140625" style="8"/>
    <col min="266" max="266" width="10.7109375" style="11" customWidth="1"/>
    <col min="267" max="267" width="9.85546875" style="8" bestFit="1" customWidth="1"/>
    <col min="268" max="268" width="9.140625" style="11"/>
    <col min="269" max="269" width="9.85546875" style="8" bestFit="1" customWidth="1"/>
    <col min="270" max="270" width="10.140625" style="15" bestFit="1" customWidth="1"/>
    <col min="271" max="271" width="10" style="15" customWidth="1"/>
    <col min="272" max="272" width="10.140625" style="11" bestFit="1" customWidth="1"/>
    <col min="273" max="273" width="9.140625" style="8"/>
    <col min="274" max="274" width="12" style="11" customWidth="1"/>
    <col min="275" max="275" width="9.140625" style="8"/>
    <col min="276" max="276" width="10.7109375" style="11" customWidth="1"/>
    <col min="277" max="277" width="9.85546875" style="8" bestFit="1" customWidth="1"/>
    <col min="278" max="278" width="9.140625" style="11"/>
    <col min="279" max="279" width="9.85546875" style="8" bestFit="1" customWidth="1"/>
    <col min="280" max="280" width="10.140625" style="15" bestFit="1" customWidth="1"/>
    <col min="281" max="281" width="10" style="15" customWidth="1"/>
    <col min="282" max="282" width="10.140625" style="11" bestFit="1" customWidth="1"/>
    <col min="283" max="283" width="9.140625" style="8"/>
    <col min="284" max="284" width="12" style="11" customWidth="1"/>
    <col min="285" max="285" width="9.140625" style="8"/>
    <col min="286" max="286" width="10.7109375" style="11" customWidth="1"/>
    <col min="287" max="287" width="9.85546875" style="8" bestFit="1" customWidth="1"/>
    <col min="288" max="288" width="9.140625" style="11"/>
    <col min="289" max="289" width="9.85546875" style="8" bestFit="1" customWidth="1"/>
    <col min="290" max="290" width="10.140625" style="15" bestFit="1" customWidth="1"/>
    <col min="291" max="291" width="10" style="15" customWidth="1"/>
    <col min="292" max="292" width="10.140625" style="11" bestFit="1" customWidth="1"/>
    <col min="293" max="293" width="9.140625" style="8"/>
    <col min="294" max="294" width="12" style="11" customWidth="1"/>
    <col min="295" max="295" width="9.140625" style="8"/>
    <col min="296" max="296" width="10.7109375" style="11" customWidth="1"/>
    <col min="297" max="297" width="9.85546875" style="8" bestFit="1" customWidth="1"/>
    <col min="298" max="298" width="9.140625" style="11"/>
    <col min="299" max="299" width="9.85546875" style="8" bestFit="1" customWidth="1"/>
    <col min="300" max="300" width="10.140625" style="15" bestFit="1" customWidth="1"/>
    <col min="301" max="301" width="10" style="15" customWidth="1"/>
    <col min="302" max="302" width="10.140625" style="11" bestFit="1" customWidth="1"/>
    <col min="303" max="303" width="9.140625" style="8"/>
    <col min="304" max="304" width="12" style="11" customWidth="1"/>
    <col min="305" max="305" width="9.140625" style="8"/>
    <col min="306" max="306" width="10.7109375" style="11" customWidth="1"/>
    <col min="307" max="307" width="9.85546875" style="8" bestFit="1" customWidth="1"/>
    <col min="308" max="308" width="9.140625" style="11"/>
    <col min="309" max="309" width="9.85546875" style="8" bestFit="1" customWidth="1"/>
    <col min="310" max="310" width="10.140625" style="15" bestFit="1" customWidth="1"/>
    <col min="311" max="311" width="10" style="15" customWidth="1"/>
    <col min="312" max="312" width="10.140625" style="11" bestFit="1" customWidth="1"/>
    <col min="313" max="313" width="9.140625" style="8"/>
    <col min="314" max="314" width="4.28515625" style="132" customWidth="1"/>
    <col min="315" max="315" width="15.28515625" style="131" customWidth="1"/>
    <col min="316" max="316" width="11.7109375" style="131" customWidth="1"/>
    <col min="317" max="317" width="9.140625" style="131"/>
  </cols>
  <sheetData>
    <row r="1" spans="1:317" x14ac:dyDescent="0.25">
      <c r="A1" s="15"/>
      <c r="B1" s="15"/>
      <c r="C1" s="15"/>
      <c r="D1" s="15"/>
      <c r="E1" s="15"/>
      <c r="F1" s="15"/>
      <c r="G1" s="15"/>
      <c r="H1" s="15"/>
      <c r="I1" s="15"/>
      <c r="L1" s="15"/>
      <c r="M1" s="15"/>
      <c r="N1" s="15"/>
      <c r="O1" s="15"/>
      <c r="P1" s="15"/>
      <c r="Q1" s="15"/>
      <c r="R1" s="15"/>
      <c r="S1" s="15"/>
      <c r="V1" s="15"/>
      <c r="W1" s="15"/>
      <c r="X1" s="15"/>
      <c r="Y1" s="15"/>
      <c r="Z1" s="15"/>
      <c r="AA1" s="15"/>
      <c r="AB1" s="15"/>
      <c r="AC1" s="15"/>
      <c r="AF1" s="15"/>
      <c r="AG1" s="15"/>
      <c r="AH1" s="15"/>
      <c r="AI1" s="15"/>
      <c r="AJ1" s="15"/>
      <c r="AK1" s="15"/>
      <c r="AL1" s="15"/>
      <c r="AM1" s="15"/>
      <c r="AP1" s="15"/>
      <c r="AQ1" s="15"/>
      <c r="AR1" s="15"/>
      <c r="AS1" s="15"/>
      <c r="AT1" s="15"/>
      <c r="AU1" s="15"/>
      <c r="AV1" s="15"/>
      <c r="AW1" s="15"/>
      <c r="AZ1" s="15"/>
      <c r="BA1" s="15"/>
      <c r="BB1" s="15"/>
      <c r="BC1" s="15"/>
      <c r="BD1" s="15"/>
      <c r="BE1" s="15"/>
      <c r="BF1" s="15"/>
      <c r="BG1" s="15"/>
      <c r="BJ1" s="15"/>
      <c r="BK1" s="15"/>
      <c r="BL1" s="15"/>
      <c r="BM1" s="15"/>
      <c r="BN1" s="15"/>
      <c r="BO1" s="15"/>
      <c r="BP1" s="15"/>
      <c r="BQ1" s="15"/>
      <c r="BT1" s="15"/>
      <c r="BU1" s="15"/>
      <c r="BV1" s="15"/>
      <c r="BW1" s="15"/>
      <c r="BX1" s="15"/>
      <c r="BY1" s="15"/>
      <c r="BZ1" s="15"/>
      <c r="CA1" s="15"/>
      <c r="CD1" s="15"/>
      <c r="CE1" s="15"/>
      <c r="CF1" s="15"/>
      <c r="CG1" s="15"/>
      <c r="CH1" s="15"/>
      <c r="CI1" s="15"/>
      <c r="CJ1" s="15"/>
      <c r="CK1" s="15"/>
      <c r="CN1" s="15"/>
      <c r="CO1" s="15"/>
      <c r="CP1" s="15"/>
      <c r="CQ1" s="15"/>
      <c r="CR1" s="15"/>
      <c r="CS1" s="15"/>
      <c r="CT1" s="15"/>
      <c r="CU1" s="15"/>
      <c r="CX1" s="15"/>
      <c r="CY1" s="15"/>
      <c r="CZ1" s="15"/>
      <c r="DA1" s="15"/>
      <c r="DB1" s="15"/>
      <c r="DC1" s="15"/>
      <c r="DD1" s="15"/>
      <c r="DE1" s="15"/>
      <c r="DH1" s="15"/>
      <c r="DI1" s="15"/>
      <c r="DJ1" s="15"/>
      <c r="DK1" s="15"/>
      <c r="DL1" s="15"/>
      <c r="DM1" s="15"/>
      <c r="DN1" s="15"/>
      <c r="DO1" s="15"/>
      <c r="DR1" s="15"/>
      <c r="DS1" s="15"/>
      <c r="DT1" s="15"/>
      <c r="DU1" s="15"/>
      <c r="DV1" s="15"/>
      <c r="DW1" s="15"/>
      <c r="DX1" s="15"/>
      <c r="DY1" s="15"/>
      <c r="EB1" s="15"/>
      <c r="EC1" s="15"/>
      <c r="ED1" s="15"/>
      <c r="EE1" s="15"/>
      <c r="EF1" s="15"/>
      <c r="EG1" s="15"/>
      <c r="EH1" s="15"/>
      <c r="EI1" s="15"/>
      <c r="EL1" s="15"/>
      <c r="EM1" s="15"/>
      <c r="EN1" s="15"/>
      <c r="EO1" s="15"/>
      <c r="EP1" s="15"/>
      <c r="EQ1" s="15"/>
      <c r="ER1" s="15"/>
      <c r="ES1" s="15"/>
      <c r="EV1" s="15"/>
      <c r="EW1" s="15"/>
      <c r="EX1" s="15"/>
      <c r="EY1" s="15"/>
      <c r="EZ1" s="15"/>
      <c r="FA1" s="15"/>
      <c r="FB1" s="15"/>
      <c r="FC1" s="15"/>
      <c r="FF1" s="15"/>
      <c r="FG1" s="15"/>
      <c r="FH1" s="15"/>
      <c r="FI1" s="15"/>
      <c r="FJ1" s="15"/>
      <c r="FK1" s="15"/>
      <c r="FL1" s="15"/>
      <c r="FM1" s="15"/>
      <c r="FP1" s="15"/>
      <c r="FQ1" s="15"/>
      <c r="FR1" s="15"/>
      <c r="FS1" s="15"/>
      <c r="FT1" s="15"/>
      <c r="FU1" s="15"/>
      <c r="FV1" s="15"/>
      <c r="FW1" s="15"/>
      <c r="FZ1" s="15"/>
      <c r="GA1" s="15"/>
      <c r="GB1" s="15"/>
      <c r="GC1" s="15"/>
      <c r="GD1" s="15"/>
      <c r="GE1" s="15"/>
      <c r="GF1" s="15"/>
      <c r="GG1" s="15"/>
      <c r="GJ1" s="15"/>
      <c r="GK1" s="15"/>
      <c r="GL1" s="15"/>
      <c r="GM1" s="15"/>
      <c r="GN1" s="15"/>
      <c r="GO1" s="15"/>
      <c r="GP1" s="15"/>
      <c r="GQ1" s="15"/>
      <c r="GT1" s="15"/>
      <c r="GU1" s="15"/>
      <c r="GV1" s="15"/>
      <c r="GW1" s="15"/>
      <c r="GX1" s="15"/>
      <c r="GY1" s="15"/>
      <c r="GZ1" s="15"/>
      <c r="HA1" s="15"/>
      <c r="HD1" s="15"/>
      <c r="HE1" s="15"/>
      <c r="HF1" s="15"/>
      <c r="HG1" s="15"/>
      <c r="HH1" s="15"/>
      <c r="HI1" s="15"/>
      <c r="HJ1" s="15"/>
      <c r="HK1" s="15"/>
      <c r="HN1" s="15"/>
      <c r="HO1" s="15"/>
      <c r="HP1" s="15"/>
      <c r="HQ1" s="15"/>
      <c r="HR1" s="15"/>
      <c r="HS1" s="15"/>
      <c r="HT1" s="15"/>
      <c r="HU1" s="15"/>
      <c r="HX1" s="15"/>
      <c r="HY1" s="15"/>
      <c r="HZ1" s="15"/>
      <c r="IA1" s="15"/>
      <c r="IB1" s="15"/>
      <c r="IC1" s="15"/>
      <c r="ID1" s="15"/>
      <c r="IE1" s="15"/>
      <c r="IH1" s="15"/>
      <c r="II1" s="15"/>
      <c r="IJ1" s="15"/>
      <c r="IK1" s="15"/>
      <c r="IL1" s="15"/>
      <c r="IM1" s="15"/>
      <c r="IN1" s="15"/>
      <c r="IO1" s="15"/>
      <c r="IR1" s="15"/>
      <c r="IS1" s="15"/>
      <c r="IT1" s="15"/>
      <c r="IU1" s="15"/>
      <c r="IV1" s="15"/>
      <c r="IW1" s="15"/>
      <c r="IX1" s="15"/>
      <c r="IY1" s="15"/>
      <c r="JB1" s="15"/>
      <c r="JC1" s="15"/>
      <c r="JD1" s="15"/>
      <c r="JE1" s="15"/>
      <c r="JF1" s="15"/>
      <c r="JG1" s="15"/>
      <c r="JH1" s="15"/>
      <c r="JI1" s="15"/>
      <c r="JL1" s="15"/>
      <c r="JM1" s="15"/>
      <c r="JN1" s="15"/>
      <c r="JO1" s="15"/>
      <c r="JP1" s="15"/>
      <c r="JQ1" s="15"/>
      <c r="JR1" s="15"/>
      <c r="JS1" s="15"/>
      <c r="JV1" s="15"/>
      <c r="JW1" s="15"/>
      <c r="JX1" s="15"/>
      <c r="JY1" s="15"/>
      <c r="JZ1" s="15"/>
      <c r="KA1" s="15"/>
      <c r="KB1" s="15"/>
      <c r="KC1" s="15"/>
      <c r="KF1" s="15"/>
      <c r="KG1" s="15"/>
      <c r="KH1" s="15"/>
      <c r="KI1" s="15"/>
      <c r="KJ1" s="15"/>
      <c r="KK1" s="15"/>
      <c r="KL1" s="15"/>
      <c r="KM1" s="15"/>
      <c r="KP1" s="15"/>
      <c r="KQ1" s="15"/>
      <c r="KR1" s="15"/>
      <c r="KS1" s="15"/>
      <c r="KT1" s="15"/>
      <c r="KU1" s="15"/>
      <c r="KV1" s="15"/>
      <c r="KW1" s="15"/>
      <c r="KZ1" s="15"/>
      <c r="LA1" s="15"/>
    </row>
    <row r="2" spans="1:317" x14ac:dyDescent="0.25">
      <c r="A2" s="15"/>
      <c r="B2" s="15"/>
      <c r="C2" s="15"/>
      <c r="D2" s="15"/>
      <c r="E2" s="15"/>
      <c r="F2" s="15"/>
      <c r="G2" s="15"/>
      <c r="H2" s="15"/>
      <c r="I2" s="15"/>
      <c r="L2" s="15"/>
      <c r="M2" s="15"/>
      <c r="N2" s="15"/>
      <c r="O2" s="15"/>
      <c r="P2" s="15"/>
      <c r="Q2" s="15"/>
      <c r="R2" s="15"/>
      <c r="S2" s="15"/>
      <c r="V2" s="15"/>
      <c r="W2" s="15"/>
      <c r="X2" s="15"/>
      <c r="Y2" s="15"/>
      <c r="Z2" s="15"/>
      <c r="AA2" s="15"/>
      <c r="AB2" s="15"/>
      <c r="AC2" s="15"/>
      <c r="AF2" s="15"/>
      <c r="AG2" s="15"/>
      <c r="AH2" s="15"/>
      <c r="AI2" s="15"/>
      <c r="AJ2" s="15"/>
      <c r="AK2" s="15"/>
      <c r="AL2" s="15"/>
      <c r="AM2" s="15"/>
      <c r="AP2" s="15"/>
      <c r="AQ2" s="15"/>
      <c r="AR2" s="15"/>
      <c r="AS2" s="15"/>
      <c r="AT2" s="15"/>
      <c r="AU2" s="15"/>
      <c r="AV2" s="15"/>
      <c r="AW2" s="15"/>
      <c r="AZ2" s="15"/>
      <c r="BA2" s="15"/>
      <c r="BB2" s="15"/>
      <c r="BC2" s="15"/>
      <c r="BD2" s="15"/>
      <c r="BE2" s="15"/>
      <c r="BF2" s="15"/>
      <c r="BG2" s="15"/>
      <c r="BJ2" s="15"/>
      <c r="BK2" s="15"/>
      <c r="BL2" s="15"/>
      <c r="BM2" s="15"/>
      <c r="BN2" s="15"/>
      <c r="BO2" s="15"/>
      <c r="BP2" s="15"/>
      <c r="BQ2" s="15"/>
      <c r="BT2" s="15"/>
      <c r="BU2" s="15"/>
      <c r="BV2" s="15"/>
      <c r="BW2" s="15"/>
      <c r="BX2" s="15"/>
      <c r="BY2" s="15"/>
      <c r="BZ2" s="15"/>
      <c r="CA2" s="15"/>
      <c r="CD2" s="15"/>
      <c r="CE2" s="15"/>
      <c r="CF2" s="15"/>
      <c r="CG2" s="15"/>
      <c r="CH2" s="15"/>
      <c r="CI2" s="15"/>
      <c r="CJ2" s="15"/>
      <c r="CK2" s="15"/>
      <c r="CN2" s="15"/>
      <c r="CO2" s="15"/>
      <c r="CP2" s="15"/>
      <c r="CQ2" s="15"/>
      <c r="CR2" s="15"/>
      <c r="CS2" s="15"/>
      <c r="CT2" s="15"/>
      <c r="CU2" s="15"/>
      <c r="CX2" s="15"/>
      <c r="CY2" s="15"/>
      <c r="CZ2" s="15"/>
      <c r="DA2" s="15"/>
      <c r="DB2" s="15"/>
      <c r="DC2" s="15"/>
      <c r="DD2" s="15"/>
      <c r="DE2" s="15"/>
      <c r="DH2" s="15"/>
      <c r="DI2" s="15"/>
      <c r="DJ2" s="15"/>
      <c r="DK2" s="15"/>
      <c r="DL2" s="15"/>
      <c r="DM2" s="15"/>
      <c r="DN2" s="15"/>
      <c r="DO2" s="15"/>
      <c r="DR2" s="15"/>
      <c r="DS2" s="15"/>
      <c r="DT2" s="15"/>
      <c r="DU2" s="15"/>
      <c r="DV2" s="15"/>
      <c r="DW2" s="15"/>
      <c r="DX2" s="15"/>
      <c r="DY2" s="15"/>
      <c r="EB2" s="15"/>
      <c r="EC2" s="15"/>
      <c r="ED2" s="15"/>
      <c r="EE2" s="15"/>
      <c r="EF2" s="15"/>
      <c r="EG2" s="15"/>
      <c r="EH2" s="15"/>
      <c r="EI2" s="15"/>
      <c r="EL2" s="15"/>
      <c r="EM2" s="15"/>
      <c r="EN2" s="15"/>
      <c r="EO2" s="15"/>
      <c r="EP2" s="15"/>
      <c r="EQ2" s="15"/>
      <c r="ER2" s="15"/>
      <c r="ES2" s="15"/>
      <c r="EV2" s="15"/>
      <c r="EW2" s="15"/>
      <c r="EX2" s="15"/>
      <c r="EY2" s="15"/>
      <c r="EZ2" s="15"/>
      <c r="FA2" s="15"/>
      <c r="FB2" s="15"/>
      <c r="FC2" s="15"/>
      <c r="FF2" s="15"/>
      <c r="FG2" s="15"/>
      <c r="FH2" s="15"/>
      <c r="FI2" s="15"/>
      <c r="FJ2" s="15"/>
      <c r="FK2" s="15"/>
      <c r="FL2" s="15"/>
      <c r="FM2" s="15"/>
      <c r="FP2" s="15"/>
      <c r="FQ2" s="15"/>
      <c r="FR2" s="15"/>
      <c r="FS2" s="15"/>
      <c r="FT2" s="15"/>
      <c r="FU2" s="15"/>
      <c r="FV2" s="15"/>
      <c r="FW2" s="15"/>
      <c r="FZ2" s="15"/>
      <c r="GA2" s="15"/>
      <c r="GB2" s="15"/>
      <c r="GC2" s="15"/>
      <c r="GD2" s="15"/>
      <c r="GE2" s="15"/>
      <c r="GF2" s="15"/>
      <c r="GG2" s="15"/>
      <c r="GJ2" s="15"/>
      <c r="GK2" s="15"/>
      <c r="GL2" s="15"/>
      <c r="GM2" s="15"/>
      <c r="GN2" s="15"/>
      <c r="GO2" s="15"/>
      <c r="GP2" s="15"/>
      <c r="GQ2" s="15"/>
      <c r="GT2" s="15"/>
      <c r="GU2" s="15"/>
      <c r="GV2" s="15"/>
      <c r="GW2" s="15"/>
      <c r="GX2" s="15"/>
      <c r="GY2" s="15"/>
      <c r="GZ2" s="15"/>
      <c r="HA2" s="15"/>
      <c r="HD2" s="15"/>
      <c r="HE2" s="15"/>
      <c r="HF2" s="15"/>
      <c r="HG2" s="15"/>
      <c r="HH2" s="15"/>
      <c r="HI2" s="15"/>
      <c r="HJ2" s="15"/>
      <c r="HK2" s="15"/>
      <c r="HN2" s="15"/>
      <c r="HO2" s="15"/>
      <c r="HP2" s="15"/>
      <c r="HQ2" s="15"/>
      <c r="HR2" s="15"/>
      <c r="HS2" s="15"/>
      <c r="HT2" s="15"/>
      <c r="HU2" s="15"/>
      <c r="HX2" s="15"/>
      <c r="HY2" s="15"/>
      <c r="HZ2" s="15"/>
      <c r="IA2" s="15"/>
      <c r="IB2" s="15"/>
      <c r="IC2" s="15"/>
      <c r="ID2" s="15"/>
      <c r="IE2" s="15"/>
      <c r="IH2" s="15"/>
      <c r="II2" s="15"/>
      <c r="IJ2" s="15"/>
      <c r="IK2" s="15"/>
      <c r="IL2" s="15"/>
      <c r="IM2" s="15"/>
      <c r="IN2" s="15"/>
      <c r="IO2" s="15"/>
      <c r="IR2" s="15"/>
      <c r="IS2" s="15"/>
      <c r="IT2" s="15"/>
      <c r="IU2" s="15"/>
      <c r="IV2" s="15"/>
      <c r="IW2" s="15"/>
      <c r="IX2" s="15"/>
      <c r="IY2" s="15"/>
      <c r="JB2" s="15"/>
      <c r="JC2" s="15"/>
      <c r="JD2" s="15"/>
      <c r="JE2" s="15"/>
      <c r="JF2" s="15"/>
      <c r="JG2" s="15"/>
      <c r="JH2" s="15"/>
      <c r="JI2" s="15"/>
      <c r="JL2" s="15"/>
      <c r="JM2" s="15"/>
      <c r="JN2" s="15"/>
      <c r="JO2" s="15"/>
      <c r="JP2" s="15"/>
      <c r="JQ2" s="15"/>
      <c r="JR2" s="15"/>
      <c r="JS2" s="15"/>
      <c r="JV2" s="15"/>
      <c r="JW2" s="15"/>
      <c r="JX2" s="15"/>
      <c r="JY2" s="15"/>
      <c r="JZ2" s="15"/>
      <c r="KA2" s="15"/>
      <c r="KB2" s="15"/>
      <c r="KC2" s="15"/>
      <c r="KF2" s="15"/>
      <c r="KG2" s="15"/>
      <c r="KH2" s="15"/>
      <c r="KI2" s="15"/>
      <c r="KJ2" s="15"/>
      <c r="KK2" s="15"/>
      <c r="KL2" s="15"/>
      <c r="KM2" s="15"/>
      <c r="KP2" s="15"/>
      <c r="KQ2" s="15"/>
      <c r="KR2" s="15"/>
      <c r="KS2" s="15"/>
      <c r="KT2" s="15"/>
      <c r="KU2" s="15"/>
      <c r="KV2" s="15"/>
      <c r="KW2" s="15"/>
      <c r="KZ2" s="15"/>
      <c r="LA2" s="15"/>
    </row>
    <row r="3" spans="1:317" s="269" customFormat="1" x14ac:dyDescent="0.25">
      <c r="A3" s="387" t="s">
        <v>0</v>
      </c>
      <c r="B3" s="388"/>
      <c r="C3" s="388"/>
      <c r="D3" s="669">
        <v>44069</v>
      </c>
      <c r="E3" s="670"/>
      <c r="F3" s="670"/>
      <c r="G3" s="670"/>
      <c r="H3" s="670"/>
      <c r="I3" s="670"/>
      <c r="J3" s="670"/>
      <c r="K3" s="670"/>
      <c r="L3" s="670"/>
      <c r="M3" s="670"/>
      <c r="N3" s="669">
        <v>44070</v>
      </c>
      <c r="O3" s="670"/>
      <c r="P3" s="670"/>
      <c r="Q3" s="670"/>
      <c r="R3" s="670"/>
      <c r="S3" s="670"/>
      <c r="T3" s="670"/>
      <c r="U3" s="670"/>
      <c r="V3" s="670"/>
      <c r="W3" s="670"/>
      <c r="X3" s="669">
        <v>44071</v>
      </c>
      <c r="Y3" s="670"/>
      <c r="Z3" s="670"/>
      <c r="AA3" s="670"/>
      <c r="AB3" s="670"/>
      <c r="AC3" s="670"/>
      <c r="AD3" s="670"/>
      <c r="AE3" s="670"/>
      <c r="AF3" s="670"/>
      <c r="AG3" s="670"/>
      <c r="AH3" s="669">
        <v>44072</v>
      </c>
      <c r="AI3" s="670"/>
      <c r="AJ3" s="670"/>
      <c r="AK3" s="670"/>
      <c r="AL3" s="670"/>
      <c r="AM3" s="670"/>
      <c r="AN3" s="670"/>
      <c r="AO3" s="670"/>
      <c r="AP3" s="670"/>
      <c r="AQ3" s="670"/>
      <c r="AR3" s="669">
        <v>44073</v>
      </c>
      <c r="AS3" s="670"/>
      <c r="AT3" s="670"/>
      <c r="AU3" s="670"/>
      <c r="AV3" s="670"/>
      <c r="AW3" s="670"/>
      <c r="AX3" s="670"/>
      <c r="AY3" s="670"/>
      <c r="AZ3" s="670"/>
      <c r="BA3" s="670"/>
      <c r="BB3" s="669">
        <v>44074</v>
      </c>
      <c r="BC3" s="670"/>
      <c r="BD3" s="670"/>
      <c r="BE3" s="670"/>
      <c r="BF3" s="670"/>
      <c r="BG3" s="670"/>
      <c r="BH3" s="670"/>
      <c r="BI3" s="670"/>
      <c r="BJ3" s="670"/>
      <c r="BK3" s="670"/>
      <c r="BL3" s="669">
        <v>44075</v>
      </c>
      <c r="BM3" s="670"/>
      <c r="BN3" s="670"/>
      <c r="BO3" s="670"/>
      <c r="BP3" s="670"/>
      <c r="BQ3" s="670"/>
      <c r="BR3" s="670"/>
      <c r="BS3" s="670"/>
      <c r="BT3" s="670"/>
      <c r="BU3" s="670"/>
      <c r="BV3" s="669">
        <v>44076</v>
      </c>
      <c r="BW3" s="670"/>
      <c r="BX3" s="670"/>
      <c r="BY3" s="670"/>
      <c r="BZ3" s="670"/>
      <c r="CA3" s="670"/>
      <c r="CB3" s="670"/>
      <c r="CC3" s="670"/>
      <c r="CD3" s="670"/>
      <c r="CE3" s="670"/>
      <c r="CF3" s="669">
        <v>44077</v>
      </c>
      <c r="CG3" s="670"/>
      <c r="CH3" s="670"/>
      <c r="CI3" s="670"/>
      <c r="CJ3" s="670"/>
      <c r="CK3" s="670"/>
      <c r="CL3" s="670"/>
      <c r="CM3" s="670"/>
      <c r="CN3" s="670"/>
      <c r="CO3" s="670"/>
      <c r="CP3" s="669">
        <v>44078</v>
      </c>
      <c r="CQ3" s="670"/>
      <c r="CR3" s="670"/>
      <c r="CS3" s="670"/>
      <c r="CT3" s="670"/>
      <c r="CU3" s="670"/>
      <c r="CV3" s="670"/>
      <c r="CW3" s="670"/>
      <c r="CX3" s="670"/>
      <c r="CY3" s="670"/>
      <c r="CZ3" s="669">
        <v>44079</v>
      </c>
      <c r="DA3" s="670"/>
      <c r="DB3" s="670"/>
      <c r="DC3" s="670"/>
      <c r="DD3" s="670"/>
      <c r="DE3" s="670"/>
      <c r="DF3" s="670"/>
      <c r="DG3" s="670"/>
      <c r="DH3" s="670"/>
      <c r="DI3" s="670"/>
      <c r="DJ3" s="669">
        <v>44080</v>
      </c>
      <c r="DK3" s="670"/>
      <c r="DL3" s="670"/>
      <c r="DM3" s="670"/>
      <c r="DN3" s="670"/>
      <c r="DO3" s="670"/>
      <c r="DP3" s="670"/>
      <c r="DQ3" s="670"/>
      <c r="DR3" s="670"/>
      <c r="DS3" s="670"/>
      <c r="DT3" s="669">
        <v>44081</v>
      </c>
      <c r="DU3" s="670"/>
      <c r="DV3" s="670"/>
      <c r="DW3" s="670"/>
      <c r="DX3" s="670"/>
      <c r="DY3" s="670"/>
      <c r="DZ3" s="670"/>
      <c r="EA3" s="670"/>
      <c r="EB3" s="670"/>
      <c r="EC3" s="670"/>
      <c r="ED3" s="669">
        <v>44082</v>
      </c>
      <c r="EE3" s="670"/>
      <c r="EF3" s="670"/>
      <c r="EG3" s="670"/>
      <c r="EH3" s="670"/>
      <c r="EI3" s="670"/>
      <c r="EJ3" s="670"/>
      <c r="EK3" s="670"/>
      <c r="EL3" s="670"/>
      <c r="EM3" s="670"/>
      <c r="EN3" s="669">
        <v>44083</v>
      </c>
      <c r="EO3" s="670"/>
      <c r="EP3" s="670"/>
      <c r="EQ3" s="670"/>
      <c r="ER3" s="670"/>
      <c r="ES3" s="670"/>
      <c r="ET3" s="670"/>
      <c r="EU3" s="670"/>
      <c r="EV3" s="670"/>
      <c r="EW3" s="670"/>
      <c r="EX3" s="669">
        <v>44084</v>
      </c>
      <c r="EY3" s="670"/>
      <c r="EZ3" s="670"/>
      <c r="FA3" s="670"/>
      <c r="FB3" s="670"/>
      <c r="FC3" s="670"/>
      <c r="FD3" s="670"/>
      <c r="FE3" s="670"/>
      <c r="FF3" s="670"/>
      <c r="FG3" s="670"/>
      <c r="FH3" s="669">
        <v>44085</v>
      </c>
      <c r="FI3" s="670"/>
      <c r="FJ3" s="670"/>
      <c r="FK3" s="670"/>
      <c r="FL3" s="670"/>
      <c r="FM3" s="670"/>
      <c r="FN3" s="670"/>
      <c r="FO3" s="670"/>
      <c r="FP3" s="670"/>
      <c r="FQ3" s="670"/>
      <c r="FR3" s="669">
        <v>44086</v>
      </c>
      <c r="FS3" s="670"/>
      <c r="FT3" s="670"/>
      <c r="FU3" s="670"/>
      <c r="FV3" s="670"/>
      <c r="FW3" s="670"/>
      <c r="FX3" s="670"/>
      <c r="FY3" s="670"/>
      <c r="FZ3" s="670"/>
      <c r="GA3" s="670"/>
      <c r="GB3" s="669">
        <v>44087</v>
      </c>
      <c r="GC3" s="670"/>
      <c r="GD3" s="670"/>
      <c r="GE3" s="670"/>
      <c r="GF3" s="670"/>
      <c r="GG3" s="670"/>
      <c r="GH3" s="670"/>
      <c r="GI3" s="670"/>
      <c r="GJ3" s="670"/>
      <c r="GK3" s="670"/>
      <c r="GL3" s="669">
        <v>44088</v>
      </c>
      <c r="GM3" s="670"/>
      <c r="GN3" s="670"/>
      <c r="GO3" s="670"/>
      <c r="GP3" s="670"/>
      <c r="GQ3" s="670"/>
      <c r="GR3" s="670"/>
      <c r="GS3" s="670"/>
      <c r="GT3" s="670"/>
      <c r="GU3" s="670"/>
      <c r="GV3" s="669">
        <v>44089</v>
      </c>
      <c r="GW3" s="670"/>
      <c r="GX3" s="670"/>
      <c r="GY3" s="670"/>
      <c r="GZ3" s="670"/>
      <c r="HA3" s="670"/>
      <c r="HB3" s="670"/>
      <c r="HC3" s="670"/>
      <c r="HD3" s="670"/>
      <c r="HE3" s="670"/>
      <c r="HF3" s="669">
        <v>44090</v>
      </c>
      <c r="HG3" s="670"/>
      <c r="HH3" s="670"/>
      <c r="HI3" s="670"/>
      <c r="HJ3" s="670"/>
      <c r="HK3" s="670"/>
      <c r="HL3" s="670"/>
      <c r="HM3" s="670"/>
      <c r="HN3" s="670"/>
      <c r="HO3" s="670"/>
      <c r="HP3" s="669">
        <v>44091</v>
      </c>
      <c r="HQ3" s="670"/>
      <c r="HR3" s="670"/>
      <c r="HS3" s="670"/>
      <c r="HT3" s="670"/>
      <c r="HU3" s="670"/>
      <c r="HV3" s="670"/>
      <c r="HW3" s="670"/>
      <c r="HX3" s="670"/>
      <c r="HY3" s="670"/>
      <c r="HZ3" s="669">
        <v>44092</v>
      </c>
      <c r="IA3" s="670"/>
      <c r="IB3" s="670"/>
      <c r="IC3" s="670"/>
      <c r="ID3" s="670"/>
      <c r="IE3" s="670"/>
      <c r="IF3" s="670"/>
      <c r="IG3" s="670"/>
      <c r="IH3" s="670"/>
      <c r="II3" s="670"/>
      <c r="IJ3" s="669">
        <v>44093</v>
      </c>
      <c r="IK3" s="670"/>
      <c r="IL3" s="670"/>
      <c r="IM3" s="670"/>
      <c r="IN3" s="670"/>
      <c r="IO3" s="670"/>
      <c r="IP3" s="670"/>
      <c r="IQ3" s="670"/>
      <c r="IR3" s="670"/>
      <c r="IS3" s="670"/>
      <c r="IT3" s="669">
        <v>44094</v>
      </c>
      <c r="IU3" s="670"/>
      <c r="IV3" s="670"/>
      <c r="IW3" s="670"/>
      <c r="IX3" s="670"/>
      <c r="IY3" s="670"/>
      <c r="IZ3" s="670"/>
      <c r="JA3" s="670"/>
      <c r="JB3" s="670"/>
      <c r="JC3" s="670"/>
      <c r="JD3" s="669">
        <v>44095</v>
      </c>
      <c r="JE3" s="670"/>
      <c r="JF3" s="670"/>
      <c r="JG3" s="670"/>
      <c r="JH3" s="670"/>
      <c r="JI3" s="670"/>
      <c r="JJ3" s="670"/>
      <c r="JK3" s="670"/>
      <c r="JL3" s="670"/>
      <c r="JM3" s="670"/>
      <c r="JN3" s="669">
        <v>44096</v>
      </c>
      <c r="JO3" s="670"/>
      <c r="JP3" s="670"/>
      <c r="JQ3" s="670"/>
      <c r="JR3" s="670"/>
      <c r="JS3" s="670"/>
      <c r="JT3" s="670"/>
      <c r="JU3" s="670"/>
      <c r="JV3" s="670"/>
      <c r="JW3" s="670"/>
      <c r="JX3" s="669">
        <v>44097</v>
      </c>
      <c r="JY3" s="670"/>
      <c r="JZ3" s="670"/>
      <c r="KA3" s="670"/>
      <c r="KB3" s="670"/>
      <c r="KC3" s="670"/>
      <c r="KD3" s="670"/>
      <c r="KE3" s="670"/>
      <c r="KF3" s="670"/>
      <c r="KG3" s="670"/>
      <c r="KH3" s="669">
        <v>44098</v>
      </c>
      <c r="KI3" s="670"/>
      <c r="KJ3" s="670"/>
      <c r="KK3" s="670"/>
      <c r="KL3" s="670"/>
      <c r="KM3" s="670"/>
      <c r="KN3" s="670"/>
      <c r="KO3" s="670"/>
      <c r="KP3" s="670"/>
      <c r="KQ3" s="670"/>
      <c r="KR3" s="669">
        <v>44099</v>
      </c>
      <c r="KS3" s="670"/>
      <c r="KT3" s="670"/>
      <c r="KU3" s="670"/>
      <c r="KV3" s="670"/>
      <c r="KW3" s="670"/>
      <c r="KX3" s="670"/>
      <c r="KY3" s="670"/>
      <c r="KZ3" s="670"/>
      <c r="LA3" s="670"/>
      <c r="LB3" s="389"/>
      <c r="LC3" s="390"/>
      <c r="LD3" s="390"/>
      <c r="LE3" s="390"/>
    </row>
    <row r="4" spans="1:317" ht="30" x14ac:dyDescent="0.25">
      <c r="A4" s="1"/>
      <c r="B4" s="2" t="s">
        <v>152</v>
      </c>
      <c r="C4" s="2" t="s">
        <v>151</v>
      </c>
      <c r="D4" s="666" t="s">
        <v>147</v>
      </c>
      <c r="E4" s="667"/>
      <c r="F4" s="668"/>
      <c r="G4" s="666" t="s">
        <v>148</v>
      </c>
      <c r="H4" s="667"/>
      <c r="I4" s="668"/>
      <c r="J4" s="666" t="s">
        <v>160</v>
      </c>
      <c r="K4" s="667"/>
      <c r="L4" s="668"/>
      <c r="M4" s="143" t="s">
        <v>149</v>
      </c>
      <c r="N4" s="666" t="s">
        <v>147</v>
      </c>
      <c r="O4" s="667"/>
      <c r="P4" s="668"/>
      <c r="Q4" s="666" t="s">
        <v>148</v>
      </c>
      <c r="R4" s="667"/>
      <c r="S4" s="668"/>
      <c r="T4" s="666" t="s">
        <v>160</v>
      </c>
      <c r="U4" s="667"/>
      <c r="V4" s="668"/>
      <c r="W4" s="143" t="s">
        <v>149</v>
      </c>
      <c r="X4" s="666" t="s">
        <v>147</v>
      </c>
      <c r="Y4" s="667"/>
      <c r="Z4" s="668"/>
      <c r="AA4" s="666" t="s">
        <v>148</v>
      </c>
      <c r="AB4" s="667"/>
      <c r="AC4" s="668"/>
      <c r="AD4" s="666" t="s">
        <v>160</v>
      </c>
      <c r="AE4" s="667"/>
      <c r="AF4" s="668"/>
      <c r="AG4" s="143" t="s">
        <v>149</v>
      </c>
      <c r="AH4" s="666" t="s">
        <v>147</v>
      </c>
      <c r="AI4" s="667"/>
      <c r="AJ4" s="668"/>
      <c r="AK4" s="666" t="s">
        <v>148</v>
      </c>
      <c r="AL4" s="667"/>
      <c r="AM4" s="668"/>
      <c r="AN4" s="666" t="s">
        <v>160</v>
      </c>
      <c r="AO4" s="667"/>
      <c r="AP4" s="668"/>
      <c r="AQ4" s="143" t="s">
        <v>149</v>
      </c>
      <c r="AR4" s="666" t="s">
        <v>147</v>
      </c>
      <c r="AS4" s="667"/>
      <c r="AT4" s="668"/>
      <c r="AU4" s="666" t="s">
        <v>148</v>
      </c>
      <c r="AV4" s="667"/>
      <c r="AW4" s="668"/>
      <c r="AX4" s="666" t="s">
        <v>160</v>
      </c>
      <c r="AY4" s="667"/>
      <c r="AZ4" s="668"/>
      <c r="BA4" s="143" t="s">
        <v>149</v>
      </c>
      <c r="BB4" s="666" t="s">
        <v>147</v>
      </c>
      <c r="BC4" s="667"/>
      <c r="BD4" s="668"/>
      <c r="BE4" s="666" t="s">
        <v>148</v>
      </c>
      <c r="BF4" s="667"/>
      <c r="BG4" s="668"/>
      <c r="BH4" s="666" t="s">
        <v>160</v>
      </c>
      <c r="BI4" s="667"/>
      <c r="BJ4" s="668"/>
      <c r="BK4" s="143" t="s">
        <v>149</v>
      </c>
      <c r="BL4" s="666" t="s">
        <v>147</v>
      </c>
      <c r="BM4" s="667"/>
      <c r="BN4" s="668"/>
      <c r="BO4" s="666" t="s">
        <v>148</v>
      </c>
      <c r="BP4" s="667"/>
      <c r="BQ4" s="668"/>
      <c r="BR4" s="666" t="s">
        <v>160</v>
      </c>
      <c r="BS4" s="667"/>
      <c r="BT4" s="668"/>
      <c r="BU4" s="143" t="s">
        <v>149</v>
      </c>
      <c r="BV4" s="666" t="s">
        <v>147</v>
      </c>
      <c r="BW4" s="667"/>
      <c r="BX4" s="668"/>
      <c r="BY4" s="666" t="s">
        <v>148</v>
      </c>
      <c r="BZ4" s="667"/>
      <c r="CA4" s="668"/>
      <c r="CB4" s="666" t="s">
        <v>160</v>
      </c>
      <c r="CC4" s="667"/>
      <c r="CD4" s="668"/>
      <c r="CE4" s="143" t="s">
        <v>149</v>
      </c>
      <c r="CF4" s="666" t="s">
        <v>147</v>
      </c>
      <c r="CG4" s="667"/>
      <c r="CH4" s="668"/>
      <c r="CI4" s="666" t="s">
        <v>148</v>
      </c>
      <c r="CJ4" s="667"/>
      <c r="CK4" s="668"/>
      <c r="CL4" s="666" t="s">
        <v>160</v>
      </c>
      <c r="CM4" s="667"/>
      <c r="CN4" s="668"/>
      <c r="CO4" s="143" t="s">
        <v>149</v>
      </c>
      <c r="CP4" s="666" t="s">
        <v>147</v>
      </c>
      <c r="CQ4" s="667"/>
      <c r="CR4" s="668"/>
      <c r="CS4" s="666" t="s">
        <v>148</v>
      </c>
      <c r="CT4" s="667"/>
      <c r="CU4" s="668"/>
      <c r="CV4" s="666" t="s">
        <v>160</v>
      </c>
      <c r="CW4" s="667"/>
      <c r="CX4" s="668"/>
      <c r="CY4" s="143" t="s">
        <v>149</v>
      </c>
      <c r="CZ4" s="666" t="s">
        <v>147</v>
      </c>
      <c r="DA4" s="667"/>
      <c r="DB4" s="668"/>
      <c r="DC4" s="666" t="s">
        <v>148</v>
      </c>
      <c r="DD4" s="667"/>
      <c r="DE4" s="668"/>
      <c r="DF4" s="666" t="s">
        <v>160</v>
      </c>
      <c r="DG4" s="667"/>
      <c r="DH4" s="668"/>
      <c r="DI4" s="143" t="s">
        <v>149</v>
      </c>
      <c r="DJ4" s="666" t="s">
        <v>147</v>
      </c>
      <c r="DK4" s="667"/>
      <c r="DL4" s="668"/>
      <c r="DM4" s="666" t="s">
        <v>148</v>
      </c>
      <c r="DN4" s="667"/>
      <c r="DO4" s="668"/>
      <c r="DP4" s="666" t="s">
        <v>160</v>
      </c>
      <c r="DQ4" s="667"/>
      <c r="DR4" s="668"/>
      <c r="DS4" s="143" t="s">
        <v>149</v>
      </c>
      <c r="DT4" s="666" t="s">
        <v>147</v>
      </c>
      <c r="DU4" s="667"/>
      <c r="DV4" s="668"/>
      <c r="DW4" s="666" t="s">
        <v>148</v>
      </c>
      <c r="DX4" s="667"/>
      <c r="DY4" s="668"/>
      <c r="DZ4" s="666" t="s">
        <v>160</v>
      </c>
      <c r="EA4" s="667"/>
      <c r="EB4" s="668"/>
      <c r="EC4" s="143" t="s">
        <v>149</v>
      </c>
      <c r="ED4" s="666" t="s">
        <v>147</v>
      </c>
      <c r="EE4" s="667"/>
      <c r="EF4" s="668"/>
      <c r="EG4" s="666" t="s">
        <v>148</v>
      </c>
      <c r="EH4" s="667"/>
      <c r="EI4" s="668"/>
      <c r="EJ4" s="666" t="s">
        <v>160</v>
      </c>
      <c r="EK4" s="667"/>
      <c r="EL4" s="668"/>
      <c r="EM4" s="143" t="s">
        <v>149</v>
      </c>
      <c r="EN4" s="666" t="s">
        <v>147</v>
      </c>
      <c r="EO4" s="667"/>
      <c r="EP4" s="668"/>
      <c r="EQ4" s="666" t="s">
        <v>148</v>
      </c>
      <c r="ER4" s="667"/>
      <c r="ES4" s="668"/>
      <c r="ET4" s="666" t="s">
        <v>160</v>
      </c>
      <c r="EU4" s="667"/>
      <c r="EV4" s="668"/>
      <c r="EW4" s="143" t="s">
        <v>149</v>
      </c>
      <c r="EX4" s="666" t="s">
        <v>147</v>
      </c>
      <c r="EY4" s="667"/>
      <c r="EZ4" s="668"/>
      <c r="FA4" s="666" t="s">
        <v>148</v>
      </c>
      <c r="FB4" s="667"/>
      <c r="FC4" s="668"/>
      <c r="FD4" s="666" t="s">
        <v>160</v>
      </c>
      <c r="FE4" s="667"/>
      <c r="FF4" s="668"/>
      <c r="FG4" s="143" t="s">
        <v>149</v>
      </c>
      <c r="FH4" s="666" t="s">
        <v>147</v>
      </c>
      <c r="FI4" s="667"/>
      <c r="FJ4" s="668"/>
      <c r="FK4" s="666" t="s">
        <v>148</v>
      </c>
      <c r="FL4" s="667"/>
      <c r="FM4" s="668"/>
      <c r="FN4" s="666" t="s">
        <v>160</v>
      </c>
      <c r="FO4" s="667"/>
      <c r="FP4" s="668"/>
      <c r="FQ4" s="143" t="s">
        <v>149</v>
      </c>
      <c r="FR4" s="666" t="s">
        <v>147</v>
      </c>
      <c r="FS4" s="667"/>
      <c r="FT4" s="668"/>
      <c r="FU4" s="666" t="s">
        <v>148</v>
      </c>
      <c r="FV4" s="667"/>
      <c r="FW4" s="668"/>
      <c r="FX4" s="666" t="s">
        <v>160</v>
      </c>
      <c r="FY4" s="667"/>
      <c r="FZ4" s="668"/>
      <c r="GA4" s="143" t="s">
        <v>149</v>
      </c>
      <c r="GB4" s="666" t="s">
        <v>147</v>
      </c>
      <c r="GC4" s="667"/>
      <c r="GD4" s="668"/>
      <c r="GE4" s="666" t="s">
        <v>148</v>
      </c>
      <c r="GF4" s="667"/>
      <c r="GG4" s="668"/>
      <c r="GH4" s="666" t="s">
        <v>160</v>
      </c>
      <c r="GI4" s="667"/>
      <c r="GJ4" s="668"/>
      <c r="GK4" s="143" t="s">
        <v>149</v>
      </c>
      <c r="GL4" s="666" t="s">
        <v>147</v>
      </c>
      <c r="GM4" s="667"/>
      <c r="GN4" s="668"/>
      <c r="GO4" s="666" t="s">
        <v>148</v>
      </c>
      <c r="GP4" s="667"/>
      <c r="GQ4" s="668"/>
      <c r="GR4" s="666" t="s">
        <v>160</v>
      </c>
      <c r="GS4" s="667"/>
      <c r="GT4" s="668"/>
      <c r="GU4" s="143" t="s">
        <v>149</v>
      </c>
      <c r="GV4" s="666" t="s">
        <v>147</v>
      </c>
      <c r="GW4" s="667"/>
      <c r="GX4" s="668"/>
      <c r="GY4" s="666" t="s">
        <v>148</v>
      </c>
      <c r="GZ4" s="667"/>
      <c r="HA4" s="668"/>
      <c r="HB4" s="666" t="s">
        <v>160</v>
      </c>
      <c r="HC4" s="667"/>
      <c r="HD4" s="668"/>
      <c r="HE4" s="143" t="s">
        <v>149</v>
      </c>
      <c r="HF4" s="666" t="s">
        <v>147</v>
      </c>
      <c r="HG4" s="667"/>
      <c r="HH4" s="668"/>
      <c r="HI4" s="666" t="s">
        <v>148</v>
      </c>
      <c r="HJ4" s="667"/>
      <c r="HK4" s="668"/>
      <c r="HL4" s="666" t="s">
        <v>160</v>
      </c>
      <c r="HM4" s="667"/>
      <c r="HN4" s="668"/>
      <c r="HO4" s="143" t="s">
        <v>149</v>
      </c>
      <c r="HP4" s="666" t="s">
        <v>147</v>
      </c>
      <c r="HQ4" s="667"/>
      <c r="HR4" s="668"/>
      <c r="HS4" s="666" t="s">
        <v>148</v>
      </c>
      <c r="HT4" s="667"/>
      <c r="HU4" s="668"/>
      <c r="HV4" s="666" t="s">
        <v>160</v>
      </c>
      <c r="HW4" s="667"/>
      <c r="HX4" s="668"/>
      <c r="HY4" s="143" t="s">
        <v>149</v>
      </c>
      <c r="HZ4" s="666" t="s">
        <v>147</v>
      </c>
      <c r="IA4" s="667"/>
      <c r="IB4" s="668"/>
      <c r="IC4" s="666" t="s">
        <v>148</v>
      </c>
      <c r="ID4" s="667"/>
      <c r="IE4" s="668"/>
      <c r="IF4" s="666" t="s">
        <v>160</v>
      </c>
      <c r="IG4" s="667"/>
      <c r="IH4" s="668"/>
      <c r="II4" s="143" t="s">
        <v>149</v>
      </c>
      <c r="IJ4" s="666" t="s">
        <v>147</v>
      </c>
      <c r="IK4" s="667"/>
      <c r="IL4" s="668"/>
      <c r="IM4" s="666" t="s">
        <v>148</v>
      </c>
      <c r="IN4" s="667"/>
      <c r="IO4" s="668"/>
      <c r="IP4" s="666" t="s">
        <v>160</v>
      </c>
      <c r="IQ4" s="667"/>
      <c r="IR4" s="668"/>
      <c r="IS4" s="143" t="s">
        <v>149</v>
      </c>
      <c r="IT4" s="666" t="s">
        <v>147</v>
      </c>
      <c r="IU4" s="667"/>
      <c r="IV4" s="668"/>
      <c r="IW4" s="666" t="s">
        <v>148</v>
      </c>
      <c r="IX4" s="667"/>
      <c r="IY4" s="668"/>
      <c r="IZ4" s="666" t="s">
        <v>160</v>
      </c>
      <c r="JA4" s="667"/>
      <c r="JB4" s="668"/>
      <c r="JC4" s="143" t="s">
        <v>149</v>
      </c>
      <c r="JD4" s="666" t="s">
        <v>147</v>
      </c>
      <c r="JE4" s="667"/>
      <c r="JF4" s="668"/>
      <c r="JG4" s="666" t="s">
        <v>148</v>
      </c>
      <c r="JH4" s="667"/>
      <c r="JI4" s="668"/>
      <c r="JJ4" s="666" t="s">
        <v>160</v>
      </c>
      <c r="JK4" s="667"/>
      <c r="JL4" s="668"/>
      <c r="JM4" s="143" t="s">
        <v>149</v>
      </c>
      <c r="JN4" s="666" t="s">
        <v>147</v>
      </c>
      <c r="JO4" s="667"/>
      <c r="JP4" s="668"/>
      <c r="JQ4" s="666" t="s">
        <v>148</v>
      </c>
      <c r="JR4" s="667"/>
      <c r="JS4" s="668"/>
      <c r="JT4" s="666" t="s">
        <v>160</v>
      </c>
      <c r="JU4" s="667"/>
      <c r="JV4" s="668"/>
      <c r="JW4" s="143" t="s">
        <v>149</v>
      </c>
      <c r="JX4" s="666" t="s">
        <v>147</v>
      </c>
      <c r="JY4" s="667"/>
      <c r="JZ4" s="668"/>
      <c r="KA4" s="666" t="s">
        <v>148</v>
      </c>
      <c r="KB4" s="667"/>
      <c r="KC4" s="668"/>
      <c r="KD4" s="666" t="s">
        <v>160</v>
      </c>
      <c r="KE4" s="667"/>
      <c r="KF4" s="668"/>
      <c r="KG4" s="143" t="s">
        <v>149</v>
      </c>
      <c r="KH4" s="666" t="s">
        <v>147</v>
      </c>
      <c r="KI4" s="667"/>
      <c r="KJ4" s="668"/>
      <c r="KK4" s="666" t="s">
        <v>148</v>
      </c>
      <c r="KL4" s="667"/>
      <c r="KM4" s="668"/>
      <c r="KN4" s="666" t="s">
        <v>160</v>
      </c>
      <c r="KO4" s="667"/>
      <c r="KP4" s="668"/>
      <c r="KQ4" s="143" t="s">
        <v>149</v>
      </c>
      <c r="KR4" s="666" t="s">
        <v>147</v>
      </c>
      <c r="KS4" s="667"/>
      <c r="KT4" s="668"/>
      <c r="KU4" s="666" t="s">
        <v>148</v>
      </c>
      <c r="KV4" s="667"/>
      <c r="KW4" s="668"/>
      <c r="KX4" s="666" t="s">
        <v>160</v>
      </c>
      <c r="KY4" s="667"/>
      <c r="KZ4" s="668"/>
      <c r="LA4" s="143" t="s">
        <v>149</v>
      </c>
      <c r="LC4" s="100" t="s">
        <v>172</v>
      </c>
    </row>
    <row r="5" spans="1:317" x14ac:dyDescent="0.25">
      <c r="A5" s="133"/>
      <c r="B5" s="241"/>
      <c r="C5" s="2"/>
      <c r="D5" s="25" t="s">
        <v>46</v>
      </c>
      <c r="E5" s="92" t="s">
        <v>158</v>
      </c>
      <c r="F5" s="10" t="s">
        <v>155</v>
      </c>
      <c r="G5" s="25" t="s">
        <v>46</v>
      </c>
      <c r="H5" s="92" t="s">
        <v>159</v>
      </c>
      <c r="I5" s="10" t="s">
        <v>155</v>
      </c>
      <c r="J5" s="25" t="s">
        <v>46</v>
      </c>
      <c r="K5" s="92" t="s">
        <v>159</v>
      </c>
      <c r="L5" s="10" t="s">
        <v>154</v>
      </c>
      <c r="M5" s="119" t="s">
        <v>150</v>
      </c>
      <c r="N5" s="25" t="s">
        <v>46</v>
      </c>
      <c r="O5" s="92" t="s">
        <v>158</v>
      </c>
      <c r="P5" s="10" t="s">
        <v>155</v>
      </c>
      <c r="Q5" s="25" t="s">
        <v>46</v>
      </c>
      <c r="R5" s="92" t="s">
        <v>159</v>
      </c>
      <c r="S5" s="10" t="s">
        <v>155</v>
      </c>
      <c r="T5" s="25" t="s">
        <v>46</v>
      </c>
      <c r="U5" s="92" t="s">
        <v>159</v>
      </c>
      <c r="V5" s="10" t="s">
        <v>154</v>
      </c>
      <c r="W5" s="119" t="s">
        <v>150</v>
      </c>
      <c r="X5" s="25" t="s">
        <v>46</v>
      </c>
      <c r="Y5" s="92" t="s">
        <v>158</v>
      </c>
      <c r="Z5" s="10" t="s">
        <v>155</v>
      </c>
      <c r="AA5" s="25" t="s">
        <v>46</v>
      </c>
      <c r="AB5" s="92" t="s">
        <v>159</v>
      </c>
      <c r="AC5" s="10" t="s">
        <v>155</v>
      </c>
      <c r="AD5" s="25" t="s">
        <v>46</v>
      </c>
      <c r="AE5" s="92" t="s">
        <v>159</v>
      </c>
      <c r="AF5" s="10" t="s">
        <v>154</v>
      </c>
      <c r="AG5" s="119" t="s">
        <v>150</v>
      </c>
      <c r="AH5" s="25" t="s">
        <v>46</v>
      </c>
      <c r="AI5" s="92" t="s">
        <v>158</v>
      </c>
      <c r="AJ5" s="10" t="s">
        <v>155</v>
      </c>
      <c r="AK5" s="25" t="s">
        <v>46</v>
      </c>
      <c r="AL5" s="92" t="s">
        <v>159</v>
      </c>
      <c r="AM5" s="10" t="s">
        <v>155</v>
      </c>
      <c r="AN5" s="25" t="s">
        <v>46</v>
      </c>
      <c r="AO5" s="92" t="s">
        <v>159</v>
      </c>
      <c r="AP5" s="10" t="s">
        <v>154</v>
      </c>
      <c r="AQ5" s="119" t="s">
        <v>150</v>
      </c>
      <c r="AR5" s="25" t="s">
        <v>46</v>
      </c>
      <c r="AS5" s="92" t="s">
        <v>158</v>
      </c>
      <c r="AT5" s="10" t="s">
        <v>155</v>
      </c>
      <c r="AU5" s="25" t="s">
        <v>46</v>
      </c>
      <c r="AV5" s="92" t="s">
        <v>159</v>
      </c>
      <c r="AW5" s="10" t="s">
        <v>155</v>
      </c>
      <c r="AX5" s="25" t="s">
        <v>46</v>
      </c>
      <c r="AY5" s="92" t="s">
        <v>159</v>
      </c>
      <c r="AZ5" s="10" t="s">
        <v>154</v>
      </c>
      <c r="BA5" s="119" t="s">
        <v>150</v>
      </c>
      <c r="BB5" s="25" t="s">
        <v>46</v>
      </c>
      <c r="BC5" s="92" t="s">
        <v>158</v>
      </c>
      <c r="BD5" s="10" t="s">
        <v>155</v>
      </c>
      <c r="BE5" s="25" t="s">
        <v>46</v>
      </c>
      <c r="BF5" s="92" t="s">
        <v>159</v>
      </c>
      <c r="BG5" s="10" t="s">
        <v>155</v>
      </c>
      <c r="BH5" s="25" t="s">
        <v>46</v>
      </c>
      <c r="BI5" s="92" t="s">
        <v>159</v>
      </c>
      <c r="BJ5" s="10" t="s">
        <v>154</v>
      </c>
      <c r="BK5" s="119" t="s">
        <v>150</v>
      </c>
      <c r="BL5" s="25" t="s">
        <v>46</v>
      </c>
      <c r="BM5" s="92" t="s">
        <v>158</v>
      </c>
      <c r="BN5" s="10" t="s">
        <v>155</v>
      </c>
      <c r="BO5" s="25" t="s">
        <v>46</v>
      </c>
      <c r="BP5" s="92" t="s">
        <v>159</v>
      </c>
      <c r="BQ5" s="10" t="s">
        <v>155</v>
      </c>
      <c r="BR5" s="25" t="s">
        <v>46</v>
      </c>
      <c r="BS5" s="92" t="s">
        <v>159</v>
      </c>
      <c r="BT5" s="10" t="s">
        <v>154</v>
      </c>
      <c r="BU5" s="119" t="s">
        <v>150</v>
      </c>
      <c r="BV5" s="25" t="s">
        <v>46</v>
      </c>
      <c r="BW5" s="92" t="s">
        <v>158</v>
      </c>
      <c r="BX5" s="10" t="s">
        <v>155</v>
      </c>
      <c r="BY5" s="25" t="s">
        <v>46</v>
      </c>
      <c r="BZ5" s="92" t="s">
        <v>159</v>
      </c>
      <c r="CA5" s="10" t="s">
        <v>155</v>
      </c>
      <c r="CB5" s="25" t="s">
        <v>46</v>
      </c>
      <c r="CC5" s="92" t="s">
        <v>159</v>
      </c>
      <c r="CD5" s="10" t="s">
        <v>154</v>
      </c>
      <c r="CE5" s="119" t="s">
        <v>150</v>
      </c>
      <c r="CF5" s="25" t="s">
        <v>46</v>
      </c>
      <c r="CG5" s="92" t="s">
        <v>158</v>
      </c>
      <c r="CH5" s="10" t="s">
        <v>155</v>
      </c>
      <c r="CI5" s="25" t="s">
        <v>46</v>
      </c>
      <c r="CJ5" s="92" t="s">
        <v>159</v>
      </c>
      <c r="CK5" s="10" t="s">
        <v>155</v>
      </c>
      <c r="CL5" s="25" t="s">
        <v>46</v>
      </c>
      <c r="CM5" s="92" t="s">
        <v>159</v>
      </c>
      <c r="CN5" s="10" t="s">
        <v>154</v>
      </c>
      <c r="CO5" s="119" t="s">
        <v>150</v>
      </c>
      <c r="CP5" s="25" t="s">
        <v>46</v>
      </c>
      <c r="CQ5" s="92" t="s">
        <v>158</v>
      </c>
      <c r="CR5" s="10" t="s">
        <v>155</v>
      </c>
      <c r="CS5" s="25" t="s">
        <v>46</v>
      </c>
      <c r="CT5" s="92" t="s">
        <v>159</v>
      </c>
      <c r="CU5" s="10" t="s">
        <v>155</v>
      </c>
      <c r="CV5" s="25" t="s">
        <v>46</v>
      </c>
      <c r="CW5" s="92" t="s">
        <v>159</v>
      </c>
      <c r="CX5" s="10" t="s">
        <v>154</v>
      </c>
      <c r="CY5" s="119" t="s">
        <v>150</v>
      </c>
      <c r="CZ5" s="25" t="s">
        <v>46</v>
      </c>
      <c r="DA5" s="92" t="s">
        <v>158</v>
      </c>
      <c r="DB5" s="10" t="s">
        <v>155</v>
      </c>
      <c r="DC5" s="25" t="s">
        <v>46</v>
      </c>
      <c r="DD5" s="92" t="s">
        <v>159</v>
      </c>
      <c r="DE5" s="10" t="s">
        <v>155</v>
      </c>
      <c r="DF5" s="25" t="s">
        <v>46</v>
      </c>
      <c r="DG5" s="92" t="s">
        <v>159</v>
      </c>
      <c r="DH5" s="10" t="s">
        <v>154</v>
      </c>
      <c r="DI5" s="119" t="s">
        <v>150</v>
      </c>
      <c r="DJ5" s="25" t="s">
        <v>46</v>
      </c>
      <c r="DK5" s="92" t="s">
        <v>158</v>
      </c>
      <c r="DL5" s="10" t="s">
        <v>155</v>
      </c>
      <c r="DM5" s="25" t="s">
        <v>46</v>
      </c>
      <c r="DN5" s="92" t="s">
        <v>159</v>
      </c>
      <c r="DO5" s="10" t="s">
        <v>155</v>
      </c>
      <c r="DP5" s="25" t="s">
        <v>46</v>
      </c>
      <c r="DQ5" s="92" t="s">
        <v>159</v>
      </c>
      <c r="DR5" s="10" t="s">
        <v>154</v>
      </c>
      <c r="DS5" s="119" t="s">
        <v>150</v>
      </c>
      <c r="DT5" s="25" t="s">
        <v>46</v>
      </c>
      <c r="DU5" s="92" t="s">
        <v>158</v>
      </c>
      <c r="DV5" s="10" t="s">
        <v>155</v>
      </c>
      <c r="DW5" s="25" t="s">
        <v>46</v>
      </c>
      <c r="DX5" s="92" t="s">
        <v>159</v>
      </c>
      <c r="DY5" s="10" t="s">
        <v>155</v>
      </c>
      <c r="DZ5" s="25" t="s">
        <v>46</v>
      </c>
      <c r="EA5" s="92" t="s">
        <v>159</v>
      </c>
      <c r="EB5" s="10" t="s">
        <v>154</v>
      </c>
      <c r="EC5" s="119" t="s">
        <v>150</v>
      </c>
      <c r="ED5" s="25" t="s">
        <v>46</v>
      </c>
      <c r="EE5" s="92" t="s">
        <v>158</v>
      </c>
      <c r="EF5" s="10" t="s">
        <v>155</v>
      </c>
      <c r="EG5" s="25" t="s">
        <v>46</v>
      </c>
      <c r="EH5" s="92" t="s">
        <v>159</v>
      </c>
      <c r="EI5" s="10" t="s">
        <v>155</v>
      </c>
      <c r="EJ5" s="25" t="s">
        <v>46</v>
      </c>
      <c r="EK5" s="92" t="s">
        <v>159</v>
      </c>
      <c r="EL5" s="10" t="s">
        <v>154</v>
      </c>
      <c r="EM5" s="119" t="s">
        <v>150</v>
      </c>
      <c r="EN5" s="25" t="s">
        <v>46</v>
      </c>
      <c r="EO5" s="92" t="s">
        <v>158</v>
      </c>
      <c r="EP5" s="10" t="s">
        <v>155</v>
      </c>
      <c r="EQ5" s="25" t="s">
        <v>46</v>
      </c>
      <c r="ER5" s="92" t="s">
        <v>159</v>
      </c>
      <c r="ES5" s="10" t="s">
        <v>155</v>
      </c>
      <c r="ET5" s="25" t="s">
        <v>46</v>
      </c>
      <c r="EU5" s="92" t="s">
        <v>159</v>
      </c>
      <c r="EV5" s="10" t="s">
        <v>154</v>
      </c>
      <c r="EW5" s="119" t="s">
        <v>150</v>
      </c>
      <c r="EX5" s="25" t="s">
        <v>46</v>
      </c>
      <c r="EY5" s="92" t="s">
        <v>158</v>
      </c>
      <c r="EZ5" s="10" t="s">
        <v>155</v>
      </c>
      <c r="FA5" s="25" t="s">
        <v>46</v>
      </c>
      <c r="FB5" s="92" t="s">
        <v>159</v>
      </c>
      <c r="FC5" s="10" t="s">
        <v>155</v>
      </c>
      <c r="FD5" s="25" t="s">
        <v>46</v>
      </c>
      <c r="FE5" s="92" t="s">
        <v>159</v>
      </c>
      <c r="FF5" s="10" t="s">
        <v>154</v>
      </c>
      <c r="FG5" s="119" t="s">
        <v>150</v>
      </c>
      <c r="FH5" s="25" t="s">
        <v>46</v>
      </c>
      <c r="FI5" s="92" t="s">
        <v>158</v>
      </c>
      <c r="FJ5" s="10" t="s">
        <v>155</v>
      </c>
      <c r="FK5" s="25" t="s">
        <v>46</v>
      </c>
      <c r="FL5" s="92" t="s">
        <v>159</v>
      </c>
      <c r="FM5" s="10" t="s">
        <v>155</v>
      </c>
      <c r="FN5" s="25" t="s">
        <v>46</v>
      </c>
      <c r="FO5" s="92" t="s">
        <v>159</v>
      </c>
      <c r="FP5" s="10" t="s">
        <v>154</v>
      </c>
      <c r="FQ5" s="119" t="s">
        <v>150</v>
      </c>
      <c r="FR5" s="25" t="s">
        <v>46</v>
      </c>
      <c r="FS5" s="92" t="s">
        <v>158</v>
      </c>
      <c r="FT5" s="10" t="s">
        <v>155</v>
      </c>
      <c r="FU5" s="25" t="s">
        <v>46</v>
      </c>
      <c r="FV5" s="92" t="s">
        <v>159</v>
      </c>
      <c r="FW5" s="10" t="s">
        <v>155</v>
      </c>
      <c r="FX5" s="25" t="s">
        <v>46</v>
      </c>
      <c r="FY5" s="92" t="s">
        <v>159</v>
      </c>
      <c r="FZ5" s="10" t="s">
        <v>154</v>
      </c>
      <c r="GA5" s="119" t="s">
        <v>150</v>
      </c>
      <c r="GB5" s="25" t="s">
        <v>46</v>
      </c>
      <c r="GC5" s="92" t="s">
        <v>158</v>
      </c>
      <c r="GD5" s="10" t="s">
        <v>155</v>
      </c>
      <c r="GE5" s="25" t="s">
        <v>46</v>
      </c>
      <c r="GF5" s="92" t="s">
        <v>159</v>
      </c>
      <c r="GG5" s="10" t="s">
        <v>155</v>
      </c>
      <c r="GH5" s="25" t="s">
        <v>46</v>
      </c>
      <c r="GI5" s="92" t="s">
        <v>159</v>
      </c>
      <c r="GJ5" s="10" t="s">
        <v>154</v>
      </c>
      <c r="GK5" s="119" t="s">
        <v>150</v>
      </c>
      <c r="GL5" s="25" t="s">
        <v>46</v>
      </c>
      <c r="GM5" s="92" t="s">
        <v>158</v>
      </c>
      <c r="GN5" s="10" t="s">
        <v>155</v>
      </c>
      <c r="GO5" s="25" t="s">
        <v>46</v>
      </c>
      <c r="GP5" s="92" t="s">
        <v>159</v>
      </c>
      <c r="GQ5" s="10" t="s">
        <v>155</v>
      </c>
      <c r="GR5" s="25" t="s">
        <v>46</v>
      </c>
      <c r="GS5" s="92" t="s">
        <v>159</v>
      </c>
      <c r="GT5" s="10" t="s">
        <v>154</v>
      </c>
      <c r="GU5" s="119" t="s">
        <v>150</v>
      </c>
      <c r="GV5" s="25" t="s">
        <v>46</v>
      </c>
      <c r="GW5" s="92" t="s">
        <v>158</v>
      </c>
      <c r="GX5" s="10" t="s">
        <v>155</v>
      </c>
      <c r="GY5" s="25" t="s">
        <v>46</v>
      </c>
      <c r="GZ5" s="92" t="s">
        <v>159</v>
      </c>
      <c r="HA5" s="10" t="s">
        <v>155</v>
      </c>
      <c r="HB5" s="25" t="s">
        <v>46</v>
      </c>
      <c r="HC5" s="92" t="s">
        <v>159</v>
      </c>
      <c r="HD5" s="10" t="s">
        <v>154</v>
      </c>
      <c r="HE5" s="119" t="s">
        <v>150</v>
      </c>
      <c r="HF5" s="25" t="s">
        <v>46</v>
      </c>
      <c r="HG5" s="92" t="s">
        <v>158</v>
      </c>
      <c r="HH5" s="10" t="s">
        <v>155</v>
      </c>
      <c r="HI5" s="25" t="s">
        <v>46</v>
      </c>
      <c r="HJ5" s="92" t="s">
        <v>159</v>
      </c>
      <c r="HK5" s="10" t="s">
        <v>155</v>
      </c>
      <c r="HL5" s="25" t="s">
        <v>46</v>
      </c>
      <c r="HM5" s="92" t="s">
        <v>159</v>
      </c>
      <c r="HN5" s="10" t="s">
        <v>154</v>
      </c>
      <c r="HO5" s="119" t="s">
        <v>150</v>
      </c>
      <c r="HP5" s="25" t="s">
        <v>46</v>
      </c>
      <c r="HQ5" s="92" t="s">
        <v>158</v>
      </c>
      <c r="HR5" s="10" t="s">
        <v>155</v>
      </c>
      <c r="HS5" s="25" t="s">
        <v>46</v>
      </c>
      <c r="HT5" s="92" t="s">
        <v>159</v>
      </c>
      <c r="HU5" s="10" t="s">
        <v>155</v>
      </c>
      <c r="HV5" s="25" t="s">
        <v>46</v>
      </c>
      <c r="HW5" s="92" t="s">
        <v>159</v>
      </c>
      <c r="HX5" s="10" t="s">
        <v>154</v>
      </c>
      <c r="HY5" s="119" t="s">
        <v>150</v>
      </c>
      <c r="HZ5" s="25" t="s">
        <v>46</v>
      </c>
      <c r="IA5" s="92" t="s">
        <v>158</v>
      </c>
      <c r="IB5" s="10" t="s">
        <v>155</v>
      </c>
      <c r="IC5" s="25" t="s">
        <v>46</v>
      </c>
      <c r="ID5" s="92" t="s">
        <v>159</v>
      </c>
      <c r="IE5" s="10" t="s">
        <v>155</v>
      </c>
      <c r="IF5" s="25" t="s">
        <v>46</v>
      </c>
      <c r="IG5" s="92" t="s">
        <v>159</v>
      </c>
      <c r="IH5" s="10" t="s">
        <v>154</v>
      </c>
      <c r="II5" s="119" t="s">
        <v>150</v>
      </c>
      <c r="IJ5" s="25" t="s">
        <v>46</v>
      </c>
      <c r="IK5" s="92" t="s">
        <v>158</v>
      </c>
      <c r="IL5" s="10" t="s">
        <v>155</v>
      </c>
      <c r="IM5" s="25" t="s">
        <v>46</v>
      </c>
      <c r="IN5" s="92" t="s">
        <v>159</v>
      </c>
      <c r="IO5" s="10" t="s">
        <v>155</v>
      </c>
      <c r="IP5" s="25" t="s">
        <v>46</v>
      </c>
      <c r="IQ5" s="92" t="s">
        <v>159</v>
      </c>
      <c r="IR5" s="10" t="s">
        <v>154</v>
      </c>
      <c r="IS5" s="119" t="s">
        <v>150</v>
      </c>
      <c r="IT5" s="25" t="s">
        <v>46</v>
      </c>
      <c r="IU5" s="92" t="s">
        <v>158</v>
      </c>
      <c r="IV5" s="10" t="s">
        <v>155</v>
      </c>
      <c r="IW5" s="25" t="s">
        <v>46</v>
      </c>
      <c r="IX5" s="92" t="s">
        <v>159</v>
      </c>
      <c r="IY5" s="10" t="s">
        <v>155</v>
      </c>
      <c r="IZ5" s="25" t="s">
        <v>46</v>
      </c>
      <c r="JA5" s="92" t="s">
        <v>159</v>
      </c>
      <c r="JB5" s="10" t="s">
        <v>154</v>
      </c>
      <c r="JC5" s="119" t="s">
        <v>150</v>
      </c>
      <c r="JD5" s="25" t="s">
        <v>46</v>
      </c>
      <c r="JE5" s="92" t="s">
        <v>158</v>
      </c>
      <c r="JF5" s="10" t="s">
        <v>155</v>
      </c>
      <c r="JG5" s="25" t="s">
        <v>46</v>
      </c>
      <c r="JH5" s="92" t="s">
        <v>159</v>
      </c>
      <c r="JI5" s="10" t="s">
        <v>155</v>
      </c>
      <c r="JJ5" s="25" t="s">
        <v>46</v>
      </c>
      <c r="JK5" s="92" t="s">
        <v>159</v>
      </c>
      <c r="JL5" s="10" t="s">
        <v>154</v>
      </c>
      <c r="JM5" s="119" t="s">
        <v>150</v>
      </c>
      <c r="JN5" s="25" t="s">
        <v>46</v>
      </c>
      <c r="JO5" s="92" t="s">
        <v>158</v>
      </c>
      <c r="JP5" s="10" t="s">
        <v>155</v>
      </c>
      <c r="JQ5" s="25" t="s">
        <v>46</v>
      </c>
      <c r="JR5" s="92" t="s">
        <v>159</v>
      </c>
      <c r="JS5" s="10" t="s">
        <v>155</v>
      </c>
      <c r="JT5" s="25" t="s">
        <v>46</v>
      </c>
      <c r="JU5" s="92" t="s">
        <v>159</v>
      </c>
      <c r="JV5" s="10" t="s">
        <v>154</v>
      </c>
      <c r="JW5" s="119" t="s">
        <v>150</v>
      </c>
      <c r="JX5" s="25" t="s">
        <v>46</v>
      </c>
      <c r="JY5" s="92" t="s">
        <v>158</v>
      </c>
      <c r="JZ5" s="10" t="s">
        <v>155</v>
      </c>
      <c r="KA5" s="25" t="s">
        <v>46</v>
      </c>
      <c r="KB5" s="92" t="s">
        <v>159</v>
      </c>
      <c r="KC5" s="10" t="s">
        <v>155</v>
      </c>
      <c r="KD5" s="25" t="s">
        <v>46</v>
      </c>
      <c r="KE5" s="92" t="s">
        <v>159</v>
      </c>
      <c r="KF5" s="10" t="s">
        <v>154</v>
      </c>
      <c r="KG5" s="119" t="s">
        <v>150</v>
      </c>
      <c r="KH5" s="25" t="s">
        <v>46</v>
      </c>
      <c r="KI5" s="92" t="s">
        <v>158</v>
      </c>
      <c r="KJ5" s="10" t="s">
        <v>155</v>
      </c>
      <c r="KK5" s="25" t="s">
        <v>46</v>
      </c>
      <c r="KL5" s="92" t="s">
        <v>159</v>
      </c>
      <c r="KM5" s="10" t="s">
        <v>155</v>
      </c>
      <c r="KN5" s="25" t="s">
        <v>46</v>
      </c>
      <c r="KO5" s="92" t="s">
        <v>159</v>
      </c>
      <c r="KP5" s="10" t="s">
        <v>154</v>
      </c>
      <c r="KQ5" s="119" t="s">
        <v>150</v>
      </c>
      <c r="KR5" s="25" t="s">
        <v>46</v>
      </c>
      <c r="KS5" s="92" t="s">
        <v>158</v>
      </c>
      <c r="KT5" s="10" t="s">
        <v>155</v>
      </c>
      <c r="KU5" s="25" t="s">
        <v>46</v>
      </c>
      <c r="KV5" s="92" t="s">
        <v>159</v>
      </c>
      <c r="KW5" s="10" t="s">
        <v>155</v>
      </c>
      <c r="KX5" s="25" t="s">
        <v>46</v>
      </c>
      <c r="KY5" s="92" t="s">
        <v>159</v>
      </c>
      <c r="KZ5" s="10" t="s">
        <v>154</v>
      </c>
      <c r="LA5" s="119" t="s">
        <v>150</v>
      </c>
    </row>
    <row r="6" spans="1:317" x14ac:dyDescent="0.25">
      <c r="A6" s="391" t="s">
        <v>2</v>
      </c>
      <c r="B6" s="12"/>
      <c r="C6" s="4"/>
      <c r="D6" s="25"/>
      <c r="E6" s="92"/>
      <c r="F6" s="10"/>
      <c r="G6" s="25"/>
      <c r="H6" s="92"/>
      <c r="I6" s="10"/>
      <c r="J6" s="25"/>
      <c r="K6" s="92"/>
      <c r="L6" s="10"/>
      <c r="M6" s="119"/>
      <c r="N6" s="25"/>
      <c r="O6" s="92"/>
      <c r="P6" s="10"/>
      <c r="Q6" s="25"/>
      <c r="R6" s="92"/>
      <c r="S6" s="10"/>
      <c r="T6" s="25"/>
      <c r="U6" s="92"/>
      <c r="V6" s="10"/>
      <c r="W6" s="119"/>
      <c r="X6" s="25"/>
      <c r="Y6" s="92"/>
      <c r="Z6" s="10"/>
      <c r="AA6" s="25"/>
      <c r="AB6" s="92"/>
      <c r="AC6" s="10"/>
      <c r="AD6" s="25"/>
      <c r="AE6" s="92"/>
      <c r="AF6" s="10"/>
      <c r="AG6" s="119"/>
      <c r="AH6" s="25"/>
      <c r="AI6" s="92"/>
      <c r="AJ6" s="10"/>
      <c r="AK6" s="25"/>
      <c r="AL6" s="92"/>
      <c r="AM6" s="10"/>
      <c r="AN6" s="25"/>
      <c r="AO6" s="92"/>
      <c r="AP6" s="10"/>
      <c r="AQ6" s="119"/>
      <c r="AR6" s="25"/>
      <c r="AS6" s="92"/>
      <c r="AT6" s="10"/>
      <c r="AU6" s="25"/>
      <c r="AV6" s="92"/>
      <c r="AW6" s="10"/>
      <c r="AX6" s="25"/>
      <c r="AY6" s="92"/>
      <c r="AZ6" s="10"/>
      <c r="BA6" s="119"/>
      <c r="BB6" s="25"/>
      <c r="BC6" s="92"/>
      <c r="BD6" s="10"/>
      <c r="BE6" s="25"/>
      <c r="BF6" s="92"/>
      <c r="BG6" s="10"/>
      <c r="BH6" s="25"/>
      <c r="BI6" s="92"/>
      <c r="BJ6" s="10"/>
      <c r="BK6" s="119"/>
      <c r="BL6" s="25"/>
      <c r="BM6" s="92"/>
      <c r="BN6" s="10"/>
      <c r="BO6" s="25"/>
      <c r="BP6" s="92"/>
      <c r="BQ6" s="10"/>
      <c r="BR6" s="25"/>
      <c r="BS6" s="92"/>
      <c r="BT6" s="10"/>
      <c r="BU6" s="119"/>
      <c r="BV6" s="25"/>
      <c r="BW6" s="92"/>
      <c r="BX6" s="10"/>
      <c r="BY6" s="25"/>
      <c r="BZ6" s="92"/>
      <c r="CA6" s="10"/>
      <c r="CB6" s="25"/>
      <c r="CC6" s="92"/>
      <c r="CD6" s="10"/>
      <c r="CE6" s="119"/>
      <c r="CF6" s="25"/>
      <c r="CG6" s="92"/>
      <c r="CH6" s="10"/>
      <c r="CI6" s="25"/>
      <c r="CJ6" s="92"/>
      <c r="CK6" s="10"/>
      <c r="CL6" s="25"/>
      <c r="CM6" s="92"/>
      <c r="CN6" s="10"/>
      <c r="CO6" s="119"/>
      <c r="CP6" s="25"/>
      <c r="CQ6" s="92"/>
      <c r="CR6" s="10"/>
      <c r="CS6" s="25"/>
      <c r="CT6" s="92"/>
      <c r="CU6" s="10"/>
      <c r="CV6" s="25"/>
      <c r="CW6" s="92"/>
      <c r="CX6" s="10"/>
      <c r="CY6" s="119"/>
      <c r="CZ6" s="25"/>
      <c r="DA6" s="92"/>
      <c r="DB6" s="10"/>
      <c r="DC6" s="25"/>
      <c r="DD6" s="92"/>
      <c r="DE6" s="10"/>
      <c r="DF6" s="25"/>
      <c r="DG6" s="92"/>
      <c r="DH6" s="10"/>
      <c r="DI6" s="119"/>
      <c r="DJ6" s="25"/>
      <c r="DK6" s="92"/>
      <c r="DL6" s="10"/>
      <c r="DM6" s="25"/>
      <c r="DN6" s="92"/>
      <c r="DO6" s="10"/>
      <c r="DP6" s="25"/>
      <c r="DQ6" s="92"/>
      <c r="DR6" s="10"/>
      <c r="DS6" s="119"/>
      <c r="DT6" s="25"/>
      <c r="DU6" s="92"/>
      <c r="DV6" s="10"/>
      <c r="DW6" s="25"/>
      <c r="DX6" s="92"/>
      <c r="DY6" s="10"/>
      <c r="DZ6" s="25"/>
      <c r="EA6" s="92"/>
      <c r="EB6" s="10"/>
      <c r="EC6" s="119"/>
      <c r="ED6" s="25"/>
      <c r="EE6" s="92"/>
      <c r="EF6" s="10"/>
      <c r="EG6" s="25"/>
      <c r="EH6" s="92"/>
      <c r="EI6" s="10"/>
      <c r="EJ6" s="25"/>
      <c r="EK6" s="92"/>
      <c r="EL6" s="10"/>
      <c r="EM6" s="119"/>
      <c r="EN6" s="25"/>
      <c r="EO6" s="92"/>
      <c r="EP6" s="10"/>
      <c r="EQ6" s="25"/>
      <c r="ER6" s="92"/>
      <c r="ES6" s="10"/>
      <c r="ET6" s="25"/>
      <c r="EU6" s="92"/>
      <c r="EV6" s="10"/>
      <c r="EW6" s="119"/>
      <c r="EX6" s="25"/>
      <c r="EY6" s="92"/>
      <c r="EZ6" s="10"/>
      <c r="FA6" s="25"/>
      <c r="FB6" s="92"/>
      <c r="FC6" s="10"/>
      <c r="FD6" s="25"/>
      <c r="FE6" s="92"/>
      <c r="FF6" s="10"/>
      <c r="FG6" s="119"/>
      <c r="FH6" s="25"/>
      <c r="FI6" s="92"/>
      <c r="FJ6" s="10"/>
      <c r="FK6" s="25"/>
      <c r="FL6" s="92"/>
      <c r="FM6" s="10"/>
      <c r="FN6" s="25"/>
      <c r="FO6" s="92"/>
      <c r="FP6" s="10"/>
      <c r="FQ6" s="119"/>
      <c r="FR6" s="25"/>
      <c r="FS6" s="92"/>
      <c r="FT6" s="10"/>
      <c r="FU6" s="25"/>
      <c r="FV6" s="92"/>
      <c r="FW6" s="10"/>
      <c r="FX6" s="25"/>
      <c r="FY6" s="92"/>
      <c r="FZ6" s="10"/>
      <c r="GA6" s="119"/>
      <c r="GB6" s="25"/>
      <c r="GC6" s="92"/>
      <c r="GD6" s="10"/>
      <c r="GE6" s="25"/>
      <c r="GF6" s="92"/>
      <c r="GG6" s="10"/>
      <c r="GH6" s="25"/>
      <c r="GI6" s="92"/>
      <c r="GJ6" s="10"/>
      <c r="GK6" s="119"/>
      <c r="GL6" s="25"/>
      <c r="GM6" s="92"/>
      <c r="GN6" s="10"/>
      <c r="GO6" s="25"/>
      <c r="GP6" s="92"/>
      <c r="GQ6" s="10"/>
      <c r="GR6" s="25"/>
      <c r="GS6" s="92"/>
      <c r="GT6" s="10"/>
      <c r="GU6" s="119"/>
      <c r="GV6" s="25"/>
      <c r="GW6" s="92"/>
      <c r="GX6" s="10"/>
      <c r="GY6" s="25"/>
      <c r="GZ6" s="92"/>
      <c r="HA6" s="10"/>
      <c r="HB6" s="25"/>
      <c r="HC6" s="92"/>
      <c r="HD6" s="10"/>
      <c r="HE6" s="119"/>
      <c r="HF6" s="25"/>
      <c r="HG6" s="92"/>
      <c r="HH6" s="10"/>
      <c r="HI6" s="25"/>
      <c r="HJ6" s="92"/>
      <c r="HK6" s="10"/>
      <c r="HL6" s="25"/>
      <c r="HM6" s="92"/>
      <c r="HN6" s="10"/>
      <c r="HO6" s="119"/>
      <c r="HP6" s="25"/>
      <c r="HQ6" s="92"/>
      <c r="HR6" s="10"/>
      <c r="HS6" s="25"/>
      <c r="HT6" s="92"/>
      <c r="HU6" s="10"/>
      <c r="HV6" s="25"/>
      <c r="HW6" s="92"/>
      <c r="HX6" s="10"/>
      <c r="HY6" s="119"/>
      <c r="HZ6" s="25"/>
      <c r="IA6" s="92"/>
      <c r="IB6" s="10"/>
      <c r="IC6" s="25"/>
      <c r="ID6" s="92"/>
      <c r="IE6" s="10"/>
      <c r="IF6" s="25"/>
      <c r="IG6" s="92"/>
      <c r="IH6" s="10"/>
      <c r="II6" s="119"/>
      <c r="IJ6" s="25"/>
      <c r="IK6" s="92"/>
      <c r="IL6" s="10"/>
      <c r="IM6" s="25"/>
      <c r="IN6" s="92"/>
      <c r="IO6" s="10"/>
      <c r="IP6" s="25"/>
      <c r="IQ6" s="92"/>
      <c r="IR6" s="10"/>
      <c r="IS6" s="119"/>
      <c r="IT6" s="25"/>
      <c r="IU6" s="92"/>
      <c r="IV6" s="10"/>
      <c r="IW6" s="25"/>
      <c r="IX6" s="92"/>
      <c r="IY6" s="10"/>
      <c r="IZ6" s="25"/>
      <c r="JA6" s="92"/>
      <c r="JB6" s="10"/>
      <c r="JC6" s="119"/>
      <c r="JD6" s="25"/>
      <c r="JE6" s="92"/>
      <c r="JF6" s="10"/>
      <c r="JG6" s="25"/>
      <c r="JH6" s="92"/>
      <c r="JI6" s="10"/>
      <c r="JJ6" s="25"/>
      <c r="JK6" s="92"/>
      <c r="JL6" s="10"/>
      <c r="JM6" s="119"/>
      <c r="JN6" s="25"/>
      <c r="JO6" s="92"/>
      <c r="JP6" s="10"/>
      <c r="JQ6" s="25"/>
      <c r="JR6" s="92"/>
      <c r="JS6" s="10"/>
      <c r="JT6" s="25"/>
      <c r="JU6" s="92"/>
      <c r="JV6" s="10"/>
      <c r="JW6" s="119"/>
      <c r="JX6" s="25"/>
      <c r="JY6" s="92"/>
      <c r="JZ6" s="10"/>
      <c r="KA6" s="25"/>
      <c r="KB6" s="92"/>
      <c r="KC6" s="10"/>
      <c r="KD6" s="25"/>
      <c r="KE6" s="92"/>
      <c r="KF6" s="10"/>
      <c r="KG6" s="119"/>
      <c r="KH6" s="25"/>
      <c r="KI6" s="92"/>
      <c r="KJ6" s="10"/>
      <c r="KK6" s="25"/>
      <c r="KL6" s="92"/>
      <c r="KM6" s="10"/>
      <c r="KN6" s="25"/>
      <c r="KO6" s="92"/>
      <c r="KP6" s="10"/>
      <c r="KQ6" s="119"/>
      <c r="KR6" s="25"/>
      <c r="KS6" s="92"/>
      <c r="KT6" s="10"/>
      <c r="KU6" s="25"/>
      <c r="KV6" s="92"/>
      <c r="KW6" s="10"/>
      <c r="KX6" s="25"/>
      <c r="KY6" s="92"/>
      <c r="KZ6" s="10"/>
      <c r="LA6" s="119"/>
      <c r="LC6" s="100"/>
      <c r="LD6" s="100"/>
    </row>
    <row r="7" spans="1:317" x14ac:dyDescent="0.25">
      <c r="A7" s="391" t="s">
        <v>3</v>
      </c>
      <c r="B7" s="12">
        <v>60000</v>
      </c>
      <c r="C7" s="4">
        <v>98000</v>
      </c>
      <c r="D7" s="25"/>
      <c r="E7" s="92">
        <f>D7*B7</f>
        <v>0</v>
      </c>
      <c r="F7" s="10">
        <f t="shared" ref="F7:F43" si="0">D7*C7</f>
        <v>0</v>
      </c>
      <c r="G7" s="25"/>
      <c r="H7" s="92">
        <f t="shared" ref="H7:H43" si="1">G7*B7</f>
        <v>0</v>
      </c>
      <c r="I7" s="10">
        <f t="shared" ref="I7:I43" si="2">G7*C7</f>
        <v>0</v>
      </c>
      <c r="J7" s="25"/>
      <c r="K7" s="92">
        <f t="shared" ref="K7:K43" si="3">J7*B7</f>
        <v>0</v>
      </c>
      <c r="L7" s="10">
        <f t="shared" ref="L7:L43" si="4">J7*C7</f>
        <v>0</v>
      </c>
      <c r="M7" s="119">
        <f>D7+G7+J7</f>
        <v>0</v>
      </c>
      <c r="N7" s="25"/>
      <c r="O7" s="92">
        <f>N7*B7</f>
        <v>0</v>
      </c>
      <c r="P7" s="10">
        <f>N7*C7</f>
        <v>0</v>
      </c>
      <c r="Q7" s="25"/>
      <c r="R7" s="92">
        <f>Q7*B7</f>
        <v>0</v>
      </c>
      <c r="S7" s="10">
        <f>Q7*C7</f>
        <v>0</v>
      </c>
      <c r="T7" s="25"/>
      <c r="U7" s="92">
        <f>T7*B7</f>
        <v>0</v>
      </c>
      <c r="V7" s="10">
        <f>T7*C7</f>
        <v>0</v>
      </c>
      <c r="W7" s="119">
        <f>N7+Q7+T7</f>
        <v>0</v>
      </c>
      <c r="X7" s="25"/>
      <c r="Y7" s="92">
        <f>X7*B7</f>
        <v>0</v>
      </c>
      <c r="Z7" s="10">
        <f>X7*C7</f>
        <v>0</v>
      </c>
      <c r="AA7" s="25"/>
      <c r="AB7" s="92">
        <f>AA7*B7</f>
        <v>0</v>
      </c>
      <c r="AC7" s="10">
        <f>AA7*C7</f>
        <v>0</v>
      </c>
      <c r="AD7" s="25"/>
      <c r="AE7" s="92">
        <f>AD7*B7</f>
        <v>0</v>
      </c>
      <c r="AF7" s="10">
        <f>AD7*C7</f>
        <v>0</v>
      </c>
      <c r="AG7" s="119">
        <f>X7+AA7+AD7</f>
        <v>0</v>
      </c>
      <c r="AH7" s="25"/>
      <c r="AI7" s="92">
        <f>AH7*B7</f>
        <v>0</v>
      </c>
      <c r="AJ7" s="10">
        <f>AH7*C7</f>
        <v>0</v>
      </c>
      <c r="AK7" s="25"/>
      <c r="AL7" s="92">
        <f>AK7*B7</f>
        <v>0</v>
      </c>
      <c r="AM7" s="10">
        <f>AK7*C7</f>
        <v>0</v>
      </c>
      <c r="AN7" s="25"/>
      <c r="AO7" s="92">
        <f>AN7*B7</f>
        <v>0</v>
      </c>
      <c r="AP7" s="10">
        <f>AN7*C7</f>
        <v>0</v>
      </c>
      <c r="AQ7" s="119">
        <f>AH7+AK7+AN7</f>
        <v>0</v>
      </c>
      <c r="AR7" s="25"/>
      <c r="AS7" s="92">
        <f>AR7*B7</f>
        <v>0</v>
      </c>
      <c r="AT7" s="10">
        <f>AR7*C7</f>
        <v>0</v>
      </c>
      <c r="AU7" s="25"/>
      <c r="AV7" s="92">
        <f>AU7*B7</f>
        <v>0</v>
      </c>
      <c r="AW7" s="10">
        <f>AU7*C7</f>
        <v>0</v>
      </c>
      <c r="AX7" s="25"/>
      <c r="AY7" s="92">
        <f>AX7*B7</f>
        <v>0</v>
      </c>
      <c r="AZ7" s="10">
        <f>AX7*C7</f>
        <v>0</v>
      </c>
      <c r="BA7" s="119">
        <f>AR7+AU7+AX7</f>
        <v>0</v>
      </c>
      <c r="BB7" s="25"/>
      <c r="BC7" s="92">
        <f>BB7*B7</f>
        <v>0</v>
      </c>
      <c r="BD7" s="10">
        <f>BB7*C7</f>
        <v>0</v>
      </c>
      <c r="BE7" s="25"/>
      <c r="BF7" s="92">
        <f>BE7*B7</f>
        <v>0</v>
      </c>
      <c r="BG7" s="10">
        <f>BE7*C7</f>
        <v>0</v>
      </c>
      <c r="BH7" s="25"/>
      <c r="BI7" s="92">
        <f>BH7*B7</f>
        <v>0</v>
      </c>
      <c r="BJ7" s="10">
        <f>BH7*C7</f>
        <v>0</v>
      </c>
      <c r="BK7" s="119">
        <f>BB7+BE7+BH7</f>
        <v>0</v>
      </c>
      <c r="BL7" s="25">
        <v>1</v>
      </c>
      <c r="BM7" s="92">
        <f>BL7*B7</f>
        <v>60000</v>
      </c>
      <c r="BN7" s="10">
        <f>BL7*C7</f>
        <v>98000</v>
      </c>
      <c r="BO7" s="25"/>
      <c r="BP7" s="92">
        <f>BO7*B7</f>
        <v>0</v>
      </c>
      <c r="BQ7" s="10">
        <f>BO7*C7</f>
        <v>0</v>
      </c>
      <c r="BR7" s="25"/>
      <c r="BS7" s="92">
        <f>BR7*B7</f>
        <v>0</v>
      </c>
      <c r="BT7" s="10">
        <f>BR7*C7</f>
        <v>0</v>
      </c>
      <c r="BU7" s="119">
        <f>BL7+BO7+BR7</f>
        <v>1</v>
      </c>
      <c r="BV7" s="25"/>
      <c r="BW7" s="92">
        <f>BV7*B7</f>
        <v>0</v>
      </c>
      <c r="BX7" s="10">
        <f>BV7*C7</f>
        <v>0</v>
      </c>
      <c r="BY7" s="25"/>
      <c r="BZ7" s="92">
        <f>BY7*B7</f>
        <v>0</v>
      </c>
      <c r="CA7" s="10">
        <f>BY7*C7</f>
        <v>0</v>
      </c>
      <c r="CB7" s="25"/>
      <c r="CC7" s="92">
        <f>CB7*B7</f>
        <v>0</v>
      </c>
      <c r="CD7" s="10">
        <f>CB7*C7</f>
        <v>0</v>
      </c>
      <c r="CE7" s="119">
        <f>BV7+BY7+CB7</f>
        <v>0</v>
      </c>
      <c r="CF7" s="25"/>
      <c r="CG7" s="92">
        <f>CF7*B7</f>
        <v>0</v>
      </c>
      <c r="CH7" s="10">
        <f>CF7*C7</f>
        <v>0</v>
      </c>
      <c r="CI7" s="25"/>
      <c r="CJ7" s="92">
        <f>CI7*B7</f>
        <v>0</v>
      </c>
      <c r="CK7" s="10">
        <f>CI7*C7</f>
        <v>0</v>
      </c>
      <c r="CL7" s="25"/>
      <c r="CM7" s="92">
        <f>CL7*B7</f>
        <v>0</v>
      </c>
      <c r="CN7" s="10">
        <f>CL7*C7</f>
        <v>0</v>
      </c>
      <c r="CO7" s="119">
        <f>CF7+CI7+CL7</f>
        <v>0</v>
      </c>
      <c r="CP7" s="25"/>
      <c r="CQ7" s="92">
        <f>CP7*B7</f>
        <v>0</v>
      </c>
      <c r="CR7" s="10">
        <f>CP7*C7</f>
        <v>0</v>
      </c>
      <c r="CS7" s="25"/>
      <c r="CT7" s="92">
        <f>CS7*B7</f>
        <v>0</v>
      </c>
      <c r="CU7" s="10">
        <f>CS7*C7</f>
        <v>0</v>
      </c>
      <c r="CV7" s="25"/>
      <c r="CW7" s="92">
        <f>CV7*B7</f>
        <v>0</v>
      </c>
      <c r="CX7" s="10">
        <f>CV7*C7</f>
        <v>0</v>
      </c>
      <c r="CY7" s="119">
        <f>CP7+CS7+CV7</f>
        <v>0</v>
      </c>
      <c r="CZ7" s="25"/>
      <c r="DA7" s="92">
        <f>CZ7*B7</f>
        <v>0</v>
      </c>
      <c r="DB7" s="10">
        <f>CZ7*C7</f>
        <v>0</v>
      </c>
      <c r="DC7" s="25"/>
      <c r="DD7" s="92">
        <f>DC7*B7</f>
        <v>0</v>
      </c>
      <c r="DE7" s="10">
        <f>DC7*C7</f>
        <v>0</v>
      </c>
      <c r="DF7" s="25"/>
      <c r="DG7" s="92">
        <f>DF7*B7</f>
        <v>0</v>
      </c>
      <c r="DH7" s="10">
        <f>DF7*C7</f>
        <v>0</v>
      </c>
      <c r="DI7" s="119">
        <f>CZ7+DC7+DF7</f>
        <v>0</v>
      </c>
      <c r="DJ7" s="25"/>
      <c r="DK7" s="92">
        <f>DJ7*B7</f>
        <v>0</v>
      </c>
      <c r="DL7" s="10">
        <f>DJ7*C7</f>
        <v>0</v>
      </c>
      <c r="DM7" s="25"/>
      <c r="DN7" s="92">
        <f>DM7*B7</f>
        <v>0</v>
      </c>
      <c r="DO7" s="10">
        <f>DM7*C7</f>
        <v>0</v>
      </c>
      <c r="DP7" s="25"/>
      <c r="DQ7" s="92">
        <f>DP7*B7</f>
        <v>0</v>
      </c>
      <c r="DR7" s="10">
        <f>DP7*C7</f>
        <v>0</v>
      </c>
      <c r="DS7" s="119">
        <f>DJ7+DM7+DP7</f>
        <v>0</v>
      </c>
      <c r="DT7" s="25"/>
      <c r="DU7" s="92">
        <f>DT7*B7</f>
        <v>0</v>
      </c>
      <c r="DV7" s="10">
        <f>DT7*C7</f>
        <v>0</v>
      </c>
      <c r="DW7" s="25"/>
      <c r="DX7" s="92">
        <f>DW7*B7</f>
        <v>0</v>
      </c>
      <c r="DY7" s="10">
        <f>DW7*C7</f>
        <v>0</v>
      </c>
      <c r="DZ7" s="25"/>
      <c r="EA7" s="92">
        <f>DZ7*B7</f>
        <v>0</v>
      </c>
      <c r="EB7" s="10">
        <f>DZ7*C7</f>
        <v>0</v>
      </c>
      <c r="EC7" s="119">
        <f>DT7+DW7+DZ7</f>
        <v>0</v>
      </c>
      <c r="ED7" s="25"/>
      <c r="EE7" s="92">
        <f>ED7*B7</f>
        <v>0</v>
      </c>
      <c r="EF7" s="10">
        <f>ED7*C7</f>
        <v>0</v>
      </c>
      <c r="EG7" s="25"/>
      <c r="EH7" s="92">
        <f>EG7*B7</f>
        <v>0</v>
      </c>
      <c r="EI7" s="10">
        <f>EG7*C7</f>
        <v>0</v>
      </c>
      <c r="EJ7" s="25"/>
      <c r="EK7" s="92">
        <f>EJ7*B7</f>
        <v>0</v>
      </c>
      <c r="EL7" s="10">
        <f>EJ7*C7</f>
        <v>0</v>
      </c>
      <c r="EM7" s="119">
        <f>ED7+EG7+EJ7</f>
        <v>0</v>
      </c>
      <c r="EN7" s="25"/>
      <c r="EO7" s="92">
        <f>EN7*B7</f>
        <v>0</v>
      </c>
      <c r="EP7" s="10">
        <f>EN7*C7</f>
        <v>0</v>
      </c>
      <c r="EQ7" s="25"/>
      <c r="ER7" s="92">
        <f>EQ7*B7</f>
        <v>0</v>
      </c>
      <c r="ES7" s="10">
        <f>EQ7*C7</f>
        <v>0</v>
      </c>
      <c r="ET7" s="25"/>
      <c r="EU7" s="92">
        <f>ET7*C7</f>
        <v>0</v>
      </c>
      <c r="EV7" s="10">
        <f>ET7*C7</f>
        <v>0</v>
      </c>
      <c r="EW7" s="119">
        <f>EN7+EQ7+ET7</f>
        <v>0</v>
      </c>
      <c r="EX7" s="25"/>
      <c r="EY7" s="92">
        <f>EX7*B7</f>
        <v>0</v>
      </c>
      <c r="EZ7" s="10">
        <f>EX7*C7</f>
        <v>0</v>
      </c>
      <c r="FA7" s="25">
        <v>1</v>
      </c>
      <c r="FB7" s="92">
        <f>FA7*B7</f>
        <v>60000</v>
      </c>
      <c r="FC7" s="10">
        <f>FA7*C7</f>
        <v>98000</v>
      </c>
      <c r="FD7" s="25"/>
      <c r="FE7" s="92">
        <f>FD7*B7</f>
        <v>0</v>
      </c>
      <c r="FF7" s="10">
        <f>FD7*C7</f>
        <v>0</v>
      </c>
      <c r="FG7" s="119">
        <f>EX7+FA7+FD7</f>
        <v>1</v>
      </c>
      <c r="FH7" s="25"/>
      <c r="FI7" s="92">
        <f>FH7*B7</f>
        <v>0</v>
      </c>
      <c r="FJ7" s="10">
        <f>FH7*C7</f>
        <v>0</v>
      </c>
      <c r="FK7" s="25"/>
      <c r="FL7" s="92">
        <f>FK7*B7</f>
        <v>0</v>
      </c>
      <c r="FM7" s="10">
        <f>FK7*C7</f>
        <v>0</v>
      </c>
      <c r="FN7" s="25"/>
      <c r="FO7" s="92">
        <f>FN7*B7</f>
        <v>0</v>
      </c>
      <c r="FP7" s="10">
        <f>FN7*C7</f>
        <v>0</v>
      </c>
      <c r="FQ7" s="119">
        <f>FH7+FK7+FN7</f>
        <v>0</v>
      </c>
      <c r="FR7" s="25"/>
      <c r="FS7" s="92">
        <f>FR7*B7</f>
        <v>0</v>
      </c>
      <c r="FT7" s="10">
        <f>FR7*C7</f>
        <v>0</v>
      </c>
      <c r="FU7" s="25"/>
      <c r="FV7" s="92">
        <f>FU7*B7</f>
        <v>0</v>
      </c>
      <c r="FW7" s="10">
        <f>FU7*C7</f>
        <v>0</v>
      </c>
      <c r="FX7" s="25"/>
      <c r="FY7" s="92">
        <f>FX7*B7</f>
        <v>0</v>
      </c>
      <c r="FZ7" s="10">
        <f>FX7*C7</f>
        <v>0</v>
      </c>
      <c r="GA7" s="119">
        <f>FR7+FU7+FX7</f>
        <v>0</v>
      </c>
      <c r="GB7" s="25">
        <v>1</v>
      </c>
      <c r="GC7" s="92">
        <f>GB7*B7</f>
        <v>60000</v>
      </c>
      <c r="GD7" s="10">
        <f>GB7*C7</f>
        <v>98000</v>
      </c>
      <c r="GE7" s="25"/>
      <c r="GF7" s="92">
        <f>GE7*B7</f>
        <v>0</v>
      </c>
      <c r="GG7" s="10">
        <f>GE7*C7</f>
        <v>0</v>
      </c>
      <c r="GH7" s="25"/>
      <c r="GI7" s="92">
        <f>GH7*B7</f>
        <v>0</v>
      </c>
      <c r="GJ7" s="10">
        <f>GH7*C7</f>
        <v>0</v>
      </c>
      <c r="GK7" s="119">
        <f>GB7+GE7+GH7</f>
        <v>1</v>
      </c>
      <c r="GL7" s="25">
        <f>1</f>
        <v>1</v>
      </c>
      <c r="GM7" s="92">
        <f>GL7*B7</f>
        <v>60000</v>
      </c>
      <c r="GN7" s="10">
        <f>GL7*C7</f>
        <v>98000</v>
      </c>
      <c r="GO7" s="25"/>
      <c r="GP7" s="92">
        <f>GO7*B7</f>
        <v>0</v>
      </c>
      <c r="GQ7" s="10">
        <f>GO7*C7</f>
        <v>0</v>
      </c>
      <c r="GR7" s="25"/>
      <c r="GS7" s="92">
        <f>GR7*B7</f>
        <v>0</v>
      </c>
      <c r="GT7" s="10" t="s">
        <v>262</v>
      </c>
      <c r="GU7" s="119">
        <f>GL7+GO7+GR7</f>
        <v>1</v>
      </c>
      <c r="GV7" s="25"/>
      <c r="GW7" s="92">
        <f>GV7*B7</f>
        <v>0</v>
      </c>
      <c r="GX7" s="10">
        <f>GV7*C7</f>
        <v>0</v>
      </c>
      <c r="GY7" s="25"/>
      <c r="GZ7" s="92">
        <f>GY7*B7</f>
        <v>0</v>
      </c>
      <c r="HA7" s="10">
        <f>GY7*C7</f>
        <v>0</v>
      </c>
      <c r="HB7" s="25"/>
      <c r="HC7" s="92">
        <f>HB7*B7</f>
        <v>0</v>
      </c>
      <c r="HD7" s="10">
        <f>HB7*C7</f>
        <v>0</v>
      </c>
      <c r="HE7" s="119">
        <f>GV7+GY7+HB7</f>
        <v>0</v>
      </c>
      <c r="HF7" s="25"/>
      <c r="HG7" s="92">
        <f>HF7*B7</f>
        <v>0</v>
      </c>
      <c r="HH7" s="10">
        <f>HF7*C7</f>
        <v>0</v>
      </c>
      <c r="HI7" s="25"/>
      <c r="HJ7" s="92">
        <f>HI7*B7</f>
        <v>0</v>
      </c>
      <c r="HK7" s="10">
        <f>HI7*C7</f>
        <v>0</v>
      </c>
      <c r="HL7" s="25"/>
      <c r="HM7" s="92">
        <f>HL7*B7</f>
        <v>0</v>
      </c>
      <c r="HN7" s="10">
        <f>HL7*C7</f>
        <v>0</v>
      </c>
      <c r="HO7" s="119">
        <f>HF7+HI7+HL7</f>
        <v>0</v>
      </c>
      <c r="HP7" s="25"/>
      <c r="HQ7" s="92">
        <f>HP7*B7</f>
        <v>0</v>
      </c>
      <c r="HR7" s="10">
        <f>HP7*C7</f>
        <v>0</v>
      </c>
      <c r="HS7" s="25"/>
      <c r="HT7" s="92">
        <f>HS7*B7</f>
        <v>0</v>
      </c>
      <c r="HU7" s="10">
        <f>HS7*C7</f>
        <v>0</v>
      </c>
      <c r="HV7" s="25"/>
      <c r="HW7" s="92">
        <f>HV7*B7</f>
        <v>0</v>
      </c>
      <c r="HX7" s="10">
        <f>HV7*C7</f>
        <v>0</v>
      </c>
      <c r="HY7" s="119">
        <f>HP7+HS7+HV7</f>
        <v>0</v>
      </c>
      <c r="HZ7" s="25"/>
      <c r="IA7" s="92">
        <f>HZ7*B7</f>
        <v>0</v>
      </c>
      <c r="IB7" s="10">
        <f>HZ7*C7</f>
        <v>0</v>
      </c>
      <c r="IC7" s="25"/>
      <c r="ID7" s="92">
        <f>IC7*B7</f>
        <v>0</v>
      </c>
      <c r="IE7" s="10">
        <f>IC7*C7</f>
        <v>0</v>
      </c>
      <c r="IF7" s="25"/>
      <c r="IG7" s="92">
        <f>IF7*B7</f>
        <v>0</v>
      </c>
      <c r="IH7" s="10">
        <f>IF7*C7</f>
        <v>0</v>
      </c>
      <c r="II7" s="119">
        <f>HZ7+IC7+IF7</f>
        <v>0</v>
      </c>
      <c r="IJ7" s="25"/>
      <c r="IK7" s="92">
        <f>IJ7*B7</f>
        <v>0</v>
      </c>
      <c r="IL7" s="10">
        <f>IJ7*C7</f>
        <v>0</v>
      </c>
      <c r="IM7" s="25"/>
      <c r="IN7" s="92">
        <f>IM7*B7</f>
        <v>0</v>
      </c>
      <c r="IO7" s="10">
        <f>IM7*C7</f>
        <v>0</v>
      </c>
      <c r="IP7" s="25"/>
      <c r="IQ7" s="92">
        <f>IP7*B7</f>
        <v>0</v>
      </c>
      <c r="IR7" s="10">
        <f>IP7*C7</f>
        <v>0</v>
      </c>
      <c r="IS7" s="119">
        <f>IJ7+IM7+IP7</f>
        <v>0</v>
      </c>
      <c r="IT7" s="25"/>
      <c r="IU7" s="92">
        <f>IT7*B7</f>
        <v>0</v>
      </c>
      <c r="IV7" s="10">
        <f>IT7*C7</f>
        <v>0</v>
      </c>
      <c r="IW7" s="463"/>
      <c r="IX7" s="92">
        <f>IW7*B7</f>
        <v>0</v>
      </c>
      <c r="IY7" s="10">
        <f>IW7*C7</f>
        <v>0</v>
      </c>
      <c r="IZ7" s="463"/>
      <c r="JA7" s="92">
        <f>IZ7*B7</f>
        <v>0</v>
      </c>
      <c r="JB7" s="10">
        <f>IZ7*C7</f>
        <v>0</v>
      </c>
      <c r="JC7" s="119">
        <f>IT7+IW7+IZ7</f>
        <v>0</v>
      </c>
      <c r="JD7" s="463"/>
      <c r="JE7" s="92">
        <f>JD7*B7</f>
        <v>0</v>
      </c>
      <c r="JF7" s="10">
        <f>JD7*C7</f>
        <v>0</v>
      </c>
      <c r="JG7" s="463"/>
      <c r="JH7" s="92">
        <f>JG7*B7</f>
        <v>0</v>
      </c>
      <c r="JI7" s="10">
        <f>JG7*C7</f>
        <v>0</v>
      </c>
      <c r="JJ7" s="463"/>
      <c r="JK7" s="92">
        <f>JJ7*EL7</f>
        <v>0</v>
      </c>
      <c r="JL7" s="10">
        <f>JJ7*EM7</f>
        <v>0</v>
      </c>
      <c r="JM7" s="119">
        <f>JD7+JG7+JJ7</f>
        <v>0</v>
      </c>
      <c r="JN7" s="463"/>
      <c r="JO7" s="92">
        <f>JN7*B7</f>
        <v>0</v>
      </c>
      <c r="JP7" s="10">
        <f>JN7*C7</f>
        <v>0</v>
      </c>
      <c r="JQ7" s="463"/>
      <c r="JR7" s="92">
        <f>JQ7*B7</f>
        <v>0</v>
      </c>
      <c r="JS7" s="10">
        <f>JQ7*C7</f>
        <v>0</v>
      </c>
      <c r="JT7" s="463"/>
      <c r="JU7" s="92">
        <f>JT7*B7</f>
        <v>0</v>
      </c>
      <c r="JV7" s="10">
        <f>JT7*C7</f>
        <v>0</v>
      </c>
      <c r="JW7" s="119">
        <f>JN7+JQ7+JT7</f>
        <v>0</v>
      </c>
      <c r="JX7" s="463"/>
      <c r="JY7" s="92">
        <f>JX7*B7</f>
        <v>0</v>
      </c>
      <c r="JZ7" s="10">
        <f>JX7*C7</f>
        <v>0</v>
      </c>
      <c r="KA7" s="463"/>
      <c r="KB7" s="92">
        <f>KA7*B7</f>
        <v>0</v>
      </c>
      <c r="KC7" s="10">
        <f>KA7*C7</f>
        <v>0</v>
      </c>
      <c r="KD7" s="463"/>
      <c r="KE7" s="92">
        <f>KD7*B7</f>
        <v>0</v>
      </c>
      <c r="KF7" s="10">
        <f>KD7*C7</f>
        <v>0</v>
      </c>
      <c r="KG7" s="119">
        <f>JX7+KA7+KD7</f>
        <v>0</v>
      </c>
      <c r="KH7" s="463"/>
      <c r="KI7" s="92">
        <f>KH7*B7</f>
        <v>0</v>
      </c>
      <c r="KJ7" s="10">
        <f>KH7*C7</f>
        <v>0</v>
      </c>
      <c r="KK7" s="463"/>
      <c r="KL7" s="92">
        <f>KK7*B7</f>
        <v>0</v>
      </c>
      <c r="KM7" s="10">
        <f>KK7*C7</f>
        <v>0</v>
      </c>
      <c r="KN7" s="463"/>
      <c r="KO7" s="92">
        <f>KN7*B7</f>
        <v>0</v>
      </c>
      <c r="KP7" s="10">
        <f>KN7*C7</f>
        <v>0</v>
      </c>
      <c r="KQ7" s="119">
        <f>KH7+KK7+KN7</f>
        <v>0</v>
      </c>
      <c r="KR7" s="463"/>
      <c r="KS7" s="92">
        <f>KR7*B7</f>
        <v>0</v>
      </c>
      <c r="KT7" s="10">
        <f>KR7*C7</f>
        <v>0</v>
      </c>
      <c r="KU7" s="463"/>
      <c r="KV7" s="92">
        <f>KU7*B7</f>
        <v>0</v>
      </c>
      <c r="KW7" s="10">
        <f>KU7*C7</f>
        <v>0</v>
      </c>
      <c r="KX7" s="463"/>
      <c r="KY7" s="92">
        <f>KX7*B7</f>
        <v>0</v>
      </c>
      <c r="KZ7" s="10">
        <f>KX7*C7</f>
        <v>0</v>
      </c>
      <c r="LA7" s="119">
        <f>KR7+KU7+KX7</f>
        <v>0</v>
      </c>
      <c r="LC7" s="100">
        <f>M7+W7+BU7+BK7+BA7+AQ7+AG7+CE7+CO7+CY7+DI7+DS7+EC7+EM7+EW7+FG7+FQ7+GA7+GK7+GU7+HE7+HO7+HY7+II7+IS7+JC7+JM7+JW7+KG7+KQ7+LA7</f>
        <v>4</v>
      </c>
      <c r="LD7" s="100">
        <f t="shared" ref="LD7:LD76" si="5">LC7*C7</f>
        <v>392000</v>
      </c>
    </row>
    <row r="8" spans="1:317" x14ac:dyDescent="0.25">
      <c r="A8" s="391" t="s">
        <v>4</v>
      </c>
      <c r="B8" s="12">
        <v>60000</v>
      </c>
      <c r="C8" s="4">
        <v>98000</v>
      </c>
      <c r="D8" s="25"/>
      <c r="E8" s="92">
        <f t="shared" ref="E8:E43" si="6">D8*B8</f>
        <v>0</v>
      </c>
      <c r="F8" s="10">
        <f t="shared" si="0"/>
        <v>0</v>
      </c>
      <c r="G8" s="25"/>
      <c r="H8" s="92">
        <f t="shared" si="1"/>
        <v>0</v>
      </c>
      <c r="I8" s="10">
        <f t="shared" si="2"/>
        <v>0</v>
      </c>
      <c r="J8" s="25"/>
      <c r="K8" s="92">
        <f t="shared" si="3"/>
        <v>0</v>
      </c>
      <c r="L8" s="10">
        <f t="shared" si="4"/>
        <v>0</v>
      </c>
      <c r="M8" s="119">
        <f t="shared" ref="M8:M32" si="7">D8+G8+J8</f>
        <v>0</v>
      </c>
      <c r="N8" s="25"/>
      <c r="O8" s="92">
        <f t="shared" ref="O8:O78" si="8">N8*B8</f>
        <v>0</v>
      </c>
      <c r="P8" s="10">
        <f t="shared" ref="P8:P78" si="9">N8*C8</f>
        <v>0</v>
      </c>
      <c r="Q8" s="25"/>
      <c r="R8" s="92">
        <f t="shared" ref="R8:R78" si="10">Q8*B8</f>
        <v>0</v>
      </c>
      <c r="S8" s="10">
        <f t="shared" ref="S8:S78" si="11">Q8*C8</f>
        <v>0</v>
      </c>
      <c r="T8" s="25"/>
      <c r="U8" s="92">
        <f t="shared" ref="U8:U78" si="12">T8*B8</f>
        <v>0</v>
      </c>
      <c r="V8" s="10">
        <f t="shared" ref="V8:V78" si="13">T8*C8</f>
        <v>0</v>
      </c>
      <c r="W8" s="119">
        <f t="shared" ref="W8:W26" si="14">N8+Q8+T8</f>
        <v>0</v>
      </c>
      <c r="X8" s="25"/>
      <c r="Y8" s="92">
        <f t="shared" ref="Y8:Y78" si="15">X8*B8</f>
        <v>0</v>
      </c>
      <c r="Z8" s="10">
        <f t="shared" ref="Z8:Z78" si="16">X8*C8</f>
        <v>0</v>
      </c>
      <c r="AA8" s="25"/>
      <c r="AB8" s="92">
        <f t="shared" ref="AB8:AB78" si="17">AA8*B8</f>
        <v>0</v>
      </c>
      <c r="AC8" s="10">
        <f t="shared" ref="AC8:AC78" si="18">AA8*C8</f>
        <v>0</v>
      </c>
      <c r="AD8" s="25"/>
      <c r="AE8" s="92">
        <f t="shared" ref="AE8:AE78" si="19">AD8*B8</f>
        <v>0</v>
      </c>
      <c r="AF8" s="10">
        <f t="shared" ref="AF8:AF78" si="20">AD8*C8</f>
        <v>0</v>
      </c>
      <c r="AG8" s="119">
        <f t="shared" ref="AG8:AG26" si="21">X8+AA8+AD8</f>
        <v>0</v>
      </c>
      <c r="AH8" s="25"/>
      <c r="AI8" s="92">
        <f t="shared" ref="AI8:AI78" si="22">AH8*B8</f>
        <v>0</v>
      </c>
      <c r="AJ8" s="10">
        <f t="shared" ref="AJ8:AJ78" si="23">AH8*C8</f>
        <v>0</v>
      </c>
      <c r="AK8" s="25"/>
      <c r="AL8" s="92">
        <f t="shared" ref="AL8:AL78" si="24">AK8*B8</f>
        <v>0</v>
      </c>
      <c r="AM8" s="10">
        <f t="shared" ref="AM8:AM78" si="25">AK8*C8</f>
        <v>0</v>
      </c>
      <c r="AN8" s="25"/>
      <c r="AO8" s="92">
        <f t="shared" ref="AO8:AO78" si="26">AN8*B8</f>
        <v>0</v>
      </c>
      <c r="AP8" s="10">
        <f t="shared" ref="AP8:AP78" si="27">AN8*C8</f>
        <v>0</v>
      </c>
      <c r="AQ8" s="119">
        <f t="shared" ref="AQ8:AQ31" si="28">AH8+AK8+AN8</f>
        <v>0</v>
      </c>
      <c r="AR8" s="25"/>
      <c r="AS8" s="92">
        <f t="shared" ref="AS8:AS78" si="29">AR8*B8</f>
        <v>0</v>
      </c>
      <c r="AT8" s="10">
        <f t="shared" ref="AT8:AT78" si="30">AR8*C8</f>
        <v>0</v>
      </c>
      <c r="AU8" s="25"/>
      <c r="AV8" s="92">
        <f t="shared" ref="AV8:AV78" si="31">AU8*B8</f>
        <v>0</v>
      </c>
      <c r="AW8" s="10">
        <f t="shared" ref="AW8:AW78" si="32">AU8*C8</f>
        <v>0</v>
      </c>
      <c r="AX8" s="25"/>
      <c r="AY8" s="92">
        <f t="shared" ref="AY8:AY78" si="33">AX8*B8</f>
        <v>0</v>
      </c>
      <c r="AZ8" s="10">
        <f t="shared" ref="AZ8:AZ78" si="34">AX8*C8</f>
        <v>0</v>
      </c>
      <c r="BA8" s="119">
        <f t="shared" ref="BA8:BA35" si="35">AR8+AU8+AX8</f>
        <v>0</v>
      </c>
      <c r="BB8" s="25"/>
      <c r="BC8" s="92">
        <f t="shared" ref="BC8:BC78" si="36">BB8*B8</f>
        <v>0</v>
      </c>
      <c r="BD8" s="10">
        <f t="shared" ref="BD8:BD78" si="37">BB8*C8</f>
        <v>0</v>
      </c>
      <c r="BE8" s="25"/>
      <c r="BF8" s="92">
        <f t="shared" ref="BF8:BF78" si="38">BE8*B8</f>
        <v>0</v>
      </c>
      <c r="BG8" s="10">
        <f t="shared" ref="BG8:BG78" si="39">BE8*C8</f>
        <v>0</v>
      </c>
      <c r="BH8" s="25"/>
      <c r="BI8" s="92">
        <f t="shared" ref="BI8:BI78" si="40">BH8*B8</f>
        <v>0</v>
      </c>
      <c r="BJ8" s="10">
        <f t="shared" ref="BJ8:BJ78" si="41">BH8*C8</f>
        <v>0</v>
      </c>
      <c r="BK8" s="119">
        <f t="shared" ref="BK8:BK30" si="42">BB8+BE8+BH8</f>
        <v>0</v>
      </c>
      <c r="BL8" s="25"/>
      <c r="BM8" s="92">
        <f t="shared" ref="BM8:BM78" si="43">BL8*B8</f>
        <v>0</v>
      </c>
      <c r="BN8" s="10">
        <f t="shared" ref="BN8:BN78" si="44">BL8*C8</f>
        <v>0</v>
      </c>
      <c r="BO8" s="25"/>
      <c r="BP8" s="92">
        <f t="shared" ref="BP8:BP78" si="45">BO8*B8</f>
        <v>0</v>
      </c>
      <c r="BQ8" s="10">
        <f t="shared" ref="BQ8:BQ78" si="46">BO8*C8</f>
        <v>0</v>
      </c>
      <c r="BR8" s="25"/>
      <c r="BS8" s="92">
        <f t="shared" ref="BS8:BS78" si="47">BR8*B8</f>
        <v>0</v>
      </c>
      <c r="BT8" s="10">
        <f t="shared" ref="BT8:BT78" si="48">BR8*C8</f>
        <v>0</v>
      </c>
      <c r="BU8" s="119">
        <f t="shared" ref="BU8:BU65" si="49">BL8+BO8+BR8</f>
        <v>0</v>
      </c>
      <c r="BV8" s="25"/>
      <c r="BW8" s="92">
        <f t="shared" ref="BW8:BW78" si="50">BV8*B8</f>
        <v>0</v>
      </c>
      <c r="BX8" s="10">
        <f t="shared" ref="BX8:BX78" si="51">BV8*C8</f>
        <v>0</v>
      </c>
      <c r="BY8" s="25"/>
      <c r="BZ8" s="92">
        <f t="shared" ref="BZ8:BZ78" si="52">BY8*B8</f>
        <v>0</v>
      </c>
      <c r="CA8" s="10">
        <f t="shared" ref="CA8:CA78" si="53">BY8*C8</f>
        <v>0</v>
      </c>
      <c r="CB8" s="25"/>
      <c r="CC8" s="92">
        <f t="shared" ref="CC8:CC78" si="54">CB8*B8</f>
        <v>0</v>
      </c>
      <c r="CD8" s="10">
        <f t="shared" ref="CD8:CD78" si="55">CB8*C8</f>
        <v>0</v>
      </c>
      <c r="CE8" s="119">
        <f t="shared" ref="CE8:CE65" si="56">BV8+BY8+CB8</f>
        <v>0</v>
      </c>
      <c r="CF8" s="25"/>
      <c r="CG8" s="92">
        <f t="shared" ref="CG8:CG78" si="57">CF8*B8</f>
        <v>0</v>
      </c>
      <c r="CH8" s="10">
        <f t="shared" ref="CH8:CH78" si="58">CF8*C8</f>
        <v>0</v>
      </c>
      <c r="CI8" s="25"/>
      <c r="CJ8" s="92">
        <f t="shared" ref="CJ8:CJ78" si="59">CI8*B8</f>
        <v>0</v>
      </c>
      <c r="CK8" s="10">
        <f t="shared" ref="CK8:CK78" si="60">CI8*C8</f>
        <v>0</v>
      </c>
      <c r="CL8" s="25"/>
      <c r="CM8" s="92">
        <f t="shared" ref="CM8:CM78" si="61">CL8*B8</f>
        <v>0</v>
      </c>
      <c r="CN8" s="10">
        <f t="shared" ref="CN8:CN78" si="62">CL8*C8</f>
        <v>0</v>
      </c>
      <c r="CO8" s="119">
        <f t="shared" ref="CO8:CO65" si="63">CF8+CI8+CL8</f>
        <v>0</v>
      </c>
      <c r="CP8" s="25"/>
      <c r="CQ8" s="92">
        <f t="shared" ref="CQ8:CQ78" si="64">CP8*B8</f>
        <v>0</v>
      </c>
      <c r="CR8" s="10">
        <f t="shared" ref="CR8:CR78" si="65">CP8*C8</f>
        <v>0</v>
      </c>
      <c r="CS8" s="25"/>
      <c r="CT8" s="92">
        <f t="shared" ref="CT8:CT78" si="66">CS8*B8</f>
        <v>0</v>
      </c>
      <c r="CU8" s="10">
        <f t="shared" ref="CU8:CU78" si="67">CS8*C8</f>
        <v>0</v>
      </c>
      <c r="CV8" s="25"/>
      <c r="CW8" s="92">
        <f t="shared" ref="CW8:CW78" si="68">CV8*B8</f>
        <v>0</v>
      </c>
      <c r="CX8" s="10">
        <f t="shared" ref="CX8:CX78" si="69">CV8*C8</f>
        <v>0</v>
      </c>
      <c r="CY8" s="119">
        <f t="shared" ref="CY8:CY65" si="70">CP8+CS8+CV8</f>
        <v>0</v>
      </c>
      <c r="CZ8" s="25"/>
      <c r="DA8" s="92">
        <f t="shared" ref="DA8:DA78" si="71">CZ8*B8</f>
        <v>0</v>
      </c>
      <c r="DB8" s="10">
        <f t="shared" ref="DB8:DB78" si="72">CZ8*C8</f>
        <v>0</v>
      </c>
      <c r="DC8" s="25"/>
      <c r="DD8" s="92">
        <f t="shared" ref="DD8:DD78" si="73">DC8*B8</f>
        <v>0</v>
      </c>
      <c r="DE8" s="10">
        <f t="shared" ref="DE8:DE78" si="74">DC8*C8</f>
        <v>0</v>
      </c>
      <c r="DF8" s="25"/>
      <c r="DG8" s="92">
        <f t="shared" ref="DG8:DG78" si="75">DF8*B8</f>
        <v>0</v>
      </c>
      <c r="DH8" s="10">
        <f t="shared" ref="DH8:DH78" si="76">DF8*C8</f>
        <v>0</v>
      </c>
      <c r="DI8" s="119">
        <f t="shared" ref="DI8:DI65" si="77">CZ8+DC8+DF8</f>
        <v>0</v>
      </c>
      <c r="DJ8" s="25"/>
      <c r="DK8" s="92">
        <f t="shared" ref="DK8:DK77" si="78">DJ8*B8</f>
        <v>0</v>
      </c>
      <c r="DL8" s="10">
        <f t="shared" ref="DL8:DL77" si="79">DJ8*C8</f>
        <v>0</v>
      </c>
      <c r="DM8" s="25"/>
      <c r="DN8" s="92">
        <f t="shared" ref="DN8:DN78" si="80">DM8*B8</f>
        <v>0</v>
      </c>
      <c r="DO8" s="10">
        <f t="shared" ref="DO8:DO78" si="81">DM8*C8</f>
        <v>0</v>
      </c>
      <c r="DP8" s="25"/>
      <c r="DQ8" s="92">
        <f t="shared" ref="DQ8:DQ78" si="82">DP8*B8</f>
        <v>0</v>
      </c>
      <c r="DR8" s="10">
        <f t="shared" ref="DR8:DR78" si="83">DP8*C8</f>
        <v>0</v>
      </c>
      <c r="DS8" s="119">
        <f t="shared" ref="DS8:DS65" si="84">DJ8+DM8+DP8</f>
        <v>0</v>
      </c>
      <c r="DT8" s="25"/>
      <c r="DU8" s="92">
        <f t="shared" ref="DU8:DU77" si="85">DT8*B8</f>
        <v>0</v>
      </c>
      <c r="DV8" s="10">
        <f t="shared" ref="DV8:DV77" si="86">DT8*C8</f>
        <v>0</v>
      </c>
      <c r="DW8" s="25"/>
      <c r="DX8" s="92">
        <f t="shared" ref="DX8:DX77" si="87">DW8*B8</f>
        <v>0</v>
      </c>
      <c r="DY8" s="10">
        <f t="shared" ref="DY8:DY77" si="88">DW8*C8</f>
        <v>0</v>
      </c>
      <c r="DZ8" s="25"/>
      <c r="EA8" s="92">
        <f t="shared" ref="EA8:EA77" si="89">DZ8*B8</f>
        <v>0</v>
      </c>
      <c r="EB8" s="10">
        <f t="shared" ref="EB8:EB77" si="90">DZ8*C8</f>
        <v>0</v>
      </c>
      <c r="EC8" s="119">
        <f t="shared" ref="EC8:EC65" si="91">DT8+DW8+DZ8</f>
        <v>0</v>
      </c>
      <c r="ED8" s="25"/>
      <c r="EE8" s="92">
        <f t="shared" ref="EE8:EE77" si="92">ED8*B8</f>
        <v>0</v>
      </c>
      <c r="EF8" s="10">
        <f t="shared" ref="EF8:EF77" si="93">ED8*C8</f>
        <v>0</v>
      </c>
      <c r="EG8" s="25"/>
      <c r="EH8" s="92">
        <f t="shared" ref="EH8:EH77" si="94">EG8*B8</f>
        <v>0</v>
      </c>
      <c r="EI8" s="10">
        <f t="shared" ref="EI8:EI77" si="95">EG8*C8</f>
        <v>0</v>
      </c>
      <c r="EJ8" s="25"/>
      <c r="EK8" s="92">
        <f t="shared" ref="EK8:EK77" si="96">EJ8*B8</f>
        <v>0</v>
      </c>
      <c r="EL8" s="10">
        <f t="shared" ref="EL8:EL77" si="97">EJ8*C8</f>
        <v>0</v>
      </c>
      <c r="EM8" s="119">
        <f t="shared" ref="EM8:EM65" si="98">ED8+EG8+EJ8</f>
        <v>0</v>
      </c>
      <c r="EN8" s="25"/>
      <c r="EO8" s="92">
        <f t="shared" ref="EO8:EO76" si="99">EN8*B8</f>
        <v>0</v>
      </c>
      <c r="EP8" s="10">
        <f t="shared" ref="EP8:EP76" si="100">EN8*C8</f>
        <v>0</v>
      </c>
      <c r="EQ8" s="25"/>
      <c r="ER8" s="92">
        <f t="shared" ref="ER8:ER76" si="101">EQ8*B8</f>
        <v>0</v>
      </c>
      <c r="ES8" s="10">
        <f t="shared" ref="ES8:ES76" si="102">EQ8*C8</f>
        <v>0</v>
      </c>
      <c r="ET8" s="25"/>
      <c r="EU8" s="92">
        <f t="shared" ref="EU8:EU34" si="103">ET8*C8</f>
        <v>0</v>
      </c>
      <c r="EV8" s="10">
        <f t="shared" ref="EV8:EV76" si="104">ET8*C8</f>
        <v>0</v>
      </c>
      <c r="EW8" s="119">
        <f t="shared" ref="EW8:EW35" si="105">EN8+EQ8+ET8</f>
        <v>0</v>
      </c>
      <c r="EX8" s="25"/>
      <c r="EY8" s="92">
        <f t="shared" ref="EY8:EY76" si="106">EX8*B8</f>
        <v>0</v>
      </c>
      <c r="EZ8" s="10">
        <f t="shared" ref="EZ8:EZ76" si="107">EX8*C8</f>
        <v>0</v>
      </c>
      <c r="FA8" s="25"/>
      <c r="FB8" s="92">
        <f t="shared" ref="FB8:FB76" si="108">FA8*B8</f>
        <v>0</v>
      </c>
      <c r="FC8" s="10">
        <f t="shared" ref="FC8:FC76" si="109">FA8*C8</f>
        <v>0</v>
      </c>
      <c r="FD8" s="25"/>
      <c r="FE8" s="92">
        <f t="shared" ref="FE8:FE76" si="110">FD8*B8</f>
        <v>0</v>
      </c>
      <c r="FF8" s="10">
        <f t="shared" ref="FF8:FF76" si="111">FD8*C8</f>
        <v>0</v>
      </c>
      <c r="FG8" s="119">
        <f t="shared" ref="FG8:FG65" si="112">EX8+FA8+FD8</f>
        <v>0</v>
      </c>
      <c r="FH8" s="25"/>
      <c r="FI8" s="92">
        <f t="shared" ref="FI8:FI76" si="113">FH8*B8</f>
        <v>0</v>
      </c>
      <c r="FJ8" s="10">
        <f t="shared" ref="FJ8:FJ76" si="114">FH8*C8</f>
        <v>0</v>
      </c>
      <c r="FK8" s="25"/>
      <c r="FL8" s="92">
        <f t="shared" ref="FL8:FL76" si="115">FK8*B8</f>
        <v>0</v>
      </c>
      <c r="FM8" s="10">
        <f t="shared" ref="FM8:FM76" si="116">FK8*C8</f>
        <v>0</v>
      </c>
      <c r="FN8" s="25"/>
      <c r="FO8" s="92">
        <f t="shared" ref="FO8:FO76" si="117">FN8*B8</f>
        <v>0</v>
      </c>
      <c r="FP8" s="10">
        <f t="shared" ref="FP8:FP76" si="118">FN8*C8</f>
        <v>0</v>
      </c>
      <c r="FQ8" s="119">
        <f t="shared" ref="FQ8:FQ65" si="119">FH8+FK8+FN8</f>
        <v>0</v>
      </c>
      <c r="FR8" s="25"/>
      <c r="FS8" s="92">
        <f t="shared" ref="FS8:FS76" si="120">FR8*B8</f>
        <v>0</v>
      </c>
      <c r="FT8" s="10">
        <f t="shared" ref="FT8:FT76" si="121">FR8*C8</f>
        <v>0</v>
      </c>
      <c r="FU8" s="25"/>
      <c r="FV8" s="92">
        <f t="shared" ref="FV8:FV76" si="122">FU8*B8</f>
        <v>0</v>
      </c>
      <c r="FW8" s="10">
        <f t="shared" ref="FW8:FW76" si="123">FU8*C8</f>
        <v>0</v>
      </c>
      <c r="FX8" s="25"/>
      <c r="FY8" s="92">
        <f t="shared" ref="FY8:FY76" si="124">FX8*B8</f>
        <v>0</v>
      </c>
      <c r="FZ8" s="10">
        <f t="shared" ref="FZ8:FZ76" si="125">FX8*C8</f>
        <v>0</v>
      </c>
      <c r="GA8" s="119">
        <f t="shared" ref="GA8:GA65" si="126">FR8+FU8+FX8</f>
        <v>0</v>
      </c>
      <c r="GB8" s="25"/>
      <c r="GC8" s="92">
        <f t="shared" ref="GC8:GC76" si="127">GB8*B8</f>
        <v>0</v>
      </c>
      <c r="GD8" s="10">
        <f t="shared" ref="GD8:GD76" si="128">GB8*C8</f>
        <v>0</v>
      </c>
      <c r="GE8" s="25"/>
      <c r="GF8" s="92">
        <f t="shared" ref="GF8:GF76" si="129">GE8*B8</f>
        <v>0</v>
      </c>
      <c r="GG8" s="10">
        <f t="shared" ref="GG8:GG76" si="130">GE8*C8</f>
        <v>0</v>
      </c>
      <c r="GH8" s="25"/>
      <c r="GI8" s="92">
        <f t="shared" ref="GI8:GI76" si="131">GH8*B8</f>
        <v>0</v>
      </c>
      <c r="GJ8" s="10">
        <f t="shared" ref="GJ8:GJ76" si="132">GH8*C8</f>
        <v>0</v>
      </c>
      <c r="GK8" s="119">
        <f t="shared" ref="GK8:GK65" si="133">GB8+GE8+GH8</f>
        <v>0</v>
      </c>
      <c r="GL8" s="25"/>
      <c r="GM8" s="92">
        <f t="shared" ref="GM8:GM76" si="134">GL8*B8</f>
        <v>0</v>
      </c>
      <c r="GN8" s="10">
        <f t="shared" ref="GN8:GN76" si="135">GL8*C8</f>
        <v>0</v>
      </c>
      <c r="GO8" s="25"/>
      <c r="GP8" s="92">
        <f t="shared" ref="GP8:GP76" si="136">GO8*B8</f>
        <v>0</v>
      </c>
      <c r="GQ8" s="10">
        <f t="shared" ref="GQ8:GQ76" si="137">GO8*C8</f>
        <v>0</v>
      </c>
      <c r="GR8" s="25"/>
      <c r="GS8" s="92">
        <f t="shared" ref="GS8:GS76" si="138">GR8*B8</f>
        <v>0</v>
      </c>
      <c r="GT8" s="10">
        <f t="shared" ref="GT8:GT76" si="139">GR8*C8</f>
        <v>0</v>
      </c>
      <c r="GU8" s="119">
        <f t="shared" ref="GU8:GU65" si="140">GL8+GO8+GR8</f>
        <v>0</v>
      </c>
      <c r="GV8" s="25"/>
      <c r="GW8" s="92">
        <f t="shared" ref="GW8:GW76" si="141">GV8*B8</f>
        <v>0</v>
      </c>
      <c r="GX8" s="10">
        <f t="shared" ref="GX8:GX76" si="142">GV8*C8</f>
        <v>0</v>
      </c>
      <c r="GY8" s="25"/>
      <c r="GZ8" s="92">
        <f t="shared" ref="GZ8:GZ76" si="143">GY8*B8</f>
        <v>0</v>
      </c>
      <c r="HA8" s="10">
        <f t="shared" ref="HA8:HA76" si="144">GY8*C8</f>
        <v>0</v>
      </c>
      <c r="HB8" s="25"/>
      <c r="HC8" s="92">
        <f t="shared" ref="HC8:HC76" si="145">HB8*B8</f>
        <v>0</v>
      </c>
      <c r="HD8" s="10">
        <f t="shared" ref="HD8:HD76" si="146">HB8*C8</f>
        <v>0</v>
      </c>
      <c r="HE8" s="119">
        <f t="shared" ref="HE8:HE65" si="147">GV8+GY8+HB8</f>
        <v>0</v>
      </c>
      <c r="HF8" s="25"/>
      <c r="HG8" s="92">
        <f t="shared" ref="HG8:HG76" si="148">HF8*B8</f>
        <v>0</v>
      </c>
      <c r="HH8" s="10">
        <f t="shared" ref="HH8:HH76" si="149">HF8*C8</f>
        <v>0</v>
      </c>
      <c r="HI8" s="25"/>
      <c r="HJ8" s="92">
        <f t="shared" ref="HJ8:HJ76" si="150">HI8*B8</f>
        <v>0</v>
      </c>
      <c r="HK8" s="10">
        <f t="shared" ref="HK8:HK76" si="151">HI8*C8</f>
        <v>0</v>
      </c>
      <c r="HL8" s="25"/>
      <c r="HM8" s="92">
        <f t="shared" ref="HM8:HM76" si="152">HL8*B8</f>
        <v>0</v>
      </c>
      <c r="HN8" s="10">
        <f t="shared" ref="HN8:HN76" si="153">HL8*C8</f>
        <v>0</v>
      </c>
      <c r="HO8" s="119">
        <f t="shared" ref="HO8:HO65" si="154">HF8+HI8+HL8</f>
        <v>0</v>
      </c>
      <c r="HP8" s="25"/>
      <c r="HQ8" s="92">
        <f t="shared" ref="HQ8:HQ76" si="155">HP8*B8</f>
        <v>0</v>
      </c>
      <c r="HR8" s="10">
        <f t="shared" ref="HR8:HR76" si="156">HP8*C8</f>
        <v>0</v>
      </c>
      <c r="HS8" s="25"/>
      <c r="HT8" s="92">
        <f t="shared" ref="HT8:HT76" si="157">HS8*B8</f>
        <v>0</v>
      </c>
      <c r="HU8" s="10">
        <f t="shared" ref="HU8:HU76" si="158">HS8*C8</f>
        <v>0</v>
      </c>
      <c r="HV8" s="25"/>
      <c r="HW8" s="92">
        <f t="shared" ref="HW8:HW76" si="159">HV8*B8</f>
        <v>0</v>
      </c>
      <c r="HX8" s="10">
        <f t="shared" ref="HX8:HX76" si="160">HV8*C8</f>
        <v>0</v>
      </c>
      <c r="HY8" s="119">
        <f t="shared" ref="HY8:HY65" si="161">HP8+HS8+HV8</f>
        <v>0</v>
      </c>
      <c r="HZ8" s="25"/>
      <c r="IA8" s="92">
        <f t="shared" ref="IA8:IA74" si="162">HZ8*B8</f>
        <v>0</v>
      </c>
      <c r="IB8" s="10">
        <f t="shared" ref="IB8:IB74" si="163">HZ8*C8</f>
        <v>0</v>
      </c>
      <c r="IC8" s="25"/>
      <c r="ID8" s="92">
        <f t="shared" ref="ID8:ID74" si="164">IC8*B8</f>
        <v>0</v>
      </c>
      <c r="IE8" s="10">
        <f t="shared" ref="IE8:IE74" si="165">IC8*C8</f>
        <v>0</v>
      </c>
      <c r="IF8" s="25"/>
      <c r="IG8" s="92">
        <f t="shared" ref="IG8:IG74" si="166">IF8*B8</f>
        <v>0</v>
      </c>
      <c r="IH8" s="10">
        <f t="shared" ref="IH8:IH74" si="167">IF8*C8</f>
        <v>0</v>
      </c>
      <c r="II8" s="119">
        <f t="shared" ref="II8:II65" si="168">HZ8+IC8+IF8</f>
        <v>0</v>
      </c>
      <c r="IJ8" s="25"/>
      <c r="IK8" s="92">
        <f t="shared" ref="IK8:IK74" si="169">IJ8*B8</f>
        <v>0</v>
      </c>
      <c r="IL8" s="10">
        <f t="shared" ref="IL8:IL74" si="170">IJ8*C8</f>
        <v>0</v>
      </c>
      <c r="IM8" s="25"/>
      <c r="IN8" s="92">
        <f t="shared" ref="IN8:IN74" si="171">IM8*B8</f>
        <v>0</v>
      </c>
      <c r="IO8" s="10">
        <f t="shared" ref="IO8:IO74" si="172">IM8*C8</f>
        <v>0</v>
      </c>
      <c r="IP8" s="25"/>
      <c r="IQ8" s="92">
        <f t="shared" ref="IQ8:IQ74" si="173">IP8*B8</f>
        <v>0</v>
      </c>
      <c r="IR8" s="10">
        <f t="shared" ref="IR8:IR74" si="174">IP8*C8</f>
        <v>0</v>
      </c>
      <c r="IS8" s="119">
        <f t="shared" ref="IS8:IS65" si="175">IJ8+IM8+IP8</f>
        <v>0</v>
      </c>
      <c r="IT8" s="25"/>
      <c r="IU8" s="92">
        <f t="shared" ref="IU8:IU74" si="176">IT8*B8</f>
        <v>0</v>
      </c>
      <c r="IV8" s="10">
        <f t="shared" ref="IV8:IV74" si="177">IT8*C8</f>
        <v>0</v>
      </c>
      <c r="IW8" s="25"/>
      <c r="IX8" s="92">
        <f t="shared" ref="IX8:IX74" si="178">IW8*B8</f>
        <v>0</v>
      </c>
      <c r="IY8" s="10">
        <f t="shared" ref="IY8:IY74" si="179">IW8*C8</f>
        <v>0</v>
      </c>
      <c r="IZ8" s="25"/>
      <c r="JA8" s="92">
        <f t="shared" ref="JA8:JA74" si="180">IZ8*B8</f>
        <v>0</v>
      </c>
      <c r="JB8" s="10">
        <f t="shared" ref="JB8:JB74" si="181">IZ8*C8</f>
        <v>0</v>
      </c>
      <c r="JC8" s="119">
        <f t="shared" ref="JC8:JC65" si="182">IT8+IW8+IZ8</f>
        <v>0</v>
      </c>
      <c r="JD8" s="25"/>
      <c r="JE8" s="92">
        <f t="shared" ref="JE8:JE74" si="183">JD8*B8</f>
        <v>0</v>
      </c>
      <c r="JF8" s="10">
        <f t="shared" ref="JF8:JF74" si="184">JD8*C8</f>
        <v>0</v>
      </c>
      <c r="JG8" s="25"/>
      <c r="JH8" s="92">
        <f t="shared" ref="JH8:JH74" si="185">JG8*B8</f>
        <v>0</v>
      </c>
      <c r="JI8" s="10">
        <f t="shared" ref="JI8:JI74" si="186">JG8*C8</f>
        <v>0</v>
      </c>
      <c r="JJ8" s="25"/>
      <c r="JK8" s="92">
        <f t="shared" ref="JK8:JK76" si="187">JJ8*EL8</f>
        <v>0</v>
      </c>
      <c r="JL8" s="10">
        <f t="shared" ref="JL8:JL76" si="188">JJ8*EM8</f>
        <v>0</v>
      </c>
      <c r="JM8" s="119">
        <f t="shared" ref="JM8:JM65" si="189">JD8+JG8+JJ8</f>
        <v>0</v>
      </c>
      <c r="JN8" s="25">
        <v>1</v>
      </c>
      <c r="JO8" s="92">
        <f t="shared" ref="JO8:JO74" si="190">JN8*B8</f>
        <v>60000</v>
      </c>
      <c r="JP8" s="10">
        <f t="shared" ref="JP8:JP74" si="191">JN8*C8</f>
        <v>98000</v>
      </c>
      <c r="JQ8" s="25"/>
      <c r="JR8" s="92">
        <f t="shared" ref="JR8:JR74" si="192">JQ8*B8</f>
        <v>0</v>
      </c>
      <c r="JS8" s="10">
        <f t="shared" ref="JS8:JS74" si="193">JQ8*C8</f>
        <v>0</v>
      </c>
      <c r="JT8" s="25"/>
      <c r="JU8" s="92">
        <f t="shared" ref="JU8:JU74" si="194">JT8*B8</f>
        <v>0</v>
      </c>
      <c r="JV8" s="10">
        <f t="shared" ref="JV8:JV74" si="195">JT8*C8</f>
        <v>0</v>
      </c>
      <c r="JW8" s="119">
        <f t="shared" ref="JW8:JW71" si="196">JN8+JQ8+JT8</f>
        <v>1</v>
      </c>
      <c r="JX8" s="25"/>
      <c r="JY8" s="92">
        <f t="shared" ref="JY8:JY74" si="197">JX8*B8</f>
        <v>0</v>
      </c>
      <c r="JZ8" s="10">
        <f t="shared" ref="JZ8:JZ74" si="198">JX8*C8</f>
        <v>0</v>
      </c>
      <c r="KA8" s="25"/>
      <c r="KB8" s="92">
        <f t="shared" ref="KB8:KB74" si="199">KA8*B8</f>
        <v>0</v>
      </c>
      <c r="KC8" s="10">
        <f t="shared" ref="KC8:KC74" si="200">KA8*C8</f>
        <v>0</v>
      </c>
      <c r="KD8" s="25"/>
      <c r="KE8" s="92">
        <f t="shared" ref="KE8:KE74" si="201">KD8*B8</f>
        <v>0</v>
      </c>
      <c r="KF8" s="10">
        <f t="shared" ref="KF8:KF74" si="202">KD8*C8</f>
        <v>0</v>
      </c>
      <c r="KG8" s="119">
        <f t="shared" ref="KG8:KG65" si="203">JX8+KA8+KD8</f>
        <v>0</v>
      </c>
      <c r="KH8" s="25"/>
      <c r="KI8" s="92">
        <f t="shared" ref="KI8:KI74" si="204">KH8*B8</f>
        <v>0</v>
      </c>
      <c r="KJ8" s="10">
        <f t="shared" ref="KJ8:KJ74" si="205">KH8*C8</f>
        <v>0</v>
      </c>
      <c r="KK8" s="25"/>
      <c r="KL8" s="92">
        <f t="shared" ref="KL8:KL74" si="206">KK8*B8</f>
        <v>0</v>
      </c>
      <c r="KM8" s="10">
        <f t="shared" ref="KM8:KM74" si="207">KK8*C8</f>
        <v>0</v>
      </c>
      <c r="KN8" s="25"/>
      <c r="KO8" s="92">
        <f t="shared" ref="KO8:KO74" si="208">KN8*B8</f>
        <v>0</v>
      </c>
      <c r="KP8" s="10">
        <f t="shared" ref="KP8:KP74" si="209">KN8*C8</f>
        <v>0</v>
      </c>
      <c r="KQ8" s="119">
        <f t="shared" ref="KQ8:KQ65" si="210">KH8+KK8+KN8</f>
        <v>0</v>
      </c>
      <c r="KR8" s="25"/>
      <c r="KS8" s="92">
        <f t="shared" ref="KS8:KS74" si="211">KR8*B8</f>
        <v>0</v>
      </c>
      <c r="KT8" s="10">
        <f t="shared" ref="KT8:KT74" si="212">KR8*C8</f>
        <v>0</v>
      </c>
      <c r="KU8" s="25"/>
      <c r="KV8" s="92">
        <f t="shared" ref="KV8:KV74" si="213">KU8*B8</f>
        <v>0</v>
      </c>
      <c r="KW8" s="10">
        <f t="shared" ref="KW8:KW74" si="214">KU8*C8</f>
        <v>0</v>
      </c>
      <c r="KX8" s="25"/>
      <c r="KY8" s="92">
        <f t="shared" ref="KY8:KY74" si="215">KX8*B8</f>
        <v>0</v>
      </c>
      <c r="KZ8" s="10">
        <f t="shared" ref="KZ8:KZ74" si="216">KX8*C8</f>
        <v>0</v>
      </c>
      <c r="LA8" s="119">
        <f t="shared" ref="LA8:LA65" si="217">KR8+KU8+KX8</f>
        <v>0</v>
      </c>
      <c r="LC8" s="100">
        <f t="shared" ref="LC8:LC73" si="218">M8+W8+BU8+BK8+BA8+AQ8+AG8+CE8+CO8+CY8+DI8+DS8+EC8+EM8+EW8+FG8+FQ8+GA8+GK8+GU8+HE8+HO8+HY8+II8+IS8+JC8+JM8+JW8+KG8+KQ8+LA8</f>
        <v>1</v>
      </c>
      <c r="LD8" s="100">
        <f t="shared" si="5"/>
        <v>98000</v>
      </c>
    </row>
    <row r="9" spans="1:317" x14ac:dyDescent="0.25">
      <c r="A9" s="391" t="s">
        <v>5</v>
      </c>
      <c r="B9" s="12">
        <v>60000</v>
      </c>
      <c r="C9" s="4">
        <v>98000</v>
      </c>
      <c r="D9" s="25"/>
      <c r="E9" s="92">
        <f t="shared" si="6"/>
        <v>0</v>
      </c>
      <c r="F9" s="10">
        <f t="shared" si="0"/>
        <v>0</v>
      </c>
      <c r="G9" s="25"/>
      <c r="H9" s="92">
        <f t="shared" si="1"/>
        <v>0</v>
      </c>
      <c r="I9" s="10">
        <f t="shared" si="2"/>
        <v>0</v>
      </c>
      <c r="J9" s="25"/>
      <c r="K9" s="92">
        <f t="shared" si="3"/>
        <v>0</v>
      </c>
      <c r="L9" s="10">
        <f t="shared" si="4"/>
        <v>0</v>
      </c>
      <c r="M9" s="119">
        <f t="shared" si="7"/>
        <v>0</v>
      </c>
      <c r="N9" s="25"/>
      <c r="O9" s="92">
        <f t="shared" si="8"/>
        <v>0</v>
      </c>
      <c r="P9" s="10">
        <f t="shared" si="9"/>
        <v>0</v>
      </c>
      <c r="Q9" s="25"/>
      <c r="R9" s="92">
        <f t="shared" si="10"/>
        <v>0</v>
      </c>
      <c r="S9" s="10">
        <f t="shared" si="11"/>
        <v>0</v>
      </c>
      <c r="T9" s="25"/>
      <c r="U9" s="92">
        <f t="shared" si="12"/>
        <v>0</v>
      </c>
      <c r="V9" s="10">
        <f t="shared" si="13"/>
        <v>0</v>
      </c>
      <c r="W9" s="119">
        <f t="shared" si="14"/>
        <v>0</v>
      </c>
      <c r="X9" s="25"/>
      <c r="Y9" s="92">
        <f t="shared" si="15"/>
        <v>0</v>
      </c>
      <c r="Z9" s="10">
        <f t="shared" si="16"/>
        <v>0</v>
      </c>
      <c r="AA9" s="25"/>
      <c r="AB9" s="92">
        <f t="shared" si="17"/>
        <v>0</v>
      </c>
      <c r="AC9" s="10">
        <f t="shared" si="18"/>
        <v>0</v>
      </c>
      <c r="AD9" s="25"/>
      <c r="AE9" s="92">
        <f t="shared" si="19"/>
        <v>0</v>
      </c>
      <c r="AF9" s="10">
        <f t="shared" si="20"/>
        <v>0</v>
      </c>
      <c r="AG9" s="119">
        <f t="shared" si="21"/>
        <v>0</v>
      </c>
      <c r="AH9" s="25"/>
      <c r="AI9" s="92">
        <f t="shared" si="22"/>
        <v>0</v>
      </c>
      <c r="AJ9" s="10">
        <f t="shared" si="23"/>
        <v>0</v>
      </c>
      <c r="AK9" s="25"/>
      <c r="AL9" s="92">
        <f t="shared" si="24"/>
        <v>0</v>
      </c>
      <c r="AM9" s="10">
        <f t="shared" si="25"/>
        <v>0</v>
      </c>
      <c r="AN9" s="25"/>
      <c r="AO9" s="92">
        <f t="shared" si="26"/>
        <v>0</v>
      </c>
      <c r="AP9" s="10">
        <f t="shared" si="27"/>
        <v>0</v>
      </c>
      <c r="AQ9" s="119">
        <f t="shared" si="28"/>
        <v>0</v>
      </c>
      <c r="AR9" s="25"/>
      <c r="AS9" s="92">
        <f t="shared" si="29"/>
        <v>0</v>
      </c>
      <c r="AT9" s="10">
        <f t="shared" si="30"/>
        <v>0</v>
      </c>
      <c r="AU9" s="25"/>
      <c r="AV9" s="92">
        <f t="shared" si="31"/>
        <v>0</v>
      </c>
      <c r="AW9" s="10">
        <f t="shared" si="32"/>
        <v>0</v>
      </c>
      <c r="AX9" s="25"/>
      <c r="AY9" s="92">
        <f t="shared" si="33"/>
        <v>0</v>
      </c>
      <c r="AZ9" s="10">
        <f t="shared" si="34"/>
        <v>0</v>
      </c>
      <c r="BA9" s="119">
        <f t="shared" si="35"/>
        <v>0</v>
      </c>
      <c r="BB9" s="25"/>
      <c r="BC9" s="92">
        <f t="shared" si="36"/>
        <v>0</v>
      </c>
      <c r="BD9" s="10">
        <f t="shared" si="37"/>
        <v>0</v>
      </c>
      <c r="BE9" s="25"/>
      <c r="BF9" s="92">
        <f t="shared" si="38"/>
        <v>0</v>
      </c>
      <c r="BG9" s="10">
        <f t="shared" si="39"/>
        <v>0</v>
      </c>
      <c r="BH9" s="25"/>
      <c r="BI9" s="92">
        <f t="shared" si="40"/>
        <v>0</v>
      </c>
      <c r="BJ9" s="10">
        <f t="shared" si="41"/>
        <v>0</v>
      </c>
      <c r="BK9" s="119">
        <f t="shared" si="42"/>
        <v>0</v>
      </c>
      <c r="BL9" s="25"/>
      <c r="BM9" s="92">
        <f t="shared" si="43"/>
        <v>0</v>
      </c>
      <c r="BN9" s="10">
        <f t="shared" si="44"/>
        <v>0</v>
      </c>
      <c r="BO9" s="25"/>
      <c r="BP9" s="92">
        <f t="shared" si="45"/>
        <v>0</v>
      </c>
      <c r="BQ9" s="10">
        <f t="shared" si="46"/>
        <v>0</v>
      </c>
      <c r="BR9" s="25"/>
      <c r="BS9" s="92">
        <f t="shared" si="47"/>
        <v>0</v>
      </c>
      <c r="BT9" s="10">
        <f t="shared" si="48"/>
        <v>0</v>
      </c>
      <c r="BU9" s="119">
        <f t="shared" si="49"/>
        <v>0</v>
      </c>
      <c r="BV9" s="25"/>
      <c r="BW9" s="92">
        <f t="shared" si="50"/>
        <v>0</v>
      </c>
      <c r="BX9" s="10">
        <f t="shared" si="51"/>
        <v>0</v>
      </c>
      <c r="BY9" s="25"/>
      <c r="BZ9" s="92">
        <f t="shared" si="52"/>
        <v>0</v>
      </c>
      <c r="CA9" s="10">
        <f t="shared" si="53"/>
        <v>0</v>
      </c>
      <c r="CB9" s="25"/>
      <c r="CC9" s="92">
        <f t="shared" si="54"/>
        <v>0</v>
      </c>
      <c r="CD9" s="10">
        <f t="shared" si="55"/>
        <v>0</v>
      </c>
      <c r="CE9" s="119">
        <f t="shared" si="56"/>
        <v>0</v>
      </c>
      <c r="CF9" s="25"/>
      <c r="CG9" s="92">
        <f t="shared" si="57"/>
        <v>0</v>
      </c>
      <c r="CH9" s="10">
        <f t="shared" si="58"/>
        <v>0</v>
      </c>
      <c r="CI9" s="25"/>
      <c r="CJ9" s="92">
        <f t="shared" si="59"/>
        <v>0</v>
      </c>
      <c r="CK9" s="10">
        <f t="shared" si="60"/>
        <v>0</v>
      </c>
      <c r="CL9" s="25"/>
      <c r="CM9" s="92">
        <f t="shared" si="61"/>
        <v>0</v>
      </c>
      <c r="CN9" s="10">
        <f t="shared" si="62"/>
        <v>0</v>
      </c>
      <c r="CO9" s="119">
        <f t="shared" si="63"/>
        <v>0</v>
      </c>
      <c r="CP9" s="25"/>
      <c r="CQ9" s="92">
        <f t="shared" si="64"/>
        <v>0</v>
      </c>
      <c r="CR9" s="10">
        <f t="shared" si="65"/>
        <v>0</v>
      </c>
      <c r="CS9" s="25"/>
      <c r="CT9" s="92">
        <f t="shared" si="66"/>
        <v>0</v>
      </c>
      <c r="CU9" s="10">
        <f t="shared" si="67"/>
        <v>0</v>
      </c>
      <c r="CV9" s="25"/>
      <c r="CW9" s="92">
        <f t="shared" si="68"/>
        <v>0</v>
      </c>
      <c r="CX9" s="10">
        <f t="shared" si="69"/>
        <v>0</v>
      </c>
      <c r="CY9" s="119">
        <f t="shared" si="70"/>
        <v>0</v>
      </c>
      <c r="CZ9" s="25"/>
      <c r="DA9" s="92">
        <f t="shared" si="71"/>
        <v>0</v>
      </c>
      <c r="DB9" s="10">
        <f t="shared" si="72"/>
        <v>0</v>
      </c>
      <c r="DC9" s="25"/>
      <c r="DD9" s="92">
        <f t="shared" si="73"/>
        <v>0</v>
      </c>
      <c r="DE9" s="10">
        <f t="shared" si="74"/>
        <v>0</v>
      </c>
      <c r="DF9" s="25"/>
      <c r="DG9" s="92">
        <f t="shared" si="75"/>
        <v>0</v>
      </c>
      <c r="DH9" s="10">
        <f t="shared" si="76"/>
        <v>0</v>
      </c>
      <c r="DI9" s="119">
        <f t="shared" si="77"/>
        <v>0</v>
      </c>
      <c r="DJ9" s="25"/>
      <c r="DK9" s="92">
        <f t="shared" si="78"/>
        <v>0</v>
      </c>
      <c r="DL9" s="10">
        <f t="shared" si="79"/>
        <v>0</v>
      </c>
      <c r="DM9" s="25"/>
      <c r="DN9" s="92">
        <f t="shared" si="80"/>
        <v>0</v>
      </c>
      <c r="DO9" s="10">
        <f t="shared" si="81"/>
        <v>0</v>
      </c>
      <c r="DP9" s="25"/>
      <c r="DQ9" s="92">
        <f t="shared" si="82"/>
        <v>0</v>
      </c>
      <c r="DR9" s="10">
        <f t="shared" si="83"/>
        <v>0</v>
      </c>
      <c r="DS9" s="119">
        <f t="shared" si="84"/>
        <v>0</v>
      </c>
      <c r="DT9" s="25">
        <f>1</f>
        <v>1</v>
      </c>
      <c r="DU9" s="92">
        <f t="shared" si="85"/>
        <v>60000</v>
      </c>
      <c r="DV9" s="10">
        <f t="shared" si="86"/>
        <v>98000</v>
      </c>
      <c r="DW9" s="25"/>
      <c r="DX9" s="92">
        <f t="shared" si="87"/>
        <v>0</v>
      </c>
      <c r="DY9" s="10">
        <f t="shared" si="88"/>
        <v>0</v>
      </c>
      <c r="DZ9" s="25"/>
      <c r="EA9" s="92">
        <f t="shared" si="89"/>
        <v>0</v>
      </c>
      <c r="EB9" s="10">
        <f t="shared" si="90"/>
        <v>0</v>
      </c>
      <c r="EC9" s="119">
        <f t="shared" si="91"/>
        <v>1</v>
      </c>
      <c r="ED9" s="25"/>
      <c r="EE9" s="92">
        <f t="shared" si="92"/>
        <v>0</v>
      </c>
      <c r="EF9" s="10">
        <f t="shared" si="93"/>
        <v>0</v>
      </c>
      <c r="EG9" s="25"/>
      <c r="EH9" s="92">
        <f t="shared" si="94"/>
        <v>0</v>
      </c>
      <c r="EI9" s="10">
        <f t="shared" si="95"/>
        <v>0</v>
      </c>
      <c r="EJ9" s="25"/>
      <c r="EK9" s="92">
        <f t="shared" si="96"/>
        <v>0</v>
      </c>
      <c r="EL9" s="10">
        <f t="shared" si="97"/>
        <v>0</v>
      </c>
      <c r="EM9" s="119">
        <f t="shared" si="98"/>
        <v>0</v>
      </c>
      <c r="EN9" s="25"/>
      <c r="EO9" s="92">
        <f t="shared" si="99"/>
        <v>0</v>
      </c>
      <c r="EP9" s="10">
        <f t="shared" si="100"/>
        <v>0</v>
      </c>
      <c r="EQ9" s="25"/>
      <c r="ER9" s="92">
        <f t="shared" si="101"/>
        <v>0</v>
      </c>
      <c r="ES9" s="10">
        <f t="shared" si="102"/>
        <v>0</v>
      </c>
      <c r="ET9" s="25"/>
      <c r="EU9" s="92">
        <f t="shared" si="103"/>
        <v>0</v>
      </c>
      <c r="EV9" s="10">
        <f t="shared" si="104"/>
        <v>0</v>
      </c>
      <c r="EW9" s="119">
        <f t="shared" si="105"/>
        <v>0</v>
      </c>
      <c r="EX9" s="25"/>
      <c r="EY9" s="92">
        <f t="shared" si="106"/>
        <v>0</v>
      </c>
      <c r="EZ9" s="10">
        <f t="shared" si="107"/>
        <v>0</v>
      </c>
      <c r="FA9" s="25"/>
      <c r="FB9" s="92">
        <f t="shared" si="108"/>
        <v>0</v>
      </c>
      <c r="FC9" s="10">
        <f t="shared" si="109"/>
        <v>0</v>
      </c>
      <c r="FD9" s="25"/>
      <c r="FE9" s="92">
        <f t="shared" si="110"/>
        <v>0</v>
      </c>
      <c r="FF9" s="10">
        <f t="shared" si="111"/>
        <v>0</v>
      </c>
      <c r="FG9" s="119">
        <f t="shared" si="112"/>
        <v>0</v>
      </c>
      <c r="FH9" s="25"/>
      <c r="FI9" s="92">
        <f t="shared" si="113"/>
        <v>0</v>
      </c>
      <c r="FJ9" s="10">
        <f t="shared" si="114"/>
        <v>0</v>
      </c>
      <c r="FK9" s="25"/>
      <c r="FL9" s="92">
        <f t="shared" si="115"/>
        <v>0</v>
      </c>
      <c r="FM9" s="10">
        <f t="shared" si="116"/>
        <v>0</v>
      </c>
      <c r="FN9" s="25"/>
      <c r="FO9" s="92">
        <f t="shared" si="117"/>
        <v>0</v>
      </c>
      <c r="FP9" s="10">
        <f t="shared" si="118"/>
        <v>0</v>
      </c>
      <c r="FQ9" s="119">
        <f t="shared" si="119"/>
        <v>0</v>
      </c>
      <c r="FR9" s="25"/>
      <c r="FS9" s="92">
        <f t="shared" si="120"/>
        <v>0</v>
      </c>
      <c r="FT9" s="10">
        <f t="shared" si="121"/>
        <v>0</v>
      </c>
      <c r="FU9" s="25"/>
      <c r="FV9" s="92">
        <f t="shared" si="122"/>
        <v>0</v>
      </c>
      <c r="FW9" s="10">
        <f t="shared" si="123"/>
        <v>0</v>
      </c>
      <c r="FX9" s="25"/>
      <c r="FY9" s="92">
        <f t="shared" si="124"/>
        <v>0</v>
      </c>
      <c r="FZ9" s="10">
        <f t="shared" si="125"/>
        <v>0</v>
      </c>
      <c r="GA9" s="119">
        <f t="shared" si="126"/>
        <v>0</v>
      </c>
      <c r="GB9" s="25"/>
      <c r="GC9" s="92">
        <f t="shared" si="127"/>
        <v>0</v>
      </c>
      <c r="GD9" s="10">
        <f t="shared" si="128"/>
        <v>0</v>
      </c>
      <c r="GE9" s="25">
        <v>1</v>
      </c>
      <c r="GF9" s="92">
        <f t="shared" si="129"/>
        <v>60000</v>
      </c>
      <c r="GG9" s="10">
        <f t="shared" si="130"/>
        <v>98000</v>
      </c>
      <c r="GH9" s="25"/>
      <c r="GI9" s="92">
        <f t="shared" si="131"/>
        <v>0</v>
      </c>
      <c r="GJ9" s="10">
        <f t="shared" si="132"/>
        <v>0</v>
      </c>
      <c r="GK9" s="119">
        <f t="shared" si="133"/>
        <v>1</v>
      </c>
      <c r="GL9" s="25"/>
      <c r="GM9" s="92">
        <f t="shared" si="134"/>
        <v>0</v>
      </c>
      <c r="GN9" s="10">
        <f t="shared" si="135"/>
        <v>0</v>
      </c>
      <c r="GO9" s="25"/>
      <c r="GP9" s="92">
        <f t="shared" si="136"/>
        <v>0</v>
      </c>
      <c r="GQ9" s="10">
        <f t="shared" si="137"/>
        <v>0</v>
      </c>
      <c r="GR9" s="25"/>
      <c r="GS9" s="92">
        <f t="shared" si="138"/>
        <v>0</v>
      </c>
      <c r="GT9" s="10">
        <f t="shared" si="139"/>
        <v>0</v>
      </c>
      <c r="GU9" s="119">
        <f t="shared" si="140"/>
        <v>0</v>
      </c>
      <c r="GV9" s="25"/>
      <c r="GW9" s="92">
        <f t="shared" si="141"/>
        <v>0</v>
      </c>
      <c r="GX9" s="10">
        <f t="shared" si="142"/>
        <v>0</v>
      </c>
      <c r="GY9" s="25"/>
      <c r="GZ9" s="92">
        <f t="shared" si="143"/>
        <v>0</v>
      </c>
      <c r="HA9" s="10">
        <f t="shared" si="144"/>
        <v>0</v>
      </c>
      <c r="HB9" s="25"/>
      <c r="HC9" s="92">
        <f t="shared" si="145"/>
        <v>0</v>
      </c>
      <c r="HD9" s="10">
        <f t="shared" si="146"/>
        <v>0</v>
      </c>
      <c r="HE9" s="119">
        <f t="shared" si="147"/>
        <v>0</v>
      </c>
      <c r="HF9" s="25"/>
      <c r="HG9" s="92">
        <f t="shared" si="148"/>
        <v>0</v>
      </c>
      <c r="HH9" s="10">
        <f t="shared" si="149"/>
        <v>0</v>
      </c>
      <c r="HI9" s="25"/>
      <c r="HJ9" s="92">
        <f t="shared" si="150"/>
        <v>0</v>
      </c>
      <c r="HK9" s="10">
        <f t="shared" si="151"/>
        <v>0</v>
      </c>
      <c r="HL9" s="25"/>
      <c r="HM9" s="92">
        <f t="shared" si="152"/>
        <v>0</v>
      </c>
      <c r="HN9" s="10">
        <f t="shared" si="153"/>
        <v>0</v>
      </c>
      <c r="HO9" s="119">
        <f t="shared" si="154"/>
        <v>0</v>
      </c>
      <c r="HP9" s="25"/>
      <c r="HQ9" s="92">
        <f t="shared" si="155"/>
        <v>0</v>
      </c>
      <c r="HR9" s="10">
        <f t="shared" si="156"/>
        <v>0</v>
      </c>
      <c r="HS9" s="25"/>
      <c r="HT9" s="92">
        <f t="shared" si="157"/>
        <v>0</v>
      </c>
      <c r="HU9" s="10">
        <f t="shared" si="158"/>
        <v>0</v>
      </c>
      <c r="HV9" s="25"/>
      <c r="HW9" s="92">
        <f t="shared" si="159"/>
        <v>0</v>
      </c>
      <c r="HX9" s="10">
        <f t="shared" si="160"/>
        <v>0</v>
      </c>
      <c r="HY9" s="119">
        <f t="shared" si="161"/>
        <v>0</v>
      </c>
      <c r="HZ9" s="25"/>
      <c r="IA9" s="92">
        <f t="shared" si="162"/>
        <v>0</v>
      </c>
      <c r="IB9" s="10">
        <f t="shared" si="163"/>
        <v>0</v>
      </c>
      <c r="IC9" s="25"/>
      <c r="ID9" s="92">
        <f t="shared" si="164"/>
        <v>0</v>
      </c>
      <c r="IE9" s="10">
        <f t="shared" si="165"/>
        <v>0</v>
      </c>
      <c r="IF9" s="25"/>
      <c r="IG9" s="92">
        <f t="shared" si="166"/>
        <v>0</v>
      </c>
      <c r="IH9" s="10">
        <f t="shared" si="167"/>
        <v>0</v>
      </c>
      <c r="II9" s="119">
        <f t="shared" si="168"/>
        <v>0</v>
      </c>
      <c r="IJ9" s="25"/>
      <c r="IK9" s="92">
        <f t="shared" si="169"/>
        <v>0</v>
      </c>
      <c r="IL9" s="10">
        <f t="shared" si="170"/>
        <v>0</v>
      </c>
      <c r="IM9" s="25"/>
      <c r="IN9" s="92">
        <f t="shared" si="171"/>
        <v>0</v>
      </c>
      <c r="IO9" s="10">
        <f t="shared" si="172"/>
        <v>0</v>
      </c>
      <c r="IP9" s="25"/>
      <c r="IQ9" s="92">
        <f t="shared" si="173"/>
        <v>0</v>
      </c>
      <c r="IR9" s="10">
        <f t="shared" si="174"/>
        <v>0</v>
      </c>
      <c r="IS9" s="119">
        <f t="shared" si="175"/>
        <v>0</v>
      </c>
      <c r="IT9" s="25"/>
      <c r="IU9" s="92">
        <f t="shared" si="176"/>
        <v>0</v>
      </c>
      <c r="IV9" s="10">
        <f t="shared" si="177"/>
        <v>0</v>
      </c>
      <c r="IW9" s="25"/>
      <c r="IX9" s="92">
        <f t="shared" si="178"/>
        <v>0</v>
      </c>
      <c r="IY9" s="10">
        <f t="shared" si="179"/>
        <v>0</v>
      </c>
      <c r="IZ9" s="25"/>
      <c r="JA9" s="92">
        <f t="shared" si="180"/>
        <v>0</v>
      </c>
      <c r="JB9" s="10">
        <f t="shared" si="181"/>
        <v>0</v>
      </c>
      <c r="JC9" s="119">
        <f t="shared" si="182"/>
        <v>0</v>
      </c>
      <c r="JD9" s="25"/>
      <c r="JE9" s="92">
        <f t="shared" si="183"/>
        <v>0</v>
      </c>
      <c r="JF9" s="10">
        <f t="shared" si="184"/>
        <v>0</v>
      </c>
      <c r="JG9" s="25"/>
      <c r="JH9" s="92">
        <f t="shared" si="185"/>
        <v>0</v>
      </c>
      <c r="JI9" s="10">
        <f t="shared" si="186"/>
        <v>0</v>
      </c>
      <c r="JJ9" s="25"/>
      <c r="JK9" s="92">
        <f t="shared" si="187"/>
        <v>0</v>
      </c>
      <c r="JL9" s="10">
        <f t="shared" si="188"/>
        <v>0</v>
      </c>
      <c r="JM9" s="119">
        <f t="shared" si="189"/>
        <v>0</v>
      </c>
      <c r="JN9" s="25"/>
      <c r="JO9" s="92">
        <f t="shared" si="190"/>
        <v>0</v>
      </c>
      <c r="JP9" s="10">
        <f t="shared" si="191"/>
        <v>0</v>
      </c>
      <c r="JQ9" s="25"/>
      <c r="JR9" s="92">
        <f t="shared" si="192"/>
        <v>0</v>
      </c>
      <c r="JS9" s="10">
        <f t="shared" si="193"/>
        <v>0</v>
      </c>
      <c r="JT9" s="25"/>
      <c r="JU9" s="92">
        <f t="shared" si="194"/>
        <v>0</v>
      </c>
      <c r="JV9" s="10">
        <f t="shared" si="195"/>
        <v>0</v>
      </c>
      <c r="JW9" s="119">
        <f t="shared" si="196"/>
        <v>0</v>
      </c>
      <c r="JX9" s="25"/>
      <c r="JY9" s="92">
        <f t="shared" si="197"/>
        <v>0</v>
      </c>
      <c r="JZ9" s="10">
        <f t="shared" si="198"/>
        <v>0</v>
      </c>
      <c r="KA9" s="25"/>
      <c r="KB9" s="92">
        <f t="shared" si="199"/>
        <v>0</v>
      </c>
      <c r="KC9" s="10">
        <f t="shared" si="200"/>
        <v>0</v>
      </c>
      <c r="KD9" s="25"/>
      <c r="KE9" s="92">
        <f t="shared" si="201"/>
        <v>0</v>
      </c>
      <c r="KF9" s="10">
        <f t="shared" si="202"/>
        <v>0</v>
      </c>
      <c r="KG9" s="119">
        <f t="shared" si="203"/>
        <v>0</v>
      </c>
      <c r="KH9" s="25"/>
      <c r="KI9" s="92">
        <f t="shared" si="204"/>
        <v>0</v>
      </c>
      <c r="KJ9" s="10">
        <f t="shared" si="205"/>
        <v>0</v>
      </c>
      <c r="KK9" s="25"/>
      <c r="KL9" s="92">
        <f t="shared" si="206"/>
        <v>0</v>
      </c>
      <c r="KM9" s="10">
        <f t="shared" si="207"/>
        <v>0</v>
      </c>
      <c r="KN9" s="25"/>
      <c r="KO9" s="92">
        <f t="shared" si="208"/>
        <v>0</v>
      </c>
      <c r="KP9" s="10">
        <f t="shared" si="209"/>
        <v>0</v>
      </c>
      <c r="KQ9" s="119">
        <f t="shared" si="210"/>
        <v>0</v>
      </c>
      <c r="KR9" s="25"/>
      <c r="KS9" s="92">
        <f t="shared" si="211"/>
        <v>0</v>
      </c>
      <c r="KT9" s="10">
        <f t="shared" si="212"/>
        <v>0</v>
      </c>
      <c r="KU9" s="25"/>
      <c r="KV9" s="92">
        <f t="shared" si="213"/>
        <v>0</v>
      </c>
      <c r="KW9" s="10">
        <f t="shared" si="214"/>
        <v>0</v>
      </c>
      <c r="KX9" s="25"/>
      <c r="KY9" s="92">
        <f t="shared" si="215"/>
        <v>0</v>
      </c>
      <c r="KZ9" s="10">
        <f t="shared" si="216"/>
        <v>0</v>
      </c>
      <c r="LA9" s="119">
        <f t="shared" si="217"/>
        <v>0</v>
      </c>
      <c r="LC9" s="100">
        <f t="shared" si="218"/>
        <v>2</v>
      </c>
      <c r="LD9" s="100">
        <f t="shared" si="5"/>
        <v>196000</v>
      </c>
    </row>
    <row r="10" spans="1:317" x14ac:dyDescent="0.25">
      <c r="A10" s="25" t="s">
        <v>261</v>
      </c>
      <c r="B10" s="12">
        <v>25000</v>
      </c>
      <c r="C10" s="4">
        <v>60000</v>
      </c>
      <c r="D10" s="25"/>
      <c r="E10" s="92">
        <f t="shared" si="6"/>
        <v>0</v>
      </c>
      <c r="F10" s="10">
        <f t="shared" si="0"/>
        <v>0</v>
      </c>
      <c r="G10" s="25"/>
      <c r="H10" s="92">
        <f t="shared" si="1"/>
        <v>0</v>
      </c>
      <c r="I10" s="10">
        <f t="shared" si="2"/>
        <v>0</v>
      </c>
      <c r="J10" s="25"/>
      <c r="K10" s="92">
        <f t="shared" si="3"/>
        <v>0</v>
      </c>
      <c r="L10" s="10">
        <f t="shared" si="4"/>
        <v>0</v>
      </c>
      <c r="M10" s="119">
        <f t="shared" si="7"/>
        <v>0</v>
      </c>
      <c r="N10" s="25"/>
      <c r="O10" s="92">
        <f t="shared" si="8"/>
        <v>0</v>
      </c>
      <c r="P10" s="10">
        <f t="shared" si="9"/>
        <v>0</v>
      </c>
      <c r="Q10" s="25"/>
      <c r="R10" s="92">
        <f t="shared" si="10"/>
        <v>0</v>
      </c>
      <c r="S10" s="10">
        <f t="shared" si="11"/>
        <v>0</v>
      </c>
      <c r="T10" s="25"/>
      <c r="U10" s="92">
        <f t="shared" si="12"/>
        <v>0</v>
      </c>
      <c r="V10" s="10">
        <f t="shared" si="13"/>
        <v>0</v>
      </c>
      <c r="W10" s="119">
        <f t="shared" si="14"/>
        <v>0</v>
      </c>
      <c r="X10" s="25"/>
      <c r="Y10" s="92">
        <f t="shared" si="15"/>
        <v>0</v>
      </c>
      <c r="Z10" s="10">
        <f t="shared" si="16"/>
        <v>0</v>
      </c>
      <c r="AA10" s="25"/>
      <c r="AB10" s="92">
        <f t="shared" si="17"/>
        <v>0</v>
      </c>
      <c r="AC10" s="10">
        <f t="shared" si="18"/>
        <v>0</v>
      </c>
      <c r="AD10" s="25"/>
      <c r="AE10" s="92">
        <f t="shared" si="19"/>
        <v>0</v>
      </c>
      <c r="AF10" s="10">
        <f t="shared" si="20"/>
        <v>0</v>
      </c>
      <c r="AG10" s="119">
        <f t="shared" si="21"/>
        <v>0</v>
      </c>
      <c r="AH10" s="25">
        <v>1</v>
      </c>
      <c r="AI10" s="92">
        <f t="shared" si="22"/>
        <v>25000</v>
      </c>
      <c r="AJ10" s="10">
        <f t="shared" si="23"/>
        <v>60000</v>
      </c>
      <c r="AK10" s="25"/>
      <c r="AL10" s="92">
        <f t="shared" si="24"/>
        <v>0</v>
      </c>
      <c r="AM10" s="10">
        <f t="shared" si="25"/>
        <v>0</v>
      </c>
      <c r="AN10" s="25"/>
      <c r="AO10" s="92">
        <f t="shared" si="26"/>
        <v>0</v>
      </c>
      <c r="AP10" s="10">
        <f t="shared" si="27"/>
        <v>0</v>
      </c>
      <c r="AQ10" s="119">
        <f t="shared" si="28"/>
        <v>1</v>
      </c>
      <c r="AR10" s="25"/>
      <c r="AS10" s="92">
        <f t="shared" si="29"/>
        <v>0</v>
      </c>
      <c r="AT10" s="10">
        <f t="shared" si="30"/>
        <v>0</v>
      </c>
      <c r="AU10" s="25"/>
      <c r="AV10" s="92">
        <f t="shared" si="31"/>
        <v>0</v>
      </c>
      <c r="AW10" s="10">
        <f t="shared" si="32"/>
        <v>0</v>
      </c>
      <c r="AX10" s="25"/>
      <c r="AY10" s="92">
        <f t="shared" si="33"/>
        <v>0</v>
      </c>
      <c r="AZ10" s="10">
        <f t="shared" si="34"/>
        <v>0</v>
      </c>
      <c r="BA10" s="119">
        <f t="shared" si="35"/>
        <v>0</v>
      </c>
      <c r="BB10" s="25"/>
      <c r="BC10" s="92">
        <f t="shared" si="36"/>
        <v>0</v>
      </c>
      <c r="BD10" s="10">
        <f t="shared" si="37"/>
        <v>0</v>
      </c>
      <c r="BE10" s="25"/>
      <c r="BF10" s="92">
        <f t="shared" si="38"/>
        <v>0</v>
      </c>
      <c r="BG10" s="10">
        <f t="shared" si="39"/>
        <v>0</v>
      </c>
      <c r="BH10" s="25"/>
      <c r="BI10" s="92">
        <f t="shared" si="40"/>
        <v>0</v>
      </c>
      <c r="BJ10" s="10">
        <f t="shared" si="41"/>
        <v>0</v>
      </c>
      <c r="BK10" s="119">
        <f t="shared" si="42"/>
        <v>0</v>
      </c>
      <c r="BL10" s="25"/>
      <c r="BM10" s="92">
        <f t="shared" si="43"/>
        <v>0</v>
      </c>
      <c r="BN10" s="10">
        <f t="shared" si="44"/>
        <v>0</v>
      </c>
      <c r="BO10" s="25"/>
      <c r="BP10" s="92">
        <f t="shared" si="45"/>
        <v>0</v>
      </c>
      <c r="BQ10" s="10">
        <f t="shared" si="46"/>
        <v>0</v>
      </c>
      <c r="BR10" s="25"/>
      <c r="BS10" s="92">
        <f t="shared" si="47"/>
        <v>0</v>
      </c>
      <c r="BT10" s="10">
        <f t="shared" si="48"/>
        <v>0</v>
      </c>
      <c r="BU10" s="119">
        <f t="shared" si="49"/>
        <v>0</v>
      </c>
      <c r="BV10" s="25"/>
      <c r="BW10" s="92">
        <f t="shared" si="50"/>
        <v>0</v>
      </c>
      <c r="BX10" s="10">
        <f t="shared" si="51"/>
        <v>0</v>
      </c>
      <c r="BY10" s="25"/>
      <c r="BZ10" s="92">
        <f t="shared" si="52"/>
        <v>0</v>
      </c>
      <c r="CA10" s="10">
        <f t="shared" si="53"/>
        <v>0</v>
      </c>
      <c r="CB10" s="25">
        <v>1</v>
      </c>
      <c r="CC10" s="92">
        <f t="shared" si="54"/>
        <v>25000</v>
      </c>
      <c r="CD10" s="10">
        <f t="shared" si="55"/>
        <v>60000</v>
      </c>
      <c r="CE10" s="119">
        <f t="shared" si="56"/>
        <v>1</v>
      </c>
      <c r="CF10" s="25"/>
      <c r="CG10" s="92">
        <f t="shared" si="57"/>
        <v>0</v>
      </c>
      <c r="CH10" s="10">
        <f t="shared" si="58"/>
        <v>0</v>
      </c>
      <c r="CI10" s="25"/>
      <c r="CJ10" s="92">
        <f t="shared" si="59"/>
        <v>0</v>
      </c>
      <c r="CK10" s="10">
        <f t="shared" si="60"/>
        <v>0</v>
      </c>
      <c r="CL10" s="25"/>
      <c r="CM10" s="92">
        <f t="shared" si="61"/>
        <v>0</v>
      </c>
      <c r="CN10" s="10">
        <f t="shared" si="62"/>
        <v>0</v>
      </c>
      <c r="CO10" s="119">
        <f t="shared" si="63"/>
        <v>0</v>
      </c>
      <c r="CP10" s="25"/>
      <c r="CQ10" s="92">
        <f t="shared" si="64"/>
        <v>0</v>
      </c>
      <c r="CR10" s="10">
        <f t="shared" si="65"/>
        <v>0</v>
      </c>
      <c r="CS10" s="25"/>
      <c r="CT10" s="92">
        <f t="shared" si="66"/>
        <v>0</v>
      </c>
      <c r="CU10" s="10">
        <f t="shared" si="67"/>
        <v>0</v>
      </c>
      <c r="CV10" s="25"/>
      <c r="CW10" s="92">
        <f t="shared" si="68"/>
        <v>0</v>
      </c>
      <c r="CX10" s="10">
        <f t="shared" si="69"/>
        <v>0</v>
      </c>
      <c r="CY10" s="119">
        <f t="shared" si="70"/>
        <v>0</v>
      </c>
      <c r="CZ10" s="25">
        <v>1</v>
      </c>
      <c r="DA10" s="92">
        <f t="shared" si="71"/>
        <v>25000</v>
      </c>
      <c r="DB10" s="10">
        <f t="shared" si="72"/>
        <v>60000</v>
      </c>
      <c r="DC10" s="25"/>
      <c r="DD10" s="92">
        <f t="shared" si="73"/>
        <v>0</v>
      </c>
      <c r="DE10" s="10">
        <f t="shared" si="74"/>
        <v>0</v>
      </c>
      <c r="DF10" s="25"/>
      <c r="DG10" s="92">
        <f t="shared" si="75"/>
        <v>0</v>
      </c>
      <c r="DH10" s="10">
        <f t="shared" si="76"/>
        <v>0</v>
      </c>
      <c r="DI10" s="119">
        <f t="shared" si="77"/>
        <v>1</v>
      </c>
      <c r="DJ10" s="25"/>
      <c r="DK10" s="92">
        <f t="shared" si="78"/>
        <v>0</v>
      </c>
      <c r="DL10" s="10">
        <f t="shared" si="79"/>
        <v>0</v>
      </c>
      <c r="DM10" s="25"/>
      <c r="DN10" s="92">
        <f t="shared" si="80"/>
        <v>0</v>
      </c>
      <c r="DO10" s="10">
        <f t="shared" si="81"/>
        <v>0</v>
      </c>
      <c r="DP10" s="25"/>
      <c r="DQ10" s="92">
        <f t="shared" si="82"/>
        <v>0</v>
      </c>
      <c r="DR10" s="10">
        <f t="shared" si="83"/>
        <v>0</v>
      </c>
      <c r="DS10" s="119">
        <f t="shared" si="84"/>
        <v>0</v>
      </c>
      <c r="DT10" s="25"/>
      <c r="DU10" s="92">
        <f t="shared" si="85"/>
        <v>0</v>
      </c>
      <c r="DV10" s="10">
        <f t="shared" si="86"/>
        <v>0</v>
      </c>
      <c r="DW10" s="25"/>
      <c r="DX10" s="92">
        <f t="shared" si="87"/>
        <v>0</v>
      </c>
      <c r="DY10" s="10">
        <f t="shared" si="88"/>
        <v>0</v>
      </c>
      <c r="DZ10" s="25"/>
      <c r="EA10" s="92">
        <f t="shared" si="89"/>
        <v>0</v>
      </c>
      <c r="EB10" s="10">
        <f t="shared" si="90"/>
        <v>0</v>
      </c>
      <c r="EC10" s="119">
        <f t="shared" si="91"/>
        <v>0</v>
      </c>
      <c r="ED10" s="25"/>
      <c r="EE10" s="92">
        <f t="shared" si="92"/>
        <v>0</v>
      </c>
      <c r="EF10" s="10">
        <f t="shared" si="93"/>
        <v>0</v>
      </c>
      <c r="EG10" s="25"/>
      <c r="EH10" s="92">
        <f t="shared" si="94"/>
        <v>0</v>
      </c>
      <c r="EI10" s="10">
        <f t="shared" si="95"/>
        <v>0</v>
      </c>
      <c r="EJ10" s="25"/>
      <c r="EK10" s="92">
        <f t="shared" si="96"/>
        <v>0</v>
      </c>
      <c r="EL10" s="10">
        <f t="shared" si="97"/>
        <v>0</v>
      </c>
      <c r="EM10" s="119">
        <f t="shared" si="98"/>
        <v>0</v>
      </c>
      <c r="EN10" s="25"/>
      <c r="EO10" s="92">
        <f t="shared" si="99"/>
        <v>0</v>
      </c>
      <c r="EP10" s="10">
        <f t="shared" si="100"/>
        <v>0</v>
      </c>
      <c r="EQ10" s="25"/>
      <c r="ER10" s="92">
        <f t="shared" si="101"/>
        <v>0</v>
      </c>
      <c r="ES10" s="10">
        <f t="shared" si="102"/>
        <v>0</v>
      </c>
      <c r="ET10" s="25"/>
      <c r="EU10" s="92">
        <f t="shared" si="103"/>
        <v>0</v>
      </c>
      <c r="EV10" s="10">
        <f t="shared" si="104"/>
        <v>0</v>
      </c>
      <c r="EW10" s="119">
        <f t="shared" si="105"/>
        <v>0</v>
      </c>
      <c r="EX10" s="25"/>
      <c r="EY10" s="92">
        <f t="shared" si="106"/>
        <v>0</v>
      </c>
      <c r="EZ10" s="10">
        <f t="shared" si="107"/>
        <v>0</v>
      </c>
      <c r="FA10" s="25"/>
      <c r="FB10" s="92">
        <f t="shared" si="108"/>
        <v>0</v>
      </c>
      <c r="FC10" s="10">
        <f t="shared" si="109"/>
        <v>0</v>
      </c>
      <c r="FD10" s="25"/>
      <c r="FE10" s="92">
        <f t="shared" si="110"/>
        <v>0</v>
      </c>
      <c r="FF10" s="10">
        <f t="shared" si="111"/>
        <v>0</v>
      </c>
      <c r="FG10" s="119">
        <f t="shared" si="112"/>
        <v>0</v>
      </c>
      <c r="FH10" s="25"/>
      <c r="FI10" s="92">
        <f t="shared" si="113"/>
        <v>0</v>
      </c>
      <c r="FJ10" s="10">
        <f t="shared" si="114"/>
        <v>0</v>
      </c>
      <c r="FK10" s="25"/>
      <c r="FL10" s="92">
        <f t="shared" si="115"/>
        <v>0</v>
      </c>
      <c r="FM10" s="10">
        <f t="shared" si="116"/>
        <v>0</v>
      </c>
      <c r="FN10" s="25"/>
      <c r="FO10" s="92">
        <f t="shared" si="117"/>
        <v>0</v>
      </c>
      <c r="FP10" s="10">
        <f t="shared" si="118"/>
        <v>0</v>
      </c>
      <c r="FQ10" s="119">
        <f t="shared" si="119"/>
        <v>0</v>
      </c>
      <c r="FR10" s="25"/>
      <c r="FS10" s="92">
        <f t="shared" si="120"/>
        <v>0</v>
      </c>
      <c r="FT10" s="10">
        <f t="shared" si="121"/>
        <v>0</v>
      </c>
      <c r="FU10" s="25"/>
      <c r="FV10" s="92">
        <f t="shared" si="122"/>
        <v>0</v>
      </c>
      <c r="FW10" s="10">
        <f t="shared" si="123"/>
        <v>0</v>
      </c>
      <c r="FX10" s="25"/>
      <c r="FY10" s="92">
        <f t="shared" si="124"/>
        <v>0</v>
      </c>
      <c r="FZ10" s="10">
        <f t="shared" si="125"/>
        <v>0</v>
      </c>
      <c r="GA10" s="119">
        <f t="shared" si="126"/>
        <v>0</v>
      </c>
      <c r="GB10" s="25"/>
      <c r="GC10" s="92">
        <f t="shared" si="127"/>
        <v>0</v>
      </c>
      <c r="GD10" s="10">
        <f t="shared" si="128"/>
        <v>0</v>
      </c>
      <c r="GE10" s="25"/>
      <c r="GF10" s="92">
        <f t="shared" si="129"/>
        <v>0</v>
      </c>
      <c r="GG10" s="10">
        <f t="shared" si="130"/>
        <v>0</v>
      </c>
      <c r="GH10" s="25"/>
      <c r="GI10" s="92">
        <f t="shared" si="131"/>
        <v>0</v>
      </c>
      <c r="GJ10" s="10">
        <f t="shared" si="132"/>
        <v>0</v>
      </c>
      <c r="GK10" s="119">
        <f t="shared" si="133"/>
        <v>0</v>
      </c>
      <c r="GL10" s="25"/>
      <c r="GM10" s="92">
        <f t="shared" si="134"/>
        <v>0</v>
      </c>
      <c r="GN10" s="10">
        <f t="shared" si="135"/>
        <v>0</v>
      </c>
      <c r="GO10" s="25"/>
      <c r="GP10" s="92">
        <f t="shared" si="136"/>
        <v>0</v>
      </c>
      <c r="GQ10" s="10">
        <f t="shared" si="137"/>
        <v>0</v>
      </c>
      <c r="GR10" s="25"/>
      <c r="GS10" s="92">
        <f t="shared" si="138"/>
        <v>0</v>
      </c>
      <c r="GT10" s="10">
        <f t="shared" si="139"/>
        <v>0</v>
      </c>
      <c r="GU10" s="119">
        <f t="shared" si="140"/>
        <v>0</v>
      </c>
      <c r="GV10" s="25"/>
      <c r="GW10" s="92">
        <f t="shared" si="141"/>
        <v>0</v>
      </c>
      <c r="GX10" s="10">
        <f t="shared" si="142"/>
        <v>0</v>
      </c>
      <c r="GY10" s="25"/>
      <c r="GZ10" s="92">
        <f t="shared" si="143"/>
        <v>0</v>
      </c>
      <c r="HA10" s="10">
        <f t="shared" si="144"/>
        <v>0</v>
      </c>
      <c r="HB10" s="25"/>
      <c r="HC10" s="92">
        <f t="shared" si="145"/>
        <v>0</v>
      </c>
      <c r="HD10" s="10">
        <f t="shared" si="146"/>
        <v>0</v>
      </c>
      <c r="HE10" s="119">
        <f t="shared" si="147"/>
        <v>0</v>
      </c>
      <c r="HF10" s="25"/>
      <c r="HG10" s="92">
        <f t="shared" si="148"/>
        <v>0</v>
      </c>
      <c r="HH10" s="10">
        <f t="shared" si="149"/>
        <v>0</v>
      </c>
      <c r="HI10" s="25"/>
      <c r="HJ10" s="92">
        <f t="shared" si="150"/>
        <v>0</v>
      </c>
      <c r="HK10" s="10">
        <f t="shared" si="151"/>
        <v>0</v>
      </c>
      <c r="HL10" s="25"/>
      <c r="HM10" s="92">
        <f t="shared" si="152"/>
        <v>0</v>
      </c>
      <c r="HN10" s="10">
        <f t="shared" si="153"/>
        <v>0</v>
      </c>
      <c r="HO10" s="119">
        <f t="shared" si="154"/>
        <v>0</v>
      </c>
      <c r="HP10" s="25"/>
      <c r="HQ10" s="92">
        <f t="shared" si="155"/>
        <v>0</v>
      </c>
      <c r="HR10" s="10">
        <f t="shared" si="156"/>
        <v>0</v>
      </c>
      <c r="HS10" s="25"/>
      <c r="HT10" s="92">
        <f t="shared" si="157"/>
        <v>0</v>
      </c>
      <c r="HU10" s="10">
        <f t="shared" si="158"/>
        <v>0</v>
      </c>
      <c r="HV10" s="25"/>
      <c r="HW10" s="92">
        <f t="shared" si="159"/>
        <v>0</v>
      </c>
      <c r="HX10" s="10">
        <f t="shared" si="160"/>
        <v>0</v>
      </c>
      <c r="HY10" s="119">
        <f t="shared" si="161"/>
        <v>0</v>
      </c>
      <c r="HZ10" s="25">
        <f>1</f>
        <v>1</v>
      </c>
      <c r="IA10" s="92">
        <f t="shared" si="162"/>
        <v>25000</v>
      </c>
      <c r="IB10" s="10">
        <f t="shared" si="163"/>
        <v>60000</v>
      </c>
      <c r="IC10" s="25"/>
      <c r="ID10" s="92">
        <f t="shared" si="164"/>
        <v>0</v>
      </c>
      <c r="IE10" s="10">
        <f t="shared" si="165"/>
        <v>0</v>
      </c>
      <c r="IF10" s="25"/>
      <c r="IG10" s="92">
        <f t="shared" si="166"/>
        <v>0</v>
      </c>
      <c r="IH10" s="10">
        <f t="shared" si="167"/>
        <v>0</v>
      </c>
      <c r="II10" s="119">
        <f t="shared" si="168"/>
        <v>1</v>
      </c>
      <c r="IJ10" s="25"/>
      <c r="IK10" s="92">
        <f t="shared" si="169"/>
        <v>0</v>
      </c>
      <c r="IL10" s="10">
        <f t="shared" si="170"/>
        <v>0</v>
      </c>
      <c r="IM10" s="25"/>
      <c r="IN10" s="92">
        <f t="shared" si="171"/>
        <v>0</v>
      </c>
      <c r="IO10" s="10">
        <f t="shared" si="172"/>
        <v>0</v>
      </c>
      <c r="IP10" s="25"/>
      <c r="IQ10" s="92">
        <f t="shared" si="173"/>
        <v>0</v>
      </c>
      <c r="IR10" s="10">
        <f t="shared" si="174"/>
        <v>0</v>
      </c>
      <c r="IS10" s="119">
        <f t="shared" si="175"/>
        <v>0</v>
      </c>
      <c r="IT10" s="25"/>
      <c r="IU10" s="92">
        <f t="shared" si="176"/>
        <v>0</v>
      </c>
      <c r="IV10" s="10">
        <f t="shared" si="177"/>
        <v>0</v>
      </c>
      <c r="IW10" s="25"/>
      <c r="IX10" s="92">
        <f t="shared" si="178"/>
        <v>0</v>
      </c>
      <c r="IY10" s="10">
        <f t="shared" si="179"/>
        <v>0</v>
      </c>
      <c r="IZ10" s="25"/>
      <c r="JA10" s="92">
        <f t="shared" si="180"/>
        <v>0</v>
      </c>
      <c r="JB10" s="10">
        <f t="shared" si="181"/>
        <v>0</v>
      </c>
      <c r="JC10" s="119">
        <f t="shared" si="182"/>
        <v>0</v>
      </c>
      <c r="JD10" s="25"/>
      <c r="JE10" s="92">
        <f t="shared" si="183"/>
        <v>0</v>
      </c>
      <c r="JF10" s="10">
        <f t="shared" si="184"/>
        <v>0</v>
      </c>
      <c r="JG10" s="25"/>
      <c r="JH10" s="92">
        <f t="shared" si="185"/>
        <v>0</v>
      </c>
      <c r="JI10" s="10">
        <f t="shared" si="186"/>
        <v>0</v>
      </c>
      <c r="JJ10" s="25"/>
      <c r="JK10" s="92">
        <f t="shared" si="187"/>
        <v>0</v>
      </c>
      <c r="JL10" s="10">
        <f t="shared" si="188"/>
        <v>0</v>
      </c>
      <c r="JM10" s="119">
        <f t="shared" si="189"/>
        <v>0</v>
      </c>
      <c r="JN10" s="25"/>
      <c r="JO10" s="92">
        <f t="shared" si="190"/>
        <v>0</v>
      </c>
      <c r="JP10" s="10">
        <f t="shared" si="191"/>
        <v>0</v>
      </c>
      <c r="JQ10" s="25"/>
      <c r="JR10" s="92">
        <f t="shared" si="192"/>
        <v>0</v>
      </c>
      <c r="JS10" s="10">
        <f t="shared" si="193"/>
        <v>0</v>
      </c>
      <c r="JT10" s="25"/>
      <c r="JU10" s="92">
        <f t="shared" si="194"/>
        <v>0</v>
      </c>
      <c r="JV10" s="10">
        <f t="shared" si="195"/>
        <v>0</v>
      </c>
      <c r="JW10" s="119">
        <f t="shared" si="196"/>
        <v>0</v>
      </c>
      <c r="JX10" s="25"/>
      <c r="JY10" s="92">
        <f t="shared" si="197"/>
        <v>0</v>
      </c>
      <c r="JZ10" s="10">
        <f t="shared" si="198"/>
        <v>0</v>
      </c>
      <c r="KA10" s="25"/>
      <c r="KB10" s="92">
        <f t="shared" si="199"/>
        <v>0</v>
      </c>
      <c r="KC10" s="10">
        <f t="shared" si="200"/>
        <v>0</v>
      </c>
      <c r="KD10" s="25"/>
      <c r="KE10" s="92">
        <f t="shared" si="201"/>
        <v>0</v>
      </c>
      <c r="KF10" s="10">
        <f t="shared" si="202"/>
        <v>0</v>
      </c>
      <c r="KG10" s="119">
        <f t="shared" si="203"/>
        <v>0</v>
      </c>
      <c r="KH10" s="25"/>
      <c r="KI10" s="92">
        <f t="shared" si="204"/>
        <v>0</v>
      </c>
      <c r="KJ10" s="10">
        <f t="shared" si="205"/>
        <v>0</v>
      </c>
      <c r="KK10" s="25"/>
      <c r="KL10" s="92">
        <f t="shared" si="206"/>
        <v>0</v>
      </c>
      <c r="KM10" s="10">
        <f t="shared" si="207"/>
        <v>0</v>
      </c>
      <c r="KN10" s="25"/>
      <c r="KO10" s="92">
        <f t="shared" si="208"/>
        <v>0</v>
      </c>
      <c r="KP10" s="10">
        <f t="shared" si="209"/>
        <v>0</v>
      </c>
      <c r="KQ10" s="119">
        <f t="shared" si="210"/>
        <v>0</v>
      </c>
      <c r="KR10" s="25"/>
      <c r="KS10" s="92">
        <f t="shared" si="211"/>
        <v>0</v>
      </c>
      <c r="KT10" s="10">
        <f t="shared" si="212"/>
        <v>0</v>
      </c>
      <c r="KU10" s="25"/>
      <c r="KV10" s="92">
        <f t="shared" si="213"/>
        <v>0</v>
      </c>
      <c r="KW10" s="10">
        <f t="shared" si="214"/>
        <v>0</v>
      </c>
      <c r="KX10" s="25"/>
      <c r="KY10" s="92">
        <f t="shared" si="215"/>
        <v>0</v>
      </c>
      <c r="KZ10" s="10">
        <f t="shared" si="216"/>
        <v>0</v>
      </c>
      <c r="LA10" s="119">
        <f t="shared" si="217"/>
        <v>0</v>
      </c>
      <c r="LC10" s="100">
        <f t="shared" si="218"/>
        <v>4</v>
      </c>
      <c r="LD10" s="100">
        <f t="shared" si="5"/>
        <v>240000</v>
      </c>
    </row>
    <row r="11" spans="1:317" x14ac:dyDescent="0.25">
      <c r="A11" s="25" t="s">
        <v>7</v>
      </c>
      <c r="B11" s="12">
        <v>50000</v>
      </c>
      <c r="C11" s="4">
        <v>100000</v>
      </c>
      <c r="D11" s="25"/>
      <c r="E11" s="92">
        <f t="shared" si="6"/>
        <v>0</v>
      </c>
      <c r="F11" s="10">
        <f t="shared" si="0"/>
        <v>0</v>
      </c>
      <c r="G11" s="25"/>
      <c r="H11" s="92">
        <f t="shared" si="1"/>
        <v>0</v>
      </c>
      <c r="I11" s="10">
        <f t="shared" si="2"/>
        <v>0</v>
      </c>
      <c r="J11" s="25"/>
      <c r="K11" s="92">
        <f t="shared" si="3"/>
        <v>0</v>
      </c>
      <c r="L11" s="10">
        <f t="shared" si="4"/>
        <v>0</v>
      </c>
      <c r="M11" s="119">
        <f t="shared" si="7"/>
        <v>0</v>
      </c>
      <c r="N11" s="25"/>
      <c r="O11" s="92">
        <f t="shared" si="8"/>
        <v>0</v>
      </c>
      <c r="P11" s="10">
        <f t="shared" si="9"/>
        <v>0</v>
      </c>
      <c r="Q11" s="25"/>
      <c r="R11" s="92">
        <f t="shared" si="10"/>
        <v>0</v>
      </c>
      <c r="S11" s="10">
        <f t="shared" si="11"/>
        <v>0</v>
      </c>
      <c r="T11" s="25"/>
      <c r="U11" s="92">
        <f t="shared" si="12"/>
        <v>0</v>
      </c>
      <c r="V11" s="10">
        <f t="shared" si="13"/>
        <v>0</v>
      </c>
      <c r="W11" s="119">
        <f t="shared" si="14"/>
        <v>0</v>
      </c>
      <c r="X11" s="25"/>
      <c r="Y11" s="92">
        <f t="shared" si="15"/>
        <v>0</v>
      </c>
      <c r="Z11" s="10">
        <f t="shared" si="16"/>
        <v>0</v>
      </c>
      <c r="AA11" s="25"/>
      <c r="AB11" s="92">
        <f t="shared" si="17"/>
        <v>0</v>
      </c>
      <c r="AC11" s="10">
        <f t="shared" si="18"/>
        <v>0</v>
      </c>
      <c r="AD11" s="25"/>
      <c r="AE11" s="92">
        <f t="shared" si="19"/>
        <v>0</v>
      </c>
      <c r="AF11" s="10">
        <f t="shared" si="20"/>
        <v>0</v>
      </c>
      <c r="AG11" s="119">
        <f t="shared" si="21"/>
        <v>0</v>
      </c>
      <c r="AH11" s="25"/>
      <c r="AI11" s="92">
        <f t="shared" si="22"/>
        <v>0</v>
      </c>
      <c r="AJ11" s="10">
        <f t="shared" si="23"/>
        <v>0</v>
      </c>
      <c r="AK11" s="25"/>
      <c r="AL11" s="92">
        <f t="shared" si="24"/>
        <v>0</v>
      </c>
      <c r="AM11" s="10">
        <f t="shared" si="25"/>
        <v>0</v>
      </c>
      <c r="AN11" s="25"/>
      <c r="AO11" s="92">
        <f t="shared" si="26"/>
        <v>0</v>
      </c>
      <c r="AP11" s="10">
        <f t="shared" si="27"/>
        <v>0</v>
      </c>
      <c r="AQ11" s="119">
        <f t="shared" si="28"/>
        <v>0</v>
      </c>
      <c r="AR11" s="25"/>
      <c r="AS11" s="92">
        <f t="shared" si="29"/>
        <v>0</v>
      </c>
      <c r="AT11" s="10">
        <f t="shared" si="30"/>
        <v>0</v>
      </c>
      <c r="AU11" s="25"/>
      <c r="AV11" s="92">
        <f t="shared" si="31"/>
        <v>0</v>
      </c>
      <c r="AW11" s="10">
        <f t="shared" si="32"/>
        <v>0</v>
      </c>
      <c r="AX11" s="25"/>
      <c r="AY11" s="92">
        <f t="shared" si="33"/>
        <v>0</v>
      </c>
      <c r="AZ11" s="10">
        <f t="shared" si="34"/>
        <v>0</v>
      </c>
      <c r="BA11" s="119">
        <f t="shared" si="35"/>
        <v>0</v>
      </c>
      <c r="BB11" s="25"/>
      <c r="BC11" s="92">
        <f t="shared" si="36"/>
        <v>0</v>
      </c>
      <c r="BD11" s="10">
        <f t="shared" si="37"/>
        <v>0</v>
      </c>
      <c r="BE11" s="25"/>
      <c r="BF11" s="92">
        <f t="shared" si="38"/>
        <v>0</v>
      </c>
      <c r="BG11" s="10">
        <f t="shared" si="39"/>
        <v>0</v>
      </c>
      <c r="BH11" s="25"/>
      <c r="BI11" s="92">
        <f t="shared" si="40"/>
        <v>0</v>
      </c>
      <c r="BJ11" s="10">
        <f t="shared" si="41"/>
        <v>0</v>
      </c>
      <c r="BK11" s="119">
        <f t="shared" si="42"/>
        <v>0</v>
      </c>
      <c r="BL11" s="25"/>
      <c r="BM11" s="92">
        <f t="shared" si="43"/>
        <v>0</v>
      </c>
      <c r="BN11" s="10">
        <f t="shared" si="44"/>
        <v>0</v>
      </c>
      <c r="BO11" s="25"/>
      <c r="BP11" s="92">
        <f t="shared" si="45"/>
        <v>0</v>
      </c>
      <c r="BQ11" s="10">
        <f t="shared" si="46"/>
        <v>0</v>
      </c>
      <c r="BR11" s="25"/>
      <c r="BS11" s="92">
        <f t="shared" si="47"/>
        <v>0</v>
      </c>
      <c r="BT11" s="10">
        <f t="shared" si="48"/>
        <v>0</v>
      </c>
      <c r="BU11" s="119">
        <f t="shared" si="49"/>
        <v>0</v>
      </c>
      <c r="BV11" s="25"/>
      <c r="BW11" s="92">
        <f t="shared" si="50"/>
        <v>0</v>
      </c>
      <c r="BX11" s="10">
        <f t="shared" si="51"/>
        <v>0</v>
      </c>
      <c r="BY11" s="25"/>
      <c r="BZ11" s="92">
        <f t="shared" si="52"/>
        <v>0</v>
      </c>
      <c r="CA11" s="10">
        <f t="shared" si="53"/>
        <v>0</v>
      </c>
      <c r="CB11" s="25"/>
      <c r="CC11" s="92">
        <f t="shared" si="54"/>
        <v>0</v>
      </c>
      <c r="CD11" s="10">
        <f t="shared" si="55"/>
        <v>0</v>
      </c>
      <c r="CE11" s="119">
        <f t="shared" si="56"/>
        <v>0</v>
      </c>
      <c r="CF11" s="25"/>
      <c r="CG11" s="92">
        <f t="shared" si="57"/>
        <v>0</v>
      </c>
      <c r="CH11" s="10">
        <f t="shared" si="58"/>
        <v>0</v>
      </c>
      <c r="CI11" s="25"/>
      <c r="CJ11" s="92">
        <f t="shared" si="59"/>
        <v>0</v>
      </c>
      <c r="CK11" s="10">
        <f t="shared" si="60"/>
        <v>0</v>
      </c>
      <c r="CL11" s="25"/>
      <c r="CM11" s="92">
        <f t="shared" si="61"/>
        <v>0</v>
      </c>
      <c r="CN11" s="10">
        <f t="shared" si="62"/>
        <v>0</v>
      </c>
      <c r="CO11" s="119">
        <f t="shared" si="63"/>
        <v>0</v>
      </c>
      <c r="CP11" s="25"/>
      <c r="CQ11" s="92">
        <f t="shared" si="64"/>
        <v>0</v>
      </c>
      <c r="CR11" s="10">
        <f t="shared" si="65"/>
        <v>0</v>
      </c>
      <c r="CS11" s="25"/>
      <c r="CT11" s="92">
        <f t="shared" si="66"/>
        <v>0</v>
      </c>
      <c r="CU11" s="10">
        <f t="shared" si="67"/>
        <v>0</v>
      </c>
      <c r="CV11" s="25"/>
      <c r="CW11" s="92">
        <f t="shared" si="68"/>
        <v>0</v>
      </c>
      <c r="CX11" s="10">
        <f t="shared" si="69"/>
        <v>0</v>
      </c>
      <c r="CY11" s="119">
        <f t="shared" si="70"/>
        <v>0</v>
      </c>
      <c r="CZ11" s="25"/>
      <c r="DA11" s="92">
        <f t="shared" si="71"/>
        <v>0</v>
      </c>
      <c r="DB11" s="10">
        <f t="shared" si="72"/>
        <v>0</v>
      </c>
      <c r="DC11" s="25"/>
      <c r="DD11" s="92">
        <f t="shared" si="73"/>
        <v>0</v>
      </c>
      <c r="DE11" s="10">
        <f t="shared" si="74"/>
        <v>0</v>
      </c>
      <c r="DF11" s="25"/>
      <c r="DG11" s="92">
        <f t="shared" si="75"/>
        <v>0</v>
      </c>
      <c r="DH11" s="10">
        <f t="shared" si="76"/>
        <v>0</v>
      </c>
      <c r="DI11" s="119">
        <f t="shared" si="77"/>
        <v>0</v>
      </c>
      <c r="DJ11" s="25"/>
      <c r="DK11" s="92">
        <f t="shared" si="78"/>
        <v>0</v>
      </c>
      <c r="DL11" s="10">
        <f t="shared" si="79"/>
        <v>0</v>
      </c>
      <c r="DM11" s="25"/>
      <c r="DN11" s="92">
        <f t="shared" si="80"/>
        <v>0</v>
      </c>
      <c r="DO11" s="10">
        <f t="shared" si="81"/>
        <v>0</v>
      </c>
      <c r="DP11" s="25"/>
      <c r="DQ11" s="92">
        <f t="shared" si="82"/>
        <v>0</v>
      </c>
      <c r="DR11" s="10">
        <f t="shared" si="83"/>
        <v>0</v>
      </c>
      <c r="DS11" s="119">
        <f t="shared" si="84"/>
        <v>0</v>
      </c>
      <c r="DT11" s="25"/>
      <c r="DU11" s="92">
        <f t="shared" si="85"/>
        <v>0</v>
      </c>
      <c r="DV11" s="10">
        <f t="shared" si="86"/>
        <v>0</v>
      </c>
      <c r="DW11" s="25"/>
      <c r="DX11" s="92">
        <f t="shared" si="87"/>
        <v>0</v>
      </c>
      <c r="DY11" s="10">
        <f t="shared" si="88"/>
        <v>0</v>
      </c>
      <c r="DZ11" s="25"/>
      <c r="EA11" s="92">
        <f t="shared" si="89"/>
        <v>0</v>
      </c>
      <c r="EB11" s="10">
        <f t="shared" si="90"/>
        <v>0</v>
      </c>
      <c r="EC11" s="119">
        <f t="shared" si="91"/>
        <v>0</v>
      </c>
      <c r="ED11" s="25"/>
      <c r="EE11" s="92">
        <f t="shared" si="92"/>
        <v>0</v>
      </c>
      <c r="EF11" s="10">
        <f t="shared" si="93"/>
        <v>0</v>
      </c>
      <c r="EG11" s="25"/>
      <c r="EH11" s="92">
        <f t="shared" si="94"/>
        <v>0</v>
      </c>
      <c r="EI11" s="10">
        <f t="shared" si="95"/>
        <v>0</v>
      </c>
      <c r="EJ11" s="25"/>
      <c r="EK11" s="92">
        <f t="shared" si="96"/>
        <v>0</v>
      </c>
      <c r="EL11" s="10">
        <f t="shared" si="97"/>
        <v>0</v>
      </c>
      <c r="EM11" s="119">
        <f t="shared" si="98"/>
        <v>0</v>
      </c>
      <c r="EN11" s="25"/>
      <c r="EO11" s="92">
        <f t="shared" si="99"/>
        <v>0</v>
      </c>
      <c r="EP11" s="10">
        <f t="shared" si="100"/>
        <v>0</v>
      </c>
      <c r="EQ11" s="25"/>
      <c r="ER11" s="92">
        <f t="shared" si="101"/>
        <v>0</v>
      </c>
      <c r="ES11" s="10">
        <f t="shared" si="102"/>
        <v>0</v>
      </c>
      <c r="ET11" s="25"/>
      <c r="EU11" s="92">
        <f t="shared" si="103"/>
        <v>0</v>
      </c>
      <c r="EV11" s="10">
        <f t="shared" si="104"/>
        <v>0</v>
      </c>
      <c r="EW11" s="119">
        <f t="shared" si="105"/>
        <v>0</v>
      </c>
      <c r="EX11" s="25"/>
      <c r="EY11" s="92">
        <f t="shared" si="106"/>
        <v>0</v>
      </c>
      <c r="EZ11" s="10">
        <f t="shared" si="107"/>
        <v>0</v>
      </c>
      <c r="FA11" s="25"/>
      <c r="FB11" s="92">
        <f t="shared" si="108"/>
        <v>0</v>
      </c>
      <c r="FC11" s="10">
        <f t="shared" si="109"/>
        <v>0</v>
      </c>
      <c r="FD11" s="25"/>
      <c r="FE11" s="92">
        <f t="shared" si="110"/>
        <v>0</v>
      </c>
      <c r="FF11" s="10">
        <f t="shared" si="111"/>
        <v>0</v>
      </c>
      <c r="FG11" s="119">
        <f t="shared" si="112"/>
        <v>0</v>
      </c>
      <c r="FH11" s="25"/>
      <c r="FI11" s="92">
        <f t="shared" si="113"/>
        <v>0</v>
      </c>
      <c r="FJ11" s="10">
        <f t="shared" si="114"/>
        <v>0</v>
      </c>
      <c r="FK11" s="25"/>
      <c r="FL11" s="92">
        <f t="shared" si="115"/>
        <v>0</v>
      </c>
      <c r="FM11" s="10">
        <f t="shared" si="116"/>
        <v>0</v>
      </c>
      <c r="FN11" s="25"/>
      <c r="FO11" s="92">
        <f t="shared" si="117"/>
        <v>0</v>
      </c>
      <c r="FP11" s="10">
        <f t="shared" si="118"/>
        <v>0</v>
      </c>
      <c r="FQ11" s="119">
        <f t="shared" si="119"/>
        <v>0</v>
      </c>
      <c r="FR11" s="25"/>
      <c r="FS11" s="92">
        <f t="shared" si="120"/>
        <v>0</v>
      </c>
      <c r="FT11" s="10">
        <f t="shared" si="121"/>
        <v>0</v>
      </c>
      <c r="FU11" s="25"/>
      <c r="FV11" s="92">
        <f t="shared" si="122"/>
        <v>0</v>
      </c>
      <c r="FW11" s="10">
        <f t="shared" si="123"/>
        <v>0</v>
      </c>
      <c r="FX11" s="25"/>
      <c r="FY11" s="92">
        <f t="shared" si="124"/>
        <v>0</v>
      </c>
      <c r="FZ11" s="10">
        <f t="shared" si="125"/>
        <v>0</v>
      </c>
      <c r="GA11" s="119">
        <f t="shared" si="126"/>
        <v>0</v>
      </c>
      <c r="GB11" s="25"/>
      <c r="GC11" s="92">
        <f t="shared" si="127"/>
        <v>0</v>
      </c>
      <c r="GD11" s="10">
        <f t="shared" si="128"/>
        <v>0</v>
      </c>
      <c r="GE11" s="25"/>
      <c r="GF11" s="92">
        <f t="shared" si="129"/>
        <v>0</v>
      </c>
      <c r="GG11" s="10">
        <f t="shared" si="130"/>
        <v>0</v>
      </c>
      <c r="GH11" s="25"/>
      <c r="GI11" s="92">
        <f t="shared" si="131"/>
        <v>0</v>
      </c>
      <c r="GJ11" s="10">
        <f t="shared" si="132"/>
        <v>0</v>
      </c>
      <c r="GK11" s="119">
        <f t="shared" si="133"/>
        <v>0</v>
      </c>
      <c r="GL11" s="25"/>
      <c r="GM11" s="92">
        <f t="shared" si="134"/>
        <v>0</v>
      </c>
      <c r="GN11" s="10">
        <f t="shared" si="135"/>
        <v>0</v>
      </c>
      <c r="GO11" s="25"/>
      <c r="GP11" s="92">
        <f t="shared" si="136"/>
        <v>0</v>
      </c>
      <c r="GQ11" s="10">
        <f t="shared" si="137"/>
        <v>0</v>
      </c>
      <c r="GR11" s="25"/>
      <c r="GS11" s="92">
        <f t="shared" si="138"/>
        <v>0</v>
      </c>
      <c r="GT11" s="10">
        <f t="shared" si="139"/>
        <v>0</v>
      </c>
      <c r="GU11" s="119">
        <f t="shared" si="140"/>
        <v>0</v>
      </c>
      <c r="GV11" s="25"/>
      <c r="GW11" s="92">
        <f t="shared" si="141"/>
        <v>0</v>
      </c>
      <c r="GX11" s="10">
        <f t="shared" si="142"/>
        <v>0</v>
      </c>
      <c r="GY11" s="25"/>
      <c r="GZ11" s="92">
        <f t="shared" si="143"/>
        <v>0</v>
      </c>
      <c r="HA11" s="10">
        <f t="shared" si="144"/>
        <v>0</v>
      </c>
      <c r="HB11" s="25"/>
      <c r="HC11" s="92">
        <f t="shared" si="145"/>
        <v>0</v>
      </c>
      <c r="HD11" s="10">
        <f t="shared" si="146"/>
        <v>0</v>
      </c>
      <c r="HE11" s="119">
        <f t="shared" si="147"/>
        <v>0</v>
      </c>
      <c r="HF11" s="25"/>
      <c r="HG11" s="92">
        <f t="shared" si="148"/>
        <v>0</v>
      </c>
      <c r="HH11" s="10">
        <f t="shared" si="149"/>
        <v>0</v>
      </c>
      <c r="HI11" s="25"/>
      <c r="HJ11" s="92">
        <f t="shared" si="150"/>
        <v>0</v>
      </c>
      <c r="HK11" s="10">
        <f t="shared" si="151"/>
        <v>0</v>
      </c>
      <c r="HL11" s="25"/>
      <c r="HM11" s="92">
        <f t="shared" si="152"/>
        <v>0</v>
      </c>
      <c r="HN11" s="10">
        <f t="shared" si="153"/>
        <v>0</v>
      </c>
      <c r="HO11" s="119">
        <f t="shared" si="154"/>
        <v>0</v>
      </c>
      <c r="HP11" s="25">
        <v>1</v>
      </c>
      <c r="HQ11" s="92">
        <f t="shared" si="155"/>
        <v>50000</v>
      </c>
      <c r="HR11" s="10">
        <f t="shared" si="156"/>
        <v>100000</v>
      </c>
      <c r="HS11" s="25"/>
      <c r="HT11" s="92">
        <f t="shared" si="157"/>
        <v>0</v>
      </c>
      <c r="HU11" s="10">
        <f t="shared" si="158"/>
        <v>0</v>
      </c>
      <c r="HV11" s="25"/>
      <c r="HW11" s="92">
        <f t="shared" si="159"/>
        <v>0</v>
      </c>
      <c r="HX11" s="10">
        <f t="shared" si="160"/>
        <v>0</v>
      </c>
      <c r="HY11" s="119">
        <f t="shared" si="161"/>
        <v>1</v>
      </c>
      <c r="HZ11" s="25">
        <v>1</v>
      </c>
      <c r="IA11" s="92">
        <f t="shared" si="162"/>
        <v>50000</v>
      </c>
      <c r="IB11" s="10">
        <f t="shared" si="163"/>
        <v>100000</v>
      </c>
      <c r="IC11" s="25"/>
      <c r="ID11" s="92">
        <f t="shared" si="164"/>
        <v>0</v>
      </c>
      <c r="IE11" s="10">
        <f t="shared" si="165"/>
        <v>0</v>
      </c>
      <c r="IF11" s="25"/>
      <c r="IG11" s="92">
        <f t="shared" si="166"/>
        <v>0</v>
      </c>
      <c r="IH11" s="10">
        <f t="shared" si="167"/>
        <v>0</v>
      </c>
      <c r="II11" s="119">
        <f t="shared" si="168"/>
        <v>1</v>
      </c>
      <c r="IJ11" s="25"/>
      <c r="IK11" s="92">
        <f t="shared" si="169"/>
        <v>0</v>
      </c>
      <c r="IL11" s="10">
        <f t="shared" si="170"/>
        <v>0</v>
      </c>
      <c r="IM11" s="25"/>
      <c r="IN11" s="92">
        <f t="shared" si="171"/>
        <v>0</v>
      </c>
      <c r="IO11" s="10">
        <f t="shared" si="172"/>
        <v>0</v>
      </c>
      <c r="IP11" s="25"/>
      <c r="IQ11" s="92">
        <f t="shared" si="173"/>
        <v>0</v>
      </c>
      <c r="IR11" s="10">
        <f t="shared" si="174"/>
        <v>0</v>
      </c>
      <c r="IS11" s="119">
        <f t="shared" si="175"/>
        <v>0</v>
      </c>
      <c r="IT11" s="25"/>
      <c r="IU11" s="92">
        <f t="shared" si="176"/>
        <v>0</v>
      </c>
      <c r="IV11" s="10">
        <f t="shared" si="177"/>
        <v>0</v>
      </c>
      <c r="IW11" s="25"/>
      <c r="IX11" s="92">
        <f t="shared" si="178"/>
        <v>0</v>
      </c>
      <c r="IY11" s="10">
        <f t="shared" si="179"/>
        <v>0</v>
      </c>
      <c r="IZ11" s="25"/>
      <c r="JA11" s="92">
        <f t="shared" si="180"/>
        <v>0</v>
      </c>
      <c r="JB11" s="10">
        <f t="shared" si="181"/>
        <v>0</v>
      </c>
      <c r="JC11" s="119">
        <f t="shared" si="182"/>
        <v>0</v>
      </c>
      <c r="JD11" s="25"/>
      <c r="JE11" s="92">
        <f t="shared" si="183"/>
        <v>0</v>
      </c>
      <c r="JF11" s="10">
        <f t="shared" si="184"/>
        <v>0</v>
      </c>
      <c r="JG11" s="25"/>
      <c r="JH11" s="92">
        <f t="shared" si="185"/>
        <v>0</v>
      </c>
      <c r="JI11" s="10">
        <f t="shared" si="186"/>
        <v>0</v>
      </c>
      <c r="JJ11" s="25"/>
      <c r="JK11" s="92">
        <f t="shared" si="187"/>
        <v>0</v>
      </c>
      <c r="JL11" s="10">
        <f t="shared" si="188"/>
        <v>0</v>
      </c>
      <c r="JM11" s="119">
        <f t="shared" si="189"/>
        <v>0</v>
      </c>
      <c r="JN11" s="25"/>
      <c r="JO11" s="92">
        <f t="shared" si="190"/>
        <v>0</v>
      </c>
      <c r="JP11" s="10">
        <f t="shared" si="191"/>
        <v>0</v>
      </c>
      <c r="JQ11" s="25"/>
      <c r="JR11" s="92">
        <f t="shared" si="192"/>
        <v>0</v>
      </c>
      <c r="JS11" s="10">
        <f t="shared" si="193"/>
        <v>0</v>
      </c>
      <c r="JT11" s="25"/>
      <c r="JU11" s="92">
        <f t="shared" si="194"/>
        <v>0</v>
      </c>
      <c r="JV11" s="10">
        <f t="shared" si="195"/>
        <v>0</v>
      </c>
      <c r="JW11" s="119">
        <f t="shared" si="196"/>
        <v>0</v>
      </c>
      <c r="JX11" s="25"/>
      <c r="JY11" s="92">
        <f t="shared" si="197"/>
        <v>0</v>
      </c>
      <c r="JZ11" s="10">
        <f t="shared" si="198"/>
        <v>0</v>
      </c>
      <c r="KA11" s="25"/>
      <c r="KB11" s="92">
        <f t="shared" si="199"/>
        <v>0</v>
      </c>
      <c r="KC11" s="10">
        <f t="shared" si="200"/>
        <v>0</v>
      </c>
      <c r="KD11" s="25"/>
      <c r="KE11" s="92">
        <f t="shared" si="201"/>
        <v>0</v>
      </c>
      <c r="KF11" s="10">
        <f t="shared" si="202"/>
        <v>0</v>
      </c>
      <c r="KG11" s="119">
        <f t="shared" si="203"/>
        <v>0</v>
      </c>
      <c r="KH11" s="25"/>
      <c r="KI11" s="92">
        <f t="shared" si="204"/>
        <v>0</v>
      </c>
      <c r="KJ11" s="10">
        <f t="shared" si="205"/>
        <v>0</v>
      </c>
      <c r="KK11" s="25"/>
      <c r="KL11" s="92">
        <f t="shared" si="206"/>
        <v>0</v>
      </c>
      <c r="KM11" s="10">
        <f t="shared" si="207"/>
        <v>0</v>
      </c>
      <c r="KN11" s="25"/>
      <c r="KO11" s="92">
        <f t="shared" si="208"/>
        <v>0</v>
      </c>
      <c r="KP11" s="10">
        <f t="shared" si="209"/>
        <v>0</v>
      </c>
      <c r="KQ11" s="119">
        <f t="shared" si="210"/>
        <v>0</v>
      </c>
      <c r="KR11" s="25"/>
      <c r="KS11" s="92">
        <f t="shared" si="211"/>
        <v>0</v>
      </c>
      <c r="KT11" s="10">
        <f t="shared" si="212"/>
        <v>0</v>
      </c>
      <c r="KU11" s="25"/>
      <c r="KV11" s="92">
        <f t="shared" si="213"/>
        <v>0</v>
      </c>
      <c r="KW11" s="10">
        <f t="shared" si="214"/>
        <v>0</v>
      </c>
      <c r="KX11" s="25"/>
      <c r="KY11" s="92">
        <f t="shared" si="215"/>
        <v>0</v>
      </c>
      <c r="KZ11" s="10">
        <f t="shared" si="216"/>
        <v>0</v>
      </c>
      <c r="LA11" s="119">
        <f t="shared" si="217"/>
        <v>0</v>
      </c>
      <c r="LC11" s="100">
        <f t="shared" si="218"/>
        <v>2</v>
      </c>
      <c r="LD11" s="100">
        <f t="shared" si="5"/>
        <v>200000</v>
      </c>
    </row>
    <row r="12" spans="1:317" x14ac:dyDescent="0.25">
      <c r="A12" s="25" t="s">
        <v>185</v>
      </c>
      <c r="B12" s="12">
        <v>50000</v>
      </c>
      <c r="C12" s="4">
        <v>100000</v>
      </c>
      <c r="D12" s="25">
        <f>1</f>
        <v>1</v>
      </c>
      <c r="E12" s="92">
        <f t="shared" si="6"/>
        <v>50000</v>
      </c>
      <c r="F12" s="10">
        <f t="shared" si="0"/>
        <v>100000</v>
      </c>
      <c r="G12" s="25"/>
      <c r="H12" s="92">
        <f t="shared" si="1"/>
        <v>0</v>
      </c>
      <c r="I12" s="10">
        <f t="shared" si="2"/>
        <v>0</v>
      </c>
      <c r="J12" s="25"/>
      <c r="K12" s="92">
        <f t="shared" si="3"/>
        <v>0</v>
      </c>
      <c r="L12" s="10">
        <f t="shared" si="4"/>
        <v>0</v>
      </c>
      <c r="M12" s="119">
        <f t="shared" si="7"/>
        <v>1</v>
      </c>
      <c r="N12" s="25"/>
      <c r="O12" s="92">
        <f t="shared" si="8"/>
        <v>0</v>
      </c>
      <c r="P12" s="10">
        <f t="shared" si="9"/>
        <v>0</v>
      </c>
      <c r="Q12" s="25"/>
      <c r="R12" s="92">
        <f t="shared" si="10"/>
        <v>0</v>
      </c>
      <c r="S12" s="10">
        <f t="shared" si="11"/>
        <v>0</v>
      </c>
      <c r="T12" s="25"/>
      <c r="U12" s="92">
        <f t="shared" si="12"/>
        <v>0</v>
      </c>
      <c r="V12" s="10">
        <f t="shared" si="13"/>
        <v>0</v>
      </c>
      <c r="W12" s="119">
        <f t="shared" si="14"/>
        <v>0</v>
      </c>
      <c r="X12" s="25"/>
      <c r="Y12" s="92">
        <f t="shared" si="15"/>
        <v>0</v>
      </c>
      <c r="Z12" s="10">
        <f t="shared" si="16"/>
        <v>0</v>
      </c>
      <c r="AA12" s="25"/>
      <c r="AB12" s="92">
        <f t="shared" si="17"/>
        <v>0</v>
      </c>
      <c r="AC12" s="10">
        <f t="shared" si="18"/>
        <v>0</v>
      </c>
      <c r="AD12" s="25"/>
      <c r="AE12" s="92">
        <f t="shared" si="19"/>
        <v>0</v>
      </c>
      <c r="AF12" s="10">
        <f t="shared" si="20"/>
        <v>0</v>
      </c>
      <c r="AG12" s="119">
        <f t="shared" si="21"/>
        <v>0</v>
      </c>
      <c r="AH12" s="25"/>
      <c r="AI12" s="92">
        <f t="shared" si="22"/>
        <v>0</v>
      </c>
      <c r="AJ12" s="10">
        <f t="shared" si="23"/>
        <v>0</v>
      </c>
      <c r="AK12" s="25"/>
      <c r="AL12" s="92">
        <f t="shared" si="24"/>
        <v>0</v>
      </c>
      <c r="AM12" s="10">
        <f t="shared" si="25"/>
        <v>0</v>
      </c>
      <c r="AN12" s="25"/>
      <c r="AO12" s="92">
        <f t="shared" si="26"/>
        <v>0</v>
      </c>
      <c r="AP12" s="10">
        <f t="shared" si="27"/>
        <v>0</v>
      </c>
      <c r="AQ12" s="119">
        <f t="shared" si="28"/>
        <v>0</v>
      </c>
      <c r="AR12" s="25"/>
      <c r="AS12" s="92">
        <f t="shared" si="29"/>
        <v>0</v>
      </c>
      <c r="AT12" s="10">
        <f t="shared" si="30"/>
        <v>0</v>
      </c>
      <c r="AU12" s="25"/>
      <c r="AV12" s="92">
        <f t="shared" si="31"/>
        <v>0</v>
      </c>
      <c r="AW12" s="10">
        <f t="shared" si="32"/>
        <v>0</v>
      </c>
      <c r="AX12" s="25"/>
      <c r="AY12" s="92">
        <f t="shared" si="33"/>
        <v>0</v>
      </c>
      <c r="AZ12" s="10">
        <f t="shared" si="34"/>
        <v>0</v>
      </c>
      <c r="BA12" s="119">
        <f t="shared" si="35"/>
        <v>0</v>
      </c>
      <c r="BB12" s="25"/>
      <c r="BC12" s="92">
        <f t="shared" si="36"/>
        <v>0</v>
      </c>
      <c r="BD12" s="10">
        <f t="shared" si="37"/>
        <v>0</v>
      </c>
      <c r="BE12" s="25"/>
      <c r="BF12" s="92">
        <f t="shared" si="38"/>
        <v>0</v>
      </c>
      <c r="BG12" s="10">
        <f t="shared" si="39"/>
        <v>0</v>
      </c>
      <c r="BH12" s="25"/>
      <c r="BI12" s="92">
        <f t="shared" si="40"/>
        <v>0</v>
      </c>
      <c r="BJ12" s="10">
        <f t="shared" si="41"/>
        <v>0</v>
      </c>
      <c r="BK12" s="119">
        <f t="shared" si="42"/>
        <v>0</v>
      </c>
      <c r="BL12" s="25"/>
      <c r="BM12" s="92">
        <f t="shared" si="43"/>
        <v>0</v>
      </c>
      <c r="BN12" s="10">
        <f t="shared" si="44"/>
        <v>0</v>
      </c>
      <c r="BO12" s="25"/>
      <c r="BP12" s="92">
        <f t="shared" si="45"/>
        <v>0</v>
      </c>
      <c r="BQ12" s="10">
        <f t="shared" si="46"/>
        <v>0</v>
      </c>
      <c r="BR12" s="25"/>
      <c r="BS12" s="92">
        <f t="shared" si="47"/>
        <v>0</v>
      </c>
      <c r="BT12" s="10">
        <f t="shared" si="48"/>
        <v>0</v>
      </c>
      <c r="BU12" s="119">
        <f t="shared" si="49"/>
        <v>0</v>
      </c>
      <c r="BV12" s="25"/>
      <c r="BW12" s="92">
        <f t="shared" si="50"/>
        <v>0</v>
      </c>
      <c r="BX12" s="10">
        <f t="shared" si="51"/>
        <v>0</v>
      </c>
      <c r="BY12" s="25"/>
      <c r="BZ12" s="92">
        <f t="shared" si="52"/>
        <v>0</v>
      </c>
      <c r="CA12" s="10">
        <f t="shared" si="53"/>
        <v>0</v>
      </c>
      <c r="CB12" s="25"/>
      <c r="CC12" s="92">
        <f t="shared" si="54"/>
        <v>0</v>
      </c>
      <c r="CD12" s="10">
        <f t="shared" si="55"/>
        <v>0</v>
      </c>
      <c r="CE12" s="119">
        <f t="shared" si="56"/>
        <v>0</v>
      </c>
      <c r="CF12" s="25"/>
      <c r="CG12" s="92">
        <f t="shared" si="57"/>
        <v>0</v>
      </c>
      <c r="CH12" s="10">
        <f t="shared" si="58"/>
        <v>0</v>
      </c>
      <c r="CI12" s="25"/>
      <c r="CJ12" s="92">
        <f t="shared" si="59"/>
        <v>0</v>
      </c>
      <c r="CK12" s="10">
        <f t="shared" si="60"/>
        <v>0</v>
      </c>
      <c r="CL12" s="25"/>
      <c r="CM12" s="92">
        <f t="shared" si="61"/>
        <v>0</v>
      </c>
      <c r="CN12" s="10">
        <f t="shared" si="62"/>
        <v>0</v>
      </c>
      <c r="CO12" s="119">
        <f t="shared" si="63"/>
        <v>0</v>
      </c>
      <c r="CP12" s="25">
        <v>1</v>
      </c>
      <c r="CQ12" s="92">
        <f t="shared" si="64"/>
        <v>50000</v>
      </c>
      <c r="CR12" s="10">
        <f t="shared" si="65"/>
        <v>100000</v>
      </c>
      <c r="CS12" s="25"/>
      <c r="CT12" s="92">
        <f t="shared" si="66"/>
        <v>0</v>
      </c>
      <c r="CU12" s="10">
        <f t="shared" si="67"/>
        <v>0</v>
      </c>
      <c r="CV12" s="25"/>
      <c r="CW12" s="92">
        <f t="shared" si="68"/>
        <v>0</v>
      </c>
      <c r="CX12" s="10">
        <f t="shared" si="69"/>
        <v>0</v>
      </c>
      <c r="CY12" s="119">
        <f t="shared" si="70"/>
        <v>1</v>
      </c>
      <c r="CZ12" s="25"/>
      <c r="DA12" s="92">
        <f t="shared" si="71"/>
        <v>0</v>
      </c>
      <c r="DB12" s="10">
        <f t="shared" si="72"/>
        <v>0</v>
      </c>
      <c r="DC12" s="25"/>
      <c r="DD12" s="92">
        <f t="shared" si="73"/>
        <v>0</v>
      </c>
      <c r="DE12" s="10">
        <f t="shared" si="74"/>
        <v>0</v>
      </c>
      <c r="DF12" s="25"/>
      <c r="DG12" s="92">
        <f t="shared" si="75"/>
        <v>0</v>
      </c>
      <c r="DH12" s="10">
        <f t="shared" si="76"/>
        <v>0</v>
      </c>
      <c r="DI12" s="119">
        <f t="shared" si="77"/>
        <v>0</v>
      </c>
      <c r="DJ12" s="25"/>
      <c r="DK12" s="92">
        <f t="shared" si="78"/>
        <v>0</v>
      </c>
      <c r="DL12" s="10">
        <f t="shared" si="79"/>
        <v>0</v>
      </c>
      <c r="DM12" s="25"/>
      <c r="DN12" s="92">
        <f t="shared" si="80"/>
        <v>0</v>
      </c>
      <c r="DO12" s="10">
        <f t="shared" si="81"/>
        <v>0</v>
      </c>
      <c r="DP12" s="25"/>
      <c r="DQ12" s="92">
        <f t="shared" si="82"/>
        <v>0</v>
      </c>
      <c r="DR12" s="10">
        <f t="shared" si="83"/>
        <v>0</v>
      </c>
      <c r="DS12" s="119">
        <f t="shared" si="84"/>
        <v>0</v>
      </c>
      <c r="DT12" s="25"/>
      <c r="DU12" s="92">
        <f t="shared" si="85"/>
        <v>0</v>
      </c>
      <c r="DV12" s="10">
        <f t="shared" si="86"/>
        <v>0</v>
      </c>
      <c r="DW12" s="25"/>
      <c r="DX12" s="92">
        <f t="shared" si="87"/>
        <v>0</v>
      </c>
      <c r="DY12" s="10">
        <f t="shared" si="88"/>
        <v>0</v>
      </c>
      <c r="DZ12" s="25"/>
      <c r="EA12" s="92">
        <f t="shared" si="89"/>
        <v>0</v>
      </c>
      <c r="EB12" s="10">
        <f t="shared" si="90"/>
        <v>0</v>
      </c>
      <c r="EC12" s="119">
        <f t="shared" si="91"/>
        <v>0</v>
      </c>
      <c r="ED12" s="25"/>
      <c r="EE12" s="92">
        <f t="shared" si="92"/>
        <v>0</v>
      </c>
      <c r="EF12" s="10">
        <f t="shared" si="93"/>
        <v>0</v>
      </c>
      <c r="EG12" s="25"/>
      <c r="EH12" s="92">
        <f t="shared" si="94"/>
        <v>0</v>
      </c>
      <c r="EI12" s="10">
        <f t="shared" si="95"/>
        <v>0</v>
      </c>
      <c r="EJ12" s="25"/>
      <c r="EK12" s="92">
        <f t="shared" si="96"/>
        <v>0</v>
      </c>
      <c r="EL12" s="10">
        <f t="shared" si="97"/>
        <v>0</v>
      </c>
      <c r="EM12" s="119">
        <f t="shared" si="98"/>
        <v>0</v>
      </c>
      <c r="EN12" s="25"/>
      <c r="EO12" s="92">
        <f t="shared" si="99"/>
        <v>0</v>
      </c>
      <c r="EP12" s="10">
        <f t="shared" si="100"/>
        <v>0</v>
      </c>
      <c r="EQ12" s="25"/>
      <c r="ER12" s="92">
        <f t="shared" si="101"/>
        <v>0</v>
      </c>
      <c r="ES12" s="10">
        <f t="shared" si="102"/>
        <v>0</v>
      </c>
      <c r="ET12" s="25"/>
      <c r="EU12" s="92">
        <f t="shared" si="103"/>
        <v>0</v>
      </c>
      <c r="EV12" s="10">
        <f t="shared" si="104"/>
        <v>0</v>
      </c>
      <c r="EW12" s="119">
        <f t="shared" si="105"/>
        <v>0</v>
      </c>
      <c r="EX12" s="25"/>
      <c r="EY12" s="92">
        <f t="shared" si="106"/>
        <v>0</v>
      </c>
      <c r="EZ12" s="10">
        <f t="shared" si="107"/>
        <v>0</v>
      </c>
      <c r="FA12" s="25"/>
      <c r="FB12" s="92">
        <f t="shared" si="108"/>
        <v>0</v>
      </c>
      <c r="FC12" s="10">
        <f t="shared" si="109"/>
        <v>0</v>
      </c>
      <c r="FD12" s="25"/>
      <c r="FE12" s="92">
        <f t="shared" si="110"/>
        <v>0</v>
      </c>
      <c r="FF12" s="10">
        <f t="shared" si="111"/>
        <v>0</v>
      </c>
      <c r="FG12" s="119">
        <f t="shared" si="112"/>
        <v>0</v>
      </c>
      <c r="FH12" s="25"/>
      <c r="FI12" s="92">
        <f t="shared" si="113"/>
        <v>0</v>
      </c>
      <c r="FJ12" s="10">
        <f t="shared" si="114"/>
        <v>0</v>
      </c>
      <c r="FK12" s="25"/>
      <c r="FL12" s="92">
        <f t="shared" si="115"/>
        <v>0</v>
      </c>
      <c r="FM12" s="10">
        <f t="shared" si="116"/>
        <v>0</v>
      </c>
      <c r="FN12" s="25"/>
      <c r="FO12" s="92">
        <f t="shared" si="117"/>
        <v>0</v>
      </c>
      <c r="FP12" s="10">
        <f t="shared" si="118"/>
        <v>0</v>
      </c>
      <c r="FQ12" s="119">
        <f t="shared" si="119"/>
        <v>0</v>
      </c>
      <c r="FR12" s="25"/>
      <c r="FS12" s="92">
        <f t="shared" si="120"/>
        <v>0</v>
      </c>
      <c r="FT12" s="10">
        <f t="shared" si="121"/>
        <v>0</v>
      </c>
      <c r="FU12" s="25"/>
      <c r="FV12" s="92">
        <f t="shared" si="122"/>
        <v>0</v>
      </c>
      <c r="FW12" s="10">
        <f t="shared" si="123"/>
        <v>0</v>
      </c>
      <c r="FX12" s="25"/>
      <c r="FY12" s="92">
        <f t="shared" si="124"/>
        <v>0</v>
      </c>
      <c r="FZ12" s="10">
        <f t="shared" si="125"/>
        <v>0</v>
      </c>
      <c r="GA12" s="119">
        <f t="shared" si="126"/>
        <v>0</v>
      </c>
      <c r="GB12" s="25"/>
      <c r="GC12" s="92">
        <f t="shared" si="127"/>
        <v>0</v>
      </c>
      <c r="GD12" s="10">
        <f t="shared" si="128"/>
        <v>0</v>
      </c>
      <c r="GE12" s="25"/>
      <c r="GF12" s="92">
        <f t="shared" si="129"/>
        <v>0</v>
      </c>
      <c r="GG12" s="10">
        <f t="shared" si="130"/>
        <v>0</v>
      </c>
      <c r="GH12" s="25"/>
      <c r="GI12" s="92">
        <f t="shared" si="131"/>
        <v>0</v>
      </c>
      <c r="GJ12" s="10">
        <f t="shared" si="132"/>
        <v>0</v>
      </c>
      <c r="GK12" s="119">
        <f t="shared" si="133"/>
        <v>0</v>
      </c>
      <c r="GL12" s="25"/>
      <c r="GM12" s="92">
        <f t="shared" si="134"/>
        <v>0</v>
      </c>
      <c r="GN12" s="10">
        <f t="shared" si="135"/>
        <v>0</v>
      </c>
      <c r="GO12" s="25"/>
      <c r="GP12" s="92">
        <f t="shared" si="136"/>
        <v>0</v>
      </c>
      <c r="GQ12" s="10">
        <f t="shared" si="137"/>
        <v>0</v>
      </c>
      <c r="GR12" s="25"/>
      <c r="GS12" s="92">
        <f t="shared" si="138"/>
        <v>0</v>
      </c>
      <c r="GT12" s="10">
        <f t="shared" si="139"/>
        <v>0</v>
      </c>
      <c r="GU12" s="119">
        <f t="shared" si="140"/>
        <v>0</v>
      </c>
      <c r="GV12" s="25"/>
      <c r="GW12" s="92">
        <f t="shared" si="141"/>
        <v>0</v>
      </c>
      <c r="GX12" s="10">
        <f t="shared" si="142"/>
        <v>0</v>
      </c>
      <c r="GY12" s="25"/>
      <c r="GZ12" s="92">
        <f t="shared" si="143"/>
        <v>0</v>
      </c>
      <c r="HA12" s="10">
        <f t="shared" si="144"/>
        <v>0</v>
      </c>
      <c r="HB12" s="25"/>
      <c r="HC12" s="92">
        <f t="shared" si="145"/>
        <v>0</v>
      </c>
      <c r="HD12" s="10">
        <f t="shared" si="146"/>
        <v>0</v>
      </c>
      <c r="HE12" s="119">
        <f t="shared" si="147"/>
        <v>0</v>
      </c>
      <c r="HF12" s="25"/>
      <c r="HG12" s="92">
        <f t="shared" si="148"/>
        <v>0</v>
      </c>
      <c r="HH12" s="10">
        <f t="shared" si="149"/>
        <v>0</v>
      </c>
      <c r="HI12" s="25"/>
      <c r="HJ12" s="92">
        <f t="shared" si="150"/>
        <v>0</v>
      </c>
      <c r="HK12" s="10">
        <f t="shared" si="151"/>
        <v>0</v>
      </c>
      <c r="HL12" s="25"/>
      <c r="HM12" s="92">
        <f t="shared" si="152"/>
        <v>0</v>
      </c>
      <c r="HN12" s="10">
        <f t="shared" si="153"/>
        <v>0</v>
      </c>
      <c r="HO12" s="119">
        <f t="shared" si="154"/>
        <v>0</v>
      </c>
      <c r="HP12" s="25"/>
      <c r="HQ12" s="92">
        <f t="shared" si="155"/>
        <v>0</v>
      </c>
      <c r="HR12" s="10">
        <f t="shared" si="156"/>
        <v>0</v>
      </c>
      <c r="HS12" s="25"/>
      <c r="HT12" s="92">
        <f t="shared" si="157"/>
        <v>0</v>
      </c>
      <c r="HU12" s="10">
        <f t="shared" si="158"/>
        <v>0</v>
      </c>
      <c r="HV12" s="25"/>
      <c r="HW12" s="92">
        <f t="shared" si="159"/>
        <v>0</v>
      </c>
      <c r="HX12" s="10">
        <f t="shared" si="160"/>
        <v>0</v>
      </c>
      <c r="HY12" s="119">
        <f t="shared" si="161"/>
        <v>0</v>
      </c>
      <c r="HZ12" s="25">
        <f>1</f>
        <v>1</v>
      </c>
      <c r="IA12" s="92">
        <f t="shared" si="162"/>
        <v>50000</v>
      </c>
      <c r="IB12" s="10">
        <f t="shared" si="163"/>
        <v>100000</v>
      </c>
      <c r="IC12" s="25"/>
      <c r="ID12" s="92">
        <f t="shared" si="164"/>
        <v>0</v>
      </c>
      <c r="IE12" s="10">
        <f t="shared" si="165"/>
        <v>0</v>
      </c>
      <c r="IF12" s="25"/>
      <c r="IG12" s="92">
        <f t="shared" si="166"/>
        <v>0</v>
      </c>
      <c r="IH12" s="10">
        <f t="shared" si="167"/>
        <v>0</v>
      </c>
      <c r="II12" s="119">
        <f t="shared" si="168"/>
        <v>1</v>
      </c>
      <c r="IJ12" s="25"/>
      <c r="IK12" s="92">
        <f t="shared" si="169"/>
        <v>0</v>
      </c>
      <c r="IL12" s="10">
        <f t="shared" si="170"/>
        <v>0</v>
      </c>
      <c r="IM12" s="25"/>
      <c r="IN12" s="92">
        <f t="shared" si="171"/>
        <v>0</v>
      </c>
      <c r="IO12" s="10">
        <f t="shared" si="172"/>
        <v>0</v>
      </c>
      <c r="IP12" s="25"/>
      <c r="IQ12" s="92">
        <f t="shared" si="173"/>
        <v>0</v>
      </c>
      <c r="IR12" s="10">
        <f t="shared" si="174"/>
        <v>0</v>
      </c>
      <c r="IS12" s="119">
        <f t="shared" si="175"/>
        <v>0</v>
      </c>
      <c r="IT12" s="25"/>
      <c r="IU12" s="92">
        <f t="shared" si="176"/>
        <v>0</v>
      </c>
      <c r="IV12" s="10">
        <f t="shared" si="177"/>
        <v>0</v>
      </c>
      <c r="IW12" s="25"/>
      <c r="IX12" s="92">
        <f t="shared" si="178"/>
        <v>0</v>
      </c>
      <c r="IY12" s="10">
        <f t="shared" si="179"/>
        <v>0</v>
      </c>
      <c r="IZ12" s="25"/>
      <c r="JA12" s="92">
        <f t="shared" si="180"/>
        <v>0</v>
      </c>
      <c r="JB12" s="10">
        <f t="shared" si="181"/>
        <v>0</v>
      </c>
      <c r="JC12" s="119">
        <f t="shared" si="182"/>
        <v>0</v>
      </c>
      <c r="JD12" s="25"/>
      <c r="JE12" s="92">
        <f t="shared" si="183"/>
        <v>0</v>
      </c>
      <c r="JF12" s="10">
        <f t="shared" si="184"/>
        <v>0</v>
      </c>
      <c r="JG12" s="25">
        <v>1</v>
      </c>
      <c r="JH12" s="92">
        <f t="shared" si="185"/>
        <v>50000</v>
      </c>
      <c r="JI12" s="10">
        <f t="shared" si="186"/>
        <v>100000</v>
      </c>
      <c r="JJ12" s="25"/>
      <c r="JK12" s="92">
        <f t="shared" si="187"/>
        <v>0</v>
      </c>
      <c r="JL12" s="10">
        <f t="shared" si="188"/>
        <v>0</v>
      </c>
      <c r="JM12" s="119">
        <f t="shared" si="189"/>
        <v>1</v>
      </c>
      <c r="JN12" s="25"/>
      <c r="JO12" s="92">
        <f t="shared" si="190"/>
        <v>0</v>
      </c>
      <c r="JP12" s="10">
        <f t="shared" si="191"/>
        <v>0</v>
      </c>
      <c r="JQ12" s="25"/>
      <c r="JR12" s="92">
        <f t="shared" si="192"/>
        <v>0</v>
      </c>
      <c r="JS12" s="10">
        <f t="shared" si="193"/>
        <v>0</v>
      </c>
      <c r="JT12" s="25"/>
      <c r="JU12" s="92">
        <f t="shared" si="194"/>
        <v>0</v>
      </c>
      <c r="JV12" s="10">
        <f t="shared" si="195"/>
        <v>0</v>
      </c>
      <c r="JW12" s="119">
        <f t="shared" si="196"/>
        <v>0</v>
      </c>
      <c r="JX12" s="25"/>
      <c r="JY12" s="92">
        <f t="shared" si="197"/>
        <v>0</v>
      </c>
      <c r="JZ12" s="10">
        <f t="shared" si="198"/>
        <v>0</v>
      </c>
      <c r="KA12" s="25"/>
      <c r="KB12" s="92">
        <f t="shared" si="199"/>
        <v>0</v>
      </c>
      <c r="KC12" s="10">
        <f t="shared" si="200"/>
        <v>0</v>
      </c>
      <c r="KD12" s="25"/>
      <c r="KE12" s="92">
        <f t="shared" si="201"/>
        <v>0</v>
      </c>
      <c r="KF12" s="10">
        <f t="shared" si="202"/>
        <v>0</v>
      </c>
      <c r="KG12" s="119">
        <f t="shared" si="203"/>
        <v>0</v>
      </c>
      <c r="KH12" s="25"/>
      <c r="KI12" s="92">
        <f t="shared" si="204"/>
        <v>0</v>
      </c>
      <c r="KJ12" s="10">
        <f t="shared" si="205"/>
        <v>0</v>
      </c>
      <c r="KK12" s="25"/>
      <c r="KL12" s="92">
        <f t="shared" si="206"/>
        <v>0</v>
      </c>
      <c r="KM12" s="10">
        <f t="shared" si="207"/>
        <v>0</v>
      </c>
      <c r="KN12" s="25"/>
      <c r="KO12" s="92">
        <f t="shared" si="208"/>
        <v>0</v>
      </c>
      <c r="KP12" s="10">
        <f t="shared" si="209"/>
        <v>0</v>
      </c>
      <c r="KQ12" s="119">
        <f t="shared" si="210"/>
        <v>0</v>
      </c>
      <c r="KR12" s="25"/>
      <c r="KS12" s="92">
        <f t="shared" si="211"/>
        <v>0</v>
      </c>
      <c r="KT12" s="10">
        <f t="shared" si="212"/>
        <v>0</v>
      </c>
      <c r="KU12" s="25"/>
      <c r="KV12" s="92">
        <f t="shared" si="213"/>
        <v>0</v>
      </c>
      <c r="KW12" s="10">
        <f t="shared" si="214"/>
        <v>0</v>
      </c>
      <c r="KX12" s="25"/>
      <c r="KY12" s="92">
        <f t="shared" si="215"/>
        <v>0</v>
      </c>
      <c r="KZ12" s="10">
        <f t="shared" si="216"/>
        <v>0</v>
      </c>
      <c r="LA12" s="119">
        <f t="shared" si="217"/>
        <v>0</v>
      </c>
      <c r="LC12" s="100">
        <f t="shared" si="218"/>
        <v>4</v>
      </c>
      <c r="LD12" s="100">
        <f t="shared" si="5"/>
        <v>400000</v>
      </c>
    </row>
    <row r="13" spans="1:317" x14ac:dyDescent="0.25">
      <c r="A13" s="92" t="s">
        <v>257</v>
      </c>
      <c r="B13" s="12"/>
      <c r="C13" s="4"/>
      <c r="D13" s="25"/>
      <c r="E13" s="92">
        <f t="shared" si="6"/>
        <v>0</v>
      </c>
      <c r="F13" s="10">
        <f t="shared" si="0"/>
        <v>0</v>
      </c>
      <c r="G13" s="25"/>
      <c r="H13" s="92">
        <f t="shared" si="1"/>
        <v>0</v>
      </c>
      <c r="I13" s="10">
        <f t="shared" si="2"/>
        <v>0</v>
      </c>
      <c r="J13" s="25"/>
      <c r="K13" s="92">
        <f t="shared" si="3"/>
        <v>0</v>
      </c>
      <c r="L13" s="10">
        <f t="shared" si="4"/>
        <v>0</v>
      </c>
      <c r="M13" s="119">
        <f t="shared" si="7"/>
        <v>0</v>
      </c>
      <c r="N13" s="25"/>
      <c r="O13" s="92">
        <f t="shared" si="8"/>
        <v>0</v>
      </c>
      <c r="P13" s="10">
        <f t="shared" si="9"/>
        <v>0</v>
      </c>
      <c r="Q13" s="25"/>
      <c r="R13" s="92">
        <f t="shared" si="10"/>
        <v>0</v>
      </c>
      <c r="S13" s="10">
        <f t="shared" si="11"/>
        <v>0</v>
      </c>
      <c r="T13" s="25"/>
      <c r="U13" s="92">
        <f t="shared" si="12"/>
        <v>0</v>
      </c>
      <c r="V13" s="10">
        <f t="shared" si="13"/>
        <v>0</v>
      </c>
      <c r="W13" s="119">
        <f t="shared" si="14"/>
        <v>0</v>
      </c>
      <c r="X13" s="25"/>
      <c r="Y13" s="92">
        <f t="shared" si="15"/>
        <v>0</v>
      </c>
      <c r="Z13" s="10">
        <f t="shared" si="16"/>
        <v>0</v>
      </c>
      <c r="AA13" s="25"/>
      <c r="AB13" s="92">
        <f t="shared" si="17"/>
        <v>0</v>
      </c>
      <c r="AC13" s="10">
        <f t="shared" si="18"/>
        <v>0</v>
      </c>
      <c r="AD13" s="25"/>
      <c r="AE13" s="92">
        <f t="shared" si="19"/>
        <v>0</v>
      </c>
      <c r="AF13" s="10">
        <f t="shared" si="20"/>
        <v>0</v>
      </c>
      <c r="AG13" s="119">
        <f t="shared" si="21"/>
        <v>0</v>
      </c>
      <c r="AH13" s="25"/>
      <c r="AI13" s="92">
        <f t="shared" si="22"/>
        <v>0</v>
      </c>
      <c r="AJ13" s="10">
        <f t="shared" si="23"/>
        <v>0</v>
      </c>
      <c r="AK13" s="25"/>
      <c r="AL13" s="92">
        <f t="shared" si="24"/>
        <v>0</v>
      </c>
      <c r="AM13" s="10">
        <f t="shared" si="25"/>
        <v>0</v>
      </c>
      <c r="AN13" s="25"/>
      <c r="AO13" s="92">
        <f t="shared" si="26"/>
        <v>0</v>
      </c>
      <c r="AP13" s="10">
        <f t="shared" si="27"/>
        <v>0</v>
      </c>
      <c r="AQ13" s="119">
        <f t="shared" si="28"/>
        <v>0</v>
      </c>
      <c r="AR13" s="25"/>
      <c r="AS13" s="92">
        <f t="shared" si="29"/>
        <v>0</v>
      </c>
      <c r="AT13" s="10">
        <f t="shared" si="30"/>
        <v>0</v>
      </c>
      <c r="AU13" s="25"/>
      <c r="AV13" s="92">
        <f t="shared" si="31"/>
        <v>0</v>
      </c>
      <c r="AW13" s="10">
        <f t="shared" si="32"/>
        <v>0</v>
      </c>
      <c r="AX13" s="25"/>
      <c r="AY13" s="92">
        <f t="shared" si="33"/>
        <v>0</v>
      </c>
      <c r="AZ13" s="10">
        <f t="shared" si="34"/>
        <v>0</v>
      </c>
      <c r="BA13" s="119">
        <f t="shared" si="35"/>
        <v>0</v>
      </c>
      <c r="BB13" s="25"/>
      <c r="BC13" s="92">
        <f t="shared" si="36"/>
        <v>0</v>
      </c>
      <c r="BD13" s="10">
        <f t="shared" si="37"/>
        <v>0</v>
      </c>
      <c r="BE13" s="25"/>
      <c r="BF13" s="92">
        <f t="shared" si="38"/>
        <v>0</v>
      </c>
      <c r="BG13" s="10">
        <f t="shared" si="39"/>
        <v>0</v>
      </c>
      <c r="BH13" s="25"/>
      <c r="BI13" s="92">
        <f t="shared" si="40"/>
        <v>0</v>
      </c>
      <c r="BJ13" s="10">
        <f t="shared" si="41"/>
        <v>0</v>
      </c>
      <c r="BK13" s="119">
        <f t="shared" si="42"/>
        <v>0</v>
      </c>
      <c r="BL13" s="25"/>
      <c r="BM13" s="92">
        <f t="shared" si="43"/>
        <v>0</v>
      </c>
      <c r="BN13" s="10">
        <f t="shared" si="44"/>
        <v>0</v>
      </c>
      <c r="BO13" s="25"/>
      <c r="BP13" s="92">
        <f t="shared" si="45"/>
        <v>0</v>
      </c>
      <c r="BQ13" s="10">
        <f t="shared" si="46"/>
        <v>0</v>
      </c>
      <c r="BR13" s="25"/>
      <c r="BS13" s="92">
        <f t="shared" si="47"/>
        <v>0</v>
      </c>
      <c r="BT13" s="10">
        <f t="shared" si="48"/>
        <v>0</v>
      </c>
      <c r="BU13" s="119">
        <f t="shared" si="49"/>
        <v>0</v>
      </c>
      <c r="BV13" s="25"/>
      <c r="BW13" s="92">
        <f t="shared" si="50"/>
        <v>0</v>
      </c>
      <c r="BX13" s="10">
        <f t="shared" si="51"/>
        <v>0</v>
      </c>
      <c r="BY13" s="25"/>
      <c r="BZ13" s="92">
        <f t="shared" si="52"/>
        <v>0</v>
      </c>
      <c r="CA13" s="10">
        <f t="shared" si="53"/>
        <v>0</v>
      </c>
      <c r="CB13" s="25"/>
      <c r="CC13" s="92">
        <f t="shared" si="54"/>
        <v>0</v>
      </c>
      <c r="CD13" s="10">
        <f t="shared" si="55"/>
        <v>0</v>
      </c>
      <c r="CE13" s="119">
        <f t="shared" si="56"/>
        <v>0</v>
      </c>
      <c r="CF13" s="25"/>
      <c r="CG13" s="92">
        <f t="shared" si="57"/>
        <v>0</v>
      </c>
      <c r="CH13" s="10">
        <f t="shared" si="58"/>
        <v>0</v>
      </c>
      <c r="CI13" s="25"/>
      <c r="CJ13" s="92">
        <f t="shared" si="59"/>
        <v>0</v>
      </c>
      <c r="CK13" s="10">
        <f t="shared" si="60"/>
        <v>0</v>
      </c>
      <c r="CL13" s="25"/>
      <c r="CM13" s="92">
        <f t="shared" si="61"/>
        <v>0</v>
      </c>
      <c r="CN13" s="10">
        <f t="shared" si="62"/>
        <v>0</v>
      </c>
      <c r="CO13" s="119">
        <f t="shared" si="63"/>
        <v>0</v>
      </c>
      <c r="CP13" s="25"/>
      <c r="CQ13" s="92">
        <f t="shared" si="64"/>
        <v>0</v>
      </c>
      <c r="CR13" s="10">
        <f t="shared" si="65"/>
        <v>0</v>
      </c>
      <c r="CS13" s="25"/>
      <c r="CT13" s="92">
        <f t="shared" si="66"/>
        <v>0</v>
      </c>
      <c r="CU13" s="10">
        <f t="shared" si="67"/>
        <v>0</v>
      </c>
      <c r="CV13" s="25"/>
      <c r="CW13" s="92">
        <f t="shared" si="68"/>
        <v>0</v>
      </c>
      <c r="CX13" s="10">
        <f t="shared" si="69"/>
        <v>0</v>
      </c>
      <c r="CY13" s="119">
        <f t="shared" si="70"/>
        <v>0</v>
      </c>
      <c r="CZ13" s="25"/>
      <c r="DA13" s="92">
        <f t="shared" si="71"/>
        <v>0</v>
      </c>
      <c r="DB13" s="10">
        <f t="shared" si="72"/>
        <v>0</v>
      </c>
      <c r="DC13" s="25"/>
      <c r="DD13" s="92">
        <f t="shared" si="73"/>
        <v>0</v>
      </c>
      <c r="DE13" s="10">
        <f t="shared" si="74"/>
        <v>0</v>
      </c>
      <c r="DF13" s="25"/>
      <c r="DG13" s="92">
        <f t="shared" si="75"/>
        <v>0</v>
      </c>
      <c r="DH13" s="10">
        <f t="shared" si="76"/>
        <v>0</v>
      </c>
      <c r="DI13" s="119">
        <f t="shared" si="77"/>
        <v>0</v>
      </c>
      <c r="DJ13" s="25"/>
      <c r="DK13" s="92">
        <f t="shared" si="78"/>
        <v>0</v>
      </c>
      <c r="DL13" s="10">
        <f t="shared" si="79"/>
        <v>0</v>
      </c>
      <c r="DM13" s="25"/>
      <c r="DN13" s="92">
        <f t="shared" si="80"/>
        <v>0</v>
      </c>
      <c r="DO13" s="10">
        <f t="shared" si="81"/>
        <v>0</v>
      </c>
      <c r="DP13" s="25"/>
      <c r="DQ13" s="92">
        <f t="shared" si="82"/>
        <v>0</v>
      </c>
      <c r="DR13" s="10">
        <f t="shared" si="83"/>
        <v>0</v>
      </c>
      <c r="DS13" s="119">
        <f t="shared" si="84"/>
        <v>0</v>
      </c>
      <c r="DT13" s="25"/>
      <c r="DU13" s="92">
        <f t="shared" si="85"/>
        <v>0</v>
      </c>
      <c r="DV13" s="10">
        <f t="shared" si="86"/>
        <v>0</v>
      </c>
      <c r="DW13" s="25"/>
      <c r="DX13" s="92">
        <f t="shared" si="87"/>
        <v>0</v>
      </c>
      <c r="DY13" s="10">
        <f t="shared" si="88"/>
        <v>0</v>
      </c>
      <c r="DZ13" s="25"/>
      <c r="EA13" s="92">
        <f t="shared" si="89"/>
        <v>0</v>
      </c>
      <c r="EB13" s="10">
        <f t="shared" si="90"/>
        <v>0</v>
      </c>
      <c r="EC13" s="119">
        <f t="shared" si="91"/>
        <v>0</v>
      </c>
      <c r="ED13" s="25"/>
      <c r="EE13" s="92">
        <f t="shared" si="92"/>
        <v>0</v>
      </c>
      <c r="EF13" s="10">
        <f t="shared" si="93"/>
        <v>0</v>
      </c>
      <c r="EG13" s="25"/>
      <c r="EH13" s="92">
        <f t="shared" si="94"/>
        <v>0</v>
      </c>
      <c r="EI13" s="10">
        <f t="shared" si="95"/>
        <v>0</v>
      </c>
      <c r="EJ13" s="25"/>
      <c r="EK13" s="92">
        <f t="shared" si="96"/>
        <v>0</v>
      </c>
      <c r="EL13" s="10">
        <f t="shared" si="97"/>
        <v>0</v>
      </c>
      <c r="EM13" s="119">
        <f t="shared" si="98"/>
        <v>0</v>
      </c>
      <c r="EN13" s="25"/>
      <c r="EO13" s="92">
        <f t="shared" si="99"/>
        <v>0</v>
      </c>
      <c r="EP13" s="10">
        <f t="shared" si="100"/>
        <v>0</v>
      </c>
      <c r="EQ13" s="25"/>
      <c r="ER13" s="92">
        <f t="shared" si="101"/>
        <v>0</v>
      </c>
      <c r="ES13" s="10">
        <f t="shared" si="102"/>
        <v>0</v>
      </c>
      <c r="ET13" s="25"/>
      <c r="EU13" s="92">
        <f t="shared" si="103"/>
        <v>0</v>
      </c>
      <c r="EV13" s="10">
        <f t="shared" si="104"/>
        <v>0</v>
      </c>
      <c r="EW13" s="119">
        <f t="shared" si="105"/>
        <v>0</v>
      </c>
      <c r="EX13" s="25"/>
      <c r="EY13" s="92">
        <f t="shared" si="106"/>
        <v>0</v>
      </c>
      <c r="EZ13" s="10">
        <f t="shared" si="107"/>
        <v>0</v>
      </c>
      <c r="FA13" s="25"/>
      <c r="FB13" s="92">
        <f t="shared" si="108"/>
        <v>0</v>
      </c>
      <c r="FC13" s="10">
        <f t="shared" si="109"/>
        <v>0</v>
      </c>
      <c r="FD13" s="25"/>
      <c r="FE13" s="92">
        <f t="shared" si="110"/>
        <v>0</v>
      </c>
      <c r="FF13" s="10">
        <f t="shared" si="111"/>
        <v>0</v>
      </c>
      <c r="FG13" s="119">
        <f t="shared" si="112"/>
        <v>0</v>
      </c>
      <c r="FH13" s="25"/>
      <c r="FI13" s="92">
        <f t="shared" si="113"/>
        <v>0</v>
      </c>
      <c r="FJ13" s="10">
        <f t="shared" si="114"/>
        <v>0</v>
      </c>
      <c r="FK13" s="25"/>
      <c r="FL13" s="92">
        <f t="shared" si="115"/>
        <v>0</v>
      </c>
      <c r="FM13" s="10">
        <f t="shared" si="116"/>
        <v>0</v>
      </c>
      <c r="FN13" s="25"/>
      <c r="FO13" s="92">
        <f t="shared" si="117"/>
        <v>0</v>
      </c>
      <c r="FP13" s="10">
        <f t="shared" si="118"/>
        <v>0</v>
      </c>
      <c r="FQ13" s="119">
        <f t="shared" si="119"/>
        <v>0</v>
      </c>
      <c r="FR13" s="25"/>
      <c r="FS13" s="92">
        <f t="shared" si="120"/>
        <v>0</v>
      </c>
      <c r="FT13" s="10">
        <f t="shared" si="121"/>
        <v>0</v>
      </c>
      <c r="FU13" s="25"/>
      <c r="FV13" s="92">
        <f t="shared" si="122"/>
        <v>0</v>
      </c>
      <c r="FW13" s="10">
        <f t="shared" si="123"/>
        <v>0</v>
      </c>
      <c r="FX13" s="25"/>
      <c r="FY13" s="92">
        <f t="shared" si="124"/>
        <v>0</v>
      </c>
      <c r="FZ13" s="10">
        <f t="shared" si="125"/>
        <v>0</v>
      </c>
      <c r="GA13" s="119">
        <f t="shared" si="126"/>
        <v>0</v>
      </c>
      <c r="GB13" s="25"/>
      <c r="GC13" s="92">
        <f t="shared" si="127"/>
        <v>0</v>
      </c>
      <c r="GD13" s="10">
        <f t="shared" si="128"/>
        <v>0</v>
      </c>
      <c r="GE13" s="25"/>
      <c r="GF13" s="92">
        <f t="shared" si="129"/>
        <v>0</v>
      </c>
      <c r="GG13" s="10">
        <f t="shared" si="130"/>
        <v>0</v>
      </c>
      <c r="GH13" s="25"/>
      <c r="GI13" s="92">
        <f t="shared" si="131"/>
        <v>0</v>
      </c>
      <c r="GJ13" s="10">
        <f t="shared" si="132"/>
        <v>0</v>
      </c>
      <c r="GK13" s="119">
        <f t="shared" si="133"/>
        <v>0</v>
      </c>
      <c r="GL13" s="25"/>
      <c r="GM13" s="92">
        <f t="shared" si="134"/>
        <v>0</v>
      </c>
      <c r="GN13" s="10">
        <f t="shared" si="135"/>
        <v>0</v>
      </c>
      <c r="GO13" s="25"/>
      <c r="GP13" s="92">
        <f t="shared" si="136"/>
        <v>0</v>
      </c>
      <c r="GQ13" s="10">
        <f t="shared" si="137"/>
        <v>0</v>
      </c>
      <c r="GR13" s="25"/>
      <c r="GS13" s="92">
        <f t="shared" si="138"/>
        <v>0</v>
      </c>
      <c r="GT13" s="10">
        <f t="shared" si="139"/>
        <v>0</v>
      </c>
      <c r="GU13" s="119">
        <f t="shared" si="140"/>
        <v>0</v>
      </c>
      <c r="GV13" s="25"/>
      <c r="GW13" s="92">
        <f t="shared" si="141"/>
        <v>0</v>
      </c>
      <c r="GX13" s="10">
        <f t="shared" si="142"/>
        <v>0</v>
      </c>
      <c r="GY13" s="25"/>
      <c r="GZ13" s="92">
        <f t="shared" si="143"/>
        <v>0</v>
      </c>
      <c r="HA13" s="10">
        <f t="shared" si="144"/>
        <v>0</v>
      </c>
      <c r="HB13" s="25"/>
      <c r="HC13" s="92">
        <f t="shared" si="145"/>
        <v>0</v>
      </c>
      <c r="HD13" s="10">
        <f t="shared" si="146"/>
        <v>0</v>
      </c>
      <c r="HE13" s="119">
        <f t="shared" si="147"/>
        <v>0</v>
      </c>
      <c r="HF13" s="25"/>
      <c r="HG13" s="92">
        <f t="shared" si="148"/>
        <v>0</v>
      </c>
      <c r="HH13" s="10">
        <f t="shared" si="149"/>
        <v>0</v>
      </c>
      <c r="HI13" s="25"/>
      <c r="HJ13" s="92">
        <f t="shared" si="150"/>
        <v>0</v>
      </c>
      <c r="HK13" s="10">
        <f t="shared" si="151"/>
        <v>0</v>
      </c>
      <c r="HL13" s="25"/>
      <c r="HM13" s="92">
        <f t="shared" si="152"/>
        <v>0</v>
      </c>
      <c r="HN13" s="10">
        <f t="shared" si="153"/>
        <v>0</v>
      </c>
      <c r="HO13" s="119">
        <f t="shared" si="154"/>
        <v>0</v>
      </c>
      <c r="HP13" s="25"/>
      <c r="HQ13" s="92">
        <f t="shared" si="155"/>
        <v>0</v>
      </c>
      <c r="HR13" s="10">
        <f t="shared" si="156"/>
        <v>0</v>
      </c>
      <c r="HS13" s="25"/>
      <c r="HT13" s="92">
        <f t="shared" si="157"/>
        <v>0</v>
      </c>
      <c r="HU13" s="10">
        <f t="shared" si="158"/>
        <v>0</v>
      </c>
      <c r="HV13" s="25"/>
      <c r="HW13" s="92">
        <f t="shared" si="159"/>
        <v>0</v>
      </c>
      <c r="HX13" s="10">
        <f t="shared" si="160"/>
        <v>0</v>
      </c>
      <c r="HY13" s="119">
        <f t="shared" si="161"/>
        <v>0</v>
      </c>
      <c r="HZ13" s="25"/>
      <c r="IA13" s="92">
        <f t="shared" si="162"/>
        <v>0</v>
      </c>
      <c r="IB13" s="10">
        <f t="shared" si="163"/>
        <v>0</v>
      </c>
      <c r="IC13" s="25"/>
      <c r="ID13" s="92">
        <f t="shared" si="164"/>
        <v>0</v>
      </c>
      <c r="IE13" s="10">
        <f t="shared" si="165"/>
        <v>0</v>
      </c>
      <c r="IF13" s="25"/>
      <c r="IG13" s="92">
        <f t="shared" si="166"/>
        <v>0</v>
      </c>
      <c r="IH13" s="10">
        <f t="shared" si="167"/>
        <v>0</v>
      </c>
      <c r="II13" s="119">
        <f t="shared" si="168"/>
        <v>0</v>
      </c>
      <c r="IJ13" s="25"/>
      <c r="IK13" s="92">
        <f t="shared" si="169"/>
        <v>0</v>
      </c>
      <c r="IL13" s="10">
        <f t="shared" si="170"/>
        <v>0</v>
      </c>
      <c r="IM13" s="25"/>
      <c r="IN13" s="92">
        <f t="shared" si="171"/>
        <v>0</v>
      </c>
      <c r="IO13" s="10">
        <f t="shared" si="172"/>
        <v>0</v>
      </c>
      <c r="IP13" s="25"/>
      <c r="IQ13" s="92">
        <f t="shared" si="173"/>
        <v>0</v>
      </c>
      <c r="IR13" s="10">
        <f t="shared" si="174"/>
        <v>0</v>
      </c>
      <c r="IS13" s="119">
        <f t="shared" si="175"/>
        <v>0</v>
      </c>
      <c r="IT13" s="25"/>
      <c r="IU13" s="92">
        <f t="shared" si="176"/>
        <v>0</v>
      </c>
      <c r="IV13" s="10">
        <f t="shared" si="177"/>
        <v>0</v>
      </c>
      <c r="IW13" s="25"/>
      <c r="IX13" s="92">
        <f t="shared" si="178"/>
        <v>0</v>
      </c>
      <c r="IY13" s="10">
        <f t="shared" si="179"/>
        <v>0</v>
      </c>
      <c r="IZ13" s="25"/>
      <c r="JA13" s="92">
        <f t="shared" si="180"/>
        <v>0</v>
      </c>
      <c r="JB13" s="10">
        <f t="shared" si="181"/>
        <v>0</v>
      </c>
      <c r="JC13" s="119">
        <f t="shared" si="182"/>
        <v>0</v>
      </c>
      <c r="JD13" s="25"/>
      <c r="JE13" s="92">
        <f t="shared" si="183"/>
        <v>0</v>
      </c>
      <c r="JF13" s="10">
        <f t="shared" si="184"/>
        <v>0</v>
      </c>
      <c r="JG13" s="25"/>
      <c r="JH13" s="92">
        <f t="shared" si="185"/>
        <v>0</v>
      </c>
      <c r="JI13" s="10">
        <f t="shared" si="186"/>
        <v>0</v>
      </c>
      <c r="JJ13" s="25"/>
      <c r="JK13" s="92">
        <f t="shared" si="187"/>
        <v>0</v>
      </c>
      <c r="JL13" s="10">
        <f t="shared" si="188"/>
        <v>0</v>
      </c>
      <c r="JM13" s="119">
        <f t="shared" si="189"/>
        <v>0</v>
      </c>
      <c r="JN13" s="25"/>
      <c r="JO13" s="92">
        <f t="shared" si="190"/>
        <v>0</v>
      </c>
      <c r="JP13" s="10">
        <f t="shared" si="191"/>
        <v>0</v>
      </c>
      <c r="JQ13" s="25"/>
      <c r="JR13" s="92">
        <f t="shared" si="192"/>
        <v>0</v>
      </c>
      <c r="JS13" s="10">
        <f t="shared" si="193"/>
        <v>0</v>
      </c>
      <c r="JT13" s="25"/>
      <c r="JU13" s="92">
        <f t="shared" si="194"/>
        <v>0</v>
      </c>
      <c r="JV13" s="10">
        <f t="shared" si="195"/>
        <v>0</v>
      </c>
      <c r="JW13" s="119">
        <f t="shared" si="196"/>
        <v>0</v>
      </c>
      <c r="JX13" s="25"/>
      <c r="JY13" s="92">
        <f t="shared" si="197"/>
        <v>0</v>
      </c>
      <c r="JZ13" s="10">
        <f t="shared" si="198"/>
        <v>0</v>
      </c>
      <c r="KA13" s="25"/>
      <c r="KB13" s="92">
        <f t="shared" si="199"/>
        <v>0</v>
      </c>
      <c r="KC13" s="10">
        <f t="shared" si="200"/>
        <v>0</v>
      </c>
      <c r="KD13" s="25"/>
      <c r="KE13" s="92">
        <f t="shared" si="201"/>
        <v>0</v>
      </c>
      <c r="KF13" s="10">
        <f t="shared" si="202"/>
        <v>0</v>
      </c>
      <c r="KG13" s="119">
        <f t="shared" si="203"/>
        <v>0</v>
      </c>
      <c r="KH13" s="25"/>
      <c r="KI13" s="92">
        <f t="shared" si="204"/>
        <v>0</v>
      </c>
      <c r="KJ13" s="10">
        <f t="shared" si="205"/>
        <v>0</v>
      </c>
      <c r="KK13" s="25"/>
      <c r="KL13" s="92">
        <f t="shared" si="206"/>
        <v>0</v>
      </c>
      <c r="KM13" s="10">
        <f t="shared" si="207"/>
        <v>0</v>
      </c>
      <c r="KN13" s="25"/>
      <c r="KO13" s="92">
        <f t="shared" si="208"/>
        <v>0</v>
      </c>
      <c r="KP13" s="10">
        <f t="shared" si="209"/>
        <v>0</v>
      </c>
      <c r="KQ13" s="119">
        <f t="shared" si="210"/>
        <v>0</v>
      </c>
      <c r="KR13" s="25"/>
      <c r="KS13" s="92">
        <f t="shared" si="211"/>
        <v>0</v>
      </c>
      <c r="KT13" s="10">
        <f t="shared" si="212"/>
        <v>0</v>
      </c>
      <c r="KU13" s="25"/>
      <c r="KV13" s="92">
        <f t="shared" si="213"/>
        <v>0</v>
      </c>
      <c r="KW13" s="10">
        <f t="shared" si="214"/>
        <v>0</v>
      </c>
      <c r="KX13" s="25"/>
      <c r="KY13" s="92">
        <f t="shared" si="215"/>
        <v>0</v>
      </c>
      <c r="KZ13" s="10">
        <f t="shared" si="216"/>
        <v>0</v>
      </c>
      <c r="LA13" s="119">
        <f t="shared" si="217"/>
        <v>0</v>
      </c>
      <c r="LC13" s="100">
        <f t="shared" si="218"/>
        <v>0</v>
      </c>
      <c r="LD13" s="100">
        <f t="shared" si="5"/>
        <v>0</v>
      </c>
    </row>
    <row r="14" spans="1:317" x14ac:dyDescent="0.25">
      <c r="A14" s="92" t="s">
        <v>9</v>
      </c>
      <c r="B14" s="12">
        <v>120000</v>
      </c>
      <c r="C14" s="4">
        <v>200000</v>
      </c>
      <c r="D14" s="25"/>
      <c r="E14" s="92">
        <f t="shared" si="6"/>
        <v>0</v>
      </c>
      <c r="F14" s="10">
        <f t="shared" si="0"/>
        <v>0</v>
      </c>
      <c r="G14" s="25"/>
      <c r="H14" s="92">
        <f t="shared" si="1"/>
        <v>0</v>
      </c>
      <c r="I14" s="10">
        <f t="shared" si="2"/>
        <v>0</v>
      </c>
      <c r="J14" s="25"/>
      <c r="K14" s="92">
        <f t="shared" si="3"/>
        <v>0</v>
      </c>
      <c r="L14" s="10">
        <f t="shared" si="4"/>
        <v>0</v>
      </c>
      <c r="M14" s="119">
        <f t="shared" si="7"/>
        <v>0</v>
      </c>
      <c r="N14" s="25"/>
      <c r="O14" s="92">
        <f t="shared" si="8"/>
        <v>0</v>
      </c>
      <c r="P14" s="10">
        <f t="shared" si="9"/>
        <v>0</v>
      </c>
      <c r="Q14" s="25"/>
      <c r="R14" s="92">
        <f t="shared" si="10"/>
        <v>0</v>
      </c>
      <c r="S14" s="10">
        <f t="shared" si="11"/>
        <v>0</v>
      </c>
      <c r="T14" s="25"/>
      <c r="U14" s="92">
        <f t="shared" si="12"/>
        <v>0</v>
      </c>
      <c r="V14" s="10">
        <f t="shared" si="13"/>
        <v>0</v>
      </c>
      <c r="W14" s="119">
        <f t="shared" si="14"/>
        <v>0</v>
      </c>
      <c r="X14" s="25"/>
      <c r="Y14" s="92">
        <f t="shared" si="15"/>
        <v>0</v>
      </c>
      <c r="Z14" s="10">
        <f t="shared" si="16"/>
        <v>0</v>
      </c>
      <c r="AA14" s="25"/>
      <c r="AB14" s="92">
        <f t="shared" si="17"/>
        <v>0</v>
      </c>
      <c r="AC14" s="10">
        <f t="shared" si="18"/>
        <v>0</v>
      </c>
      <c r="AD14" s="25"/>
      <c r="AE14" s="92">
        <f t="shared" si="19"/>
        <v>0</v>
      </c>
      <c r="AF14" s="10">
        <f t="shared" si="20"/>
        <v>0</v>
      </c>
      <c r="AG14" s="119">
        <f t="shared" si="21"/>
        <v>0</v>
      </c>
      <c r="AH14" s="25"/>
      <c r="AI14" s="92">
        <f t="shared" si="22"/>
        <v>0</v>
      </c>
      <c r="AJ14" s="10">
        <f t="shared" si="23"/>
        <v>0</v>
      </c>
      <c r="AK14" s="25"/>
      <c r="AL14" s="92">
        <f t="shared" si="24"/>
        <v>0</v>
      </c>
      <c r="AM14" s="10">
        <f t="shared" si="25"/>
        <v>0</v>
      </c>
      <c r="AN14" s="25"/>
      <c r="AO14" s="92">
        <f t="shared" si="26"/>
        <v>0</v>
      </c>
      <c r="AP14" s="10">
        <f t="shared" si="27"/>
        <v>0</v>
      </c>
      <c r="AQ14" s="119">
        <f t="shared" si="28"/>
        <v>0</v>
      </c>
      <c r="AR14" s="25"/>
      <c r="AS14" s="92">
        <f t="shared" si="29"/>
        <v>0</v>
      </c>
      <c r="AT14" s="10">
        <f t="shared" si="30"/>
        <v>0</v>
      </c>
      <c r="AU14" s="25"/>
      <c r="AV14" s="92">
        <f t="shared" si="31"/>
        <v>0</v>
      </c>
      <c r="AW14" s="10">
        <f t="shared" si="32"/>
        <v>0</v>
      </c>
      <c r="AX14" s="25"/>
      <c r="AY14" s="92">
        <f t="shared" si="33"/>
        <v>0</v>
      </c>
      <c r="AZ14" s="10">
        <f t="shared" si="34"/>
        <v>0</v>
      </c>
      <c r="BA14" s="119">
        <f t="shared" si="35"/>
        <v>0</v>
      </c>
      <c r="BB14" s="25"/>
      <c r="BC14" s="92">
        <f t="shared" si="36"/>
        <v>0</v>
      </c>
      <c r="BD14" s="10">
        <f t="shared" si="37"/>
        <v>0</v>
      </c>
      <c r="BE14" s="25"/>
      <c r="BF14" s="92">
        <f t="shared" si="38"/>
        <v>0</v>
      </c>
      <c r="BG14" s="10">
        <f t="shared" si="39"/>
        <v>0</v>
      </c>
      <c r="BH14" s="25"/>
      <c r="BI14" s="92">
        <f t="shared" si="40"/>
        <v>0</v>
      </c>
      <c r="BJ14" s="10">
        <f t="shared" si="41"/>
        <v>0</v>
      </c>
      <c r="BK14" s="119">
        <f t="shared" si="42"/>
        <v>0</v>
      </c>
      <c r="BL14" s="25"/>
      <c r="BM14" s="92">
        <f t="shared" si="43"/>
        <v>0</v>
      </c>
      <c r="BN14" s="10">
        <f t="shared" si="44"/>
        <v>0</v>
      </c>
      <c r="BO14" s="25"/>
      <c r="BP14" s="92">
        <f t="shared" si="45"/>
        <v>0</v>
      </c>
      <c r="BQ14" s="10">
        <f t="shared" si="46"/>
        <v>0</v>
      </c>
      <c r="BR14" s="25"/>
      <c r="BS14" s="92">
        <f t="shared" si="47"/>
        <v>0</v>
      </c>
      <c r="BT14" s="10">
        <f t="shared" si="48"/>
        <v>0</v>
      </c>
      <c r="BU14" s="119">
        <f t="shared" si="49"/>
        <v>0</v>
      </c>
      <c r="BV14" s="25"/>
      <c r="BW14" s="92">
        <f t="shared" si="50"/>
        <v>0</v>
      </c>
      <c r="BX14" s="10">
        <f t="shared" si="51"/>
        <v>0</v>
      </c>
      <c r="BY14" s="25"/>
      <c r="BZ14" s="92">
        <f t="shared" si="52"/>
        <v>0</v>
      </c>
      <c r="CA14" s="10">
        <f t="shared" si="53"/>
        <v>0</v>
      </c>
      <c r="CB14" s="25"/>
      <c r="CC14" s="92">
        <f t="shared" si="54"/>
        <v>0</v>
      </c>
      <c r="CD14" s="10">
        <f t="shared" si="55"/>
        <v>0</v>
      </c>
      <c r="CE14" s="119">
        <f t="shared" si="56"/>
        <v>0</v>
      </c>
      <c r="CF14" s="25"/>
      <c r="CG14" s="92">
        <f t="shared" si="57"/>
        <v>0</v>
      </c>
      <c r="CH14" s="10">
        <f t="shared" si="58"/>
        <v>0</v>
      </c>
      <c r="CI14" s="25"/>
      <c r="CJ14" s="92">
        <f t="shared" si="59"/>
        <v>0</v>
      </c>
      <c r="CK14" s="10">
        <f t="shared" si="60"/>
        <v>0</v>
      </c>
      <c r="CL14" s="25"/>
      <c r="CM14" s="92">
        <f t="shared" si="61"/>
        <v>0</v>
      </c>
      <c r="CN14" s="10">
        <f t="shared" si="62"/>
        <v>0</v>
      </c>
      <c r="CO14" s="119">
        <f t="shared" si="63"/>
        <v>0</v>
      </c>
      <c r="CP14" s="25"/>
      <c r="CQ14" s="92">
        <f t="shared" si="64"/>
        <v>0</v>
      </c>
      <c r="CR14" s="10">
        <f t="shared" si="65"/>
        <v>0</v>
      </c>
      <c r="CS14" s="25"/>
      <c r="CT14" s="92">
        <f t="shared" si="66"/>
        <v>0</v>
      </c>
      <c r="CU14" s="10">
        <f t="shared" si="67"/>
        <v>0</v>
      </c>
      <c r="CV14" s="25"/>
      <c r="CW14" s="92">
        <f t="shared" si="68"/>
        <v>0</v>
      </c>
      <c r="CX14" s="10">
        <f t="shared" si="69"/>
        <v>0</v>
      </c>
      <c r="CY14" s="119">
        <f t="shared" si="70"/>
        <v>0</v>
      </c>
      <c r="CZ14" s="25"/>
      <c r="DA14" s="92">
        <f t="shared" si="71"/>
        <v>0</v>
      </c>
      <c r="DB14" s="10">
        <f t="shared" si="72"/>
        <v>0</v>
      </c>
      <c r="DC14" s="25"/>
      <c r="DD14" s="92">
        <f t="shared" si="73"/>
        <v>0</v>
      </c>
      <c r="DE14" s="10">
        <f t="shared" si="74"/>
        <v>0</v>
      </c>
      <c r="DF14" s="25"/>
      <c r="DG14" s="92">
        <f t="shared" si="75"/>
        <v>0</v>
      </c>
      <c r="DH14" s="10">
        <f t="shared" si="76"/>
        <v>0</v>
      </c>
      <c r="DI14" s="119">
        <f t="shared" si="77"/>
        <v>0</v>
      </c>
      <c r="DJ14" s="25"/>
      <c r="DK14" s="92">
        <f t="shared" si="78"/>
        <v>0</v>
      </c>
      <c r="DL14" s="10">
        <f t="shared" si="79"/>
        <v>0</v>
      </c>
      <c r="DM14" s="25"/>
      <c r="DN14" s="92">
        <f t="shared" si="80"/>
        <v>0</v>
      </c>
      <c r="DO14" s="10">
        <f t="shared" si="81"/>
        <v>0</v>
      </c>
      <c r="DP14" s="25"/>
      <c r="DQ14" s="92">
        <f t="shared" si="82"/>
        <v>0</v>
      </c>
      <c r="DR14" s="10">
        <f t="shared" si="83"/>
        <v>0</v>
      </c>
      <c r="DS14" s="119">
        <f t="shared" si="84"/>
        <v>0</v>
      </c>
      <c r="DT14" s="25"/>
      <c r="DU14" s="92">
        <f t="shared" si="85"/>
        <v>0</v>
      </c>
      <c r="DV14" s="10">
        <f t="shared" si="86"/>
        <v>0</v>
      </c>
      <c r="DW14" s="25"/>
      <c r="DX14" s="92">
        <f t="shared" si="87"/>
        <v>0</v>
      </c>
      <c r="DY14" s="10">
        <f t="shared" si="88"/>
        <v>0</v>
      </c>
      <c r="DZ14" s="25"/>
      <c r="EA14" s="92">
        <f t="shared" si="89"/>
        <v>0</v>
      </c>
      <c r="EB14" s="10">
        <f t="shared" si="90"/>
        <v>0</v>
      </c>
      <c r="EC14" s="119">
        <f t="shared" si="91"/>
        <v>0</v>
      </c>
      <c r="ED14" s="25"/>
      <c r="EE14" s="92">
        <f t="shared" si="92"/>
        <v>0</v>
      </c>
      <c r="EF14" s="10">
        <f t="shared" si="93"/>
        <v>0</v>
      </c>
      <c r="EG14" s="25"/>
      <c r="EH14" s="92">
        <f t="shared" si="94"/>
        <v>0</v>
      </c>
      <c r="EI14" s="10">
        <f t="shared" si="95"/>
        <v>0</v>
      </c>
      <c r="EJ14" s="25"/>
      <c r="EK14" s="92">
        <f t="shared" si="96"/>
        <v>0</v>
      </c>
      <c r="EL14" s="10">
        <f t="shared" si="97"/>
        <v>0</v>
      </c>
      <c r="EM14" s="119">
        <f t="shared" si="98"/>
        <v>0</v>
      </c>
      <c r="EN14" s="25"/>
      <c r="EO14" s="92">
        <f t="shared" si="99"/>
        <v>0</v>
      </c>
      <c r="EP14" s="10">
        <f t="shared" si="100"/>
        <v>0</v>
      </c>
      <c r="EQ14" s="25"/>
      <c r="ER14" s="92">
        <f t="shared" si="101"/>
        <v>0</v>
      </c>
      <c r="ES14" s="10">
        <f t="shared" si="102"/>
        <v>0</v>
      </c>
      <c r="ET14" s="25"/>
      <c r="EU14" s="92">
        <f t="shared" si="103"/>
        <v>0</v>
      </c>
      <c r="EV14" s="10">
        <f t="shared" si="104"/>
        <v>0</v>
      </c>
      <c r="EW14" s="119">
        <f t="shared" si="105"/>
        <v>0</v>
      </c>
      <c r="EX14" s="25"/>
      <c r="EY14" s="92">
        <f t="shared" si="106"/>
        <v>0</v>
      </c>
      <c r="EZ14" s="10">
        <f t="shared" si="107"/>
        <v>0</v>
      </c>
      <c r="FA14" s="25"/>
      <c r="FB14" s="92">
        <f t="shared" si="108"/>
        <v>0</v>
      </c>
      <c r="FC14" s="10">
        <f t="shared" si="109"/>
        <v>0</v>
      </c>
      <c r="FD14" s="25"/>
      <c r="FE14" s="92">
        <f t="shared" si="110"/>
        <v>0</v>
      </c>
      <c r="FF14" s="10">
        <f t="shared" si="111"/>
        <v>0</v>
      </c>
      <c r="FG14" s="119">
        <f t="shared" si="112"/>
        <v>0</v>
      </c>
      <c r="FH14" s="25"/>
      <c r="FI14" s="92">
        <f t="shared" si="113"/>
        <v>0</v>
      </c>
      <c r="FJ14" s="10">
        <f t="shared" si="114"/>
        <v>0</v>
      </c>
      <c r="FK14" s="25"/>
      <c r="FL14" s="92">
        <f t="shared" si="115"/>
        <v>0</v>
      </c>
      <c r="FM14" s="10">
        <f t="shared" si="116"/>
        <v>0</v>
      </c>
      <c r="FN14" s="25"/>
      <c r="FO14" s="92">
        <f t="shared" si="117"/>
        <v>0</v>
      </c>
      <c r="FP14" s="10">
        <f t="shared" si="118"/>
        <v>0</v>
      </c>
      <c r="FQ14" s="119">
        <f t="shared" si="119"/>
        <v>0</v>
      </c>
      <c r="FR14" s="25"/>
      <c r="FS14" s="92">
        <f t="shared" si="120"/>
        <v>0</v>
      </c>
      <c r="FT14" s="10">
        <f t="shared" si="121"/>
        <v>0</v>
      </c>
      <c r="FU14" s="25"/>
      <c r="FV14" s="92">
        <f t="shared" si="122"/>
        <v>0</v>
      </c>
      <c r="FW14" s="10">
        <f t="shared" si="123"/>
        <v>0</v>
      </c>
      <c r="FX14" s="25"/>
      <c r="FY14" s="92">
        <f t="shared" si="124"/>
        <v>0</v>
      </c>
      <c r="FZ14" s="10">
        <f t="shared" si="125"/>
        <v>0</v>
      </c>
      <c r="GA14" s="119">
        <f t="shared" si="126"/>
        <v>0</v>
      </c>
      <c r="GB14" s="25"/>
      <c r="GC14" s="92">
        <f t="shared" si="127"/>
        <v>0</v>
      </c>
      <c r="GD14" s="10">
        <f t="shared" si="128"/>
        <v>0</v>
      </c>
      <c r="GE14" s="25"/>
      <c r="GF14" s="92">
        <f t="shared" si="129"/>
        <v>0</v>
      </c>
      <c r="GG14" s="10">
        <f t="shared" si="130"/>
        <v>0</v>
      </c>
      <c r="GH14" s="25"/>
      <c r="GI14" s="92">
        <f t="shared" si="131"/>
        <v>0</v>
      </c>
      <c r="GJ14" s="10">
        <f t="shared" si="132"/>
        <v>0</v>
      </c>
      <c r="GK14" s="119">
        <f t="shared" si="133"/>
        <v>0</v>
      </c>
      <c r="GL14" s="25"/>
      <c r="GM14" s="92">
        <f t="shared" si="134"/>
        <v>0</v>
      </c>
      <c r="GN14" s="10">
        <f t="shared" si="135"/>
        <v>0</v>
      </c>
      <c r="GO14" s="25"/>
      <c r="GP14" s="92">
        <f t="shared" si="136"/>
        <v>0</v>
      </c>
      <c r="GQ14" s="10">
        <f t="shared" si="137"/>
        <v>0</v>
      </c>
      <c r="GR14" s="25"/>
      <c r="GS14" s="92">
        <f t="shared" si="138"/>
        <v>0</v>
      </c>
      <c r="GT14" s="10">
        <f t="shared" si="139"/>
        <v>0</v>
      </c>
      <c r="GU14" s="119">
        <f t="shared" si="140"/>
        <v>0</v>
      </c>
      <c r="GV14" s="25"/>
      <c r="GW14" s="92">
        <f t="shared" si="141"/>
        <v>0</v>
      </c>
      <c r="GX14" s="10">
        <f t="shared" si="142"/>
        <v>0</v>
      </c>
      <c r="GY14" s="25"/>
      <c r="GZ14" s="92">
        <f t="shared" si="143"/>
        <v>0</v>
      </c>
      <c r="HA14" s="10">
        <f t="shared" si="144"/>
        <v>0</v>
      </c>
      <c r="HB14" s="25"/>
      <c r="HC14" s="92">
        <f t="shared" si="145"/>
        <v>0</v>
      </c>
      <c r="HD14" s="10">
        <f t="shared" si="146"/>
        <v>0</v>
      </c>
      <c r="HE14" s="119">
        <f t="shared" si="147"/>
        <v>0</v>
      </c>
      <c r="HF14" s="25"/>
      <c r="HG14" s="92">
        <f t="shared" si="148"/>
        <v>0</v>
      </c>
      <c r="HH14" s="10">
        <f t="shared" si="149"/>
        <v>0</v>
      </c>
      <c r="HI14" s="25"/>
      <c r="HJ14" s="92">
        <f t="shared" si="150"/>
        <v>0</v>
      </c>
      <c r="HK14" s="10">
        <f t="shared" si="151"/>
        <v>0</v>
      </c>
      <c r="HL14" s="25"/>
      <c r="HM14" s="92">
        <f t="shared" si="152"/>
        <v>0</v>
      </c>
      <c r="HN14" s="10">
        <f t="shared" si="153"/>
        <v>0</v>
      </c>
      <c r="HO14" s="119">
        <f t="shared" si="154"/>
        <v>0</v>
      </c>
      <c r="HP14" s="25"/>
      <c r="HQ14" s="92">
        <f t="shared" si="155"/>
        <v>0</v>
      </c>
      <c r="HR14" s="10">
        <f t="shared" si="156"/>
        <v>0</v>
      </c>
      <c r="HS14" s="25"/>
      <c r="HT14" s="92">
        <f t="shared" si="157"/>
        <v>0</v>
      </c>
      <c r="HU14" s="10">
        <f t="shared" si="158"/>
        <v>0</v>
      </c>
      <c r="HV14" s="25"/>
      <c r="HW14" s="92">
        <f t="shared" si="159"/>
        <v>0</v>
      </c>
      <c r="HX14" s="10">
        <f t="shared" si="160"/>
        <v>0</v>
      </c>
      <c r="HY14" s="119">
        <f t="shared" si="161"/>
        <v>0</v>
      </c>
      <c r="HZ14" s="25"/>
      <c r="IA14" s="92">
        <f t="shared" si="162"/>
        <v>0</v>
      </c>
      <c r="IB14" s="10">
        <f t="shared" si="163"/>
        <v>0</v>
      </c>
      <c r="IC14" s="25"/>
      <c r="ID14" s="92">
        <f t="shared" si="164"/>
        <v>0</v>
      </c>
      <c r="IE14" s="10">
        <f t="shared" si="165"/>
        <v>0</v>
      </c>
      <c r="IF14" s="25"/>
      <c r="IG14" s="92">
        <f t="shared" si="166"/>
        <v>0</v>
      </c>
      <c r="IH14" s="10">
        <f t="shared" si="167"/>
        <v>0</v>
      </c>
      <c r="II14" s="119">
        <f t="shared" si="168"/>
        <v>0</v>
      </c>
      <c r="IJ14" s="25"/>
      <c r="IK14" s="92">
        <f t="shared" si="169"/>
        <v>0</v>
      </c>
      <c r="IL14" s="10">
        <f t="shared" si="170"/>
        <v>0</v>
      </c>
      <c r="IM14" s="25"/>
      <c r="IN14" s="92">
        <f t="shared" si="171"/>
        <v>0</v>
      </c>
      <c r="IO14" s="10">
        <f t="shared" si="172"/>
        <v>0</v>
      </c>
      <c r="IP14" s="25"/>
      <c r="IQ14" s="92">
        <f t="shared" si="173"/>
        <v>0</v>
      </c>
      <c r="IR14" s="10">
        <f t="shared" si="174"/>
        <v>0</v>
      </c>
      <c r="IS14" s="119">
        <f t="shared" si="175"/>
        <v>0</v>
      </c>
      <c r="IT14" s="25"/>
      <c r="IU14" s="92">
        <f t="shared" si="176"/>
        <v>0</v>
      </c>
      <c r="IV14" s="10">
        <f t="shared" si="177"/>
        <v>0</v>
      </c>
      <c r="IW14" s="25"/>
      <c r="IX14" s="92">
        <f t="shared" si="178"/>
        <v>0</v>
      </c>
      <c r="IY14" s="10">
        <f t="shared" si="179"/>
        <v>0</v>
      </c>
      <c r="IZ14" s="25"/>
      <c r="JA14" s="92">
        <f t="shared" si="180"/>
        <v>0</v>
      </c>
      <c r="JB14" s="10">
        <f t="shared" si="181"/>
        <v>0</v>
      </c>
      <c r="JC14" s="119">
        <f t="shared" si="182"/>
        <v>0</v>
      </c>
      <c r="JD14" s="25"/>
      <c r="JE14" s="92">
        <f t="shared" si="183"/>
        <v>0</v>
      </c>
      <c r="JF14" s="10">
        <f t="shared" si="184"/>
        <v>0</v>
      </c>
      <c r="JG14" s="25"/>
      <c r="JH14" s="92">
        <f t="shared" si="185"/>
        <v>0</v>
      </c>
      <c r="JI14" s="10">
        <f t="shared" si="186"/>
        <v>0</v>
      </c>
      <c r="JJ14" s="25"/>
      <c r="JK14" s="92">
        <f t="shared" si="187"/>
        <v>0</v>
      </c>
      <c r="JL14" s="10">
        <f t="shared" si="188"/>
        <v>0</v>
      </c>
      <c r="JM14" s="119">
        <f t="shared" si="189"/>
        <v>0</v>
      </c>
      <c r="JN14" s="25"/>
      <c r="JO14" s="92">
        <f t="shared" si="190"/>
        <v>0</v>
      </c>
      <c r="JP14" s="10">
        <f t="shared" si="191"/>
        <v>0</v>
      </c>
      <c r="JQ14" s="25"/>
      <c r="JR14" s="92">
        <f t="shared" si="192"/>
        <v>0</v>
      </c>
      <c r="JS14" s="10">
        <f t="shared" si="193"/>
        <v>0</v>
      </c>
      <c r="JT14" s="25"/>
      <c r="JU14" s="92">
        <f t="shared" si="194"/>
        <v>0</v>
      </c>
      <c r="JV14" s="10">
        <f t="shared" si="195"/>
        <v>0</v>
      </c>
      <c r="JW14" s="119">
        <f t="shared" si="196"/>
        <v>0</v>
      </c>
      <c r="JX14" s="25"/>
      <c r="JY14" s="92">
        <f t="shared" si="197"/>
        <v>0</v>
      </c>
      <c r="JZ14" s="10">
        <f t="shared" si="198"/>
        <v>0</v>
      </c>
      <c r="KA14" s="25"/>
      <c r="KB14" s="92">
        <f t="shared" si="199"/>
        <v>0</v>
      </c>
      <c r="KC14" s="10">
        <f t="shared" si="200"/>
        <v>0</v>
      </c>
      <c r="KD14" s="25"/>
      <c r="KE14" s="92">
        <f t="shared" si="201"/>
        <v>0</v>
      </c>
      <c r="KF14" s="10">
        <f t="shared" si="202"/>
        <v>0</v>
      </c>
      <c r="KG14" s="119">
        <f t="shared" si="203"/>
        <v>0</v>
      </c>
      <c r="KH14" s="25"/>
      <c r="KI14" s="92">
        <f t="shared" si="204"/>
        <v>0</v>
      </c>
      <c r="KJ14" s="10">
        <f t="shared" si="205"/>
        <v>0</v>
      </c>
      <c r="KK14" s="25"/>
      <c r="KL14" s="92">
        <f t="shared" si="206"/>
        <v>0</v>
      </c>
      <c r="KM14" s="10">
        <f t="shared" si="207"/>
        <v>0</v>
      </c>
      <c r="KN14" s="25"/>
      <c r="KO14" s="92">
        <f t="shared" si="208"/>
        <v>0</v>
      </c>
      <c r="KP14" s="10">
        <f t="shared" si="209"/>
        <v>0</v>
      </c>
      <c r="KQ14" s="119">
        <f t="shared" si="210"/>
        <v>0</v>
      </c>
      <c r="KR14" s="25"/>
      <c r="KS14" s="92">
        <f t="shared" si="211"/>
        <v>0</v>
      </c>
      <c r="KT14" s="10">
        <f t="shared" si="212"/>
        <v>0</v>
      </c>
      <c r="KU14" s="25"/>
      <c r="KV14" s="92">
        <f t="shared" si="213"/>
        <v>0</v>
      </c>
      <c r="KW14" s="10">
        <f t="shared" si="214"/>
        <v>0</v>
      </c>
      <c r="KX14" s="25"/>
      <c r="KY14" s="92">
        <f t="shared" si="215"/>
        <v>0</v>
      </c>
      <c r="KZ14" s="10">
        <f t="shared" si="216"/>
        <v>0</v>
      </c>
      <c r="LA14" s="119">
        <f t="shared" si="217"/>
        <v>0</v>
      </c>
      <c r="LC14" s="100">
        <f t="shared" si="218"/>
        <v>0</v>
      </c>
      <c r="LD14" s="100">
        <f t="shared" si="5"/>
        <v>0</v>
      </c>
    </row>
    <row r="15" spans="1:317" x14ac:dyDescent="0.25">
      <c r="A15" s="92" t="s">
        <v>10</v>
      </c>
      <c r="B15" s="12">
        <v>120000</v>
      </c>
      <c r="C15" s="4">
        <v>200000</v>
      </c>
      <c r="D15" s="25"/>
      <c r="E15" s="92">
        <f t="shared" si="6"/>
        <v>0</v>
      </c>
      <c r="F15" s="10">
        <f t="shared" si="0"/>
        <v>0</v>
      </c>
      <c r="G15" s="25"/>
      <c r="H15" s="92">
        <f t="shared" si="1"/>
        <v>0</v>
      </c>
      <c r="I15" s="10">
        <f t="shared" si="2"/>
        <v>0</v>
      </c>
      <c r="J15" s="25"/>
      <c r="K15" s="92">
        <f t="shared" si="3"/>
        <v>0</v>
      </c>
      <c r="L15" s="10">
        <f t="shared" si="4"/>
        <v>0</v>
      </c>
      <c r="M15" s="119">
        <f t="shared" si="7"/>
        <v>0</v>
      </c>
      <c r="N15" s="25"/>
      <c r="O15" s="92">
        <f t="shared" si="8"/>
        <v>0</v>
      </c>
      <c r="P15" s="10">
        <f t="shared" si="9"/>
        <v>0</v>
      </c>
      <c r="Q15" s="25"/>
      <c r="R15" s="92">
        <f t="shared" si="10"/>
        <v>0</v>
      </c>
      <c r="S15" s="10">
        <f t="shared" si="11"/>
        <v>0</v>
      </c>
      <c r="T15" s="25"/>
      <c r="U15" s="92">
        <f t="shared" si="12"/>
        <v>0</v>
      </c>
      <c r="V15" s="10">
        <f t="shared" si="13"/>
        <v>0</v>
      </c>
      <c r="W15" s="119">
        <f t="shared" si="14"/>
        <v>0</v>
      </c>
      <c r="X15" s="25"/>
      <c r="Y15" s="92">
        <f t="shared" si="15"/>
        <v>0</v>
      </c>
      <c r="Z15" s="10">
        <f t="shared" si="16"/>
        <v>0</v>
      </c>
      <c r="AA15" s="25"/>
      <c r="AB15" s="92">
        <f t="shared" si="17"/>
        <v>0</v>
      </c>
      <c r="AC15" s="10">
        <f t="shared" si="18"/>
        <v>0</v>
      </c>
      <c r="AD15" s="25"/>
      <c r="AE15" s="92">
        <f t="shared" si="19"/>
        <v>0</v>
      </c>
      <c r="AF15" s="10">
        <f t="shared" si="20"/>
        <v>0</v>
      </c>
      <c r="AG15" s="119">
        <f t="shared" si="21"/>
        <v>0</v>
      </c>
      <c r="AH15" s="25"/>
      <c r="AI15" s="92">
        <f t="shared" si="22"/>
        <v>0</v>
      </c>
      <c r="AJ15" s="10">
        <f t="shared" si="23"/>
        <v>0</v>
      </c>
      <c r="AK15" s="25"/>
      <c r="AL15" s="92">
        <f t="shared" si="24"/>
        <v>0</v>
      </c>
      <c r="AM15" s="10">
        <f t="shared" si="25"/>
        <v>0</v>
      </c>
      <c r="AN15" s="25"/>
      <c r="AO15" s="92">
        <f t="shared" si="26"/>
        <v>0</v>
      </c>
      <c r="AP15" s="10">
        <f t="shared" si="27"/>
        <v>0</v>
      </c>
      <c r="AQ15" s="119">
        <f t="shared" si="28"/>
        <v>0</v>
      </c>
      <c r="AR15" s="25"/>
      <c r="AS15" s="92">
        <f t="shared" si="29"/>
        <v>0</v>
      </c>
      <c r="AT15" s="10">
        <f t="shared" si="30"/>
        <v>0</v>
      </c>
      <c r="AU15" s="25"/>
      <c r="AV15" s="92">
        <f t="shared" si="31"/>
        <v>0</v>
      </c>
      <c r="AW15" s="10">
        <f t="shared" si="32"/>
        <v>0</v>
      </c>
      <c r="AX15" s="25"/>
      <c r="AY15" s="92">
        <f t="shared" si="33"/>
        <v>0</v>
      </c>
      <c r="AZ15" s="10">
        <f t="shared" si="34"/>
        <v>0</v>
      </c>
      <c r="BA15" s="119">
        <f t="shared" si="35"/>
        <v>0</v>
      </c>
      <c r="BB15" s="25"/>
      <c r="BC15" s="92">
        <f t="shared" si="36"/>
        <v>0</v>
      </c>
      <c r="BD15" s="10">
        <f t="shared" si="37"/>
        <v>0</v>
      </c>
      <c r="BE15" s="25"/>
      <c r="BF15" s="92">
        <f t="shared" si="38"/>
        <v>0</v>
      </c>
      <c r="BG15" s="10">
        <f t="shared" si="39"/>
        <v>0</v>
      </c>
      <c r="BH15" s="25"/>
      <c r="BI15" s="92">
        <f t="shared" si="40"/>
        <v>0</v>
      </c>
      <c r="BJ15" s="10">
        <f t="shared" si="41"/>
        <v>0</v>
      </c>
      <c r="BK15" s="119">
        <f t="shared" si="42"/>
        <v>0</v>
      </c>
      <c r="BL15" s="25"/>
      <c r="BM15" s="92">
        <f t="shared" si="43"/>
        <v>0</v>
      </c>
      <c r="BN15" s="10">
        <f t="shared" si="44"/>
        <v>0</v>
      </c>
      <c r="BO15" s="25"/>
      <c r="BP15" s="92">
        <f t="shared" si="45"/>
        <v>0</v>
      </c>
      <c r="BQ15" s="10">
        <f t="shared" si="46"/>
        <v>0</v>
      </c>
      <c r="BR15" s="25"/>
      <c r="BS15" s="92">
        <f t="shared" si="47"/>
        <v>0</v>
      </c>
      <c r="BT15" s="10">
        <f t="shared" si="48"/>
        <v>0</v>
      </c>
      <c r="BU15" s="119">
        <f t="shared" si="49"/>
        <v>0</v>
      </c>
      <c r="BV15" s="25"/>
      <c r="BW15" s="92">
        <f t="shared" si="50"/>
        <v>0</v>
      </c>
      <c r="BX15" s="10">
        <f t="shared" si="51"/>
        <v>0</v>
      </c>
      <c r="BY15" s="25"/>
      <c r="BZ15" s="92">
        <f t="shared" si="52"/>
        <v>0</v>
      </c>
      <c r="CA15" s="10">
        <f t="shared" si="53"/>
        <v>0</v>
      </c>
      <c r="CB15" s="25"/>
      <c r="CC15" s="92">
        <f t="shared" si="54"/>
        <v>0</v>
      </c>
      <c r="CD15" s="10">
        <f t="shared" si="55"/>
        <v>0</v>
      </c>
      <c r="CE15" s="119">
        <f t="shared" si="56"/>
        <v>0</v>
      </c>
      <c r="CF15" s="25"/>
      <c r="CG15" s="92">
        <f t="shared" si="57"/>
        <v>0</v>
      </c>
      <c r="CH15" s="10">
        <f t="shared" si="58"/>
        <v>0</v>
      </c>
      <c r="CI15" s="25">
        <v>2</v>
      </c>
      <c r="CJ15" s="92">
        <f t="shared" si="59"/>
        <v>240000</v>
      </c>
      <c r="CK15" s="10">
        <f t="shared" si="60"/>
        <v>400000</v>
      </c>
      <c r="CL15" s="25"/>
      <c r="CM15" s="92">
        <f t="shared" si="61"/>
        <v>0</v>
      </c>
      <c r="CN15" s="10">
        <f t="shared" si="62"/>
        <v>0</v>
      </c>
      <c r="CO15" s="119">
        <f t="shared" si="63"/>
        <v>2</v>
      </c>
      <c r="CP15" s="25"/>
      <c r="CQ15" s="92">
        <f t="shared" si="64"/>
        <v>0</v>
      </c>
      <c r="CR15" s="10">
        <f t="shared" si="65"/>
        <v>0</v>
      </c>
      <c r="CS15" s="25"/>
      <c r="CT15" s="92">
        <f t="shared" si="66"/>
        <v>0</v>
      </c>
      <c r="CU15" s="10">
        <f t="shared" si="67"/>
        <v>0</v>
      </c>
      <c r="CV15" s="25"/>
      <c r="CW15" s="92">
        <f t="shared" si="68"/>
        <v>0</v>
      </c>
      <c r="CX15" s="10">
        <f t="shared" si="69"/>
        <v>0</v>
      </c>
      <c r="CY15" s="119">
        <f t="shared" si="70"/>
        <v>0</v>
      </c>
      <c r="CZ15" s="25"/>
      <c r="DA15" s="92">
        <f t="shared" si="71"/>
        <v>0</v>
      </c>
      <c r="DB15" s="10">
        <f t="shared" si="72"/>
        <v>0</v>
      </c>
      <c r="DC15" s="25"/>
      <c r="DD15" s="92">
        <f t="shared" si="73"/>
        <v>0</v>
      </c>
      <c r="DE15" s="10">
        <f t="shared" si="74"/>
        <v>0</v>
      </c>
      <c r="DF15" s="25"/>
      <c r="DG15" s="92">
        <f t="shared" si="75"/>
        <v>0</v>
      </c>
      <c r="DH15" s="10">
        <f t="shared" si="76"/>
        <v>0</v>
      </c>
      <c r="DI15" s="119">
        <f t="shared" si="77"/>
        <v>0</v>
      </c>
      <c r="DJ15" s="25"/>
      <c r="DK15" s="92">
        <f t="shared" si="78"/>
        <v>0</v>
      </c>
      <c r="DL15" s="10">
        <f t="shared" si="79"/>
        <v>0</v>
      </c>
      <c r="DM15" s="25"/>
      <c r="DN15" s="92">
        <f t="shared" si="80"/>
        <v>0</v>
      </c>
      <c r="DO15" s="10">
        <f t="shared" si="81"/>
        <v>0</v>
      </c>
      <c r="DP15" s="25"/>
      <c r="DQ15" s="92">
        <f t="shared" si="82"/>
        <v>0</v>
      </c>
      <c r="DR15" s="10">
        <f t="shared" si="83"/>
        <v>0</v>
      </c>
      <c r="DS15" s="119">
        <f t="shared" si="84"/>
        <v>0</v>
      </c>
      <c r="DT15" s="25"/>
      <c r="DU15" s="92">
        <f t="shared" si="85"/>
        <v>0</v>
      </c>
      <c r="DV15" s="10">
        <f t="shared" si="86"/>
        <v>0</v>
      </c>
      <c r="DW15" s="25"/>
      <c r="DX15" s="92">
        <f t="shared" si="87"/>
        <v>0</v>
      </c>
      <c r="DY15" s="10">
        <f t="shared" si="88"/>
        <v>0</v>
      </c>
      <c r="DZ15" s="25"/>
      <c r="EA15" s="92">
        <f t="shared" si="89"/>
        <v>0</v>
      </c>
      <c r="EB15" s="10">
        <f t="shared" si="90"/>
        <v>0</v>
      </c>
      <c r="EC15" s="119">
        <f t="shared" si="91"/>
        <v>0</v>
      </c>
      <c r="ED15" s="25"/>
      <c r="EE15" s="92">
        <f t="shared" si="92"/>
        <v>0</v>
      </c>
      <c r="EF15" s="10">
        <f t="shared" si="93"/>
        <v>0</v>
      </c>
      <c r="EG15" s="25"/>
      <c r="EH15" s="92">
        <f t="shared" si="94"/>
        <v>0</v>
      </c>
      <c r="EI15" s="10">
        <f t="shared" si="95"/>
        <v>0</v>
      </c>
      <c r="EJ15" s="25"/>
      <c r="EK15" s="92">
        <f t="shared" si="96"/>
        <v>0</v>
      </c>
      <c r="EL15" s="10">
        <f t="shared" si="97"/>
        <v>0</v>
      </c>
      <c r="EM15" s="119">
        <f t="shared" si="98"/>
        <v>0</v>
      </c>
      <c r="EN15" s="25"/>
      <c r="EO15" s="92">
        <f t="shared" si="99"/>
        <v>0</v>
      </c>
      <c r="EP15" s="10">
        <f t="shared" si="100"/>
        <v>0</v>
      </c>
      <c r="EQ15" s="25"/>
      <c r="ER15" s="92">
        <f t="shared" si="101"/>
        <v>0</v>
      </c>
      <c r="ES15" s="10">
        <f t="shared" si="102"/>
        <v>0</v>
      </c>
      <c r="ET15" s="25"/>
      <c r="EU15" s="92">
        <f t="shared" si="103"/>
        <v>0</v>
      </c>
      <c r="EV15" s="10">
        <f t="shared" si="104"/>
        <v>0</v>
      </c>
      <c r="EW15" s="119">
        <f t="shared" si="105"/>
        <v>0</v>
      </c>
      <c r="EX15" s="25"/>
      <c r="EY15" s="92">
        <f t="shared" si="106"/>
        <v>0</v>
      </c>
      <c r="EZ15" s="10">
        <f t="shared" si="107"/>
        <v>0</v>
      </c>
      <c r="FA15" s="25"/>
      <c r="FB15" s="92">
        <f t="shared" si="108"/>
        <v>0</v>
      </c>
      <c r="FC15" s="10">
        <f t="shared" si="109"/>
        <v>0</v>
      </c>
      <c r="FD15" s="25"/>
      <c r="FE15" s="92">
        <f t="shared" si="110"/>
        <v>0</v>
      </c>
      <c r="FF15" s="10">
        <f t="shared" si="111"/>
        <v>0</v>
      </c>
      <c r="FG15" s="119">
        <f t="shared" si="112"/>
        <v>0</v>
      </c>
      <c r="FH15" s="25"/>
      <c r="FI15" s="92">
        <f t="shared" si="113"/>
        <v>0</v>
      </c>
      <c r="FJ15" s="10">
        <f t="shared" si="114"/>
        <v>0</v>
      </c>
      <c r="FK15" s="25"/>
      <c r="FL15" s="92">
        <f t="shared" si="115"/>
        <v>0</v>
      </c>
      <c r="FM15" s="10">
        <f t="shared" si="116"/>
        <v>0</v>
      </c>
      <c r="FN15" s="25"/>
      <c r="FO15" s="92">
        <f t="shared" si="117"/>
        <v>0</v>
      </c>
      <c r="FP15" s="10">
        <f t="shared" si="118"/>
        <v>0</v>
      </c>
      <c r="FQ15" s="119">
        <f t="shared" si="119"/>
        <v>0</v>
      </c>
      <c r="FR15" s="25"/>
      <c r="FS15" s="92">
        <f t="shared" si="120"/>
        <v>0</v>
      </c>
      <c r="FT15" s="10">
        <f t="shared" si="121"/>
        <v>0</v>
      </c>
      <c r="FU15" s="25"/>
      <c r="FV15" s="92">
        <f t="shared" si="122"/>
        <v>0</v>
      </c>
      <c r="FW15" s="10">
        <f t="shared" si="123"/>
        <v>0</v>
      </c>
      <c r="FX15" s="25"/>
      <c r="FY15" s="92">
        <f t="shared" si="124"/>
        <v>0</v>
      </c>
      <c r="FZ15" s="10">
        <f t="shared" si="125"/>
        <v>0</v>
      </c>
      <c r="GA15" s="119">
        <f t="shared" si="126"/>
        <v>0</v>
      </c>
      <c r="GB15" s="25"/>
      <c r="GC15" s="92">
        <f t="shared" si="127"/>
        <v>0</v>
      </c>
      <c r="GD15" s="10">
        <f t="shared" si="128"/>
        <v>0</v>
      </c>
      <c r="GE15" s="25"/>
      <c r="GF15" s="92">
        <f t="shared" si="129"/>
        <v>0</v>
      </c>
      <c r="GG15" s="10">
        <f t="shared" si="130"/>
        <v>0</v>
      </c>
      <c r="GH15" s="25"/>
      <c r="GI15" s="92">
        <f t="shared" si="131"/>
        <v>0</v>
      </c>
      <c r="GJ15" s="10">
        <f t="shared" si="132"/>
        <v>0</v>
      </c>
      <c r="GK15" s="119">
        <f t="shared" si="133"/>
        <v>0</v>
      </c>
      <c r="GL15" s="25"/>
      <c r="GM15" s="92">
        <f t="shared" si="134"/>
        <v>0</v>
      </c>
      <c r="GN15" s="10">
        <f t="shared" si="135"/>
        <v>0</v>
      </c>
      <c r="GO15" s="25"/>
      <c r="GP15" s="92">
        <f t="shared" si="136"/>
        <v>0</v>
      </c>
      <c r="GQ15" s="10">
        <f t="shared" si="137"/>
        <v>0</v>
      </c>
      <c r="GR15" s="25"/>
      <c r="GS15" s="92">
        <f t="shared" si="138"/>
        <v>0</v>
      </c>
      <c r="GT15" s="10">
        <f t="shared" si="139"/>
        <v>0</v>
      </c>
      <c r="GU15" s="119">
        <f t="shared" si="140"/>
        <v>0</v>
      </c>
      <c r="GV15" s="25"/>
      <c r="GW15" s="92">
        <f t="shared" si="141"/>
        <v>0</v>
      </c>
      <c r="GX15" s="10">
        <f t="shared" si="142"/>
        <v>0</v>
      </c>
      <c r="GY15" s="25"/>
      <c r="GZ15" s="92">
        <f t="shared" si="143"/>
        <v>0</v>
      </c>
      <c r="HA15" s="10">
        <f t="shared" si="144"/>
        <v>0</v>
      </c>
      <c r="HB15" s="25"/>
      <c r="HC15" s="92">
        <f t="shared" si="145"/>
        <v>0</v>
      </c>
      <c r="HD15" s="10">
        <f t="shared" si="146"/>
        <v>0</v>
      </c>
      <c r="HE15" s="119">
        <f t="shared" si="147"/>
        <v>0</v>
      </c>
      <c r="HF15" s="25"/>
      <c r="HG15" s="92">
        <f t="shared" si="148"/>
        <v>0</v>
      </c>
      <c r="HH15" s="10">
        <f t="shared" si="149"/>
        <v>0</v>
      </c>
      <c r="HI15" s="25"/>
      <c r="HJ15" s="92">
        <f t="shared" si="150"/>
        <v>0</v>
      </c>
      <c r="HK15" s="10">
        <f t="shared" si="151"/>
        <v>0</v>
      </c>
      <c r="HL15" s="25"/>
      <c r="HM15" s="92">
        <f t="shared" si="152"/>
        <v>0</v>
      </c>
      <c r="HN15" s="10">
        <f t="shared" si="153"/>
        <v>0</v>
      </c>
      <c r="HO15" s="119">
        <f t="shared" si="154"/>
        <v>0</v>
      </c>
      <c r="HP15" s="25"/>
      <c r="HQ15" s="92">
        <f t="shared" si="155"/>
        <v>0</v>
      </c>
      <c r="HR15" s="10">
        <f t="shared" si="156"/>
        <v>0</v>
      </c>
      <c r="HS15" s="25"/>
      <c r="HT15" s="92">
        <f t="shared" si="157"/>
        <v>0</v>
      </c>
      <c r="HU15" s="10">
        <f t="shared" si="158"/>
        <v>0</v>
      </c>
      <c r="HV15" s="25"/>
      <c r="HW15" s="92">
        <f t="shared" si="159"/>
        <v>0</v>
      </c>
      <c r="HX15" s="10">
        <f t="shared" si="160"/>
        <v>0</v>
      </c>
      <c r="HY15" s="119">
        <f t="shared" si="161"/>
        <v>0</v>
      </c>
      <c r="HZ15" s="25"/>
      <c r="IA15" s="92">
        <f t="shared" si="162"/>
        <v>0</v>
      </c>
      <c r="IB15" s="10">
        <f t="shared" si="163"/>
        <v>0</v>
      </c>
      <c r="IC15" s="25"/>
      <c r="ID15" s="92">
        <f t="shared" si="164"/>
        <v>0</v>
      </c>
      <c r="IE15" s="10">
        <f t="shared" si="165"/>
        <v>0</v>
      </c>
      <c r="IF15" s="25"/>
      <c r="IG15" s="92">
        <f t="shared" si="166"/>
        <v>0</v>
      </c>
      <c r="IH15" s="10">
        <f t="shared" si="167"/>
        <v>0</v>
      </c>
      <c r="II15" s="119">
        <f t="shared" si="168"/>
        <v>0</v>
      </c>
      <c r="IJ15" s="25"/>
      <c r="IK15" s="92">
        <f t="shared" si="169"/>
        <v>0</v>
      </c>
      <c r="IL15" s="10">
        <f t="shared" si="170"/>
        <v>0</v>
      </c>
      <c r="IM15" s="25"/>
      <c r="IN15" s="92">
        <f t="shared" si="171"/>
        <v>0</v>
      </c>
      <c r="IO15" s="10">
        <f t="shared" si="172"/>
        <v>0</v>
      </c>
      <c r="IP15" s="25"/>
      <c r="IQ15" s="92">
        <f t="shared" si="173"/>
        <v>0</v>
      </c>
      <c r="IR15" s="10">
        <f t="shared" si="174"/>
        <v>0</v>
      </c>
      <c r="IS15" s="119">
        <f t="shared" si="175"/>
        <v>0</v>
      </c>
      <c r="IT15" s="25"/>
      <c r="IU15" s="92">
        <f t="shared" si="176"/>
        <v>0</v>
      </c>
      <c r="IV15" s="10">
        <f t="shared" si="177"/>
        <v>0</v>
      </c>
      <c r="IW15" s="25"/>
      <c r="IX15" s="92">
        <f t="shared" si="178"/>
        <v>0</v>
      </c>
      <c r="IY15" s="10">
        <f t="shared" si="179"/>
        <v>0</v>
      </c>
      <c r="IZ15" s="25"/>
      <c r="JA15" s="92">
        <f t="shared" si="180"/>
        <v>0</v>
      </c>
      <c r="JB15" s="10">
        <f t="shared" si="181"/>
        <v>0</v>
      </c>
      <c r="JC15" s="119">
        <f t="shared" si="182"/>
        <v>0</v>
      </c>
      <c r="JD15" s="25"/>
      <c r="JE15" s="92">
        <f t="shared" si="183"/>
        <v>0</v>
      </c>
      <c r="JF15" s="10">
        <f t="shared" si="184"/>
        <v>0</v>
      </c>
      <c r="JG15" s="25"/>
      <c r="JH15" s="92">
        <f t="shared" si="185"/>
        <v>0</v>
      </c>
      <c r="JI15" s="10">
        <f t="shared" si="186"/>
        <v>0</v>
      </c>
      <c r="JJ15" s="25"/>
      <c r="JK15" s="92">
        <f t="shared" si="187"/>
        <v>0</v>
      </c>
      <c r="JL15" s="10">
        <f t="shared" si="188"/>
        <v>0</v>
      </c>
      <c r="JM15" s="119">
        <f t="shared" si="189"/>
        <v>0</v>
      </c>
      <c r="JN15" s="25"/>
      <c r="JO15" s="92">
        <f t="shared" si="190"/>
        <v>0</v>
      </c>
      <c r="JP15" s="10">
        <f t="shared" si="191"/>
        <v>0</v>
      </c>
      <c r="JQ15" s="25"/>
      <c r="JR15" s="92">
        <f t="shared" si="192"/>
        <v>0</v>
      </c>
      <c r="JS15" s="10">
        <f t="shared" si="193"/>
        <v>0</v>
      </c>
      <c r="JT15" s="25"/>
      <c r="JU15" s="92">
        <f t="shared" si="194"/>
        <v>0</v>
      </c>
      <c r="JV15" s="10">
        <f t="shared" si="195"/>
        <v>0</v>
      </c>
      <c r="JW15" s="119">
        <f t="shared" si="196"/>
        <v>0</v>
      </c>
      <c r="JX15" s="25"/>
      <c r="JY15" s="92">
        <f t="shared" si="197"/>
        <v>0</v>
      </c>
      <c r="JZ15" s="10">
        <f t="shared" si="198"/>
        <v>0</v>
      </c>
      <c r="KA15" s="25"/>
      <c r="KB15" s="92">
        <f t="shared" si="199"/>
        <v>0</v>
      </c>
      <c r="KC15" s="10">
        <f t="shared" si="200"/>
        <v>0</v>
      </c>
      <c r="KD15" s="25"/>
      <c r="KE15" s="92">
        <f t="shared" si="201"/>
        <v>0</v>
      </c>
      <c r="KF15" s="10">
        <f t="shared" si="202"/>
        <v>0</v>
      </c>
      <c r="KG15" s="119">
        <f t="shared" si="203"/>
        <v>0</v>
      </c>
      <c r="KH15" s="25"/>
      <c r="KI15" s="92">
        <f t="shared" si="204"/>
        <v>0</v>
      </c>
      <c r="KJ15" s="10">
        <f t="shared" si="205"/>
        <v>0</v>
      </c>
      <c r="KK15" s="25"/>
      <c r="KL15" s="92">
        <f t="shared" si="206"/>
        <v>0</v>
      </c>
      <c r="KM15" s="10">
        <f t="shared" si="207"/>
        <v>0</v>
      </c>
      <c r="KN15" s="25"/>
      <c r="KO15" s="92">
        <f t="shared" si="208"/>
        <v>0</v>
      </c>
      <c r="KP15" s="10">
        <f t="shared" si="209"/>
        <v>0</v>
      </c>
      <c r="KQ15" s="119">
        <f t="shared" si="210"/>
        <v>0</v>
      </c>
      <c r="KR15" s="25"/>
      <c r="KS15" s="92">
        <f t="shared" si="211"/>
        <v>0</v>
      </c>
      <c r="KT15" s="10">
        <f t="shared" si="212"/>
        <v>0</v>
      </c>
      <c r="KU15" s="25"/>
      <c r="KV15" s="92">
        <f t="shared" si="213"/>
        <v>0</v>
      </c>
      <c r="KW15" s="10">
        <f t="shared" si="214"/>
        <v>0</v>
      </c>
      <c r="KX15" s="25"/>
      <c r="KY15" s="92">
        <f t="shared" si="215"/>
        <v>0</v>
      </c>
      <c r="KZ15" s="10">
        <f t="shared" si="216"/>
        <v>0</v>
      </c>
      <c r="LA15" s="119">
        <f t="shared" si="217"/>
        <v>0</v>
      </c>
      <c r="LC15" s="100">
        <f t="shared" si="218"/>
        <v>2</v>
      </c>
      <c r="LD15" s="100">
        <f t="shared" si="5"/>
        <v>400000</v>
      </c>
    </row>
    <row r="16" spans="1:317" x14ac:dyDescent="0.25">
      <c r="A16" s="25" t="s">
        <v>190</v>
      </c>
      <c r="B16" s="12">
        <v>65000</v>
      </c>
      <c r="C16" s="4">
        <v>125000</v>
      </c>
      <c r="D16" s="25"/>
      <c r="E16" s="92">
        <f t="shared" si="6"/>
        <v>0</v>
      </c>
      <c r="F16" s="10">
        <f t="shared" si="0"/>
        <v>0</v>
      </c>
      <c r="G16" s="25"/>
      <c r="H16" s="92">
        <f t="shared" si="1"/>
        <v>0</v>
      </c>
      <c r="I16" s="10">
        <f t="shared" si="2"/>
        <v>0</v>
      </c>
      <c r="J16" s="25"/>
      <c r="K16" s="92">
        <f t="shared" si="3"/>
        <v>0</v>
      </c>
      <c r="L16" s="10">
        <f t="shared" si="4"/>
        <v>0</v>
      </c>
      <c r="M16" s="119">
        <f t="shared" si="7"/>
        <v>0</v>
      </c>
      <c r="N16" s="25"/>
      <c r="O16" s="92">
        <f t="shared" si="8"/>
        <v>0</v>
      </c>
      <c r="P16" s="10">
        <f t="shared" si="9"/>
        <v>0</v>
      </c>
      <c r="Q16" s="25"/>
      <c r="R16" s="92">
        <f t="shared" si="10"/>
        <v>0</v>
      </c>
      <c r="S16" s="10">
        <f t="shared" si="11"/>
        <v>0</v>
      </c>
      <c r="T16" s="25"/>
      <c r="U16" s="92">
        <f t="shared" si="12"/>
        <v>0</v>
      </c>
      <c r="V16" s="10">
        <f t="shared" si="13"/>
        <v>0</v>
      </c>
      <c r="W16" s="119">
        <f t="shared" si="14"/>
        <v>0</v>
      </c>
      <c r="X16" s="25"/>
      <c r="Y16" s="92">
        <f t="shared" si="15"/>
        <v>0</v>
      </c>
      <c r="Z16" s="10">
        <f t="shared" si="16"/>
        <v>0</v>
      </c>
      <c r="AA16" s="25"/>
      <c r="AB16" s="92">
        <f t="shared" si="17"/>
        <v>0</v>
      </c>
      <c r="AC16" s="10">
        <f t="shared" si="18"/>
        <v>0</v>
      </c>
      <c r="AD16" s="25"/>
      <c r="AE16" s="92">
        <f t="shared" si="19"/>
        <v>0</v>
      </c>
      <c r="AF16" s="10">
        <f t="shared" si="20"/>
        <v>0</v>
      </c>
      <c r="AG16" s="119">
        <f t="shared" si="21"/>
        <v>0</v>
      </c>
      <c r="AH16" s="25"/>
      <c r="AI16" s="92">
        <f t="shared" si="22"/>
        <v>0</v>
      </c>
      <c r="AJ16" s="10">
        <f t="shared" si="23"/>
        <v>0</v>
      </c>
      <c r="AK16" s="25">
        <f>1</f>
        <v>1</v>
      </c>
      <c r="AL16" s="92">
        <f t="shared" si="24"/>
        <v>65000</v>
      </c>
      <c r="AM16" s="10">
        <f t="shared" si="25"/>
        <v>125000</v>
      </c>
      <c r="AN16" s="25"/>
      <c r="AO16" s="92">
        <f t="shared" si="26"/>
        <v>0</v>
      </c>
      <c r="AP16" s="10">
        <f t="shared" si="27"/>
        <v>0</v>
      </c>
      <c r="AQ16" s="119">
        <f t="shared" si="28"/>
        <v>1</v>
      </c>
      <c r="AR16" s="25"/>
      <c r="AS16" s="92">
        <f t="shared" si="29"/>
        <v>0</v>
      </c>
      <c r="AT16" s="10">
        <f t="shared" si="30"/>
        <v>0</v>
      </c>
      <c r="AU16" s="25"/>
      <c r="AV16" s="92">
        <f t="shared" si="31"/>
        <v>0</v>
      </c>
      <c r="AW16" s="10">
        <f t="shared" si="32"/>
        <v>0</v>
      </c>
      <c r="AX16" s="25"/>
      <c r="AY16" s="92">
        <f t="shared" si="33"/>
        <v>0</v>
      </c>
      <c r="AZ16" s="10">
        <f t="shared" si="34"/>
        <v>0</v>
      </c>
      <c r="BA16" s="119">
        <f t="shared" si="35"/>
        <v>0</v>
      </c>
      <c r="BB16" s="25"/>
      <c r="BC16" s="92">
        <f t="shared" si="36"/>
        <v>0</v>
      </c>
      <c r="BD16" s="10">
        <f t="shared" si="37"/>
        <v>0</v>
      </c>
      <c r="BE16" s="25"/>
      <c r="BF16" s="92">
        <f t="shared" si="38"/>
        <v>0</v>
      </c>
      <c r="BG16" s="10">
        <f t="shared" si="39"/>
        <v>0</v>
      </c>
      <c r="BH16" s="25"/>
      <c r="BI16" s="92">
        <f t="shared" si="40"/>
        <v>0</v>
      </c>
      <c r="BJ16" s="10">
        <f t="shared" si="41"/>
        <v>0</v>
      </c>
      <c r="BK16" s="119">
        <f t="shared" si="42"/>
        <v>0</v>
      </c>
      <c r="BL16" s="25"/>
      <c r="BM16" s="92">
        <f t="shared" si="43"/>
        <v>0</v>
      </c>
      <c r="BN16" s="10">
        <f t="shared" si="44"/>
        <v>0</v>
      </c>
      <c r="BO16" s="25"/>
      <c r="BP16" s="92">
        <f t="shared" si="45"/>
        <v>0</v>
      </c>
      <c r="BQ16" s="10">
        <f t="shared" si="46"/>
        <v>0</v>
      </c>
      <c r="BR16" s="25"/>
      <c r="BS16" s="92">
        <f t="shared" si="47"/>
        <v>0</v>
      </c>
      <c r="BT16" s="10">
        <f t="shared" si="48"/>
        <v>0</v>
      </c>
      <c r="BU16" s="119">
        <f t="shared" si="49"/>
        <v>0</v>
      </c>
      <c r="BV16" s="25"/>
      <c r="BW16" s="92">
        <f t="shared" si="50"/>
        <v>0</v>
      </c>
      <c r="BX16" s="10">
        <f t="shared" si="51"/>
        <v>0</v>
      </c>
      <c r="BY16" s="25"/>
      <c r="BZ16" s="92">
        <f t="shared" si="52"/>
        <v>0</v>
      </c>
      <c r="CA16" s="10">
        <f t="shared" si="53"/>
        <v>0</v>
      </c>
      <c r="CB16" s="25"/>
      <c r="CC16" s="92">
        <f t="shared" si="54"/>
        <v>0</v>
      </c>
      <c r="CD16" s="10">
        <f t="shared" si="55"/>
        <v>0</v>
      </c>
      <c r="CE16" s="119">
        <f t="shared" si="56"/>
        <v>0</v>
      </c>
      <c r="CF16" s="25"/>
      <c r="CG16" s="92">
        <f t="shared" si="57"/>
        <v>0</v>
      </c>
      <c r="CH16" s="10">
        <f t="shared" si="58"/>
        <v>0</v>
      </c>
      <c r="CI16" s="25"/>
      <c r="CJ16" s="92">
        <f t="shared" si="59"/>
        <v>0</v>
      </c>
      <c r="CK16" s="10">
        <f t="shared" si="60"/>
        <v>0</v>
      </c>
      <c r="CL16" s="25"/>
      <c r="CM16" s="92">
        <f t="shared" si="61"/>
        <v>0</v>
      </c>
      <c r="CN16" s="10">
        <f t="shared" si="62"/>
        <v>0</v>
      </c>
      <c r="CO16" s="119">
        <f t="shared" si="63"/>
        <v>0</v>
      </c>
      <c r="CP16" s="25"/>
      <c r="CQ16" s="92">
        <f t="shared" si="64"/>
        <v>0</v>
      </c>
      <c r="CR16" s="10">
        <f t="shared" si="65"/>
        <v>0</v>
      </c>
      <c r="CS16" s="25"/>
      <c r="CT16" s="92">
        <f t="shared" si="66"/>
        <v>0</v>
      </c>
      <c r="CU16" s="10">
        <f t="shared" si="67"/>
        <v>0</v>
      </c>
      <c r="CV16" s="25"/>
      <c r="CW16" s="92">
        <f t="shared" si="68"/>
        <v>0</v>
      </c>
      <c r="CX16" s="10">
        <f t="shared" si="69"/>
        <v>0</v>
      </c>
      <c r="CY16" s="119">
        <f t="shared" si="70"/>
        <v>0</v>
      </c>
      <c r="CZ16" s="25"/>
      <c r="DA16" s="92">
        <f t="shared" si="71"/>
        <v>0</v>
      </c>
      <c r="DB16" s="10">
        <f t="shared" si="72"/>
        <v>0</v>
      </c>
      <c r="DC16" s="25"/>
      <c r="DD16" s="92">
        <f t="shared" si="73"/>
        <v>0</v>
      </c>
      <c r="DE16" s="10">
        <f t="shared" si="74"/>
        <v>0</v>
      </c>
      <c r="DF16" s="25"/>
      <c r="DG16" s="92">
        <f t="shared" si="75"/>
        <v>0</v>
      </c>
      <c r="DH16" s="10">
        <f t="shared" si="76"/>
        <v>0</v>
      </c>
      <c r="DI16" s="119">
        <f t="shared" si="77"/>
        <v>0</v>
      </c>
      <c r="DJ16" s="25"/>
      <c r="DK16" s="92">
        <f t="shared" si="78"/>
        <v>0</v>
      </c>
      <c r="DL16" s="10">
        <f t="shared" si="79"/>
        <v>0</v>
      </c>
      <c r="DM16" s="25"/>
      <c r="DN16" s="92">
        <f t="shared" si="80"/>
        <v>0</v>
      </c>
      <c r="DO16" s="10">
        <f t="shared" si="81"/>
        <v>0</v>
      </c>
      <c r="DP16" s="25"/>
      <c r="DQ16" s="92">
        <f t="shared" si="82"/>
        <v>0</v>
      </c>
      <c r="DR16" s="10">
        <f t="shared" si="83"/>
        <v>0</v>
      </c>
      <c r="DS16" s="119">
        <f t="shared" si="84"/>
        <v>0</v>
      </c>
      <c r="DT16" s="25"/>
      <c r="DU16" s="92">
        <f t="shared" si="85"/>
        <v>0</v>
      </c>
      <c r="DV16" s="10">
        <f t="shared" si="86"/>
        <v>0</v>
      </c>
      <c r="DW16" s="25"/>
      <c r="DX16" s="92">
        <f t="shared" si="87"/>
        <v>0</v>
      </c>
      <c r="DY16" s="10">
        <f t="shared" si="88"/>
        <v>0</v>
      </c>
      <c r="DZ16" s="25"/>
      <c r="EA16" s="92">
        <f t="shared" si="89"/>
        <v>0</v>
      </c>
      <c r="EB16" s="10">
        <f t="shared" si="90"/>
        <v>0</v>
      </c>
      <c r="EC16" s="119">
        <f t="shared" si="91"/>
        <v>0</v>
      </c>
      <c r="ED16" s="25"/>
      <c r="EE16" s="92">
        <f t="shared" si="92"/>
        <v>0</v>
      </c>
      <c r="EF16" s="10">
        <f t="shared" si="93"/>
        <v>0</v>
      </c>
      <c r="EG16" s="25"/>
      <c r="EH16" s="92">
        <f t="shared" si="94"/>
        <v>0</v>
      </c>
      <c r="EI16" s="10">
        <f t="shared" si="95"/>
        <v>0</v>
      </c>
      <c r="EJ16" s="25"/>
      <c r="EK16" s="92">
        <f t="shared" si="96"/>
        <v>0</v>
      </c>
      <c r="EL16" s="10">
        <f t="shared" si="97"/>
        <v>0</v>
      </c>
      <c r="EM16" s="119">
        <f t="shared" si="98"/>
        <v>0</v>
      </c>
      <c r="EN16" s="25"/>
      <c r="EO16" s="92">
        <f t="shared" si="99"/>
        <v>0</v>
      </c>
      <c r="EP16" s="10">
        <f t="shared" si="100"/>
        <v>0</v>
      </c>
      <c r="EQ16" s="25"/>
      <c r="ER16" s="92">
        <f t="shared" si="101"/>
        <v>0</v>
      </c>
      <c r="ES16" s="10">
        <f t="shared" si="102"/>
        <v>0</v>
      </c>
      <c r="ET16" s="25"/>
      <c r="EU16" s="92">
        <f t="shared" si="103"/>
        <v>0</v>
      </c>
      <c r="EV16" s="10">
        <f t="shared" si="104"/>
        <v>0</v>
      </c>
      <c r="EW16" s="119">
        <f t="shared" si="105"/>
        <v>0</v>
      </c>
      <c r="EX16" s="25"/>
      <c r="EY16" s="92">
        <f t="shared" si="106"/>
        <v>0</v>
      </c>
      <c r="EZ16" s="10">
        <f t="shared" si="107"/>
        <v>0</v>
      </c>
      <c r="FA16" s="25"/>
      <c r="FB16" s="92">
        <f t="shared" si="108"/>
        <v>0</v>
      </c>
      <c r="FC16" s="10">
        <f t="shared" si="109"/>
        <v>0</v>
      </c>
      <c r="FD16" s="25"/>
      <c r="FE16" s="92">
        <f t="shared" si="110"/>
        <v>0</v>
      </c>
      <c r="FF16" s="10">
        <f t="shared" si="111"/>
        <v>0</v>
      </c>
      <c r="FG16" s="119">
        <f t="shared" si="112"/>
        <v>0</v>
      </c>
      <c r="FH16" s="25"/>
      <c r="FI16" s="92">
        <f t="shared" si="113"/>
        <v>0</v>
      </c>
      <c r="FJ16" s="10">
        <f t="shared" si="114"/>
        <v>0</v>
      </c>
      <c r="FK16" s="25"/>
      <c r="FL16" s="92">
        <f t="shared" si="115"/>
        <v>0</v>
      </c>
      <c r="FM16" s="10">
        <f t="shared" si="116"/>
        <v>0</v>
      </c>
      <c r="FN16" s="25"/>
      <c r="FO16" s="92">
        <f t="shared" si="117"/>
        <v>0</v>
      </c>
      <c r="FP16" s="10">
        <f t="shared" si="118"/>
        <v>0</v>
      </c>
      <c r="FQ16" s="119">
        <f t="shared" si="119"/>
        <v>0</v>
      </c>
      <c r="FR16" s="25"/>
      <c r="FS16" s="92">
        <f t="shared" si="120"/>
        <v>0</v>
      </c>
      <c r="FT16" s="10">
        <f t="shared" si="121"/>
        <v>0</v>
      </c>
      <c r="FU16" s="25"/>
      <c r="FV16" s="92">
        <f t="shared" si="122"/>
        <v>0</v>
      </c>
      <c r="FW16" s="10">
        <f t="shared" si="123"/>
        <v>0</v>
      </c>
      <c r="FX16" s="25"/>
      <c r="FY16" s="92">
        <f t="shared" si="124"/>
        <v>0</v>
      </c>
      <c r="FZ16" s="10">
        <f t="shared" si="125"/>
        <v>0</v>
      </c>
      <c r="GA16" s="119">
        <f t="shared" si="126"/>
        <v>0</v>
      </c>
      <c r="GB16" s="25">
        <v>1</v>
      </c>
      <c r="GC16" s="92">
        <f t="shared" si="127"/>
        <v>65000</v>
      </c>
      <c r="GD16" s="10">
        <f t="shared" si="128"/>
        <v>125000</v>
      </c>
      <c r="GE16" s="25"/>
      <c r="GF16" s="92">
        <f t="shared" si="129"/>
        <v>0</v>
      </c>
      <c r="GG16" s="10">
        <f t="shared" si="130"/>
        <v>0</v>
      </c>
      <c r="GH16" s="25"/>
      <c r="GI16" s="92">
        <f t="shared" si="131"/>
        <v>0</v>
      </c>
      <c r="GJ16" s="10">
        <f t="shared" si="132"/>
        <v>0</v>
      </c>
      <c r="GK16" s="119">
        <f t="shared" si="133"/>
        <v>1</v>
      </c>
      <c r="GL16" s="25"/>
      <c r="GM16" s="92">
        <f t="shared" si="134"/>
        <v>0</v>
      </c>
      <c r="GN16" s="10">
        <f t="shared" si="135"/>
        <v>0</v>
      </c>
      <c r="GO16" s="25"/>
      <c r="GP16" s="92">
        <f t="shared" si="136"/>
        <v>0</v>
      </c>
      <c r="GQ16" s="10">
        <f t="shared" si="137"/>
        <v>0</v>
      </c>
      <c r="GR16" s="25"/>
      <c r="GS16" s="92">
        <f t="shared" si="138"/>
        <v>0</v>
      </c>
      <c r="GT16" s="10">
        <f t="shared" si="139"/>
        <v>0</v>
      </c>
      <c r="GU16" s="119">
        <f t="shared" si="140"/>
        <v>0</v>
      </c>
      <c r="GV16" s="25"/>
      <c r="GW16" s="92">
        <f t="shared" si="141"/>
        <v>0</v>
      </c>
      <c r="GX16" s="10">
        <f t="shared" si="142"/>
        <v>0</v>
      </c>
      <c r="GY16" s="25"/>
      <c r="GZ16" s="92">
        <f t="shared" si="143"/>
        <v>0</v>
      </c>
      <c r="HA16" s="10">
        <f t="shared" si="144"/>
        <v>0</v>
      </c>
      <c r="HB16" s="25"/>
      <c r="HC16" s="92">
        <f t="shared" si="145"/>
        <v>0</v>
      </c>
      <c r="HD16" s="10">
        <f t="shared" si="146"/>
        <v>0</v>
      </c>
      <c r="HE16" s="119">
        <f t="shared" si="147"/>
        <v>0</v>
      </c>
      <c r="HF16" s="25"/>
      <c r="HG16" s="92">
        <f t="shared" si="148"/>
        <v>0</v>
      </c>
      <c r="HH16" s="10">
        <f t="shared" si="149"/>
        <v>0</v>
      </c>
      <c r="HI16" s="25"/>
      <c r="HJ16" s="92">
        <f t="shared" si="150"/>
        <v>0</v>
      </c>
      <c r="HK16" s="10">
        <f t="shared" si="151"/>
        <v>0</v>
      </c>
      <c r="HL16" s="25"/>
      <c r="HM16" s="92">
        <f t="shared" si="152"/>
        <v>0</v>
      </c>
      <c r="HN16" s="10">
        <f t="shared" si="153"/>
        <v>0</v>
      </c>
      <c r="HO16" s="119">
        <f t="shared" si="154"/>
        <v>0</v>
      </c>
      <c r="HP16" s="25"/>
      <c r="HQ16" s="92">
        <f t="shared" si="155"/>
        <v>0</v>
      </c>
      <c r="HR16" s="10">
        <f t="shared" si="156"/>
        <v>0</v>
      </c>
      <c r="HS16" s="25"/>
      <c r="HT16" s="92">
        <f t="shared" si="157"/>
        <v>0</v>
      </c>
      <c r="HU16" s="10">
        <f t="shared" si="158"/>
        <v>0</v>
      </c>
      <c r="HV16" s="25"/>
      <c r="HW16" s="92">
        <f t="shared" si="159"/>
        <v>0</v>
      </c>
      <c r="HX16" s="10">
        <f t="shared" si="160"/>
        <v>0</v>
      </c>
      <c r="HY16" s="119">
        <f t="shared" si="161"/>
        <v>0</v>
      </c>
      <c r="HZ16" s="25"/>
      <c r="IA16" s="92">
        <f t="shared" si="162"/>
        <v>0</v>
      </c>
      <c r="IB16" s="10">
        <f t="shared" si="163"/>
        <v>0</v>
      </c>
      <c r="IC16" s="25"/>
      <c r="ID16" s="92">
        <f t="shared" si="164"/>
        <v>0</v>
      </c>
      <c r="IE16" s="10">
        <f t="shared" si="165"/>
        <v>0</v>
      </c>
      <c r="IF16" s="25"/>
      <c r="IG16" s="92">
        <f t="shared" si="166"/>
        <v>0</v>
      </c>
      <c r="IH16" s="10">
        <f t="shared" si="167"/>
        <v>0</v>
      </c>
      <c r="II16" s="119">
        <f t="shared" si="168"/>
        <v>0</v>
      </c>
      <c r="IJ16" s="25"/>
      <c r="IK16" s="92">
        <f t="shared" si="169"/>
        <v>0</v>
      </c>
      <c r="IL16" s="10">
        <f t="shared" si="170"/>
        <v>0</v>
      </c>
      <c r="IM16" s="25"/>
      <c r="IN16" s="92">
        <f t="shared" si="171"/>
        <v>0</v>
      </c>
      <c r="IO16" s="10">
        <f t="shared" si="172"/>
        <v>0</v>
      </c>
      <c r="IP16" s="25"/>
      <c r="IQ16" s="92">
        <f t="shared" si="173"/>
        <v>0</v>
      </c>
      <c r="IR16" s="10">
        <f t="shared" si="174"/>
        <v>0</v>
      </c>
      <c r="IS16" s="119">
        <f t="shared" si="175"/>
        <v>0</v>
      </c>
      <c r="IT16" s="25"/>
      <c r="IU16" s="92">
        <f t="shared" si="176"/>
        <v>0</v>
      </c>
      <c r="IV16" s="10">
        <f t="shared" si="177"/>
        <v>0</v>
      </c>
      <c r="IW16" s="25"/>
      <c r="IX16" s="92">
        <f t="shared" si="178"/>
        <v>0</v>
      </c>
      <c r="IY16" s="10">
        <f t="shared" si="179"/>
        <v>0</v>
      </c>
      <c r="IZ16" s="25"/>
      <c r="JA16" s="92">
        <f t="shared" si="180"/>
        <v>0</v>
      </c>
      <c r="JB16" s="10">
        <f t="shared" si="181"/>
        <v>0</v>
      </c>
      <c r="JC16" s="119">
        <f t="shared" si="182"/>
        <v>0</v>
      </c>
      <c r="JD16" s="25"/>
      <c r="JE16" s="92">
        <f t="shared" si="183"/>
        <v>0</v>
      </c>
      <c r="JF16" s="10">
        <f t="shared" si="184"/>
        <v>0</v>
      </c>
      <c r="JG16" s="25">
        <v>1</v>
      </c>
      <c r="JH16" s="92">
        <f t="shared" si="185"/>
        <v>65000</v>
      </c>
      <c r="JI16" s="10">
        <f t="shared" si="186"/>
        <v>125000</v>
      </c>
      <c r="JJ16" s="25"/>
      <c r="JK16" s="92">
        <f t="shared" si="187"/>
        <v>0</v>
      </c>
      <c r="JL16" s="10">
        <f t="shared" si="188"/>
        <v>0</v>
      </c>
      <c r="JM16" s="119">
        <f t="shared" si="189"/>
        <v>1</v>
      </c>
      <c r="JN16" s="25"/>
      <c r="JO16" s="92">
        <f t="shared" si="190"/>
        <v>0</v>
      </c>
      <c r="JP16" s="10">
        <f t="shared" si="191"/>
        <v>0</v>
      </c>
      <c r="JQ16" s="25"/>
      <c r="JR16" s="92">
        <f t="shared" si="192"/>
        <v>0</v>
      </c>
      <c r="JS16" s="10">
        <f t="shared" si="193"/>
        <v>0</v>
      </c>
      <c r="JT16" s="25"/>
      <c r="JU16" s="92">
        <f t="shared" si="194"/>
        <v>0</v>
      </c>
      <c r="JV16" s="10">
        <f t="shared" si="195"/>
        <v>0</v>
      </c>
      <c r="JW16" s="119">
        <f t="shared" si="196"/>
        <v>0</v>
      </c>
      <c r="JX16" s="25"/>
      <c r="JY16" s="92">
        <f t="shared" si="197"/>
        <v>0</v>
      </c>
      <c r="JZ16" s="10">
        <f t="shared" si="198"/>
        <v>0</v>
      </c>
      <c r="KA16" s="25"/>
      <c r="KB16" s="92">
        <f t="shared" si="199"/>
        <v>0</v>
      </c>
      <c r="KC16" s="10">
        <f t="shared" si="200"/>
        <v>0</v>
      </c>
      <c r="KD16" s="25"/>
      <c r="KE16" s="92">
        <f t="shared" si="201"/>
        <v>0</v>
      </c>
      <c r="KF16" s="10">
        <f t="shared" si="202"/>
        <v>0</v>
      </c>
      <c r="KG16" s="119">
        <f t="shared" si="203"/>
        <v>0</v>
      </c>
      <c r="KH16" s="25"/>
      <c r="KI16" s="92">
        <f t="shared" si="204"/>
        <v>0</v>
      </c>
      <c r="KJ16" s="10">
        <f t="shared" si="205"/>
        <v>0</v>
      </c>
      <c r="KK16" s="25"/>
      <c r="KL16" s="92">
        <f t="shared" si="206"/>
        <v>0</v>
      </c>
      <c r="KM16" s="10">
        <f t="shared" si="207"/>
        <v>0</v>
      </c>
      <c r="KN16" s="25"/>
      <c r="KO16" s="92">
        <f t="shared" si="208"/>
        <v>0</v>
      </c>
      <c r="KP16" s="10">
        <f t="shared" si="209"/>
        <v>0</v>
      </c>
      <c r="KQ16" s="119">
        <f t="shared" si="210"/>
        <v>0</v>
      </c>
      <c r="KR16" s="25"/>
      <c r="KS16" s="92">
        <f t="shared" si="211"/>
        <v>0</v>
      </c>
      <c r="KT16" s="10">
        <f t="shared" si="212"/>
        <v>0</v>
      </c>
      <c r="KU16" s="25"/>
      <c r="KV16" s="92">
        <f t="shared" si="213"/>
        <v>0</v>
      </c>
      <c r="KW16" s="10">
        <f t="shared" si="214"/>
        <v>0</v>
      </c>
      <c r="KX16" s="25"/>
      <c r="KY16" s="92">
        <f t="shared" si="215"/>
        <v>0</v>
      </c>
      <c r="KZ16" s="10">
        <f t="shared" si="216"/>
        <v>0</v>
      </c>
      <c r="LA16" s="119">
        <f t="shared" si="217"/>
        <v>0</v>
      </c>
      <c r="LC16" s="100">
        <f t="shared" si="218"/>
        <v>3</v>
      </c>
      <c r="LD16" s="100">
        <f t="shared" si="5"/>
        <v>375000</v>
      </c>
    </row>
    <row r="17" spans="1:316" hidden="1" x14ac:dyDescent="0.25">
      <c r="A17" s="242" t="s">
        <v>12</v>
      </c>
      <c r="B17" s="12">
        <v>50000</v>
      </c>
      <c r="C17" s="4"/>
      <c r="D17" s="25"/>
      <c r="E17" s="92">
        <f t="shared" si="6"/>
        <v>0</v>
      </c>
      <c r="F17" s="10">
        <f t="shared" si="0"/>
        <v>0</v>
      </c>
      <c r="G17" s="25"/>
      <c r="H17" s="92">
        <f t="shared" si="1"/>
        <v>0</v>
      </c>
      <c r="I17" s="10">
        <f t="shared" si="2"/>
        <v>0</v>
      </c>
      <c r="J17" s="25"/>
      <c r="K17" s="92">
        <f t="shared" si="3"/>
        <v>0</v>
      </c>
      <c r="L17" s="10">
        <f t="shared" si="4"/>
        <v>0</v>
      </c>
      <c r="M17" s="119">
        <f t="shared" si="7"/>
        <v>0</v>
      </c>
      <c r="N17" s="25"/>
      <c r="O17" s="92">
        <f t="shared" si="8"/>
        <v>0</v>
      </c>
      <c r="P17" s="10">
        <f t="shared" si="9"/>
        <v>0</v>
      </c>
      <c r="Q17" s="25"/>
      <c r="R17" s="92">
        <f t="shared" si="10"/>
        <v>0</v>
      </c>
      <c r="S17" s="10">
        <f t="shared" si="11"/>
        <v>0</v>
      </c>
      <c r="T17" s="25"/>
      <c r="U17" s="92">
        <f t="shared" si="12"/>
        <v>0</v>
      </c>
      <c r="V17" s="10">
        <f t="shared" si="13"/>
        <v>0</v>
      </c>
      <c r="W17" s="119">
        <f t="shared" si="14"/>
        <v>0</v>
      </c>
      <c r="X17" s="25"/>
      <c r="Y17" s="92">
        <f t="shared" si="15"/>
        <v>0</v>
      </c>
      <c r="Z17" s="10">
        <f t="shared" si="16"/>
        <v>0</v>
      </c>
      <c r="AA17" s="25"/>
      <c r="AB17" s="92">
        <f t="shared" si="17"/>
        <v>0</v>
      </c>
      <c r="AC17" s="10">
        <f t="shared" si="18"/>
        <v>0</v>
      </c>
      <c r="AD17" s="25"/>
      <c r="AE17" s="92">
        <f t="shared" si="19"/>
        <v>0</v>
      </c>
      <c r="AF17" s="10">
        <f t="shared" si="20"/>
        <v>0</v>
      </c>
      <c r="AG17" s="119">
        <f t="shared" si="21"/>
        <v>0</v>
      </c>
      <c r="AH17" s="25"/>
      <c r="AI17" s="92">
        <f t="shared" si="22"/>
        <v>0</v>
      </c>
      <c r="AJ17" s="10">
        <f t="shared" si="23"/>
        <v>0</v>
      </c>
      <c r="AK17" s="25"/>
      <c r="AL17" s="92">
        <f t="shared" si="24"/>
        <v>0</v>
      </c>
      <c r="AM17" s="10">
        <f t="shared" si="25"/>
        <v>0</v>
      </c>
      <c r="AN17" s="25"/>
      <c r="AO17" s="92">
        <f t="shared" si="26"/>
        <v>0</v>
      </c>
      <c r="AP17" s="10">
        <f t="shared" si="27"/>
        <v>0</v>
      </c>
      <c r="AQ17" s="119">
        <f t="shared" si="28"/>
        <v>0</v>
      </c>
      <c r="AR17" s="25"/>
      <c r="AS17" s="92">
        <f t="shared" si="29"/>
        <v>0</v>
      </c>
      <c r="AT17" s="10">
        <f t="shared" si="30"/>
        <v>0</v>
      </c>
      <c r="AU17" s="25"/>
      <c r="AV17" s="92">
        <f t="shared" si="31"/>
        <v>0</v>
      </c>
      <c r="AW17" s="10">
        <f t="shared" si="32"/>
        <v>0</v>
      </c>
      <c r="AX17" s="25"/>
      <c r="AY17" s="92">
        <f t="shared" si="33"/>
        <v>0</v>
      </c>
      <c r="AZ17" s="10">
        <f t="shared" si="34"/>
        <v>0</v>
      </c>
      <c r="BA17" s="119">
        <f t="shared" si="35"/>
        <v>0</v>
      </c>
      <c r="BB17" s="25"/>
      <c r="BC17" s="92">
        <f t="shared" si="36"/>
        <v>0</v>
      </c>
      <c r="BD17" s="10">
        <f t="shared" si="37"/>
        <v>0</v>
      </c>
      <c r="BE17" s="25"/>
      <c r="BF17" s="92">
        <f t="shared" si="38"/>
        <v>0</v>
      </c>
      <c r="BG17" s="10">
        <f t="shared" si="39"/>
        <v>0</v>
      </c>
      <c r="BH17" s="25"/>
      <c r="BI17" s="92">
        <f t="shared" si="40"/>
        <v>0</v>
      </c>
      <c r="BJ17" s="10">
        <f t="shared" si="41"/>
        <v>0</v>
      </c>
      <c r="BK17" s="119">
        <f t="shared" si="42"/>
        <v>0</v>
      </c>
      <c r="BL17" s="25"/>
      <c r="BM17" s="92">
        <f t="shared" si="43"/>
        <v>0</v>
      </c>
      <c r="BN17" s="10">
        <f t="shared" si="44"/>
        <v>0</v>
      </c>
      <c r="BO17" s="25"/>
      <c r="BP17" s="92">
        <f t="shared" si="45"/>
        <v>0</v>
      </c>
      <c r="BQ17" s="10">
        <f t="shared" si="46"/>
        <v>0</v>
      </c>
      <c r="BR17" s="25"/>
      <c r="BS17" s="92">
        <f t="shared" si="47"/>
        <v>0</v>
      </c>
      <c r="BT17" s="10">
        <f t="shared" si="48"/>
        <v>0</v>
      </c>
      <c r="BU17" s="119">
        <f t="shared" si="49"/>
        <v>0</v>
      </c>
      <c r="BV17" s="25"/>
      <c r="BW17" s="92">
        <f t="shared" si="50"/>
        <v>0</v>
      </c>
      <c r="BX17" s="10">
        <f t="shared" si="51"/>
        <v>0</v>
      </c>
      <c r="BY17" s="25"/>
      <c r="BZ17" s="92">
        <f t="shared" si="52"/>
        <v>0</v>
      </c>
      <c r="CA17" s="10">
        <f t="shared" si="53"/>
        <v>0</v>
      </c>
      <c r="CB17" s="25"/>
      <c r="CC17" s="92">
        <f t="shared" si="54"/>
        <v>0</v>
      </c>
      <c r="CD17" s="10">
        <f t="shared" si="55"/>
        <v>0</v>
      </c>
      <c r="CE17" s="119">
        <f t="shared" si="56"/>
        <v>0</v>
      </c>
      <c r="CF17" s="25"/>
      <c r="CG17" s="92">
        <f t="shared" si="57"/>
        <v>0</v>
      </c>
      <c r="CH17" s="10">
        <f t="shared" si="58"/>
        <v>0</v>
      </c>
      <c r="CI17" s="25"/>
      <c r="CJ17" s="92">
        <f t="shared" si="59"/>
        <v>0</v>
      </c>
      <c r="CK17" s="10">
        <f t="shared" si="60"/>
        <v>0</v>
      </c>
      <c r="CL17" s="25"/>
      <c r="CM17" s="92">
        <f t="shared" si="61"/>
        <v>0</v>
      </c>
      <c r="CN17" s="10">
        <f t="shared" si="62"/>
        <v>0</v>
      </c>
      <c r="CO17" s="119">
        <f t="shared" si="63"/>
        <v>0</v>
      </c>
      <c r="CP17" s="25"/>
      <c r="CQ17" s="92">
        <f t="shared" si="64"/>
        <v>0</v>
      </c>
      <c r="CR17" s="10">
        <f t="shared" si="65"/>
        <v>0</v>
      </c>
      <c r="CS17" s="25"/>
      <c r="CT17" s="92">
        <f t="shared" si="66"/>
        <v>0</v>
      </c>
      <c r="CU17" s="10">
        <f t="shared" si="67"/>
        <v>0</v>
      </c>
      <c r="CV17" s="25"/>
      <c r="CW17" s="92">
        <f t="shared" si="68"/>
        <v>0</v>
      </c>
      <c r="CX17" s="10">
        <f t="shared" si="69"/>
        <v>0</v>
      </c>
      <c r="CY17" s="119">
        <f t="shared" si="70"/>
        <v>0</v>
      </c>
      <c r="CZ17" s="25"/>
      <c r="DA17" s="92">
        <f t="shared" si="71"/>
        <v>0</v>
      </c>
      <c r="DB17" s="10">
        <f t="shared" si="72"/>
        <v>0</v>
      </c>
      <c r="DC17" s="25"/>
      <c r="DD17" s="92">
        <f t="shared" si="73"/>
        <v>0</v>
      </c>
      <c r="DE17" s="10">
        <f t="shared" si="74"/>
        <v>0</v>
      </c>
      <c r="DF17" s="25"/>
      <c r="DG17" s="92">
        <f t="shared" si="75"/>
        <v>0</v>
      </c>
      <c r="DH17" s="10">
        <f t="shared" si="76"/>
        <v>0</v>
      </c>
      <c r="DI17" s="119">
        <f t="shared" si="77"/>
        <v>0</v>
      </c>
      <c r="DJ17" s="25"/>
      <c r="DK17" s="92">
        <f t="shared" si="78"/>
        <v>0</v>
      </c>
      <c r="DL17" s="10">
        <f t="shared" si="79"/>
        <v>0</v>
      </c>
      <c r="DM17" s="25"/>
      <c r="DN17" s="92">
        <f t="shared" si="80"/>
        <v>0</v>
      </c>
      <c r="DO17" s="10">
        <f t="shared" si="81"/>
        <v>0</v>
      </c>
      <c r="DP17" s="25"/>
      <c r="DQ17" s="92">
        <f t="shared" si="82"/>
        <v>0</v>
      </c>
      <c r="DR17" s="10">
        <f t="shared" si="83"/>
        <v>0</v>
      </c>
      <c r="DS17" s="119">
        <f t="shared" si="84"/>
        <v>0</v>
      </c>
      <c r="DT17" s="25"/>
      <c r="DU17" s="92">
        <f t="shared" si="85"/>
        <v>0</v>
      </c>
      <c r="DV17" s="10">
        <f t="shared" si="86"/>
        <v>0</v>
      </c>
      <c r="DW17" s="25"/>
      <c r="DX17" s="92">
        <f t="shared" si="87"/>
        <v>0</v>
      </c>
      <c r="DY17" s="10">
        <f t="shared" si="88"/>
        <v>0</v>
      </c>
      <c r="DZ17" s="25"/>
      <c r="EA17" s="92">
        <f t="shared" si="89"/>
        <v>0</v>
      </c>
      <c r="EB17" s="10">
        <f t="shared" si="90"/>
        <v>0</v>
      </c>
      <c r="EC17" s="119">
        <f t="shared" si="91"/>
        <v>0</v>
      </c>
      <c r="ED17" s="25"/>
      <c r="EE17" s="92">
        <f t="shared" si="92"/>
        <v>0</v>
      </c>
      <c r="EF17" s="10">
        <f t="shared" si="93"/>
        <v>0</v>
      </c>
      <c r="EG17" s="25"/>
      <c r="EH17" s="92">
        <f t="shared" si="94"/>
        <v>0</v>
      </c>
      <c r="EI17" s="10">
        <f t="shared" si="95"/>
        <v>0</v>
      </c>
      <c r="EJ17" s="25"/>
      <c r="EK17" s="92">
        <f t="shared" si="96"/>
        <v>0</v>
      </c>
      <c r="EL17" s="10">
        <f t="shared" si="97"/>
        <v>0</v>
      </c>
      <c r="EM17" s="119">
        <f t="shared" si="98"/>
        <v>0</v>
      </c>
      <c r="EN17" s="25"/>
      <c r="EO17" s="92">
        <f t="shared" si="99"/>
        <v>0</v>
      </c>
      <c r="EP17" s="10">
        <f t="shared" si="100"/>
        <v>0</v>
      </c>
      <c r="EQ17" s="25"/>
      <c r="ER17" s="92">
        <f t="shared" si="101"/>
        <v>0</v>
      </c>
      <c r="ES17" s="10">
        <f t="shared" si="102"/>
        <v>0</v>
      </c>
      <c r="ET17" s="25"/>
      <c r="EU17" s="92">
        <f t="shared" si="103"/>
        <v>0</v>
      </c>
      <c r="EV17" s="10">
        <f t="shared" si="104"/>
        <v>0</v>
      </c>
      <c r="EW17" s="119">
        <f t="shared" si="105"/>
        <v>0</v>
      </c>
      <c r="EX17" s="25"/>
      <c r="EY17" s="92">
        <f t="shared" si="106"/>
        <v>0</v>
      </c>
      <c r="EZ17" s="10">
        <f t="shared" si="107"/>
        <v>0</v>
      </c>
      <c r="FA17" s="25"/>
      <c r="FB17" s="92">
        <f t="shared" si="108"/>
        <v>0</v>
      </c>
      <c r="FC17" s="10">
        <f t="shared" si="109"/>
        <v>0</v>
      </c>
      <c r="FD17" s="25"/>
      <c r="FE17" s="92">
        <f t="shared" si="110"/>
        <v>0</v>
      </c>
      <c r="FF17" s="10">
        <f t="shared" si="111"/>
        <v>0</v>
      </c>
      <c r="FG17" s="119">
        <f t="shared" si="112"/>
        <v>0</v>
      </c>
      <c r="FH17" s="25"/>
      <c r="FI17" s="92">
        <f t="shared" si="113"/>
        <v>0</v>
      </c>
      <c r="FJ17" s="10">
        <f t="shared" si="114"/>
        <v>0</v>
      </c>
      <c r="FK17" s="25"/>
      <c r="FL17" s="92">
        <f t="shared" si="115"/>
        <v>0</v>
      </c>
      <c r="FM17" s="10">
        <f t="shared" si="116"/>
        <v>0</v>
      </c>
      <c r="FN17" s="25"/>
      <c r="FO17" s="92">
        <f t="shared" si="117"/>
        <v>0</v>
      </c>
      <c r="FP17" s="10">
        <f t="shared" si="118"/>
        <v>0</v>
      </c>
      <c r="FQ17" s="119">
        <f t="shared" si="119"/>
        <v>0</v>
      </c>
      <c r="FR17" s="25"/>
      <c r="FS17" s="92">
        <f t="shared" si="120"/>
        <v>0</v>
      </c>
      <c r="FT17" s="10">
        <f t="shared" si="121"/>
        <v>0</v>
      </c>
      <c r="FU17" s="25"/>
      <c r="FV17" s="92">
        <f t="shared" si="122"/>
        <v>0</v>
      </c>
      <c r="FW17" s="10">
        <f t="shared" si="123"/>
        <v>0</v>
      </c>
      <c r="FX17" s="25"/>
      <c r="FY17" s="92">
        <f t="shared" si="124"/>
        <v>0</v>
      </c>
      <c r="FZ17" s="10">
        <f t="shared" si="125"/>
        <v>0</v>
      </c>
      <c r="GA17" s="119">
        <f t="shared" si="126"/>
        <v>0</v>
      </c>
      <c r="GB17" s="25"/>
      <c r="GC17" s="92">
        <f t="shared" si="127"/>
        <v>0</v>
      </c>
      <c r="GD17" s="10">
        <f t="shared" si="128"/>
        <v>0</v>
      </c>
      <c r="GE17" s="25"/>
      <c r="GF17" s="92">
        <f t="shared" si="129"/>
        <v>0</v>
      </c>
      <c r="GG17" s="10">
        <f t="shared" si="130"/>
        <v>0</v>
      </c>
      <c r="GH17" s="25"/>
      <c r="GI17" s="92">
        <f t="shared" si="131"/>
        <v>0</v>
      </c>
      <c r="GJ17" s="10">
        <f t="shared" si="132"/>
        <v>0</v>
      </c>
      <c r="GK17" s="119">
        <f t="shared" si="133"/>
        <v>0</v>
      </c>
      <c r="GL17" s="25"/>
      <c r="GM17" s="92">
        <f t="shared" si="134"/>
        <v>0</v>
      </c>
      <c r="GN17" s="10">
        <f t="shared" si="135"/>
        <v>0</v>
      </c>
      <c r="GO17" s="25"/>
      <c r="GP17" s="92">
        <f t="shared" si="136"/>
        <v>0</v>
      </c>
      <c r="GQ17" s="10">
        <f t="shared" si="137"/>
        <v>0</v>
      </c>
      <c r="GR17" s="25"/>
      <c r="GS17" s="92">
        <f t="shared" si="138"/>
        <v>0</v>
      </c>
      <c r="GT17" s="10">
        <f t="shared" si="139"/>
        <v>0</v>
      </c>
      <c r="GU17" s="119">
        <f t="shared" si="140"/>
        <v>0</v>
      </c>
      <c r="GV17" s="25"/>
      <c r="GW17" s="92">
        <f t="shared" si="141"/>
        <v>0</v>
      </c>
      <c r="GX17" s="10">
        <f t="shared" si="142"/>
        <v>0</v>
      </c>
      <c r="GY17" s="25"/>
      <c r="GZ17" s="92">
        <f t="shared" si="143"/>
        <v>0</v>
      </c>
      <c r="HA17" s="10">
        <f t="shared" si="144"/>
        <v>0</v>
      </c>
      <c r="HB17" s="25"/>
      <c r="HC17" s="92">
        <f t="shared" si="145"/>
        <v>0</v>
      </c>
      <c r="HD17" s="10">
        <f t="shared" si="146"/>
        <v>0</v>
      </c>
      <c r="HE17" s="119">
        <f t="shared" si="147"/>
        <v>0</v>
      </c>
      <c r="HF17" s="25"/>
      <c r="HG17" s="92">
        <f t="shared" si="148"/>
        <v>0</v>
      </c>
      <c r="HH17" s="10">
        <f t="shared" si="149"/>
        <v>0</v>
      </c>
      <c r="HI17" s="25"/>
      <c r="HJ17" s="92">
        <f t="shared" si="150"/>
        <v>0</v>
      </c>
      <c r="HK17" s="10">
        <f t="shared" si="151"/>
        <v>0</v>
      </c>
      <c r="HL17" s="25"/>
      <c r="HM17" s="92">
        <f t="shared" si="152"/>
        <v>0</v>
      </c>
      <c r="HN17" s="10">
        <f t="shared" si="153"/>
        <v>0</v>
      </c>
      <c r="HO17" s="119">
        <f t="shared" si="154"/>
        <v>0</v>
      </c>
      <c r="HP17" s="25"/>
      <c r="HQ17" s="92">
        <f t="shared" si="155"/>
        <v>0</v>
      </c>
      <c r="HR17" s="10">
        <f t="shared" si="156"/>
        <v>0</v>
      </c>
      <c r="HS17" s="25"/>
      <c r="HT17" s="92">
        <f t="shared" si="157"/>
        <v>0</v>
      </c>
      <c r="HU17" s="10">
        <f t="shared" si="158"/>
        <v>0</v>
      </c>
      <c r="HV17" s="25"/>
      <c r="HW17" s="92">
        <f t="shared" si="159"/>
        <v>0</v>
      </c>
      <c r="HX17" s="10">
        <f t="shared" si="160"/>
        <v>0</v>
      </c>
      <c r="HY17" s="119">
        <f t="shared" si="161"/>
        <v>0</v>
      </c>
      <c r="HZ17" s="25"/>
      <c r="IA17" s="92">
        <f t="shared" si="162"/>
        <v>0</v>
      </c>
      <c r="IB17" s="10">
        <f t="shared" si="163"/>
        <v>0</v>
      </c>
      <c r="IC17" s="25"/>
      <c r="ID17" s="92">
        <f t="shared" si="164"/>
        <v>0</v>
      </c>
      <c r="IE17" s="10">
        <f t="shared" si="165"/>
        <v>0</v>
      </c>
      <c r="IF17" s="25"/>
      <c r="IG17" s="92">
        <f t="shared" si="166"/>
        <v>0</v>
      </c>
      <c r="IH17" s="10">
        <f t="shared" si="167"/>
        <v>0</v>
      </c>
      <c r="II17" s="119">
        <f t="shared" si="168"/>
        <v>0</v>
      </c>
      <c r="IJ17" s="25"/>
      <c r="IK17" s="92">
        <f t="shared" si="169"/>
        <v>0</v>
      </c>
      <c r="IL17" s="10">
        <f t="shared" si="170"/>
        <v>0</v>
      </c>
      <c r="IM17" s="25"/>
      <c r="IN17" s="92">
        <f t="shared" si="171"/>
        <v>0</v>
      </c>
      <c r="IO17" s="10">
        <f t="shared" si="172"/>
        <v>0</v>
      </c>
      <c r="IP17" s="25"/>
      <c r="IQ17" s="92">
        <f t="shared" si="173"/>
        <v>0</v>
      </c>
      <c r="IR17" s="10">
        <f t="shared" si="174"/>
        <v>0</v>
      </c>
      <c r="IS17" s="119">
        <f t="shared" si="175"/>
        <v>0</v>
      </c>
      <c r="IT17" s="25"/>
      <c r="IU17" s="92">
        <f t="shared" si="176"/>
        <v>0</v>
      </c>
      <c r="IV17" s="10">
        <f t="shared" si="177"/>
        <v>0</v>
      </c>
      <c r="IW17" s="25"/>
      <c r="IX17" s="92">
        <f t="shared" si="178"/>
        <v>0</v>
      </c>
      <c r="IY17" s="10">
        <f t="shared" si="179"/>
        <v>0</v>
      </c>
      <c r="IZ17" s="25"/>
      <c r="JA17" s="92">
        <f t="shared" si="180"/>
        <v>0</v>
      </c>
      <c r="JB17" s="10">
        <f t="shared" si="181"/>
        <v>0</v>
      </c>
      <c r="JC17" s="119">
        <f t="shared" si="182"/>
        <v>0</v>
      </c>
      <c r="JD17" s="25"/>
      <c r="JE17" s="92">
        <f t="shared" si="183"/>
        <v>0</v>
      </c>
      <c r="JF17" s="10">
        <f t="shared" si="184"/>
        <v>0</v>
      </c>
      <c r="JG17" s="25"/>
      <c r="JH17" s="92">
        <f t="shared" si="185"/>
        <v>0</v>
      </c>
      <c r="JI17" s="10">
        <f t="shared" si="186"/>
        <v>0</v>
      </c>
      <c r="JJ17" s="25"/>
      <c r="JK17" s="92">
        <f t="shared" si="187"/>
        <v>0</v>
      </c>
      <c r="JL17" s="10">
        <f t="shared" si="188"/>
        <v>0</v>
      </c>
      <c r="JM17" s="119">
        <f t="shared" si="189"/>
        <v>0</v>
      </c>
      <c r="JN17" s="25"/>
      <c r="JO17" s="92">
        <f t="shared" si="190"/>
        <v>0</v>
      </c>
      <c r="JP17" s="10">
        <f t="shared" si="191"/>
        <v>0</v>
      </c>
      <c r="JQ17" s="25"/>
      <c r="JR17" s="92">
        <f t="shared" si="192"/>
        <v>0</v>
      </c>
      <c r="JS17" s="10">
        <f t="shared" si="193"/>
        <v>0</v>
      </c>
      <c r="JT17" s="25"/>
      <c r="JU17" s="92">
        <f t="shared" si="194"/>
        <v>0</v>
      </c>
      <c r="JV17" s="10">
        <f t="shared" si="195"/>
        <v>0</v>
      </c>
      <c r="JW17" s="119">
        <f t="shared" si="196"/>
        <v>0</v>
      </c>
      <c r="JX17" s="25"/>
      <c r="JY17" s="92">
        <f t="shared" si="197"/>
        <v>0</v>
      </c>
      <c r="JZ17" s="10">
        <f t="shared" si="198"/>
        <v>0</v>
      </c>
      <c r="KA17" s="25"/>
      <c r="KB17" s="92">
        <f t="shared" si="199"/>
        <v>0</v>
      </c>
      <c r="KC17" s="10">
        <f t="shared" si="200"/>
        <v>0</v>
      </c>
      <c r="KD17" s="25"/>
      <c r="KE17" s="92">
        <f t="shared" si="201"/>
        <v>0</v>
      </c>
      <c r="KF17" s="10">
        <f t="shared" si="202"/>
        <v>0</v>
      </c>
      <c r="KG17" s="119">
        <f t="shared" si="203"/>
        <v>0</v>
      </c>
      <c r="KH17" s="25"/>
      <c r="KI17" s="92">
        <f t="shared" si="204"/>
        <v>0</v>
      </c>
      <c r="KJ17" s="10">
        <f t="shared" si="205"/>
        <v>0</v>
      </c>
      <c r="KK17" s="25"/>
      <c r="KL17" s="92">
        <f t="shared" si="206"/>
        <v>0</v>
      </c>
      <c r="KM17" s="10">
        <f t="shared" si="207"/>
        <v>0</v>
      </c>
      <c r="KN17" s="25"/>
      <c r="KO17" s="92">
        <f t="shared" si="208"/>
        <v>0</v>
      </c>
      <c r="KP17" s="10">
        <f t="shared" si="209"/>
        <v>0</v>
      </c>
      <c r="KQ17" s="119">
        <f t="shared" si="210"/>
        <v>0</v>
      </c>
      <c r="KR17" s="25"/>
      <c r="KS17" s="92">
        <f t="shared" si="211"/>
        <v>0</v>
      </c>
      <c r="KT17" s="10">
        <f t="shared" si="212"/>
        <v>0</v>
      </c>
      <c r="KU17" s="25"/>
      <c r="KV17" s="92">
        <f t="shared" si="213"/>
        <v>0</v>
      </c>
      <c r="KW17" s="10">
        <f t="shared" si="214"/>
        <v>0</v>
      </c>
      <c r="KX17" s="25"/>
      <c r="KY17" s="92">
        <f t="shared" si="215"/>
        <v>0</v>
      </c>
      <c r="KZ17" s="10">
        <f t="shared" si="216"/>
        <v>0</v>
      </c>
      <c r="LA17" s="119">
        <f t="shared" si="217"/>
        <v>0</v>
      </c>
      <c r="LC17" s="100">
        <f t="shared" si="218"/>
        <v>0</v>
      </c>
      <c r="LD17" s="100">
        <f t="shared" si="5"/>
        <v>0</v>
      </c>
    </row>
    <row r="18" spans="1:316" hidden="1" x14ac:dyDescent="0.25">
      <c r="A18" s="242" t="s">
        <v>13</v>
      </c>
      <c r="B18" s="12">
        <v>50000</v>
      </c>
      <c r="C18" s="4"/>
      <c r="D18" s="25"/>
      <c r="E18" s="92">
        <f t="shared" si="6"/>
        <v>0</v>
      </c>
      <c r="F18" s="10">
        <f t="shared" si="0"/>
        <v>0</v>
      </c>
      <c r="G18" s="25"/>
      <c r="H18" s="92">
        <f t="shared" si="1"/>
        <v>0</v>
      </c>
      <c r="I18" s="10">
        <f t="shared" si="2"/>
        <v>0</v>
      </c>
      <c r="J18" s="25"/>
      <c r="K18" s="92">
        <f t="shared" si="3"/>
        <v>0</v>
      </c>
      <c r="L18" s="10">
        <f t="shared" si="4"/>
        <v>0</v>
      </c>
      <c r="M18" s="119">
        <f t="shared" si="7"/>
        <v>0</v>
      </c>
      <c r="N18" s="25"/>
      <c r="O18" s="92">
        <f t="shared" si="8"/>
        <v>0</v>
      </c>
      <c r="P18" s="10">
        <f t="shared" si="9"/>
        <v>0</v>
      </c>
      <c r="Q18" s="25"/>
      <c r="R18" s="92">
        <f t="shared" si="10"/>
        <v>0</v>
      </c>
      <c r="S18" s="10">
        <f t="shared" si="11"/>
        <v>0</v>
      </c>
      <c r="T18" s="25"/>
      <c r="U18" s="92">
        <f t="shared" si="12"/>
        <v>0</v>
      </c>
      <c r="V18" s="10">
        <f t="shared" si="13"/>
        <v>0</v>
      </c>
      <c r="W18" s="119">
        <f t="shared" si="14"/>
        <v>0</v>
      </c>
      <c r="X18" s="25"/>
      <c r="Y18" s="92">
        <f t="shared" si="15"/>
        <v>0</v>
      </c>
      <c r="Z18" s="10">
        <f t="shared" si="16"/>
        <v>0</v>
      </c>
      <c r="AA18" s="25"/>
      <c r="AB18" s="92">
        <f t="shared" si="17"/>
        <v>0</v>
      </c>
      <c r="AC18" s="10">
        <f t="shared" si="18"/>
        <v>0</v>
      </c>
      <c r="AD18" s="25"/>
      <c r="AE18" s="92">
        <f t="shared" si="19"/>
        <v>0</v>
      </c>
      <c r="AF18" s="10">
        <f t="shared" si="20"/>
        <v>0</v>
      </c>
      <c r="AG18" s="119">
        <f t="shared" si="21"/>
        <v>0</v>
      </c>
      <c r="AH18" s="25"/>
      <c r="AI18" s="92">
        <f t="shared" si="22"/>
        <v>0</v>
      </c>
      <c r="AJ18" s="10">
        <f t="shared" si="23"/>
        <v>0</v>
      </c>
      <c r="AK18" s="25"/>
      <c r="AL18" s="92">
        <f t="shared" si="24"/>
        <v>0</v>
      </c>
      <c r="AM18" s="10">
        <f t="shared" si="25"/>
        <v>0</v>
      </c>
      <c r="AN18" s="25"/>
      <c r="AO18" s="92">
        <f t="shared" si="26"/>
        <v>0</v>
      </c>
      <c r="AP18" s="10">
        <f t="shared" si="27"/>
        <v>0</v>
      </c>
      <c r="AQ18" s="119">
        <f t="shared" si="28"/>
        <v>0</v>
      </c>
      <c r="AR18" s="25"/>
      <c r="AS18" s="92">
        <f t="shared" si="29"/>
        <v>0</v>
      </c>
      <c r="AT18" s="10">
        <f t="shared" si="30"/>
        <v>0</v>
      </c>
      <c r="AU18" s="25"/>
      <c r="AV18" s="92">
        <f t="shared" si="31"/>
        <v>0</v>
      </c>
      <c r="AW18" s="10">
        <f t="shared" si="32"/>
        <v>0</v>
      </c>
      <c r="AX18" s="25"/>
      <c r="AY18" s="92">
        <f t="shared" si="33"/>
        <v>0</v>
      </c>
      <c r="AZ18" s="10">
        <f t="shared" si="34"/>
        <v>0</v>
      </c>
      <c r="BA18" s="119">
        <f t="shared" si="35"/>
        <v>0</v>
      </c>
      <c r="BB18" s="25"/>
      <c r="BC18" s="92">
        <f t="shared" si="36"/>
        <v>0</v>
      </c>
      <c r="BD18" s="10">
        <f t="shared" si="37"/>
        <v>0</v>
      </c>
      <c r="BE18" s="25"/>
      <c r="BF18" s="92">
        <f t="shared" si="38"/>
        <v>0</v>
      </c>
      <c r="BG18" s="10">
        <f t="shared" si="39"/>
        <v>0</v>
      </c>
      <c r="BH18" s="25"/>
      <c r="BI18" s="92">
        <f t="shared" si="40"/>
        <v>0</v>
      </c>
      <c r="BJ18" s="10">
        <f t="shared" si="41"/>
        <v>0</v>
      </c>
      <c r="BK18" s="119">
        <f t="shared" si="42"/>
        <v>0</v>
      </c>
      <c r="BL18" s="25"/>
      <c r="BM18" s="92">
        <f t="shared" si="43"/>
        <v>0</v>
      </c>
      <c r="BN18" s="10">
        <f t="shared" si="44"/>
        <v>0</v>
      </c>
      <c r="BO18" s="25"/>
      <c r="BP18" s="92">
        <f t="shared" si="45"/>
        <v>0</v>
      </c>
      <c r="BQ18" s="10">
        <f t="shared" si="46"/>
        <v>0</v>
      </c>
      <c r="BR18" s="25"/>
      <c r="BS18" s="92">
        <f t="shared" si="47"/>
        <v>0</v>
      </c>
      <c r="BT18" s="10">
        <f t="shared" si="48"/>
        <v>0</v>
      </c>
      <c r="BU18" s="119">
        <f t="shared" si="49"/>
        <v>0</v>
      </c>
      <c r="BV18" s="25"/>
      <c r="BW18" s="92">
        <f t="shared" si="50"/>
        <v>0</v>
      </c>
      <c r="BX18" s="10">
        <f t="shared" si="51"/>
        <v>0</v>
      </c>
      <c r="BY18" s="25"/>
      <c r="BZ18" s="92">
        <f t="shared" si="52"/>
        <v>0</v>
      </c>
      <c r="CA18" s="10">
        <f t="shared" si="53"/>
        <v>0</v>
      </c>
      <c r="CB18" s="25"/>
      <c r="CC18" s="92">
        <f t="shared" si="54"/>
        <v>0</v>
      </c>
      <c r="CD18" s="10">
        <f t="shared" si="55"/>
        <v>0</v>
      </c>
      <c r="CE18" s="119">
        <f t="shared" si="56"/>
        <v>0</v>
      </c>
      <c r="CF18" s="25"/>
      <c r="CG18" s="92">
        <f t="shared" si="57"/>
        <v>0</v>
      </c>
      <c r="CH18" s="10">
        <f t="shared" si="58"/>
        <v>0</v>
      </c>
      <c r="CI18" s="25"/>
      <c r="CJ18" s="92">
        <f t="shared" si="59"/>
        <v>0</v>
      </c>
      <c r="CK18" s="10">
        <f t="shared" si="60"/>
        <v>0</v>
      </c>
      <c r="CL18" s="25"/>
      <c r="CM18" s="92">
        <f t="shared" si="61"/>
        <v>0</v>
      </c>
      <c r="CN18" s="10">
        <f t="shared" si="62"/>
        <v>0</v>
      </c>
      <c r="CO18" s="119">
        <f t="shared" si="63"/>
        <v>0</v>
      </c>
      <c r="CP18" s="25"/>
      <c r="CQ18" s="92">
        <f t="shared" si="64"/>
        <v>0</v>
      </c>
      <c r="CR18" s="10">
        <f t="shared" si="65"/>
        <v>0</v>
      </c>
      <c r="CS18" s="25"/>
      <c r="CT18" s="92">
        <f t="shared" si="66"/>
        <v>0</v>
      </c>
      <c r="CU18" s="10">
        <f t="shared" si="67"/>
        <v>0</v>
      </c>
      <c r="CV18" s="25"/>
      <c r="CW18" s="92">
        <f t="shared" si="68"/>
        <v>0</v>
      </c>
      <c r="CX18" s="10">
        <f t="shared" si="69"/>
        <v>0</v>
      </c>
      <c r="CY18" s="119">
        <f t="shared" si="70"/>
        <v>0</v>
      </c>
      <c r="CZ18" s="25"/>
      <c r="DA18" s="92">
        <f t="shared" si="71"/>
        <v>0</v>
      </c>
      <c r="DB18" s="10">
        <f t="shared" si="72"/>
        <v>0</v>
      </c>
      <c r="DC18" s="25"/>
      <c r="DD18" s="92">
        <f t="shared" si="73"/>
        <v>0</v>
      </c>
      <c r="DE18" s="10">
        <f t="shared" si="74"/>
        <v>0</v>
      </c>
      <c r="DF18" s="25"/>
      <c r="DG18" s="92">
        <f t="shared" si="75"/>
        <v>0</v>
      </c>
      <c r="DH18" s="10">
        <f t="shared" si="76"/>
        <v>0</v>
      </c>
      <c r="DI18" s="119">
        <f t="shared" si="77"/>
        <v>0</v>
      </c>
      <c r="DJ18" s="25"/>
      <c r="DK18" s="92">
        <f t="shared" si="78"/>
        <v>0</v>
      </c>
      <c r="DL18" s="10">
        <f t="shared" si="79"/>
        <v>0</v>
      </c>
      <c r="DM18" s="25"/>
      <c r="DN18" s="92">
        <f t="shared" si="80"/>
        <v>0</v>
      </c>
      <c r="DO18" s="10">
        <f t="shared" si="81"/>
        <v>0</v>
      </c>
      <c r="DP18" s="25"/>
      <c r="DQ18" s="92">
        <f t="shared" si="82"/>
        <v>0</v>
      </c>
      <c r="DR18" s="10">
        <f t="shared" si="83"/>
        <v>0</v>
      </c>
      <c r="DS18" s="119">
        <f t="shared" si="84"/>
        <v>0</v>
      </c>
      <c r="DT18" s="25"/>
      <c r="DU18" s="92">
        <f t="shared" si="85"/>
        <v>0</v>
      </c>
      <c r="DV18" s="10">
        <f t="shared" si="86"/>
        <v>0</v>
      </c>
      <c r="DW18" s="25"/>
      <c r="DX18" s="92">
        <f t="shared" si="87"/>
        <v>0</v>
      </c>
      <c r="DY18" s="10">
        <f t="shared" si="88"/>
        <v>0</v>
      </c>
      <c r="DZ18" s="25"/>
      <c r="EA18" s="92">
        <f t="shared" si="89"/>
        <v>0</v>
      </c>
      <c r="EB18" s="10">
        <f t="shared" si="90"/>
        <v>0</v>
      </c>
      <c r="EC18" s="119">
        <f t="shared" si="91"/>
        <v>0</v>
      </c>
      <c r="ED18" s="25"/>
      <c r="EE18" s="92">
        <f t="shared" si="92"/>
        <v>0</v>
      </c>
      <c r="EF18" s="10">
        <f t="shared" si="93"/>
        <v>0</v>
      </c>
      <c r="EG18" s="25"/>
      <c r="EH18" s="92">
        <f t="shared" si="94"/>
        <v>0</v>
      </c>
      <c r="EI18" s="10">
        <f t="shared" si="95"/>
        <v>0</v>
      </c>
      <c r="EJ18" s="25"/>
      <c r="EK18" s="92">
        <f t="shared" si="96"/>
        <v>0</v>
      </c>
      <c r="EL18" s="10">
        <f t="shared" si="97"/>
        <v>0</v>
      </c>
      <c r="EM18" s="119">
        <f t="shared" si="98"/>
        <v>0</v>
      </c>
      <c r="EN18" s="25"/>
      <c r="EO18" s="92">
        <f t="shared" si="99"/>
        <v>0</v>
      </c>
      <c r="EP18" s="10">
        <f t="shared" si="100"/>
        <v>0</v>
      </c>
      <c r="EQ18" s="25"/>
      <c r="ER18" s="92">
        <f t="shared" si="101"/>
        <v>0</v>
      </c>
      <c r="ES18" s="10">
        <f t="shared" si="102"/>
        <v>0</v>
      </c>
      <c r="ET18" s="25"/>
      <c r="EU18" s="92">
        <f t="shared" si="103"/>
        <v>0</v>
      </c>
      <c r="EV18" s="10">
        <f t="shared" si="104"/>
        <v>0</v>
      </c>
      <c r="EW18" s="119">
        <f t="shared" si="105"/>
        <v>0</v>
      </c>
      <c r="EX18" s="25"/>
      <c r="EY18" s="92">
        <f t="shared" si="106"/>
        <v>0</v>
      </c>
      <c r="EZ18" s="10">
        <f t="shared" si="107"/>
        <v>0</v>
      </c>
      <c r="FA18" s="25"/>
      <c r="FB18" s="92">
        <f t="shared" si="108"/>
        <v>0</v>
      </c>
      <c r="FC18" s="10">
        <f t="shared" si="109"/>
        <v>0</v>
      </c>
      <c r="FD18" s="25"/>
      <c r="FE18" s="92">
        <f t="shared" si="110"/>
        <v>0</v>
      </c>
      <c r="FF18" s="10">
        <f t="shared" si="111"/>
        <v>0</v>
      </c>
      <c r="FG18" s="119">
        <f t="shared" si="112"/>
        <v>0</v>
      </c>
      <c r="FH18" s="25"/>
      <c r="FI18" s="92">
        <f t="shared" si="113"/>
        <v>0</v>
      </c>
      <c r="FJ18" s="10">
        <f t="shared" si="114"/>
        <v>0</v>
      </c>
      <c r="FK18" s="25"/>
      <c r="FL18" s="92">
        <f t="shared" si="115"/>
        <v>0</v>
      </c>
      <c r="FM18" s="10">
        <f t="shared" si="116"/>
        <v>0</v>
      </c>
      <c r="FN18" s="25"/>
      <c r="FO18" s="92">
        <f t="shared" si="117"/>
        <v>0</v>
      </c>
      <c r="FP18" s="10">
        <f t="shared" si="118"/>
        <v>0</v>
      </c>
      <c r="FQ18" s="119">
        <f t="shared" si="119"/>
        <v>0</v>
      </c>
      <c r="FR18" s="25"/>
      <c r="FS18" s="92">
        <f t="shared" si="120"/>
        <v>0</v>
      </c>
      <c r="FT18" s="10">
        <f t="shared" si="121"/>
        <v>0</v>
      </c>
      <c r="FU18" s="25"/>
      <c r="FV18" s="92">
        <f t="shared" si="122"/>
        <v>0</v>
      </c>
      <c r="FW18" s="10">
        <f t="shared" si="123"/>
        <v>0</v>
      </c>
      <c r="FX18" s="25"/>
      <c r="FY18" s="92">
        <f t="shared" si="124"/>
        <v>0</v>
      </c>
      <c r="FZ18" s="10">
        <f t="shared" si="125"/>
        <v>0</v>
      </c>
      <c r="GA18" s="119">
        <f t="shared" si="126"/>
        <v>0</v>
      </c>
      <c r="GB18" s="25"/>
      <c r="GC18" s="92">
        <f t="shared" si="127"/>
        <v>0</v>
      </c>
      <c r="GD18" s="10">
        <f t="shared" si="128"/>
        <v>0</v>
      </c>
      <c r="GE18" s="25"/>
      <c r="GF18" s="92">
        <f t="shared" si="129"/>
        <v>0</v>
      </c>
      <c r="GG18" s="10">
        <f t="shared" si="130"/>
        <v>0</v>
      </c>
      <c r="GH18" s="25"/>
      <c r="GI18" s="92">
        <f t="shared" si="131"/>
        <v>0</v>
      </c>
      <c r="GJ18" s="10">
        <f t="shared" si="132"/>
        <v>0</v>
      </c>
      <c r="GK18" s="119">
        <f t="shared" si="133"/>
        <v>0</v>
      </c>
      <c r="GL18" s="25"/>
      <c r="GM18" s="92">
        <f t="shared" si="134"/>
        <v>0</v>
      </c>
      <c r="GN18" s="10">
        <f t="shared" si="135"/>
        <v>0</v>
      </c>
      <c r="GO18" s="25"/>
      <c r="GP18" s="92">
        <f t="shared" si="136"/>
        <v>0</v>
      </c>
      <c r="GQ18" s="10">
        <f t="shared" si="137"/>
        <v>0</v>
      </c>
      <c r="GR18" s="25"/>
      <c r="GS18" s="92">
        <f t="shared" si="138"/>
        <v>0</v>
      </c>
      <c r="GT18" s="10">
        <f t="shared" si="139"/>
        <v>0</v>
      </c>
      <c r="GU18" s="119">
        <f t="shared" si="140"/>
        <v>0</v>
      </c>
      <c r="GV18" s="25"/>
      <c r="GW18" s="92">
        <f t="shared" si="141"/>
        <v>0</v>
      </c>
      <c r="GX18" s="10">
        <f t="shared" si="142"/>
        <v>0</v>
      </c>
      <c r="GY18" s="25"/>
      <c r="GZ18" s="92">
        <f t="shared" si="143"/>
        <v>0</v>
      </c>
      <c r="HA18" s="10">
        <f t="shared" si="144"/>
        <v>0</v>
      </c>
      <c r="HB18" s="25"/>
      <c r="HC18" s="92">
        <f t="shared" si="145"/>
        <v>0</v>
      </c>
      <c r="HD18" s="10">
        <f t="shared" si="146"/>
        <v>0</v>
      </c>
      <c r="HE18" s="119">
        <f t="shared" si="147"/>
        <v>0</v>
      </c>
      <c r="HF18" s="25"/>
      <c r="HG18" s="92">
        <f t="shared" si="148"/>
        <v>0</v>
      </c>
      <c r="HH18" s="10">
        <f t="shared" si="149"/>
        <v>0</v>
      </c>
      <c r="HI18" s="25"/>
      <c r="HJ18" s="92">
        <f t="shared" si="150"/>
        <v>0</v>
      </c>
      <c r="HK18" s="10">
        <f t="shared" si="151"/>
        <v>0</v>
      </c>
      <c r="HL18" s="25"/>
      <c r="HM18" s="92">
        <f t="shared" si="152"/>
        <v>0</v>
      </c>
      <c r="HN18" s="10">
        <f t="shared" si="153"/>
        <v>0</v>
      </c>
      <c r="HO18" s="119">
        <f t="shared" si="154"/>
        <v>0</v>
      </c>
      <c r="HP18" s="25"/>
      <c r="HQ18" s="92">
        <f t="shared" si="155"/>
        <v>0</v>
      </c>
      <c r="HR18" s="10">
        <f t="shared" si="156"/>
        <v>0</v>
      </c>
      <c r="HS18" s="25"/>
      <c r="HT18" s="92">
        <f t="shared" si="157"/>
        <v>0</v>
      </c>
      <c r="HU18" s="10">
        <f t="shared" si="158"/>
        <v>0</v>
      </c>
      <c r="HV18" s="25"/>
      <c r="HW18" s="92">
        <f t="shared" si="159"/>
        <v>0</v>
      </c>
      <c r="HX18" s="10">
        <f t="shared" si="160"/>
        <v>0</v>
      </c>
      <c r="HY18" s="119">
        <f t="shared" si="161"/>
        <v>0</v>
      </c>
      <c r="HZ18" s="25"/>
      <c r="IA18" s="92">
        <f t="shared" si="162"/>
        <v>0</v>
      </c>
      <c r="IB18" s="10">
        <f t="shared" si="163"/>
        <v>0</v>
      </c>
      <c r="IC18" s="25"/>
      <c r="ID18" s="92">
        <f t="shared" si="164"/>
        <v>0</v>
      </c>
      <c r="IE18" s="10">
        <f t="shared" si="165"/>
        <v>0</v>
      </c>
      <c r="IF18" s="25"/>
      <c r="IG18" s="92">
        <f t="shared" si="166"/>
        <v>0</v>
      </c>
      <c r="IH18" s="10">
        <f t="shared" si="167"/>
        <v>0</v>
      </c>
      <c r="II18" s="119">
        <f t="shared" si="168"/>
        <v>0</v>
      </c>
      <c r="IJ18" s="25"/>
      <c r="IK18" s="92">
        <f t="shared" si="169"/>
        <v>0</v>
      </c>
      <c r="IL18" s="10">
        <f t="shared" si="170"/>
        <v>0</v>
      </c>
      <c r="IM18" s="25"/>
      <c r="IN18" s="92">
        <f t="shared" si="171"/>
        <v>0</v>
      </c>
      <c r="IO18" s="10">
        <f t="shared" si="172"/>
        <v>0</v>
      </c>
      <c r="IP18" s="25"/>
      <c r="IQ18" s="92">
        <f t="shared" si="173"/>
        <v>0</v>
      </c>
      <c r="IR18" s="10">
        <f t="shared" si="174"/>
        <v>0</v>
      </c>
      <c r="IS18" s="119">
        <f t="shared" si="175"/>
        <v>0</v>
      </c>
      <c r="IT18" s="25"/>
      <c r="IU18" s="92">
        <f t="shared" si="176"/>
        <v>0</v>
      </c>
      <c r="IV18" s="10">
        <f t="shared" si="177"/>
        <v>0</v>
      </c>
      <c r="IW18" s="25"/>
      <c r="IX18" s="92">
        <f t="shared" si="178"/>
        <v>0</v>
      </c>
      <c r="IY18" s="10">
        <f t="shared" si="179"/>
        <v>0</v>
      </c>
      <c r="IZ18" s="25"/>
      <c r="JA18" s="92">
        <f t="shared" si="180"/>
        <v>0</v>
      </c>
      <c r="JB18" s="10">
        <f t="shared" si="181"/>
        <v>0</v>
      </c>
      <c r="JC18" s="119">
        <f t="shared" si="182"/>
        <v>0</v>
      </c>
      <c r="JD18" s="25"/>
      <c r="JE18" s="92">
        <f t="shared" si="183"/>
        <v>0</v>
      </c>
      <c r="JF18" s="10">
        <f t="shared" si="184"/>
        <v>0</v>
      </c>
      <c r="JG18" s="25"/>
      <c r="JH18" s="92">
        <f t="shared" si="185"/>
        <v>0</v>
      </c>
      <c r="JI18" s="10">
        <f t="shared" si="186"/>
        <v>0</v>
      </c>
      <c r="JJ18" s="25"/>
      <c r="JK18" s="92">
        <f t="shared" si="187"/>
        <v>0</v>
      </c>
      <c r="JL18" s="10">
        <f t="shared" si="188"/>
        <v>0</v>
      </c>
      <c r="JM18" s="119">
        <f t="shared" si="189"/>
        <v>0</v>
      </c>
      <c r="JN18" s="25"/>
      <c r="JO18" s="92">
        <f t="shared" si="190"/>
        <v>0</v>
      </c>
      <c r="JP18" s="10">
        <f t="shared" si="191"/>
        <v>0</v>
      </c>
      <c r="JQ18" s="25"/>
      <c r="JR18" s="92">
        <f t="shared" si="192"/>
        <v>0</v>
      </c>
      <c r="JS18" s="10">
        <f t="shared" si="193"/>
        <v>0</v>
      </c>
      <c r="JT18" s="25"/>
      <c r="JU18" s="92">
        <f t="shared" si="194"/>
        <v>0</v>
      </c>
      <c r="JV18" s="10">
        <f t="shared" si="195"/>
        <v>0</v>
      </c>
      <c r="JW18" s="119">
        <f t="shared" si="196"/>
        <v>0</v>
      </c>
      <c r="JX18" s="25"/>
      <c r="JY18" s="92">
        <f t="shared" si="197"/>
        <v>0</v>
      </c>
      <c r="JZ18" s="10">
        <f t="shared" si="198"/>
        <v>0</v>
      </c>
      <c r="KA18" s="25"/>
      <c r="KB18" s="92">
        <f t="shared" si="199"/>
        <v>0</v>
      </c>
      <c r="KC18" s="10">
        <f t="shared" si="200"/>
        <v>0</v>
      </c>
      <c r="KD18" s="25"/>
      <c r="KE18" s="92">
        <f t="shared" si="201"/>
        <v>0</v>
      </c>
      <c r="KF18" s="10">
        <f t="shared" si="202"/>
        <v>0</v>
      </c>
      <c r="KG18" s="119">
        <f t="shared" si="203"/>
        <v>0</v>
      </c>
      <c r="KH18" s="25"/>
      <c r="KI18" s="92">
        <f t="shared" si="204"/>
        <v>0</v>
      </c>
      <c r="KJ18" s="10">
        <f t="shared" si="205"/>
        <v>0</v>
      </c>
      <c r="KK18" s="25"/>
      <c r="KL18" s="92">
        <f t="shared" si="206"/>
        <v>0</v>
      </c>
      <c r="KM18" s="10">
        <f t="shared" si="207"/>
        <v>0</v>
      </c>
      <c r="KN18" s="25"/>
      <c r="KO18" s="92">
        <f t="shared" si="208"/>
        <v>0</v>
      </c>
      <c r="KP18" s="10">
        <f t="shared" si="209"/>
        <v>0</v>
      </c>
      <c r="KQ18" s="119">
        <f t="shared" si="210"/>
        <v>0</v>
      </c>
      <c r="KR18" s="25"/>
      <c r="KS18" s="92">
        <f t="shared" si="211"/>
        <v>0</v>
      </c>
      <c r="KT18" s="10">
        <f t="shared" si="212"/>
        <v>0</v>
      </c>
      <c r="KU18" s="25"/>
      <c r="KV18" s="92">
        <f t="shared" si="213"/>
        <v>0</v>
      </c>
      <c r="KW18" s="10">
        <f t="shared" si="214"/>
        <v>0</v>
      </c>
      <c r="KX18" s="25"/>
      <c r="KY18" s="92">
        <f t="shared" si="215"/>
        <v>0</v>
      </c>
      <c r="KZ18" s="10">
        <f t="shared" si="216"/>
        <v>0</v>
      </c>
      <c r="LA18" s="119">
        <f t="shared" si="217"/>
        <v>0</v>
      </c>
      <c r="LC18" s="100">
        <f t="shared" si="218"/>
        <v>0</v>
      </c>
      <c r="LD18" s="100">
        <f t="shared" si="5"/>
        <v>0</v>
      </c>
    </row>
    <row r="19" spans="1:316" x14ac:dyDescent="0.25">
      <c r="A19" s="242" t="s">
        <v>14</v>
      </c>
      <c r="B19" s="12">
        <v>65000</v>
      </c>
      <c r="C19" s="4">
        <v>120000</v>
      </c>
      <c r="D19" s="25"/>
      <c r="E19" s="92">
        <f t="shared" si="6"/>
        <v>0</v>
      </c>
      <c r="F19" s="10">
        <f t="shared" si="0"/>
        <v>0</v>
      </c>
      <c r="G19" s="25"/>
      <c r="H19" s="92">
        <f t="shared" si="1"/>
        <v>0</v>
      </c>
      <c r="I19" s="10">
        <f t="shared" si="2"/>
        <v>0</v>
      </c>
      <c r="J19" s="25"/>
      <c r="K19" s="92">
        <f t="shared" si="3"/>
        <v>0</v>
      </c>
      <c r="L19" s="10">
        <f t="shared" si="4"/>
        <v>0</v>
      </c>
      <c r="M19" s="119">
        <f t="shared" si="7"/>
        <v>0</v>
      </c>
      <c r="N19" s="25"/>
      <c r="O19" s="92">
        <f t="shared" si="8"/>
        <v>0</v>
      </c>
      <c r="P19" s="10">
        <f t="shared" si="9"/>
        <v>0</v>
      </c>
      <c r="Q19" s="25"/>
      <c r="R19" s="92">
        <f t="shared" si="10"/>
        <v>0</v>
      </c>
      <c r="S19" s="10">
        <f t="shared" si="11"/>
        <v>0</v>
      </c>
      <c r="T19" s="25"/>
      <c r="U19" s="92">
        <f t="shared" si="12"/>
        <v>0</v>
      </c>
      <c r="V19" s="10">
        <f t="shared" si="13"/>
        <v>0</v>
      </c>
      <c r="W19" s="119">
        <f t="shared" si="14"/>
        <v>0</v>
      </c>
      <c r="X19" s="25"/>
      <c r="Y19" s="92">
        <f t="shared" si="15"/>
        <v>0</v>
      </c>
      <c r="Z19" s="10">
        <f t="shared" si="16"/>
        <v>0</v>
      </c>
      <c r="AA19" s="25"/>
      <c r="AB19" s="92">
        <f t="shared" si="17"/>
        <v>0</v>
      </c>
      <c r="AC19" s="10">
        <f t="shared" si="18"/>
        <v>0</v>
      </c>
      <c r="AD19" s="25"/>
      <c r="AE19" s="92">
        <f t="shared" si="19"/>
        <v>0</v>
      </c>
      <c r="AF19" s="10">
        <f t="shared" si="20"/>
        <v>0</v>
      </c>
      <c r="AG19" s="119">
        <f t="shared" si="21"/>
        <v>0</v>
      </c>
      <c r="AH19" s="25"/>
      <c r="AI19" s="92">
        <f t="shared" si="22"/>
        <v>0</v>
      </c>
      <c r="AJ19" s="10">
        <f t="shared" si="23"/>
        <v>0</v>
      </c>
      <c r="AK19" s="25"/>
      <c r="AL19" s="92">
        <f t="shared" si="24"/>
        <v>0</v>
      </c>
      <c r="AM19" s="10">
        <f t="shared" si="25"/>
        <v>0</v>
      </c>
      <c r="AN19" s="25"/>
      <c r="AO19" s="92">
        <f t="shared" si="26"/>
        <v>0</v>
      </c>
      <c r="AP19" s="10">
        <f t="shared" si="27"/>
        <v>0</v>
      </c>
      <c r="AQ19" s="119">
        <f t="shared" si="28"/>
        <v>0</v>
      </c>
      <c r="AR19" s="25"/>
      <c r="AS19" s="92">
        <f t="shared" si="29"/>
        <v>0</v>
      </c>
      <c r="AT19" s="10">
        <f t="shared" si="30"/>
        <v>0</v>
      </c>
      <c r="AU19" s="25"/>
      <c r="AV19" s="92">
        <f t="shared" si="31"/>
        <v>0</v>
      </c>
      <c r="AW19" s="10">
        <f t="shared" si="32"/>
        <v>0</v>
      </c>
      <c r="AX19" s="25"/>
      <c r="AY19" s="92">
        <f t="shared" si="33"/>
        <v>0</v>
      </c>
      <c r="AZ19" s="10">
        <f t="shared" si="34"/>
        <v>0</v>
      </c>
      <c r="BA19" s="119">
        <f t="shared" si="35"/>
        <v>0</v>
      </c>
      <c r="BB19" s="25"/>
      <c r="BC19" s="92">
        <f t="shared" si="36"/>
        <v>0</v>
      </c>
      <c r="BD19" s="10">
        <f t="shared" si="37"/>
        <v>0</v>
      </c>
      <c r="BE19" s="25"/>
      <c r="BF19" s="92">
        <f t="shared" si="38"/>
        <v>0</v>
      </c>
      <c r="BG19" s="10">
        <f t="shared" si="39"/>
        <v>0</v>
      </c>
      <c r="BH19" s="25"/>
      <c r="BI19" s="92">
        <f t="shared" si="40"/>
        <v>0</v>
      </c>
      <c r="BJ19" s="10">
        <f t="shared" si="41"/>
        <v>0</v>
      </c>
      <c r="BK19" s="119">
        <f t="shared" si="42"/>
        <v>0</v>
      </c>
      <c r="BL19" s="25"/>
      <c r="BM19" s="92">
        <f t="shared" si="43"/>
        <v>0</v>
      </c>
      <c r="BN19" s="10">
        <f t="shared" si="44"/>
        <v>0</v>
      </c>
      <c r="BO19" s="25"/>
      <c r="BP19" s="92">
        <f t="shared" si="45"/>
        <v>0</v>
      </c>
      <c r="BQ19" s="10">
        <f t="shared" si="46"/>
        <v>0</v>
      </c>
      <c r="BR19" s="25"/>
      <c r="BS19" s="92">
        <f t="shared" si="47"/>
        <v>0</v>
      </c>
      <c r="BT19" s="10">
        <f t="shared" si="48"/>
        <v>0</v>
      </c>
      <c r="BU19" s="119">
        <f t="shared" si="49"/>
        <v>0</v>
      </c>
      <c r="BV19" s="25"/>
      <c r="BW19" s="92">
        <f t="shared" si="50"/>
        <v>0</v>
      </c>
      <c r="BX19" s="10">
        <f t="shared" si="51"/>
        <v>0</v>
      </c>
      <c r="BY19" s="25"/>
      <c r="BZ19" s="92">
        <f t="shared" si="52"/>
        <v>0</v>
      </c>
      <c r="CA19" s="10">
        <f t="shared" si="53"/>
        <v>0</v>
      </c>
      <c r="CB19" s="25"/>
      <c r="CC19" s="92">
        <f t="shared" si="54"/>
        <v>0</v>
      </c>
      <c r="CD19" s="10">
        <f t="shared" si="55"/>
        <v>0</v>
      </c>
      <c r="CE19" s="119">
        <f t="shared" si="56"/>
        <v>0</v>
      </c>
      <c r="CF19" s="25"/>
      <c r="CG19" s="92">
        <f t="shared" si="57"/>
        <v>0</v>
      </c>
      <c r="CH19" s="10">
        <f t="shared" si="58"/>
        <v>0</v>
      </c>
      <c r="CI19" s="25"/>
      <c r="CJ19" s="92">
        <f t="shared" si="59"/>
        <v>0</v>
      </c>
      <c r="CK19" s="10">
        <f t="shared" si="60"/>
        <v>0</v>
      </c>
      <c r="CL19" s="25"/>
      <c r="CM19" s="92">
        <f t="shared" si="61"/>
        <v>0</v>
      </c>
      <c r="CN19" s="10">
        <f t="shared" si="62"/>
        <v>0</v>
      </c>
      <c r="CO19" s="119">
        <f t="shared" si="63"/>
        <v>0</v>
      </c>
      <c r="CP19" s="25"/>
      <c r="CQ19" s="92">
        <f t="shared" si="64"/>
        <v>0</v>
      </c>
      <c r="CR19" s="10">
        <f t="shared" si="65"/>
        <v>0</v>
      </c>
      <c r="CS19" s="25"/>
      <c r="CT19" s="92">
        <f t="shared" si="66"/>
        <v>0</v>
      </c>
      <c r="CU19" s="10">
        <f t="shared" si="67"/>
        <v>0</v>
      </c>
      <c r="CV19" s="25"/>
      <c r="CW19" s="92">
        <f t="shared" si="68"/>
        <v>0</v>
      </c>
      <c r="CX19" s="10">
        <f t="shared" si="69"/>
        <v>0</v>
      </c>
      <c r="CY19" s="119">
        <f t="shared" si="70"/>
        <v>0</v>
      </c>
      <c r="CZ19" s="25"/>
      <c r="DA19" s="92">
        <f t="shared" si="71"/>
        <v>0</v>
      </c>
      <c r="DB19" s="10">
        <f t="shared" si="72"/>
        <v>0</v>
      </c>
      <c r="DC19" s="25"/>
      <c r="DD19" s="92">
        <f t="shared" si="73"/>
        <v>0</v>
      </c>
      <c r="DE19" s="10">
        <f t="shared" si="74"/>
        <v>0</v>
      </c>
      <c r="DF19" s="25"/>
      <c r="DG19" s="92">
        <f t="shared" si="75"/>
        <v>0</v>
      </c>
      <c r="DH19" s="10">
        <f t="shared" si="76"/>
        <v>0</v>
      </c>
      <c r="DI19" s="119">
        <f t="shared" si="77"/>
        <v>0</v>
      </c>
      <c r="DJ19" s="25"/>
      <c r="DK19" s="92">
        <f t="shared" si="78"/>
        <v>0</v>
      </c>
      <c r="DL19" s="10">
        <f t="shared" si="79"/>
        <v>0</v>
      </c>
      <c r="DM19" s="25"/>
      <c r="DN19" s="92">
        <f t="shared" si="80"/>
        <v>0</v>
      </c>
      <c r="DO19" s="10">
        <f t="shared" si="81"/>
        <v>0</v>
      </c>
      <c r="DP19" s="25"/>
      <c r="DQ19" s="92">
        <f t="shared" si="82"/>
        <v>0</v>
      </c>
      <c r="DR19" s="10">
        <f t="shared" si="83"/>
        <v>0</v>
      </c>
      <c r="DS19" s="119">
        <f t="shared" si="84"/>
        <v>0</v>
      </c>
      <c r="DT19" s="25"/>
      <c r="DU19" s="92">
        <f t="shared" si="85"/>
        <v>0</v>
      </c>
      <c r="DV19" s="10">
        <f t="shared" si="86"/>
        <v>0</v>
      </c>
      <c r="DW19" s="25"/>
      <c r="DX19" s="92">
        <f t="shared" si="87"/>
        <v>0</v>
      </c>
      <c r="DY19" s="10">
        <f t="shared" si="88"/>
        <v>0</v>
      </c>
      <c r="DZ19" s="25"/>
      <c r="EA19" s="92">
        <f t="shared" si="89"/>
        <v>0</v>
      </c>
      <c r="EB19" s="10">
        <f t="shared" si="90"/>
        <v>0</v>
      </c>
      <c r="EC19" s="119">
        <f t="shared" si="91"/>
        <v>0</v>
      </c>
      <c r="ED19" s="25"/>
      <c r="EE19" s="92">
        <f t="shared" si="92"/>
        <v>0</v>
      </c>
      <c r="EF19" s="10">
        <f t="shared" si="93"/>
        <v>0</v>
      </c>
      <c r="EG19" s="25"/>
      <c r="EH19" s="92">
        <f t="shared" si="94"/>
        <v>0</v>
      </c>
      <c r="EI19" s="10">
        <f t="shared" si="95"/>
        <v>0</v>
      </c>
      <c r="EJ19" s="25"/>
      <c r="EK19" s="92">
        <f t="shared" si="96"/>
        <v>0</v>
      </c>
      <c r="EL19" s="10">
        <f t="shared" si="97"/>
        <v>0</v>
      </c>
      <c r="EM19" s="119">
        <f t="shared" si="98"/>
        <v>0</v>
      </c>
      <c r="EN19" s="25"/>
      <c r="EO19" s="92">
        <f t="shared" si="99"/>
        <v>0</v>
      </c>
      <c r="EP19" s="10">
        <f t="shared" si="100"/>
        <v>0</v>
      </c>
      <c r="EQ19" s="25"/>
      <c r="ER19" s="92">
        <f t="shared" si="101"/>
        <v>0</v>
      </c>
      <c r="ES19" s="10">
        <f t="shared" si="102"/>
        <v>0</v>
      </c>
      <c r="ET19" s="25"/>
      <c r="EU19" s="92">
        <f t="shared" si="103"/>
        <v>0</v>
      </c>
      <c r="EV19" s="10">
        <f t="shared" si="104"/>
        <v>0</v>
      </c>
      <c r="EW19" s="119">
        <f t="shared" si="105"/>
        <v>0</v>
      </c>
      <c r="EX19" s="25"/>
      <c r="EY19" s="92">
        <f t="shared" si="106"/>
        <v>0</v>
      </c>
      <c r="EZ19" s="10">
        <f t="shared" si="107"/>
        <v>0</v>
      </c>
      <c r="FA19" s="25"/>
      <c r="FB19" s="92">
        <f t="shared" si="108"/>
        <v>0</v>
      </c>
      <c r="FC19" s="10">
        <f t="shared" si="109"/>
        <v>0</v>
      </c>
      <c r="FD19" s="25"/>
      <c r="FE19" s="92">
        <f t="shared" si="110"/>
        <v>0</v>
      </c>
      <c r="FF19" s="10">
        <f t="shared" si="111"/>
        <v>0</v>
      </c>
      <c r="FG19" s="119">
        <f t="shared" si="112"/>
        <v>0</v>
      </c>
      <c r="FH19" s="25"/>
      <c r="FI19" s="92">
        <f t="shared" si="113"/>
        <v>0</v>
      </c>
      <c r="FJ19" s="10">
        <f t="shared" si="114"/>
        <v>0</v>
      </c>
      <c r="FK19" s="25"/>
      <c r="FL19" s="92">
        <f t="shared" si="115"/>
        <v>0</v>
      </c>
      <c r="FM19" s="10">
        <f t="shared" si="116"/>
        <v>0</v>
      </c>
      <c r="FN19" s="25"/>
      <c r="FO19" s="92">
        <f t="shared" si="117"/>
        <v>0</v>
      </c>
      <c r="FP19" s="10">
        <f t="shared" si="118"/>
        <v>0</v>
      </c>
      <c r="FQ19" s="119">
        <f t="shared" si="119"/>
        <v>0</v>
      </c>
      <c r="FR19" s="25"/>
      <c r="FS19" s="92">
        <f t="shared" si="120"/>
        <v>0</v>
      </c>
      <c r="FT19" s="10">
        <f t="shared" si="121"/>
        <v>0</v>
      </c>
      <c r="FU19" s="25"/>
      <c r="FV19" s="92">
        <f t="shared" si="122"/>
        <v>0</v>
      </c>
      <c r="FW19" s="10">
        <f t="shared" si="123"/>
        <v>0</v>
      </c>
      <c r="FX19" s="25"/>
      <c r="FY19" s="92">
        <f t="shared" si="124"/>
        <v>0</v>
      </c>
      <c r="FZ19" s="10">
        <f t="shared" si="125"/>
        <v>0</v>
      </c>
      <c r="GA19" s="119">
        <f t="shared" si="126"/>
        <v>0</v>
      </c>
      <c r="GB19" s="25"/>
      <c r="GC19" s="92">
        <f t="shared" si="127"/>
        <v>0</v>
      </c>
      <c r="GD19" s="10">
        <f t="shared" si="128"/>
        <v>0</v>
      </c>
      <c r="GE19" s="25"/>
      <c r="GF19" s="92">
        <f t="shared" si="129"/>
        <v>0</v>
      </c>
      <c r="GG19" s="10">
        <f t="shared" si="130"/>
        <v>0</v>
      </c>
      <c r="GH19" s="25"/>
      <c r="GI19" s="92">
        <f t="shared" si="131"/>
        <v>0</v>
      </c>
      <c r="GJ19" s="10">
        <f t="shared" si="132"/>
        <v>0</v>
      </c>
      <c r="GK19" s="119">
        <f t="shared" si="133"/>
        <v>0</v>
      </c>
      <c r="GL19" s="25"/>
      <c r="GM19" s="92">
        <f t="shared" si="134"/>
        <v>0</v>
      </c>
      <c r="GN19" s="10">
        <f t="shared" si="135"/>
        <v>0</v>
      </c>
      <c r="GO19" s="25"/>
      <c r="GP19" s="92">
        <f t="shared" si="136"/>
        <v>0</v>
      </c>
      <c r="GQ19" s="10">
        <f t="shared" si="137"/>
        <v>0</v>
      </c>
      <c r="GR19" s="25"/>
      <c r="GS19" s="92">
        <f t="shared" si="138"/>
        <v>0</v>
      </c>
      <c r="GT19" s="10">
        <f t="shared" si="139"/>
        <v>0</v>
      </c>
      <c r="GU19" s="119">
        <f t="shared" si="140"/>
        <v>0</v>
      </c>
      <c r="GV19" s="25"/>
      <c r="GW19" s="92">
        <f t="shared" si="141"/>
        <v>0</v>
      </c>
      <c r="GX19" s="10">
        <f t="shared" si="142"/>
        <v>0</v>
      </c>
      <c r="GY19" s="25">
        <v>1</v>
      </c>
      <c r="GZ19" s="92">
        <f t="shared" si="143"/>
        <v>65000</v>
      </c>
      <c r="HA19" s="10">
        <f t="shared" si="144"/>
        <v>120000</v>
      </c>
      <c r="HB19" s="25"/>
      <c r="HC19" s="92">
        <f t="shared" si="145"/>
        <v>0</v>
      </c>
      <c r="HD19" s="10">
        <f t="shared" si="146"/>
        <v>0</v>
      </c>
      <c r="HE19" s="119">
        <f t="shared" si="147"/>
        <v>1</v>
      </c>
      <c r="HF19" s="25"/>
      <c r="HG19" s="92">
        <f t="shared" si="148"/>
        <v>0</v>
      </c>
      <c r="HH19" s="10">
        <f t="shared" si="149"/>
        <v>0</v>
      </c>
      <c r="HI19" s="25"/>
      <c r="HJ19" s="92">
        <f t="shared" si="150"/>
        <v>0</v>
      </c>
      <c r="HK19" s="10">
        <f t="shared" si="151"/>
        <v>0</v>
      </c>
      <c r="HL19" s="25"/>
      <c r="HM19" s="92">
        <f t="shared" si="152"/>
        <v>0</v>
      </c>
      <c r="HN19" s="10">
        <f t="shared" si="153"/>
        <v>0</v>
      </c>
      <c r="HO19" s="119">
        <f t="shared" si="154"/>
        <v>0</v>
      </c>
      <c r="HP19" s="25"/>
      <c r="HQ19" s="92">
        <f t="shared" si="155"/>
        <v>0</v>
      </c>
      <c r="HR19" s="10">
        <f t="shared" si="156"/>
        <v>0</v>
      </c>
      <c r="HS19" s="25"/>
      <c r="HT19" s="92">
        <f t="shared" si="157"/>
        <v>0</v>
      </c>
      <c r="HU19" s="10">
        <f t="shared" si="158"/>
        <v>0</v>
      </c>
      <c r="HV19" s="25"/>
      <c r="HW19" s="92">
        <f t="shared" si="159"/>
        <v>0</v>
      </c>
      <c r="HX19" s="10">
        <f t="shared" si="160"/>
        <v>0</v>
      </c>
      <c r="HY19" s="119">
        <f t="shared" si="161"/>
        <v>0</v>
      </c>
      <c r="HZ19" s="25"/>
      <c r="IA19" s="92">
        <f t="shared" si="162"/>
        <v>0</v>
      </c>
      <c r="IB19" s="10">
        <f t="shared" si="163"/>
        <v>0</v>
      </c>
      <c r="IC19" s="25"/>
      <c r="ID19" s="92">
        <f t="shared" si="164"/>
        <v>0</v>
      </c>
      <c r="IE19" s="10">
        <f t="shared" si="165"/>
        <v>0</v>
      </c>
      <c r="IF19" s="25"/>
      <c r="IG19" s="92">
        <f t="shared" si="166"/>
        <v>0</v>
      </c>
      <c r="IH19" s="10">
        <f t="shared" si="167"/>
        <v>0</v>
      </c>
      <c r="II19" s="119">
        <f t="shared" si="168"/>
        <v>0</v>
      </c>
      <c r="IJ19" s="25"/>
      <c r="IK19" s="92">
        <f t="shared" si="169"/>
        <v>0</v>
      </c>
      <c r="IL19" s="10">
        <f t="shared" si="170"/>
        <v>0</v>
      </c>
      <c r="IM19" s="25"/>
      <c r="IN19" s="92">
        <f t="shared" si="171"/>
        <v>0</v>
      </c>
      <c r="IO19" s="10">
        <f t="shared" si="172"/>
        <v>0</v>
      </c>
      <c r="IP19" s="25"/>
      <c r="IQ19" s="92">
        <f t="shared" si="173"/>
        <v>0</v>
      </c>
      <c r="IR19" s="10">
        <f t="shared" si="174"/>
        <v>0</v>
      </c>
      <c r="IS19" s="119">
        <f t="shared" si="175"/>
        <v>0</v>
      </c>
      <c r="IT19" s="25"/>
      <c r="IU19" s="92">
        <f t="shared" si="176"/>
        <v>0</v>
      </c>
      <c r="IV19" s="10">
        <f t="shared" si="177"/>
        <v>0</v>
      </c>
      <c r="IW19" s="25"/>
      <c r="IX19" s="92">
        <f t="shared" si="178"/>
        <v>0</v>
      </c>
      <c r="IY19" s="10">
        <f t="shared" si="179"/>
        <v>0</v>
      </c>
      <c r="IZ19" s="25"/>
      <c r="JA19" s="92">
        <f t="shared" si="180"/>
        <v>0</v>
      </c>
      <c r="JB19" s="10">
        <f t="shared" si="181"/>
        <v>0</v>
      </c>
      <c r="JC19" s="119">
        <f t="shared" si="182"/>
        <v>0</v>
      </c>
      <c r="JD19" s="25"/>
      <c r="JE19" s="92">
        <f t="shared" si="183"/>
        <v>0</v>
      </c>
      <c r="JF19" s="10">
        <f t="shared" si="184"/>
        <v>0</v>
      </c>
      <c r="JG19" s="25"/>
      <c r="JH19" s="92">
        <f t="shared" si="185"/>
        <v>0</v>
      </c>
      <c r="JI19" s="10">
        <f t="shared" si="186"/>
        <v>0</v>
      </c>
      <c r="JJ19" s="25"/>
      <c r="JK19" s="92">
        <f t="shared" si="187"/>
        <v>0</v>
      </c>
      <c r="JL19" s="10">
        <f t="shared" si="188"/>
        <v>0</v>
      </c>
      <c r="JM19" s="119">
        <f t="shared" si="189"/>
        <v>0</v>
      </c>
      <c r="JN19" s="25"/>
      <c r="JO19" s="92">
        <f t="shared" si="190"/>
        <v>0</v>
      </c>
      <c r="JP19" s="10">
        <f t="shared" si="191"/>
        <v>0</v>
      </c>
      <c r="JQ19" s="25"/>
      <c r="JR19" s="92">
        <f t="shared" si="192"/>
        <v>0</v>
      </c>
      <c r="JS19" s="10">
        <f t="shared" si="193"/>
        <v>0</v>
      </c>
      <c r="JT19" s="25"/>
      <c r="JU19" s="92">
        <f t="shared" si="194"/>
        <v>0</v>
      </c>
      <c r="JV19" s="10">
        <f t="shared" si="195"/>
        <v>0</v>
      </c>
      <c r="JW19" s="119">
        <f t="shared" si="196"/>
        <v>0</v>
      </c>
      <c r="JX19" s="25"/>
      <c r="JY19" s="92">
        <f t="shared" si="197"/>
        <v>0</v>
      </c>
      <c r="JZ19" s="10">
        <f t="shared" si="198"/>
        <v>0</v>
      </c>
      <c r="KA19" s="25"/>
      <c r="KB19" s="92">
        <f t="shared" si="199"/>
        <v>0</v>
      </c>
      <c r="KC19" s="10">
        <f t="shared" si="200"/>
        <v>0</v>
      </c>
      <c r="KD19" s="25"/>
      <c r="KE19" s="92">
        <f t="shared" si="201"/>
        <v>0</v>
      </c>
      <c r="KF19" s="10">
        <f t="shared" si="202"/>
        <v>0</v>
      </c>
      <c r="KG19" s="119">
        <f t="shared" si="203"/>
        <v>0</v>
      </c>
      <c r="KH19" s="25"/>
      <c r="KI19" s="92">
        <f t="shared" si="204"/>
        <v>0</v>
      </c>
      <c r="KJ19" s="10">
        <f t="shared" si="205"/>
        <v>0</v>
      </c>
      <c r="KK19" s="25"/>
      <c r="KL19" s="92">
        <f t="shared" si="206"/>
        <v>0</v>
      </c>
      <c r="KM19" s="10">
        <f t="shared" si="207"/>
        <v>0</v>
      </c>
      <c r="KN19" s="25"/>
      <c r="KO19" s="92">
        <f t="shared" si="208"/>
        <v>0</v>
      </c>
      <c r="KP19" s="10">
        <f t="shared" si="209"/>
        <v>0</v>
      </c>
      <c r="KQ19" s="119">
        <f t="shared" si="210"/>
        <v>0</v>
      </c>
      <c r="KR19" s="25"/>
      <c r="KS19" s="92">
        <f t="shared" si="211"/>
        <v>0</v>
      </c>
      <c r="KT19" s="10">
        <f t="shared" si="212"/>
        <v>0</v>
      </c>
      <c r="KU19" s="25"/>
      <c r="KV19" s="92">
        <f t="shared" si="213"/>
        <v>0</v>
      </c>
      <c r="KW19" s="10">
        <f t="shared" si="214"/>
        <v>0</v>
      </c>
      <c r="KX19" s="25"/>
      <c r="KY19" s="92">
        <f t="shared" si="215"/>
        <v>0</v>
      </c>
      <c r="KZ19" s="10">
        <f t="shared" si="216"/>
        <v>0</v>
      </c>
      <c r="LA19" s="119">
        <f t="shared" si="217"/>
        <v>0</v>
      </c>
      <c r="LC19" s="100">
        <f t="shared" si="218"/>
        <v>1</v>
      </c>
      <c r="LD19" s="100">
        <f t="shared" si="5"/>
        <v>120000</v>
      </c>
    </row>
    <row r="20" spans="1:316" x14ac:dyDescent="0.25">
      <c r="A20" s="242" t="s">
        <v>83</v>
      </c>
      <c r="B20" s="12">
        <v>65000</v>
      </c>
      <c r="C20" s="4">
        <v>120000</v>
      </c>
      <c r="D20" s="25"/>
      <c r="E20" s="92">
        <f t="shared" si="6"/>
        <v>0</v>
      </c>
      <c r="F20" s="10">
        <f t="shared" si="0"/>
        <v>0</v>
      </c>
      <c r="G20" s="25"/>
      <c r="H20" s="92">
        <f t="shared" si="1"/>
        <v>0</v>
      </c>
      <c r="I20" s="10">
        <f t="shared" si="2"/>
        <v>0</v>
      </c>
      <c r="J20" s="25"/>
      <c r="K20" s="92">
        <f t="shared" si="3"/>
        <v>0</v>
      </c>
      <c r="L20" s="10">
        <f t="shared" si="4"/>
        <v>0</v>
      </c>
      <c r="M20" s="119">
        <f t="shared" si="7"/>
        <v>0</v>
      </c>
      <c r="N20" s="25"/>
      <c r="O20" s="92">
        <f t="shared" si="8"/>
        <v>0</v>
      </c>
      <c r="P20" s="10">
        <f t="shared" si="9"/>
        <v>0</v>
      </c>
      <c r="Q20" s="25"/>
      <c r="R20" s="92">
        <f t="shared" si="10"/>
        <v>0</v>
      </c>
      <c r="S20" s="10">
        <f t="shared" si="11"/>
        <v>0</v>
      </c>
      <c r="T20" s="25"/>
      <c r="U20" s="92">
        <f t="shared" si="12"/>
        <v>0</v>
      </c>
      <c r="V20" s="10">
        <f t="shared" si="13"/>
        <v>0</v>
      </c>
      <c r="W20" s="119">
        <f t="shared" si="14"/>
        <v>0</v>
      </c>
      <c r="X20" s="25"/>
      <c r="Y20" s="92">
        <f t="shared" si="15"/>
        <v>0</v>
      </c>
      <c r="Z20" s="10">
        <f t="shared" si="16"/>
        <v>0</v>
      </c>
      <c r="AA20" s="25"/>
      <c r="AB20" s="92">
        <f t="shared" si="17"/>
        <v>0</v>
      </c>
      <c r="AC20" s="10">
        <f t="shared" si="18"/>
        <v>0</v>
      </c>
      <c r="AD20" s="25"/>
      <c r="AE20" s="92">
        <f t="shared" si="19"/>
        <v>0</v>
      </c>
      <c r="AF20" s="10">
        <f t="shared" si="20"/>
        <v>0</v>
      </c>
      <c r="AG20" s="119">
        <f t="shared" si="21"/>
        <v>0</v>
      </c>
      <c r="AH20" s="25"/>
      <c r="AI20" s="92">
        <f t="shared" si="22"/>
        <v>0</v>
      </c>
      <c r="AJ20" s="10">
        <f t="shared" si="23"/>
        <v>0</v>
      </c>
      <c r="AK20" s="25"/>
      <c r="AL20" s="92">
        <f t="shared" si="24"/>
        <v>0</v>
      </c>
      <c r="AM20" s="10">
        <f t="shared" si="25"/>
        <v>0</v>
      </c>
      <c r="AN20" s="25"/>
      <c r="AO20" s="92">
        <f t="shared" si="26"/>
        <v>0</v>
      </c>
      <c r="AP20" s="10">
        <f t="shared" si="27"/>
        <v>0</v>
      </c>
      <c r="AQ20" s="119">
        <f t="shared" si="28"/>
        <v>0</v>
      </c>
      <c r="AR20" s="25"/>
      <c r="AS20" s="92">
        <f t="shared" si="29"/>
        <v>0</v>
      </c>
      <c r="AT20" s="10">
        <f t="shared" si="30"/>
        <v>0</v>
      </c>
      <c r="AU20" s="25"/>
      <c r="AV20" s="92">
        <f t="shared" si="31"/>
        <v>0</v>
      </c>
      <c r="AW20" s="10">
        <f t="shared" si="32"/>
        <v>0</v>
      </c>
      <c r="AX20" s="25"/>
      <c r="AY20" s="92">
        <f t="shared" si="33"/>
        <v>0</v>
      </c>
      <c r="AZ20" s="10">
        <f t="shared" si="34"/>
        <v>0</v>
      </c>
      <c r="BA20" s="119">
        <f t="shared" si="35"/>
        <v>0</v>
      </c>
      <c r="BB20" s="25"/>
      <c r="BC20" s="92">
        <f t="shared" si="36"/>
        <v>0</v>
      </c>
      <c r="BD20" s="10">
        <f t="shared" si="37"/>
        <v>0</v>
      </c>
      <c r="BE20" s="25"/>
      <c r="BF20" s="92">
        <f t="shared" si="38"/>
        <v>0</v>
      </c>
      <c r="BG20" s="10">
        <f t="shared" si="39"/>
        <v>0</v>
      </c>
      <c r="BH20" s="25"/>
      <c r="BI20" s="92">
        <f t="shared" si="40"/>
        <v>0</v>
      </c>
      <c r="BJ20" s="10">
        <f t="shared" si="41"/>
        <v>0</v>
      </c>
      <c r="BK20" s="119">
        <f t="shared" si="42"/>
        <v>0</v>
      </c>
      <c r="BL20" s="25"/>
      <c r="BM20" s="92">
        <f t="shared" si="43"/>
        <v>0</v>
      </c>
      <c r="BN20" s="10">
        <f t="shared" si="44"/>
        <v>0</v>
      </c>
      <c r="BO20" s="25"/>
      <c r="BP20" s="92">
        <f t="shared" si="45"/>
        <v>0</v>
      </c>
      <c r="BQ20" s="10">
        <f t="shared" si="46"/>
        <v>0</v>
      </c>
      <c r="BR20" s="25"/>
      <c r="BS20" s="92">
        <f t="shared" si="47"/>
        <v>0</v>
      </c>
      <c r="BT20" s="10">
        <f t="shared" si="48"/>
        <v>0</v>
      </c>
      <c r="BU20" s="119">
        <f t="shared" si="49"/>
        <v>0</v>
      </c>
      <c r="BV20" s="25"/>
      <c r="BW20" s="92">
        <f t="shared" si="50"/>
        <v>0</v>
      </c>
      <c r="BX20" s="10">
        <f t="shared" si="51"/>
        <v>0</v>
      </c>
      <c r="BY20" s="25"/>
      <c r="BZ20" s="92">
        <f t="shared" si="52"/>
        <v>0</v>
      </c>
      <c r="CA20" s="10">
        <f t="shared" si="53"/>
        <v>0</v>
      </c>
      <c r="CB20" s="25"/>
      <c r="CC20" s="92">
        <f t="shared" si="54"/>
        <v>0</v>
      </c>
      <c r="CD20" s="10">
        <f t="shared" si="55"/>
        <v>0</v>
      </c>
      <c r="CE20" s="119">
        <f t="shared" si="56"/>
        <v>0</v>
      </c>
      <c r="CF20" s="25"/>
      <c r="CG20" s="92">
        <f t="shared" si="57"/>
        <v>0</v>
      </c>
      <c r="CH20" s="10">
        <f t="shared" si="58"/>
        <v>0</v>
      </c>
      <c r="CI20" s="25"/>
      <c r="CJ20" s="92">
        <f t="shared" si="59"/>
        <v>0</v>
      </c>
      <c r="CK20" s="10">
        <f t="shared" si="60"/>
        <v>0</v>
      </c>
      <c r="CL20" s="25"/>
      <c r="CM20" s="92">
        <f t="shared" si="61"/>
        <v>0</v>
      </c>
      <c r="CN20" s="10">
        <f t="shared" si="62"/>
        <v>0</v>
      </c>
      <c r="CO20" s="119">
        <f t="shared" si="63"/>
        <v>0</v>
      </c>
      <c r="CP20" s="25"/>
      <c r="CQ20" s="92">
        <f t="shared" si="64"/>
        <v>0</v>
      </c>
      <c r="CR20" s="10">
        <f t="shared" si="65"/>
        <v>0</v>
      </c>
      <c r="CS20" s="25"/>
      <c r="CT20" s="92">
        <f t="shared" si="66"/>
        <v>0</v>
      </c>
      <c r="CU20" s="10">
        <f t="shared" si="67"/>
        <v>0</v>
      </c>
      <c r="CV20" s="25"/>
      <c r="CW20" s="92">
        <f t="shared" si="68"/>
        <v>0</v>
      </c>
      <c r="CX20" s="10">
        <f t="shared" si="69"/>
        <v>0</v>
      </c>
      <c r="CY20" s="119">
        <f t="shared" si="70"/>
        <v>0</v>
      </c>
      <c r="CZ20" s="25"/>
      <c r="DA20" s="92">
        <f t="shared" si="71"/>
        <v>0</v>
      </c>
      <c r="DB20" s="10">
        <f t="shared" si="72"/>
        <v>0</v>
      </c>
      <c r="DC20" s="25"/>
      <c r="DD20" s="92">
        <f t="shared" si="73"/>
        <v>0</v>
      </c>
      <c r="DE20" s="10">
        <f t="shared" si="74"/>
        <v>0</v>
      </c>
      <c r="DF20" s="25"/>
      <c r="DG20" s="92">
        <f t="shared" si="75"/>
        <v>0</v>
      </c>
      <c r="DH20" s="10">
        <f t="shared" si="76"/>
        <v>0</v>
      </c>
      <c r="DI20" s="119">
        <f t="shared" si="77"/>
        <v>0</v>
      </c>
      <c r="DJ20" s="25"/>
      <c r="DK20" s="92">
        <f t="shared" si="78"/>
        <v>0</v>
      </c>
      <c r="DL20" s="10">
        <f t="shared" si="79"/>
        <v>0</v>
      </c>
      <c r="DM20" s="25"/>
      <c r="DN20" s="92">
        <f t="shared" si="80"/>
        <v>0</v>
      </c>
      <c r="DO20" s="10">
        <f t="shared" si="81"/>
        <v>0</v>
      </c>
      <c r="DP20" s="25"/>
      <c r="DQ20" s="92">
        <f t="shared" si="82"/>
        <v>0</v>
      </c>
      <c r="DR20" s="10">
        <f t="shared" si="83"/>
        <v>0</v>
      </c>
      <c r="DS20" s="119">
        <f t="shared" si="84"/>
        <v>0</v>
      </c>
      <c r="DT20" s="25"/>
      <c r="DU20" s="92">
        <f t="shared" si="85"/>
        <v>0</v>
      </c>
      <c r="DV20" s="10">
        <f t="shared" si="86"/>
        <v>0</v>
      </c>
      <c r="DW20" s="25"/>
      <c r="DX20" s="92">
        <f t="shared" si="87"/>
        <v>0</v>
      </c>
      <c r="DY20" s="10">
        <f t="shared" si="88"/>
        <v>0</v>
      </c>
      <c r="DZ20" s="25"/>
      <c r="EA20" s="92">
        <f t="shared" si="89"/>
        <v>0</v>
      </c>
      <c r="EB20" s="10">
        <f t="shared" si="90"/>
        <v>0</v>
      </c>
      <c r="EC20" s="119">
        <f t="shared" si="91"/>
        <v>0</v>
      </c>
      <c r="ED20" s="25"/>
      <c r="EE20" s="92">
        <f t="shared" si="92"/>
        <v>0</v>
      </c>
      <c r="EF20" s="10">
        <f t="shared" si="93"/>
        <v>0</v>
      </c>
      <c r="EG20" s="25"/>
      <c r="EH20" s="92">
        <f t="shared" si="94"/>
        <v>0</v>
      </c>
      <c r="EI20" s="10">
        <f t="shared" si="95"/>
        <v>0</v>
      </c>
      <c r="EJ20" s="25"/>
      <c r="EK20" s="92">
        <f t="shared" si="96"/>
        <v>0</v>
      </c>
      <c r="EL20" s="10">
        <f t="shared" si="97"/>
        <v>0</v>
      </c>
      <c r="EM20" s="119">
        <f t="shared" si="98"/>
        <v>0</v>
      </c>
      <c r="EN20" s="25"/>
      <c r="EO20" s="92">
        <f t="shared" si="99"/>
        <v>0</v>
      </c>
      <c r="EP20" s="10">
        <f t="shared" si="100"/>
        <v>0</v>
      </c>
      <c r="EQ20" s="25"/>
      <c r="ER20" s="92">
        <f t="shared" si="101"/>
        <v>0</v>
      </c>
      <c r="ES20" s="10">
        <f t="shared" si="102"/>
        <v>0</v>
      </c>
      <c r="ET20" s="25"/>
      <c r="EU20" s="92">
        <f t="shared" si="103"/>
        <v>0</v>
      </c>
      <c r="EV20" s="10">
        <f t="shared" si="104"/>
        <v>0</v>
      </c>
      <c r="EW20" s="119">
        <f t="shared" si="105"/>
        <v>0</v>
      </c>
      <c r="EX20" s="25"/>
      <c r="EY20" s="92">
        <f t="shared" si="106"/>
        <v>0</v>
      </c>
      <c r="EZ20" s="10">
        <f t="shared" si="107"/>
        <v>0</v>
      </c>
      <c r="FA20" s="25"/>
      <c r="FB20" s="92">
        <f t="shared" si="108"/>
        <v>0</v>
      </c>
      <c r="FC20" s="10">
        <f t="shared" si="109"/>
        <v>0</v>
      </c>
      <c r="FD20" s="25"/>
      <c r="FE20" s="92">
        <f t="shared" si="110"/>
        <v>0</v>
      </c>
      <c r="FF20" s="10">
        <f t="shared" si="111"/>
        <v>0</v>
      </c>
      <c r="FG20" s="119">
        <f t="shared" si="112"/>
        <v>0</v>
      </c>
      <c r="FH20" s="25"/>
      <c r="FI20" s="92">
        <f t="shared" si="113"/>
        <v>0</v>
      </c>
      <c r="FJ20" s="10">
        <f t="shared" si="114"/>
        <v>0</v>
      </c>
      <c r="FK20" s="25"/>
      <c r="FL20" s="92">
        <f t="shared" si="115"/>
        <v>0</v>
      </c>
      <c r="FM20" s="10">
        <f t="shared" si="116"/>
        <v>0</v>
      </c>
      <c r="FN20" s="25"/>
      <c r="FO20" s="92">
        <f t="shared" si="117"/>
        <v>0</v>
      </c>
      <c r="FP20" s="10">
        <f t="shared" si="118"/>
        <v>0</v>
      </c>
      <c r="FQ20" s="119">
        <f t="shared" si="119"/>
        <v>0</v>
      </c>
      <c r="FR20" s="25"/>
      <c r="FS20" s="92">
        <f t="shared" si="120"/>
        <v>0</v>
      </c>
      <c r="FT20" s="10">
        <f t="shared" si="121"/>
        <v>0</v>
      </c>
      <c r="FU20" s="25"/>
      <c r="FV20" s="92">
        <f t="shared" si="122"/>
        <v>0</v>
      </c>
      <c r="FW20" s="10">
        <f t="shared" si="123"/>
        <v>0</v>
      </c>
      <c r="FX20" s="25"/>
      <c r="FY20" s="92">
        <f t="shared" si="124"/>
        <v>0</v>
      </c>
      <c r="FZ20" s="10">
        <f t="shared" si="125"/>
        <v>0</v>
      </c>
      <c r="GA20" s="119">
        <f t="shared" si="126"/>
        <v>0</v>
      </c>
      <c r="GB20" s="25"/>
      <c r="GC20" s="92">
        <f t="shared" si="127"/>
        <v>0</v>
      </c>
      <c r="GD20" s="10">
        <f t="shared" si="128"/>
        <v>0</v>
      </c>
      <c r="GE20" s="25"/>
      <c r="GF20" s="92">
        <f t="shared" si="129"/>
        <v>0</v>
      </c>
      <c r="GG20" s="10">
        <f t="shared" si="130"/>
        <v>0</v>
      </c>
      <c r="GH20" s="25"/>
      <c r="GI20" s="92">
        <f t="shared" si="131"/>
        <v>0</v>
      </c>
      <c r="GJ20" s="10">
        <f t="shared" si="132"/>
        <v>0</v>
      </c>
      <c r="GK20" s="119">
        <f t="shared" si="133"/>
        <v>0</v>
      </c>
      <c r="GL20" s="25"/>
      <c r="GM20" s="92">
        <f t="shared" si="134"/>
        <v>0</v>
      </c>
      <c r="GN20" s="10">
        <f t="shared" si="135"/>
        <v>0</v>
      </c>
      <c r="GO20" s="25"/>
      <c r="GP20" s="92">
        <f t="shared" si="136"/>
        <v>0</v>
      </c>
      <c r="GQ20" s="10">
        <f t="shared" si="137"/>
        <v>0</v>
      </c>
      <c r="GR20" s="25"/>
      <c r="GS20" s="92">
        <f t="shared" si="138"/>
        <v>0</v>
      </c>
      <c r="GT20" s="10">
        <f t="shared" si="139"/>
        <v>0</v>
      </c>
      <c r="GU20" s="119">
        <f t="shared" si="140"/>
        <v>0</v>
      </c>
      <c r="GV20" s="25"/>
      <c r="GW20" s="92">
        <f t="shared" si="141"/>
        <v>0</v>
      </c>
      <c r="GX20" s="10">
        <f t="shared" si="142"/>
        <v>0</v>
      </c>
      <c r="GY20" s="25"/>
      <c r="GZ20" s="92">
        <f t="shared" si="143"/>
        <v>0</v>
      </c>
      <c r="HA20" s="10">
        <f t="shared" si="144"/>
        <v>0</v>
      </c>
      <c r="HB20" s="25"/>
      <c r="HC20" s="92">
        <f t="shared" si="145"/>
        <v>0</v>
      </c>
      <c r="HD20" s="10">
        <f t="shared" si="146"/>
        <v>0</v>
      </c>
      <c r="HE20" s="119">
        <f t="shared" si="147"/>
        <v>0</v>
      </c>
      <c r="HF20" s="25"/>
      <c r="HG20" s="92">
        <f t="shared" si="148"/>
        <v>0</v>
      </c>
      <c r="HH20" s="10">
        <f t="shared" si="149"/>
        <v>0</v>
      </c>
      <c r="HI20" s="25"/>
      <c r="HJ20" s="92">
        <f t="shared" si="150"/>
        <v>0</v>
      </c>
      <c r="HK20" s="10">
        <f t="shared" si="151"/>
        <v>0</v>
      </c>
      <c r="HL20" s="25"/>
      <c r="HM20" s="92">
        <f t="shared" si="152"/>
        <v>0</v>
      </c>
      <c r="HN20" s="10">
        <f t="shared" si="153"/>
        <v>0</v>
      </c>
      <c r="HO20" s="119">
        <f t="shared" si="154"/>
        <v>0</v>
      </c>
      <c r="HP20" s="25"/>
      <c r="HQ20" s="92">
        <f t="shared" si="155"/>
        <v>0</v>
      </c>
      <c r="HR20" s="10">
        <f t="shared" si="156"/>
        <v>0</v>
      </c>
      <c r="HS20" s="25"/>
      <c r="HT20" s="92">
        <f t="shared" si="157"/>
        <v>0</v>
      </c>
      <c r="HU20" s="10">
        <f t="shared" si="158"/>
        <v>0</v>
      </c>
      <c r="HV20" s="25"/>
      <c r="HW20" s="92">
        <f t="shared" si="159"/>
        <v>0</v>
      </c>
      <c r="HX20" s="10">
        <f t="shared" si="160"/>
        <v>0</v>
      </c>
      <c r="HY20" s="119">
        <f t="shared" si="161"/>
        <v>0</v>
      </c>
      <c r="HZ20" s="25"/>
      <c r="IA20" s="92">
        <f t="shared" si="162"/>
        <v>0</v>
      </c>
      <c r="IB20" s="10">
        <f t="shared" si="163"/>
        <v>0</v>
      </c>
      <c r="IC20" s="25"/>
      <c r="ID20" s="92">
        <f t="shared" si="164"/>
        <v>0</v>
      </c>
      <c r="IE20" s="10">
        <f t="shared" si="165"/>
        <v>0</v>
      </c>
      <c r="IF20" s="25"/>
      <c r="IG20" s="92">
        <f t="shared" si="166"/>
        <v>0</v>
      </c>
      <c r="IH20" s="10">
        <f t="shared" si="167"/>
        <v>0</v>
      </c>
      <c r="II20" s="119">
        <f t="shared" si="168"/>
        <v>0</v>
      </c>
      <c r="IJ20" s="25"/>
      <c r="IK20" s="92">
        <f t="shared" si="169"/>
        <v>0</v>
      </c>
      <c r="IL20" s="10">
        <f t="shared" si="170"/>
        <v>0</v>
      </c>
      <c r="IM20" s="25"/>
      <c r="IN20" s="92">
        <f t="shared" si="171"/>
        <v>0</v>
      </c>
      <c r="IO20" s="10">
        <f t="shared" si="172"/>
        <v>0</v>
      </c>
      <c r="IP20" s="25"/>
      <c r="IQ20" s="92">
        <f t="shared" si="173"/>
        <v>0</v>
      </c>
      <c r="IR20" s="10">
        <f t="shared" si="174"/>
        <v>0</v>
      </c>
      <c r="IS20" s="119">
        <f t="shared" si="175"/>
        <v>0</v>
      </c>
      <c r="IT20" s="25"/>
      <c r="IU20" s="92">
        <f t="shared" si="176"/>
        <v>0</v>
      </c>
      <c r="IV20" s="10">
        <f t="shared" si="177"/>
        <v>0</v>
      </c>
      <c r="IW20" s="25"/>
      <c r="IX20" s="92">
        <f t="shared" si="178"/>
        <v>0</v>
      </c>
      <c r="IY20" s="10">
        <f t="shared" si="179"/>
        <v>0</v>
      </c>
      <c r="IZ20" s="25"/>
      <c r="JA20" s="92">
        <f t="shared" si="180"/>
        <v>0</v>
      </c>
      <c r="JB20" s="10">
        <f t="shared" si="181"/>
        <v>0</v>
      </c>
      <c r="JC20" s="119">
        <f t="shared" si="182"/>
        <v>0</v>
      </c>
      <c r="JD20" s="25"/>
      <c r="JE20" s="92">
        <f t="shared" si="183"/>
        <v>0</v>
      </c>
      <c r="JF20" s="10">
        <f t="shared" si="184"/>
        <v>0</v>
      </c>
      <c r="JG20" s="25"/>
      <c r="JH20" s="92">
        <f t="shared" si="185"/>
        <v>0</v>
      </c>
      <c r="JI20" s="10">
        <f t="shared" si="186"/>
        <v>0</v>
      </c>
      <c r="JJ20" s="25"/>
      <c r="JK20" s="92">
        <f t="shared" si="187"/>
        <v>0</v>
      </c>
      <c r="JL20" s="10">
        <f t="shared" si="188"/>
        <v>0</v>
      </c>
      <c r="JM20" s="119">
        <f t="shared" si="189"/>
        <v>0</v>
      </c>
      <c r="JN20" s="25"/>
      <c r="JO20" s="92">
        <f t="shared" si="190"/>
        <v>0</v>
      </c>
      <c r="JP20" s="10">
        <f t="shared" si="191"/>
        <v>0</v>
      </c>
      <c r="JQ20" s="25"/>
      <c r="JR20" s="92">
        <f t="shared" si="192"/>
        <v>0</v>
      </c>
      <c r="JS20" s="10">
        <f t="shared" si="193"/>
        <v>0</v>
      </c>
      <c r="JT20" s="25"/>
      <c r="JU20" s="92">
        <f t="shared" si="194"/>
        <v>0</v>
      </c>
      <c r="JV20" s="10">
        <f t="shared" si="195"/>
        <v>0</v>
      </c>
      <c r="JW20" s="119">
        <f t="shared" si="196"/>
        <v>0</v>
      </c>
      <c r="JX20" s="25"/>
      <c r="JY20" s="92">
        <f t="shared" si="197"/>
        <v>0</v>
      </c>
      <c r="JZ20" s="10">
        <f t="shared" si="198"/>
        <v>0</v>
      </c>
      <c r="KA20" s="25"/>
      <c r="KB20" s="92">
        <f t="shared" si="199"/>
        <v>0</v>
      </c>
      <c r="KC20" s="10">
        <f t="shared" si="200"/>
        <v>0</v>
      </c>
      <c r="KD20" s="25"/>
      <c r="KE20" s="92">
        <f t="shared" si="201"/>
        <v>0</v>
      </c>
      <c r="KF20" s="10">
        <f t="shared" si="202"/>
        <v>0</v>
      </c>
      <c r="KG20" s="119">
        <f t="shared" si="203"/>
        <v>0</v>
      </c>
      <c r="KH20" s="25"/>
      <c r="KI20" s="92">
        <f t="shared" si="204"/>
        <v>0</v>
      </c>
      <c r="KJ20" s="10">
        <f t="shared" si="205"/>
        <v>0</v>
      </c>
      <c r="KK20" s="25"/>
      <c r="KL20" s="92">
        <f t="shared" si="206"/>
        <v>0</v>
      </c>
      <c r="KM20" s="10">
        <f t="shared" si="207"/>
        <v>0</v>
      </c>
      <c r="KN20" s="25"/>
      <c r="KO20" s="92">
        <f t="shared" si="208"/>
        <v>0</v>
      </c>
      <c r="KP20" s="10">
        <f t="shared" si="209"/>
        <v>0</v>
      </c>
      <c r="KQ20" s="119">
        <f t="shared" si="210"/>
        <v>0</v>
      </c>
      <c r="KR20" s="25"/>
      <c r="KS20" s="92">
        <f t="shared" si="211"/>
        <v>0</v>
      </c>
      <c r="KT20" s="10">
        <f t="shared" si="212"/>
        <v>0</v>
      </c>
      <c r="KU20" s="25"/>
      <c r="KV20" s="92">
        <f t="shared" si="213"/>
        <v>0</v>
      </c>
      <c r="KW20" s="10">
        <f t="shared" si="214"/>
        <v>0</v>
      </c>
      <c r="KX20" s="25"/>
      <c r="KY20" s="92">
        <f t="shared" si="215"/>
        <v>0</v>
      </c>
      <c r="KZ20" s="10">
        <f t="shared" si="216"/>
        <v>0</v>
      </c>
      <c r="LA20" s="119">
        <f t="shared" si="217"/>
        <v>0</v>
      </c>
      <c r="LC20" s="100">
        <f t="shared" si="218"/>
        <v>0</v>
      </c>
      <c r="LD20" s="100">
        <f t="shared" si="5"/>
        <v>0</v>
      </c>
    </row>
    <row r="21" spans="1:316" x14ac:dyDescent="0.25">
      <c r="A21" s="242" t="s">
        <v>269</v>
      </c>
      <c r="B21" s="12">
        <v>55000</v>
      </c>
      <c r="C21" s="4">
        <v>120000</v>
      </c>
      <c r="D21" s="25"/>
      <c r="E21" s="92">
        <f>D21*B21</f>
        <v>0</v>
      </c>
      <c r="F21" s="10">
        <f>D21*C21</f>
        <v>0</v>
      </c>
      <c r="G21" s="25"/>
      <c r="H21" s="92">
        <f>G21*B21</f>
        <v>0</v>
      </c>
      <c r="I21" s="10">
        <f>G21*C21</f>
        <v>0</v>
      </c>
      <c r="J21" s="25"/>
      <c r="K21" s="92">
        <f>J21*B21</f>
        <v>0</v>
      </c>
      <c r="L21" s="10">
        <f>J21*C21</f>
        <v>0</v>
      </c>
      <c r="M21" s="119">
        <f>D21+G21+J21</f>
        <v>0</v>
      </c>
      <c r="N21" s="25"/>
      <c r="O21" s="92">
        <f>N21*B21</f>
        <v>0</v>
      </c>
      <c r="P21" s="10">
        <f>N21*C21</f>
        <v>0</v>
      </c>
      <c r="Q21" s="25"/>
      <c r="R21" s="92">
        <f>Q21*B21</f>
        <v>0</v>
      </c>
      <c r="S21" s="10">
        <f>Q21*C21</f>
        <v>0</v>
      </c>
      <c r="T21" s="25"/>
      <c r="U21" s="92">
        <f>T21*B21</f>
        <v>0</v>
      </c>
      <c r="V21" s="10">
        <f>T21*C21</f>
        <v>0</v>
      </c>
      <c r="W21" s="119">
        <f>N21+Q21+T21</f>
        <v>0</v>
      </c>
      <c r="X21" s="25"/>
      <c r="Y21" s="92">
        <f>X21*B21</f>
        <v>0</v>
      </c>
      <c r="Z21" s="10">
        <f>X21*C21</f>
        <v>0</v>
      </c>
      <c r="AA21" s="25"/>
      <c r="AB21" s="92">
        <f>AA21*B21</f>
        <v>0</v>
      </c>
      <c r="AC21" s="10">
        <f>AA21*C21</f>
        <v>0</v>
      </c>
      <c r="AD21" s="25"/>
      <c r="AE21" s="92">
        <f>AD21*B21</f>
        <v>0</v>
      </c>
      <c r="AF21" s="10">
        <f>AD21*C21</f>
        <v>0</v>
      </c>
      <c r="AG21" s="119">
        <f>X21+AA21+AD21</f>
        <v>0</v>
      </c>
      <c r="AH21" s="25"/>
      <c r="AI21" s="92">
        <f>AH21*B21</f>
        <v>0</v>
      </c>
      <c r="AJ21" s="10">
        <f>AH21*C21</f>
        <v>0</v>
      </c>
      <c r="AK21" s="25"/>
      <c r="AL21" s="92">
        <f>AK21*B21</f>
        <v>0</v>
      </c>
      <c r="AM21" s="10">
        <f>AK21*C21</f>
        <v>0</v>
      </c>
      <c r="AN21" s="25"/>
      <c r="AO21" s="92">
        <f>AN21*B21</f>
        <v>0</v>
      </c>
      <c r="AP21" s="10">
        <f>AN21*C21</f>
        <v>0</v>
      </c>
      <c r="AQ21" s="119">
        <f>AH21+AK21+AN21</f>
        <v>0</v>
      </c>
      <c r="AR21" s="25">
        <v>1</v>
      </c>
      <c r="AS21" s="92">
        <f>AR21*B21</f>
        <v>55000</v>
      </c>
      <c r="AT21" s="10">
        <f>AR21*C21</f>
        <v>120000</v>
      </c>
      <c r="AU21" s="25"/>
      <c r="AV21" s="92">
        <f>AU21*B21</f>
        <v>0</v>
      </c>
      <c r="AW21" s="10">
        <f>AU21*C21</f>
        <v>0</v>
      </c>
      <c r="AX21" s="25"/>
      <c r="AY21" s="92">
        <f>AX21*B21</f>
        <v>0</v>
      </c>
      <c r="AZ21" s="10">
        <f>AX21*C21</f>
        <v>0</v>
      </c>
      <c r="BA21" s="119">
        <f>AR21+AU21+AX21</f>
        <v>1</v>
      </c>
      <c r="BB21" s="25"/>
      <c r="BC21" s="92">
        <f>BB21*B21</f>
        <v>0</v>
      </c>
      <c r="BD21" s="10">
        <f>BB21*C21</f>
        <v>0</v>
      </c>
      <c r="BE21" s="25"/>
      <c r="BF21" s="92">
        <f>BE21*B21</f>
        <v>0</v>
      </c>
      <c r="BG21" s="10">
        <f>BE21*C21</f>
        <v>0</v>
      </c>
      <c r="BH21" s="25"/>
      <c r="BI21" s="92">
        <f>BH21*B21</f>
        <v>0</v>
      </c>
      <c r="BJ21" s="10">
        <f>BH21*C21</f>
        <v>0</v>
      </c>
      <c r="BK21" s="119">
        <f>BB21+BE21+BH21</f>
        <v>0</v>
      </c>
      <c r="BL21" s="25"/>
      <c r="BM21" s="92">
        <f>BL21*B21</f>
        <v>0</v>
      </c>
      <c r="BN21" s="10">
        <f>BL21*C21</f>
        <v>0</v>
      </c>
      <c r="BO21" s="25">
        <v>1</v>
      </c>
      <c r="BP21" s="92">
        <f>BO21*B21</f>
        <v>55000</v>
      </c>
      <c r="BQ21" s="10">
        <f>BO21*C21</f>
        <v>120000</v>
      </c>
      <c r="BR21" s="25"/>
      <c r="BS21" s="92">
        <f>BR21*B21</f>
        <v>0</v>
      </c>
      <c r="BT21" s="10">
        <f>BR21*C21</f>
        <v>0</v>
      </c>
      <c r="BU21" s="119">
        <f>BL21+BO21+BR21</f>
        <v>1</v>
      </c>
      <c r="BV21" s="25"/>
      <c r="BW21" s="92">
        <f>BV21*B21</f>
        <v>0</v>
      </c>
      <c r="BX21" s="10">
        <f>BV21*C21</f>
        <v>0</v>
      </c>
      <c r="BY21" s="25"/>
      <c r="BZ21" s="92">
        <f>BY21*B21</f>
        <v>0</v>
      </c>
      <c r="CA21" s="10">
        <f>BY21*C21</f>
        <v>0</v>
      </c>
      <c r="CB21" s="25"/>
      <c r="CC21" s="92">
        <f>CB21*B21</f>
        <v>0</v>
      </c>
      <c r="CD21" s="10">
        <f>CB21*C21</f>
        <v>0</v>
      </c>
      <c r="CE21" s="119">
        <f>BV21+BY21+CB21</f>
        <v>0</v>
      </c>
      <c r="CF21" s="25"/>
      <c r="CG21" s="92">
        <f>CF21*B21</f>
        <v>0</v>
      </c>
      <c r="CH21" s="10">
        <f>CF21*C21</f>
        <v>0</v>
      </c>
      <c r="CI21" s="25"/>
      <c r="CJ21" s="92">
        <f>CI21*B21</f>
        <v>0</v>
      </c>
      <c r="CK21" s="10">
        <f>CI21*C21</f>
        <v>0</v>
      </c>
      <c r="CL21" s="25"/>
      <c r="CM21" s="92">
        <f>CL21*B21</f>
        <v>0</v>
      </c>
      <c r="CN21" s="10">
        <f>CL21*C21</f>
        <v>0</v>
      </c>
      <c r="CO21" s="119">
        <f>CF21+CI21+CL21</f>
        <v>0</v>
      </c>
      <c r="CP21" s="25">
        <v>1</v>
      </c>
      <c r="CQ21" s="92">
        <f>CP21*B21</f>
        <v>55000</v>
      </c>
      <c r="CR21" s="10">
        <f>CP21*C21</f>
        <v>120000</v>
      </c>
      <c r="CS21" s="25"/>
      <c r="CT21" s="92">
        <f>CS21*B21</f>
        <v>0</v>
      </c>
      <c r="CU21" s="10">
        <f>CS21*C21</f>
        <v>0</v>
      </c>
      <c r="CV21" s="25"/>
      <c r="CW21" s="92">
        <f>CV21*B21</f>
        <v>0</v>
      </c>
      <c r="CX21" s="10">
        <f>CV21*C21</f>
        <v>0</v>
      </c>
      <c r="CY21" s="119">
        <f>CP21+CS21+CV21</f>
        <v>1</v>
      </c>
      <c r="CZ21" s="25"/>
      <c r="DA21" s="92">
        <f>CZ21*B21</f>
        <v>0</v>
      </c>
      <c r="DB21" s="10">
        <f>CZ21*C21</f>
        <v>0</v>
      </c>
      <c r="DC21" s="25"/>
      <c r="DD21" s="92">
        <f>DC21*B21</f>
        <v>0</v>
      </c>
      <c r="DE21" s="10">
        <f>DC21*C21</f>
        <v>0</v>
      </c>
      <c r="DF21" s="25"/>
      <c r="DG21" s="92">
        <f>DF21*B21</f>
        <v>0</v>
      </c>
      <c r="DH21" s="10">
        <f>DF21*C21</f>
        <v>0</v>
      </c>
      <c r="DI21" s="119">
        <f>CZ21+DC21+DF21</f>
        <v>0</v>
      </c>
      <c r="DJ21" s="25"/>
      <c r="DK21" s="92">
        <f>DJ21*B21</f>
        <v>0</v>
      </c>
      <c r="DL21" s="10">
        <f>DJ21*C21</f>
        <v>0</v>
      </c>
      <c r="DM21" s="25"/>
      <c r="DN21" s="92">
        <f>DM21*B21</f>
        <v>0</v>
      </c>
      <c r="DO21" s="10">
        <f>DM21*C21</f>
        <v>0</v>
      </c>
      <c r="DP21" s="25"/>
      <c r="DQ21" s="92">
        <f>DP21*B21</f>
        <v>0</v>
      </c>
      <c r="DR21" s="10">
        <f>DP21*C21</f>
        <v>0</v>
      </c>
      <c r="DS21" s="119">
        <f>DJ21+DM21+DP21</f>
        <v>0</v>
      </c>
      <c r="DT21" s="25"/>
      <c r="DU21" s="92">
        <f>DT21*B21</f>
        <v>0</v>
      </c>
      <c r="DV21" s="10">
        <f>DT21*C21</f>
        <v>0</v>
      </c>
      <c r="DW21" s="25"/>
      <c r="DX21" s="92">
        <f>DW21*B21</f>
        <v>0</v>
      </c>
      <c r="DY21" s="10">
        <f>DW21*C21</f>
        <v>0</v>
      </c>
      <c r="DZ21" s="25"/>
      <c r="EA21" s="92">
        <f>DZ21*B21</f>
        <v>0</v>
      </c>
      <c r="EB21" s="10">
        <f>DZ21*C21</f>
        <v>0</v>
      </c>
      <c r="EC21" s="119">
        <f>DT21+DW21+DZ21</f>
        <v>0</v>
      </c>
      <c r="ED21" s="25"/>
      <c r="EE21" s="92">
        <f>ED21*B21</f>
        <v>0</v>
      </c>
      <c r="EF21" s="10">
        <f>ED21*C21</f>
        <v>0</v>
      </c>
      <c r="EG21" s="25"/>
      <c r="EH21" s="92">
        <f>EG21*B21</f>
        <v>0</v>
      </c>
      <c r="EI21" s="10">
        <f>EG21*C21</f>
        <v>0</v>
      </c>
      <c r="EJ21" s="25"/>
      <c r="EK21" s="92">
        <f>EJ21*B21</f>
        <v>0</v>
      </c>
      <c r="EL21" s="10">
        <f>EJ21*C21</f>
        <v>0</v>
      </c>
      <c r="EM21" s="119">
        <f>ED21+EG21+EJ21</f>
        <v>0</v>
      </c>
      <c r="EN21" s="25"/>
      <c r="EO21" s="92">
        <f>EN21*B21</f>
        <v>0</v>
      </c>
      <c r="EP21" s="10">
        <f>EN21*C21</f>
        <v>0</v>
      </c>
      <c r="EQ21" s="25"/>
      <c r="ER21" s="92">
        <f>EQ21*B21</f>
        <v>0</v>
      </c>
      <c r="ES21" s="10">
        <f>EQ21*C21</f>
        <v>0</v>
      </c>
      <c r="ET21" s="25"/>
      <c r="EU21" s="92">
        <f>ET21*C21</f>
        <v>0</v>
      </c>
      <c r="EV21" s="10">
        <f>ET21*C21</f>
        <v>0</v>
      </c>
      <c r="EW21" s="119">
        <f>EN21+EQ21+ET21</f>
        <v>0</v>
      </c>
      <c r="EX21" s="25"/>
      <c r="EY21" s="92">
        <f>EX21*B21</f>
        <v>0</v>
      </c>
      <c r="EZ21" s="10">
        <f>EX21*C21</f>
        <v>0</v>
      </c>
      <c r="FA21" s="25">
        <v>1</v>
      </c>
      <c r="FB21" s="92">
        <f>FA21*B21</f>
        <v>55000</v>
      </c>
      <c r="FC21" s="10">
        <f>FA21*C21</f>
        <v>120000</v>
      </c>
      <c r="FD21" s="25"/>
      <c r="FE21" s="92">
        <f>FD21*B21</f>
        <v>0</v>
      </c>
      <c r="FF21" s="10">
        <f>FD21*C21</f>
        <v>0</v>
      </c>
      <c r="FG21" s="119">
        <f>EX21+FA21+FD21</f>
        <v>1</v>
      </c>
      <c r="FH21" s="25"/>
      <c r="FI21" s="92">
        <f>FH21*B21</f>
        <v>0</v>
      </c>
      <c r="FJ21" s="10">
        <f>FH21*C21</f>
        <v>0</v>
      </c>
      <c r="FK21" s="25"/>
      <c r="FL21" s="92">
        <f>FK21*B21</f>
        <v>0</v>
      </c>
      <c r="FM21" s="10">
        <f>FK21*C21</f>
        <v>0</v>
      </c>
      <c r="FN21" s="25"/>
      <c r="FO21" s="92">
        <f>FN21*B21</f>
        <v>0</v>
      </c>
      <c r="FP21" s="10">
        <f>FN21*C21</f>
        <v>0</v>
      </c>
      <c r="FQ21" s="119">
        <f>FH21+FK21+FN21</f>
        <v>0</v>
      </c>
      <c r="FR21" s="25"/>
      <c r="FS21" s="92">
        <f>FR21*B21</f>
        <v>0</v>
      </c>
      <c r="FT21" s="10">
        <f>FR21*C21</f>
        <v>0</v>
      </c>
      <c r="FU21" s="25"/>
      <c r="FV21" s="92">
        <f>FU21*B21</f>
        <v>0</v>
      </c>
      <c r="FW21" s="10">
        <f>FU21*C21</f>
        <v>0</v>
      </c>
      <c r="FX21" s="25"/>
      <c r="FY21" s="92">
        <f>FX21*B21</f>
        <v>0</v>
      </c>
      <c r="FZ21" s="10">
        <f>FX21*C21</f>
        <v>0</v>
      </c>
      <c r="GA21" s="119">
        <f>FR21+FU21+FX21</f>
        <v>0</v>
      </c>
      <c r="GB21" s="25"/>
      <c r="GC21" s="92">
        <f>GB21*B21</f>
        <v>0</v>
      </c>
      <c r="GD21" s="10">
        <f>GB21*C21</f>
        <v>0</v>
      </c>
      <c r="GE21" s="25"/>
      <c r="GF21" s="92">
        <f>GE21*B21</f>
        <v>0</v>
      </c>
      <c r="GG21" s="10">
        <f>GE21*C21</f>
        <v>0</v>
      </c>
      <c r="GH21" s="25"/>
      <c r="GI21" s="92">
        <f>GH21*B21</f>
        <v>0</v>
      </c>
      <c r="GJ21" s="10">
        <f>GH21*C21</f>
        <v>0</v>
      </c>
      <c r="GK21" s="119">
        <f>GB21+GE21+GH21</f>
        <v>0</v>
      </c>
      <c r="GL21" s="25"/>
      <c r="GM21" s="92">
        <f>GL21*B21</f>
        <v>0</v>
      </c>
      <c r="GN21" s="10">
        <f>GL21*C21</f>
        <v>0</v>
      </c>
      <c r="GO21" s="25"/>
      <c r="GP21" s="92">
        <f>GO21*B21</f>
        <v>0</v>
      </c>
      <c r="GQ21" s="10">
        <f>GO21*C21</f>
        <v>0</v>
      </c>
      <c r="GR21" s="25"/>
      <c r="GS21" s="92">
        <f>GR21*B21</f>
        <v>0</v>
      </c>
      <c r="GT21" s="10">
        <f>GR21*C21</f>
        <v>0</v>
      </c>
      <c r="GU21" s="119">
        <f>GL21+GO21+GR21</f>
        <v>0</v>
      </c>
      <c r="GV21" s="25"/>
      <c r="GW21" s="92">
        <f>GV21*B21</f>
        <v>0</v>
      </c>
      <c r="GX21" s="10">
        <f>GV21*C21</f>
        <v>0</v>
      </c>
      <c r="GY21" s="25"/>
      <c r="GZ21" s="92">
        <f>GY21*B21</f>
        <v>0</v>
      </c>
      <c r="HA21" s="10">
        <f>GY21*C21</f>
        <v>0</v>
      </c>
      <c r="HB21" s="25"/>
      <c r="HC21" s="92">
        <f>HB21*B21</f>
        <v>0</v>
      </c>
      <c r="HD21" s="10">
        <f>HB21*C21</f>
        <v>0</v>
      </c>
      <c r="HE21" s="119">
        <f>GV21+GY21+HB21</f>
        <v>0</v>
      </c>
      <c r="HF21" s="25"/>
      <c r="HG21" s="92">
        <f>HF21*B21</f>
        <v>0</v>
      </c>
      <c r="HH21" s="10">
        <f>HF21*C21</f>
        <v>0</v>
      </c>
      <c r="HI21" s="25"/>
      <c r="HJ21" s="92">
        <f>HI21*B21</f>
        <v>0</v>
      </c>
      <c r="HK21" s="10">
        <f>HI21*C21</f>
        <v>0</v>
      </c>
      <c r="HL21" s="25"/>
      <c r="HM21" s="92">
        <f>HL21*B21</f>
        <v>0</v>
      </c>
      <c r="HN21" s="10">
        <f>HL21*C21</f>
        <v>0</v>
      </c>
      <c r="HO21" s="119">
        <f>HF21+HI21+HL21</f>
        <v>0</v>
      </c>
      <c r="HP21" s="25"/>
      <c r="HQ21" s="92">
        <f>HP21*B21</f>
        <v>0</v>
      </c>
      <c r="HR21" s="10">
        <f>HP21*C21</f>
        <v>0</v>
      </c>
      <c r="HS21" s="25"/>
      <c r="HT21" s="92">
        <f>HS21*B21</f>
        <v>0</v>
      </c>
      <c r="HU21" s="10">
        <f>HS21*C21</f>
        <v>0</v>
      </c>
      <c r="HV21" s="25"/>
      <c r="HW21" s="92">
        <f>HV21*B21</f>
        <v>0</v>
      </c>
      <c r="HX21" s="10">
        <f>HV21*C21</f>
        <v>0</v>
      </c>
      <c r="HY21" s="119">
        <f>HP21+HS21+HV21</f>
        <v>0</v>
      </c>
      <c r="HZ21" s="25"/>
      <c r="IA21" s="92">
        <f t="shared" si="162"/>
        <v>0</v>
      </c>
      <c r="IB21" s="10">
        <f t="shared" si="163"/>
        <v>0</v>
      </c>
      <c r="IC21" s="25"/>
      <c r="ID21" s="92">
        <f t="shared" si="164"/>
        <v>0</v>
      </c>
      <c r="IE21" s="10">
        <f t="shared" si="165"/>
        <v>0</v>
      </c>
      <c r="IF21" s="25"/>
      <c r="IG21" s="92">
        <f t="shared" si="166"/>
        <v>0</v>
      </c>
      <c r="IH21" s="10">
        <f t="shared" si="167"/>
        <v>0</v>
      </c>
      <c r="II21" s="119">
        <f>HZ21+IC21+IF21</f>
        <v>0</v>
      </c>
      <c r="IJ21" s="25"/>
      <c r="IK21" s="92">
        <f t="shared" si="169"/>
        <v>0</v>
      </c>
      <c r="IL21" s="10">
        <f t="shared" si="170"/>
        <v>0</v>
      </c>
      <c r="IM21" s="25"/>
      <c r="IN21" s="92">
        <f t="shared" si="171"/>
        <v>0</v>
      </c>
      <c r="IO21" s="10">
        <f t="shared" si="172"/>
        <v>0</v>
      </c>
      <c r="IP21" s="25"/>
      <c r="IQ21" s="92">
        <f t="shared" si="173"/>
        <v>0</v>
      </c>
      <c r="IR21" s="10">
        <f t="shared" si="174"/>
        <v>0</v>
      </c>
      <c r="IS21" s="119">
        <f t="shared" si="175"/>
        <v>0</v>
      </c>
      <c r="IT21" s="25"/>
      <c r="IU21" s="92">
        <f t="shared" si="176"/>
        <v>0</v>
      </c>
      <c r="IV21" s="10">
        <f t="shared" si="177"/>
        <v>0</v>
      </c>
      <c r="IW21" s="25"/>
      <c r="IX21" s="92">
        <f t="shared" si="178"/>
        <v>0</v>
      </c>
      <c r="IY21" s="10">
        <f t="shared" si="179"/>
        <v>0</v>
      </c>
      <c r="IZ21" s="25"/>
      <c r="JA21" s="92">
        <f t="shared" si="180"/>
        <v>0</v>
      </c>
      <c r="JB21" s="10">
        <f t="shared" si="181"/>
        <v>0</v>
      </c>
      <c r="JC21" s="119">
        <f t="shared" si="182"/>
        <v>0</v>
      </c>
      <c r="JD21" s="25"/>
      <c r="JE21" s="92">
        <f t="shared" si="183"/>
        <v>0</v>
      </c>
      <c r="JF21" s="10">
        <f t="shared" si="184"/>
        <v>0</v>
      </c>
      <c r="JG21" s="25"/>
      <c r="JH21" s="92">
        <f t="shared" si="185"/>
        <v>0</v>
      </c>
      <c r="JI21" s="10">
        <f t="shared" si="186"/>
        <v>0</v>
      </c>
      <c r="JJ21" s="25"/>
      <c r="JK21" s="92">
        <f t="shared" si="187"/>
        <v>0</v>
      </c>
      <c r="JL21" s="10">
        <f t="shared" si="188"/>
        <v>0</v>
      </c>
      <c r="JM21" s="119">
        <f t="shared" si="189"/>
        <v>0</v>
      </c>
      <c r="JN21" s="25"/>
      <c r="JO21" s="92">
        <f t="shared" si="190"/>
        <v>0</v>
      </c>
      <c r="JP21" s="10">
        <f t="shared" si="191"/>
        <v>0</v>
      </c>
      <c r="JQ21" s="25"/>
      <c r="JR21" s="92">
        <f t="shared" si="192"/>
        <v>0</v>
      </c>
      <c r="JS21" s="10">
        <f t="shared" si="193"/>
        <v>0</v>
      </c>
      <c r="JT21" s="25"/>
      <c r="JU21" s="92">
        <f t="shared" si="194"/>
        <v>0</v>
      </c>
      <c r="JV21" s="10">
        <f t="shared" si="195"/>
        <v>0</v>
      </c>
      <c r="JW21" s="119">
        <f t="shared" si="196"/>
        <v>0</v>
      </c>
      <c r="JX21" s="25"/>
      <c r="JY21" s="92">
        <f t="shared" si="197"/>
        <v>0</v>
      </c>
      <c r="JZ21" s="10">
        <f t="shared" si="198"/>
        <v>0</v>
      </c>
      <c r="KA21" s="25"/>
      <c r="KB21" s="92">
        <f t="shared" si="199"/>
        <v>0</v>
      </c>
      <c r="KC21" s="10">
        <f t="shared" si="200"/>
        <v>0</v>
      </c>
      <c r="KD21" s="25"/>
      <c r="KE21" s="92">
        <f t="shared" si="201"/>
        <v>0</v>
      </c>
      <c r="KF21" s="10">
        <f t="shared" si="202"/>
        <v>0</v>
      </c>
      <c r="KG21" s="119">
        <f t="shared" si="203"/>
        <v>0</v>
      </c>
      <c r="KH21" s="25"/>
      <c r="KI21" s="92">
        <f t="shared" si="204"/>
        <v>0</v>
      </c>
      <c r="KJ21" s="10">
        <f t="shared" si="205"/>
        <v>0</v>
      </c>
      <c r="KK21" s="25"/>
      <c r="KL21" s="92">
        <f t="shared" si="206"/>
        <v>0</v>
      </c>
      <c r="KM21" s="10">
        <f t="shared" si="207"/>
        <v>0</v>
      </c>
      <c r="KN21" s="25"/>
      <c r="KO21" s="92">
        <f t="shared" si="208"/>
        <v>0</v>
      </c>
      <c r="KP21" s="10">
        <f t="shared" si="209"/>
        <v>0</v>
      </c>
      <c r="KQ21" s="119">
        <f t="shared" si="210"/>
        <v>0</v>
      </c>
      <c r="KR21" s="25"/>
      <c r="KS21" s="92">
        <f t="shared" si="211"/>
        <v>0</v>
      </c>
      <c r="KT21" s="10">
        <f t="shared" si="212"/>
        <v>0</v>
      </c>
      <c r="KU21" s="25"/>
      <c r="KV21" s="92">
        <f t="shared" si="213"/>
        <v>0</v>
      </c>
      <c r="KW21" s="10">
        <f t="shared" si="214"/>
        <v>0</v>
      </c>
      <c r="KX21" s="25"/>
      <c r="KY21" s="92">
        <f t="shared" si="215"/>
        <v>0</v>
      </c>
      <c r="KZ21" s="10">
        <f t="shared" si="216"/>
        <v>0</v>
      </c>
      <c r="LA21" s="119">
        <f t="shared" si="217"/>
        <v>0</v>
      </c>
      <c r="LC21" s="100">
        <f t="shared" si="218"/>
        <v>4</v>
      </c>
      <c r="LD21" s="100">
        <f t="shared" si="5"/>
        <v>480000</v>
      </c>
    </row>
    <row r="22" spans="1:316" x14ac:dyDescent="0.25">
      <c r="A22" s="242" t="s">
        <v>270</v>
      </c>
      <c r="B22" s="12">
        <v>55000</v>
      </c>
      <c r="C22" s="4">
        <v>120000</v>
      </c>
      <c r="D22" s="25"/>
      <c r="E22" s="92">
        <f>D22*B22</f>
        <v>0</v>
      </c>
      <c r="F22" s="10">
        <f>D22*C22</f>
        <v>0</v>
      </c>
      <c r="G22" s="25"/>
      <c r="H22" s="92">
        <f>G22*B22</f>
        <v>0</v>
      </c>
      <c r="I22" s="10">
        <f>G22*C22</f>
        <v>0</v>
      </c>
      <c r="J22" s="25"/>
      <c r="K22" s="92">
        <f>J22*B22</f>
        <v>0</v>
      </c>
      <c r="L22" s="10">
        <f>J22*C22</f>
        <v>0</v>
      </c>
      <c r="M22" s="119">
        <f>D22+G22+J22</f>
        <v>0</v>
      </c>
      <c r="N22" s="25"/>
      <c r="O22" s="92">
        <f>N22*B22</f>
        <v>0</v>
      </c>
      <c r="P22" s="10">
        <f>N22*C22</f>
        <v>0</v>
      </c>
      <c r="Q22" s="25"/>
      <c r="R22" s="92">
        <f>Q22*B22</f>
        <v>0</v>
      </c>
      <c r="S22" s="10">
        <f>Q22*C22</f>
        <v>0</v>
      </c>
      <c r="T22" s="25"/>
      <c r="U22" s="92">
        <f>T22*B22</f>
        <v>0</v>
      </c>
      <c r="V22" s="10">
        <f>T22*C22</f>
        <v>0</v>
      </c>
      <c r="W22" s="119">
        <f>N22+Q22+T22</f>
        <v>0</v>
      </c>
      <c r="X22" s="25"/>
      <c r="Y22" s="92">
        <f>X22*B22</f>
        <v>0</v>
      </c>
      <c r="Z22" s="10">
        <f>X22*C22</f>
        <v>0</v>
      </c>
      <c r="AA22" s="25"/>
      <c r="AB22" s="92">
        <f>AA22*B22</f>
        <v>0</v>
      </c>
      <c r="AC22" s="10">
        <f>AA22*C22</f>
        <v>0</v>
      </c>
      <c r="AD22" s="25"/>
      <c r="AE22" s="92">
        <f>AD22*B22</f>
        <v>0</v>
      </c>
      <c r="AF22" s="10">
        <f>AD22*C22</f>
        <v>0</v>
      </c>
      <c r="AG22" s="119">
        <f>X22+AA22+AD22</f>
        <v>0</v>
      </c>
      <c r="AH22" s="25"/>
      <c r="AI22" s="92">
        <f>AH22*B22</f>
        <v>0</v>
      </c>
      <c r="AJ22" s="10">
        <f>AH22*C22</f>
        <v>0</v>
      </c>
      <c r="AK22" s="25"/>
      <c r="AL22" s="92">
        <f>AK22*B22</f>
        <v>0</v>
      </c>
      <c r="AM22" s="10">
        <f>AK22*C22</f>
        <v>0</v>
      </c>
      <c r="AN22" s="25"/>
      <c r="AO22" s="92">
        <f>AN22*B22</f>
        <v>0</v>
      </c>
      <c r="AP22" s="10">
        <f>AN22*C22</f>
        <v>0</v>
      </c>
      <c r="AQ22" s="119">
        <f>AH22+AK22+AN22</f>
        <v>0</v>
      </c>
      <c r="AR22" s="25">
        <v>1</v>
      </c>
      <c r="AS22" s="92">
        <f>AR22*B22</f>
        <v>55000</v>
      </c>
      <c r="AT22" s="10">
        <f>AR22*C22</f>
        <v>120000</v>
      </c>
      <c r="AU22" s="25"/>
      <c r="AV22" s="92">
        <f>AU22*B22</f>
        <v>0</v>
      </c>
      <c r="AW22" s="10">
        <f>AU22*C22</f>
        <v>0</v>
      </c>
      <c r="AX22" s="25"/>
      <c r="AY22" s="92">
        <f>AX22*B22</f>
        <v>0</v>
      </c>
      <c r="AZ22" s="10">
        <f>AX22*C22</f>
        <v>0</v>
      </c>
      <c r="BA22" s="119">
        <f>AR22+AU22+AX22</f>
        <v>1</v>
      </c>
      <c r="BB22" s="25"/>
      <c r="BC22" s="92">
        <f>BB22*B22</f>
        <v>0</v>
      </c>
      <c r="BD22" s="10">
        <f>BB22*C22</f>
        <v>0</v>
      </c>
      <c r="BE22" s="25"/>
      <c r="BF22" s="92">
        <f>BE22*B22</f>
        <v>0</v>
      </c>
      <c r="BG22" s="10">
        <f>BE22*C22</f>
        <v>0</v>
      </c>
      <c r="BH22" s="25"/>
      <c r="BI22" s="92">
        <f>BH22*B22</f>
        <v>0</v>
      </c>
      <c r="BJ22" s="10">
        <f>BH22*C22</f>
        <v>0</v>
      </c>
      <c r="BK22" s="119">
        <f>BB22+BE22+BH22</f>
        <v>0</v>
      </c>
      <c r="BL22" s="25"/>
      <c r="BM22" s="92">
        <f>BL22*B22</f>
        <v>0</v>
      </c>
      <c r="BN22" s="10">
        <f>BL22*C22</f>
        <v>0</v>
      </c>
      <c r="BO22" s="25">
        <v>1</v>
      </c>
      <c r="BP22" s="92">
        <f>BO22*B22</f>
        <v>55000</v>
      </c>
      <c r="BQ22" s="10">
        <f>BO22*C22</f>
        <v>120000</v>
      </c>
      <c r="BR22" s="25"/>
      <c r="BS22" s="92">
        <f>BR22*B22</f>
        <v>0</v>
      </c>
      <c r="BT22" s="10">
        <f>BR22*C22</f>
        <v>0</v>
      </c>
      <c r="BU22" s="119">
        <f>BL22+BO22+BR22</f>
        <v>1</v>
      </c>
      <c r="BV22" s="25"/>
      <c r="BW22" s="92">
        <f>BV22*B22</f>
        <v>0</v>
      </c>
      <c r="BX22" s="10">
        <f>BV22*C22</f>
        <v>0</v>
      </c>
      <c r="BY22" s="25"/>
      <c r="BZ22" s="92">
        <f>BY22*B22</f>
        <v>0</v>
      </c>
      <c r="CA22" s="10">
        <f>BY22*C22</f>
        <v>0</v>
      </c>
      <c r="CB22" s="25"/>
      <c r="CC22" s="92">
        <f>CB22*B22</f>
        <v>0</v>
      </c>
      <c r="CD22" s="10">
        <f>CB22*C22</f>
        <v>0</v>
      </c>
      <c r="CE22" s="119">
        <f>BV22+BY22+CB22</f>
        <v>0</v>
      </c>
      <c r="CF22" s="25"/>
      <c r="CG22" s="92">
        <f>CF22*B22</f>
        <v>0</v>
      </c>
      <c r="CH22" s="10">
        <f>CF22*C22</f>
        <v>0</v>
      </c>
      <c r="CI22" s="25"/>
      <c r="CJ22" s="92">
        <f>CI22*B22</f>
        <v>0</v>
      </c>
      <c r="CK22" s="10">
        <f>CI22*C22</f>
        <v>0</v>
      </c>
      <c r="CL22" s="25"/>
      <c r="CM22" s="92">
        <f>CL22*B22</f>
        <v>0</v>
      </c>
      <c r="CN22" s="10">
        <f>CL22*C22</f>
        <v>0</v>
      </c>
      <c r="CO22" s="119">
        <f>CF22+CI22+CL22</f>
        <v>0</v>
      </c>
      <c r="CP22" s="25">
        <v>1</v>
      </c>
      <c r="CQ22" s="92">
        <f>CP22*B22</f>
        <v>55000</v>
      </c>
      <c r="CR22" s="10">
        <f>CP22*C22</f>
        <v>120000</v>
      </c>
      <c r="CS22" s="25"/>
      <c r="CT22" s="92">
        <f>CS22*B22</f>
        <v>0</v>
      </c>
      <c r="CU22" s="10">
        <f>CS22*C22</f>
        <v>0</v>
      </c>
      <c r="CV22" s="25"/>
      <c r="CW22" s="92">
        <f>CV22*B22</f>
        <v>0</v>
      </c>
      <c r="CX22" s="10">
        <f>CV22*C22</f>
        <v>0</v>
      </c>
      <c r="CY22" s="119">
        <f>CP22+CS22+CV22</f>
        <v>1</v>
      </c>
      <c r="CZ22" s="25"/>
      <c r="DA22" s="92">
        <f>CZ22*B22</f>
        <v>0</v>
      </c>
      <c r="DB22" s="10">
        <f>CZ22*C22</f>
        <v>0</v>
      </c>
      <c r="DC22" s="25"/>
      <c r="DD22" s="92">
        <f>DC22*B22</f>
        <v>0</v>
      </c>
      <c r="DE22" s="10">
        <f>DC22*C22</f>
        <v>0</v>
      </c>
      <c r="DF22" s="25"/>
      <c r="DG22" s="92">
        <f>DF22*B22</f>
        <v>0</v>
      </c>
      <c r="DH22" s="10">
        <f>DF22*C22</f>
        <v>0</v>
      </c>
      <c r="DI22" s="119">
        <f>CZ22+DC22+DF22</f>
        <v>0</v>
      </c>
      <c r="DJ22" s="25"/>
      <c r="DK22" s="92">
        <f>DJ22*B22</f>
        <v>0</v>
      </c>
      <c r="DL22" s="10">
        <f>DJ22*C22</f>
        <v>0</v>
      </c>
      <c r="DM22" s="25"/>
      <c r="DN22" s="92">
        <f>DM22*B22</f>
        <v>0</v>
      </c>
      <c r="DO22" s="10">
        <f>DM22*C22</f>
        <v>0</v>
      </c>
      <c r="DP22" s="25"/>
      <c r="DQ22" s="92">
        <f>DP22*B22</f>
        <v>0</v>
      </c>
      <c r="DR22" s="10">
        <f>DP22*C22</f>
        <v>0</v>
      </c>
      <c r="DS22" s="119">
        <f>DJ22+DM22+DP22</f>
        <v>0</v>
      </c>
      <c r="DT22" s="25"/>
      <c r="DU22" s="92">
        <f>DT22*B22</f>
        <v>0</v>
      </c>
      <c r="DV22" s="10">
        <f>DT22*C22</f>
        <v>0</v>
      </c>
      <c r="DW22" s="25"/>
      <c r="DX22" s="92">
        <f>DW22*B22</f>
        <v>0</v>
      </c>
      <c r="DY22" s="10">
        <f>DW22*C22</f>
        <v>0</v>
      </c>
      <c r="DZ22" s="25"/>
      <c r="EA22" s="92">
        <f>DZ22*B22</f>
        <v>0</v>
      </c>
      <c r="EB22" s="10">
        <f>DZ22*C22</f>
        <v>0</v>
      </c>
      <c r="EC22" s="119">
        <f>DT22+DW22+DZ22</f>
        <v>0</v>
      </c>
      <c r="ED22" s="25"/>
      <c r="EE22" s="92">
        <f>ED22*B22</f>
        <v>0</v>
      </c>
      <c r="EF22" s="10">
        <f>ED22*C22</f>
        <v>0</v>
      </c>
      <c r="EG22" s="25"/>
      <c r="EH22" s="92">
        <f>EG22*B22</f>
        <v>0</v>
      </c>
      <c r="EI22" s="10">
        <f>EG22*C22</f>
        <v>0</v>
      </c>
      <c r="EJ22" s="25"/>
      <c r="EK22" s="92">
        <f>EJ22*B22</f>
        <v>0</v>
      </c>
      <c r="EL22" s="10">
        <f>EJ22*C22</f>
        <v>0</v>
      </c>
      <c r="EM22" s="119">
        <f>ED22+EG22+EJ22</f>
        <v>0</v>
      </c>
      <c r="EN22" s="25"/>
      <c r="EO22" s="92">
        <f>EN22*B22</f>
        <v>0</v>
      </c>
      <c r="EP22" s="10">
        <f>EN22*C22</f>
        <v>0</v>
      </c>
      <c r="EQ22" s="25"/>
      <c r="ER22" s="92">
        <f>EQ22*B22</f>
        <v>0</v>
      </c>
      <c r="ES22" s="10">
        <f>EQ22*C22</f>
        <v>0</v>
      </c>
      <c r="ET22" s="25"/>
      <c r="EU22" s="92">
        <f>ET22*C22</f>
        <v>0</v>
      </c>
      <c r="EV22" s="10">
        <f>ET22*C22</f>
        <v>0</v>
      </c>
      <c r="EW22" s="119">
        <f>EN22+EQ22+ET22</f>
        <v>0</v>
      </c>
      <c r="EX22" s="25"/>
      <c r="EY22" s="92">
        <f>EX22*B22</f>
        <v>0</v>
      </c>
      <c r="EZ22" s="10">
        <f>EX22*C22</f>
        <v>0</v>
      </c>
      <c r="FA22" s="25">
        <v>1</v>
      </c>
      <c r="FB22" s="92">
        <f>FA22*B22</f>
        <v>55000</v>
      </c>
      <c r="FC22" s="10">
        <f>FA22*C22</f>
        <v>120000</v>
      </c>
      <c r="FD22" s="25"/>
      <c r="FE22" s="92">
        <f>FD22*B22</f>
        <v>0</v>
      </c>
      <c r="FF22" s="10">
        <f>FD22*C22</f>
        <v>0</v>
      </c>
      <c r="FG22" s="119">
        <f>EX22+FA22+FD22</f>
        <v>1</v>
      </c>
      <c r="FH22" s="25"/>
      <c r="FI22" s="92">
        <f>FH22*B22</f>
        <v>0</v>
      </c>
      <c r="FJ22" s="10">
        <f>FH22*C22</f>
        <v>0</v>
      </c>
      <c r="FK22" s="25"/>
      <c r="FL22" s="92">
        <f>FK22*B22</f>
        <v>0</v>
      </c>
      <c r="FM22" s="10">
        <f>FK22*C22</f>
        <v>0</v>
      </c>
      <c r="FN22" s="25"/>
      <c r="FO22" s="92">
        <f>FN22*B22</f>
        <v>0</v>
      </c>
      <c r="FP22" s="10">
        <f>FN22*C22</f>
        <v>0</v>
      </c>
      <c r="FQ22" s="119">
        <f>FH22+FK22+FN22</f>
        <v>0</v>
      </c>
      <c r="FR22" s="25"/>
      <c r="FS22" s="92">
        <f>FR22*B22</f>
        <v>0</v>
      </c>
      <c r="FT22" s="10">
        <f>FR22*C22</f>
        <v>0</v>
      </c>
      <c r="FU22" s="25"/>
      <c r="FV22" s="92">
        <f>FU22*B22</f>
        <v>0</v>
      </c>
      <c r="FW22" s="10">
        <f>FU22*C22</f>
        <v>0</v>
      </c>
      <c r="FX22" s="25"/>
      <c r="FY22" s="92">
        <f>FX22*B22</f>
        <v>0</v>
      </c>
      <c r="FZ22" s="10">
        <f>FX22*C22</f>
        <v>0</v>
      </c>
      <c r="GA22" s="119">
        <f>FR22+FU22+FX22</f>
        <v>0</v>
      </c>
      <c r="GB22" s="25"/>
      <c r="GC22" s="92">
        <f>GB22*B22</f>
        <v>0</v>
      </c>
      <c r="GD22" s="10">
        <f>GB22*C22</f>
        <v>0</v>
      </c>
      <c r="GE22" s="25"/>
      <c r="GF22" s="92">
        <f>GE22*B22</f>
        <v>0</v>
      </c>
      <c r="GG22" s="10">
        <f>GE22*C22</f>
        <v>0</v>
      </c>
      <c r="GH22" s="25"/>
      <c r="GI22" s="92">
        <f>GH22*B22</f>
        <v>0</v>
      </c>
      <c r="GJ22" s="10">
        <f>GH22*C22</f>
        <v>0</v>
      </c>
      <c r="GK22" s="119">
        <f>GB22+GE22+GH22</f>
        <v>0</v>
      </c>
      <c r="GL22" s="25"/>
      <c r="GM22" s="92">
        <f>GL22*B22</f>
        <v>0</v>
      </c>
      <c r="GN22" s="10">
        <f>GL22*C22</f>
        <v>0</v>
      </c>
      <c r="GO22" s="25"/>
      <c r="GP22" s="92">
        <f>GO22*B22</f>
        <v>0</v>
      </c>
      <c r="GQ22" s="10">
        <f>GO22*C22</f>
        <v>0</v>
      </c>
      <c r="GR22" s="25"/>
      <c r="GS22" s="92">
        <f>GR22*B22</f>
        <v>0</v>
      </c>
      <c r="GT22" s="10">
        <f>GR22*C22</f>
        <v>0</v>
      </c>
      <c r="GU22" s="119">
        <f>GL22+GO22+GR22</f>
        <v>0</v>
      </c>
      <c r="GV22" s="25"/>
      <c r="GW22" s="92">
        <f>GV22*B22</f>
        <v>0</v>
      </c>
      <c r="GX22" s="10">
        <f>GV22*C22</f>
        <v>0</v>
      </c>
      <c r="GY22" s="25">
        <v>1</v>
      </c>
      <c r="GZ22" s="92">
        <f>GY22*B22</f>
        <v>55000</v>
      </c>
      <c r="HA22" s="10">
        <f>GY22*C22</f>
        <v>120000</v>
      </c>
      <c r="HB22" s="25"/>
      <c r="HC22" s="92">
        <f>HB22*B22</f>
        <v>0</v>
      </c>
      <c r="HD22" s="10">
        <f>HB22*C22</f>
        <v>0</v>
      </c>
      <c r="HE22" s="119">
        <f>GV22+GY22+HB22</f>
        <v>1</v>
      </c>
      <c r="HF22" s="25"/>
      <c r="HG22" s="92">
        <f>HF22*B22</f>
        <v>0</v>
      </c>
      <c r="HH22" s="10">
        <f>HF22*C22</f>
        <v>0</v>
      </c>
      <c r="HI22" s="25"/>
      <c r="HJ22" s="92">
        <f>HI22*B22</f>
        <v>0</v>
      </c>
      <c r="HK22" s="10">
        <f>HI22*C22</f>
        <v>0</v>
      </c>
      <c r="HL22" s="25"/>
      <c r="HM22" s="92">
        <f>HL22*B22</f>
        <v>0</v>
      </c>
      <c r="HN22" s="10">
        <f>HL22*C22</f>
        <v>0</v>
      </c>
      <c r="HO22" s="119">
        <f>HF22+HI22+HL22</f>
        <v>0</v>
      </c>
      <c r="HP22" s="25"/>
      <c r="HQ22" s="92">
        <f>HP22*B22</f>
        <v>0</v>
      </c>
      <c r="HR22" s="10">
        <f>HP22*C22</f>
        <v>0</v>
      </c>
      <c r="HS22" s="25"/>
      <c r="HT22" s="92">
        <f>HS22*B22</f>
        <v>0</v>
      </c>
      <c r="HU22" s="10">
        <f>HS22*C22</f>
        <v>0</v>
      </c>
      <c r="HV22" s="25"/>
      <c r="HW22" s="92">
        <f>HV22*B22</f>
        <v>0</v>
      </c>
      <c r="HX22" s="10">
        <f>HV22*C22</f>
        <v>0</v>
      </c>
      <c r="HY22" s="119">
        <f>HP22+HS22+HV22</f>
        <v>0</v>
      </c>
      <c r="HZ22" s="25"/>
      <c r="IA22" s="92">
        <f t="shared" si="162"/>
        <v>0</v>
      </c>
      <c r="IB22" s="10">
        <f t="shared" si="163"/>
        <v>0</v>
      </c>
      <c r="IC22" s="25"/>
      <c r="ID22" s="92">
        <f t="shared" si="164"/>
        <v>0</v>
      </c>
      <c r="IE22" s="10">
        <f t="shared" si="165"/>
        <v>0</v>
      </c>
      <c r="IF22" s="25"/>
      <c r="IG22" s="92">
        <f t="shared" si="166"/>
        <v>0</v>
      </c>
      <c r="IH22" s="10">
        <f t="shared" si="167"/>
        <v>0</v>
      </c>
      <c r="II22" s="119">
        <f>HZ22+IC22+IF22</f>
        <v>0</v>
      </c>
      <c r="IJ22" s="25"/>
      <c r="IK22" s="92">
        <f t="shared" si="169"/>
        <v>0</v>
      </c>
      <c r="IL22" s="10">
        <f t="shared" si="170"/>
        <v>0</v>
      </c>
      <c r="IM22" s="25"/>
      <c r="IN22" s="92">
        <f t="shared" si="171"/>
        <v>0</v>
      </c>
      <c r="IO22" s="10">
        <f t="shared" si="172"/>
        <v>0</v>
      </c>
      <c r="IP22" s="25"/>
      <c r="IQ22" s="92">
        <f t="shared" si="173"/>
        <v>0</v>
      </c>
      <c r="IR22" s="10">
        <f t="shared" si="174"/>
        <v>0</v>
      </c>
      <c r="IS22" s="119">
        <f t="shared" si="175"/>
        <v>0</v>
      </c>
      <c r="IT22" s="25"/>
      <c r="IU22" s="92">
        <f t="shared" si="176"/>
        <v>0</v>
      </c>
      <c r="IV22" s="10">
        <f t="shared" si="177"/>
        <v>0</v>
      </c>
      <c r="IW22" s="25"/>
      <c r="IX22" s="92">
        <f t="shared" si="178"/>
        <v>0</v>
      </c>
      <c r="IY22" s="10">
        <f t="shared" si="179"/>
        <v>0</v>
      </c>
      <c r="IZ22" s="25"/>
      <c r="JA22" s="92">
        <f t="shared" si="180"/>
        <v>0</v>
      </c>
      <c r="JB22" s="10">
        <f t="shared" si="181"/>
        <v>0</v>
      </c>
      <c r="JC22" s="119">
        <f t="shared" si="182"/>
        <v>0</v>
      </c>
      <c r="JD22" s="25"/>
      <c r="JE22" s="92">
        <f t="shared" si="183"/>
        <v>0</v>
      </c>
      <c r="JF22" s="10">
        <f t="shared" si="184"/>
        <v>0</v>
      </c>
      <c r="JG22" s="25"/>
      <c r="JH22" s="92">
        <f t="shared" si="185"/>
        <v>0</v>
      </c>
      <c r="JI22" s="10">
        <f t="shared" si="186"/>
        <v>0</v>
      </c>
      <c r="JJ22" s="25"/>
      <c r="JK22" s="92">
        <f t="shared" si="187"/>
        <v>0</v>
      </c>
      <c r="JL22" s="10">
        <f t="shared" si="188"/>
        <v>0</v>
      </c>
      <c r="JM22" s="119">
        <f t="shared" si="189"/>
        <v>0</v>
      </c>
      <c r="JN22" s="25"/>
      <c r="JO22" s="92">
        <f t="shared" si="190"/>
        <v>0</v>
      </c>
      <c r="JP22" s="10">
        <f t="shared" si="191"/>
        <v>0</v>
      </c>
      <c r="JQ22" s="25"/>
      <c r="JR22" s="92">
        <f t="shared" si="192"/>
        <v>0</v>
      </c>
      <c r="JS22" s="10">
        <f t="shared" si="193"/>
        <v>0</v>
      </c>
      <c r="JT22" s="25"/>
      <c r="JU22" s="92">
        <f t="shared" si="194"/>
        <v>0</v>
      </c>
      <c r="JV22" s="10">
        <f t="shared" si="195"/>
        <v>0</v>
      </c>
      <c r="JW22" s="119">
        <f t="shared" si="196"/>
        <v>0</v>
      </c>
      <c r="JX22" s="25"/>
      <c r="JY22" s="92">
        <f t="shared" si="197"/>
        <v>0</v>
      </c>
      <c r="JZ22" s="10">
        <f t="shared" si="198"/>
        <v>0</v>
      </c>
      <c r="KA22" s="25"/>
      <c r="KB22" s="92">
        <f t="shared" si="199"/>
        <v>0</v>
      </c>
      <c r="KC22" s="10">
        <f t="shared" si="200"/>
        <v>0</v>
      </c>
      <c r="KD22" s="25"/>
      <c r="KE22" s="92">
        <f t="shared" si="201"/>
        <v>0</v>
      </c>
      <c r="KF22" s="10">
        <f t="shared" si="202"/>
        <v>0</v>
      </c>
      <c r="KG22" s="119">
        <f t="shared" si="203"/>
        <v>0</v>
      </c>
      <c r="KH22" s="25"/>
      <c r="KI22" s="92">
        <f t="shared" si="204"/>
        <v>0</v>
      </c>
      <c r="KJ22" s="10">
        <f t="shared" si="205"/>
        <v>0</v>
      </c>
      <c r="KK22" s="25"/>
      <c r="KL22" s="92">
        <f t="shared" si="206"/>
        <v>0</v>
      </c>
      <c r="KM22" s="10">
        <f t="shared" si="207"/>
        <v>0</v>
      </c>
      <c r="KN22" s="25"/>
      <c r="KO22" s="92">
        <f t="shared" si="208"/>
        <v>0</v>
      </c>
      <c r="KP22" s="10">
        <f t="shared" si="209"/>
        <v>0</v>
      </c>
      <c r="KQ22" s="119">
        <f t="shared" si="210"/>
        <v>0</v>
      </c>
      <c r="KR22" s="25"/>
      <c r="KS22" s="92">
        <f t="shared" si="211"/>
        <v>0</v>
      </c>
      <c r="KT22" s="10">
        <f t="shared" si="212"/>
        <v>0</v>
      </c>
      <c r="KU22" s="25"/>
      <c r="KV22" s="92">
        <f t="shared" si="213"/>
        <v>0</v>
      </c>
      <c r="KW22" s="10">
        <f t="shared" si="214"/>
        <v>0</v>
      </c>
      <c r="KX22" s="25"/>
      <c r="KY22" s="92">
        <f t="shared" si="215"/>
        <v>0</v>
      </c>
      <c r="KZ22" s="10">
        <f t="shared" si="216"/>
        <v>0</v>
      </c>
      <c r="LA22" s="119">
        <f t="shared" si="217"/>
        <v>0</v>
      </c>
      <c r="LC22" s="100">
        <f t="shared" si="218"/>
        <v>5</v>
      </c>
      <c r="LD22" s="100">
        <f t="shared" si="5"/>
        <v>600000</v>
      </c>
    </row>
    <row r="23" spans="1:316" hidden="1" x14ac:dyDescent="0.25">
      <c r="A23" s="242" t="s">
        <v>108</v>
      </c>
      <c r="B23" s="12">
        <v>40000</v>
      </c>
      <c r="C23" s="4">
        <v>60000</v>
      </c>
      <c r="D23" s="25"/>
      <c r="E23" s="92">
        <f t="shared" si="6"/>
        <v>0</v>
      </c>
      <c r="F23" s="10">
        <f t="shared" si="0"/>
        <v>0</v>
      </c>
      <c r="G23" s="25"/>
      <c r="H23" s="92">
        <f t="shared" si="1"/>
        <v>0</v>
      </c>
      <c r="I23" s="10">
        <f t="shared" si="2"/>
        <v>0</v>
      </c>
      <c r="J23" s="25"/>
      <c r="K23" s="92">
        <f t="shared" si="3"/>
        <v>0</v>
      </c>
      <c r="L23" s="10">
        <f t="shared" si="4"/>
        <v>0</v>
      </c>
      <c r="M23" s="119">
        <f t="shared" si="7"/>
        <v>0</v>
      </c>
      <c r="N23" s="25"/>
      <c r="O23" s="92">
        <f t="shared" si="8"/>
        <v>0</v>
      </c>
      <c r="P23" s="10">
        <f t="shared" si="9"/>
        <v>0</v>
      </c>
      <c r="Q23" s="25"/>
      <c r="R23" s="92">
        <f t="shared" si="10"/>
        <v>0</v>
      </c>
      <c r="S23" s="10">
        <f t="shared" si="11"/>
        <v>0</v>
      </c>
      <c r="T23" s="25"/>
      <c r="U23" s="92">
        <f t="shared" si="12"/>
        <v>0</v>
      </c>
      <c r="V23" s="10">
        <f t="shared" si="13"/>
        <v>0</v>
      </c>
      <c r="W23" s="119">
        <f t="shared" si="14"/>
        <v>0</v>
      </c>
      <c r="X23" s="25"/>
      <c r="Y23" s="92">
        <f t="shared" si="15"/>
        <v>0</v>
      </c>
      <c r="Z23" s="10">
        <f t="shared" si="16"/>
        <v>0</v>
      </c>
      <c r="AA23" s="25"/>
      <c r="AB23" s="92">
        <f t="shared" si="17"/>
        <v>0</v>
      </c>
      <c r="AC23" s="10">
        <f t="shared" si="18"/>
        <v>0</v>
      </c>
      <c r="AD23" s="25"/>
      <c r="AE23" s="92">
        <f t="shared" si="19"/>
        <v>0</v>
      </c>
      <c r="AF23" s="10">
        <f t="shared" si="20"/>
        <v>0</v>
      </c>
      <c r="AG23" s="119">
        <f t="shared" si="21"/>
        <v>0</v>
      </c>
      <c r="AH23" s="25"/>
      <c r="AI23" s="92">
        <f t="shared" si="22"/>
        <v>0</v>
      </c>
      <c r="AJ23" s="10">
        <f t="shared" si="23"/>
        <v>0</v>
      </c>
      <c r="AK23" s="25"/>
      <c r="AL23" s="92">
        <f t="shared" si="24"/>
        <v>0</v>
      </c>
      <c r="AM23" s="10">
        <f t="shared" si="25"/>
        <v>0</v>
      </c>
      <c r="AN23" s="25"/>
      <c r="AO23" s="92">
        <f t="shared" si="26"/>
        <v>0</v>
      </c>
      <c r="AP23" s="10">
        <f t="shared" si="27"/>
        <v>0</v>
      </c>
      <c r="AQ23" s="119">
        <f t="shared" si="28"/>
        <v>0</v>
      </c>
      <c r="AR23" s="25"/>
      <c r="AS23" s="92">
        <f t="shared" si="29"/>
        <v>0</v>
      </c>
      <c r="AT23" s="10">
        <f t="shared" si="30"/>
        <v>0</v>
      </c>
      <c r="AU23" s="25"/>
      <c r="AV23" s="92">
        <f t="shared" si="31"/>
        <v>0</v>
      </c>
      <c r="AW23" s="10">
        <f t="shared" si="32"/>
        <v>0</v>
      </c>
      <c r="AX23" s="25"/>
      <c r="AY23" s="92">
        <f t="shared" si="33"/>
        <v>0</v>
      </c>
      <c r="AZ23" s="10">
        <f t="shared" si="34"/>
        <v>0</v>
      </c>
      <c r="BA23" s="119">
        <f t="shared" si="35"/>
        <v>0</v>
      </c>
      <c r="BB23" s="25"/>
      <c r="BC23" s="92">
        <f t="shared" si="36"/>
        <v>0</v>
      </c>
      <c r="BD23" s="10">
        <f t="shared" si="37"/>
        <v>0</v>
      </c>
      <c r="BE23" s="25"/>
      <c r="BF23" s="92">
        <f t="shared" si="38"/>
        <v>0</v>
      </c>
      <c r="BG23" s="10">
        <f t="shared" si="39"/>
        <v>0</v>
      </c>
      <c r="BH23" s="25"/>
      <c r="BI23" s="92">
        <f t="shared" si="40"/>
        <v>0</v>
      </c>
      <c r="BJ23" s="10">
        <f t="shared" si="41"/>
        <v>0</v>
      </c>
      <c r="BK23" s="119">
        <f t="shared" si="42"/>
        <v>0</v>
      </c>
      <c r="BL23" s="25"/>
      <c r="BM23" s="92">
        <f t="shared" si="43"/>
        <v>0</v>
      </c>
      <c r="BN23" s="10">
        <f t="shared" si="44"/>
        <v>0</v>
      </c>
      <c r="BO23" s="25">
        <v>0</v>
      </c>
      <c r="BP23" s="92">
        <f t="shared" si="45"/>
        <v>0</v>
      </c>
      <c r="BQ23" s="10">
        <f t="shared" si="46"/>
        <v>0</v>
      </c>
      <c r="BR23" s="25"/>
      <c r="BS23" s="92">
        <f t="shared" si="47"/>
        <v>0</v>
      </c>
      <c r="BT23" s="10">
        <f t="shared" si="48"/>
        <v>0</v>
      </c>
      <c r="BU23" s="119">
        <f t="shared" si="49"/>
        <v>0</v>
      </c>
      <c r="BV23" s="25"/>
      <c r="BW23" s="92">
        <f t="shared" si="50"/>
        <v>0</v>
      </c>
      <c r="BX23" s="10">
        <f t="shared" si="51"/>
        <v>0</v>
      </c>
      <c r="BY23" s="25"/>
      <c r="BZ23" s="92">
        <f t="shared" si="52"/>
        <v>0</v>
      </c>
      <c r="CA23" s="10">
        <f t="shared" si="53"/>
        <v>0</v>
      </c>
      <c r="CB23" s="25"/>
      <c r="CC23" s="92">
        <f t="shared" si="54"/>
        <v>0</v>
      </c>
      <c r="CD23" s="10">
        <f t="shared" si="55"/>
        <v>0</v>
      </c>
      <c r="CE23" s="119">
        <f t="shared" si="56"/>
        <v>0</v>
      </c>
      <c r="CF23" s="25"/>
      <c r="CG23" s="92">
        <f t="shared" si="57"/>
        <v>0</v>
      </c>
      <c r="CH23" s="10">
        <f t="shared" si="58"/>
        <v>0</v>
      </c>
      <c r="CI23" s="25"/>
      <c r="CJ23" s="92">
        <f t="shared" si="59"/>
        <v>0</v>
      </c>
      <c r="CK23" s="10">
        <f t="shared" si="60"/>
        <v>0</v>
      </c>
      <c r="CL23" s="25"/>
      <c r="CM23" s="92">
        <f t="shared" si="61"/>
        <v>0</v>
      </c>
      <c r="CN23" s="10">
        <f t="shared" si="62"/>
        <v>0</v>
      </c>
      <c r="CO23" s="119">
        <f t="shared" si="63"/>
        <v>0</v>
      </c>
      <c r="CP23" s="25"/>
      <c r="CQ23" s="92">
        <f t="shared" si="64"/>
        <v>0</v>
      </c>
      <c r="CR23" s="10">
        <f t="shared" si="65"/>
        <v>0</v>
      </c>
      <c r="CS23" s="25"/>
      <c r="CT23" s="92">
        <f t="shared" si="66"/>
        <v>0</v>
      </c>
      <c r="CU23" s="10">
        <f t="shared" si="67"/>
        <v>0</v>
      </c>
      <c r="CV23" s="25"/>
      <c r="CW23" s="92">
        <f t="shared" si="68"/>
        <v>0</v>
      </c>
      <c r="CX23" s="10">
        <f t="shared" si="69"/>
        <v>0</v>
      </c>
      <c r="CY23" s="119">
        <f t="shared" si="70"/>
        <v>0</v>
      </c>
      <c r="CZ23" s="25"/>
      <c r="DA23" s="92">
        <f t="shared" si="71"/>
        <v>0</v>
      </c>
      <c r="DB23" s="10">
        <f t="shared" si="72"/>
        <v>0</v>
      </c>
      <c r="DC23" s="25"/>
      <c r="DD23" s="92">
        <f t="shared" si="73"/>
        <v>0</v>
      </c>
      <c r="DE23" s="10">
        <f t="shared" si="74"/>
        <v>0</v>
      </c>
      <c r="DF23" s="25"/>
      <c r="DG23" s="92">
        <f t="shared" si="75"/>
        <v>0</v>
      </c>
      <c r="DH23" s="10">
        <f t="shared" si="76"/>
        <v>0</v>
      </c>
      <c r="DI23" s="119">
        <f t="shared" si="77"/>
        <v>0</v>
      </c>
      <c r="DJ23" s="25"/>
      <c r="DK23" s="92">
        <f t="shared" si="78"/>
        <v>0</v>
      </c>
      <c r="DL23" s="10">
        <f t="shared" si="79"/>
        <v>0</v>
      </c>
      <c r="DM23" s="25"/>
      <c r="DN23" s="92">
        <f t="shared" si="80"/>
        <v>0</v>
      </c>
      <c r="DO23" s="10">
        <f t="shared" si="81"/>
        <v>0</v>
      </c>
      <c r="DP23" s="25"/>
      <c r="DQ23" s="92">
        <f t="shared" si="82"/>
        <v>0</v>
      </c>
      <c r="DR23" s="10">
        <f t="shared" si="83"/>
        <v>0</v>
      </c>
      <c r="DS23" s="119">
        <f t="shared" si="84"/>
        <v>0</v>
      </c>
      <c r="DT23" s="25"/>
      <c r="DU23" s="92">
        <f t="shared" si="85"/>
        <v>0</v>
      </c>
      <c r="DV23" s="10">
        <f t="shared" si="86"/>
        <v>0</v>
      </c>
      <c r="DW23" s="25"/>
      <c r="DX23" s="92">
        <f t="shared" si="87"/>
        <v>0</v>
      </c>
      <c r="DY23" s="10">
        <f t="shared" si="88"/>
        <v>0</v>
      </c>
      <c r="DZ23" s="25"/>
      <c r="EA23" s="92">
        <f t="shared" si="89"/>
        <v>0</v>
      </c>
      <c r="EB23" s="10">
        <f t="shared" si="90"/>
        <v>0</v>
      </c>
      <c r="EC23" s="119">
        <f t="shared" si="91"/>
        <v>0</v>
      </c>
      <c r="ED23" s="25"/>
      <c r="EE23" s="92">
        <f t="shared" si="92"/>
        <v>0</v>
      </c>
      <c r="EF23" s="10">
        <f t="shared" si="93"/>
        <v>0</v>
      </c>
      <c r="EG23" s="25"/>
      <c r="EH23" s="92">
        <f t="shared" si="94"/>
        <v>0</v>
      </c>
      <c r="EI23" s="10">
        <f t="shared" si="95"/>
        <v>0</v>
      </c>
      <c r="EJ23" s="25"/>
      <c r="EK23" s="92">
        <f t="shared" si="96"/>
        <v>0</v>
      </c>
      <c r="EL23" s="10">
        <f t="shared" si="97"/>
        <v>0</v>
      </c>
      <c r="EM23" s="119">
        <f t="shared" si="98"/>
        <v>0</v>
      </c>
      <c r="EN23" s="25"/>
      <c r="EO23" s="92">
        <f t="shared" si="99"/>
        <v>0</v>
      </c>
      <c r="EP23" s="10">
        <f t="shared" si="100"/>
        <v>0</v>
      </c>
      <c r="EQ23" s="25"/>
      <c r="ER23" s="92">
        <f t="shared" si="101"/>
        <v>0</v>
      </c>
      <c r="ES23" s="10">
        <f t="shared" si="102"/>
        <v>0</v>
      </c>
      <c r="ET23" s="25"/>
      <c r="EU23" s="92">
        <f t="shared" si="103"/>
        <v>0</v>
      </c>
      <c r="EV23" s="10">
        <f t="shared" si="104"/>
        <v>0</v>
      </c>
      <c r="EW23" s="119">
        <f t="shared" si="105"/>
        <v>0</v>
      </c>
      <c r="EX23" s="25"/>
      <c r="EY23" s="92">
        <f t="shared" si="106"/>
        <v>0</v>
      </c>
      <c r="EZ23" s="10">
        <f t="shared" si="107"/>
        <v>0</v>
      </c>
      <c r="FA23" s="25"/>
      <c r="FB23" s="92">
        <f t="shared" si="108"/>
        <v>0</v>
      </c>
      <c r="FC23" s="10">
        <f t="shared" si="109"/>
        <v>0</v>
      </c>
      <c r="FD23" s="25"/>
      <c r="FE23" s="92">
        <f t="shared" si="110"/>
        <v>0</v>
      </c>
      <c r="FF23" s="10">
        <f t="shared" si="111"/>
        <v>0</v>
      </c>
      <c r="FG23" s="119">
        <f t="shared" si="112"/>
        <v>0</v>
      </c>
      <c r="FH23" s="25"/>
      <c r="FI23" s="92">
        <f t="shared" si="113"/>
        <v>0</v>
      </c>
      <c r="FJ23" s="10">
        <f t="shared" si="114"/>
        <v>0</v>
      </c>
      <c r="FK23" s="25"/>
      <c r="FL23" s="92">
        <f t="shared" si="115"/>
        <v>0</v>
      </c>
      <c r="FM23" s="10">
        <f t="shared" si="116"/>
        <v>0</v>
      </c>
      <c r="FN23" s="25"/>
      <c r="FO23" s="92">
        <f t="shared" si="117"/>
        <v>0</v>
      </c>
      <c r="FP23" s="10">
        <f t="shared" si="118"/>
        <v>0</v>
      </c>
      <c r="FQ23" s="119">
        <f t="shared" si="119"/>
        <v>0</v>
      </c>
      <c r="FR23" s="25"/>
      <c r="FS23" s="92">
        <f t="shared" si="120"/>
        <v>0</v>
      </c>
      <c r="FT23" s="10">
        <f t="shared" si="121"/>
        <v>0</v>
      </c>
      <c r="FU23" s="25"/>
      <c r="FV23" s="92">
        <f t="shared" si="122"/>
        <v>0</v>
      </c>
      <c r="FW23" s="10">
        <f t="shared" si="123"/>
        <v>0</v>
      </c>
      <c r="FX23" s="25"/>
      <c r="FY23" s="92">
        <f t="shared" si="124"/>
        <v>0</v>
      </c>
      <c r="FZ23" s="10">
        <f t="shared" si="125"/>
        <v>0</v>
      </c>
      <c r="GA23" s="119">
        <f t="shared" si="126"/>
        <v>0</v>
      </c>
      <c r="GB23" s="25"/>
      <c r="GC23" s="92">
        <f t="shared" si="127"/>
        <v>0</v>
      </c>
      <c r="GD23" s="10">
        <f t="shared" si="128"/>
        <v>0</v>
      </c>
      <c r="GE23" s="25"/>
      <c r="GF23" s="92">
        <f t="shared" si="129"/>
        <v>0</v>
      </c>
      <c r="GG23" s="10">
        <f t="shared" si="130"/>
        <v>0</v>
      </c>
      <c r="GH23" s="25"/>
      <c r="GI23" s="92">
        <f t="shared" si="131"/>
        <v>0</v>
      </c>
      <c r="GJ23" s="10">
        <f t="shared" si="132"/>
        <v>0</v>
      </c>
      <c r="GK23" s="119">
        <f t="shared" si="133"/>
        <v>0</v>
      </c>
      <c r="GL23" s="25"/>
      <c r="GM23" s="92">
        <f t="shared" si="134"/>
        <v>0</v>
      </c>
      <c r="GN23" s="10">
        <f t="shared" si="135"/>
        <v>0</v>
      </c>
      <c r="GO23" s="25"/>
      <c r="GP23" s="92">
        <f t="shared" si="136"/>
        <v>0</v>
      </c>
      <c r="GQ23" s="10">
        <f t="shared" si="137"/>
        <v>0</v>
      </c>
      <c r="GR23" s="25"/>
      <c r="GS23" s="92">
        <f t="shared" si="138"/>
        <v>0</v>
      </c>
      <c r="GT23" s="10">
        <f t="shared" si="139"/>
        <v>0</v>
      </c>
      <c r="GU23" s="119">
        <f t="shared" si="140"/>
        <v>0</v>
      </c>
      <c r="GV23" s="25"/>
      <c r="GW23" s="92">
        <f t="shared" si="141"/>
        <v>0</v>
      </c>
      <c r="GX23" s="10">
        <f t="shared" si="142"/>
        <v>0</v>
      </c>
      <c r="GY23" s="25"/>
      <c r="GZ23" s="92">
        <f t="shared" si="143"/>
        <v>0</v>
      </c>
      <c r="HA23" s="10">
        <f t="shared" si="144"/>
        <v>0</v>
      </c>
      <c r="HB23" s="25"/>
      <c r="HC23" s="92">
        <f t="shared" si="145"/>
        <v>0</v>
      </c>
      <c r="HD23" s="10">
        <f t="shared" si="146"/>
        <v>0</v>
      </c>
      <c r="HE23" s="119">
        <f t="shared" si="147"/>
        <v>0</v>
      </c>
      <c r="HF23" s="25"/>
      <c r="HG23" s="92">
        <f t="shared" si="148"/>
        <v>0</v>
      </c>
      <c r="HH23" s="10">
        <f t="shared" si="149"/>
        <v>0</v>
      </c>
      <c r="HI23" s="25"/>
      <c r="HJ23" s="92">
        <f t="shared" si="150"/>
        <v>0</v>
      </c>
      <c r="HK23" s="10">
        <f t="shared" si="151"/>
        <v>0</v>
      </c>
      <c r="HL23" s="25"/>
      <c r="HM23" s="92">
        <f t="shared" si="152"/>
        <v>0</v>
      </c>
      <c r="HN23" s="10">
        <f t="shared" si="153"/>
        <v>0</v>
      </c>
      <c r="HO23" s="119">
        <f t="shared" si="154"/>
        <v>0</v>
      </c>
      <c r="HP23" s="25"/>
      <c r="HQ23" s="92">
        <f t="shared" si="155"/>
        <v>0</v>
      </c>
      <c r="HR23" s="10">
        <f t="shared" si="156"/>
        <v>0</v>
      </c>
      <c r="HS23" s="25"/>
      <c r="HT23" s="92">
        <f t="shared" si="157"/>
        <v>0</v>
      </c>
      <c r="HU23" s="10">
        <f t="shared" si="158"/>
        <v>0</v>
      </c>
      <c r="HV23" s="25"/>
      <c r="HW23" s="92">
        <f t="shared" si="159"/>
        <v>0</v>
      </c>
      <c r="HX23" s="10">
        <f t="shared" si="160"/>
        <v>0</v>
      </c>
      <c r="HY23" s="119">
        <f t="shared" si="161"/>
        <v>0</v>
      </c>
      <c r="HZ23" s="25"/>
      <c r="IA23" s="92">
        <f t="shared" si="162"/>
        <v>0</v>
      </c>
      <c r="IB23" s="10">
        <f t="shared" si="163"/>
        <v>0</v>
      </c>
      <c r="IC23" s="25"/>
      <c r="ID23" s="92">
        <f t="shared" si="164"/>
        <v>0</v>
      </c>
      <c r="IE23" s="10">
        <f t="shared" si="165"/>
        <v>0</v>
      </c>
      <c r="IF23" s="25"/>
      <c r="IG23" s="92">
        <f t="shared" si="166"/>
        <v>0</v>
      </c>
      <c r="IH23" s="10">
        <f t="shared" si="167"/>
        <v>0</v>
      </c>
      <c r="II23" s="119">
        <f t="shared" si="168"/>
        <v>0</v>
      </c>
      <c r="IJ23" s="25"/>
      <c r="IK23" s="92">
        <f t="shared" si="169"/>
        <v>0</v>
      </c>
      <c r="IL23" s="10">
        <f t="shared" si="170"/>
        <v>0</v>
      </c>
      <c r="IM23" s="25"/>
      <c r="IN23" s="92">
        <f t="shared" si="171"/>
        <v>0</v>
      </c>
      <c r="IO23" s="10">
        <f t="shared" si="172"/>
        <v>0</v>
      </c>
      <c r="IP23" s="25"/>
      <c r="IQ23" s="92">
        <f t="shared" si="173"/>
        <v>0</v>
      </c>
      <c r="IR23" s="10">
        <f t="shared" si="174"/>
        <v>0</v>
      </c>
      <c r="IS23" s="119">
        <f t="shared" si="175"/>
        <v>0</v>
      </c>
      <c r="IT23" s="25"/>
      <c r="IU23" s="92">
        <f t="shared" si="176"/>
        <v>0</v>
      </c>
      <c r="IV23" s="10">
        <f t="shared" si="177"/>
        <v>0</v>
      </c>
      <c r="IW23" s="25"/>
      <c r="IX23" s="92">
        <f t="shared" si="178"/>
        <v>0</v>
      </c>
      <c r="IY23" s="10">
        <f t="shared" si="179"/>
        <v>0</v>
      </c>
      <c r="IZ23" s="25"/>
      <c r="JA23" s="92">
        <f t="shared" si="180"/>
        <v>0</v>
      </c>
      <c r="JB23" s="10">
        <f t="shared" si="181"/>
        <v>0</v>
      </c>
      <c r="JC23" s="119">
        <f t="shared" si="182"/>
        <v>0</v>
      </c>
      <c r="JD23" s="25"/>
      <c r="JE23" s="92">
        <f t="shared" si="183"/>
        <v>0</v>
      </c>
      <c r="JF23" s="10">
        <f t="shared" si="184"/>
        <v>0</v>
      </c>
      <c r="JG23" s="25"/>
      <c r="JH23" s="92">
        <f t="shared" si="185"/>
        <v>0</v>
      </c>
      <c r="JI23" s="10">
        <f t="shared" si="186"/>
        <v>0</v>
      </c>
      <c r="JJ23" s="25"/>
      <c r="JK23" s="92">
        <f t="shared" si="187"/>
        <v>0</v>
      </c>
      <c r="JL23" s="10">
        <f t="shared" si="188"/>
        <v>0</v>
      </c>
      <c r="JM23" s="119">
        <f t="shared" si="189"/>
        <v>0</v>
      </c>
      <c r="JN23" s="25"/>
      <c r="JO23" s="92">
        <f t="shared" si="190"/>
        <v>0</v>
      </c>
      <c r="JP23" s="10">
        <f t="shared" si="191"/>
        <v>0</v>
      </c>
      <c r="JQ23" s="25"/>
      <c r="JR23" s="92">
        <f t="shared" si="192"/>
        <v>0</v>
      </c>
      <c r="JS23" s="10">
        <f t="shared" si="193"/>
        <v>0</v>
      </c>
      <c r="JT23" s="25"/>
      <c r="JU23" s="92">
        <f t="shared" si="194"/>
        <v>0</v>
      </c>
      <c r="JV23" s="10">
        <f t="shared" si="195"/>
        <v>0</v>
      </c>
      <c r="JW23" s="119">
        <f t="shared" si="196"/>
        <v>0</v>
      </c>
      <c r="JX23" s="25"/>
      <c r="JY23" s="92">
        <f t="shared" si="197"/>
        <v>0</v>
      </c>
      <c r="JZ23" s="10">
        <f t="shared" si="198"/>
        <v>0</v>
      </c>
      <c r="KA23" s="25"/>
      <c r="KB23" s="92">
        <f t="shared" si="199"/>
        <v>0</v>
      </c>
      <c r="KC23" s="10">
        <f t="shared" si="200"/>
        <v>0</v>
      </c>
      <c r="KD23" s="25"/>
      <c r="KE23" s="92">
        <f t="shared" si="201"/>
        <v>0</v>
      </c>
      <c r="KF23" s="10">
        <f t="shared" si="202"/>
        <v>0</v>
      </c>
      <c r="KG23" s="119">
        <f t="shared" si="203"/>
        <v>0</v>
      </c>
      <c r="KH23" s="25"/>
      <c r="KI23" s="92">
        <f t="shared" si="204"/>
        <v>0</v>
      </c>
      <c r="KJ23" s="10">
        <f t="shared" si="205"/>
        <v>0</v>
      </c>
      <c r="KK23" s="25"/>
      <c r="KL23" s="92">
        <f t="shared" si="206"/>
        <v>0</v>
      </c>
      <c r="KM23" s="10">
        <f t="shared" si="207"/>
        <v>0</v>
      </c>
      <c r="KN23" s="25"/>
      <c r="KO23" s="92">
        <f t="shared" si="208"/>
        <v>0</v>
      </c>
      <c r="KP23" s="10">
        <f t="shared" si="209"/>
        <v>0</v>
      </c>
      <c r="KQ23" s="119">
        <f t="shared" si="210"/>
        <v>0</v>
      </c>
      <c r="KR23" s="25"/>
      <c r="KS23" s="92">
        <f t="shared" si="211"/>
        <v>0</v>
      </c>
      <c r="KT23" s="10">
        <f t="shared" si="212"/>
        <v>0</v>
      </c>
      <c r="KU23" s="25"/>
      <c r="KV23" s="92">
        <f t="shared" si="213"/>
        <v>0</v>
      </c>
      <c r="KW23" s="10">
        <f t="shared" si="214"/>
        <v>0</v>
      </c>
      <c r="KX23" s="25"/>
      <c r="KY23" s="92">
        <f t="shared" si="215"/>
        <v>0</v>
      </c>
      <c r="KZ23" s="10">
        <f t="shared" si="216"/>
        <v>0</v>
      </c>
      <c r="LA23" s="119">
        <f t="shared" si="217"/>
        <v>0</v>
      </c>
      <c r="LC23" s="100">
        <f t="shared" si="218"/>
        <v>0</v>
      </c>
      <c r="LD23" s="100">
        <f t="shared" si="5"/>
        <v>0</v>
      </c>
    </row>
    <row r="24" spans="1:316" x14ac:dyDescent="0.25">
      <c r="A24" s="4" t="s">
        <v>15</v>
      </c>
      <c r="B24" s="12">
        <v>72000</v>
      </c>
      <c r="C24" s="4"/>
      <c r="D24" s="25"/>
      <c r="E24" s="92">
        <f t="shared" si="6"/>
        <v>0</v>
      </c>
      <c r="F24" s="10">
        <f t="shared" si="0"/>
        <v>0</v>
      </c>
      <c r="G24" s="25"/>
      <c r="H24" s="92">
        <f t="shared" si="1"/>
        <v>0</v>
      </c>
      <c r="I24" s="10">
        <f t="shared" si="2"/>
        <v>0</v>
      </c>
      <c r="J24" s="25"/>
      <c r="K24" s="92">
        <f t="shared" si="3"/>
        <v>0</v>
      </c>
      <c r="L24" s="10">
        <f t="shared" si="4"/>
        <v>0</v>
      </c>
      <c r="M24" s="119">
        <f t="shared" si="7"/>
        <v>0</v>
      </c>
      <c r="N24" s="25"/>
      <c r="O24" s="92">
        <f t="shared" si="8"/>
        <v>0</v>
      </c>
      <c r="P24" s="10">
        <f t="shared" si="9"/>
        <v>0</v>
      </c>
      <c r="Q24" s="25"/>
      <c r="R24" s="92">
        <f t="shared" si="10"/>
        <v>0</v>
      </c>
      <c r="S24" s="10">
        <f t="shared" si="11"/>
        <v>0</v>
      </c>
      <c r="T24" s="25"/>
      <c r="U24" s="92">
        <f t="shared" si="12"/>
        <v>0</v>
      </c>
      <c r="V24" s="10">
        <f t="shared" si="13"/>
        <v>0</v>
      </c>
      <c r="W24" s="119">
        <f t="shared" si="14"/>
        <v>0</v>
      </c>
      <c r="X24" s="25"/>
      <c r="Y24" s="92">
        <f t="shared" si="15"/>
        <v>0</v>
      </c>
      <c r="Z24" s="10">
        <f t="shared" si="16"/>
        <v>0</v>
      </c>
      <c r="AA24" s="25"/>
      <c r="AB24" s="92">
        <f t="shared" si="17"/>
        <v>0</v>
      </c>
      <c r="AC24" s="10">
        <f t="shared" si="18"/>
        <v>0</v>
      </c>
      <c r="AD24" s="25"/>
      <c r="AE24" s="92">
        <f t="shared" si="19"/>
        <v>0</v>
      </c>
      <c r="AF24" s="10">
        <f t="shared" si="20"/>
        <v>0</v>
      </c>
      <c r="AG24" s="119">
        <f t="shared" si="21"/>
        <v>0</v>
      </c>
      <c r="AH24" s="25"/>
      <c r="AI24" s="92">
        <f t="shared" si="22"/>
        <v>0</v>
      </c>
      <c r="AJ24" s="10">
        <f t="shared" si="23"/>
        <v>0</v>
      </c>
      <c r="AK24" s="25"/>
      <c r="AL24" s="92">
        <f t="shared" si="24"/>
        <v>0</v>
      </c>
      <c r="AM24" s="10">
        <f t="shared" si="25"/>
        <v>0</v>
      </c>
      <c r="AN24" s="25"/>
      <c r="AO24" s="92">
        <f t="shared" si="26"/>
        <v>0</v>
      </c>
      <c r="AP24" s="10">
        <f t="shared" si="27"/>
        <v>0</v>
      </c>
      <c r="AQ24" s="119">
        <f t="shared" si="28"/>
        <v>0</v>
      </c>
      <c r="AR24" s="25"/>
      <c r="AS24" s="92">
        <f t="shared" si="29"/>
        <v>0</v>
      </c>
      <c r="AT24" s="10">
        <f t="shared" si="30"/>
        <v>0</v>
      </c>
      <c r="AU24" s="25"/>
      <c r="AV24" s="92">
        <f t="shared" si="31"/>
        <v>0</v>
      </c>
      <c r="AW24" s="10">
        <f t="shared" si="32"/>
        <v>0</v>
      </c>
      <c r="AX24" s="25"/>
      <c r="AY24" s="92">
        <f t="shared" si="33"/>
        <v>0</v>
      </c>
      <c r="AZ24" s="10">
        <f t="shared" si="34"/>
        <v>0</v>
      </c>
      <c r="BA24" s="119">
        <f t="shared" si="35"/>
        <v>0</v>
      </c>
      <c r="BB24" s="25"/>
      <c r="BC24" s="92">
        <f t="shared" si="36"/>
        <v>0</v>
      </c>
      <c r="BD24" s="10">
        <f t="shared" si="37"/>
        <v>0</v>
      </c>
      <c r="BE24" s="25"/>
      <c r="BF24" s="92">
        <f t="shared" si="38"/>
        <v>0</v>
      </c>
      <c r="BG24" s="10">
        <f t="shared" si="39"/>
        <v>0</v>
      </c>
      <c r="BH24" s="25"/>
      <c r="BI24" s="92">
        <f t="shared" si="40"/>
        <v>0</v>
      </c>
      <c r="BJ24" s="10">
        <f t="shared" si="41"/>
        <v>0</v>
      </c>
      <c r="BK24" s="119">
        <f t="shared" si="42"/>
        <v>0</v>
      </c>
      <c r="BL24" s="25"/>
      <c r="BM24" s="92">
        <f t="shared" si="43"/>
        <v>0</v>
      </c>
      <c r="BN24" s="10">
        <f t="shared" si="44"/>
        <v>0</v>
      </c>
      <c r="BO24" s="25"/>
      <c r="BP24" s="92">
        <f t="shared" si="45"/>
        <v>0</v>
      </c>
      <c r="BQ24" s="10">
        <f t="shared" si="46"/>
        <v>0</v>
      </c>
      <c r="BR24" s="25"/>
      <c r="BS24" s="92">
        <f t="shared" si="47"/>
        <v>0</v>
      </c>
      <c r="BT24" s="10">
        <f t="shared" si="48"/>
        <v>0</v>
      </c>
      <c r="BU24" s="119">
        <f t="shared" si="49"/>
        <v>0</v>
      </c>
      <c r="BV24" s="25"/>
      <c r="BW24" s="92">
        <f t="shared" si="50"/>
        <v>0</v>
      </c>
      <c r="BX24" s="10">
        <f t="shared" si="51"/>
        <v>0</v>
      </c>
      <c r="BY24" s="25"/>
      <c r="BZ24" s="92">
        <f t="shared" si="52"/>
        <v>0</v>
      </c>
      <c r="CA24" s="10">
        <f t="shared" si="53"/>
        <v>0</v>
      </c>
      <c r="CB24" s="25"/>
      <c r="CC24" s="92">
        <f t="shared" si="54"/>
        <v>0</v>
      </c>
      <c r="CD24" s="10">
        <f t="shared" si="55"/>
        <v>0</v>
      </c>
      <c r="CE24" s="119">
        <f t="shared" si="56"/>
        <v>0</v>
      </c>
      <c r="CF24" s="25"/>
      <c r="CG24" s="92">
        <f t="shared" si="57"/>
        <v>0</v>
      </c>
      <c r="CH24" s="10">
        <f t="shared" si="58"/>
        <v>0</v>
      </c>
      <c r="CI24" s="25"/>
      <c r="CJ24" s="92">
        <f t="shared" si="59"/>
        <v>0</v>
      </c>
      <c r="CK24" s="10">
        <f t="shared" si="60"/>
        <v>0</v>
      </c>
      <c r="CL24" s="25"/>
      <c r="CM24" s="92">
        <f t="shared" si="61"/>
        <v>0</v>
      </c>
      <c r="CN24" s="10">
        <f t="shared" si="62"/>
        <v>0</v>
      </c>
      <c r="CO24" s="119">
        <f t="shared" si="63"/>
        <v>0</v>
      </c>
      <c r="CP24" s="25"/>
      <c r="CQ24" s="92">
        <f t="shared" si="64"/>
        <v>0</v>
      </c>
      <c r="CR24" s="10">
        <f t="shared" si="65"/>
        <v>0</v>
      </c>
      <c r="CS24" s="25"/>
      <c r="CT24" s="92">
        <f t="shared" si="66"/>
        <v>0</v>
      </c>
      <c r="CU24" s="10">
        <f t="shared" si="67"/>
        <v>0</v>
      </c>
      <c r="CV24" s="25"/>
      <c r="CW24" s="92">
        <f t="shared" si="68"/>
        <v>0</v>
      </c>
      <c r="CX24" s="10">
        <f t="shared" si="69"/>
        <v>0</v>
      </c>
      <c r="CY24" s="119">
        <f t="shared" si="70"/>
        <v>0</v>
      </c>
      <c r="CZ24" s="25"/>
      <c r="DA24" s="92">
        <f t="shared" si="71"/>
        <v>0</v>
      </c>
      <c r="DB24" s="10">
        <f t="shared" si="72"/>
        <v>0</v>
      </c>
      <c r="DC24" s="25"/>
      <c r="DD24" s="92">
        <f t="shared" si="73"/>
        <v>0</v>
      </c>
      <c r="DE24" s="10">
        <f t="shared" si="74"/>
        <v>0</v>
      </c>
      <c r="DF24" s="25"/>
      <c r="DG24" s="92">
        <f t="shared" si="75"/>
        <v>0</v>
      </c>
      <c r="DH24" s="10">
        <f t="shared" si="76"/>
        <v>0</v>
      </c>
      <c r="DI24" s="119">
        <f t="shared" si="77"/>
        <v>0</v>
      </c>
      <c r="DJ24" s="25"/>
      <c r="DK24" s="92">
        <f t="shared" si="78"/>
        <v>0</v>
      </c>
      <c r="DL24" s="10">
        <f t="shared" si="79"/>
        <v>0</v>
      </c>
      <c r="DM24" s="25"/>
      <c r="DN24" s="92">
        <f t="shared" si="80"/>
        <v>0</v>
      </c>
      <c r="DO24" s="10">
        <f t="shared" si="81"/>
        <v>0</v>
      </c>
      <c r="DP24" s="25"/>
      <c r="DQ24" s="92">
        <f t="shared" si="82"/>
        <v>0</v>
      </c>
      <c r="DR24" s="10">
        <f t="shared" si="83"/>
        <v>0</v>
      </c>
      <c r="DS24" s="119">
        <f t="shared" si="84"/>
        <v>0</v>
      </c>
      <c r="DT24" s="25"/>
      <c r="DU24" s="92">
        <f t="shared" si="85"/>
        <v>0</v>
      </c>
      <c r="DV24" s="10">
        <f t="shared" si="86"/>
        <v>0</v>
      </c>
      <c r="DW24" s="25"/>
      <c r="DX24" s="92">
        <f t="shared" si="87"/>
        <v>0</v>
      </c>
      <c r="DY24" s="10">
        <f t="shared" si="88"/>
        <v>0</v>
      </c>
      <c r="DZ24" s="25"/>
      <c r="EA24" s="92">
        <f t="shared" si="89"/>
        <v>0</v>
      </c>
      <c r="EB24" s="10">
        <f t="shared" si="90"/>
        <v>0</v>
      </c>
      <c r="EC24" s="119">
        <f t="shared" si="91"/>
        <v>0</v>
      </c>
      <c r="ED24" s="25"/>
      <c r="EE24" s="92">
        <f t="shared" si="92"/>
        <v>0</v>
      </c>
      <c r="EF24" s="10">
        <f t="shared" si="93"/>
        <v>0</v>
      </c>
      <c r="EG24" s="25"/>
      <c r="EH24" s="92">
        <f t="shared" si="94"/>
        <v>0</v>
      </c>
      <c r="EI24" s="10">
        <f t="shared" si="95"/>
        <v>0</v>
      </c>
      <c r="EJ24" s="25"/>
      <c r="EK24" s="92">
        <f t="shared" si="96"/>
        <v>0</v>
      </c>
      <c r="EL24" s="10">
        <f t="shared" si="97"/>
        <v>0</v>
      </c>
      <c r="EM24" s="119">
        <f t="shared" si="98"/>
        <v>0</v>
      </c>
      <c r="EN24" s="25"/>
      <c r="EO24" s="92">
        <f t="shared" si="99"/>
        <v>0</v>
      </c>
      <c r="EP24" s="10">
        <f t="shared" si="100"/>
        <v>0</v>
      </c>
      <c r="EQ24" s="25"/>
      <c r="ER24" s="92">
        <f t="shared" si="101"/>
        <v>0</v>
      </c>
      <c r="ES24" s="10">
        <f t="shared" si="102"/>
        <v>0</v>
      </c>
      <c r="ET24" s="25"/>
      <c r="EU24" s="92">
        <f t="shared" si="103"/>
        <v>0</v>
      </c>
      <c r="EV24" s="10">
        <f t="shared" si="104"/>
        <v>0</v>
      </c>
      <c r="EW24" s="119">
        <f t="shared" si="105"/>
        <v>0</v>
      </c>
      <c r="EX24" s="25"/>
      <c r="EY24" s="92">
        <f t="shared" si="106"/>
        <v>0</v>
      </c>
      <c r="EZ24" s="10">
        <f t="shared" si="107"/>
        <v>0</v>
      </c>
      <c r="FA24" s="25"/>
      <c r="FB24" s="92">
        <f t="shared" si="108"/>
        <v>0</v>
      </c>
      <c r="FC24" s="10">
        <f t="shared" si="109"/>
        <v>0</v>
      </c>
      <c r="FD24" s="25"/>
      <c r="FE24" s="92">
        <f t="shared" si="110"/>
        <v>0</v>
      </c>
      <c r="FF24" s="10">
        <f t="shared" si="111"/>
        <v>0</v>
      </c>
      <c r="FG24" s="119">
        <f t="shared" si="112"/>
        <v>0</v>
      </c>
      <c r="FH24" s="25"/>
      <c r="FI24" s="92">
        <f t="shared" si="113"/>
        <v>0</v>
      </c>
      <c r="FJ24" s="10">
        <f t="shared" si="114"/>
        <v>0</v>
      </c>
      <c r="FK24" s="25"/>
      <c r="FL24" s="92">
        <f t="shared" si="115"/>
        <v>0</v>
      </c>
      <c r="FM24" s="10">
        <f t="shared" si="116"/>
        <v>0</v>
      </c>
      <c r="FN24" s="25"/>
      <c r="FO24" s="92">
        <f t="shared" si="117"/>
        <v>0</v>
      </c>
      <c r="FP24" s="10">
        <f t="shared" si="118"/>
        <v>0</v>
      </c>
      <c r="FQ24" s="119">
        <f t="shared" si="119"/>
        <v>0</v>
      </c>
      <c r="FR24" s="25"/>
      <c r="FS24" s="92">
        <f t="shared" si="120"/>
        <v>0</v>
      </c>
      <c r="FT24" s="10">
        <f t="shared" si="121"/>
        <v>0</v>
      </c>
      <c r="FU24" s="25"/>
      <c r="FV24" s="92">
        <f t="shared" si="122"/>
        <v>0</v>
      </c>
      <c r="FW24" s="10">
        <f t="shared" si="123"/>
        <v>0</v>
      </c>
      <c r="FX24" s="25"/>
      <c r="FY24" s="92">
        <f t="shared" si="124"/>
        <v>0</v>
      </c>
      <c r="FZ24" s="10">
        <f t="shared" si="125"/>
        <v>0</v>
      </c>
      <c r="GA24" s="119">
        <f t="shared" si="126"/>
        <v>0</v>
      </c>
      <c r="GB24" s="25"/>
      <c r="GC24" s="92">
        <f t="shared" si="127"/>
        <v>0</v>
      </c>
      <c r="GD24" s="10">
        <f t="shared" si="128"/>
        <v>0</v>
      </c>
      <c r="GE24" s="25"/>
      <c r="GF24" s="92">
        <f t="shared" si="129"/>
        <v>0</v>
      </c>
      <c r="GG24" s="10">
        <f t="shared" si="130"/>
        <v>0</v>
      </c>
      <c r="GH24" s="25"/>
      <c r="GI24" s="92">
        <f t="shared" si="131"/>
        <v>0</v>
      </c>
      <c r="GJ24" s="10">
        <f t="shared" si="132"/>
        <v>0</v>
      </c>
      <c r="GK24" s="119">
        <f t="shared" si="133"/>
        <v>0</v>
      </c>
      <c r="GL24" s="25"/>
      <c r="GM24" s="92">
        <f t="shared" si="134"/>
        <v>0</v>
      </c>
      <c r="GN24" s="10">
        <f t="shared" si="135"/>
        <v>0</v>
      </c>
      <c r="GO24" s="25"/>
      <c r="GP24" s="92">
        <f t="shared" si="136"/>
        <v>0</v>
      </c>
      <c r="GQ24" s="10">
        <f t="shared" si="137"/>
        <v>0</v>
      </c>
      <c r="GR24" s="25"/>
      <c r="GS24" s="92">
        <f t="shared" si="138"/>
        <v>0</v>
      </c>
      <c r="GT24" s="10">
        <f t="shared" si="139"/>
        <v>0</v>
      </c>
      <c r="GU24" s="119">
        <f t="shared" si="140"/>
        <v>0</v>
      </c>
      <c r="GV24" s="25"/>
      <c r="GW24" s="92">
        <f t="shared" si="141"/>
        <v>0</v>
      </c>
      <c r="GX24" s="10">
        <f t="shared" si="142"/>
        <v>0</v>
      </c>
      <c r="GY24" s="25"/>
      <c r="GZ24" s="92">
        <f t="shared" si="143"/>
        <v>0</v>
      </c>
      <c r="HA24" s="10">
        <f t="shared" si="144"/>
        <v>0</v>
      </c>
      <c r="HB24" s="25"/>
      <c r="HC24" s="92">
        <f t="shared" si="145"/>
        <v>0</v>
      </c>
      <c r="HD24" s="10">
        <f t="shared" si="146"/>
        <v>0</v>
      </c>
      <c r="HE24" s="119">
        <f t="shared" si="147"/>
        <v>0</v>
      </c>
      <c r="HF24" s="25"/>
      <c r="HG24" s="92">
        <f t="shared" si="148"/>
        <v>0</v>
      </c>
      <c r="HH24" s="10">
        <f t="shared" si="149"/>
        <v>0</v>
      </c>
      <c r="HI24" s="25"/>
      <c r="HJ24" s="92">
        <f t="shared" si="150"/>
        <v>0</v>
      </c>
      <c r="HK24" s="10">
        <f t="shared" si="151"/>
        <v>0</v>
      </c>
      <c r="HL24" s="25"/>
      <c r="HM24" s="92">
        <f t="shared" si="152"/>
        <v>0</v>
      </c>
      <c r="HN24" s="10">
        <f t="shared" si="153"/>
        <v>0</v>
      </c>
      <c r="HO24" s="119">
        <f t="shared" si="154"/>
        <v>0</v>
      </c>
      <c r="HP24" s="25"/>
      <c r="HQ24" s="92">
        <f t="shared" si="155"/>
        <v>0</v>
      </c>
      <c r="HR24" s="10">
        <f t="shared" si="156"/>
        <v>0</v>
      </c>
      <c r="HS24" s="25"/>
      <c r="HT24" s="92">
        <f t="shared" si="157"/>
        <v>0</v>
      </c>
      <c r="HU24" s="10">
        <f t="shared" si="158"/>
        <v>0</v>
      </c>
      <c r="HV24" s="25"/>
      <c r="HW24" s="92">
        <f t="shared" si="159"/>
        <v>0</v>
      </c>
      <c r="HX24" s="10">
        <f t="shared" si="160"/>
        <v>0</v>
      </c>
      <c r="HY24" s="119">
        <f t="shared" si="161"/>
        <v>0</v>
      </c>
      <c r="HZ24" s="25"/>
      <c r="IA24" s="92">
        <f t="shared" si="162"/>
        <v>0</v>
      </c>
      <c r="IB24" s="10">
        <f t="shared" si="163"/>
        <v>0</v>
      </c>
      <c r="IC24" s="25"/>
      <c r="ID24" s="92">
        <f t="shared" si="164"/>
        <v>0</v>
      </c>
      <c r="IE24" s="10">
        <f t="shared" si="165"/>
        <v>0</v>
      </c>
      <c r="IF24" s="25"/>
      <c r="IG24" s="92">
        <f t="shared" si="166"/>
        <v>0</v>
      </c>
      <c r="IH24" s="10">
        <f t="shared" si="167"/>
        <v>0</v>
      </c>
      <c r="II24" s="119">
        <f t="shared" si="168"/>
        <v>0</v>
      </c>
      <c r="IJ24" s="25"/>
      <c r="IK24" s="92">
        <f t="shared" si="169"/>
        <v>0</v>
      </c>
      <c r="IL24" s="10">
        <f t="shared" si="170"/>
        <v>0</v>
      </c>
      <c r="IM24" s="25"/>
      <c r="IN24" s="92">
        <f t="shared" si="171"/>
        <v>0</v>
      </c>
      <c r="IO24" s="10">
        <f t="shared" si="172"/>
        <v>0</v>
      </c>
      <c r="IP24" s="25"/>
      <c r="IQ24" s="92">
        <f t="shared" si="173"/>
        <v>0</v>
      </c>
      <c r="IR24" s="10">
        <f t="shared" si="174"/>
        <v>0</v>
      </c>
      <c r="IS24" s="119">
        <f t="shared" si="175"/>
        <v>0</v>
      </c>
      <c r="IT24" s="25"/>
      <c r="IU24" s="92">
        <f t="shared" si="176"/>
        <v>0</v>
      </c>
      <c r="IV24" s="10">
        <f t="shared" si="177"/>
        <v>0</v>
      </c>
      <c r="IW24" s="25"/>
      <c r="IX24" s="92">
        <f t="shared" si="178"/>
        <v>0</v>
      </c>
      <c r="IY24" s="10">
        <f t="shared" si="179"/>
        <v>0</v>
      </c>
      <c r="IZ24" s="25"/>
      <c r="JA24" s="92">
        <f t="shared" si="180"/>
        <v>0</v>
      </c>
      <c r="JB24" s="10">
        <f t="shared" si="181"/>
        <v>0</v>
      </c>
      <c r="JC24" s="119">
        <f t="shared" si="182"/>
        <v>0</v>
      </c>
      <c r="JD24" s="25"/>
      <c r="JE24" s="92">
        <f t="shared" si="183"/>
        <v>0</v>
      </c>
      <c r="JF24" s="10">
        <f t="shared" si="184"/>
        <v>0</v>
      </c>
      <c r="JG24" s="25"/>
      <c r="JH24" s="92">
        <f t="shared" si="185"/>
        <v>0</v>
      </c>
      <c r="JI24" s="10">
        <f t="shared" si="186"/>
        <v>0</v>
      </c>
      <c r="JJ24" s="25"/>
      <c r="JK24" s="92">
        <f t="shared" si="187"/>
        <v>0</v>
      </c>
      <c r="JL24" s="10">
        <f t="shared" si="188"/>
        <v>0</v>
      </c>
      <c r="JM24" s="119">
        <f t="shared" si="189"/>
        <v>0</v>
      </c>
      <c r="JN24" s="25"/>
      <c r="JO24" s="92">
        <f t="shared" si="190"/>
        <v>0</v>
      </c>
      <c r="JP24" s="10">
        <f t="shared" si="191"/>
        <v>0</v>
      </c>
      <c r="JQ24" s="25"/>
      <c r="JR24" s="92">
        <f t="shared" si="192"/>
        <v>0</v>
      </c>
      <c r="JS24" s="10">
        <f t="shared" si="193"/>
        <v>0</v>
      </c>
      <c r="JT24" s="25"/>
      <c r="JU24" s="92">
        <f t="shared" si="194"/>
        <v>0</v>
      </c>
      <c r="JV24" s="10">
        <f t="shared" si="195"/>
        <v>0</v>
      </c>
      <c r="JW24" s="119">
        <f t="shared" si="196"/>
        <v>0</v>
      </c>
      <c r="JX24" s="25"/>
      <c r="JY24" s="92">
        <f t="shared" si="197"/>
        <v>0</v>
      </c>
      <c r="JZ24" s="10">
        <f t="shared" si="198"/>
        <v>0</v>
      </c>
      <c r="KA24" s="25"/>
      <c r="KB24" s="92">
        <f t="shared" si="199"/>
        <v>0</v>
      </c>
      <c r="KC24" s="10">
        <f t="shared" si="200"/>
        <v>0</v>
      </c>
      <c r="KD24" s="25"/>
      <c r="KE24" s="92">
        <f t="shared" si="201"/>
        <v>0</v>
      </c>
      <c r="KF24" s="10">
        <f t="shared" si="202"/>
        <v>0</v>
      </c>
      <c r="KG24" s="119">
        <f t="shared" si="203"/>
        <v>0</v>
      </c>
      <c r="KH24" s="25"/>
      <c r="KI24" s="92">
        <f t="shared" si="204"/>
        <v>0</v>
      </c>
      <c r="KJ24" s="10">
        <f t="shared" si="205"/>
        <v>0</v>
      </c>
      <c r="KK24" s="25"/>
      <c r="KL24" s="92">
        <f t="shared" si="206"/>
        <v>0</v>
      </c>
      <c r="KM24" s="10">
        <f t="shared" si="207"/>
        <v>0</v>
      </c>
      <c r="KN24" s="25"/>
      <c r="KO24" s="92">
        <f t="shared" si="208"/>
        <v>0</v>
      </c>
      <c r="KP24" s="10">
        <f t="shared" si="209"/>
        <v>0</v>
      </c>
      <c r="KQ24" s="119">
        <f t="shared" si="210"/>
        <v>0</v>
      </c>
      <c r="KR24" s="25"/>
      <c r="KS24" s="92">
        <f t="shared" si="211"/>
        <v>0</v>
      </c>
      <c r="KT24" s="10">
        <f t="shared" si="212"/>
        <v>0</v>
      </c>
      <c r="KU24" s="25"/>
      <c r="KV24" s="92">
        <f t="shared" si="213"/>
        <v>0</v>
      </c>
      <c r="KW24" s="10">
        <f t="shared" si="214"/>
        <v>0</v>
      </c>
      <c r="KX24" s="25"/>
      <c r="KY24" s="92">
        <f t="shared" si="215"/>
        <v>0</v>
      </c>
      <c r="KZ24" s="10">
        <f t="shared" si="216"/>
        <v>0</v>
      </c>
      <c r="LA24" s="119">
        <f t="shared" si="217"/>
        <v>0</v>
      </c>
      <c r="LC24" s="100">
        <f t="shared" si="218"/>
        <v>0</v>
      </c>
      <c r="LD24" s="100">
        <f t="shared" si="5"/>
        <v>0</v>
      </c>
    </row>
    <row r="25" spans="1:316" x14ac:dyDescent="0.25">
      <c r="A25" s="25" t="s">
        <v>16</v>
      </c>
      <c r="B25" s="12">
        <v>22000</v>
      </c>
      <c r="C25" s="4"/>
      <c r="D25" s="25"/>
      <c r="E25" s="92">
        <f t="shared" si="6"/>
        <v>0</v>
      </c>
      <c r="F25" s="10">
        <f t="shared" si="0"/>
        <v>0</v>
      </c>
      <c r="G25" s="25"/>
      <c r="H25" s="92">
        <f t="shared" si="1"/>
        <v>0</v>
      </c>
      <c r="I25" s="10">
        <f t="shared" si="2"/>
        <v>0</v>
      </c>
      <c r="J25" s="25"/>
      <c r="K25" s="92">
        <f t="shared" si="3"/>
        <v>0</v>
      </c>
      <c r="L25" s="10">
        <f t="shared" si="4"/>
        <v>0</v>
      </c>
      <c r="M25" s="119">
        <f t="shared" si="7"/>
        <v>0</v>
      </c>
      <c r="N25" s="25"/>
      <c r="O25" s="92">
        <f t="shared" si="8"/>
        <v>0</v>
      </c>
      <c r="P25" s="10">
        <f t="shared" si="9"/>
        <v>0</v>
      </c>
      <c r="Q25" s="25"/>
      <c r="R25" s="92">
        <f t="shared" si="10"/>
        <v>0</v>
      </c>
      <c r="S25" s="10">
        <f t="shared" si="11"/>
        <v>0</v>
      </c>
      <c r="T25" s="25"/>
      <c r="U25" s="92">
        <f t="shared" si="12"/>
        <v>0</v>
      </c>
      <c r="V25" s="10">
        <f t="shared" si="13"/>
        <v>0</v>
      </c>
      <c r="W25" s="119">
        <f t="shared" si="14"/>
        <v>0</v>
      </c>
      <c r="X25" s="25"/>
      <c r="Y25" s="92">
        <f t="shared" si="15"/>
        <v>0</v>
      </c>
      <c r="Z25" s="10">
        <f t="shared" si="16"/>
        <v>0</v>
      </c>
      <c r="AA25" s="25"/>
      <c r="AB25" s="92">
        <f t="shared" si="17"/>
        <v>0</v>
      </c>
      <c r="AC25" s="10">
        <f t="shared" si="18"/>
        <v>0</v>
      </c>
      <c r="AD25" s="25"/>
      <c r="AE25" s="92">
        <f t="shared" si="19"/>
        <v>0</v>
      </c>
      <c r="AF25" s="10">
        <f t="shared" si="20"/>
        <v>0</v>
      </c>
      <c r="AG25" s="119">
        <f t="shared" si="21"/>
        <v>0</v>
      </c>
      <c r="AH25" s="25"/>
      <c r="AI25" s="92">
        <f t="shared" si="22"/>
        <v>0</v>
      </c>
      <c r="AJ25" s="10">
        <f t="shared" si="23"/>
        <v>0</v>
      </c>
      <c r="AK25" s="25"/>
      <c r="AL25" s="92">
        <f t="shared" si="24"/>
        <v>0</v>
      </c>
      <c r="AM25" s="10">
        <f t="shared" si="25"/>
        <v>0</v>
      </c>
      <c r="AN25" s="25"/>
      <c r="AO25" s="92">
        <f t="shared" si="26"/>
        <v>0</v>
      </c>
      <c r="AP25" s="10">
        <f t="shared" si="27"/>
        <v>0</v>
      </c>
      <c r="AQ25" s="119">
        <f t="shared" si="28"/>
        <v>0</v>
      </c>
      <c r="AR25" s="25"/>
      <c r="AS25" s="92">
        <f t="shared" si="29"/>
        <v>0</v>
      </c>
      <c r="AT25" s="10">
        <f t="shared" si="30"/>
        <v>0</v>
      </c>
      <c r="AU25" s="25"/>
      <c r="AV25" s="92">
        <f t="shared" si="31"/>
        <v>0</v>
      </c>
      <c r="AW25" s="10">
        <f t="shared" si="32"/>
        <v>0</v>
      </c>
      <c r="AX25" s="25"/>
      <c r="AY25" s="92">
        <f t="shared" si="33"/>
        <v>0</v>
      </c>
      <c r="AZ25" s="10">
        <f t="shared" si="34"/>
        <v>0</v>
      </c>
      <c r="BA25" s="119">
        <f t="shared" si="35"/>
        <v>0</v>
      </c>
      <c r="BB25" s="25"/>
      <c r="BC25" s="92">
        <f t="shared" si="36"/>
        <v>0</v>
      </c>
      <c r="BD25" s="10">
        <f t="shared" si="37"/>
        <v>0</v>
      </c>
      <c r="BE25" s="25"/>
      <c r="BF25" s="92">
        <f t="shared" si="38"/>
        <v>0</v>
      </c>
      <c r="BG25" s="10">
        <f t="shared" si="39"/>
        <v>0</v>
      </c>
      <c r="BH25" s="25"/>
      <c r="BI25" s="92">
        <f t="shared" si="40"/>
        <v>0</v>
      </c>
      <c r="BJ25" s="10">
        <f t="shared" si="41"/>
        <v>0</v>
      </c>
      <c r="BK25" s="119">
        <f t="shared" si="42"/>
        <v>0</v>
      </c>
      <c r="BL25" s="25"/>
      <c r="BM25" s="92">
        <f t="shared" si="43"/>
        <v>0</v>
      </c>
      <c r="BN25" s="10">
        <f t="shared" si="44"/>
        <v>0</v>
      </c>
      <c r="BO25" s="25"/>
      <c r="BP25" s="92">
        <f t="shared" si="45"/>
        <v>0</v>
      </c>
      <c r="BQ25" s="10">
        <f t="shared" si="46"/>
        <v>0</v>
      </c>
      <c r="BR25" s="25"/>
      <c r="BS25" s="92">
        <f t="shared" si="47"/>
        <v>0</v>
      </c>
      <c r="BT25" s="10">
        <f t="shared" si="48"/>
        <v>0</v>
      </c>
      <c r="BU25" s="119">
        <f t="shared" si="49"/>
        <v>0</v>
      </c>
      <c r="BV25" s="25"/>
      <c r="BW25" s="92">
        <f t="shared" si="50"/>
        <v>0</v>
      </c>
      <c r="BX25" s="10">
        <f t="shared" si="51"/>
        <v>0</v>
      </c>
      <c r="BY25" s="25"/>
      <c r="BZ25" s="92">
        <f t="shared" si="52"/>
        <v>0</v>
      </c>
      <c r="CA25" s="10">
        <f t="shared" si="53"/>
        <v>0</v>
      </c>
      <c r="CB25" s="25"/>
      <c r="CC25" s="92">
        <f t="shared" si="54"/>
        <v>0</v>
      </c>
      <c r="CD25" s="10">
        <f t="shared" si="55"/>
        <v>0</v>
      </c>
      <c r="CE25" s="119">
        <f t="shared" si="56"/>
        <v>0</v>
      </c>
      <c r="CF25" s="25"/>
      <c r="CG25" s="92">
        <f t="shared" si="57"/>
        <v>0</v>
      </c>
      <c r="CH25" s="10">
        <f t="shared" si="58"/>
        <v>0</v>
      </c>
      <c r="CI25" s="25"/>
      <c r="CJ25" s="92">
        <f t="shared" si="59"/>
        <v>0</v>
      </c>
      <c r="CK25" s="10">
        <f t="shared" si="60"/>
        <v>0</v>
      </c>
      <c r="CL25" s="25"/>
      <c r="CM25" s="92">
        <f t="shared" si="61"/>
        <v>0</v>
      </c>
      <c r="CN25" s="10">
        <f t="shared" si="62"/>
        <v>0</v>
      </c>
      <c r="CO25" s="119">
        <f t="shared" si="63"/>
        <v>0</v>
      </c>
      <c r="CP25" s="25"/>
      <c r="CQ25" s="92">
        <f t="shared" si="64"/>
        <v>0</v>
      </c>
      <c r="CR25" s="10">
        <f t="shared" si="65"/>
        <v>0</v>
      </c>
      <c r="CS25" s="25"/>
      <c r="CT25" s="92">
        <f t="shared" si="66"/>
        <v>0</v>
      </c>
      <c r="CU25" s="10">
        <f t="shared" si="67"/>
        <v>0</v>
      </c>
      <c r="CV25" s="25"/>
      <c r="CW25" s="92">
        <f t="shared" si="68"/>
        <v>0</v>
      </c>
      <c r="CX25" s="10">
        <f t="shared" si="69"/>
        <v>0</v>
      </c>
      <c r="CY25" s="119">
        <f t="shared" si="70"/>
        <v>0</v>
      </c>
      <c r="CZ25" s="25"/>
      <c r="DA25" s="92">
        <f t="shared" si="71"/>
        <v>0</v>
      </c>
      <c r="DB25" s="10">
        <f t="shared" si="72"/>
        <v>0</v>
      </c>
      <c r="DC25" s="25"/>
      <c r="DD25" s="92">
        <f t="shared" si="73"/>
        <v>0</v>
      </c>
      <c r="DE25" s="10">
        <f t="shared" si="74"/>
        <v>0</v>
      </c>
      <c r="DF25" s="25"/>
      <c r="DG25" s="92">
        <f t="shared" si="75"/>
        <v>0</v>
      </c>
      <c r="DH25" s="10">
        <f t="shared" si="76"/>
        <v>0</v>
      </c>
      <c r="DI25" s="119">
        <f t="shared" si="77"/>
        <v>0</v>
      </c>
      <c r="DJ25" s="25"/>
      <c r="DK25" s="92">
        <f t="shared" si="78"/>
        <v>0</v>
      </c>
      <c r="DL25" s="10">
        <f t="shared" si="79"/>
        <v>0</v>
      </c>
      <c r="DM25" s="25"/>
      <c r="DN25" s="92">
        <f t="shared" si="80"/>
        <v>0</v>
      </c>
      <c r="DO25" s="10">
        <f t="shared" si="81"/>
        <v>0</v>
      </c>
      <c r="DP25" s="25"/>
      <c r="DQ25" s="92">
        <f t="shared" si="82"/>
        <v>0</v>
      </c>
      <c r="DR25" s="10">
        <f t="shared" si="83"/>
        <v>0</v>
      </c>
      <c r="DS25" s="119">
        <f t="shared" si="84"/>
        <v>0</v>
      </c>
      <c r="DT25" s="25"/>
      <c r="DU25" s="92">
        <f t="shared" si="85"/>
        <v>0</v>
      </c>
      <c r="DV25" s="10">
        <f t="shared" si="86"/>
        <v>0</v>
      </c>
      <c r="DW25" s="25"/>
      <c r="DX25" s="92">
        <f t="shared" si="87"/>
        <v>0</v>
      </c>
      <c r="DY25" s="10">
        <f t="shared" si="88"/>
        <v>0</v>
      </c>
      <c r="DZ25" s="25"/>
      <c r="EA25" s="92">
        <f t="shared" si="89"/>
        <v>0</v>
      </c>
      <c r="EB25" s="10">
        <f t="shared" si="90"/>
        <v>0</v>
      </c>
      <c r="EC25" s="119">
        <f t="shared" si="91"/>
        <v>0</v>
      </c>
      <c r="ED25" s="25"/>
      <c r="EE25" s="92">
        <f t="shared" si="92"/>
        <v>0</v>
      </c>
      <c r="EF25" s="10">
        <f t="shared" si="93"/>
        <v>0</v>
      </c>
      <c r="EG25" s="25"/>
      <c r="EH25" s="92">
        <f t="shared" si="94"/>
        <v>0</v>
      </c>
      <c r="EI25" s="10">
        <f t="shared" si="95"/>
        <v>0</v>
      </c>
      <c r="EJ25" s="25"/>
      <c r="EK25" s="92">
        <f t="shared" si="96"/>
        <v>0</v>
      </c>
      <c r="EL25" s="10">
        <f t="shared" si="97"/>
        <v>0</v>
      </c>
      <c r="EM25" s="119">
        <f t="shared" si="98"/>
        <v>0</v>
      </c>
      <c r="EN25" s="25"/>
      <c r="EO25" s="92">
        <f t="shared" si="99"/>
        <v>0</v>
      </c>
      <c r="EP25" s="10">
        <f t="shared" si="100"/>
        <v>0</v>
      </c>
      <c r="EQ25" s="25"/>
      <c r="ER25" s="92">
        <f t="shared" si="101"/>
        <v>0</v>
      </c>
      <c r="ES25" s="10">
        <f t="shared" si="102"/>
        <v>0</v>
      </c>
      <c r="ET25" s="25"/>
      <c r="EU25" s="92">
        <f t="shared" si="103"/>
        <v>0</v>
      </c>
      <c r="EV25" s="10">
        <f t="shared" si="104"/>
        <v>0</v>
      </c>
      <c r="EW25" s="119">
        <f t="shared" si="105"/>
        <v>0</v>
      </c>
      <c r="EX25" s="25"/>
      <c r="EY25" s="92">
        <f t="shared" si="106"/>
        <v>0</v>
      </c>
      <c r="EZ25" s="10">
        <f t="shared" si="107"/>
        <v>0</v>
      </c>
      <c r="FA25" s="25"/>
      <c r="FB25" s="92">
        <f t="shared" si="108"/>
        <v>0</v>
      </c>
      <c r="FC25" s="10">
        <f t="shared" si="109"/>
        <v>0</v>
      </c>
      <c r="FD25" s="25"/>
      <c r="FE25" s="92">
        <f t="shared" si="110"/>
        <v>0</v>
      </c>
      <c r="FF25" s="10">
        <f t="shared" si="111"/>
        <v>0</v>
      </c>
      <c r="FG25" s="119">
        <f t="shared" si="112"/>
        <v>0</v>
      </c>
      <c r="FH25" s="25"/>
      <c r="FI25" s="92">
        <f t="shared" si="113"/>
        <v>0</v>
      </c>
      <c r="FJ25" s="10">
        <f t="shared" si="114"/>
        <v>0</v>
      </c>
      <c r="FK25" s="25"/>
      <c r="FL25" s="92">
        <f t="shared" si="115"/>
        <v>0</v>
      </c>
      <c r="FM25" s="10">
        <f t="shared" si="116"/>
        <v>0</v>
      </c>
      <c r="FN25" s="25"/>
      <c r="FO25" s="92">
        <f t="shared" si="117"/>
        <v>0</v>
      </c>
      <c r="FP25" s="10">
        <f t="shared" si="118"/>
        <v>0</v>
      </c>
      <c r="FQ25" s="119">
        <f t="shared" si="119"/>
        <v>0</v>
      </c>
      <c r="FR25" s="25"/>
      <c r="FS25" s="92">
        <f t="shared" si="120"/>
        <v>0</v>
      </c>
      <c r="FT25" s="10">
        <f t="shared" si="121"/>
        <v>0</v>
      </c>
      <c r="FU25" s="25"/>
      <c r="FV25" s="92">
        <f t="shared" si="122"/>
        <v>0</v>
      </c>
      <c r="FW25" s="10">
        <f t="shared" si="123"/>
        <v>0</v>
      </c>
      <c r="FX25" s="25"/>
      <c r="FY25" s="92">
        <f t="shared" si="124"/>
        <v>0</v>
      </c>
      <c r="FZ25" s="10">
        <f t="shared" si="125"/>
        <v>0</v>
      </c>
      <c r="GA25" s="119">
        <f t="shared" si="126"/>
        <v>0</v>
      </c>
      <c r="GB25" s="25"/>
      <c r="GC25" s="92">
        <f t="shared" si="127"/>
        <v>0</v>
      </c>
      <c r="GD25" s="10">
        <f t="shared" si="128"/>
        <v>0</v>
      </c>
      <c r="GE25" s="25"/>
      <c r="GF25" s="92">
        <f t="shared" si="129"/>
        <v>0</v>
      </c>
      <c r="GG25" s="10">
        <f t="shared" si="130"/>
        <v>0</v>
      </c>
      <c r="GH25" s="25"/>
      <c r="GI25" s="92">
        <f t="shared" si="131"/>
        <v>0</v>
      </c>
      <c r="GJ25" s="10">
        <f t="shared" si="132"/>
        <v>0</v>
      </c>
      <c r="GK25" s="119">
        <f t="shared" si="133"/>
        <v>0</v>
      </c>
      <c r="GL25" s="25"/>
      <c r="GM25" s="92">
        <f t="shared" si="134"/>
        <v>0</v>
      </c>
      <c r="GN25" s="10">
        <f t="shared" si="135"/>
        <v>0</v>
      </c>
      <c r="GO25" s="25"/>
      <c r="GP25" s="92">
        <f t="shared" si="136"/>
        <v>0</v>
      </c>
      <c r="GQ25" s="10">
        <f t="shared" si="137"/>
        <v>0</v>
      </c>
      <c r="GR25" s="25"/>
      <c r="GS25" s="92">
        <f t="shared" si="138"/>
        <v>0</v>
      </c>
      <c r="GT25" s="10">
        <f t="shared" si="139"/>
        <v>0</v>
      </c>
      <c r="GU25" s="119">
        <f t="shared" si="140"/>
        <v>0</v>
      </c>
      <c r="GV25" s="25"/>
      <c r="GW25" s="92">
        <f t="shared" si="141"/>
        <v>0</v>
      </c>
      <c r="GX25" s="10">
        <f t="shared" si="142"/>
        <v>0</v>
      </c>
      <c r="GY25" s="25"/>
      <c r="GZ25" s="92">
        <f t="shared" si="143"/>
        <v>0</v>
      </c>
      <c r="HA25" s="10">
        <f t="shared" si="144"/>
        <v>0</v>
      </c>
      <c r="HB25" s="25"/>
      <c r="HC25" s="92">
        <f t="shared" si="145"/>
        <v>0</v>
      </c>
      <c r="HD25" s="10">
        <f t="shared" si="146"/>
        <v>0</v>
      </c>
      <c r="HE25" s="119">
        <f t="shared" si="147"/>
        <v>0</v>
      </c>
      <c r="HF25" s="25"/>
      <c r="HG25" s="92">
        <f t="shared" si="148"/>
        <v>0</v>
      </c>
      <c r="HH25" s="10">
        <f t="shared" si="149"/>
        <v>0</v>
      </c>
      <c r="HI25" s="25"/>
      <c r="HJ25" s="92">
        <f t="shared" si="150"/>
        <v>0</v>
      </c>
      <c r="HK25" s="10">
        <f t="shared" si="151"/>
        <v>0</v>
      </c>
      <c r="HL25" s="25"/>
      <c r="HM25" s="92">
        <f t="shared" si="152"/>
        <v>0</v>
      </c>
      <c r="HN25" s="10">
        <f t="shared" si="153"/>
        <v>0</v>
      </c>
      <c r="HO25" s="119">
        <f t="shared" si="154"/>
        <v>0</v>
      </c>
      <c r="HP25" s="25"/>
      <c r="HQ25" s="92">
        <f t="shared" si="155"/>
        <v>0</v>
      </c>
      <c r="HR25" s="10">
        <f t="shared" si="156"/>
        <v>0</v>
      </c>
      <c r="HS25" s="25"/>
      <c r="HT25" s="92">
        <f t="shared" si="157"/>
        <v>0</v>
      </c>
      <c r="HU25" s="10">
        <f t="shared" si="158"/>
        <v>0</v>
      </c>
      <c r="HV25" s="25"/>
      <c r="HW25" s="92">
        <f t="shared" si="159"/>
        <v>0</v>
      </c>
      <c r="HX25" s="10">
        <f t="shared" si="160"/>
        <v>0</v>
      </c>
      <c r="HY25" s="119">
        <f t="shared" si="161"/>
        <v>0</v>
      </c>
      <c r="HZ25" s="25"/>
      <c r="IA25" s="92">
        <f t="shared" si="162"/>
        <v>0</v>
      </c>
      <c r="IB25" s="10">
        <f t="shared" si="163"/>
        <v>0</v>
      </c>
      <c r="IC25" s="25"/>
      <c r="ID25" s="92">
        <f t="shared" si="164"/>
        <v>0</v>
      </c>
      <c r="IE25" s="10">
        <f t="shared" si="165"/>
        <v>0</v>
      </c>
      <c r="IF25" s="25"/>
      <c r="IG25" s="92">
        <f t="shared" si="166"/>
        <v>0</v>
      </c>
      <c r="IH25" s="10">
        <f t="shared" si="167"/>
        <v>0</v>
      </c>
      <c r="II25" s="119">
        <f t="shared" si="168"/>
        <v>0</v>
      </c>
      <c r="IJ25" s="25"/>
      <c r="IK25" s="92">
        <f t="shared" si="169"/>
        <v>0</v>
      </c>
      <c r="IL25" s="10">
        <f t="shared" si="170"/>
        <v>0</v>
      </c>
      <c r="IM25" s="25"/>
      <c r="IN25" s="92">
        <f t="shared" si="171"/>
        <v>0</v>
      </c>
      <c r="IO25" s="10">
        <f t="shared" si="172"/>
        <v>0</v>
      </c>
      <c r="IP25" s="25"/>
      <c r="IQ25" s="92">
        <f t="shared" si="173"/>
        <v>0</v>
      </c>
      <c r="IR25" s="10">
        <f t="shared" si="174"/>
        <v>0</v>
      </c>
      <c r="IS25" s="119">
        <f t="shared" si="175"/>
        <v>0</v>
      </c>
      <c r="IT25" s="25"/>
      <c r="IU25" s="92">
        <f t="shared" si="176"/>
        <v>0</v>
      </c>
      <c r="IV25" s="10">
        <f t="shared" si="177"/>
        <v>0</v>
      </c>
      <c r="IW25" s="25"/>
      <c r="IX25" s="92">
        <f t="shared" si="178"/>
        <v>0</v>
      </c>
      <c r="IY25" s="10">
        <f t="shared" si="179"/>
        <v>0</v>
      </c>
      <c r="IZ25" s="25"/>
      <c r="JA25" s="92">
        <f t="shared" si="180"/>
        <v>0</v>
      </c>
      <c r="JB25" s="10">
        <f t="shared" si="181"/>
        <v>0</v>
      </c>
      <c r="JC25" s="119">
        <f t="shared" si="182"/>
        <v>0</v>
      </c>
      <c r="JD25" s="25"/>
      <c r="JE25" s="92">
        <f t="shared" si="183"/>
        <v>0</v>
      </c>
      <c r="JF25" s="10">
        <f t="shared" si="184"/>
        <v>0</v>
      </c>
      <c r="JG25" s="25"/>
      <c r="JH25" s="92">
        <f t="shared" si="185"/>
        <v>0</v>
      </c>
      <c r="JI25" s="10">
        <f t="shared" si="186"/>
        <v>0</v>
      </c>
      <c r="JJ25" s="25"/>
      <c r="JK25" s="92">
        <f t="shared" si="187"/>
        <v>0</v>
      </c>
      <c r="JL25" s="10">
        <f t="shared" si="188"/>
        <v>0</v>
      </c>
      <c r="JM25" s="119">
        <f t="shared" si="189"/>
        <v>0</v>
      </c>
      <c r="JN25" s="25"/>
      <c r="JO25" s="92">
        <f t="shared" si="190"/>
        <v>0</v>
      </c>
      <c r="JP25" s="10">
        <f t="shared" si="191"/>
        <v>0</v>
      </c>
      <c r="JQ25" s="25"/>
      <c r="JR25" s="92">
        <f t="shared" si="192"/>
        <v>0</v>
      </c>
      <c r="JS25" s="10">
        <f t="shared" si="193"/>
        <v>0</v>
      </c>
      <c r="JT25" s="25"/>
      <c r="JU25" s="92">
        <f t="shared" si="194"/>
        <v>0</v>
      </c>
      <c r="JV25" s="10">
        <f t="shared" si="195"/>
        <v>0</v>
      </c>
      <c r="JW25" s="119">
        <f t="shared" si="196"/>
        <v>0</v>
      </c>
      <c r="JX25" s="25"/>
      <c r="JY25" s="92">
        <f t="shared" si="197"/>
        <v>0</v>
      </c>
      <c r="JZ25" s="10">
        <f t="shared" si="198"/>
        <v>0</v>
      </c>
      <c r="KA25" s="25"/>
      <c r="KB25" s="92">
        <f t="shared" si="199"/>
        <v>0</v>
      </c>
      <c r="KC25" s="10">
        <f t="shared" si="200"/>
        <v>0</v>
      </c>
      <c r="KD25" s="25"/>
      <c r="KE25" s="92">
        <f t="shared" si="201"/>
        <v>0</v>
      </c>
      <c r="KF25" s="10">
        <f t="shared" si="202"/>
        <v>0</v>
      </c>
      <c r="KG25" s="119">
        <f t="shared" si="203"/>
        <v>0</v>
      </c>
      <c r="KH25" s="25"/>
      <c r="KI25" s="92">
        <f t="shared" si="204"/>
        <v>0</v>
      </c>
      <c r="KJ25" s="10">
        <f t="shared" si="205"/>
        <v>0</v>
      </c>
      <c r="KK25" s="25"/>
      <c r="KL25" s="92">
        <f t="shared" si="206"/>
        <v>0</v>
      </c>
      <c r="KM25" s="10">
        <f t="shared" si="207"/>
        <v>0</v>
      </c>
      <c r="KN25" s="25"/>
      <c r="KO25" s="92">
        <f t="shared" si="208"/>
        <v>0</v>
      </c>
      <c r="KP25" s="10">
        <f t="shared" si="209"/>
        <v>0</v>
      </c>
      <c r="KQ25" s="119">
        <f t="shared" si="210"/>
        <v>0</v>
      </c>
      <c r="KR25" s="25"/>
      <c r="KS25" s="92">
        <f t="shared" si="211"/>
        <v>0</v>
      </c>
      <c r="KT25" s="10">
        <f t="shared" si="212"/>
        <v>0</v>
      </c>
      <c r="KU25" s="25"/>
      <c r="KV25" s="92">
        <f t="shared" si="213"/>
        <v>0</v>
      </c>
      <c r="KW25" s="10">
        <f t="shared" si="214"/>
        <v>0</v>
      </c>
      <c r="KX25" s="25"/>
      <c r="KY25" s="92">
        <f t="shared" si="215"/>
        <v>0</v>
      </c>
      <c r="KZ25" s="10">
        <f t="shared" si="216"/>
        <v>0</v>
      </c>
      <c r="LA25" s="119">
        <f t="shared" si="217"/>
        <v>0</v>
      </c>
      <c r="LC25" s="100">
        <f t="shared" si="218"/>
        <v>0</v>
      </c>
      <c r="LD25" s="100">
        <f t="shared" si="5"/>
        <v>0</v>
      </c>
    </row>
    <row r="26" spans="1:316" x14ac:dyDescent="0.25">
      <c r="A26" s="4" t="s">
        <v>17</v>
      </c>
      <c r="B26" s="12">
        <v>60000</v>
      </c>
      <c r="C26" s="4">
        <v>100000</v>
      </c>
      <c r="D26" s="25"/>
      <c r="E26" s="92">
        <f t="shared" si="6"/>
        <v>0</v>
      </c>
      <c r="F26" s="10">
        <f t="shared" si="0"/>
        <v>0</v>
      </c>
      <c r="G26" s="25"/>
      <c r="H26" s="92">
        <f t="shared" si="1"/>
        <v>0</v>
      </c>
      <c r="I26" s="10">
        <f t="shared" si="2"/>
        <v>0</v>
      </c>
      <c r="J26" s="25"/>
      <c r="K26" s="92">
        <f t="shared" si="3"/>
        <v>0</v>
      </c>
      <c r="L26" s="10">
        <f t="shared" si="4"/>
        <v>0</v>
      </c>
      <c r="M26" s="119">
        <f t="shared" si="7"/>
        <v>0</v>
      </c>
      <c r="N26" s="25"/>
      <c r="O26" s="92">
        <f t="shared" si="8"/>
        <v>0</v>
      </c>
      <c r="P26" s="10">
        <f t="shared" si="9"/>
        <v>0</v>
      </c>
      <c r="Q26" s="25"/>
      <c r="R26" s="92">
        <f t="shared" si="10"/>
        <v>0</v>
      </c>
      <c r="S26" s="10">
        <f t="shared" si="11"/>
        <v>0</v>
      </c>
      <c r="T26" s="25"/>
      <c r="U26" s="92">
        <f t="shared" si="12"/>
        <v>0</v>
      </c>
      <c r="V26" s="10">
        <f t="shared" si="13"/>
        <v>0</v>
      </c>
      <c r="W26" s="119">
        <f t="shared" si="14"/>
        <v>0</v>
      </c>
      <c r="X26" s="25"/>
      <c r="Y26" s="92">
        <f t="shared" si="15"/>
        <v>0</v>
      </c>
      <c r="Z26" s="10">
        <f t="shared" si="16"/>
        <v>0</v>
      </c>
      <c r="AA26" s="25"/>
      <c r="AB26" s="92">
        <f t="shared" si="17"/>
        <v>0</v>
      </c>
      <c r="AC26" s="10">
        <f t="shared" si="18"/>
        <v>0</v>
      </c>
      <c r="AD26" s="25"/>
      <c r="AE26" s="92">
        <f t="shared" si="19"/>
        <v>0</v>
      </c>
      <c r="AF26" s="10">
        <f t="shared" si="20"/>
        <v>0</v>
      </c>
      <c r="AG26" s="119">
        <f t="shared" si="21"/>
        <v>0</v>
      </c>
      <c r="AH26" s="25"/>
      <c r="AI26" s="92">
        <f t="shared" si="22"/>
        <v>0</v>
      </c>
      <c r="AJ26" s="10">
        <f t="shared" si="23"/>
        <v>0</v>
      </c>
      <c r="AK26" s="25"/>
      <c r="AL26" s="92">
        <f t="shared" si="24"/>
        <v>0</v>
      </c>
      <c r="AM26" s="10">
        <f t="shared" si="25"/>
        <v>0</v>
      </c>
      <c r="AN26" s="25"/>
      <c r="AO26" s="92">
        <f t="shared" si="26"/>
        <v>0</v>
      </c>
      <c r="AP26" s="10">
        <f t="shared" si="27"/>
        <v>0</v>
      </c>
      <c r="AQ26" s="119">
        <f t="shared" si="28"/>
        <v>0</v>
      </c>
      <c r="AR26" s="25"/>
      <c r="AS26" s="92">
        <f t="shared" si="29"/>
        <v>0</v>
      </c>
      <c r="AT26" s="10">
        <f t="shared" si="30"/>
        <v>0</v>
      </c>
      <c r="AU26" s="25"/>
      <c r="AV26" s="92">
        <f t="shared" si="31"/>
        <v>0</v>
      </c>
      <c r="AW26" s="10">
        <f t="shared" si="32"/>
        <v>0</v>
      </c>
      <c r="AX26" s="25"/>
      <c r="AY26" s="92">
        <f t="shared" si="33"/>
        <v>0</v>
      </c>
      <c r="AZ26" s="10">
        <f t="shared" si="34"/>
        <v>0</v>
      </c>
      <c r="BA26" s="119">
        <f t="shared" si="35"/>
        <v>0</v>
      </c>
      <c r="BB26" s="25"/>
      <c r="BC26" s="92">
        <f t="shared" si="36"/>
        <v>0</v>
      </c>
      <c r="BD26" s="10">
        <f t="shared" si="37"/>
        <v>0</v>
      </c>
      <c r="BE26" s="25"/>
      <c r="BF26" s="92">
        <f t="shared" si="38"/>
        <v>0</v>
      </c>
      <c r="BG26" s="10">
        <f t="shared" si="39"/>
        <v>0</v>
      </c>
      <c r="BH26" s="25"/>
      <c r="BI26" s="92">
        <f t="shared" si="40"/>
        <v>0</v>
      </c>
      <c r="BJ26" s="10">
        <f t="shared" si="41"/>
        <v>0</v>
      </c>
      <c r="BK26" s="119">
        <f t="shared" si="42"/>
        <v>0</v>
      </c>
      <c r="BL26" s="25"/>
      <c r="BM26" s="92">
        <f t="shared" si="43"/>
        <v>0</v>
      </c>
      <c r="BN26" s="10">
        <f t="shared" si="44"/>
        <v>0</v>
      </c>
      <c r="BO26" s="25"/>
      <c r="BP26" s="92">
        <f t="shared" si="45"/>
        <v>0</v>
      </c>
      <c r="BQ26" s="10">
        <f t="shared" si="46"/>
        <v>0</v>
      </c>
      <c r="BR26" s="25"/>
      <c r="BS26" s="92">
        <f t="shared" si="47"/>
        <v>0</v>
      </c>
      <c r="BT26" s="10">
        <f t="shared" si="48"/>
        <v>0</v>
      </c>
      <c r="BU26" s="119">
        <f t="shared" si="49"/>
        <v>0</v>
      </c>
      <c r="BV26" s="25"/>
      <c r="BW26" s="92">
        <f t="shared" si="50"/>
        <v>0</v>
      </c>
      <c r="BX26" s="10">
        <f t="shared" si="51"/>
        <v>0</v>
      </c>
      <c r="BY26" s="25"/>
      <c r="BZ26" s="92">
        <f t="shared" si="52"/>
        <v>0</v>
      </c>
      <c r="CA26" s="10">
        <f t="shared" si="53"/>
        <v>0</v>
      </c>
      <c r="CB26" s="25"/>
      <c r="CC26" s="92">
        <f t="shared" si="54"/>
        <v>0</v>
      </c>
      <c r="CD26" s="10">
        <f t="shared" si="55"/>
        <v>0</v>
      </c>
      <c r="CE26" s="119">
        <f t="shared" si="56"/>
        <v>0</v>
      </c>
      <c r="CF26" s="25"/>
      <c r="CG26" s="92">
        <f t="shared" si="57"/>
        <v>0</v>
      </c>
      <c r="CH26" s="10">
        <f t="shared" si="58"/>
        <v>0</v>
      </c>
      <c r="CI26" s="25"/>
      <c r="CJ26" s="92">
        <f t="shared" si="59"/>
        <v>0</v>
      </c>
      <c r="CK26" s="10">
        <f t="shared" si="60"/>
        <v>0</v>
      </c>
      <c r="CL26" s="25"/>
      <c r="CM26" s="92">
        <f t="shared" si="61"/>
        <v>0</v>
      </c>
      <c r="CN26" s="10">
        <f t="shared" si="62"/>
        <v>0</v>
      </c>
      <c r="CO26" s="119">
        <f t="shared" si="63"/>
        <v>0</v>
      </c>
      <c r="CP26" s="25"/>
      <c r="CQ26" s="92">
        <f t="shared" si="64"/>
        <v>0</v>
      </c>
      <c r="CR26" s="10">
        <f t="shared" si="65"/>
        <v>0</v>
      </c>
      <c r="CS26" s="25"/>
      <c r="CT26" s="92">
        <f t="shared" si="66"/>
        <v>0</v>
      </c>
      <c r="CU26" s="10">
        <f t="shared" si="67"/>
        <v>0</v>
      </c>
      <c r="CV26" s="25"/>
      <c r="CW26" s="92">
        <f t="shared" si="68"/>
        <v>0</v>
      </c>
      <c r="CX26" s="10">
        <f t="shared" si="69"/>
        <v>0</v>
      </c>
      <c r="CY26" s="119">
        <f t="shared" si="70"/>
        <v>0</v>
      </c>
      <c r="CZ26" s="25"/>
      <c r="DA26" s="92">
        <f t="shared" si="71"/>
        <v>0</v>
      </c>
      <c r="DB26" s="10">
        <f t="shared" si="72"/>
        <v>0</v>
      </c>
      <c r="DC26" s="25"/>
      <c r="DD26" s="92">
        <f t="shared" si="73"/>
        <v>0</v>
      </c>
      <c r="DE26" s="10">
        <f t="shared" si="74"/>
        <v>0</v>
      </c>
      <c r="DF26" s="25"/>
      <c r="DG26" s="92">
        <f t="shared" si="75"/>
        <v>0</v>
      </c>
      <c r="DH26" s="10">
        <f t="shared" si="76"/>
        <v>0</v>
      </c>
      <c r="DI26" s="119">
        <f t="shared" si="77"/>
        <v>0</v>
      </c>
      <c r="DJ26" s="25"/>
      <c r="DK26" s="92">
        <f t="shared" si="78"/>
        <v>0</v>
      </c>
      <c r="DL26" s="10">
        <f t="shared" si="79"/>
        <v>0</v>
      </c>
      <c r="DM26" s="25"/>
      <c r="DN26" s="92">
        <f t="shared" si="80"/>
        <v>0</v>
      </c>
      <c r="DO26" s="10">
        <f t="shared" si="81"/>
        <v>0</v>
      </c>
      <c r="DP26" s="25"/>
      <c r="DQ26" s="92">
        <f t="shared" si="82"/>
        <v>0</v>
      </c>
      <c r="DR26" s="10">
        <f t="shared" si="83"/>
        <v>0</v>
      </c>
      <c r="DS26" s="119">
        <f t="shared" si="84"/>
        <v>0</v>
      </c>
      <c r="DT26" s="25"/>
      <c r="DU26" s="92">
        <f t="shared" si="85"/>
        <v>0</v>
      </c>
      <c r="DV26" s="10">
        <f t="shared" si="86"/>
        <v>0</v>
      </c>
      <c r="DW26" s="25"/>
      <c r="DX26" s="92">
        <f t="shared" si="87"/>
        <v>0</v>
      </c>
      <c r="DY26" s="10">
        <f t="shared" si="88"/>
        <v>0</v>
      </c>
      <c r="DZ26" s="25"/>
      <c r="EA26" s="92">
        <f t="shared" si="89"/>
        <v>0</v>
      </c>
      <c r="EB26" s="10">
        <f t="shared" si="90"/>
        <v>0</v>
      </c>
      <c r="EC26" s="119">
        <f t="shared" si="91"/>
        <v>0</v>
      </c>
      <c r="ED26" s="25"/>
      <c r="EE26" s="92">
        <f t="shared" si="92"/>
        <v>0</v>
      </c>
      <c r="EF26" s="10">
        <f t="shared" si="93"/>
        <v>0</v>
      </c>
      <c r="EG26" s="25"/>
      <c r="EH26" s="92">
        <f t="shared" si="94"/>
        <v>0</v>
      </c>
      <c r="EI26" s="10">
        <f t="shared" si="95"/>
        <v>0</v>
      </c>
      <c r="EJ26" s="25"/>
      <c r="EK26" s="92">
        <f t="shared" si="96"/>
        <v>0</v>
      </c>
      <c r="EL26" s="10">
        <f t="shared" si="97"/>
        <v>0</v>
      </c>
      <c r="EM26" s="119">
        <f t="shared" si="98"/>
        <v>0</v>
      </c>
      <c r="EN26" s="25"/>
      <c r="EO26" s="92">
        <f t="shared" si="99"/>
        <v>0</v>
      </c>
      <c r="EP26" s="10">
        <f t="shared" si="100"/>
        <v>0</v>
      </c>
      <c r="EQ26" s="25"/>
      <c r="ER26" s="92">
        <f t="shared" si="101"/>
        <v>0</v>
      </c>
      <c r="ES26" s="10">
        <f t="shared" si="102"/>
        <v>0</v>
      </c>
      <c r="ET26" s="25"/>
      <c r="EU26" s="92">
        <f t="shared" si="103"/>
        <v>0</v>
      </c>
      <c r="EV26" s="10">
        <f t="shared" si="104"/>
        <v>0</v>
      </c>
      <c r="EW26" s="119">
        <f t="shared" si="105"/>
        <v>0</v>
      </c>
      <c r="EX26" s="25"/>
      <c r="EY26" s="92">
        <f t="shared" si="106"/>
        <v>0</v>
      </c>
      <c r="EZ26" s="10">
        <f t="shared" si="107"/>
        <v>0</v>
      </c>
      <c r="FA26" s="25"/>
      <c r="FB26" s="92">
        <f t="shared" si="108"/>
        <v>0</v>
      </c>
      <c r="FC26" s="10">
        <f t="shared" si="109"/>
        <v>0</v>
      </c>
      <c r="FD26" s="25"/>
      <c r="FE26" s="92">
        <f t="shared" si="110"/>
        <v>0</v>
      </c>
      <c r="FF26" s="10">
        <f t="shared" si="111"/>
        <v>0</v>
      </c>
      <c r="FG26" s="119">
        <f t="shared" si="112"/>
        <v>0</v>
      </c>
      <c r="FH26" s="25"/>
      <c r="FI26" s="92">
        <f t="shared" si="113"/>
        <v>0</v>
      </c>
      <c r="FJ26" s="10">
        <f t="shared" si="114"/>
        <v>0</v>
      </c>
      <c r="FK26" s="25"/>
      <c r="FL26" s="92">
        <f t="shared" si="115"/>
        <v>0</v>
      </c>
      <c r="FM26" s="10">
        <f t="shared" si="116"/>
        <v>0</v>
      </c>
      <c r="FN26" s="25"/>
      <c r="FO26" s="92">
        <f t="shared" si="117"/>
        <v>0</v>
      </c>
      <c r="FP26" s="10">
        <f t="shared" si="118"/>
        <v>0</v>
      </c>
      <c r="FQ26" s="119">
        <f t="shared" si="119"/>
        <v>0</v>
      </c>
      <c r="FR26" s="25"/>
      <c r="FS26" s="92">
        <f t="shared" si="120"/>
        <v>0</v>
      </c>
      <c r="FT26" s="10">
        <f t="shared" si="121"/>
        <v>0</v>
      </c>
      <c r="FU26" s="25"/>
      <c r="FV26" s="92">
        <f t="shared" si="122"/>
        <v>0</v>
      </c>
      <c r="FW26" s="10">
        <f t="shared" si="123"/>
        <v>0</v>
      </c>
      <c r="FX26" s="25"/>
      <c r="FY26" s="92">
        <f t="shared" si="124"/>
        <v>0</v>
      </c>
      <c r="FZ26" s="10">
        <f t="shared" si="125"/>
        <v>0</v>
      </c>
      <c r="GA26" s="119">
        <f t="shared" si="126"/>
        <v>0</v>
      </c>
      <c r="GB26" s="25"/>
      <c r="GC26" s="92">
        <f t="shared" si="127"/>
        <v>0</v>
      </c>
      <c r="GD26" s="10">
        <f t="shared" si="128"/>
        <v>0</v>
      </c>
      <c r="GE26" s="25"/>
      <c r="GF26" s="92">
        <f t="shared" si="129"/>
        <v>0</v>
      </c>
      <c r="GG26" s="10">
        <f t="shared" si="130"/>
        <v>0</v>
      </c>
      <c r="GH26" s="25"/>
      <c r="GI26" s="92">
        <f t="shared" si="131"/>
        <v>0</v>
      </c>
      <c r="GJ26" s="10">
        <f t="shared" si="132"/>
        <v>0</v>
      </c>
      <c r="GK26" s="119">
        <f t="shared" si="133"/>
        <v>0</v>
      </c>
      <c r="GL26" s="25"/>
      <c r="GM26" s="92">
        <f t="shared" si="134"/>
        <v>0</v>
      </c>
      <c r="GN26" s="10">
        <f t="shared" si="135"/>
        <v>0</v>
      </c>
      <c r="GO26" s="25"/>
      <c r="GP26" s="92">
        <f t="shared" si="136"/>
        <v>0</v>
      </c>
      <c r="GQ26" s="10">
        <f t="shared" si="137"/>
        <v>0</v>
      </c>
      <c r="GR26" s="25"/>
      <c r="GS26" s="92">
        <f t="shared" si="138"/>
        <v>0</v>
      </c>
      <c r="GT26" s="10">
        <f t="shared" si="139"/>
        <v>0</v>
      </c>
      <c r="GU26" s="119">
        <f t="shared" si="140"/>
        <v>0</v>
      </c>
      <c r="GV26" s="25"/>
      <c r="GW26" s="92">
        <f t="shared" si="141"/>
        <v>0</v>
      </c>
      <c r="GX26" s="10">
        <f t="shared" si="142"/>
        <v>0</v>
      </c>
      <c r="GY26" s="25"/>
      <c r="GZ26" s="92">
        <f t="shared" si="143"/>
        <v>0</v>
      </c>
      <c r="HA26" s="10">
        <f t="shared" si="144"/>
        <v>0</v>
      </c>
      <c r="HB26" s="25"/>
      <c r="HC26" s="92">
        <f t="shared" si="145"/>
        <v>0</v>
      </c>
      <c r="HD26" s="10">
        <f t="shared" si="146"/>
        <v>0</v>
      </c>
      <c r="HE26" s="119">
        <f t="shared" si="147"/>
        <v>0</v>
      </c>
      <c r="HF26" s="25"/>
      <c r="HG26" s="92">
        <f t="shared" si="148"/>
        <v>0</v>
      </c>
      <c r="HH26" s="10">
        <f t="shared" si="149"/>
        <v>0</v>
      </c>
      <c r="HI26" s="25"/>
      <c r="HJ26" s="92">
        <f t="shared" si="150"/>
        <v>0</v>
      </c>
      <c r="HK26" s="10">
        <f t="shared" si="151"/>
        <v>0</v>
      </c>
      <c r="HL26" s="25"/>
      <c r="HM26" s="92">
        <f t="shared" si="152"/>
        <v>0</v>
      </c>
      <c r="HN26" s="10">
        <f t="shared" si="153"/>
        <v>0</v>
      </c>
      <c r="HO26" s="119">
        <f t="shared" si="154"/>
        <v>0</v>
      </c>
      <c r="HP26" s="25"/>
      <c r="HQ26" s="92">
        <f t="shared" si="155"/>
        <v>0</v>
      </c>
      <c r="HR26" s="10">
        <f t="shared" si="156"/>
        <v>0</v>
      </c>
      <c r="HS26" s="25"/>
      <c r="HT26" s="92">
        <f t="shared" si="157"/>
        <v>0</v>
      </c>
      <c r="HU26" s="10">
        <f t="shared" si="158"/>
        <v>0</v>
      </c>
      <c r="HV26" s="25"/>
      <c r="HW26" s="92">
        <f t="shared" si="159"/>
        <v>0</v>
      </c>
      <c r="HX26" s="10">
        <f t="shared" si="160"/>
        <v>0</v>
      </c>
      <c r="HY26" s="119">
        <f t="shared" si="161"/>
        <v>0</v>
      </c>
      <c r="HZ26" s="25"/>
      <c r="IA26" s="92">
        <f t="shared" si="162"/>
        <v>0</v>
      </c>
      <c r="IB26" s="10">
        <f t="shared" si="163"/>
        <v>0</v>
      </c>
      <c r="IC26" s="25"/>
      <c r="ID26" s="92">
        <f t="shared" si="164"/>
        <v>0</v>
      </c>
      <c r="IE26" s="10">
        <f t="shared" si="165"/>
        <v>0</v>
      </c>
      <c r="IF26" s="25"/>
      <c r="IG26" s="92">
        <f t="shared" si="166"/>
        <v>0</v>
      </c>
      <c r="IH26" s="10">
        <f t="shared" si="167"/>
        <v>0</v>
      </c>
      <c r="II26" s="119">
        <f t="shared" si="168"/>
        <v>0</v>
      </c>
      <c r="IJ26" s="25"/>
      <c r="IK26" s="92">
        <f t="shared" si="169"/>
        <v>0</v>
      </c>
      <c r="IL26" s="10">
        <f t="shared" si="170"/>
        <v>0</v>
      </c>
      <c r="IM26" s="25"/>
      <c r="IN26" s="92">
        <f t="shared" si="171"/>
        <v>0</v>
      </c>
      <c r="IO26" s="10">
        <f t="shared" si="172"/>
        <v>0</v>
      </c>
      <c r="IP26" s="25"/>
      <c r="IQ26" s="92">
        <f t="shared" si="173"/>
        <v>0</v>
      </c>
      <c r="IR26" s="10">
        <f t="shared" si="174"/>
        <v>0</v>
      </c>
      <c r="IS26" s="119">
        <f t="shared" si="175"/>
        <v>0</v>
      </c>
      <c r="IT26" s="25"/>
      <c r="IU26" s="92">
        <f t="shared" si="176"/>
        <v>0</v>
      </c>
      <c r="IV26" s="10">
        <f t="shared" si="177"/>
        <v>0</v>
      </c>
      <c r="IW26" s="25"/>
      <c r="IX26" s="92">
        <f t="shared" si="178"/>
        <v>0</v>
      </c>
      <c r="IY26" s="10">
        <f t="shared" si="179"/>
        <v>0</v>
      </c>
      <c r="IZ26" s="25"/>
      <c r="JA26" s="92">
        <f t="shared" si="180"/>
        <v>0</v>
      </c>
      <c r="JB26" s="10">
        <f t="shared" si="181"/>
        <v>0</v>
      </c>
      <c r="JC26" s="119">
        <f t="shared" si="182"/>
        <v>0</v>
      </c>
      <c r="JD26" s="25"/>
      <c r="JE26" s="92">
        <f t="shared" si="183"/>
        <v>0</v>
      </c>
      <c r="JF26" s="10">
        <f t="shared" si="184"/>
        <v>0</v>
      </c>
      <c r="JG26" s="25"/>
      <c r="JH26" s="92">
        <f t="shared" si="185"/>
        <v>0</v>
      </c>
      <c r="JI26" s="10">
        <f t="shared" si="186"/>
        <v>0</v>
      </c>
      <c r="JJ26" s="25"/>
      <c r="JK26" s="92">
        <f t="shared" si="187"/>
        <v>0</v>
      </c>
      <c r="JL26" s="10">
        <f t="shared" si="188"/>
        <v>0</v>
      </c>
      <c r="JM26" s="119">
        <f t="shared" si="189"/>
        <v>0</v>
      </c>
      <c r="JN26" s="25"/>
      <c r="JO26" s="92">
        <f t="shared" si="190"/>
        <v>0</v>
      </c>
      <c r="JP26" s="10">
        <f t="shared" si="191"/>
        <v>0</v>
      </c>
      <c r="JQ26" s="25"/>
      <c r="JR26" s="92">
        <f t="shared" si="192"/>
        <v>0</v>
      </c>
      <c r="JS26" s="10">
        <f t="shared" si="193"/>
        <v>0</v>
      </c>
      <c r="JT26" s="25"/>
      <c r="JU26" s="92">
        <f t="shared" si="194"/>
        <v>0</v>
      </c>
      <c r="JV26" s="10">
        <f t="shared" si="195"/>
        <v>0</v>
      </c>
      <c r="JW26" s="119">
        <f t="shared" si="196"/>
        <v>0</v>
      </c>
      <c r="JX26" s="25"/>
      <c r="JY26" s="92">
        <f t="shared" si="197"/>
        <v>0</v>
      </c>
      <c r="JZ26" s="10">
        <f t="shared" si="198"/>
        <v>0</v>
      </c>
      <c r="KA26" s="25"/>
      <c r="KB26" s="92">
        <f t="shared" si="199"/>
        <v>0</v>
      </c>
      <c r="KC26" s="10">
        <f t="shared" si="200"/>
        <v>0</v>
      </c>
      <c r="KD26" s="25"/>
      <c r="KE26" s="92">
        <f t="shared" si="201"/>
        <v>0</v>
      </c>
      <c r="KF26" s="10">
        <f t="shared" si="202"/>
        <v>0</v>
      </c>
      <c r="KG26" s="119">
        <f t="shared" si="203"/>
        <v>0</v>
      </c>
      <c r="KH26" s="25"/>
      <c r="KI26" s="92">
        <f t="shared" si="204"/>
        <v>0</v>
      </c>
      <c r="KJ26" s="10">
        <f t="shared" si="205"/>
        <v>0</v>
      </c>
      <c r="KK26" s="25"/>
      <c r="KL26" s="92">
        <f t="shared" si="206"/>
        <v>0</v>
      </c>
      <c r="KM26" s="10">
        <f t="shared" si="207"/>
        <v>0</v>
      </c>
      <c r="KN26" s="25"/>
      <c r="KO26" s="92">
        <f t="shared" si="208"/>
        <v>0</v>
      </c>
      <c r="KP26" s="10">
        <f t="shared" si="209"/>
        <v>0</v>
      </c>
      <c r="KQ26" s="119">
        <f t="shared" si="210"/>
        <v>0</v>
      </c>
      <c r="KR26" s="25"/>
      <c r="KS26" s="92">
        <f t="shared" si="211"/>
        <v>0</v>
      </c>
      <c r="KT26" s="10">
        <f t="shared" si="212"/>
        <v>0</v>
      </c>
      <c r="KU26" s="25"/>
      <c r="KV26" s="92">
        <f t="shared" si="213"/>
        <v>0</v>
      </c>
      <c r="KW26" s="10">
        <f t="shared" si="214"/>
        <v>0</v>
      </c>
      <c r="KX26" s="25"/>
      <c r="KY26" s="92">
        <f t="shared" si="215"/>
        <v>0</v>
      </c>
      <c r="KZ26" s="10">
        <f t="shared" si="216"/>
        <v>0</v>
      </c>
      <c r="LA26" s="119">
        <f t="shared" si="217"/>
        <v>0</v>
      </c>
      <c r="LC26" s="100">
        <f t="shared" si="218"/>
        <v>0</v>
      </c>
      <c r="LD26" s="100">
        <f t="shared" si="5"/>
        <v>0</v>
      </c>
    </row>
    <row r="27" spans="1:316" x14ac:dyDescent="0.25">
      <c r="A27" s="4" t="s">
        <v>174</v>
      </c>
      <c r="B27" s="12">
        <v>55000</v>
      </c>
      <c r="C27" s="4">
        <v>100000</v>
      </c>
      <c r="D27" s="25"/>
      <c r="E27" s="92">
        <f t="shared" si="6"/>
        <v>0</v>
      </c>
      <c r="F27" s="10">
        <f t="shared" si="0"/>
        <v>0</v>
      </c>
      <c r="G27" s="25">
        <f>1</f>
        <v>1</v>
      </c>
      <c r="H27" s="92">
        <f t="shared" si="1"/>
        <v>55000</v>
      </c>
      <c r="I27" s="10">
        <f t="shared" si="2"/>
        <v>100000</v>
      </c>
      <c r="J27" s="25"/>
      <c r="K27" s="92">
        <f t="shared" si="3"/>
        <v>0</v>
      </c>
      <c r="L27" s="10">
        <f t="shared" si="4"/>
        <v>0</v>
      </c>
      <c r="M27" s="119">
        <f t="shared" si="7"/>
        <v>1</v>
      </c>
      <c r="N27" s="25"/>
      <c r="O27" s="92">
        <f t="shared" si="8"/>
        <v>0</v>
      </c>
      <c r="P27" s="10">
        <f t="shared" si="9"/>
        <v>0</v>
      </c>
      <c r="Q27" s="25"/>
      <c r="R27" s="92">
        <f t="shared" si="10"/>
        <v>0</v>
      </c>
      <c r="S27" s="10">
        <f t="shared" si="11"/>
        <v>0</v>
      </c>
      <c r="T27" s="25"/>
      <c r="U27" s="92">
        <f t="shared" si="12"/>
        <v>0</v>
      </c>
      <c r="V27" s="10">
        <f t="shared" si="13"/>
        <v>0</v>
      </c>
      <c r="W27" s="119"/>
      <c r="X27" s="25"/>
      <c r="Y27" s="92">
        <f t="shared" si="15"/>
        <v>0</v>
      </c>
      <c r="Z27" s="10">
        <f t="shared" si="16"/>
        <v>0</v>
      </c>
      <c r="AA27" s="25"/>
      <c r="AB27" s="92">
        <f t="shared" si="17"/>
        <v>0</v>
      </c>
      <c r="AC27" s="10">
        <f t="shared" si="18"/>
        <v>0</v>
      </c>
      <c r="AD27" s="25"/>
      <c r="AE27" s="92">
        <f t="shared" si="19"/>
        <v>0</v>
      </c>
      <c r="AF27" s="10">
        <f t="shared" si="20"/>
        <v>0</v>
      </c>
      <c r="AG27" s="119"/>
      <c r="AH27" s="25"/>
      <c r="AI27" s="92">
        <f t="shared" si="22"/>
        <v>0</v>
      </c>
      <c r="AJ27" s="10">
        <f t="shared" si="23"/>
        <v>0</v>
      </c>
      <c r="AK27" s="25"/>
      <c r="AL27" s="92">
        <f t="shared" si="24"/>
        <v>0</v>
      </c>
      <c r="AM27" s="10">
        <f t="shared" si="25"/>
        <v>0</v>
      </c>
      <c r="AN27" s="25"/>
      <c r="AO27" s="92">
        <f t="shared" si="26"/>
        <v>0</v>
      </c>
      <c r="AP27" s="10">
        <f t="shared" si="27"/>
        <v>0</v>
      </c>
      <c r="AQ27" s="119">
        <f t="shared" si="28"/>
        <v>0</v>
      </c>
      <c r="AR27" s="25"/>
      <c r="AS27" s="92">
        <f t="shared" si="29"/>
        <v>0</v>
      </c>
      <c r="AT27" s="10">
        <f t="shared" si="30"/>
        <v>0</v>
      </c>
      <c r="AU27" s="25"/>
      <c r="AV27" s="92">
        <f t="shared" si="31"/>
        <v>0</v>
      </c>
      <c r="AW27" s="10">
        <f t="shared" si="32"/>
        <v>0</v>
      </c>
      <c r="AX27" s="25"/>
      <c r="AY27" s="92">
        <f t="shared" si="33"/>
        <v>0</v>
      </c>
      <c r="AZ27" s="10">
        <f t="shared" si="34"/>
        <v>0</v>
      </c>
      <c r="BA27" s="119">
        <f t="shared" si="35"/>
        <v>0</v>
      </c>
      <c r="BB27" s="25"/>
      <c r="BC27" s="92">
        <f t="shared" si="36"/>
        <v>0</v>
      </c>
      <c r="BD27" s="10">
        <f t="shared" si="37"/>
        <v>0</v>
      </c>
      <c r="BE27" s="25"/>
      <c r="BF27" s="92">
        <f t="shared" si="38"/>
        <v>0</v>
      </c>
      <c r="BG27" s="10">
        <f t="shared" si="39"/>
        <v>0</v>
      </c>
      <c r="BH27" s="25"/>
      <c r="BI27" s="92">
        <f t="shared" si="40"/>
        <v>0</v>
      </c>
      <c r="BJ27" s="10">
        <f t="shared" si="41"/>
        <v>0</v>
      </c>
      <c r="BK27" s="119">
        <f t="shared" si="42"/>
        <v>0</v>
      </c>
      <c r="BL27" s="25"/>
      <c r="BM27" s="92">
        <f t="shared" si="43"/>
        <v>0</v>
      </c>
      <c r="BN27" s="10">
        <f t="shared" si="44"/>
        <v>0</v>
      </c>
      <c r="BO27" s="25"/>
      <c r="BP27" s="92">
        <f t="shared" si="45"/>
        <v>0</v>
      </c>
      <c r="BQ27" s="10">
        <f t="shared" si="46"/>
        <v>0</v>
      </c>
      <c r="BR27" s="25"/>
      <c r="BS27" s="92">
        <f t="shared" si="47"/>
        <v>0</v>
      </c>
      <c r="BT27" s="10">
        <f t="shared" si="48"/>
        <v>0</v>
      </c>
      <c r="BU27" s="119">
        <f t="shared" si="49"/>
        <v>0</v>
      </c>
      <c r="BV27" s="25"/>
      <c r="BW27" s="92">
        <f t="shared" si="50"/>
        <v>0</v>
      </c>
      <c r="BX27" s="10">
        <f t="shared" si="51"/>
        <v>0</v>
      </c>
      <c r="BY27" s="25"/>
      <c r="BZ27" s="92">
        <f t="shared" si="52"/>
        <v>0</v>
      </c>
      <c r="CA27" s="10">
        <f t="shared" si="53"/>
        <v>0</v>
      </c>
      <c r="CB27" s="25"/>
      <c r="CC27" s="92">
        <f t="shared" si="54"/>
        <v>0</v>
      </c>
      <c r="CD27" s="10">
        <f t="shared" si="55"/>
        <v>0</v>
      </c>
      <c r="CE27" s="119">
        <f t="shared" si="56"/>
        <v>0</v>
      </c>
      <c r="CF27" s="25"/>
      <c r="CG27" s="92">
        <f t="shared" si="57"/>
        <v>0</v>
      </c>
      <c r="CH27" s="10">
        <f t="shared" si="58"/>
        <v>0</v>
      </c>
      <c r="CI27" s="25"/>
      <c r="CJ27" s="92">
        <f t="shared" si="59"/>
        <v>0</v>
      </c>
      <c r="CK27" s="10">
        <f t="shared" si="60"/>
        <v>0</v>
      </c>
      <c r="CL27" s="25"/>
      <c r="CM27" s="92">
        <f t="shared" si="61"/>
        <v>0</v>
      </c>
      <c r="CN27" s="10">
        <f t="shared" si="62"/>
        <v>0</v>
      </c>
      <c r="CO27" s="119">
        <f t="shared" si="63"/>
        <v>0</v>
      </c>
      <c r="CP27" s="25"/>
      <c r="CQ27" s="92">
        <f t="shared" si="64"/>
        <v>0</v>
      </c>
      <c r="CR27" s="10">
        <f t="shared" si="65"/>
        <v>0</v>
      </c>
      <c r="CS27" s="25"/>
      <c r="CT27" s="92">
        <f t="shared" si="66"/>
        <v>0</v>
      </c>
      <c r="CU27" s="10">
        <f t="shared" si="67"/>
        <v>0</v>
      </c>
      <c r="CV27" s="25"/>
      <c r="CW27" s="92">
        <f t="shared" si="68"/>
        <v>0</v>
      </c>
      <c r="CX27" s="10">
        <f t="shared" si="69"/>
        <v>0</v>
      </c>
      <c r="CY27" s="119">
        <f t="shared" si="70"/>
        <v>0</v>
      </c>
      <c r="CZ27" s="25"/>
      <c r="DA27" s="92">
        <f t="shared" si="71"/>
        <v>0</v>
      </c>
      <c r="DB27" s="10">
        <f t="shared" si="72"/>
        <v>0</v>
      </c>
      <c r="DC27" s="25"/>
      <c r="DD27" s="92">
        <f t="shared" si="73"/>
        <v>0</v>
      </c>
      <c r="DE27" s="10">
        <f t="shared" si="74"/>
        <v>0</v>
      </c>
      <c r="DF27" s="25"/>
      <c r="DG27" s="92">
        <f t="shared" si="75"/>
        <v>0</v>
      </c>
      <c r="DH27" s="10">
        <f t="shared" si="76"/>
        <v>0</v>
      </c>
      <c r="DI27" s="119">
        <f t="shared" si="77"/>
        <v>0</v>
      </c>
      <c r="DJ27" s="25"/>
      <c r="DK27" s="92">
        <f t="shared" si="78"/>
        <v>0</v>
      </c>
      <c r="DL27" s="10">
        <f t="shared" si="79"/>
        <v>0</v>
      </c>
      <c r="DM27" s="25"/>
      <c r="DN27" s="92">
        <f t="shared" si="80"/>
        <v>0</v>
      </c>
      <c r="DO27" s="10">
        <f t="shared" si="81"/>
        <v>0</v>
      </c>
      <c r="DP27" s="25"/>
      <c r="DQ27" s="92">
        <f t="shared" si="82"/>
        <v>0</v>
      </c>
      <c r="DR27" s="10">
        <f t="shared" si="83"/>
        <v>0</v>
      </c>
      <c r="DS27" s="119">
        <f t="shared" si="84"/>
        <v>0</v>
      </c>
      <c r="DT27" s="25"/>
      <c r="DU27" s="92">
        <f t="shared" si="85"/>
        <v>0</v>
      </c>
      <c r="DV27" s="10">
        <f t="shared" si="86"/>
        <v>0</v>
      </c>
      <c r="DW27" s="25"/>
      <c r="DX27" s="92">
        <f t="shared" si="87"/>
        <v>0</v>
      </c>
      <c r="DY27" s="10">
        <f t="shared" si="88"/>
        <v>0</v>
      </c>
      <c r="DZ27" s="25"/>
      <c r="EA27" s="92">
        <f t="shared" si="89"/>
        <v>0</v>
      </c>
      <c r="EB27" s="10">
        <f t="shared" si="90"/>
        <v>0</v>
      </c>
      <c r="EC27" s="119">
        <f t="shared" si="91"/>
        <v>0</v>
      </c>
      <c r="ED27" s="25"/>
      <c r="EE27" s="92">
        <f t="shared" si="92"/>
        <v>0</v>
      </c>
      <c r="EF27" s="10">
        <f t="shared" si="93"/>
        <v>0</v>
      </c>
      <c r="EG27" s="25"/>
      <c r="EH27" s="92">
        <f t="shared" si="94"/>
        <v>0</v>
      </c>
      <c r="EI27" s="10">
        <f t="shared" si="95"/>
        <v>0</v>
      </c>
      <c r="EJ27" s="25"/>
      <c r="EK27" s="92">
        <f t="shared" si="96"/>
        <v>0</v>
      </c>
      <c r="EL27" s="10">
        <f t="shared" si="97"/>
        <v>0</v>
      </c>
      <c r="EM27" s="119">
        <f t="shared" si="98"/>
        <v>0</v>
      </c>
      <c r="EN27" s="25"/>
      <c r="EO27" s="92">
        <f t="shared" si="99"/>
        <v>0</v>
      </c>
      <c r="EP27" s="10">
        <f t="shared" si="100"/>
        <v>0</v>
      </c>
      <c r="EQ27" s="25"/>
      <c r="ER27" s="92">
        <f t="shared" si="101"/>
        <v>0</v>
      </c>
      <c r="ES27" s="10">
        <f t="shared" si="102"/>
        <v>0</v>
      </c>
      <c r="ET27" s="25"/>
      <c r="EU27" s="92">
        <f t="shared" si="103"/>
        <v>0</v>
      </c>
      <c r="EV27" s="10">
        <f t="shared" si="104"/>
        <v>0</v>
      </c>
      <c r="EW27" s="119">
        <f t="shared" si="105"/>
        <v>0</v>
      </c>
      <c r="EX27" s="25"/>
      <c r="EY27" s="92">
        <f t="shared" si="106"/>
        <v>0</v>
      </c>
      <c r="EZ27" s="10">
        <f t="shared" si="107"/>
        <v>0</v>
      </c>
      <c r="FA27" s="25">
        <f>1</f>
        <v>1</v>
      </c>
      <c r="FB27" s="92">
        <f t="shared" si="108"/>
        <v>55000</v>
      </c>
      <c r="FC27" s="10">
        <f t="shared" si="109"/>
        <v>100000</v>
      </c>
      <c r="FD27" s="25"/>
      <c r="FE27" s="92">
        <f t="shared" si="110"/>
        <v>0</v>
      </c>
      <c r="FF27" s="10">
        <f t="shared" si="111"/>
        <v>0</v>
      </c>
      <c r="FG27" s="119">
        <f t="shared" si="112"/>
        <v>1</v>
      </c>
      <c r="FH27" s="25"/>
      <c r="FI27" s="92">
        <f t="shared" si="113"/>
        <v>0</v>
      </c>
      <c r="FJ27" s="10">
        <f t="shared" si="114"/>
        <v>0</v>
      </c>
      <c r="FK27" s="25"/>
      <c r="FL27" s="92">
        <f t="shared" si="115"/>
        <v>0</v>
      </c>
      <c r="FM27" s="10">
        <f t="shared" si="116"/>
        <v>0</v>
      </c>
      <c r="FN27" s="25"/>
      <c r="FO27" s="92">
        <f t="shared" si="117"/>
        <v>0</v>
      </c>
      <c r="FP27" s="10">
        <f t="shared" si="118"/>
        <v>0</v>
      </c>
      <c r="FQ27" s="119">
        <f t="shared" si="119"/>
        <v>0</v>
      </c>
      <c r="FR27" s="25"/>
      <c r="FS27" s="92">
        <f t="shared" si="120"/>
        <v>0</v>
      </c>
      <c r="FT27" s="10">
        <f t="shared" si="121"/>
        <v>0</v>
      </c>
      <c r="FU27" s="25"/>
      <c r="FV27" s="92">
        <f t="shared" si="122"/>
        <v>0</v>
      </c>
      <c r="FW27" s="10">
        <f t="shared" si="123"/>
        <v>0</v>
      </c>
      <c r="FX27" s="25"/>
      <c r="FY27" s="92">
        <f t="shared" si="124"/>
        <v>0</v>
      </c>
      <c r="FZ27" s="10">
        <f t="shared" si="125"/>
        <v>0</v>
      </c>
      <c r="GA27" s="119">
        <f t="shared" si="126"/>
        <v>0</v>
      </c>
      <c r="GB27" s="25">
        <v>1</v>
      </c>
      <c r="GC27" s="92">
        <f t="shared" si="127"/>
        <v>55000</v>
      </c>
      <c r="GD27" s="10">
        <f t="shared" si="128"/>
        <v>100000</v>
      </c>
      <c r="GE27" s="25"/>
      <c r="GF27" s="92">
        <f t="shared" si="129"/>
        <v>0</v>
      </c>
      <c r="GG27" s="10">
        <f t="shared" si="130"/>
        <v>0</v>
      </c>
      <c r="GH27" s="25"/>
      <c r="GI27" s="92">
        <f t="shared" si="131"/>
        <v>0</v>
      </c>
      <c r="GJ27" s="10">
        <f t="shared" si="132"/>
        <v>0</v>
      </c>
      <c r="GK27" s="119">
        <f t="shared" si="133"/>
        <v>1</v>
      </c>
      <c r="GL27" s="25"/>
      <c r="GM27" s="92">
        <f t="shared" si="134"/>
        <v>0</v>
      </c>
      <c r="GN27" s="10">
        <f t="shared" si="135"/>
        <v>0</v>
      </c>
      <c r="GO27" s="25"/>
      <c r="GP27" s="92">
        <f t="shared" si="136"/>
        <v>0</v>
      </c>
      <c r="GQ27" s="10">
        <f t="shared" si="137"/>
        <v>0</v>
      </c>
      <c r="GR27" s="25"/>
      <c r="GS27" s="92">
        <f t="shared" si="138"/>
        <v>0</v>
      </c>
      <c r="GT27" s="10">
        <f t="shared" si="139"/>
        <v>0</v>
      </c>
      <c r="GU27" s="119">
        <f t="shared" si="140"/>
        <v>0</v>
      </c>
      <c r="GV27" s="25"/>
      <c r="GW27" s="92">
        <f t="shared" si="141"/>
        <v>0</v>
      </c>
      <c r="GX27" s="10">
        <f t="shared" si="142"/>
        <v>0</v>
      </c>
      <c r="GY27" s="25"/>
      <c r="GZ27" s="92">
        <f t="shared" si="143"/>
        <v>0</v>
      </c>
      <c r="HA27" s="10">
        <f t="shared" si="144"/>
        <v>0</v>
      </c>
      <c r="HB27" s="25"/>
      <c r="HC27" s="92">
        <f t="shared" si="145"/>
        <v>0</v>
      </c>
      <c r="HD27" s="10">
        <f t="shared" si="146"/>
        <v>0</v>
      </c>
      <c r="HE27" s="119">
        <f t="shared" si="147"/>
        <v>0</v>
      </c>
      <c r="HF27" s="25"/>
      <c r="HG27" s="92">
        <f t="shared" si="148"/>
        <v>0</v>
      </c>
      <c r="HH27" s="10">
        <f t="shared" si="149"/>
        <v>0</v>
      </c>
      <c r="HI27" s="25"/>
      <c r="HJ27" s="92">
        <f t="shared" si="150"/>
        <v>0</v>
      </c>
      <c r="HK27" s="10">
        <f t="shared" si="151"/>
        <v>0</v>
      </c>
      <c r="HL27" s="25"/>
      <c r="HM27" s="92">
        <f t="shared" si="152"/>
        <v>0</v>
      </c>
      <c r="HN27" s="10">
        <f t="shared" si="153"/>
        <v>0</v>
      </c>
      <c r="HO27" s="119">
        <f t="shared" si="154"/>
        <v>0</v>
      </c>
      <c r="HP27" s="25"/>
      <c r="HQ27" s="92">
        <f t="shared" si="155"/>
        <v>0</v>
      </c>
      <c r="HR27" s="10">
        <f t="shared" si="156"/>
        <v>0</v>
      </c>
      <c r="HS27" s="25"/>
      <c r="HT27" s="92">
        <f t="shared" si="157"/>
        <v>0</v>
      </c>
      <c r="HU27" s="10">
        <f t="shared" si="158"/>
        <v>0</v>
      </c>
      <c r="HV27" s="25"/>
      <c r="HW27" s="92">
        <f t="shared" si="159"/>
        <v>0</v>
      </c>
      <c r="HX27" s="10">
        <f t="shared" si="160"/>
        <v>0</v>
      </c>
      <c r="HY27" s="119">
        <f t="shared" si="161"/>
        <v>0</v>
      </c>
      <c r="HZ27" s="25"/>
      <c r="IA27" s="92">
        <f t="shared" si="162"/>
        <v>0</v>
      </c>
      <c r="IB27" s="10">
        <f t="shared" si="163"/>
        <v>0</v>
      </c>
      <c r="IC27" s="25"/>
      <c r="ID27" s="92">
        <f t="shared" si="164"/>
        <v>0</v>
      </c>
      <c r="IE27" s="10">
        <f t="shared" si="165"/>
        <v>0</v>
      </c>
      <c r="IF27" s="25"/>
      <c r="IG27" s="92">
        <f t="shared" si="166"/>
        <v>0</v>
      </c>
      <c r="IH27" s="10">
        <f t="shared" si="167"/>
        <v>0</v>
      </c>
      <c r="II27" s="119">
        <f t="shared" si="168"/>
        <v>0</v>
      </c>
      <c r="IJ27" s="25"/>
      <c r="IK27" s="92">
        <f t="shared" si="169"/>
        <v>0</v>
      </c>
      <c r="IL27" s="10">
        <f t="shared" si="170"/>
        <v>0</v>
      </c>
      <c r="IM27" s="25">
        <v>1</v>
      </c>
      <c r="IN27" s="92">
        <f t="shared" si="171"/>
        <v>55000</v>
      </c>
      <c r="IO27" s="10">
        <f t="shared" si="172"/>
        <v>100000</v>
      </c>
      <c r="IP27" s="25"/>
      <c r="IQ27" s="92">
        <f t="shared" si="173"/>
        <v>0</v>
      </c>
      <c r="IR27" s="10">
        <f t="shared" si="174"/>
        <v>0</v>
      </c>
      <c r="IS27" s="119">
        <f t="shared" si="175"/>
        <v>1</v>
      </c>
      <c r="IT27" s="25"/>
      <c r="IU27" s="92">
        <f t="shared" si="176"/>
        <v>0</v>
      </c>
      <c r="IV27" s="10">
        <f t="shared" si="177"/>
        <v>0</v>
      </c>
      <c r="IW27" s="25"/>
      <c r="IX27" s="92">
        <f t="shared" si="178"/>
        <v>0</v>
      </c>
      <c r="IY27" s="10">
        <f t="shared" si="179"/>
        <v>0</v>
      </c>
      <c r="IZ27" s="25"/>
      <c r="JA27" s="92">
        <f t="shared" si="180"/>
        <v>0</v>
      </c>
      <c r="JB27" s="10">
        <f t="shared" si="181"/>
        <v>0</v>
      </c>
      <c r="JC27" s="119">
        <f t="shared" si="182"/>
        <v>0</v>
      </c>
      <c r="JD27" s="25"/>
      <c r="JE27" s="92">
        <f t="shared" si="183"/>
        <v>0</v>
      </c>
      <c r="JF27" s="10">
        <f t="shared" si="184"/>
        <v>0</v>
      </c>
      <c r="JG27" s="25"/>
      <c r="JH27" s="92">
        <f t="shared" si="185"/>
        <v>0</v>
      </c>
      <c r="JI27" s="10">
        <f t="shared" si="186"/>
        <v>0</v>
      </c>
      <c r="JJ27" s="25"/>
      <c r="JK27" s="92">
        <f t="shared" si="187"/>
        <v>0</v>
      </c>
      <c r="JL27" s="10">
        <f t="shared" si="188"/>
        <v>0</v>
      </c>
      <c r="JM27" s="119">
        <f t="shared" si="189"/>
        <v>0</v>
      </c>
      <c r="JN27" s="25">
        <v>1</v>
      </c>
      <c r="JO27" s="92">
        <f t="shared" si="190"/>
        <v>55000</v>
      </c>
      <c r="JP27" s="10">
        <f t="shared" si="191"/>
        <v>100000</v>
      </c>
      <c r="JQ27" s="25"/>
      <c r="JR27" s="92">
        <f t="shared" si="192"/>
        <v>0</v>
      </c>
      <c r="JS27" s="10">
        <f t="shared" si="193"/>
        <v>0</v>
      </c>
      <c r="JT27" s="25"/>
      <c r="JU27" s="92">
        <f t="shared" si="194"/>
        <v>0</v>
      </c>
      <c r="JV27" s="10">
        <f t="shared" si="195"/>
        <v>0</v>
      </c>
      <c r="JW27" s="119">
        <f t="shared" si="196"/>
        <v>1</v>
      </c>
      <c r="JX27" s="25">
        <f>1</f>
        <v>1</v>
      </c>
      <c r="JY27" s="92">
        <f t="shared" si="197"/>
        <v>55000</v>
      </c>
      <c r="JZ27" s="10">
        <f t="shared" si="198"/>
        <v>100000</v>
      </c>
      <c r="KA27" s="25"/>
      <c r="KB27" s="92">
        <f t="shared" si="199"/>
        <v>0</v>
      </c>
      <c r="KC27" s="10">
        <f t="shared" si="200"/>
        <v>0</v>
      </c>
      <c r="KD27" s="25"/>
      <c r="KE27" s="92">
        <f t="shared" si="201"/>
        <v>0</v>
      </c>
      <c r="KF27" s="10">
        <f t="shared" si="202"/>
        <v>0</v>
      </c>
      <c r="KG27" s="119">
        <f t="shared" si="203"/>
        <v>1</v>
      </c>
      <c r="KH27" s="25"/>
      <c r="KI27" s="92">
        <f t="shared" si="204"/>
        <v>0</v>
      </c>
      <c r="KJ27" s="10">
        <f t="shared" si="205"/>
        <v>0</v>
      </c>
      <c r="KK27" s="25"/>
      <c r="KL27" s="92">
        <f t="shared" si="206"/>
        <v>0</v>
      </c>
      <c r="KM27" s="10">
        <f t="shared" si="207"/>
        <v>0</v>
      </c>
      <c r="KN27" s="25"/>
      <c r="KO27" s="92">
        <f t="shared" si="208"/>
        <v>0</v>
      </c>
      <c r="KP27" s="10">
        <f t="shared" si="209"/>
        <v>0</v>
      </c>
      <c r="KQ27" s="119">
        <f t="shared" si="210"/>
        <v>0</v>
      </c>
      <c r="KR27" s="25"/>
      <c r="KS27" s="92">
        <f t="shared" si="211"/>
        <v>0</v>
      </c>
      <c r="KT27" s="10">
        <f t="shared" si="212"/>
        <v>0</v>
      </c>
      <c r="KU27" s="25"/>
      <c r="KV27" s="92">
        <f t="shared" si="213"/>
        <v>0</v>
      </c>
      <c r="KW27" s="10">
        <f t="shared" si="214"/>
        <v>0</v>
      </c>
      <c r="KX27" s="25"/>
      <c r="KY27" s="92">
        <f t="shared" si="215"/>
        <v>0</v>
      </c>
      <c r="KZ27" s="10">
        <f t="shared" si="216"/>
        <v>0</v>
      </c>
      <c r="LA27" s="119">
        <f t="shared" si="217"/>
        <v>0</v>
      </c>
      <c r="LC27" s="100">
        <f t="shared" si="218"/>
        <v>6</v>
      </c>
      <c r="LD27" s="100">
        <f t="shared" si="5"/>
        <v>600000</v>
      </c>
    </row>
    <row r="28" spans="1:316" x14ac:dyDescent="0.25">
      <c r="A28" s="530" t="s">
        <v>18</v>
      </c>
      <c r="B28" s="12"/>
      <c r="C28" s="4"/>
      <c r="D28" s="25"/>
      <c r="E28" s="92">
        <f t="shared" si="6"/>
        <v>0</v>
      </c>
      <c r="F28" s="10">
        <f t="shared" si="0"/>
        <v>0</v>
      </c>
      <c r="G28" s="25"/>
      <c r="H28" s="92">
        <f t="shared" si="1"/>
        <v>0</v>
      </c>
      <c r="I28" s="10">
        <f t="shared" si="2"/>
        <v>0</v>
      </c>
      <c r="J28" s="25"/>
      <c r="K28" s="92">
        <f t="shared" si="3"/>
        <v>0</v>
      </c>
      <c r="L28" s="10">
        <f t="shared" si="4"/>
        <v>0</v>
      </c>
      <c r="M28" s="119">
        <f t="shared" si="7"/>
        <v>0</v>
      </c>
      <c r="N28" s="25"/>
      <c r="O28" s="92">
        <f t="shared" si="8"/>
        <v>0</v>
      </c>
      <c r="P28" s="10">
        <f t="shared" si="9"/>
        <v>0</v>
      </c>
      <c r="Q28" s="25"/>
      <c r="R28" s="92">
        <f t="shared" si="10"/>
        <v>0</v>
      </c>
      <c r="S28" s="10">
        <f t="shared" si="11"/>
        <v>0</v>
      </c>
      <c r="T28" s="25"/>
      <c r="U28" s="92">
        <f t="shared" si="12"/>
        <v>0</v>
      </c>
      <c r="V28" s="10">
        <f t="shared" si="13"/>
        <v>0</v>
      </c>
      <c r="W28" s="119">
        <f t="shared" ref="W28:W65" si="219">N28+Q28+T28</f>
        <v>0</v>
      </c>
      <c r="X28" s="25"/>
      <c r="Y28" s="92">
        <f t="shared" si="15"/>
        <v>0</v>
      </c>
      <c r="Z28" s="10">
        <f t="shared" si="16"/>
        <v>0</v>
      </c>
      <c r="AA28" s="25"/>
      <c r="AB28" s="92">
        <f t="shared" si="17"/>
        <v>0</v>
      </c>
      <c r="AC28" s="10">
        <f t="shared" si="18"/>
        <v>0</v>
      </c>
      <c r="AD28" s="25"/>
      <c r="AE28" s="92">
        <f t="shared" si="19"/>
        <v>0</v>
      </c>
      <c r="AF28" s="10">
        <f t="shared" si="20"/>
        <v>0</v>
      </c>
      <c r="AG28" s="119">
        <f t="shared" ref="AG28:AG65" si="220">X28+AA28+AD28</f>
        <v>0</v>
      </c>
      <c r="AH28" s="25"/>
      <c r="AI28" s="92">
        <f t="shared" si="22"/>
        <v>0</v>
      </c>
      <c r="AJ28" s="10">
        <f t="shared" si="23"/>
        <v>0</v>
      </c>
      <c r="AK28" s="25"/>
      <c r="AL28" s="92">
        <f t="shared" si="24"/>
        <v>0</v>
      </c>
      <c r="AM28" s="10">
        <f t="shared" si="25"/>
        <v>0</v>
      </c>
      <c r="AN28" s="25"/>
      <c r="AO28" s="92">
        <f t="shared" si="26"/>
        <v>0</v>
      </c>
      <c r="AP28" s="10">
        <f t="shared" si="27"/>
        <v>0</v>
      </c>
      <c r="AQ28" s="119">
        <f t="shared" si="28"/>
        <v>0</v>
      </c>
      <c r="AR28" s="25"/>
      <c r="AS28" s="92">
        <f t="shared" si="29"/>
        <v>0</v>
      </c>
      <c r="AT28" s="10">
        <f t="shared" si="30"/>
        <v>0</v>
      </c>
      <c r="AU28" s="25"/>
      <c r="AV28" s="92">
        <f t="shared" si="31"/>
        <v>0</v>
      </c>
      <c r="AW28" s="10">
        <f t="shared" si="32"/>
        <v>0</v>
      </c>
      <c r="AX28" s="25"/>
      <c r="AY28" s="92">
        <f t="shared" si="33"/>
        <v>0</v>
      </c>
      <c r="AZ28" s="10">
        <f t="shared" si="34"/>
        <v>0</v>
      </c>
      <c r="BA28" s="119">
        <f t="shared" si="35"/>
        <v>0</v>
      </c>
      <c r="BB28" s="25"/>
      <c r="BC28" s="92">
        <f t="shared" si="36"/>
        <v>0</v>
      </c>
      <c r="BD28" s="10">
        <f t="shared" si="37"/>
        <v>0</v>
      </c>
      <c r="BE28" s="25"/>
      <c r="BF28" s="92">
        <f t="shared" si="38"/>
        <v>0</v>
      </c>
      <c r="BG28" s="10">
        <f t="shared" si="39"/>
        <v>0</v>
      </c>
      <c r="BH28" s="25"/>
      <c r="BI28" s="92">
        <f t="shared" si="40"/>
        <v>0</v>
      </c>
      <c r="BJ28" s="10">
        <f t="shared" si="41"/>
        <v>0</v>
      </c>
      <c r="BK28" s="119">
        <f t="shared" si="42"/>
        <v>0</v>
      </c>
      <c r="BL28" s="25"/>
      <c r="BM28" s="92">
        <f t="shared" si="43"/>
        <v>0</v>
      </c>
      <c r="BN28" s="10">
        <f t="shared" si="44"/>
        <v>0</v>
      </c>
      <c r="BO28" s="25"/>
      <c r="BP28" s="92">
        <f t="shared" si="45"/>
        <v>0</v>
      </c>
      <c r="BQ28" s="10">
        <f t="shared" si="46"/>
        <v>0</v>
      </c>
      <c r="BR28" s="25"/>
      <c r="BS28" s="92">
        <f t="shared" si="47"/>
        <v>0</v>
      </c>
      <c r="BT28" s="10">
        <f t="shared" si="48"/>
        <v>0</v>
      </c>
      <c r="BU28" s="119">
        <f t="shared" si="49"/>
        <v>0</v>
      </c>
      <c r="BV28" s="25"/>
      <c r="BW28" s="92">
        <f t="shared" si="50"/>
        <v>0</v>
      </c>
      <c r="BX28" s="10">
        <f t="shared" si="51"/>
        <v>0</v>
      </c>
      <c r="BY28" s="25"/>
      <c r="BZ28" s="92">
        <f t="shared" si="52"/>
        <v>0</v>
      </c>
      <c r="CA28" s="10">
        <f t="shared" si="53"/>
        <v>0</v>
      </c>
      <c r="CB28" s="25"/>
      <c r="CC28" s="92">
        <f t="shared" si="54"/>
        <v>0</v>
      </c>
      <c r="CD28" s="10">
        <f t="shared" si="55"/>
        <v>0</v>
      </c>
      <c r="CE28" s="119">
        <f t="shared" si="56"/>
        <v>0</v>
      </c>
      <c r="CF28" s="25"/>
      <c r="CG28" s="92">
        <f t="shared" si="57"/>
        <v>0</v>
      </c>
      <c r="CH28" s="10">
        <f t="shared" si="58"/>
        <v>0</v>
      </c>
      <c r="CI28" s="25"/>
      <c r="CJ28" s="92">
        <f t="shared" si="59"/>
        <v>0</v>
      </c>
      <c r="CK28" s="10">
        <f t="shared" si="60"/>
        <v>0</v>
      </c>
      <c r="CL28" s="25"/>
      <c r="CM28" s="92">
        <f t="shared" si="61"/>
        <v>0</v>
      </c>
      <c r="CN28" s="10">
        <f t="shared" si="62"/>
        <v>0</v>
      </c>
      <c r="CO28" s="119">
        <f t="shared" si="63"/>
        <v>0</v>
      </c>
      <c r="CP28" s="25"/>
      <c r="CQ28" s="92">
        <f t="shared" si="64"/>
        <v>0</v>
      </c>
      <c r="CR28" s="10">
        <f t="shared" si="65"/>
        <v>0</v>
      </c>
      <c r="CS28" s="25"/>
      <c r="CT28" s="92">
        <f t="shared" si="66"/>
        <v>0</v>
      </c>
      <c r="CU28" s="10">
        <f t="shared" si="67"/>
        <v>0</v>
      </c>
      <c r="CV28" s="25"/>
      <c r="CW28" s="92">
        <f t="shared" si="68"/>
        <v>0</v>
      </c>
      <c r="CX28" s="10">
        <f t="shared" si="69"/>
        <v>0</v>
      </c>
      <c r="CY28" s="119">
        <f t="shared" si="70"/>
        <v>0</v>
      </c>
      <c r="CZ28" s="25"/>
      <c r="DA28" s="92">
        <f t="shared" si="71"/>
        <v>0</v>
      </c>
      <c r="DB28" s="10">
        <f t="shared" si="72"/>
        <v>0</v>
      </c>
      <c r="DC28" s="25"/>
      <c r="DD28" s="92">
        <f t="shared" si="73"/>
        <v>0</v>
      </c>
      <c r="DE28" s="10">
        <f t="shared" si="74"/>
        <v>0</v>
      </c>
      <c r="DF28" s="25"/>
      <c r="DG28" s="92">
        <f t="shared" si="75"/>
        <v>0</v>
      </c>
      <c r="DH28" s="10">
        <f t="shared" si="76"/>
        <v>0</v>
      </c>
      <c r="DI28" s="119">
        <f t="shared" si="77"/>
        <v>0</v>
      </c>
      <c r="DJ28" s="25"/>
      <c r="DK28" s="92">
        <f t="shared" si="78"/>
        <v>0</v>
      </c>
      <c r="DL28" s="10">
        <f t="shared" si="79"/>
        <v>0</v>
      </c>
      <c r="DM28" s="25"/>
      <c r="DN28" s="92">
        <f t="shared" si="80"/>
        <v>0</v>
      </c>
      <c r="DO28" s="10">
        <f t="shared" si="81"/>
        <v>0</v>
      </c>
      <c r="DP28" s="25"/>
      <c r="DQ28" s="92">
        <f t="shared" si="82"/>
        <v>0</v>
      </c>
      <c r="DR28" s="10">
        <f t="shared" si="83"/>
        <v>0</v>
      </c>
      <c r="DS28" s="119">
        <f t="shared" si="84"/>
        <v>0</v>
      </c>
      <c r="DT28" s="25"/>
      <c r="DU28" s="92">
        <f t="shared" si="85"/>
        <v>0</v>
      </c>
      <c r="DV28" s="10">
        <f t="shared" si="86"/>
        <v>0</v>
      </c>
      <c r="DW28" s="25"/>
      <c r="DX28" s="92">
        <f t="shared" si="87"/>
        <v>0</v>
      </c>
      <c r="DY28" s="10">
        <f t="shared" si="88"/>
        <v>0</v>
      </c>
      <c r="DZ28" s="25"/>
      <c r="EA28" s="92">
        <f t="shared" si="89"/>
        <v>0</v>
      </c>
      <c r="EB28" s="10">
        <f t="shared" si="90"/>
        <v>0</v>
      </c>
      <c r="EC28" s="119">
        <f t="shared" si="91"/>
        <v>0</v>
      </c>
      <c r="ED28" s="25"/>
      <c r="EE28" s="92">
        <f t="shared" si="92"/>
        <v>0</v>
      </c>
      <c r="EF28" s="10">
        <f t="shared" si="93"/>
        <v>0</v>
      </c>
      <c r="EG28" s="25"/>
      <c r="EH28" s="92">
        <f t="shared" si="94"/>
        <v>0</v>
      </c>
      <c r="EI28" s="10">
        <f t="shared" si="95"/>
        <v>0</v>
      </c>
      <c r="EJ28" s="25"/>
      <c r="EK28" s="92">
        <f t="shared" si="96"/>
        <v>0</v>
      </c>
      <c r="EL28" s="10">
        <f t="shared" si="97"/>
        <v>0</v>
      </c>
      <c r="EM28" s="119">
        <f t="shared" si="98"/>
        <v>0</v>
      </c>
      <c r="EN28" s="25"/>
      <c r="EO28" s="92">
        <f t="shared" si="99"/>
        <v>0</v>
      </c>
      <c r="EP28" s="10">
        <f t="shared" si="100"/>
        <v>0</v>
      </c>
      <c r="EQ28" s="25"/>
      <c r="ER28" s="92">
        <f t="shared" si="101"/>
        <v>0</v>
      </c>
      <c r="ES28" s="10">
        <f t="shared" si="102"/>
        <v>0</v>
      </c>
      <c r="ET28" s="25"/>
      <c r="EU28" s="92">
        <f t="shared" si="103"/>
        <v>0</v>
      </c>
      <c r="EV28" s="10">
        <f t="shared" si="104"/>
        <v>0</v>
      </c>
      <c r="EW28" s="119">
        <f t="shared" si="105"/>
        <v>0</v>
      </c>
      <c r="EX28" s="25"/>
      <c r="EY28" s="92">
        <f t="shared" si="106"/>
        <v>0</v>
      </c>
      <c r="EZ28" s="10">
        <f t="shared" si="107"/>
        <v>0</v>
      </c>
      <c r="FA28" s="25"/>
      <c r="FB28" s="92">
        <f t="shared" si="108"/>
        <v>0</v>
      </c>
      <c r="FC28" s="10">
        <f t="shared" si="109"/>
        <v>0</v>
      </c>
      <c r="FD28" s="25"/>
      <c r="FE28" s="92">
        <f t="shared" si="110"/>
        <v>0</v>
      </c>
      <c r="FF28" s="10">
        <f t="shared" si="111"/>
        <v>0</v>
      </c>
      <c r="FG28" s="119">
        <f t="shared" si="112"/>
        <v>0</v>
      </c>
      <c r="FH28" s="25"/>
      <c r="FI28" s="92">
        <f t="shared" si="113"/>
        <v>0</v>
      </c>
      <c r="FJ28" s="10">
        <f t="shared" si="114"/>
        <v>0</v>
      </c>
      <c r="FK28" s="25"/>
      <c r="FL28" s="92">
        <f t="shared" si="115"/>
        <v>0</v>
      </c>
      <c r="FM28" s="10">
        <f t="shared" si="116"/>
        <v>0</v>
      </c>
      <c r="FN28" s="25"/>
      <c r="FO28" s="92">
        <f t="shared" si="117"/>
        <v>0</v>
      </c>
      <c r="FP28" s="10">
        <f t="shared" si="118"/>
        <v>0</v>
      </c>
      <c r="FQ28" s="119">
        <f t="shared" si="119"/>
        <v>0</v>
      </c>
      <c r="FR28" s="25"/>
      <c r="FS28" s="92">
        <f t="shared" si="120"/>
        <v>0</v>
      </c>
      <c r="FT28" s="10">
        <f t="shared" si="121"/>
        <v>0</v>
      </c>
      <c r="FU28" s="25"/>
      <c r="FV28" s="92">
        <f t="shared" si="122"/>
        <v>0</v>
      </c>
      <c r="FW28" s="10">
        <f t="shared" si="123"/>
        <v>0</v>
      </c>
      <c r="FX28" s="25"/>
      <c r="FY28" s="92">
        <f t="shared" si="124"/>
        <v>0</v>
      </c>
      <c r="FZ28" s="10">
        <f t="shared" si="125"/>
        <v>0</v>
      </c>
      <c r="GA28" s="119">
        <f t="shared" si="126"/>
        <v>0</v>
      </c>
      <c r="GB28" s="25"/>
      <c r="GC28" s="92">
        <f t="shared" si="127"/>
        <v>0</v>
      </c>
      <c r="GD28" s="10">
        <f t="shared" si="128"/>
        <v>0</v>
      </c>
      <c r="GE28" s="25"/>
      <c r="GF28" s="92">
        <f t="shared" si="129"/>
        <v>0</v>
      </c>
      <c r="GG28" s="10">
        <f t="shared" si="130"/>
        <v>0</v>
      </c>
      <c r="GH28" s="25"/>
      <c r="GI28" s="92">
        <f t="shared" si="131"/>
        <v>0</v>
      </c>
      <c r="GJ28" s="10">
        <f t="shared" si="132"/>
        <v>0</v>
      </c>
      <c r="GK28" s="119">
        <f t="shared" si="133"/>
        <v>0</v>
      </c>
      <c r="GL28" s="25"/>
      <c r="GM28" s="92">
        <f t="shared" si="134"/>
        <v>0</v>
      </c>
      <c r="GN28" s="10">
        <f t="shared" si="135"/>
        <v>0</v>
      </c>
      <c r="GO28" s="25"/>
      <c r="GP28" s="92">
        <f t="shared" si="136"/>
        <v>0</v>
      </c>
      <c r="GQ28" s="10">
        <f t="shared" si="137"/>
        <v>0</v>
      </c>
      <c r="GR28" s="25"/>
      <c r="GS28" s="92">
        <f t="shared" si="138"/>
        <v>0</v>
      </c>
      <c r="GT28" s="10">
        <f t="shared" si="139"/>
        <v>0</v>
      </c>
      <c r="GU28" s="119">
        <f t="shared" si="140"/>
        <v>0</v>
      </c>
      <c r="GV28" s="25"/>
      <c r="GW28" s="92">
        <f t="shared" si="141"/>
        <v>0</v>
      </c>
      <c r="GX28" s="10">
        <f t="shared" si="142"/>
        <v>0</v>
      </c>
      <c r="GY28" s="25"/>
      <c r="GZ28" s="92">
        <f t="shared" si="143"/>
        <v>0</v>
      </c>
      <c r="HA28" s="10">
        <f t="shared" si="144"/>
        <v>0</v>
      </c>
      <c r="HB28" s="25"/>
      <c r="HC28" s="92">
        <f t="shared" si="145"/>
        <v>0</v>
      </c>
      <c r="HD28" s="10">
        <f t="shared" si="146"/>
        <v>0</v>
      </c>
      <c r="HE28" s="119">
        <f t="shared" si="147"/>
        <v>0</v>
      </c>
      <c r="HF28" s="25"/>
      <c r="HG28" s="92">
        <f t="shared" si="148"/>
        <v>0</v>
      </c>
      <c r="HH28" s="10">
        <f t="shared" si="149"/>
        <v>0</v>
      </c>
      <c r="HI28" s="25"/>
      <c r="HJ28" s="92">
        <f t="shared" si="150"/>
        <v>0</v>
      </c>
      <c r="HK28" s="10">
        <f t="shared" si="151"/>
        <v>0</v>
      </c>
      <c r="HL28" s="25"/>
      <c r="HM28" s="92">
        <f t="shared" si="152"/>
        <v>0</v>
      </c>
      <c r="HN28" s="10">
        <f t="shared" si="153"/>
        <v>0</v>
      </c>
      <c r="HO28" s="119">
        <f t="shared" si="154"/>
        <v>0</v>
      </c>
      <c r="HP28" s="25"/>
      <c r="HQ28" s="92">
        <f t="shared" si="155"/>
        <v>0</v>
      </c>
      <c r="HR28" s="10">
        <f t="shared" si="156"/>
        <v>0</v>
      </c>
      <c r="HS28" s="25"/>
      <c r="HT28" s="92">
        <f t="shared" si="157"/>
        <v>0</v>
      </c>
      <c r="HU28" s="10">
        <f t="shared" si="158"/>
        <v>0</v>
      </c>
      <c r="HV28" s="25"/>
      <c r="HW28" s="92">
        <f t="shared" si="159"/>
        <v>0</v>
      </c>
      <c r="HX28" s="10">
        <f t="shared" si="160"/>
        <v>0</v>
      </c>
      <c r="HY28" s="119">
        <f t="shared" si="161"/>
        <v>0</v>
      </c>
      <c r="HZ28" s="25"/>
      <c r="IA28" s="92">
        <f t="shared" si="162"/>
        <v>0</v>
      </c>
      <c r="IB28" s="10">
        <f t="shared" si="163"/>
        <v>0</v>
      </c>
      <c r="IC28" s="25"/>
      <c r="ID28" s="92">
        <f t="shared" si="164"/>
        <v>0</v>
      </c>
      <c r="IE28" s="10">
        <f t="shared" si="165"/>
        <v>0</v>
      </c>
      <c r="IF28" s="25"/>
      <c r="IG28" s="92">
        <f t="shared" si="166"/>
        <v>0</v>
      </c>
      <c r="IH28" s="10">
        <f t="shared" si="167"/>
        <v>0</v>
      </c>
      <c r="II28" s="119">
        <f t="shared" si="168"/>
        <v>0</v>
      </c>
      <c r="IJ28" s="25"/>
      <c r="IK28" s="92">
        <f t="shared" si="169"/>
        <v>0</v>
      </c>
      <c r="IL28" s="10">
        <f t="shared" si="170"/>
        <v>0</v>
      </c>
      <c r="IM28" s="25"/>
      <c r="IN28" s="92">
        <f t="shared" si="171"/>
        <v>0</v>
      </c>
      <c r="IO28" s="10">
        <f t="shared" si="172"/>
        <v>0</v>
      </c>
      <c r="IP28" s="25"/>
      <c r="IQ28" s="92">
        <f t="shared" si="173"/>
        <v>0</v>
      </c>
      <c r="IR28" s="10">
        <f t="shared" si="174"/>
        <v>0</v>
      </c>
      <c r="IS28" s="119">
        <f t="shared" si="175"/>
        <v>0</v>
      </c>
      <c r="IT28" s="25"/>
      <c r="IU28" s="92">
        <f t="shared" si="176"/>
        <v>0</v>
      </c>
      <c r="IV28" s="10">
        <f t="shared" si="177"/>
        <v>0</v>
      </c>
      <c r="IW28" s="25"/>
      <c r="IX28" s="92">
        <f t="shared" si="178"/>
        <v>0</v>
      </c>
      <c r="IY28" s="10">
        <f t="shared" si="179"/>
        <v>0</v>
      </c>
      <c r="IZ28" s="25"/>
      <c r="JA28" s="92">
        <f t="shared" si="180"/>
        <v>0</v>
      </c>
      <c r="JB28" s="10">
        <f t="shared" si="181"/>
        <v>0</v>
      </c>
      <c r="JC28" s="119">
        <f t="shared" si="182"/>
        <v>0</v>
      </c>
      <c r="JD28" s="25"/>
      <c r="JE28" s="92">
        <f t="shared" si="183"/>
        <v>0</v>
      </c>
      <c r="JF28" s="10">
        <f t="shared" si="184"/>
        <v>0</v>
      </c>
      <c r="JG28" s="25"/>
      <c r="JH28" s="92">
        <f t="shared" si="185"/>
        <v>0</v>
      </c>
      <c r="JI28" s="10">
        <f t="shared" si="186"/>
        <v>0</v>
      </c>
      <c r="JJ28" s="25"/>
      <c r="JK28" s="92">
        <f t="shared" si="187"/>
        <v>0</v>
      </c>
      <c r="JL28" s="10">
        <f t="shared" si="188"/>
        <v>0</v>
      </c>
      <c r="JM28" s="119">
        <f t="shared" si="189"/>
        <v>0</v>
      </c>
      <c r="JN28" s="25"/>
      <c r="JO28" s="92">
        <f t="shared" si="190"/>
        <v>0</v>
      </c>
      <c r="JP28" s="10">
        <f t="shared" si="191"/>
        <v>0</v>
      </c>
      <c r="JQ28" s="25"/>
      <c r="JR28" s="92">
        <f t="shared" si="192"/>
        <v>0</v>
      </c>
      <c r="JS28" s="10">
        <f t="shared" si="193"/>
        <v>0</v>
      </c>
      <c r="JT28" s="25"/>
      <c r="JU28" s="92">
        <f t="shared" si="194"/>
        <v>0</v>
      </c>
      <c r="JV28" s="10">
        <f t="shared" si="195"/>
        <v>0</v>
      </c>
      <c r="JW28" s="119">
        <f t="shared" si="196"/>
        <v>0</v>
      </c>
      <c r="JX28" s="25"/>
      <c r="JY28" s="92">
        <f t="shared" si="197"/>
        <v>0</v>
      </c>
      <c r="JZ28" s="10">
        <f t="shared" si="198"/>
        <v>0</v>
      </c>
      <c r="KA28" s="25"/>
      <c r="KB28" s="92">
        <f t="shared" si="199"/>
        <v>0</v>
      </c>
      <c r="KC28" s="10">
        <f t="shared" si="200"/>
        <v>0</v>
      </c>
      <c r="KD28" s="25"/>
      <c r="KE28" s="92">
        <f t="shared" si="201"/>
        <v>0</v>
      </c>
      <c r="KF28" s="10">
        <f t="shared" si="202"/>
        <v>0</v>
      </c>
      <c r="KG28" s="119">
        <f t="shared" si="203"/>
        <v>0</v>
      </c>
      <c r="KH28" s="25"/>
      <c r="KI28" s="92">
        <f t="shared" si="204"/>
        <v>0</v>
      </c>
      <c r="KJ28" s="10">
        <f t="shared" si="205"/>
        <v>0</v>
      </c>
      <c r="KK28" s="25"/>
      <c r="KL28" s="92">
        <f t="shared" si="206"/>
        <v>0</v>
      </c>
      <c r="KM28" s="10">
        <f t="shared" si="207"/>
        <v>0</v>
      </c>
      <c r="KN28" s="25"/>
      <c r="KO28" s="92">
        <f t="shared" si="208"/>
        <v>0</v>
      </c>
      <c r="KP28" s="10">
        <f t="shared" si="209"/>
        <v>0</v>
      </c>
      <c r="KQ28" s="119">
        <f t="shared" si="210"/>
        <v>0</v>
      </c>
      <c r="KR28" s="25"/>
      <c r="KS28" s="92">
        <f t="shared" si="211"/>
        <v>0</v>
      </c>
      <c r="KT28" s="10">
        <f t="shared" si="212"/>
        <v>0</v>
      </c>
      <c r="KU28" s="25"/>
      <c r="KV28" s="92">
        <f t="shared" si="213"/>
        <v>0</v>
      </c>
      <c r="KW28" s="10">
        <f t="shared" si="214"/>
        <v>0</v>
      </c>
      <c r="KX28" s="25"/>
      <c r="KY28" s="92">
        <f t="shared" si="215"/>
        <v>0</v>
      </c>
      <c r="KZ28" s="10">
        <f t="shared" si="216"/>
        <v>0</v>
      </c>
      <c r="LA28" s="119">
        <f t="shared" si="217"/>
        <v>0</v>
      </c>
      <c r="LC28" s="100">
        <f t="shared" si="218"/>
        <v>0</v>
      </c>
      <c r="LD28" s="100">
        <f t="shared" si="5"/>
        <v>0</v>
      </c>
    </row>
    <row r="29" spans="1:316" hidden="1" x14ac:dyDescent="0.25">
      <c r="A29" s="530" t="s">
        <v>19</v>
      </c>
      <c r="B29" s="12">
        <v>85000</v>
      </c>
      <c r="C29" s="4">
        <v>150000</v>
      </c>
      <c r="D29" s="25"/>
      <c r="E29" s="92">
        <f t="shared" si="6"/>
        <v>0</v>
      </c>
      <c r="F29" s="10">
        <f t="shared" si="0"/>
        <v>0</v>
      </c>
      <c r="G29" s="25"/>
      <c r="H29" s="92">
        <f t="shared" si="1"/>
        <v>0</v>
      </c>
      <c r="I29" s="10">
        <f t="shared" si="2"/>
        <v>0</v>
      </c>
      <c r="J29" s="25"/>
      <c r="K29" s="92">
        <f t="shared" si="3"/>
        <v>0</v>
      </c>
      <c r="L29" s="10">
        <f t="shared" si="4"/>
        <v>0</v>
      </c>
      <c r="M29" s="119">
        <f t="shared" si="7"/>
        <v>0</v>
      </c>
      <c r="N29" s="25"/>
      <c r="O29" s="92">
        <f t="shared" si="8"/>
        <v>0</v>
      </c>
      <c r="P29" s="10">
        <f t="shared" si="9"/>
        <v>0</v>
      </c>
      <c r="Q29" s="25"/>
      <c r="R29" s="92">
        <f t="shared" si="10"/>
        <v>0</v>
      </c>
      <c r="S29" s="10">
        <f t="shared" si="11"/>
        <v>0</v>
      </c>
      <c r="T29" s="25"/>
      <c r="U29" s="92">
        <f t="shared" si="12"/>
        <v>0</v>
      </c>
      <c r="V29" s="10">
        <f t="shared" si="13"/>
        <v>0</v>
      </c>
      <c r="W29" s="119">
        <f t="shared" si="219"/>
        <v>0</v>
      </c>
      <c r="X29" s="25"/>
      <c r="Y29" s="92">
        <f t="shared" si="15"/>
        <v>0</v>
      </c>
      <c r="Z29" s="10">
        <f t="shared" si="16"/>
        <v>0</v>
      </c>
      <c r="AA29" s="25"/>
      <c r="AB29" s="92">
        <f t="shared" si="17"/>
        <v>0</v>
      </c>
      <c r="AC29" s="10">
        <f t="shared" si="18"/>
        <v>0</v>
      </c>
      <c r="AD29" s="25"/>
      <c r="AE29" s="92">
        <f t="shared" si="19"/>
        <v>0</v>
      </c>
      <c r="AF29" s="10">
        <f t="shared" si="20"/>
        <v>0</v>
      </c>
      <c r="AG29" s="119">
        <f t="shared" si="220"/>
        <v>0</v>
      </c>
      <c r="AH29" s="25"/>
      <c r="AI29" s="92">
        <f t="shared" si="22"/>
        <v>0</v>
      </c>
      <c r="AJ29" s="10">
        <f t="shared" si="23"/>
        <v>0</v>
      </c>
      <c r="AK29" s="25"/>
      <c r="AL29" s="92">
        <f t="shared" si="24"/>
        <v>0</v>
      </c>
      <c r="AM29" s="10">
        <f t="shared" si="25"/>
        <v>0</v>
      </c>
      <c r="AN29" s="25"/>
      <c r="AO29" s="92">
        <f t="shared" si="26"/>
        <v>0</v>
      </c>
      <c r="AP29" s="10">
        <f t="shared" si="27"/>
        <v>0</v>
      </c>
      <c r="AQ29" s="119">
        <f t="shared" si="28"/>
        <v>0</v>
      </c>
      <c r="AR29" s="25"/>
      <c r="AS29" s="92">
        <f t="shared" si="29"/>
        <v>0</v>
      </c>
      <c r="AT29" s="10">
        <f t="shared" si="30"/>
        <v>0</v>
      </c>
      <c r="AU29" s="25"/>
      <c r="AV29" s="92">
        <f t="shared" si="31"/>
        <v>0</v>
      </c>
      <c r="AW29" s="10">
        <f t="shared" si="32"/>
        <v>0</v>
      </c>
      <c r="AX29" s="25"/>
      <c r="AY29" s="92">
        <f t="shared" si="33"/>
        <v>0</v>
      </c>
      <c r="AZ29" s="10">
        <f t="shared" si="34"/>
        <v>0</v>
      </c>
      <c r="BA29" s="119">
        <f t="shared" si="35"/>
        <v>0</v>
      </c>
      <c r="BB29" s="25"/>
      <c r="BC29" s="92">
        <f t="shared" si="36"/>
        <v>0</v>
      </c>
      <c r="BD29" s="10">
        <f t="shared" si="37"/>
        <v>0</v>
      </c>
      <c r="BE29" s="25"/>
      <c r="BF29" s="92">
        <f t="shared" si="38"/>
        <v>0</v>
      </c>
      <c r="BG29" s="10">
        <f t="shared" si="39"/>
        <v>0</v>
      </c>
      <c r="BH29" s="25"/>
      <c r="BI29" s="92">
        <f t="shared" si="40"/>
        <v>0</v>
      </c>
      <c r="BJ29" s="10">
        <f t="shared" si="41"/>
        <v>0</v>
      </c>
      <c r="BK29" s="119">
        <f t="shared" si="42"/>
        <v>0</v>
      </c>
      <c r="BL29" s="25"/>
      <c r="BM29" s="92">
        <f t="shared" si="43"/>
        <v>0</v>
      </c>
      <c r="BN29" s="10">
        <f t="shared" si="44"/>
        <v>0</v>
      </c>
      <c r="BO29" s="25"/>
      <c r="BP29" s="92">
        <f t="shared" si="45"/>
        <v>0</v>
      </c>
      <c r="BQ29" s="10">
        <f t="shared" si="46"/>
        <v>0</v>
      </c>
      <c r="BR29" s="25"/>
      <c r="BS29" s="92">
        <f t="shared" si="47"/>
        <v>0</v>
      </c>
      <c r="BT29" s="10">
        <f t="shared" si="48"/>
        <v>0</v>
      </c>
      <c r="BU29" s="119">
        <f t="shared" si="49"/>
        <v>0</v>
      </c>
      <c r="BV29" s="25"/>
      <c r="BW29" s="92">
        <f t="shared" si="50"/>
        <v>0</v>
      </c>
      <c r="BX29" s="10">
        <f t="shared" si="51"/>
        <v>0</v>
      </c>
      <c r="BY29" s="25"/>
      <c r="BZ29" s="92">
        <f t="shared" si="52"/>
        <v>0</v>
      </c>
      <c r="CA29" s="10">
        <f t="shared" si="53"/>
        <v>0</v>
      </c>
      <c r="CB29" s="25"/>
      <c r="CC29" s="92">
        <f t="shared" si="54"/>
        <v>0</v>
      </c>
      <c r="CD29" s="10">
        <f t="shared" si="55"/>
        <v>0</v>
      </c>
      <c r="CE29" s="119">
        <f t="shared" si="56"/>
        <v>0</v>
      </c>
      <c r="CF29" s="25"/>
      <c r="CG29" s="92">
        <f t="shared" si="57"/>
        <v>0</v>
      </c>
      <c r="CH29" s="10">
        <f t="shared" si="58"/>
        <v>0</v>
      </c>
      <c r="CI29" s="25"/>
      <c r="CJ29" s="92">
        <f t="shared" si="59"/>
        <v>0</v>
      </c>
      <c r="CK29" s="10">
        <f t="shared" si="60"/>
        <v>0</v>
      </c>
      <c r="CL29" s="25"/>
      <c r="CM29" s="92">
        <f t="shared" si="61"/>
        <v>0</v>
      </c>
      <c r="CN29" s="10">
        <f t="shared" si="62"/>
        <v>0</v>
      </c>
      <c r="CO29" s="119">
        <f t="shared" si="63"/>
        <v>0</v>
      </c>
      <c r="CP29" s="25"/>
      <c r="CQ29" s="92">
        <f t="shared" si="64"/>
        <v>0</v>
      </c>
      <c r="CR29" s="10">
        <f t="shared" si="65"/>
        <v>0</v>
      </c>
      <c r="CS29" s="25"/>
      <c r="CT29" s="92">
        <f t="shared" si="66"/>
        <v>0</v>
      </c>
      <c r="CU29" s="10">
        <f t="shared" si="67"/>
        <v>0</v>
      </c>
      <c r="CV29" s="25"/>
      <c r="CW29" s="92">
        <f t="shared" si="68"/>
        <v>0</v>
      </c>
      <c r="CX29" s="10">
        <f t="shared" si="69"/>
        <v>0</v>
      </c>
      <c r="CY29" s="119">
        <f t="shared" si="70"/>
        <v>0</v>
      </c>
      <c r="CZ29" s="25"/>
      <c r="DA29" s="92">
        <f t="shared" si="71"/>
        <v>0</v>
      </c>
      <c r="DB29" s="10">
        <f t="shared" si="72"/>
        <v>0</v>
      </c>
      <c r="DC29" s="25"/>
      <c r="DD29" s="92">
        <f t="shared" si="73"/>
        <v>0</v>
      </c>
      <c r="DE29" s="10">
        <f t="shared" si="74"/>
        <v>0</v>
      </c>
      <c r="DF29" s="25"/>
      <c r="DG29" s="92">
        <f t="shared" si="75"/>
        <v>0</v>
      </c>
      <c r="DH29" s="10">
        <f t="shared" si="76"/>
        <v>0</v>
      </c>
      <c r="DI29" s="119">
        <f t="shared" si="77"/>
        <v>0</v>
      </c>
      <c r="DJ29" s="25"/>
      <c r="DK29" s="92">
        <f t="shared" si="78"/>
        <v>0</v>
      </c>
      <c r="DL29" s="10">
        <f t="shared" si="79"/>
        <v>0</v>
      </c>
      <c r="DM29" s="25"/>
      <c r="DN29" s="92">
        <f t="shared" si="80"/>
        <v>0</v>
      </c>
      <c r="DO29" s="10">
        <f t="shared" si="81"/>
        <v>0</v>
      </c>
      <c r="DP29" s="25"/>
      <c r="DQ29" s="92">
        <f t="shared" si="82"/>
        <v>0</v>
      </c>
      <c r="DR29" s="10">
        <f t="shared" si="83"/>
        <v>0</v>
      </c>
      <c r="DS29" s="119">
        <f t="shared" si="84"/>
        <v>0</v>
      </c>
      <c r="DT29" s="25"/>
      <c r="DU29" s="92">
        <f t="shared" si="85"/>
        <v>0</v>
      </c>
      <c r="DV29" s="10">
        <f t="shared" si="86"/>
        <v>0</v>
      </c>
      <c r="DW29" s="25"/>
      <c r="DX29" s="92">
        <f t="shared" si="87"/>
        <v>0</v>
      </c>
      <c r="DY29" s="10">
        <f t="shared" si="88"/>
        <v>0</v>
      </c>
      <c r="DZ29" s="25"/>
      <c r="EA29" s="92">
        <f t="shared" si="89"/>
        <v>0</v>
      </c>
      <c r="EB29" s="10">
        <f t="shared" si="90"/>
        <v>0</v>
      </c>
      <c r="EC29" s="119">
        <f t="shared" si="91"/>
        <v>0</v>
      </c>
      <c r="ED29" s="25"/>
      <c r="EE29" s="92">
        <f t="shared" si="92"/>
        <v>0</v>
      </c>
      <c r="EF29" s="10">
        <f t="shared" si="93"/>
        <v>0</v>
      </c>
      <c r="EG29" s="25"/>
      <c r="EH29" s="92">
        <f t="shared" si="94"/>
        <v>0</v>
      </c>
      <c r="EI29" s="10">
        <f t="shared" si="95"/>
        <v>0</v>
      </c>
      <c r="EJ29" s="25"/>
      <c r="EK29" s="92">
        <f t="shared" si="96"/>
        <v>0</v>
      </c>
      <c r="EL29" s="10">
        <f t="shared" si="97"/>
        <v>0</v>
      </c>
      <c r="EM29" s="119">
        <f t="shared" si="98"/>
        <v>0</v>
      </c>
      <c r="EN29" s="25"/>
      <c r="EO29" s="92">
        <f t="shared" si="99"/>
        <v>0</v>
      </c>
      <c r="EP29" s="10">
        <f t="shared" si="100"/>
        <v>0</v>
      </c>
      <c r="EQ29" s="25"/>
      <c r="ER29" s="92">
        <f t="shared" si="101"/>
        <v>0</v>
      </c>
      <c r="ES29" s="10">
        <f t="shared" si="102"/>
        <v>0</v>
      </c>
      <c r="ET29" s="25"/>
      <c r="EU29" s="92">
        <f t="shared" si="103"/>
        <v>0</v>
      </c>
      <c r="EV29" s="10">
        <f t="shared" si="104"/>
        <v>0</v>
      </c>
      <c r="EW29" s="119">
        <f t="shared" si="105"/>
        <v>0</v>
      </c>
      <c r="EX29" s="25"/>
      <c r="EY29" s="92">
        <f t="shared" si="106"/>
        <v>0</v>
      </c>
      <c r="EZ29" s="10">
        <f t="shared" si="107"/>
        <v>0</v>
      </c>
      <c r="FA29" s="25"/>
      <c r="FB29" s="92">
        <f t="shared" si="108"/>
        <v>0</v>
      </c>
      <c r="FC29" s="10">
        <f t="shared" si="109"/>
        <v>0</v>
      </c>
      <c r="FD29" s="25"/>
      <c r="FE29" s="92">
        <f t="shared" si="110"/>
        <v>0</v>
      </c>
      <c r="FF29" s="10">
        <f t="shared" si="111"/>
        <v>0</v>
      </c>
      <c r="FG29" s="119">
        <f t="shared" si="112"/>
        <v>0</v>
      </c>
      <c r="FH29" s="25"/>
      <c r="FI29" s="92">
        <f t="shared" si="113"/>
        <v>0</v>
      </c>
      <c r="FJ29" s="10">
        <f t="shared" si="114"/>
        <v>0</v>
      </c>
      <c r="FK29" s="25"/>
      <c r="FL29" s="92">
        <f t="shared" si="115"/>
        <v>0</v>
      </c>
      <c r="FM29" s="10">
        <f t="shared" si="116"/>
        <v>0</v>
      </c>
      <c r="FN29" s="25"/>
      <c r="FO29" s="92">
        <f t="shared" si="117"/>
        <v>0</v>
      </c>
      <c r="FP29" s="10">
        <f t="shared" si="118"/>
        <v>0</v>
      </c>
      <c r="FQ29" s="119">
        <f t="shared" si="119"/>
        <v>0</v>
      </c>
      <c r="FR29" s="25"/>
      <c r="FS29" s="92">
        <f t="shared" si="120"/>
        <v>0</v>
      </c>
      <c r="FT29" s="10">
        <f t="shared" si="121"/>
        <v>0</v>
      </c>
      <c r="FU29" s="25"/>
      <c r="FV29" s="92">
        <f t="shared" si="122"/>
        <v>0</v>
      </c>
      <c r="FW29" s="10">
        <f t="shared" si="123"/>
        <v>0</v>
      </c>
      <c r="FX29" s="25"/>
      <c r="FY29" s="92">
        <f t="shared" si="124"/>
        <v>0</v>
      </c>
      <c r="FZ29" s="10">
        <f t="shared" si="125"/>
        <v>0</v>
      </c>
      <c r="GA29" s="119">
        <f t="shared" si="126"/>
        <v>0</v>
      </c>
      <c r="GB29" s="25"/>
      <c r="GC29" s="92">
        <f t="shared" si="127"/>
        <v>0</v>
      </c>
      <c r="GD29" s="10">
        <f t="shared" si="128"/>
        <v>0</v>
      </c>
      <c r="GE29" s="25"/>
      <c r="GF29" s="92">
        <f t="shared" si="129"/>
        <v>0</v>
      </c>
      <c r="GG29" s="10">
        <f t="shared" si="130"/>
        <v>0</v>
      </c>
      <c r="GH29" s="25"/>
      <c r="GI29" s="92">
        <f t="shared" si="131"/>
        <v>0</v>
      </c>
      <c r="GJ29" s="10">
        <f t="shared" si="132"/>
        <v>0</v>
      </c>
      <c r="GK29" s="119">
        <f t="shared" si="133"/>
        <v>0</v>
      </c>
      <c r="GL29" s="25"/>
      <c r="GM29" s="92">
        <f t="shared" si="134"/>
        <v>0</v>
      </c>
      <c r="GN29" s="10">
        <f t="shared" si="135"/>
        <v>0</v>
      </c>
      <c r="GO29" s="25"/>
      <c r="GP29" s="92">
        <f t="shared" si="136"/>
        <v>0</v>
      </c>
      <c r="GQ29" s="10">
        <f t="shared" si="137"/>
        <v>0</v>
      </c>
      <c r="GR29" s="25"/>
      <c r="GS29" s="92">
        <f t="shared" si="138"/>
        <v>0</v>
      </c>
      <c r="GT29" s="10">
        <f t="shared" si="139"/>
        <v>0</v>
      </c>
      <c r="GU29" s="119">
        <f t="shared" si="140"/>
        <v>0</v>
      </c>
      <c r="GV29" s="25"/>
      <c r="GW29" s="92">
        <f t="shared" si="141"/>
        <v>0</v>
      </c>
      <c r="GX29" s="10">
        <f t="shared" si="142"/>
        <v>0</v>
      </c>
      <c r="GY29" s="25"/>
      <c r="GZ29" s="92">
        <f t="shared" si="143"/>
        <v>0</v>
      </c>
      <c r="HA29" s="10">
        <f t="shared" si="144"/>
        <v>0</v>
      </c>
      <c r="HB29" s="25"/>
      <c r="HC29" s="92">
        <f t="shared" si="145"/>
        <v>0</v>
      </c>
      <c r="HD29" s="10">
        <f t="shared" si="146"/>
        <v>0</v>
      </c>
      <c r="HE29" s="119">
        <f t="shared" si="147"/>
        <v>0</v>
      </c>
      <c r="HF29" s="25"/>
      <c r="HG29" s="92">
        <f t="shared" si="148"/>
        <v>0</v>
      </c>
      <c r="HH29" s="10">
        <f t="shared" si="149"/>
        <v>0</v>
      </c>
      <c r="HI29" s="25"/>
      <c r="HJ29" s="92">
        <f t="shared" si="150"/>
        <v>0</v>
      </c>
      <c r="HK29" s="10">
        <f t="shared" si="151"/>
        <v>0</v>
      </c>
      <c r="HL29" s="25"/>
      <c r="HM29" s="92">
        <f t="shared" si="152"/>
        <v>0</v>
      </c>
      <c r="HN29" s="10">
        <f t="shared" si="153"/>
        <v>0</v>
      </c>
      <c r="HO29" s="119">
        <f t="shared" si="154"/>
        <v>0</v>
      </c>
      <c r="HP29" s="25"/>
      <c r="HQ29" s="92">
        <f t="shared" si="155"/>
        <v>0</v>
      </c>
      <c r="HR29" s="10">
        <f t="shared" si="156"/>
        <v>0</v>
      </c>
      <c r="HS29" s="25"/>
      <c r="HT29" s="92">
        <f t="shared" si="157"/>
        <v>0</v>
      </c>
      <c r="HU29" s="10">
        <f t="shared" si="158"/>
        <v>0</v>
      </c>
      <c r="HV29" s="25"/>
      <c r="HW29" s="92">
        <f t="shared" si="159"/>
        <v>0</v>
      </c>
      <c r="HX29" s="10">
        <f t="shared" si="160"/>
        <v>0</v>
      </c>
      <c r="HY29" s="119">
        <f t="shared" si="161"/>
        <v>0</v>
      </c>
      <c r="HZ29" s="25"/>
      <c r="IA29" s="92">
        <f t="shared" si="162"/>
        <v>0</v>
      </c>
      <c r="IB29" s="10">
        <f t="shared" si="163"/>
        <v>0</v>
      </c>
      <c r="IC29" s="25"/>
      <c r="ID29" s="92">
        <f t="shared" si="164"/>
        <v>0</v>
      </c>
      <c r="IE29" s="10">
        <f t="shared" si="165"/>
        <v>0</v>
      </c>
      <c r="IF29" s="25"/>
      <c r="IG29" s="92">
        <f t="shared" si="166"/>
        <v>0</v>
      </c>
      <c r="IH29" s="10">
        <f t="shared" si="167"/>
        <v>0</v>
      </c>
      <c r="II29" s="119">
        <f t="shared" si="168"/>
        <v>0</v>
      </c>
      <c r="IJ29" s="25"/>
      <c r="IK29" s="92">
        <f t="shared" si="169"/>
        <v>0</v>
      </c>
      <c r="IL29" s="10">
        <f t="shared" si="170"/>
        <v>0</v>
      </c>
      <c r="IM29" s="25"/>
      <c r="IN29" s="92">
        <f t="shared" si="171"/>
        <v>0</v>
      </c>
      <c r="IO29" s="10">
        <f t="shared" si="172"/>
        <v>0</v>
      </c>
      <c r="IP29" s="25"/>
      <c r="IQ29" s="92">
        <f t="shared" si="173"/>
        <v>0</v>
      </c>
      <c r="IR29" s="10">
        <f t="shared" si="174"/>
        <v>0</v>
      </c>
      <c r="IS29" s="119">
        <f t="shared" si="175"/>
        <v>0</v>
      </c>
      <c r="IT29" s="25"/>
      <c r="IU29" s="92">
        <f t="shared" si="176"/>
        <v>0</v>
      </c>
      <c r="IV29" s="10">
        <f t="shared" si="177"/>
        <v>0</v>
      </c>
      <c r="IW29" s="25"/>
      <c r="IX29" s="92">
        <f t="shared" si="178"/>
        <v>0</v>
      </c>
      <c r="IY29" s="10">
        <f t="shared" si="179"/>
        <v>0</v>
      </c>
      <c r="IZ29" s="25"/>
      <c r="JA29" s="92">
        <f t="shared" si="180"/>
        <v>0</v>
      </c>
      <c r="JB29" s="10">
        <f t="shared" si="181"/>
        <v>0</v>
      </c>
      <c r="JC29" s="119">
        <f t="shared" si="182"/>
        <v>0</v>
      </c>
      <c r="JD29" s="25"/>
      <c r="JE29" s="92">
        <f t="shared" si="183"/>
        <v>0</v>
      </c>
      <c r="JF29" s="10">
        <f t="shared" si="184"/>
        <v>0</v>
      </c>
      <c r="JG29" s="25"/>
      <c r="JH29" s="92">
        <f t="shared" si="185"/>
        <v>0</v>
      </c>
      <c r="JI29" s="10">
        <f t="shared" si="186"/>
        <v>0</v>
      </c>
      <c r="JJ29" s="25"/>
      <c r="JK29" s="92">
        <f t="shared" si="187"/>
        <v>0</v>
      </c>
      <c r="JL29" s="10">
        <f t="shared" si="188"/>
        <v>0</v>
      </c>
      <c r="JM29" s="119">
        <f t="shared" si="189"/>
        <v>0</v>
      </c>
      <c r="JN29" s="25"/>
      <c r="JO29" s="92">
        <f t="shared" si="190"/>
        <v>0</v>
      </c>
      <c r="JP29" s="10">
        <f t="shared" si="191"/>
        <v>0</v>
      </c>
      <c r="JQ29" s="25"/>
      <c r="JR29" s="92">
        <f t="shared" si="192"/>
        <v>0</v>
      </c>
      <c r="JS29" s="10">
        <f t="shared" si="193"/>
        <v>0</v>
      </c>
      <c r="JT29" s="25"/>
      <c r="JU29" s="92">
        <f t="shared" si="194"/>
        <v>0</v>
      </c>
      <c r="JV29" s="10">
        <f t="shared" si="195"/>
        <v>0</v>
      </c>
      <c r="JW29" s="119">
        <f t="shared" si="196"/>
        <v>0</v>
      </c>
      <c r="JX29" s="25"/>
      <c r="JY29" s="92">
        <f t="shared" si="197"/>
        <v>0</v>
      </c>
      <c r="JZ29" s="10">
        <f t="shared" si="198"/>
        <v>0</v>
      </c>
      <c r="KA29" s="25"/>
      <c r="KB29" s="92">
        <f t="shared" si="199"/>
        <v>0</v>
      </c>
      <c r="KC29" s="10">
        <f t="shared" si="200"/>
        <v>0</v>
      </c>
      <c r="KD29" s="25"/>
      <c r="KE29" s="92">
        <f t="shared" si="201"/>
        <v>0</v>
      </c>
      <c r="KF29" s="10">
        <f t="shared" si="202"/>
        <v>0</v>
      </c>
      <c r="KG29" s="119">
        <f t="shared" si="203"/>
        <v>0</v>
      </c>
      <c r="KH29" s="25"/>
      <c r="KI29" s="92">
        <f t="shared" si="204"/>
        <v>0</v>
      </c>
      <c r="KJ29" s="10">
        <f t="shared" si="205"/>
        <v>0</v>
      </c>
      <c r="KK29" s="25"/>
      <c r="KL29" s="92">
        <f t="shared" si="206"/>
        <v>0</v>
      </c>
      <c r="KM29" s="10">
        <f t="shared" si="207"/>
        <v>0</v>
      </c>
      <c r="KN29" s="25"/>
      <c r="KO29" s="92">
        <f t="shared" si="208"/>
        <v>0</v>
      </c>
      <c r="KP29" s="10">
        <f t="shared" si="209"/>
        <v>0</v>
      </c>
      <c r="KQ29" s="119">
        <f t="shared" si="210"/>
        <v>0</v>
      </c>
      <c r="KR29" s="25"/>
      <c r="KS29" s="92">
        <f t="shared" si="211"/>
        <v>0</v>
      </c>
      <c r="KT29" s="10">
        <f t="shared" si="212"/>
        <v>0</v>
      </c>
      <c r="KU29" s="25"/>
      <c r="KV29" s="92">
        <f t="shared" si="213"/>
        <v>0</v>
      </c>
      <c r="KW29" s="10">
        <f t="shared" si="214"/>
        <v>0</v>
      </c>
      <c r="KX29" s="25"/>
      <c r="KY29" s="92">
        <f t="shared" si="215"/>
        <v>0</v>
      </c>
      <c r="KZ29" s="10">
        <f t="shared" si="216"/>
        <v>0</v>
      </c>
      <c r="LA29" s="119">
        <f t="shared" si="217"/>
        <v>0</v>
      </c>
      <c r="LC29" s="100">
        <f t="shared" si="218"/>
        <v>0</v>
      </c>
      <c r="LD29" s="100">
        <f t="shared" si="5"/>
        <v>0</v>
      </c>
    </row>
    <row r="30" spans="1:316" ht="14.25" customHeight="1" x14ac:dyDescent="0.25">
      <c r="A30" s="530" t="s">
        <v>243</v>
      </c>
      <c r="B30" s="12">
        <v>75000</v>
      </c>
      <c r="C30" s="4">
        <v>150000</v>
      </c>
      <c r="D30" s="25"/>
      <c r="E30" s="92">
        <f t="shared" si="6"/>
        <v>0</v>
      </c>
      <c r="F30" s="10">
        <f t="shared" si="0"/>
        <v>0</v>
      </c>
      <c r="G30" s="25"/>
      <c r="H30" s="92">
        <f t="shared" si="1"/>
        <v>0</v>
      </c>
      <c r="I30" s="10">
        <f t="shared" si="2"/>
        <v>0</v>
      </c>
      <c r="J30" s="25"/>
      <c r="K30" s="92">
        <f t="shared" si="3"/>
        <v>0</v>
      </c>
      <c r="L30" s="10">
        <f t="shared" si="4"/>
        <v>0</v>
      </c>
      <c r="M30" s="119">
        <f t="shared" si="7"/>
        <v>0</v>
      </c>
      <c r="N30" s="25"/>
      <c r="O30" s="92">
        <f t="shared" si="8"/>
        <v>0</v>
      </c>
      <c r="P30" s="10">
        <f t="shared" si="9"/>
        <v>0</v>
      </c>
      <c r="Q30" s="25"/>
      <c r="R30" s="92">
        <f t="shared" si="10"/>
        <v>0</v>
      </c>
      <c r="S30" s="10">
        <f t="shared" si="11"/>
        <v>0</v>
      </c>
      <c r="T30" s="25"/>
      <c r="U30" s="92">
        <f t="shared" si="12"/>
        <v>0</v>
      </c>
      <c r="V30" s="10">
        <f t="shared" si="13"/>
        <v>0</v>
      </c>
      <c r="W30" s="119">
        <f t="shared" si="219"/>
        <v>0</v>
      </c>
      <c r="X30" s="25"/>
      <c r="Y30" s="92">
        <f t="shared" si="15"/>
        <v>0</v>
      </c>
      <c r="Z30" s="10">
        <f t="shared" si="16"/>
        <v>0</v>
      </c>
      <c r="AA30" s="25"/>
      <c r="AB30" s="92">
        <f t="shared" si="17"/>
        <v>0</v>
      </c>
      <c r="AC30" s="10">
        <f t="shared" si="18"/>
        <v>0</v>
      </c>
      <c r="AD30" s="25"/>
      <c r="AE30" s="92">
        <f t="shared" si="19"/>
        <v>0</v>
      </c>
      <c r="AF30" s="10">
        <f t="shared" si="20"/>
        <v>0</v>
      </c>
      <c r="AG30" s="119">
        <f t="shared" si="220"/>
        <v>0</v>
      </c>
      <c r="AH30" s="25"/>
      <c r="AI30" s="92">
        <f t="shared" si="22"/>
        <v>0</v>
      </c>
      <c r="AJ30" s="10">
        <f t="shared" si="23"/>
        <v>0</v>
      </c>
      <c r="AK30" s="25"/>
      <c r="AL30" s="92">
        <f t="shared" si="24"/>
        <v>0</v>
      </c>
      <c r="AM30" s="10">
        <f t="shared" si="25"/>
        <v>0</v>
      </c>
      <c r="AN30" s="25"/>
      <c r="AO30" s="92">
        <f t="shared" si="26"/>
        <v>0</v>
      </c>
      <c r="AP30" s="10">
        <f t="shared" si="27"/>
        <v>0</v>
      </c>
      <c r="AQ30" s="119">
        <f t="shared" si="28"/>
        <v>0</v>
      </c>
      <c r="AR30" s="25"/>
      <c r="AS30" s="92">
        <f t="shared" si="29"/>
        <v>0</v>
      </c>
      <c r="AT30" s="10">
        <f t="shared" si="30"/>
        <v>0</v>
      </c>
      <c r="AU30" s="25"/>
      <c r="AV30" s="92">
        <f t="shared" si="31"/>
        <v>0</v>
      </c>
      <c r="AW30" s="10">
        <f t="shared" si="32"/>
        <v>0</v>
      </c>
      <c r="AX30" s="25"/>
      <c r="AY30" s="92">
        <f t="shared" si="33"/>
        <v>0</v>
      </c>
      <c r="AZ30" s="10">
        <f t="shared" si="34"/>
        <v>0</v>
      </c>
      <c r="BA30" s="119">
        <f t="shared" si="35"/>
        <v>0</v>
      </c>
      <c r="BB30" s="25"/>
      <c r="BC30" s="92">
        <f t="shared" si="36"/>
        <v>0</v>
      </c>
      <c r="BD30" s="10">
        <f t="shared" si="37"/>
        <v>0</v>
      </c>
      <c r="BE30" s="25">
        <f>1</f>
        <v>1</v>
      </c>
      <c r="BF30" s="92">
        <f t="shared" si="38"/>
        <v>75000</v>
      </c>
      <c r="BG30" s="10">
        <f t="shared" si="39"/>
        <v>150000</v>
      </c>
      <c r="BH30" s="25"/>
      <c r="BI30" s="92">
        <f t="shared" si="40"/>
        <v>0</v>
      </c>
      <c r="BJ30" s="10">
        <f t="shared" si="41"/>
        <v>0</v>
      </c>
      <c r="BK30" s="119">
        <f t="shared" si="42"/>
        <v>1</v>
      </c>
      <c r="BL30" s="25"/>
      <c r="BM30" s="92">
        <f t="shared" si="43"/>
        <v>0</v>
      </c>
      <c r="BN30" s="10">
        <f t="shared" si="44"/>
        <v>0</v>
      </c>
      <c r="BO30" s="25"/>
      <c r="BP30" s="92">
        <f t="shared" si="45"/>
        <v>0</v>
      </c>
      <c r="BQ30" s="10">
        <f t="shared" si="46"/>
        <v>0</v>
      </c>
      <c r="BR30" s="25"/>
      <c r="BS30" s="92">
        <f t="shared" si="47"/>
        <v>0</v>
      </c>
      <c r="BT30" s="10">
        <f t="shared" si="48"/>
        <v>0</v>
      </c>
      <c r="BU30" s="119">
        <f t="shared" si="49"/>
        <v>0</v>
      </c>
      <c r="BV30" s="25"/>
      <c r="BW30" s="92">
        <f t="shared" si="50"/>
        <v>0</v>
      </c>
      <c r="BX30" s="10">
        <f t="shared" si="51"/>
        <v>0</v>
      </c>
      <c r="BY30" s="25"/>
      <c r="BZ30" s="92">
        <f t="shared" si="52"/>
        <v>0</v>
      </c>
      <c r="CA30" s="10">
        <f t="shared" si="53"/>
        <v>0</v>
      </c>
      <c r="CB30" s="25"/>
      <c r="CC30" s="92">
        <f t="shared" si="54"/>
        <v>0</v>
      </c>
      <c r="CD30" s="10">
        <f t="shared" si="55"/>
        <v>0</v>
      </c>
      <c r="CE30" s="119">
        <f t="shared" si="56"/>
        <v>0</v>
      </c>
      <c r="CF30" s="25"/>
      <c r="CG30" s="92">
        <f t="shared" si="57"/>
        <v>0</v>
      </c>
      <c r="CH30" s="10">
        <f t="shared" si="58"/>
        <v>0</v>
      </c>
      <c r="CI30" s="25">
        <f>1</f>
        <v>1</v>
      </c>
      <c r="CJ30" s="92">
        <f t="shared" si="59"/>
        <v>75000</v>
      </c>
      <c r="CK30" s="10">
        <f t="shared" si="60"/>
        <v>150000</v>
      </c>
      <c r="CL30" s="25"/>
      <c r="CM30" s="92">
        <f t="shared" si="61"/>
        <v>0</v>
      </c>
      <c r="CN30" s="10">
        <f t="shared" si="62"/>
        <v>0</v>
      </c>
      <c r="CO30" s="119">
        <f t="shared" si="63"/>
        <v>1</v>
      </c>
      <c r="CP30" s="25"/>
      <c r="CQ30" s="92">
        <f t="shared" si="64"/>
        <v>0</v>
      </c>
      <c r="CR30" s="10">
        <f t="shared" si="65"/>
        <v>0</v>
      </c>
      <c r="CS30" s="25"/>
      <c r="CT30" s="92">
        <f t="shared" si="66"/>
        <v>0</v>
      </c>
      <c r="CU30" s="10">
        <f t="shared" si="67"/>
        <v>0</v>
      </c>
      <c r="CV30" s="25"/>
      <c r="CW30" s="92">
        <f t="shared" si="68"/>
        <v>0</v>
      </c>
      <c r="CX30" s="10">
        <f t="shared" si="69"/>
        <v>0</v>
      </c>
      <c r="CY30" s="119">
        <f t="shared" si="70"/>
        <v>0</v>
      </c>
      <c r="CZ30" s="25"/>
      <c r="DA30" s="92">
        <f t="shared" si="71"/>
        <v>0</v>
      </c>
      <c r="DB30" s="10">
        <f t="shared" si="72"/>
        <v>0</v>
      </c>
      <c r="DC30" s="25"/>
      <c r="DD30" s="92">
        <f t="shared" si="73"/>
        <v>0</v>
      </c>
      <c r="DE30" s="10">
        <f t="shared" si="74"/>
        <v>0</v>
      </c>
      <c r="DF30" s="25"/>
      <c r="DG30" s="92">
        <f t="shared" si="75"/>
        <v>0</v>
      </c>
      <c r="DH30" s="10">
        <f t="shared" si="76"/>
        <v>0</v>
      </c>
      <c r="DI30" s="119">
        <f t="shared" si="77"/>
        <v>0</v>
      </c>
      <c r="DJ30" s="25"/>
      <c r="DK30" s="92">
        <f t="shared" si="78"/>
        <v>0</v>
      </c>
      <c r="DL30" s="10">
        <f t="shared" si="79"/>
        <v>0</v>
      </c>
      <c r="DM30" s="25"/>
      <c r="DN30" s="92">
        <f t="shared" si="80"/>
        <v>0</v>
      </c>
      <c r="DO30" s="10">
        <f t="shared" si="81"/>
        <v>0</v>
      </c>
      <c r="DP30" s="25"/>
      <c r="DQ30" s="92">
        <f t="shared" si="82"/>
        <v>0</v>
      </c>
      <c r="DR30" s="10">
        <f t="shared" si="83"/>
        <v>0</v>
      </c>
      <c r="DS30" s="119">
        <f t="shared" si="84"/>
        <v>0</v>
      </c>
      <c r="DT30" s="25"/>
      <c r="DU30" s="92">
        <f t="shared" si="85"/>
        <v>0</v>
      </c>
      <c r="DV30" s="10">
        <f t="shared" si="86"/>
        <v>0</v>
      </c>
      <c r="DW30" s="25"/>
      <c r="DX30" s="92">
        <f t="shared" si="87"/>
        <v>0</v>
      </c>
      <c r="DY30" s="10">
        <f t="shared" si="88"/>
        <v>0</v>
      </c>
      <c r="DZ30" s="25"/>
      <c r="EA30" s="92">
        <f t="shared" si="89"/>
        <v>0</v>
      </c>
      <c r="EB30" s="10">
        <f t="shared" si="90"/>
        <v>0</v>
      </c>
      <c r="EC30" s="119">
        <f t="shared" si="91"/>
        <v>0</v>
      </c>
      <c r="ED30" s="25"/>
      <c r="EE30" s="92">
        <f t="shared" si="92"/>
        <v>0</v>
      </c>
      <c r="EF30" s="10">
        <f t="shared" si="93"/>
        <v>0</v>
      </c>
      <c r="EG30" s="25"/>
      <c r="EH30" s="92">
        <f t="shared" si="94"/>
        <v>0</v>
      </c>
      <c r="EI30" s="10">
        <f t="shared" si="95"/>
        <v>0</v>
      </c>
      <c r="EJ30" s="25"/>
      <c r="EK30" s="92">
        <f t="shared" si="96"/>
        <v>0</v>
      </c>
      <c r="EL30" s="10">
        <f t="shared" si="97"/>
        <v>0</v>
      </c>
      <c r="EM30" s="119">
        <f t="shared" si="98"/>
        <v>0</v>
      </c>
      <c r="EN30" s="25">
        <v>2</v>
      </c>
      <c r="EO30" s="92">
        <f t="shared" si="99"/>
        <v>150000</v>
      </c>
      <c r="EP30" s="10">
        <f t="shared" si="100"/>
        <v>300000</v>
      </c>
      <c r="EQ30" s="25"/>
      <c r="ER30" s="92">
        <f t="shared" si="101"/>
        <v>0</v>
      </c>
      <c r="ES30" s="10">
        <f t="shared" si="102"/>
        <v>0</v>
      </c>
      <c r="ET30" s="25"/>
      <c r="EU30" s="92">
        <f t="shared" si="103"/>
        <v>0</v>
      </c>
      <c r="EV30" s="10">
        <f t="shared" si="104"/>
        <v>0</v>
      </c>
      <c r="EW30" s="119">
        <f t="shared" si="105"/>
        <v>2</v>
      </c>
      <c r="EX30" s="25"/>
      <c r="EY30" s="92">
        <f t="shared" si="106"/>
        <v>0</v>
      </c>
      <c r="EZ30" s="10">
        <f t="shared" si="107"/>
        <v>0</v>
      </c>
      <c r="FA30" s="25"/>
      <c r="FB30" s="92">
        <f t="shared" si="108"/>
        <v>0</v>
      </c>
      <c r="FC30" s="10">
        <f t="shared" si="109"/>
        <v>0</v>
      </c>
      <c r="FD30" s="25"/>
      <c r="FE30" s="92">
        <f t="shared" si="110"/>
        <v>0</v>
      </c>
      <c r="FF30" s="10">
        <f t="shared" si="111"/>
        <v>0</v>
      </c>
      <c r="FG30" s="119">
        <f t="shared" si="112"/>
        <v>0</v>
      </c>
      <c r="FH30" s="25"/>
      <c r="FI30" s="92">
        <f t="shared" si="113"/>
        <v>0</v>
      </c>
      <c r="FJ30" s="10">
        <f t="shared" si="114"/>
        <v>0</v>
      </c>
      <c r="FK30" s="25"/>
      <c r="FL30" s="92">
        <f t="shared" si="115"/>
        <v>0</v>
      </c>
      <c r="FM30" s="10">
        <f t="shared" si="116"/>
        <v>0</v>
      </c>
      <c r="FN30" s="25"/>
      <c r="FO30" s="92">
        <f t="shared" si="117"/>
        <v>0</v>
      </c>
      <c r="FP30" s="10">
        <f t="shared" si="118"/>
        <v>0</v>
      </c>
      <c r="FQ30" s="119">
        <f t="shared" si="119"/>
        <v>0</v>
      </c>
      <c r="FR30" s="25"/>
      <c r="FS30" s="92">
        <f t="shared" si="120"/>
        <v>0</v>
      </c>
      <c r="FT30" s="10">
        <f t="shared" si="121"/>
        <v>0</v>
      </c>
      <c r="FU30" s="25"/>
      <c r="FV30" s="92">
        <f t="shared" si="122"/>
        <v>0</v>
      </c>
      <c r="FW30" s="10">
        <f t="shared" si="123"/>
        <v>0</v>
      </c>
      <c r="FX30" s="25"/>
      <c r="FY30" s="92">
        <f t="shared" si="124"/>
        <v>0</v>
      </c>
      <c r="FZ30" s="10">
        <f t="shared" si="125"/>
        <v>0</v>
      </c>
      <c r="GA30" s="119">
        <f t="shared" si="126"/>
        <v>0</v>
      </c>
      <c r="GB30" s="25">
        <v>1</v>
      </c>
      <c r="GC30" s="92">
        <f t="shared" si="127"/>
        <v>75000</v>
      </c>
      <c r="GD30" s="10">
        <f t="shared" si="128"/>
        <v>150000</v>
      </c>
      <c r="GE30" s="25"/>
      <c r="GF30" s="92">
        <f t="shared" si="129"/>
        <v>0</v>
      </c>
      <c r="GG30" s="10">
        <f t="shared" si="130"/>
        <v>0</v>
      </c>
      <c r="GH30" s="25"/>
      <c r="GI30" s="92">
        <f t="shared" si="131"/>
        <v>0</v>
      </c>
      <c r="GJ30" s="10">
        <f t="shared" si="132"/>
        <v>0</v>
      </c>
      <c r="GK30" s="119">
        <f t="shared" si="133"/>
        <v>1</v>
      </c>
      <c r="GL30" s="25"/>
      <c r="GM30" s="92">
        <f t="shared" si="134"/>
        <v>0</v>
      </c>
      <c r="GN30" s="10">
        <f t="shared" si="135"/>
        <v>0</v>
      </c>
      <c r="GO30" s="25"/>
      <c r="GP30" s="92">
        <f t="shared" si="136"/>
        <v>0</v>
      </c>
      <c r="GQ30" s="10">
        <f t="shared" si="137"/>
        <v>0</v>
      </c>
      <c r="GR30" s="25"/>
      <c r="GS30" s="92">
        <f t="shared" si="138"/>
        <v>0</v>
      </c>
      <c r="GT30" s="10">
        <f t="shared" si="139"/>
        <v>0</v>
      </c>
      <c r="GU30" s="119">
        <f t="shared" si="140"/>
        <v>0</v>
      </c>
      <c r="GV30" s="25"/>
      <c r="GW30" s="92">
        <f t="shared" si="141"/>
        <v>0</v>
      </c>
      <c r="GX30" s="10">
        <f t="shared" si="142"/>
        <v>0</v>
      </c>
      <c r="GY30" s="25"/>
      <c r="GZ30" s="92">
        <f t="shared" si="143"/>
        <v>0</v>
      </c>
      <c r="HA30" s="10">
        <f t="shared" si="144"/>
        <v>0</v>
      </c>
      <c r="HB30" s="25"/>
      <c r="HC30" s="92">
        <f t="shared" si="145"/>
        <v>0</v>
      </c>
      <c r="HD30" s="10">
        <f t="shared" si="146"/>
        <v>0</v>
      </c>
      <c r="HE30" s="119">
        <f t="shared" si="147"/>
        <v>0</v>
      </c>
      <c r="HF30" s="25"/>
      <c r="HG30" s="92">
        <f t="shared" si="148"/>
        <v>0</v>
      </c>
      <c r="HH30" s="10">
        <f t="shared" si="149"/>
        <v>0</v>
      </c>
      <c r="HI30" s="25"/>
      <c r="HJ30" s="92">
        <f t="shared" si="150"/>
        <v>0</v>
      </c>
      <c r="HK30" s="10">
        <f t="shared" si="151"/>
        <v>0</v>
      </c>
      <c r="HL30" s="25"/>
      <c r="HM30" s="92">
        <f t="shared" si="152"/>
        <v>0</v>
      </c>
      <c r="HN30" s="10">
        <f t="shared" si="153"/>
        <v>0</v>
      </c>
      <c r="HO30" s="119">
        <f t="shared" si="154"/>
        <v>0</v>
      </c>
      <c r="HP30" s="25"/>
      <c r="HQ30" s="92">
        <f t="shared" si="155"/>
        <v>0</v>
      </c>
      <c r="HR30" s="10">
        <f t="shared" si="156"/>
        <v>0</v>
      </c>
      <c r="HS30" s="25"/>
      <c r="HT30" s="92">
        <f t="shared" si="157"/>
        <v>0</v>
      </c>
      <c r="HU30" s="10">
        <f t="shared" si="158"/>
        <v>0</v>
      </c>
      <c r="HV30" s="25"/>
      <c r="HW30" s="92">
        <f t="shared" si="159"/>
        <v>0</v>
      </c>
      <c r="HX30" s="10">
        <f t="shared" si="160"/>
        <v>0</v>
      </c>
      <c r="HY30" s="119">
        <f t="shared" si="161"/>
        <v>0</v>
      </c>
      <c r="HZ30" s="25">
        <f>1+1</f>
        <v>2</v>
      </c>
      <c r="IA30" s="92">
        <f t="shared" si="162"/>
        <v>150000</v>
      </c>
      <c r="IB30" s="10">
        <f t="shared" si="163"/>
        <v>300000</v>
      </c>
      <c r="IC30" s="25">
        <f>1+1</f>
        <v>2</v>
      </c>
      <c r="ID30" s="92">
        <f t="shared" si="164"/>
        <v>150000</v>
      </c>
      <c r="IE30" s="10">
        <f t="shared" si="165"/>
        <v>300000</v>
      </c>
      <c r="IF30" s="25"/>
      <c r="IG30" s="92">
        <f t="shared" si="166"/>
        <v>0</v>
      </c>
      <c r="IH30" s="10">
        <f t="shared" si="167"/>
        <v>0</v>
      </c>
      <c r="II30" s="119">
        <f t="shared" si="168"/>
        <v>4</v>
      </c>
      <c r="IJ30" s="25">
        <v>1</v>
      </c>
      <c r="IK30" s="92">
        <f t="shared" si="169"/>
        <v>75000</v>
      </c>
      <c r="IL30" s="10">
        <f t="shared" si="170"/>
        <v>150000</v>
      </c>
      <c r="IM30" s="25"/>
      <c r="IN30" s="92">
        <f t="shared" si="171"/>
        <v>0</v>
      </c>
      <c r="IO30" s="10">
        <f t="shared" si="172"/>
        <v>0</v>
      </c>
      <c r="IP30" s="25"/>
      <c r="IQ30" s="92">
        <f t="shared" si="173"/>
        <v>0</v>
      </c>
      <c r="IR30" s="10">
        <f t="shared" si="174"/>
        <v>0</v>
      </c>
      <c r="IS30" s="119">
        <f t="shared" si="175"/>
        <v>1</v>
      </c>
      <c r="IT30" s="25"/>
      <c r="IU30" s="92">
        <f t="shared" si="176"/>
        <v>0</v>
      </c>
      <c r="IV30" s="10">
        <f t="shared" si="177"/>
        <v>0</v>
      </c>
      <c r="IW30" s="25"/>
      <c r="IX30" s="92">
        <f t="shared" si="178"/>
        <v>0</v>
      </c>
      <c r="IY30" s="10">
        <f t="shared" si="179"/>
        <v>0</v>
      </c>
      <c r="IZ30" s="25"/>
      <c r="JA30" s="92">
        <f t="shared" si="180"/>
        <v>0</v>
      </c>
      <c r="JB30" s="10">
        <f t="shared" si="181"/>
        <v>0</v>
      </c>
      <c r="JC30" s="119">
        <f t="shared" si="182"/>
        <v>0</v>
      </c>
      <c r="JD30" s="25"/>
      <c r="JE30" s="92">
        <f t="shared" si="183"/>
        <v>0</v>
      </c>
      <c r="JF30" s="10">
        <f t="shared" si="184"/>
        <v>0</v>
      </c>
      <c r="JG30" s="25"/>
      <c r="JH30" s="92">
        <f t="shared" si="185"/>
        <v>0</v>
      </c>
      <c r="JI30" s="10">
        <f t="shared" si="186"/>
        <v>0</v>
      </c>
      <c r="JJ30" s="25"/>
      <c r="JK30" s="92">
        <f t="shared" si="187"/>
        <v>0</v>
      </c>
      <c r="JL30" s="10">
        <f t="shared" si="188"/>
        <v>0</v>
      </c>
      <c r="JM30" s="119">
        <f t="shared" si="189"/>
        <v>0</v>
      </c>
      <c r="JN30" s="25"/>
      <c r="JO30" s="92">
        <f t="shared" si="190"/>
        <v>0</v>
      </c>
      <c r="JP30" s="10">
        <f t="shared" si="191"/>
        <v>0</v>
      </c>
      <c r="JQ30" s="25"/>
      <c r="JR30" s="92">
        <f t="shared" si="192"/>
        <v>0</v>
      </c>
      <c r="JS30" s="10">
        <f t="shared" si="193"/>
        <v>0</v>
      </c>
      <c r="JT30" s="25"/>
      <c r="JU30" s="92">
        <f t="shared" si="194"/>
        <v>0</v>
      </c>
      <c r="JV30" s="10">
        <f t="shared" si="195"/>
        <v>0</v>
      </c>
      <c r="JW30" s="119">
        <f t="shared" si="196"/>
        <v>0</v>
      </c>
      <c r="JX30" s="25"/>
      <c r="JY30" s="92">
        <f t="shared" si="197"/>
        <v>0</v>
      </c>
      <c r="JZ30" s="10">
        <f t="shared" si="198"/>
        <v>0</v>
      </c>
      <c r="KA30" s="25"/>
      <c r="KB30" s="92">
        <f t="shared" si="199"/>
        <v>0</v>
      </c>
      <c r="KC30" s="10">
        <f t="shared" si="200"/>
        <v>0</v>
      </c>
      <c r="KD30" s="25"/>
      <c r="KE30" s="92">
        <f t="shared" si="201"/>
        <v>0</v>
      </c>
      <c r="KF30" s="10">
        <f t="shared" si="202"/>
        <v>0</v>
      </c>
      <c r="KG30" s="119">
        <f t="shared" si="203"/>
        <v>0</v>
      </c>
      <c r="KH30" s="25"/>
      <c r="KI30" s="92">
        <f t="shared" si="204"/>
        <v>0</v>
      </c>
      <c r="KJ30" s="10">
        <f t="shared" si="205"/>
        <v>0</v>
      </c>
      <c r="KK30" s="25"/>
      <c r="KL30" s="92">
        <f t="shared" si="206"/>
        <v>0</v>
      </c>
      <c r="KM30" s="10">
        <f t="shared" si="207"/>
        <v>0</v>
      </c>
      <c r="KN30" s="25"/>
      <c r="KO30" s="92">
        <f t="shared" si="208"/>
        <v>0</v>
      </c>
      <c r="KP30" s="10">
        <f t="shared" si="209"/>
        <v>0</v>
      </c>
      <c r="KQ30" s="119">
        <f t="shared" si="210"/>
        <v>0</v>
      </c>
      <c r="KR30" s="25"/>
      <c r="KS30" s="92">
        <f t="shared" si="211"/>
        <v>0</v>
      </c>
      <c r="KT30" s="10">
        <f t="shared" si="212"/>
        <v>0</v>
      </c>
      <c r="KU30" s="25"/>
      <c r="KV30" s="92">
        <f t="shared" si="213"/>
        <v>0</v>
      </c>
      <c r="KW30" s="10">
        <f t="shared" si="214"/>
        <v>0</v>
      </c>
      <c r="KX30" s="25"/>
      <c r="KY30" s="92">
        <f t="shared" si="215"/>
        <v>0</v>
      </c>
      <c r="KZ30" s="10">
        <f t="shared" si="216"/>
        <v>0</v>
      </c>
      <c r="LA30" s="119">
        <f t="shared" si="217"/>
        <v>0</v>
      </c>
      <c r="LC30" s="100">
        <f t="shared" si="218"/>
        <v>10</v>
      </c>
      <c r="LD30" s="100">
        <f t="shared" si="5"/>
        <v>1500000</v>
      </c>
    </row>
    <row r="31" spans="1:316" x14ac:dyDescent="0.25">
      <c r="A31" s="530" t="s">
        <v>219</v>
      </c>
      <c r="B31" s="12">
        <v>75000</v>
      </c>
      <c r="C31" s="4">
        <v>150000</v>
      </c>
      <c r="D31" s="25"/>
      <c r="E31" s="92">
        <f t="shared" si="6"/>
        <v>0</v>
      </c>
      <c r="F31" s="10">
        <f t="shared" si="0"/>
        <v>0</v>
      </c>
      <c r="G31" s="25"/>
      <c r="H31" s="92">
        <f t="shared" si="1"/>
        <v>0</v>
      </c>
      <c r="I31" s="10">
        <f t="shared" si="2"/>
        <v>0</v>
      </c>
      <c r="J31" s="25"/>
      <c r="K31" s="92">
        <f t="shared" si="3"/>
        <v>0</v>
      </c>
      <c r="L31" s="10">
        <f t="shared" si="4"/>
        <v>0</v>
      </c>
      <c r="M31" s="119">
        <f t="shared" si="7"/>
        <v>0</v>
      </c>
      <c r="N31" s="25"/>
      <c r="O31" s="92">
        <f t="shared" si="8"/>
        <v>0</v>
      </c>
      <c r="P31" s="10">
        <f t="shared" si="9"/>
        <v>0</v>
      </c>
      <c r="Q31" s="25"/>
      <c r="R31" s="92">
        <f t="shared" si="10"/>
        <v>0</v>
      </c>
      <c r="S31" s="10">
        <f t="shared" si="11"/>
        <v>0</v>
      </c>
      <c r="T31" s="25"/>
      <c r="U31" s="92">
        <f t="shared" si="12"/>
        <v>0</v>
      </c>
      <c r="V31" s="10">
        <f t="shared" si="13"/>
        <v>0</v>
      </c>
      <c r="W31" s="119">
        <f t="shared" si="219"/>
        <v>0</v>
      </c>
      <c r="X31" s="25"/>
      <c r="Y31" s="92">
        <f t="shared" si="15"/>
        <v>0</v>
      </c>
      <c r="Z31" s="10">
        <f t="shared" si="16"/>
        <v>0</v>
      </c>
      <c r="AA31" s="25"/>
      <c r="AB31" s="92">
        <f t="shared" si="17"/>
        <v>0</v>
      </c>
      <c r="AC31" s="10">
        <f t="shared" si="18"/>
        <v>0</v>
      </c>
      <c r="AD31" s="25"/>
      <c r="AE31" s="92">
        <f t="shared" si="19"/>
        <v>0</v>
      </c>
      <c r="AF31" s="10">
        <f t="shared" si="20"/>
        <v>0</v>
      </c>
      <c r="AG31" s="119">
        <f t="shared" si="220"/>
        <v>0</v>
      </c>
      <c r="AH31" s="25"/>
      <c r="AI31" s="92">
        <f t="shared" si="22"/>
        <v>0</v>
      </c>
      <c r="AJ31" s="10">
        <f t="shared" si="23"/>
        <v>0</v>
      </c>
      <c r="AK31" s="25"/>
      <c r="AL31" s="92">
        <f t="shared" si="24"/>
        <v>0</v>
      </c>
      <c r="AM31" s="10">
        <f t="shared" si="25"/>
        <v>0</v>
      </c>
      <c r="AN31" s="25"/>
      <c r="AO31" s="92">
        <f t="shared" si="26"/>
        <v>0</v>
      </c>
      <c r="AP31" s="10">
        <f t="shared" si="27"/>
        <v>0</v>
      </c>
      <c r="AQ31" s="119">
        <f t="shared" si="28"/>
        <v>0</v>
      </c>
      <c r="AR31" s="25"/>
      <c r="AS31" s="92">
        <f t="shared" si="29"/>
        <v>0</v>
      </c>
      <c r="AT31" s="10">
        <f t="shared" si="30"/>
        <v>0</v>
      </c>
      <c r="AU31" s="25"/>
      <c r="AV31" s="92">
        <f t="shared" si="31"/>
        <v>0</v>
      </c>
      <c r="AW31" s="10">
        <f t="shared" si="32"/>
        <v>0</v>
      </c>
      <c r="AX31" s="25"/>
      <c r="AY31" s="92">
        <f t="shared" si="33"/>
        <v>0</v>
      </c>
      <c r="AZ31" s="10">
        <f t="shared" si="34"/>
        <v>0</v>
      </c>
      <c r="BA31" s="119">
        <f t="shared" si="35"/>
        <v>0</v>
      </c>
      <c r="BB31" s="25"/>
      <c r="BC31" s="92">
        <f t="shared" si="36"/>
        <v>0</v>
      </c>
      <c r="BD31" s="10">
        <f t="shared" si="37"/>
        <v>0</v>
      </c>
      <c r="BE31" s="25"/>
      <c r="BF31" s="92">
        <f t="shared" si="38"/>
        <v>0</v>
      </c>
      <c r="BG31" s="10">
        <f t="shared" si="39"/>
        <v>0</v>
      </c>
      <c r="BH31" s="25"/>
      <c r="BI31" s="92">
        <f t="shared" si="40"/>
        <v>0</v>
      </c>
      <c r="BJ31" s="10">
        <f t="shared" si="41"/>
        <v>0</v>
      </c>
      <c r="BK31" s="119">
        <f t="shared" ref="BK31:BK65" si="221">BB31+BE31+BH31</f>
        <v>0</v>
      </c>
      <c r="BL31" s="25">
        <v>1</v>
      </c>
      <c r="BM31" s="92">
        <f t="shared" si="43"/>
        <v>75000</v>
      </c>
      <c r="BN31" s="10">
        <f t="shared" si="44"/>
        <v>150000</v>
      </c>
      <c r="BO31" s="25"/>
      <c r="BP31" s="92">
        <f t="shared" si="45"/>
        <v>0</v>
      </c>
      <c r="BQ31" s="10">
        <f t="shared" si="46"/>
        <v>0</v>
      </c>
      <c r="BR31" s="25"/>
      <c r="BS31" s="92">
        <f t="shared" si="47"/>
        <v>0</v>
      </c>
      <c r="BT31" s="10">
        <f t="shared" si="48"/>
        <v>0</v>
      </c>
      <c r="BU31" s="119">
        <f t="shared" si="49"/>
        <v>1</v>
      </c>
      <c r="BV31" s="25">
        <f>1</f>
        <v>1</v>
      </c>
      <c r="BW31" s="92">
        <f t="shared" si="50"/>
        <v>75000</v>
      </c>
      <c r="BX31" s="10">
        <f t="shared" si="51"/>
        <v>150000</v>
      </c>
      <c r="BY31" s="25"/>
      <c r="BZ31" s="92">
        <f t="shared" si="52"/>
        <v>0</v>
      </c>
      <c r="CA31" s="10">
        <f t="shared" si="53"/>
        <v>0</v>
      </c>
      <c r="CB31" s="25"/>
      <c r="CC31" s="92">
        <f t="shared" si="54"/>
        <v>0</v>
      </c>
      <c r="CD31" s="10">
        <f t="shared" si="55"/>
        <v>0</v>
      </c>
      <c r="CE31" s="119">
        <f t="shared" si="56"/>
        <v>1</v>
      </c>
      <c r="CF31" s="25"/>
      <c r="CG31" s="92">
        <f t="shared" si="57"/>
        <v>0</v>
      </c>
      <c r="CH31" s="10">
        <f t="shared" si="58"/>
        <v>0</v>
      </c>
      <c r="CI31" s="25"/>
      <c r="CJ31" s="92">
        <f t="shared" si="59"/>
        <v>0</v>
      </c>
      <c r="CK31" s="10">
        <f t="shared" si="60"/>
        <v>0</v>
      </c>
      <c r="CL31" s="25"/>
      <c r="CM31" s="92">
        <f t="shared" si="61"/>
        <v>0</v>
      </c>
      <c r="CN31" s="10">
        <f t="shared" si="62"/>
        <v>0</v>
      </c>
      <c r="CO31" s="119">
        <f t="shared" si="63"/>
        <v>0</v>
      </c>
      <c r="CP31" s="25">
        <v>1</v>
      </c>
      <c r="CQ31" s="92">
        <f t="shared" si="64"/>
        <v>75000</v>
      </c>
      <c r="CR31" s="10">
        <f t="shared" si="65"/>
        <v>150000</v>
      </c>
      <c r="CS31" s="25">
        <f>1</f>
        <v>1</v>
      </c>
      <c r="CT31" s="92">
        <f t="shared" si="66"/>
        <v>75000</v>
      </c>
      <c r="CU31" s="10">
        <f t="shared" si="67"/>
        <v>150000</v>
      </c>
      <c r="CV31" s="25"/>
      <c r="CW31" s="92">
        <f t="shared" si="68"/>
        <v>0</v>
      </c>
      <c r="CX31" s="10">
        <f t="shared" si="69"/>
        <v>0</v>
      </c>
      <c r="CY31" s="119">
        <f t="shared" si="70"/>
        <v>2</v>
      </c>
      <c r="CZ31" s="25"/>
      <c r="DA31" s="92">
        <f t="shared" si="71"/>
        <v>0</v>
      </c>
      <c r="DB31" s="10">
        <f t="shared" si="72"/>
        <v>0</v>
      </c>
      <c r="DC31" s="25"/>
      <c r="DD31" s="92">
        <f t="shared" si="73"/>
        <v>0</v>
      </c>
      <c r="DE31" s="10">
        <f t="shared" si="74"/>
        <v>0</v>
      </c>
      <c r="DF31" s="25"/>
      <c r="DG31" s="92">
        <f t="shared" si="75"/>
        <v>0</v>
      </c>
      <c r="DH31" s="10">
        <f t="shared" si="76"/>
        <v>0</v>
      </c>
      <c r="DI31" s="119">
        <f t="shared" si="77"/>
        <v>0</v>
      </c>
      <c r="DJ31" s="25"/>
      <c r="DK31" s="92">
        <f t="shared" si="78"/>
        <v>0</v>
      </c>
      <c r="DL31" s="10">
        <f t="shared" si="79"/>
        <v>0</v>
      </c>
      <c r="DM31" s="25"/>
      <c r="DN31" s="92">
        <f t="shared" si="80"/>
        <v>0</v>
      </c>
      <c r="DO31" s="10">
        <f t="shared" si="81"/>
        <v>0</v>
      </c>
      <c r="DP31" s="25"/>
      <c r="DQ31" s="92">
        <f t="shared" si="82"/>
        <v>0</v>
      </c>
      <c r="DR31" s="10">
        <f t="shared" si="83"/>
        <v>0</v>
      </c>
      <c r="DS31" s="119">
        <f t="shared" si="84"/>
        <v>0</v>
      </c>
      <c r="DT31" s="25">
        <f>1</f>
        <v>1</v>
      </c>
      <c r="DU31" s="92">
        <f t="shared" si="85"/>
        <v>75000</v>
      </c>
      <c r="DV31" s="10">
        <f t="shared" si="86"/>
        <v>150000</v>
      </c>
      <c r="DW31" s="25"/>
      <c r="DX31" s="92">
        <f t="shared" si="87"/>
        <v>0</v>
      </c>
      <c r="DY31" s="10">
        <f t="shared" si="88"/>
        <v>0</v>
      </c>
      <c r="DZ31" s="25"/>
      <c r="EA31" s="92">
        <f t="shared" si="89"/>
        <v>0</v>
      </c>
      <c r="EB31" s="10">
        <f t="shared" si="90"/>
        <v>0</v>
      </c>
      <c r="EC31" s="119">
        <f t="shared" si="91"/>
        <v>1</v>
      </c>
      <c r="ED31" s="25"/>
      <c r="EE31" s="92">
        <f t="shared" si="92"/>
        <v>0</v>
      </c>
      <c r="EF31" s="10">
        <f t="shared" si="93"/>
        <v>0</v>
      </c>
      <c r="EG31" s="25"/>
      <c r="EH31" s="92">
        <f t="shared" si="94"/>
        <v>0</v>
      </c>
      <c r="EI31" s="10">
        <f t="shared" si="95"/>
        <v>0</v>
      </c>
      <c r="EJ31" s="25"/>
      <c r="EK31" s="92">
        <f t="shared" si="96"/>
        <v>0</v>
      </c>
      <c r="EL31" s="10">
        <f t="shared" si="97"/>
        <v>0</v>
      </c>
      <c r="EM31" s="119">
        <f t="shared" si="98"/>
        <v>0</v>
      </c>
      <c r="EN31" s="25"/>
      <c r="EO31" s="92">
        <f t="shared" si="99"/>
        <v>0</v>
      </c>
      <c r="EP31" s="10">
        <f t="shared" si="100"/>
        <v>0</v>
      </c>
      <c r="EQ31" s="25"/>
      <c r="ER31" s="92">
        <f t="shared" si="101"/>
        <v>0</v>
      </c>
      <c r="ES31" s="10">
        <f t="shared" si="102"/>
        <v>0</v>
      </c>
      <c r="ET31" s="25"/>
      <c r="EU31" s="92">
        <f t="shared" si="103"/>
        <v>0</v>
      </c>
      <c r="EV31" s="10">
        <f t="shared" si="104"/>
        <v>0</v>
      </c>
      <c r="EW31" s="119">
        <f t="shared" si="105"/>
        <v>0</v>
      </c>
      <c r="EX31" s="25"/>
      <c r="EY31" s="92">
        <f t="shared" si="106"/>
        <v>0</v>
      </c>
      <c r="EZ31" s="10">
        <f t="shared" si="107"/>
        <v>0</v>
      </c>
      <c r="FA31" s="25"/>
      <c r="FB31" s="92">
        <f t="shared" si="108"/>
        <v>0</v>
      </c>
      <c r="FC31" s="10">
        <f t="shared" si="109"/>
        <v>0</v>
      </c>
      <c r="FD31" s="25"/>
      <c r="FE31" s="92">
        <f t="shared" si="110"/>
        <v>0</v>
      </c>
      <c r="FF31" s="10">
        <f t="shared" si="111"/>
        <v>0</v>
      </c>
      <c r="FG31" s="119">
        <f t="shared" si="112"/>
        <v>0</v>
      </c>
      <c r="FH31" s="25"/>
      <c r="FI31" s="92">
        <f t="shared" si="113"/>
        <v>0</v>
      </c>
      <c r="FJ31" s="10">
        <f t="shared" si="114"/>
        <v>0</v>
      </c>
      <c r="FK31" s="25"/>
      <c r="FL31" s="92">
        <f t="shared" si="115"/>
        <v>0</v>
      </c>
      <c r="FM31" s="10">
        <f t="shared" si="116"/>
        <v>0</v>
      </c>
      <c r="FN31" s="25"/>
      <c r="FO31" s="92">
        <f t="shared" si="117"/>
        <v>0</v>
      </c>
      <c r="FP31" s="10">
        <f t="shared" si="118"/>
        <v>0</v>
      </c>
      <c r="FQ31" s="119">
        <f t="shared" si="119"/>
        <v>0</v>
      </c>
      <c r="FR31" s="25">
        <v>1</v>
      </c>
      <c r="FS31" s="92">
        <f t="shared" si="120"/>
        <v>75000</v>
      </c>
      <c r="FT31" s="10">
        <f t="shared" si="121"/>
        <v>150000</v>
      </c>
      <c r="FU31" s="25"/>
      <c r="FV31" s="92">
        <f t="shared" si="122"/>
        <v>0</v>
      </c>
      <c r="FW31" s="10">
        <f t="shared" si="123"/>
        <v>0</v>
      </c>
      <c r="FX31" s="25"/>
      <c r="FY31" s="92">
        <f t="shared" si="124"/>
        <v>0</v>
      </c>
      <c r="FZ31" s="10">
        <f t="shared" si="125"/>
        <v>0</v>
      </c>
      <c r="GA31" s="119">
        <f t="shared" si="126"/>
        <v>1</v>
      </c>
      <c r="GB31" s="25"/>
      <c r="GC31" s="92">
        <f t="shared" si="127"/>
        <v>0</v>
      </c>
      <c r="GD31" s="10">
        <f t="shared" si="128"/>
        <v>0</v>
      </c>
      <c r="GE31" s="25"/>
      <c r="GF31" s="92">
        <f t="shared" si="129"/>
        <v>0</v>
      </c>
      <c r="GG31" s="10">
        <f t="shared" si="130"/>
        <v>0</v>
      </c>
      <c r="GH31" s="25"/>
      <c r="GI31" s="92">
        <f t="shared" si="131"/>
        <v>0</v>
      </c>
      <c r="GJ31" s="10">
        <f t="shared" si="132"/>
        <v>0</v>
      </c>
      <c r="GK31" s="119">
        <f t="shared" si="133"/>
        <v>0</v>
      </c>
      <c r="GL31" s="25"/>
      <c r="GM31" s="92">
        <f t="shared" si="134"/>
        <v>0</v>
      </c>
      <c r="GN31" s="10">
        <f t="shared" si="135"/>
        <v>0</v>
      </c>
      <c r="GO31" s="25"/>
      <c r="GP31" s="92">
        <f t="shared" si="136"/>
        <v>0</v>
      </c>
      <c r="GQ31" s="10">
        <f t="shared" si="137"/>
        <v>0</v>
      </c>
      <c r="GR31" s="25"/>
      <c r="GS31" s="92">
        <f t="shared" si="138"/>
        <v>0</v>
      </c>
      <c r="GT31" s="10">
        <f t="shared" si="139"/>
        <v>0</v>
      </c>
      <c r="GU31" s="119">
        <f t="shared" si="140"/>
        <v>0</v>
      </c>
      <c r="GV31" s="25"/>
      <c r="GW31" s="92">
        <f t="shared" si="141"/>
        <v>0</v>
      </c>
      <c r="GX31" s="10">
        <f t="shared" si="142"/>
        <v>0</v>
      </c>
      <c r="GY31" s="25"/>
      <c r="GZ31" s="92">
        <f t="shared" si="143"/>
        <v>0</v>
      </c>
      <c r="HA31" s="10">
        <f t="shared" si="144"/>
        <v>0</v>
      </c>
      <c r="HB31" s="25"/>
      <c r="HC31" s="92">
        <f t="shared" si="145"/>
        <v>0</v>
      </c>
      <c r="HD31" s="10">
        <f t="shared" si="146"/>
        <v>0</v>
      </c>
      <c r="HE31" s="119">
        <f t="shared" si="147"/>
        <v>0</v>
      </c>
      <c r="HF31" s="25"/>
      <c r="HG31" s="92">
        <f t="shared" si="148"/>
        <v>0</v>
      </c>
      <c r="HH31" s="10">
        <f t="shared" si="149"/>
        <v>0</v>
      </c>
      <c r="HI31" s="25"/>
      <c r="HJ31" s="92">
        <f t="shared" si="150"/>
        <v>0</v>
      </c>
      <c r="HK31" s="10">
        <f t="shared" si="151"/>
        <v>0</v>
      </c>
      <c r="HL31" s="25"/>
      <c r="HM31" s="92">
        <f t="shared" si="152"/>
        <v>0</v>
      </c>
      <c r="HN31" s="10">
        <f t="shared" si="153"/>
        <v>0</v>
      </c>
      <c r="HO31" s="119">
        <f t="shared" si="154"/>
        <v>0</v>
      </c>
      <c r="HP31" s="25">
        <v>2</v>
      </c>
      <c r="HQ31" s="92">
        <f t="shared" si="155"/>
        <v>150000</v>
      </c>
      <c r="HR31" s="10">
        <f t="shared" si="156"/>
        <v>300000</v>
      </c>
      <c r="HS31" s="25"/>
      <c r="HT31" s="92">
        <f t="shared" si="157"/>
        <v>0</v>
      </c>
      <c r="HU31" s="10">
        <f t="shared" si="158"/>
        <v>0</v>
      </c>
      <c r="HV31" s="25"/>
      <c r="HW31" s="92">
        <f t="shared" si="159"/>
        <v>0</v>
      </c>
      <c r="HX31" s="10">
        <f t="shared" si="160"/>
        <v>0</v>
      </c>
      <c r="HY31" s="119">
        <f t="shared" si="161"/>
        <v>2</v>
      </c>
      <c r="HZ31" s="25"/>
      <c r="IA31" s="92">
        <f t="shared" si="162"/>
        <v>0</v>
      </c>
      <c r="IB31" s="10">
        <f t="shared" si="163"/>
        <v>0</v>
      </c>
      <c r="IC31" s="25"/>
      <c r="ID31" s="92">
        <f t="shared" si="164"/>
        <v>0</v>
      </c>
      <c r="IE31" s="10">
        <f t="shared" si="165"/>
        <v>0</v>
      </c>
      <c r="IF31" s="25"/>
      <c r="IG31" s="92">
        <f t="shared" si="166"/>
        <v>0</v>
      </c>
      <c r="IH31" s="10">
        <f t="shared" si="167"/>
        <v>0</v>
      </c>
      <c r="II31" s="119">
        <f t="shared" si="168"/>
        <v>0</v>
      </c>
      <c r="IJ31" s="25">
        <v>1</v>
      </c>
      <c r="IK31" s="92">
        <f t="shared" si="169"/>
        <v>75000</v>
      </c>
      <c r="IL31" s="10">
        <f t="shared" si="170"/>
        <v>150000</v>
      </c>
      <c r="IM31" s="25">
        <v>1</v>
      </c>
      <c r="IN31" s="92">
        <f t="shared" si="171"/>
        <v>75000</v>
      </c>
      <c r="IO31" s="10">
        <f t="shared" si="172"/>
        <v>150000</v>
      </c>
      <c r="IP31" s="25"/>
      <c r="IQ31" s="92">
        <f t="shared" si="173"/>
        <v>0</v>
      </c>
      <c r="IR31" s="10">
        <f t="shared" si="174"/>
        <v>0</v>
      </c>
      <c r="IS31" s="119">
        <f t="shared" si="175"/>
        <v>2</v>
      </c>
      <c r="IT31" s="25">
        <v>2</v>
      </c>
      <c r="IU31" s="92">
        <f t="shared" si="176"/>
        <v>150000</v>
      </c>
      <c r="IV31" s="10">
        <f t="shared" si="177"/>
        <v>300000</v>
      </c>
      <c r="IW31" s="25"/>
      <c r="IX31" s="92">
        <f t="shared" si="178"/>
        <v>0</v>
      </c>
      <c r="IY31" s="10">
        <f t="shared" si="179"/>
        <v>0</v>
      </c>
      <c r="IZ31" s="25"/>
      <c r="JA31" s="92">
        <f t="shared" si="180"/>
        <v>0</v>
      </c>
      <c r="JB31" s="10">
        <f t="shared" si="181"/>
        <v>0</v>
      </c>
      <c r="JC31" s="119">
        <f t="shared" si="182"/>
        <v>2</v>
      </c>
      <c r="JD31" s="25"/>
      <c r="JE31" s="92">
        <f t="shared" si="183"/>
        <v>0</v>
      </c>
      <c r="JF31" s="10">
        <f t="shared" si="184"/>
        <v>0</v>
      </c>
      <c r="JG31" s="25"/>
      <c r="JH31" s="92">
        <f t="shared" si="185"/>
        <v>0</v>
      </c>
      <c r="JI31" s="10">
        <f t="shared" si="186"/>
        <v>0</v>
      </c>
      <c r="JJ31" s="25"/>
      <c r="JK31" s="92">
        <f t="shared" si="187"/>
        <v>0</v>
      </c>
      <c r="JL31" s="10">
        <f t="shared" si="188"/>
        <v>0</v>
      </c>
      <c r="JM31" s="119">
        <f t="shared" si="189"/>
        <v>0</v>
      </c>
      <c r="JN31" s="25">
        <v>1</v>
      </c>
      <c r="JO31" s="92">
        <f t="shared" si="190"/>
        <v>75000</v>
      </c>
      <c r="JP31" s="10">
        <f t="shared" si="191"/>
        <v>150000</v>
      </c>
      <c r="JQ31" s="25"/>
      <c r="JR31" s="92">
        <f t="shared" si="192"/>
        <v>0</v>
      </c>
      <c r="JS31" s="10">
        <f t="shared" si="193"/>
        <v>0</v>
      </c>
      <c r="JT31" s="25"/>
      <c r="JU31" s="92">
        <f t="shared" si="194"/>
        <v>0</v>
      </c>
      <c r="JV31" s="10">
        <f t="shared" si="195"/>
        <v>0</v>
      </c>
      <c r="JW31" s="119">
        <f t="shared" si="196"/>
        <v>1</v>
      </c>
      <c r="JX31" s="25"/>
      <c r="JY31" s="92">
        <f t="shared" si="197"/>
        <v>0</v>
      </c>
      <c r="JZ31" s="10">
        <f t="shared" si="198"/>
        <v>0</v>
      </c>
      <c r="KA31" s="25"/>
      <c r="KB31" s="92">
        <f t="shared" si="199"/>
        <v>0</v>
      </c>
      <c r="KC31" s="10">
        <f t="shared" si="200"/>
        <v>0</v>
      </c>
      <c r="KD31" s="25"/>
      <c r="KE31" s="92">
        <f t="shared" si="201"/>
        <v>0</v>
      </c>
      <c r="KF31" s="10">
        <f t="shared" si="202"/>
        <v>0</v>
      </c>
      <c r="KG31" s="119">
        <f t="shared" si="203"/>
        <v>0</v>
      </c>
      <c r="KH31" s="25"/>
      <c r="KI31" s="92">
        <f t="shared" si="204"/>
        <v>0</v>
      </c>
      <c r="KJ31" s="10">
        <f t="shared" si="205"/>
        <v>0</v>
      </c>
      <c r="KK31" s="25"/>
      <c r="KL31" s="92">
        <f t="shared" si="206"/>
        <v>0</v>
      </c>
      <c r="KM31" s="10">
        <f t="shared" si="207"/>
        <v>0</v>
      </c>
      <c r="KN31" s="25"/>
      <c r="KO31" s="92">
        <f t="shared" si="208"/>
        <v>0</v>
      </c>
      <c r="KP31" s="10">
        <f t="shared" si="209"/>
        <v>0</v>
      </c>
      <c r="KQ31" s="119">
        <f t="shared" si="210"/>
        <v>0</v>
      </c>
      <c r="KR31" s="25"/>
      <c r="KS31" s="92">
        <f t="shared" si="211"/>
        <v>0</v>
      </c>
      <c r="KT31" s="10">
        <f t="shared" si="212"/>
        <v>0</v>
      </c>
      <c r="KU31" s="25"/>
      <c r="KV31" s="92">
        <f t="shared" si="213"/>
        <v>0</v>
      </c>
      <c r="KW31" s="10">
        <f t="shared" si="214"/>
        <v>0</v>
      </c>
      <c r="KX31" s="25"/>
      <c r="KY31" s="92">
        <f t="shared" si="215"/>
        <v>0</v>
      </c>
      <c r="KZ31" s="10">
        <f t="shared" si="216"/>
        <v>0</v>
      </c>
      <c r="LA31" s="119">
        <f t="shared" si="217"/>
        <v>0</v>
      </c>
      <c r="LC31" s="100">
        <f t="shared" si="218"/>
        <v>13</v>
      </c>
      <c r="LD31" s="100">
        <f t="shared" si="5"/>
        <v>1950000</v>
      </c>
    </row>
    <row r="32" spans="1:316" hidden="1" x14ac:dyDescent="0.25">
      <c r="A32" s="530" t="s">
        <v>20</v>
      </c>
      <c r="B32" s="12">
        <v>50000</v>
      </c>
      <c r="C32" s="4">
        <v>100000</v>
      </c>
      <c r="D32" s="25"/>
      <c r="E32" s="92">
        <f t="shared" si="6"/>
        <v>0</v>
      </c>
      <c r="F32" s="10">
        <f t="shared" si="0"/>
        <v>0</v>
      </c>
      <c r="G32" s="25"/>
      <c r="H32" s="92">
        <f t="shared" si="1"/>
        <v>0</v>
      </c>
      <c r="I32" s="10">
        <f t="shared" si="2"/>
        <v>0</v>
      </c>
      <c r="J32" s="25"/>
      <c r="K32" s="92">
        <f t="shared" si="3"/>
        <v>0</v>
      </c>
      <c r="L32" s="10">
        <f t="shared" si="4"/>
        <v>0</v>
      </c>
      <c r="M32" s="119">
        <f t="shared" si="7"/>
        <v>0</v>
      </c>
      <c r="N32" s="25"/>
      <c r="O32" s="92">
        <f t="shared" si="8"/>
        <v>0</v>
      </c>
      <c r="P32" s="10">
        <f t="shared" si="9"/>
        <v>0</v>
      </c>
      <c r="Q32" s="25"/>
      <c r="R32" s="92">
        <f t="shared" si="10"/>
        <v>0</v>
      </c>
      <c r="S32" s="10">
        <f t="shared" si="11"/>
        <v>0</v>
      </c>
      <c r="T32" s="25"/>
      <c r="U32" s="92">
        <f t="shared" si="12"/>
        <v>0</v>
      </c>
      <c r="V32" s="10">
        <f t="shared" si="13"/>
        <v>0</v>
      </c>
      <c r="W32" s="119">
        <f t="shared" si="219"/>
        <v>0</v>
      </c>
      <c r="X32" s="25"/>
      <c r="Y32" s="92">
        <f t="shared" si="15"/>
        <v>0</v>
      </c>
      <c r="Z32" s="10">
        <f t="shared" si="16"/>
        <v>0</v>
      </c>
      <c r="AA32" s="25"/>
      <c r="AB32" s="92">
        <f t="shared" si="17"/>
        <v>0</v>
      </c>
      <c r="AC32" s="10">
        <f t="shared" si="18"/>
        <v>0</v>
      </c>
      <c r="AD32" s="25"/>
      <c r="AE32" s="92">
        <f t="shared" si="19"/>
        <v>0</v>
      </c>
      <c r="AF32" s="10">
        <f t="shared" si="20"/>
        <v>0</v>
      </c>
      <c r="AG32" s="119">
        <f t="shared" si="220"/>
        <v>0</v>
      </c>
      <c r="AH32" s="25"/>
      <c r="AI32" s="92">
        <f t="shared" si="22"/>
        <v>0</v>
      </c>
      <c r="AJ32" s="10">
        <f t="shared" si="23"/>
        <v>0</v>
      </c>
      <c r="AK32" s="25"/>
      <c r="AL32" s="92">
        <f t="shared" si="24"/>
        <v>0</v>
      </c>
      <c r="AM32" s="10">
        <f t="shared" si="25"/>
        <v>0</v>
      </c>
      <c r="AN32" s="25"/>
      <c r="AO32" s="92">
        <f t="shared" si="26"/>
        <v>0</v>
      </c>
      <c r="AP32" s="10">
        <f t="shared" si="27"/>
        <v>0</v>
      </c>
      <c r="AQ32" s="119">
        <f t="shared" ref="AQ32:AQ65" si="222">AH32+AK32+AN32</f>
        <v>0</v>
      </c>
      <c r="AR32" s="25"/>
      <c r="AS32" s="92">
        <f t="shared" si="29"/>
        <v>0</v>
      </c>
      <c r="AT32" s="10">
        <f t="shared" si="30"/>
        <v>0</v>
      </c>
      <c r="AU32" s="25"/>
      <c r="AV32" s="92">
        <f t="shared" si="31"/>
        <v>0</v>
      </c>
      <c r="AW32" s="10">
        <f t="shared" si="32"/>
        <v>0</v>
      </c>
      <c r="AX32" s="25"/>
      <c r="AY32" s="92">
        <f t="shared" si="33"/>
        <v>0</v>
      </c>
      <c r="AZ32" s="10">
        <f t="shared" si="34"/>
        <v>0</v>
      </c>
      <c r="BA32" s="119">
        <f t="shared" si="35"/>
        <v>0</v>
      </c>
      <c r="BB32" s="25"/>
      <c r="BC32" s="92">
        <f t="shared" si="36"/>
        <v>0</v>
      </c>
      <c r="BD32" s="10">
        <f t="shared" si="37"/>
        <v>0</v>
      </c>
      <c r="BE32" s="25"/>
      <c r="BF32" s="92">
        <f t="shared" si="38"/>
        <v>0</v>
      </c>
      <c r="BG32" s="10">
        <f t="shared" si="39"/>
        <v>0</v>
      </c>
      <c r="BH32" s="25"/>
      <c r="BI32" s="92">
        <f t="shared" si="40"/>
        <v>0</v>
      </c>
      <c r="BJ32" s="10">
        <f t="shared" si="41"/>
        <v>0</v>
      </c>
      <c r="BK32" s="119">
        <f t="shared" si="221"/>
        <v>0</v>
      </c>
      <c r="BL32" s="25"/>
      <c r="BM32" s="92">
        <f t="shared" si="43"/>
        <v>0</v>
      </c>
      <c r="BN32" s="10">
        <f t="shared" si="44"/>
        <v>0</v>
      </c>
      <c r="BO32" s="25"/>
      <c r="BP32" s="92">
        <f t="shared" si="45"/>
        <v>0</v>
      </c>
      <c r="BQ32" s="10">
        <f t="shared" si="46"/>
        <v>0</v>
      </c>
      <c r="BR32" s="25"/>
      <c r="BS32" s="92">
        <f t="shared" si="47"/>
        <v>0</v>
      </c>
      <c r="BT32" s="10">
        <f t="shared" si="48"/>
        <v>0</v>
      </c>
      <c r="BU32" s="119">
        <f t="shared" si="49"/>
        <v>0</v>
      </c>
      <c r="BV32" s="25"/>
      <c r="BW32" s="92">
        <f t="shared" si="50"/>
        <v>0</v>
      </c>
      <c r="BX32" s="10">
        <f t="shared" si="51"/>
        <v>0</v>
      </c>
      <c r="BY32" s="25"/>
      <c r="BZ32" s="92">
        <f t="shared" si="52"/>
        <v>0</v>
      </c>
      <c r="CA32" s="10">
        <f t="shared" si="53"/>
        <v>0</v>
      </c>
      <c r="CB32" s="25"/>
      <c r="CC32" s="92">
        <f t="shared" si="54"/>
        <v>0</v>
      </c>
      <c r="CD32" s="10">
        <f t="shared" si="55"/>
        <v>0</v>
      </c>
      <c r="CE32" s="119">
        <f t="shared" si="56"/>
        <v>0</v>
      </c>
      <c r="CF32" s="25"/>
      <c r="CG32" s="92">
        <f t="shared" si="57"/>
        <v>0</v>
      </c>
      <c r="CH32" s="10">
        <f t="shared" si="58"/>
        <v>0</v>
      </c>
      <c r="CI32" s="25"/>
      <c r="CJ32" s="92">
        <f t="shared" si="59"/>
        <v>0</v>
      </c>
      <c r="CK32" s="10">
        <f t="shared" si="60"/>
        <v>0</v>
      </c>
      <c r="CL32" s="25"/>
      <c r="CM32" s="92">
        <f t="shared" si="61"/>
        <v>0</v>
      </c>
      <c r="CN32" s="10">
        <f t="shared" si="62"/>
        <v>0</v>
      </c>
      <c r="CO32" s="119">
        <f t="shared" si="63"/>
        <v>0</v>
      </c>
      <c r="CP32" s="25"/>
      <c r="CQ32" s="92">
        <f t="shared" si="64"/>
        <v>0</v>
      </c>
      <c r="CR32" s="10">
        <f t="shared" si="65"/>
        <v>0</v>
      </c>
      <c r="CS32" s="25"/>
      <c r="CT32" s="92">
        <f t="shared" si="66"/>
        <v>0</v>
      </c>
      <c r="CU32" s="10">
        <f t="shared" si="67"/>
        <v>0</v>
      </c>
      <c r="CV32" s="25"/>
      <c r="CW32" s="92">
        <f t="shared" si="68"/>
        <v>0</v>
      </c>
      <c r="CX32" s="10">
        <f t="shared" si="69"/>
        <v>0</v>
      </c>
      <c r="CY32" s="119">
        <f t="shared" si="70"/>
        <v>0</v>
      </c>
      <c r="CZ32" s="25"/>
      <c r="DA32" s="92">
        <f t="shared" si="71"/>
        <v>0</v>
      </c>
      <c r="DB32" s="10">
        <f t="shared" si="72"/>
        <v>0</v>
      </c>
      <c r="DC32" s="25"/>
      <c r="DD32" s="92">
        <f t="shared" si="73"/>
        <v>0</v>
      </c>
      <c r="DE32" s="10">
        <f t="shared" si="74"/>
        <v>0</v>
      </c>
      <c r="DF32" s="25"/>
      <c r="DG32" s="92">
        <f t="shared" si="75"/>
        <v>0</v>
      </c>
      <c r="DH32" s="10">
        <f t="shared" si="76"/>
        <v>0</v>
      </c>
      <c r="DI32" s="119">
        <f t="shared" si="77"/>
        <v>0</v>
      </c>
      <c r="DJ32" s="25"/>
      <c r="DK32" s="92">
        <f t="shared" si="78"/>
        <v>0</v>
      </c>
      <c r="DL32" s="10">
        <f t="shared" si="79"/>
        <v>0</v>
      </c>
      <c r="DM32" s="25"/>
      <c r="DN32" s="92">
        <f t="shared" si="80"/>
        <v>0</v>
      </c>
      <c r="DO32" s="10">
        <f t="shared" si="81"/>
        <v>0</v>
      </c>
      <c r="DP32" s="25"/>
      <c r="DQ32" s="92">
        <f t="shared" si="82"/>
        <v>0</v>
      </c>
      <c r="DR32" s="10">
        <f t="shared" si="83"/>
        <v>0</v>
      </c>
      <c r="DS32" s="119">
        <f t="shared" si="84"/>
        <v>0</v>
      </c>
      <c r="DT32" s="25"/>
      <c r="DU32" s="92">
        <f t="shared" si="85"/>
        <v>0</v>
      </c>
      <c r="DV32" s="10">
        <f t="shared" si="86"/>
        <v>0</v>
      </c>
      <c r="DW32" s="25"/>
      <c r="DX32" s="92">
        <f t="shared" si="87"/>
        <v>0</v>
      </c>
      <c r="DY32" s="10">
        <f t="shared" si="88"/>
        <v>0</v>
      </c>
      <c r="DZ32" s="25"/>
      <c r="EA32" s="92">
        <f t="shared" si="89"/>
        <v>0</v>
      </c>
      <c r="EB32" s="10">
        <f t="shared" si="90"/>
        <v>0</v>
      </c>
      <c r="EC32" s="119">
        <f t="shared" si="91"/>
        <v>0</v>
      </c>
      <c r="ED32" s="25"/>
      <c r="EE32" s="92">
        <f t="shared" si="92"/>
        <v>0</v>
      </c>
      <c r="EF32" s="10">
        <f t="shared" si="93"/>
        <v>0</v>
      </c>
      <c r="EG32" s="25"/>
      <c r="EH32" s="92">
        <f t="shared" si="94"/>
        <v>0</v>
      </c>
      <c r="EI32" s="10">
        <f t="shared" si="95"/>
        <v>0</v>
      </c>
      <c r="EJ32" s="25"/>
      <c r="EK32" s="92">
        <f t="shared" si="96"/>
        <v>0</v>
      </c>
      <c r="EL32" s="10">
        <f t="shared" si="97"/>
        <v>0</v>
      </c>
      <c r="EM32" s="119">
        <f t="shared" si="98"/>
        <v>0</v>
      </c>
      <c r="EN32" s="25"/>
      <c r="EO32" s="92">
        <f t="shared" si="99"/>
        <v>0</v>
      </c>
      <c r="EP32" s="10">
        <f t="shared" si="100"/>
        <v>0</v>
      </c>
      <c r="EQ32" s="25"/>
      <c r="ER32" s="92">
        <f t="shared" si="101"/>
        <v>0</v>
      </c>
      <c r="ES32" s="10">
        <f t="shared" si="102"/>
        <v>0</v>
      </c>
      <c r="ET32" s="25"/>
      <c r="EU32" s="92">
        <f t="shared" si="103"/>
        <v>0</v>
      </c>
      <c r="EV32" s="10">
        <f t="shared" si="104"/>
        <v>0</v>
      </c>
      <c r="EW32" s="119">
        <f t="shared" si="105"/>
        <v>0</v>
      </c>
      <c r="EX32" s="25"/>
      <c r="EY32" s="92">
        <f t="shared" si="106"/>
        <v>0</v>
      </c>
      <c r="EZ32" s="10">
        <f t="shared" si="107"/>
        <v>0</v>
      </c>
      <c r="FA32" s="25"/>
      <c r="FB32" s="92">
        <f t="shared" si="108"/>
        <v>0</v>
      </c>
      <c r="FC32" s="10">
        <f t="shared" si="109"/>
        <v>0</v>
      </c>
      <c r="FD32" s="25"/>
      <c r="FE32" s="92">
        <f t="shared" si="110"/>
        <v>0</v>
      </c>
      <c r="FF32" s="10">
        <f t="shared" si="111"/>
        <v>0</v>
      </c>
      <c r="FG32" s="119">
        <f t="shared" si="112"/>
        <v>0</v>
      </c>
      <c r="FH32" s="25"/>
      <c r="FI32" s="92">
        <f t="shared" si="113"/>
        <v>0</v>
      </c>
      <c r="FJ32" s="10">
        <f t="shared" si="114"/>
        <v>0</v>
      </c>
      <c r="FK32" s="25"/>
      <c r="FL32" s="92">
        <f t="shared" si="115"/>
        <v>0</v>
      </c>
      <c r="FM32" s="10">
        <f t="shared" si="116"/>
        <v>0</v>
      </c>
      <c r="FN32" s="25"/>
      <c r="FO32" s="92">
        <f t="shared" si="117"/>
        <v>0</v>
      </c>
      <c r="FP32" s="10">
        <f t="shared" si="118"/>
        <v>0</v>
      </c>
      <c r="FQ32" s="119">
        <f t="shared" si="119"/>
        <v>0</v>
      </c>
      <c r="FR32" s="25"/>
      <c r="FS32" s="92">
        <f t="shared" si="120"/>
        <v>0</v>
      </c>
      <c r="FT32" s="10">
        <f t="shared" si="121"/>
        <v>0</v>
      </c>
      <c r="FU32" s="25"/>
      <c r="FV32" s="92">
        <f t="shared" si="122"/>
        <v>0</v>
      </c>
      <c r="FW32" s="10">
        <f t="shared" si="123"/>
        <v>0</v>
      </c>
      <c r="FX32" s="25"/>
      <c r="FY32" s="92">
        <f t="shared" si="124"/>
        <v>0</v>
      </c>
      <c r="FZ32" s="10">
        <f t="shared" si="125"/>
        <v>0</v>
      </c>
      <c r="GA32" s="119">
        <f t="shared" si="126"/>
        <v>0</v>
      </c>
      <c r="GB32" s="25"/>
      <c r="GC32" s="92">
        <f t="shared" si="127"/>
        <v>0</v>
      </c>
      <c r="GD32" s="10">
        <f t="shared" si="128"/>
        <v>0</v>
      </c>
      <c r="GE32" s="25"/>
      <c r="GF32" s="92">
        <f t="shared" si="129"/>
        <v>0</v>
      </c>
      <c r="GG32" s="10">
        <f t="shared" si="130"/>
        <v>0</v>
      </c>
      <c r="GH32" s="25"/>
      <c r="GI32" s="92">
        <f t="shared" si="131"/>
        <v>0</v>
      </c>
      <c r="GJ32" s="10">
        <f t="shared" si="132"/>
        <v>0</v>
      </c>
      <c r="GK32" s="119">
        <f t="shared" si="133"/>
        <v>0</v>
      </c>
      <c r="GL32" s="25"/>
      <c r="GM32" s="92">
        <f t="shared" si="134"/>
        <v>0</v>
      </c>
      <c r="GN32" s="10">
        <f t="shared" si="135"/>
        <v>0</v>
      </c>
      <c r="GO32" s="25"/>
      <c r="GP32" s="92">
        <f t="shared" si="136"/>
        <v>0</v>
      </c>
      <c r="GQ32" s="10">
        <f t="shared" si="137"/>
        <v>0</v>
      </c>
      <c r="GR32" s="25"/>
      <c r="GS32" s="92">
        <f t="shared" si="138"/>
        <v>0</v>
      </c>
      <c r="GT32" s="10">
        <f t="shared" si="139"/>
        <v>0</v>
      </c>
      <c r="GU32" s="119">
        <f t="shared" si="140"/>
        <v>0</v>
      </c>
      <c r="GV32" s="25"/>
      <c r="GW32" s="92">
        <f t="shared" si="141"/>
        <v>0</v>
      </c>
      <c r="GX32" s="10">
        <f t="shared" si="142"/>
        <v>0</v>
      </c>
      <c r="GY32" s="25"/>
      <c r="GZ32" s="92">
        <f t="shared" si="143"/>
        <v>0</v>
      </c>
      <c r="HA32" s="10">
        <f t="shared" si="144"/>
        <v>0</v>
      </c>
      <c r="HB32" s="25"/>
      <c r="HC32" s="92">
        <f t="shared" si="145"/>
        <v>0</v>
      </c>
      <c r="HD32" s="10">
        <f t="shared" si="146"/>
        <v>0</v>
      </c>
      <c r="HE32" s="119">
        <f t="shared" si="147"/>
        <v>0</v>
      </c>
      <c r="HF32" s="25"/>
      <c r="HG32" s="92">
        <f t="shared" si="148"/>
        <v>0</v>
      </c>
      <c r="HH32" s="10">
        <f t="shared" si="149"/>
        <v>0</v>
      </c>
      <c r="HI32" s="25"/>
      <c r="HJ32" s="92">
        <f t="shared" si="150"/>
        <v>0</v>
      </c>
      <c r="HK32" s="10">
        <f t="shared" si="151"/>
        <v>0</v>
      </c>
      <c r="HL32" s="25"/>
      <c r="HM32" s="92">
        <f t="shared" si="152"/>
        <v>0</v>
      </c>
      <c r="HN32" s="10">
        <f t="shared" si="153"/>
        <v>0</v>
      </c>
      <c r="HO32" s="119">
        <f t="shared" si="154"/>
        <v>0</v>
      </c>
      <c r="HP32" s="25"/>
      <c r="HQ32" s="92">
        <f t="shared" si="155"/>
        <v>0</v>
      </c>
      <c r="HR32" s="10">
        <f t="shared" si="156"/>
        <v>0</v>
      </c>
      <c r="HS32" s="25"/>
      <c r="HT32" s="92">
        <f t="shared" si="157"/>
        <v>0</v>
      </c>
      <c r="HU32" s="10">
        <f t="shared" si="158"/>
        <v>0</v>
      </c>
      <c r="HV32" s="25"/>
      <c r="HW32" s="92">
        <f t="shared" si="159"/>
        <v>0</v>
      </c>
      <c r="HX32" s="10">
        <f t="shared" si="160"/>
        <v>0</v>
      </c>
      <c r="HY32" s="119">
        <f t="shared" si="161"/>
        <v>0</v>
      </c>
      <c r="HZ32" s="25"/>
      <c r="IA32" s="92">
        <f t="shared" si="162"/>
        <v>0</v>
      </c>
      <c r="IB32" s="10">
        <f t="shared" si="163"/>
        <v>0</v>
      </c>
      <c r="IC32" s="25"/>
      <c r="ID32" s="92">
        <f t="shared" si="164"/>
        <v>0</v>
      </c>
      <c r="IE32" s="10">
        <f t="shared" si="165"/>
        <v>0</v>
      </c>
      <c r="IF32" s="25"/>
      <c r="IG32" s="92">
        <f t="shared" si="166"/>
        <v>0</v>
      </c>
      <c r="IH32" s="10">
        <f t="shared" si="167"/>
        <v>0</v>
      </c>
      <c r="II32" s="119">
        <f t="shared" si="168"/>
        <v>0</v>
      </c>
      <c r="IJ32" s="25"/>
      <c r="IK32" s="92">
        <f t="shared" si="169"/>
        <v>0</v>
      </c>
      <c r="IL32" s="10">
        <f t="shared" si="170"/>
        <v>0</v>
      </c>
      <c r="IM32" s="25"/>
      <c r="IN32" s="92">
        <f t="shared" si="171"/>
        <v>0</v>
      </c>
      <c r="IO32" s="10">
        <f t="shared" si="172"/>
        <v>0</v>
      </c>
      <c r="IP32" s="25"/>
      <c r="IQ32" s="92">
        <f t="shared" si="173"/>
        <v>0</v>
      </c>
      <c r="IR32" s="10">
        <f t="shared" si="174"/>
        <v>0</v>
      </c>
      <c r="IS32" s="119">
        <f t="shared" si="175"/>
        <v>0</v>
      </c>
      <c r="IT32" s="25"/>
      <c r="IU32" s="92">
        <f t="shared" si="176"/>
        <v>0</v>
      </c>
      <c r="IV32" s="10">
        <f t="shared" si="177"/>
        <v>0</v>
      </c>
      <c r="IW32" s="25"/>
      <c r="IX32" s="92">
        <f t="shared" si="178"/>
        <v>0</v>
      </c>
      <c r="IY32" s="10">
        <f t="shared" si="179"/>
        <v>0</v>
      </c>
      <c r="IZ32" s="25"/>
      <c r="JA32" s="92">
        <f t="shared" si="180"/>
        <v>0</v>
      </c>
      <c r="JB32" s="10">
        <f t="shared" si="181"/>
        <v>0</v>
      </c>
      <c r="JC32" s="119">
        <f t="shared" si="182"/>
        <v>0</v>
      </c>
      <c r="JD32" s="25"/>
      <c r="JE32" s="92">
        <f t="shared" si="183"/>
        <v>0</v>
      </c>
      <c r="JF32" s="10">
        <f t="shared" si="184"/>
        <v>0</v>
      </c>
      <c r="JG32" s="25"/>
      <c r="JH32" s="92">
        <f t="shared" si="185"/>
        <v>0</v>
      </c>
      <c r="JI32" s="10">
        <f t="shared" si="186"/>
        <v>0</v>
      </c>
      <c r="JJ32" s="25"/>
      <c r="JK32" s="92">
        <f t="shared" si="187"/>
        <v>0</v>
      </c>
      <c r="JL32" s="10">
        <f t="shared" si="188"/>
        <v>0</v>
      </c>
      <c r="JM32" s="119">
        <f t="shared" si="189"/>
        <v>0</v>
      </c>
      <c r="JN32" s="25"/>
      <c r="JO32" s="92">
        <f t="shared" si="190"/>
        <v>0</v>
      </c>
      <c r="JP32" s="10">
        <f t="shared" si="191"/>
        <v>0</v>
      </c>
      <c r="JQ32" s="25"/>
      <c r="JR32" s="92">
        <f t="shared" si="192"/>
        <v>0</v>
      </c>
      <c r="JS32" s="10">
        <f t="shared" si="193"/>
        <v>0</v>
      </c>
      <c r="JT32" s="25"/>
      <c r="JU32" s="92">
        <f t="shared" si="194"/>
        <v>0</v>
      </c>
      <c r="JV32" s="10">
        <f t="shared" si="195"/>
        <v>0</v>
      </c>
      <c r="JW32" s="119">
        <f t="shared" si="196"/>
        <v>0</v>
      </c>
      <c r="JX32" s="25"/>
      <c r="JY32" s="92">
        <f t="shared" si="197"/>
        <v>0</v>
      </c>
      <c r="JZ32" s="10">
        <f t="shared" si="198"/>
        <v>0</v>
      </c>
      <c r="KA32" s="25"/>
      <c r="KB32" s="92">
        <f t="shared" si="199"/>
        <v>0</v>
      </c>
      <c r="KC32" s="10">
        <f t="shared" si="200"/>
        <v>0</v>
      </c>
      <c r="KD32" s="25"/>
      <c r="KE32" s="92">
        <f t="shared" si="201"/>
        <v>0</v>
      </c>
      <c r="KF32" s="10">
        <f t="shared" si="202"/>
        <v>0</v>
      </c>
      <c r="KG32" s="119">
        <f t="shared" si="203"/>
        <v>0</v>
      </c>
      <c r="KH32" s="25"/>
      <c r="KI32" s="92">
        <f t="shared" si="204"/>
        <v>0</v>
      </c>
      <c r="KJ32" s="10">
        <f t="shared" si="205"/>
        <v>0</v>
      </c>
      <c r="KK32" s="25"/>
      <c r="KL32" s="92">
        <f t="shared" si="206"/>
        <v>0</v>
      </c>
      <c r="KM32" s="10">
        <f t="shared" si="207"/>
        <v>0</v>
      </c>
      <c r="KN32" s="25"/>
      <c r="KO32" s="92">
        <f t="shared" si="208"/>
        <v>0</v>
      </c>
      <c r="KP32" s="10">
        <f t="shared" si="209"/>
        <v>0</v>
      </c>
      <c r="KQ32" s="119">
        <f t="shared" si="210"/>
        <v>0</v>
      </c>
      <c r="KR32" s="25"/>
      <c r="KS32" s="92">
        <f t="shared" si="211"/>
        <v>0</v>
      </c>
      <c r="KT32" s="10">
        <f t="shared" si="212"/>
        <v>0</v>
      </c>
      <c r="KU32" s="25"/>
      <c r="KV32" s="92">
        <f t="shared" si="213"/>
        <v>0</v>
      </c>
      <c r="KW32" s="10">
        <f t="shared" si="214"/>
        <v>0</v>
      </c>
      <c r="KX32" s="25"/>
      <c r="KY32" s="92">
        <f t="shared" si="215"/>
        <v>0</v>
      </c>
      <c r="KZ32" s="10">
        <f t="shared" si="216"/>
        <v>0</v>
      </c>
      <c r="LA32" s="119">
        <f t="shared" si="217"/>
        <v>0</v>
      </c>
      <c r="LC32" s="100">
        <f t="shared" si="218"/>
        <v>0</v>
      </c>
      <c r="LD32" s="100">
        <f t="shared" si="5"/>
        <v>0</v>
      </c>
    </row>
    <row r="33" spans="1:316" x14ac:dyDescent="0.25">
      <c r="A33" s="530" t="s">
        <v>173</v>
      </c>
      <c r="B33" s="12">
        <v>45000</v>
      </c>
      <c r="C33" s="4">
        <v>100000</v>
      </c>
      <c r="D33" s="25">
        <f>1</f>
        <v>1</v>
      </c>
      <c r="E33" s="92">
        <f t="shared" si="6"/>
        <v>45000</v>
      </c>
      <c r="F33" s="10">
        <f t="shared" si="0"/>
        <v>100000</v>
      </c>
      <c r="G33" s="25">
        <f>1</f>
        <v>1</v>
      </c>
      <c r="H33" s="92">
        <f t="shared" si="1"/>
        <v>45000</v>
      </c>
      <c r="I33" s="10">
        <f t="shared" si="2"/>
        <v>100000</v>
      </c>
      <c r="J33" s="25"/>
      <c r="K33" s="92">
        <f t="shared" si="3"/>
        <v>0</v>
      </c>
      <c r="L33" s="10">
        <f t="shared" si="4"/>
        <v>0</v>
      </c>
      <c r="M33" s="119">
        <f t="shared" ref="M33:M65" si="223">D33+G33+J33</f>
        <v>2</v>
      </c>
      <c r="N33" s="25"/>
      <c r="O33" s="92">
        <f t="shared" si="8"/>
        <v>0</v>
      </c>
      <c r="P33" s="10">
        <f t="shared" si="9"/>
        <v>0</v>
      </c>
      <c r="Q33" s="25">
        <f>1</f>
        <v>1</v>
      </c>
      <c r="R33" s="92">
        <f t="shared" si="10"/>
        <v>45000</v>
      </c>
      <c r="S33" s="10">
        <f t="shared" si="11"/>
        <v>100000</v>
      </c>
      <c r="T33" s="25"/>
      <c r="U33" s="92">
        <f t="shared" si="12"/>
        <v>0</v>
      </c>
      <c r="V33" s="10">
        <f t="shared" si="13"/>
        <v>0</v>
      </c>
      <c r="W33" s="119">
        <f t="shared" si="219"/>
        <v>1</v>
      </c>
      <c r="X33" s="25">
        <v>1</v>
      </c>
      <c r="Y33" s="92">
        <f t="shared" si="15"/>
        <v>45000</v>
      </c>
      <c r="Z33" s="10">
        <f t="shared" si="16"/>
        <v>100000</v>
      </c>
      <c r="AA33" s="25"/>
      <c r="AB33" s="92">
        <f t="shared" si="17"/>
        <v>0</v>
      </c>
      <c r="AC33" s="10">
        <f t="shared" si="18"/>
        <v>0</v>
      </c>
      <c r="AD33" s="25"/>
      <c r="AE33" s="92">
        <f t="shared" si="19"/>
        <v>0</v>
      </c>
      <c r="AF33" s="10">
        <f t="shared" si="20"/>
        <v>0</v>
      </c>
      <c r="AG33" s="119">
        <f t="shared" si="220"/>
        <v>1</v>
      </c>
      <c r="AH33" s="25"/>
      <c r="AI33" s="92">
        <f t="shared" si="22"/>
        <v>0</v>
      </c>
      <c r="AJ33" s="10">
        <f t="shared" si="23"/>
        <v>0</v>
      </c>
      <c r="AK33" s="25"/>
      <c r="AL33" s="92">
        <f t="shared" si="24"/>
        <v>0</v>
      </c>
      <c r="AM33" s="10">
        <f t="shared" si="25"/>
        <v>0</v>
      </c>
      <c r="AN33" s="25"/>
      <c r="AO33" s="92">
        <f t="shared" si="26"/>
        <v>0</v>
      </c>
      <c r="AP33" s="10">
        <f t="shared" si="27"/>
        <v>0</v>
      </c>
      <c r="AQ33" s="119">
        <f t="shared" si="222"/>
        <v>0</v>
      </c>
      <c r="AR33" s="25"/>
      <c r="AS33" s="92">
        <f t="shared" si="29"/>
        <v>0</v>
      </c>
      <c r="AT33" s="10">
        <f t="shared" si="30"/>
        <v>0</v>
      </c>
      <c r="AU33" s="25"/>
      <c r="AV33" s="92">
        <f t="shared" si="31"/>
        <v>0</v>
      </c>
      <c r="AW33" s="10">
        <f t="shared" si="32"/>
        <v>0</v>
      </c>
      <c r="AX33" s="25"/>
      <c r="AY33" s="92">
        <f t="shared" si="33"/>
        <v>0</v>
      </c>
      <c r="AZ33" s="10">
        <f t="shared" si="34"/>
        <v>0</v>
      </c>
      <c r="BA33" s="119">
        <f t="shared" si="35"/>
        <v>0</v>
      </c>
      <c r="BB33" s="25"/>
      <c r="BC33" s="92">
        <f t="shared" si="36"/>
        <v>0</v>
      </c>
      <c r="BD33" s="10">
        <f t="shared" si="37"/>
        <v>0</v>
      </c>
      <c r="BE33" s="25"/>
      <c r="BF33" s="92">
        <f t="shared" si="38"/>
        <v>0</v>
      </c>
      <c r="BG33" s="10">
        <f t="shared" si="39"/>
        <v>0</v>
      </c>
      <c r="BH33" s="25"/>
      <c r="BI33" s="92">
        <f t="shared" si="40"/>
        <v>0</v>
      </c>
      <c r="BJ33" s="10">
        <f t="shared" si="41"/>
        <v>0</v>
      </c>
      <c r="BK33" s="119">
        <f t="shared" si="221"/>
        <v>0</v>
      </c>
      <c r="BL33" s="25">
        <v>2</v>
      </c>
      <c r="BM33" s="92">
        <f t="shared" si="43"/>
        <v>90000</v>
      </c>
      <c r="BN33" s="10">
        <f t="shared" si="44"/>
        <v>200000</v>
      </c>
      <c r="BO33" s="25"/>
      <c r="BP33" s="92">
        <f t="shared" si="45"/>
        <v>0</v>
      </c>
      <c r="BQ33" s="10">
        <f t="shared" si="46"/>
        <v>0</v>
      </c>
      <c r="BR33" s="25"/>
      <c r="BS33" s="92">
        <f t="shared" si="47"/>
        <v>0</v>
      </c>
      <c r="BT33" s="10">
        <f t="shared" si="48"/>
        <v>0</v>
      </c>
      <c r="BU33" s="119">
        <f t="shared" si="49"/>
        <v>2</v>
      </c>
      <c r="BV33" s="25">
        <f>1</f>
        <v>1</v>
      </c>
      <c r="BW33" s="92">
        <f t="shared" si="50"/>
        <v>45000</v>
      </c>
      <c r="BX33" s="10">
        <f t="shared" si="51"/>
        <v>100000</v>
      </c>
      <c r="BY33" s="25"/>
      <c r="BZ33" s="92">
        <f t="shared" si="52"/>
        <v>0</v>
      </c>
      <c r="CA33" s="10">
        <f t="shared" si="53"/>
        <v>0</v>
      </c>
      <c r="CB33" s="25"/>
      <c r="CC33" s="92">
        <f t="shared" si="54"/>
        <v>0</v>
      </c>
      <c r="CD33" s="10">
        <f t="shared" si="55"/>
        <v>0</v>
      </c>
      <c r="CE33" s="119">
        <f t="shared" si="56"/>
        <v>1</v>
      </c>
      <c r="CF33" s="25"/>
      <c r="CG33" s="92">
        <f t="shared" si="57"/>
        <v>0</v>
      </c>
      <c r="CH33" s="10">
        <f t="shared" si="58"/>
        <v>0</v>
      </c>
      <c r="CI33" s="25">
        <f>2</f>
        <v>2</v>
      </c>
      <c r="CJ33" s="92">
        <f t="shared" si="59"/>
        <v>90000</v>
      </c>
      <c r="CK33" s="10">
        <f t="shared" si="60"/>
        <v>200000</v>
      </c>
      <c r="CL33" s="25"/>
      <c r="CM33" s="92">
        <f t="shared" si="61"/>
        <v>0</v>
      </c>
      <c r="CN33" s="10">
        <f t="shared" si="62"/>
        <v>0</v>
      </c>
      <c r="CO33" s="119">
        <f t="shared" si="63"/>
        <v>2</v>
      </c>
      <c r="CP33" s="25"/>
      <c r="CQ33" s="92">
        <f t="shared" si="64"/>
        <v>0</v>
      </c>
      <c r="CR33" s="10">
        <f t="shared" si="65"/>
        <v>0</v>
      </c>
      <c r="CS33" s="25"/>
      <c r="CT33" s="92">
        <f t="shared" si="66"/>
        <v>0</v>
      </c>
      <c r="CU33" s="10">
        <f t="shared" si="67"/>
        <v>0</v>
      </c>
      <c r="CV33" s="25"/>
      <c r="CW33" s="92">
        <f t="shared" si="68"/>
        <v>0</v>
      </c>
      <c r="CX33" s="10">
        <f t="shared" si="69"/>
        <v>0</v>
      </c>
      <c r="CY33" s="119">
        <f t="shared" si="70"/>
        <v>0</v>
      </c>
      <c r="CZ33" s="25">
        <v>2</v>
      </c>
      <c r="DA33" s="92">
        <f t="shared" si="71"/>
        <v>90000</v>
      </c>
      <c r="DB33" s="10">
        <f t="shared" si="72"/>
        <v>200000</v>
      </c>
      <c r="DC33" s="25">
        <f>1</f>
        <v>1</v>
      </c>
      <c r="DD33" s="92">
        <f t="shared" si="73"/>
        <v>45000</v>
      </c>
      <c r="DE33" s="10">
        <f t="shared" si="74"/>
        <v>100000</v>
      </c>
      <c r="DF33" s="25"/>
      <c r="DG33" s="92">
        <f t="shared" si="75"/>
        <v>0</v>
      </c>
      <c r="DH33" s="10">
        <f t="shared" si="76"/>
        <v>0</v>
      </c>
      <c r="DI33" s="119">
        <f t="shared" si="77"/>
        <v>3</v>
      </c>
      <c r="DJ33" s="25"/>
      <c r="DK33" s="92">
        <f t="shared" si="78"/>
        <v>0</v>
      </c>
      <c r="DL33" s="10">
        <f t="shared" si="79"/>
        <v>0</v>
      </c>
      <c r="DM33" s="25"/>
      <c r="DN33" s="92">
        <f t="shared" si="80"/>
        <v>0</v>
      </c>
      <c r="DO33" s="10">
        <f t="shared" si="81"/>
        <v>0</v>
      </c>
      <c r="DP33" s="25"/>
      <c r="DQ33" s="92">
        <f t="shared" si="82"/>
        <v>0</v>
      </c>
      <c r="DR33" s="10">
        <f t="shared" si="83"/>
        <v>0</v>
      </c>
      <c r="DS33" s="119">
        <f t="shared" si="84"/>
        <v>0</v>
      </c>
      <c r="DT33" s="25">
        <f>1</f>
        <v>1</v>
      </c>
      <c r="DU33" s="92">
        <f t="shared" si="85"/>
        <v>45000</v>
      </c>
      <c r="DV33" s="10">
        <f t="shared" si="86"/>
        <v>100000</v>
      </c>
      <c r="DW33" s="25"/>
      <c r="DX33" s="92">
        <f t="shared" si="87"/>
        <v>0</v>
      </c>
      <c r="DY33" s="10">
        <f t="shared" si="88"/>
        <v>0</v>
      </c>
      <c r="DZ33" s="25"/>
      <c r="EA33" s="92">
        <f t="shared" si="89"/>
        <v>0</v>
      </c>
      <c r="EB33" s="10">
        <f t="shared" si="90"/>
        <v>0</v>
      </c>
      <c r="EC33" s="119">
        <f t="shared" si="91"/>
        <v>1</v>
      </c>
      <c r="ED33" s="25"/>
      <c r="EE33" s="92">
        <f t="shared" si="92"/>
        <v>0</v>
      </c>
      <c r="EF33" s="10">
        <f t="shared" si="93"/>
        <v>0</v>
      </c>
      <c r="EG33" s="25"/>
      <c r="EH33" s="92">
        <f t="shared" si="94"/>
        <v>0</v>
      </c>
      <c r="EI33" s="10">
        <f t="shared" si="95"/>
        <v>0</v>
      </c>
      <c r="EJ33" s="25"/>
      <c r="EK33" s="92">
        <f t="shared" si="96"/>
        <v>0</v>
      </c>
      <c r="EL33" s="10">
        <f t="shared" si="97"/>
        <v>0</v>
      </c>
      <c r="EM33" s="119">
        <f t="shared" si="98"/>
        <v>0</v>
      </c>
      <c r="EN33" s="25"/>
      <c r="EO33" s="92">
        <f t="shared" si="99"/>
        <v>0</v>
      </c>
      <c r="EP33" s="10">
        <f t="shared" si="100"/>
        <v>0</v>
      </c>
      <c r="EQ33" s="25"/>
      <c r="ER33" s="92">
        <f t="shared" si="101"/>
        <v>0</v>
      </c>
      <c r="ES33" s="10">
        <f t="shared" si="102"/>
        <v>0</v>
      </c>
      <c r="ET33" s="25"/>
      <c r="EU33" s="92">
        <f t="shared" si="103"/>
        <v>0</v>
      </c>
      <c r="EV33" s="10">
        <f t="shared" si="104"/>
        <v>0</v>
      </c>
      <c r="EW33" s="119">
        <f t="shared" si="105"/>
        <v>0</v>
      </c>
      <c r="EX33" s="25"/>
      <c r="EY33" s="92">
        <f t="shared" si="106"/>
        <v>0</v>
      </c>
      <c r="EZ33" s="10">
        <f t="shared" si="107"/>
        <v>0</v>
      </c>
      <c r="FA33" s="25"/>
      <c r="FB33" s="92">
        <f t="shared" si="108"/>
        <v>0</v>
      </c>
      <c r="FC33" s="10">
        <f t="shared" si="109"/>
        <v>0</v>
      </c>
      <c r="FD33" s="25"/>
      <c r="FE33" s="92">
        <f t="shared" si="110"/>
        <v>0</v>
      </c>
      <c r="FF33" s="10">
        <f t="shared" si="111"/>
        <v>0</v>
      </c>
      <c r="FG33" s="119">
        <f t="shared" si="112"/>
        <v>0</v>
      </c>
      <c r="FH33" s="25">
        <f>1</f>
        <v>1</v>
      </c>
      <c r="FI33" s="92">
        <f t="shared" si="113"/>
        <v>45000</v>
      </c>
      <c r="FJ33" s="10">
        <f t="shared" si="114"/>
        <v>100000</v>
      </c>
      <c r="FK33" s="25"/>
      <c r="FL33" s="92">
        <f t="shared" si="115"/>
        <v>0</v>
      </c>
      <c r="FM33" s="10">
        <f t="shared" si="116"/>
        <v>0</v>
      </c>
      <c r="FN33" s="25"/>
      <c r="FO33" s="92">
        <f t="shared" si="117"/>
        <v>0</v>
      </c>
      <c r="FP33" s="10">
        <f t="shared" si="118"/>
        <v>0</v>
      </c>
      <c r="FQ33" s="119">
        <f t="shared" si="119"/>
        <v>1</v>
      </c>
      <c r="FR33" s="25">
        <v>1</v>
      </c>
      <c r="FS33" s="92">
        <f t="shared" si="120"/>
        <v>45000</v>
      </c>
      <c r="FT33" s="10">
        <f t="shared" si="121"/>
        <v>100000</v>
      </c>
      <c r="FU33" s="25">
        <v>2</v>
      </c>
      <c r="FV33" s="92">
        <f t="shared" si="122"/>
        <v>90000</v>
      </c>
      <c r="FW33" s="10">
        <f t="shared" si="123"/>
        <v>200000</v>
      </c>
      <c r="FX33" s="25"/>
      <c r="FY33" s="92">
        <f t="shared" si="124"/>
        <v>0</v>
      </c>
      <c r="FZ33" s="10">
        <f t="shared" si="125"/>
        <v>0</v>
      </c>
      <c r="GA33" s="119">
        <f t="shared" si="126"/>
        <v>3</v>
      </c>
      <c r="GB33" s="25"/>
      <c r="GC33" s="92">
        <f t="shared" si="127"/>
        <v>0</v>
      </c>
      <c r="GD33" s="10">
        <f t="shared" si="128"/>
        <v>0</v>
      </c>
      <c r="GE33" s="25"/>
      <c r="GF33" s="92">
        <f t="shared" si="129"/>
        <v>0</v>
      </c>
      <c r="GG33" s="10">
        <f t="shared" si="130"/>
        <v>0</v>
      </c>
      <c r="GH33" s="25"/>
      <c r="GI33" s="92">
        <f t="shared" si="131"/>
        <v>0</v>
      </c>
      <c r="GJ33" s="10">
        <f t="shared" si="132"/>
        <v>0</v>
      </c>
      <c r="GK33" s="119">
        <f t="shared" si="133"/>
        <v>0</v>
      </c>
      <c r="GL33" s="25"/>
      <c r="GM33" s="92">
        <f t="shared" si="134"/>
        <v>0</v>
      </c>
      <c r="GN33" s="10">
        <f t="shared" si="135"/>
        <v>0</v>
      </c>
      <c r="GO33" s="25"/>
      <c r="GP33" s="92">
        <f t="shared" si="136"/>
        <v>0</v>
      </c>
      <c r="GQ33" s="10">
        <f t="shared" si="137"/>
        <v>0</v>
      </c>
      <c r="GR33" s="25"/>
      <c r="GS33" s="92">
        <f t="shared" si="138"/>
        <v>0</v>
      </c>
      <c r="GT33" s="10">
        <f t="shared" si="139"/>
        <v>0</v>
      </c>
      <c r="GU33" s="119">
        <f t="shared" si="140"/>
        <v>0</v>
      </c>
      <c r="GV33" s="25">
        <f>1+1</f>
        <v>2</v>
      </c>
      <c r="GW33" s="92">
        <f t="shared" si="141"/>
        <v>90000</v>
      </c>
      <c r="GX33" s="10">
        <f t="shared" si="142"/>
        <v>200000</v>
      </c>
      <c r="GY33" s="25"/>
      <c r="GZ33" s="92">
        <f t="shared" si="143"/>
        <v>0</v>
      </c>
      <c r="HA33" s="10">
        <f t="shared" si="144"/>
        <v>0</v>
      </c>
      <c r="HB33" s="25"/>
      <c r="HC33" s="92">
        <f t="shared" si="145"/>
        <v>0</v>
      </c>
      <c r="HD33" s="10">
        <f t="shared" si="146"/>
        <v>0</v>
      </c>
      <c r="HE33" s="119">
        <f t="shared" si="147"/>
        <v>2</v>
      </c>
      <c r="HF33" s="25"/>
      <c r="HG33" s="92">
        <f t="shared" si="148"/>
        <v>0</v>
      </c>
      <c r="HH33" s="10">
        <f t="shared" si="149"/>
        <v>0</v>
      </c>
      <c r="HI33" s="25"/>
      <c r="HJ33" s="92">
        <f t="shared" si="150"/>
        <v>0</v>
      </c>
      <c r="HK33" s="10">
        <f t="shared" si="151"/>
        <v>0</v>
      </c>
      <c r="HL33" s="25"/>
      <c r="HM33" s="92">
        <f t="shared" si="152"/>
        <v>0</v>
      </c>
      <c r="HN33" s="10">
        <f t="shared" si="153"/>
        <v>0</v>
      </c>
      <c r="HO33" s="119">
        <f t="shared" si="154"/>
        <v>0</v>
      </c>
      <c r="HP33" s="25"/>
      <c r="HQ33" s="92">
        <f t="shared" si="155"/>
        <v>0</v>
      </c>
      <c r="HR33" s="10">
        <f t="shared" si="156"/>
        <v>0</v>
      </c>
      <c r="HS33" s="25"/>
      <c r="HT33" s="92">
        <f t="shared" si="157"/>
        <v>0</v>
      </c>
      <c r="HU33" s="10">
        <f t="shared" si="158"/>
        <v>0</v>
      </c>
      <c r="HV33" s="25"/>
      <c r="HW33" s="92">
        <f t="shared" si="159"/>
        <v>0</v>
      </c>
      <c r="HX33" s="10">
        <f t="shared" si="160"/>
        <v>0</v>
      </c>
      <c r="HY33" s="119">
        <f t="shared" si="161"/>
        <v>0</v>
      </c>
      <c r="HZ33" s="25">
        <f>1</f>
        <v>1</v>
      </c>
      <c r="IA33" s="92">
        <f t="shared" si="162"/>
        <v>45000</v>
      </c>
      <c r="IB33" s="10">
        <f t="shared" si="163"/>
        <v>100000</v>
      </c>
      <c r="IC33" s="25"/>
      <c r="ID33" s="92">
        <f t="shared" si="164"/>
        <v>0</v>
      </c>
      <c r="IE33" s="10">
        <f t="shared" si="165"/>
        <v>0</v>
      </c>
      <c r="IF33" s="25"/>
      <c r="IG33" s="92">
        <f t="shared" si="166"/>
        <v>0</v>
      </c>
      <c r="IH33" s="10">
        <f t="shared" si="167"/>
        <v>0</v>
      </c>
      <c r="II33" s="119">
        <f t="shared" si="168"/>
        <v>1</v>
      </c>
      <c r="IJ33" s="25">
        <v>1</v>
      </c>
      <c r="IK33" s="92">
        <f t="shared" si="169"/>
        <v>45000</v>
      </c>
      <c r="IL33" s="10">
        <f t="shared" si="170"/>
        <v>100000</v>
      </c>
      <c r="IM33" s="25"/>
      <c r="IN33" s="92">
        <f t="shared" si="171"/>
        <v>0</v>
      </c>
      <c r="IO33" s="10">
        <f t="shared" si="172"/>
        <v>0</v>
      </c>
      <c r="IP33" s="25"/>
      <c r="IQ33" s="92">
        <f t="shared" si="173"/>
        <v>0</v>
      </c>
      <c r="IR33" s="10">
        <f t="shared" si="174"/>
        <v>0</v>
      </c>
      <c r="IS33" s="119">
        <f t="shared" si="175"/>
        <v>1</v>
      </c>
      <c r="IT33" s="25"/>
      <c r="IU33" s="92">
        <f t="shared" si="176"/>
        <v>0</v>
      </c>
      <c r="IV33" s="10">
        <f t="shared" si="177"/>
        <v>0</v>
      </c>
      <c r="IW33" s="25"/>
      <c r="IX33" s="92">
        <f t="shared" si="178"/>
        <v>0</v>
      </c>
      <c r="IY33" s="10">
        <f t="shared" si="179"/>
        <v>0</v>
      </c>
      <c r="IZ33" s="25"/>
      <c r="JA33" s="92">
        <f t="shared" si="180"/>
        <v>0</v>
      </c>
      <c r="JB33" s="10">
        <f t="shared" si="181"/>
        <v>0</v>
      </c>
      <c r="JC33" s="119">
        <f t="shared" si="182"/>
        <v>0</v>
      </c>
      <c r="JD33" s="25"/>
      <c r="JE33" s="92">
        <f t="shared" si="183"/>
        <v>0</v>
      </c>
      <c r="JF33" s="10">
        <f t="shared" si="184"/>
        <v>0</v>
      </c>
      <c r="JG33" s="25"/>
      <c r="JH33" s="92">
        <f t="shared" si="185"/>
        <v>0</v>
      </c>
      <c r="JI33" s="10">
        <f t="shared" si="186"/>
        <v>0</v>
      </c>
      <c r="JJ33" s="25"/>
      <c r="JK33" s="92">
        <f t="shared" si="187"/>
        <v>0</v>
      </c>
      <c r="JL33" s="10">
        <f t="shared" si="188"/>
        <v>0</v>
      </c>
      <c r="JM33" s="119">
        <f t="shared" si="189"/>
        <v>0</v>
      </c>
      <c r="JN33" s="25"/>
      <c r="JO33" s="92">
        <f t="shared" si="190"/>
        <v>0</v>
      </c>
      <c r="JP33" s="10">
        <f t="shared" si="191"/>
        <v>0</v>
      </c>
      <c r="JQ33" s="25"/>
      <c r="JR33" s="92">
        <f t="shared" si="192"/>
        <v>0</v>
      </c>
      <c r="JS33" s="10">
        <f t="shared" si="193"/>
        <v>0</v>
      </c>
      <c r="JT33" s="25"/>
      <c r="JU33" s="92">
        <f t="shared" si="194"/>
        <v>0</v>
      </c>
      <c r="JV33" s="10">
        <f t="shared" si="195"/>
        <v>0</v>
      </c>
      <c r="JW33" s="119">
        <f t="shared" si="196"/>
        <v>0</v>
      </c>
      <c r="JX33" s="25"/>
      <c r="JY33" s="92">
        <f t="shared" si="197"/>
        <v>0</v>
      </c>
      <c r="JZ33" s="10">
        <f t="shared" si="198"/>
        <v>0</v>
      </c>
      <c r="KA33" s="25"/>
      <c r="KB33" s="92">
        <f t="shared" si="199"/>
        <v>0</v>
      </c>
      <c r="KC33" s="10">
        <f t="shared" si="200"/>
        <v>0</v>
      </c>
      <c r="KD33" s="25"/>
      <c r="KE33" s="92">
        <f t="shared" si="201"/>
        <v>0</v>
      </c>
      <c r="KF33" s="10">
        <f t="shared" si="202"/>
        <v>0</v>
      </c>
      <c r="KG33" s="119">
        <f t="shared" si="203"/>
        <v>0</v>
      </c>
      <c r="KH33" s="25"/>
      <c r="KI33" s="92">
        <f t="shared" si="204"/>
        <v>0</v>
      </c>
      <c r="KJ33" s="10">
        <f t="shared" si="205"/>
        <v>0</v>
      </c>
      <c r="KK33" s="25"/>
      <c r="KL33" s="92">
        <f t="shared" si="206"/>
        <v>0</v>
      </c>
      <c r="KM33" s="10">
        <f t="shared" si="207"/>
        <v>0</v>
      </c>
      <c r="KN33" s="25"/>
      <c r="KO33" s="92">
        <f t="shared" si="208"/>
        <v>0</v>
      </c>
      <c r="KP33" s="10">
        <f t="shared" si="209"/>
        <v>0</v>
      </c>
      <c r="KQ33" s="119">
        <f t="shared" si="210"/>
        <v>0</v>
      </c>
      <c r="KR33" s="25"/>
      <c r="KS33" s="92">
        <f t="shared" si="211"/>
        <v>0</v>
      </c>
      <c r="KT33" s="10">
        <f t="shared" si="212"/>
        <v>0</v>
      </c>
      <c r="KU33" s="25"/>
      <c r="KV33" s="92">
        <f t="shared" si="213"/>
        <v>0</v>
      </c>
      <c r="KW33" s="10">
        <f t="shared" si="214"/>
        <v>0</v>
      </c>
      <c r="KX33" s="25"/>
      <c r="KY33" s="92">
        <f t="shared" si="215"/>
        <v>0</v>
      </c>
      <c r="KZ33" s="10">
        <f t="shared" si="216"/>
        <v>0</v>
      </c>
      <c r="LA33" s="119">
        <f t="shared" si="217"/>
        <v>0</v>
      </c>
      <c r="LC33" s="100">
        <f t="shared" si="218"/>
        <v>21</v>
      </c>
      <c r="LD33" s="100">
        <f t="shared" si="5"/>
        <v>2100000</v>
      </c>
    </row>
    <row r="34" spans="1:316" ht="16.5" hidden="1" customHeight="1" x14ac:dyDescent="0.25">
      <c r="A34" s="530" t="s">
        <v>102</v>
      </c>
      <c r="B34" s="12">
        <v>85000</v>
      </c>
      <c r="C34" s="4">
        <v>150000</v>
      </c>
      <c r="D34" s="25"/>
      <c r="E34" s="92">
        <f t="shared" si="6"/>
        <v>0</v>
      </c>
      <c r="F34" s="10">
        <f t="shared" si="0"/>
        <v>0</v>
      </c>
      <c r="G34" s="25"/>
      <c r="H34" s="92">
        <f t="shared" si="1"/>
        <v>0</v>
      </c>
      <c r="I34" s="10">
        <f t="shared" si="2"/>
        <v>0</v>
      </c>
      <c r="J34" s="25"/>
      <c r="K34" s="92">
        <f t="shared" si="3"/>
        <v>0</v>
      </c>
      <c r="L34" s="10">
        <f t="shared" si="4"/>
        <v>0</v>
      </c>
      <c r="M34" s="119">
        <f t="shared" si="223"/>
        <v>0</v>
      </c>
      <c r="N34" s="25"/>
      <c r="O34" s="92">
        <f t="shared" si="8"/>
        <v>0</v>
      </c>
      <c r="P34" s="10">
        <f t="shared" si="9"/>
        <v>0</v>
      </c>
      <c r="Q34" s="25"/>
      <c r="R34" s="92">
        <f t="shared" si="10"/>
        <v>0</v>
      </c>
      <c r="S34" s="10">
        <f t="shared" si="11"/>
        <v>0</v>
      </c>
      <c r="T34" s="25"/>
      <c r="U34" s="92">
        <f t="shared" si="12"/>
        <v>0</v>
      </c>
      <c r="V34" s="10">
        <f t="shared" si="13"/>
        <v>0</v>
      </c>
      <c r="W34" s="119">
        <f t="shared" si="219"/>
        <v>0</v>
      </c>
      <c r="X34" s="25"/>
      <c r="Y34" s="92">
        <f t="shared" si="15"/>
        <v>0</v>
      </c>
      <c r="Z34" s="10">
        <f t="shared" si="16"/>
        <v>0</v>
      </c>
      <c r="AA34" s="25"/>
      <c r="AB34" s="92">
        <f t="shared" si="17"/>
        <v>0</v>
      </c>
      <c r="AC34" s="10">
        <f t="shared" si="18"/>
        <v>0</v>
      </c>
      <c r="AD34" s="25"/>
      <c r="AE34" s="92">
        <f t="shared" si="19"/>
        <v>0</v>
      </c>
      <c r="AF34" s="10">
        <f t="shared" si="20"/>
        <v>0</v>
      </c>
      <c r="AG34" s="119">
        <f t="shared" si="220"/>
        <v>0</v>
      </c>
      <c r="AH34" s="25"/>
      <c r="AI34" s="92">
        <f t="shared" si="22"/>
        <v>0</v>
      </c>
      <c r="AJ34" s="10">
        <f t="shared" si="23"/>
        <v>0</v>
      </c>
      <c r="AK34" s="25"/>
      <c r="AL34" s="92">
        <f t="shared" si="24"/>
        <v>0</v>
      </c>
      <c r="AM34" s="10">
        <f t="shared" si="25"/>
        <v>0</v>
      </c>
      <c r="AN34" s="25"/>
      <c r="AO34" s="92">
        <f t="shared" si="26"/>
        <v>0</v>
      </c>
      <c r="AP34" s="10">
        <f t="shared" si="27"/>
        <v>0</v>
      </c>
      <c r="AQ34" s="119">
        <f t="shared" si="222"/>
        <v>0</v>
      </c>
      <c r="AR34" s="25"/>
      <c r="AS34" s="92">
        <f t="shared" si="29"/>
        <v>0</v>
      </c>
      <c r="AT34" s="10">
        <f t="shared" si="30"/>
        <v>0</v>
      </c>
      <c r="AU34" s="25"/>
      <c r="AV34" s="92">
        <f t="shared" si="31"/>
        <v>0</v>
      </c>
      <c r="AW34" s="10">
        <f t="shared" si="32"/>
        <v>0</v>
      </c>
      <c r="AX34" s="25"/>
      <c r="AY34" s="92">
        <f t="shared" si="33"/>
        <v>0</v>
      </c>
      <c r="AZ34" s="10">
        <f t="shared" si="34"/>
        <v>0</v>
      </c>
      <c r="BA34" s="119">
        <f t="shared" si="35"/>
        <v>0</v>
      </c>
      <c r="BB34" s="25"/>
      <c r="BC34" s="92">
        <f t="shared" si="36"/>
        <v>0</v>
      </c>
      <c r="BD34" s="10">
        <f t="shared" si="37"/>
        <v>0</v>
      </c>
      <c r="BE34" s="25"/>
      <c r="BF34" s="92">
        <f t="shared" si="38"/>
        <v>0</v>
      </c>
      <c r="BG34" s="10">
        <f t="shared" si="39"/>
        <v>0</v>
      </c>
      <c r="BH34" s="25"/>
      <c r="BI34" s="92">
        <f t="shared" si="40"/>
        <v>0</v>
      </c>
      <c r="BJ34" s="10">
        <f t="shared" si="41"/>
        <v>0</v>
      </c>
      <c r="BK34" s="119">
        <f t="shared" si="221"/>
        <v>0</v>
      </c>
      <c r="BL34" s="25"/>
      <c r="BM34" s="92">
        <f t="shared" si="43"/>
        <v>0</v>
      </c>
      <c r="BN34" s="10">
        <f t="shared" si="44"/>
        <v>0</v>
      </c>
      <c r="BO34" s="25"/>
      <c r="BP34" s="92">
        <f t="shared" si="45"/>
        <v>0</v>
      </c>
      <c r="BQ34" s="10">
        <f t="shared" si="46"/>
        <v>0</v>
      </c>
      <c r="BR34" s="25"/>
      <c r="BS34" s="92">
        <f t="shared" si="47"/>
        <v>0</v>
      </c>
      <c r="BT34" s="10">
        <f t="shared" si="48"/>
        <v>0</v>
      </c>
      <c r="BU34" s="119">
        <f t="shared" si="49"/>
        <v>0</v>
      </c>
      <c r="BV34" s="25"/>
      <c r="BW34" s="92">
        <f t="shared" si="50"/>
        <v>0</v>
      </c>
      <c r="BX34" s="10">
        <f t="shared" si="51"/>
        <v>0</v>
      </c>
      <c r="BY34" s="25"/>
      <c r="BZ34" s="92">
        <f t="shared" si="52"/>
        <v>0</v>
      </c>
      <c r="CA34" s="10">
        <f t="shared" si="53"/>
        <v>0</v>
      </c>
      <c r="CB34" s="25"/>
      <c r="CC34" s="92">
        <f t="shared" si="54"/>
        <v>0</v>
      </c>
      <c r="CD34" s="10">
        <f t="shared" si="55"/>
        <v>0</v>
      </c>
      <c r="CE34" s="119">
        <f t="shared" si="56"/>
        <v>0</v>
      </c>
      <c r="CF34" s="25"/>
      <c r="CG34" s="92">
        <f t="shared" si="57"/>
        <v>0</v>
      </c>
      <c r="CH34" s="10">
        <f t="shared" si="58"/>
        <v>0</v>
      </c>
      <c r="CI34" s="25"/>
      <c r="CJ34" s="92">
        <f t="shared" si="59"/>
        <v>0</v>
      </c>
      <c r="CK34" s="10">
        <f t="shared" si="60"/>
        <v>0</v>
      </c>
      <c r="CL34" s="25"/>
      <c r="CM34" s="92">
        <f t="shared" si="61"/>
        <v>0</v>
      </c>
      <c r="CN34" s="10">
        <f t="shared" si="62"/>
        <v>0</v>
      </c>
      <c r="CO34" s="119">
        <f t="shared" si="63"/>
        <v>0</v>
      </c>
      <c r="CP34" s="25"/>
      <c r="CQ34" s="92">
        <f t="shared" si="64"/>
        <v>0</v>
      </c>
      <c r="CR34" s="10">
        <f t="shared" si="65"/>
        <v>0</v>
      </c>
      <c r="CS34" s="25"/>
      <c r="CT34" s="92">
        <f t="shared" si="66"/>
        <v>0</v>
      </c>
      <c r="CU34" s="10">
        <f t="shared" si="67"/>
        <v>0</v>
      </c>
      <c r="CV34" s="25"/>
      <c r="CW34" s="92">
        <f t="shared" si="68"/>
        <v>0</v>
      </c>
      <c r="CX34" s="10">
        <f t="shared" si="69"/>
        <v>0</v>
      </c>
      <c r="CY34" s="119">
        <f t="shared" si="70"/>
        <v>0</v>
      </c>
      <c r="CZ34" s="25"/>
      <c r="DA34" s="92">
        <f t="shared" si="71"/>
        <v>0</v>
      </c>
      <c r="DB34" s="10">
        <f t="shared" si="72"/>
        <v>0</v>
      </c>
      <c r="DC34" s="25"/>
      <c r="DD34" s="92">
        <f t="shared" si="73"/>
        <v>0</v>
      </c>
      <c r="DE34" s="10">
        <f t="shared" si="74"/>
        <v>0</v>
      </c>
      <c r="DF34" s="25"/>
      <c r="DG34" s="92">
        <f t="shared" si="75"/>
        <v>0</v>
      </c>
      <c r="DH34" s="10">
        <f t="shared" si="76"/>
        <v>0</v>
      </c>
      <c r="DI34" s="119">
        <f t="shared" si="77"/>
        <v>0</v>
      </c>
      <c r="DJ34" s="25"/>
      <c r="DK34" s="92">
        <f t="shared" si="78"/>
        <v>0</v>
      </c>
      <c r="DL34" s="10">
        <f t="shared" si="79"/>
        <v>0</v>
      </c>
      <c r="DM34" s="25"/>
      <c r="DN34" s="92">
        <f t="shared" si="80"/>
        <v>0</v>
      </c>
      <c r="DO34" s="10">
        <f t="shared" si="81"/>
        <v>0</v>
      </c>
      <c r="DP34" s="25"/>
      <c r="DQ34" s="92">
        <f t="shared" si="82"/>
        <v>0</v>
      </c>
      <c r="DR34" s="10">
        <f t="shared" si="83"/>
        <v>0</v>
      </c>
      <c r="DS34" s="119">
        <f t="shared" si="84"/>
        <v>0</v>
      </c>
      <c r="DT34" s="25"/>
      <c r="DU34" s="92">
        <f t="shared" si="85"/>
        <v>0</v>
      </c>
      <c r="DV34" s="10">
        <f t="shared" si="86"/>
        <v>0</v>
      </c>
      <c r="DW34" s="25"/>
      <c r="DX34" s="92">
        <f t="shared" si="87"/>
        <v>0</v>
      </c>
      <c r="DY34" s="10">
        <f t="shared" si="88"/>
        <v>0</v>
      </c>
      <c r="DZ34" s="25"/>
      <c r="EA34" s="92">
        <f t="shared" si="89"/>
        <v>0</v>
      </c>
      <c r="EB34" s="10">
        <f t="shared" si="90"/>
        <v>0</v>
      </c>
      <c r="EC34" s="119">
        <f t="shared" si="91"/>
        <v>0</v>
      </c>
      <c r="ED34" s="25"/>
      <c r="EE34" s="92">
        <f t="shared" si="92"/>
        <v>0</v>
      </c>
      <c r="EF34" s="10">
        <f t="shared" si="93"/>
        <v>0</v>
      </c>
      <c r="EG34" s="25"/>
      <c r="EH34" s="92">
        <f t="shared" si="94"/>
        <v>0</v>
      </c>
      <c r="EI34" s="10">
        <f t="shared" si="95"/>
        <v>0</v>
      </c>
      <c r="EJ34" s="25"/>
      <c r="EK34" s="92">
        <f t="shared" si="96"/>
        <v>0</v>
      </c>
      <c r="EL34" s="10">
        <f t="shared" si="97"/>
        <v>0</v>
      </c>
      <c r="EM34" s="119">
        <f t="shared" si="98"/>
        <v>0</v>
      </c>
      <c r="EN34" s="25"/>
      <c r="EO34" s="92">
        <f t="shared" si="99"/>
        <v>0</v>
      </c>
      <c r="EP34" s="10">
        <f t="shared" si="100"/>
        <v>0</v>
      </c>
      <c r="EQ34" s="25"/>
      <c r="ER34" s="92">
        <f t="shared" si="101"/>
        <v>0</v>
      </c>
      <c r="ES34" s="10">
        <f t="shared" si="102"/>
        <v>0</v>
      </c>
      <c r="ET34" s="25"/>
      <c r="EU34" s="92">
        <f t="shared" si="103"/>
        <v>0</v>
      </c>
      <c r="EV34" s="10">
        <f t="shared" si="104"/>
        <v>0</v>
      </c>
      <c r="EW34" s="119">
        <f t="shared" si="105"/>
        <v>0</v>
      </c>
      <c r="EX34" s="25"/>
      <c r="EY34" s="92">
        <f t="shared" si="106"/>
        <v>0</v>
      </c>
      <c r="EZ34" s="10">
        <f t="shared" si="107"/>
        <v>0</v>
      </c>
      <c r="FA34" s="25"/>
      <c r="FB34" s="92">
        <f t="shared" si="108"/>
        <v>0</v>
      </c>
      <c r="FC34" s="10">
        <f t="shared" si="109"/>
        <v>0</v>
      </c>
      <c r="FD34" s="25"/>
      <c r="FE34" s="92">
        <f t="shared" si="110"/>
        <v>0</v>
      </c>
      <c r="FF34" s="10">
        <f t="shared" si="111"/>
        <v>0</v>
      </c>
      <c r="FG34" s="119">
        <f t="shared" si="112"/>
        <v>0</v>
      </c>
      <c r="FH34" s="25"/>
      <c r="FI34" s="92">
        <f t="shared" si="113"/>
        <v>0</v>
      </c>
      <c r="FJ34" s="10">
        <f t="shared" si="114"/>
        <v>0</v>
      </c>
      <c r="FK34" s="25"/>
      <c r="FL34" s="92">
        <f t="shared" si="115"/>
        <v>0</v>
      </c>
      <c r="FM34" s="10">
        <f t="shared" si="116"/>
        <v>0</v>
      </c>
      <c r="FN34" s="25"/>
      <c r="FO34" s="92">
        <f t="shared" si="117"/>
        <v>0</v>
      </c>
      <c r="FP34" s="10">
        <f t="shared" si="118"/>
        <v>0</v>
      </c>
      <c r="FQ34" s="119">
        <f t="shared" si="119"/>
        <v>0</v>
      </c>
      <c r="FR34" s="25"/>
      <c r="FS34" s="92">
        <f t="shared" si="120"/>
        <v>0</v>
      </c>
      <c r="FT34" s="10">
        <f t="shared" si="121"/>
        <v>0</v>
      </c>
      <c r="FU34" s="25"/>
      <c r="FV34" s="92">
        <f t="shared" si="122"/>
        <v>0</v>
      </c>
      <c r="FW34" s="10">
        <f t="shared" si="123"/>
        <v>0</v>
      </c>
      <c r="FX34" s="25"/>
      <c r="FY34" s="92">
        <f t="shared" si="124"/>
        <v>0</v>
      </c>
      <c r="FZ34" s="10">
        <f t="shared" si="125"/>
        <v>0</v>
      </c>
      <c r="GA34" s="119">
        <f t="shared" si="126"/>
        <v>0</v>
      </c>
      <c r="GB34" s="25"/>
      <c r="GC34" s="92">
        <f t="shared" si="127"/>
        <v>0</v>
      </c>
      <c r="GD34" s="10">
        <f t="shared" si="128"/>
        <v>0</v>
      </c>
      <c r="GE34" s="25"/>
      <c r="GF34" s="92">
        <f t="shared" si="129"/>
        <v>0</v>
      </c>
      <c r="GG34" s="10">
        <f t="shared" si="130"/>
        <v>0</v>
      </c>
      <c r="GH34" s="25"/>
      <c r="GI34" s="92">
        <f t="shared" si="131"/>
        <v>0</v>
      </c>
      <c r="GJ34" s="10">
        <f t="shared" si="132"/>
        <v>0</v>
      </c>
      <c r="GK34" s="119">
        <f t="shared" si="133"/>
        <v>0</v>
      </c>
      <c r="GL34" s="25"/>
      <c r="GM34" s="92">
        <f t="shared" si="134"/>
        <v>0</v>
      </c>
      <c r="GN34" s="10">
        <f t="shared" si="135"/>
        <v>0</v>
      </c>
      <c r="GO34" s="25"/>
      <c r="GP34" s="92">
        <f t="shared" si="136"/>
        <v>0</v>
      </c>
      <c r="GQ34" s="10">
        <f t="shared" si="137"/>
        <v>0</v>
      </c>
      <c r="GR34" s="25"/>
      <c r="GS34" s="92">
        <f t="shared" si="138"/>
        <v>0</v>
      </c>
      <c r="GT34" s="10">
        <f t="shared" si="139"/>
        <v>0</v>
      </c>
      <c r="GU34" s="119">
        <f t="shared" si="140"/>
        <v>0</v>
      </c>
      <c r="GV34" s="25"/>
      <c r="GW34" s="92">
        <f t="shared" si="141"/>
        <v>0</v>
      </c>
      <c r="GX34" s="10">
        <f t="shared" si="142"/>
        <v>0</v>
      </c>
      <c r="GY34" s="25"/>
      <c r="GZ34" s="92">
        <f t="shared" si="143"/>
        <v>0</v>
      </c>
      <c r="HA34" s="10">
        <f t="shared" si="144"/>
        <v>0</v>
      </c>
      <c r="HB34" s="25"/>
      <c r="HC34" s="92">
        <f t="shared" si="145"/>
        <v>0</v>
      </c>
      <c r="HD34" s="10">
        <f t="shared" si="146"/>
        <v>0</v>
      </c>
      <c r="HE34" s="119">
        <f t="shared" si="147"/>
        <v>0</v>
      </c>
      <c r="HF34" s="25"/>
      <c r="HG34" s="92">
        <f t="shared" si="148"/>
        <v>0</v>
      </c>
      <c r="HH34" s="10">
        <f t="shared" si="149"/>
        <v>0</v>
      </c>
      <c r="HI34" s="25"/>
      <c r="HJ34" s="92">
        <f t="shared" si="150"/>
        <v>0</v>
      </c>
      <c r="HK34" s="10">
        <f t="shared" si="151"/>
        <v>0</v>
      </c>
      <c r="HL34" s="25"/>
      <c r="HM34" s="92">
        <f t="shared" si="152"/>
        <v>0</v>
      </c>
      <c r="HN34" s="10">
        <f t="shared" si="153"/>
        <v>0</v>
      </c>
      <c r="HO34" s="119">
        <f t="shared" si="154"/>
        <v>0</v>
      </c>
      <c r="HP34" s="25"/>
      <c r="HQ34" s="92">
        <f t="shared" si="155"/>
        <v>0</v>
      </c>
      <c r="HR34" s="10">
        <f t="shared" si="156"/>
        <v>0</v>
      </c>
      <c r="HS34" s="25"/>
      <c r="HT34" s="92">
        <f t="shared" si="157"/>
        <v>0</v>
      </c>
      <c r="HU34" s="10">
        <f t="shared" si="158"/>
        <v>0</v>
      </c>
      <c r="HV34" s="25"/>
      <c r="HW34" s="92">
        <f t="shared" si="159"/>
        <v>0</v>
      </c>
      <c r="HX34" s="10">
        <f t="shared" si="160"/>
        <v>0</v>
      </c>
      <c r="HY34" s="119">
        <f t="shared" si="161"/>
        <v>0</v>
      </c>
      <c r="HZ34" s="25"/>
      <c r="IA34" s="92">
        <f t="shared" si="162"/>
        <v>0</v>
      </c>
      <c r="IB34" s="10">
        <f t="shared" si="163"/>
        <v>0</v>
      </c>
      <c r="IC34" s="25"/>
      <c r="ID34" s="92">
        <f t="shared" si="164"/>
        <v>0</v>
      </c>
      <c r="IE34" s="10">
        <f t="shared" si="165"/>
        <v>0</v>
      </c>
      <c r="IF34" s="25"/>
      <c r="IG34" s="92">
        <f t="shared" si="166"/>
        <v>0</v>
      </c>
      <c r="IH34" s="10">
        <f t="shared" si="167"/>
        <v>0</v>
      </c>
      <c r="II34" s="119">
        <f t="shared" si="168"/>
        <v>0</v>
      </c>
      <c r="IJ34" s="25"/>
      <c r="IK34" s="92">
        <f t="shared" si="169"/>
        <v>0</v>
      </c>
      <c r="IL34" s="10">
        <f t="shared" si="170"/>
        <v>0</v>
      </c>
      <c r="IM34" s="25"/>
      <c r="IN34" s="92">
        <f t="shared" si="171"/>
        <v>0</v>
      </c>
      <c r="IO34" s="10">
        <f t="shared" si="172"/>
        <v>0</v>
      </c>
      <c r="IP34" s="25"/>
      <c r="IQ34" s="92">
        <f t="shared" si="173"/>
        <v>0</v>
      </c>
      <c r="IR34" s="10">
        <f t="shared" si="174"/>
        <v>0</v>
      </c>
      <c r="IS34" s="119">
        <f t="shared" si="175"/>
        <v>0</v>
      </c>
      <c r="IT34" s="25"/>
      <c r="IU34" s="92">
        <f t="shared" si="176"/>
        <v>0</v>
      </c>
      <c r="IV34" s="10">
        <f t="shared" si="177"/>
        <v>0</v>
      </c>
      <c r="IW34" s="25"/>
      <c r="IX34" s="92">
        <f t="shared" si="178"/>
        <v>0</v>
      </c>
      <c r="IY34" s="10">
        <f t="shared" si="179"/>
        <v>0</v>
      </c>
      <c r="IZ34" s="25"/>
      <c r="JA34" s="92">
        <f t="shared" si="180"/>
        <v>0</v>
      </c>
      <c r="JB34" s="10">
        <f t="shared" si="181"/>
        <v>0</v>
      </c>
      <c r="JC34" s="119">
        <f t="shared" si="182"/>
        <v>0</v>
      </c>
      <c r="JD34" s="25"/>
      <c r="JE34" s="92">
        <f t="shared" si="183"/>
        <v>0</v>
      </c>
      <c r="JF34" s="10">
        <f t="shared" si="184"/>
        <v>0</v>
      </c>
      <c r="JG34" s="25"/>
      <c r="JH34" s="92">
        <f t="shared" si="185"/>
        <v>0</v>
      </c>
      <c r="JI34" s="10">
        <f t="shared" si="186"/>
        <v>0</v>
      </c>
      <c r="JJ34" s="25"/>
      <c r="JK34" s="92">
        <f t="shared" si="187"/>
        <v>0</v>
      </c>
      <c r="JL34" s="10">
        <f t="shared" si="188"/>
        <v>0</v>
      </c>
      <c r="JM34" s="119">
        <f t="shared" si="189"/>
        <v>0</v>
      </c>
      <c r="JN34" s="25"/>
      <c r="JO34" s="92">
        <f t="shared" si="190"/>
        <v>0</v>
      </c>
      <c r="JP34" s="10">
        <f t="shared" si="191"/>
        <v>0</v>
      </c>
      <c r="JQ34" s="25"/>
      <c r="JR34" s="92">
        <f t="shared" si="192"/>
        <v>0</v>
      </c>
      <c r="JS34" s="10">
        <f t="shared" si="193"/>
        <v>0</v>
      </c>
      <c r="JT34" s="25"/>
      <c r="JU34" s="92">
        <f t="shared" si="194"/>
        <v>0</v>
      </c>
      <c r="JV34" s="10">
        <f t="shared" si="195"/>
        <v>0</v>
      </c>
      <c r="JW34" s="119">
        <f t="shared" si="196"/>
        <v>0</v>
      </c>
      <c r="JX34" s="25"/>
      <c r="JY34" s="92">
        <f t="shared" si="197"/>
        <v>0</v>
      </c>
      <c r="JZ34" s="10">
        <f t="shared" si="198"/>
        <v>0</v>
      </c>
      <c r="KA34" s="25"/>
      <c r="KB34" s="92">
        <f t="shared" si="199"/>
        <v>0</v>
      </c>
      <c r="KC34" s="10">
        <f t="shared" si="200"/>
        <v>0</v>
      </c>
      <c r="KD34" s="25"/>
      <c r="KE34" s="92">
        <f t="shared" si="201"/>
        <v>0</v>
      </c>
      <c r="KF34" s="10">
        <f t="shared" si="202"/>
        <v>0</v>
      </c>
      <c r="KG34" s="119">
        <f t="shared" si="203"/>
        <v>0</v>
      </c>
      <c r="KH34" s="25"/>
      <c r="KI34" s="92">
        <f t="shared" si="204"/>
        <v>0</v>
      </c>
      <c r="KJ34" s="10">
        <f t="shared" si="205"/>
        <v>0</v>
      </c>
      <c r="KK34" s="25"/>
      <c r="KL34" s="92">
        <f t="shared" si="206"/>
        <v>0</v>
      </c>
      <c r="KM34" s="10">
        <f t="shared" si="207"/>
        <v>0</v>
      </c>
      <c r="KN34" s="25"/>
      <c r="KO34" s="92">
        <f t="shared" si="208"/>
        <v>0</v>
      </c>
      <c r="KP34" s="10">
        <f t="shared" si="209"/>
        <v>0</v>
      </c>
      <c r="KQ34" s="119">
        <f t="shared" si="210"/>
        <v>0</v>
      </c>
      <c r="KR34" s="25"/>
      <c r="KS34" s="92">
        <f t="shared" si="211"/>
        <v>0</v>
      </c>
      <c r="KT34" s="10">
        <f t="shared" si="212"/>
        <v>0</v>
      </c>
      <c r="KU34" s="25"/>
      <c r="KV34" s="92">
        <f t="shared" si="213"/>
        <v>0</v>
      </c>
      <c r="KW34" s="10">
        <f t="shared" si="214"/>
        <v>0</v>
      </c>
      <c r="KX34" s="25"/>
      <c r="KY34" s="92">
        <f t="shared" si="215"/>
        <v>0</v>
      </c>
      <c r="KZ34" s="10">
        <f t="shared" si="216"/>
        <v>0</v>
      </c>
      <c r="LA34" s="119">
        <f t="shared" si="217"/>
        <v>0</v>
      </c>
      <c r="LC34" s="100">
        <f t="shared" si="218"/>
        <v>0</v>
      </c>
      <c r="LD34" s="100">
        <f t="shared" si="5"/>
        <v>0</v>
      </c>
    </row>
    <row r="35" spans="1:316" x14ac:dyDescent="0.25">
      <c r="A35" s="530" t="s">
        <v>251</v>
      </c>
      <c r="B35" s="12">
        <v>75000</v>
      </c>
      <c r="C35" s="4">
        <v>150000</v>
      </c>
      <c r="D35" s="25"/>
      <c r="E35" s="92">
        <f t="shared" si="6"/>
        <v>0</v>
      </c>
      <c r="F35" s="10">
        <f t="shared" si="0"/>
        <v>0</v>
      </c>
      <c r="G35" s="25"/>
      <c r="H35" s="92">
        <f t="shared" si="1"/>
        <v>0</v>
      </c>
      <c r="I35" s="10">
        <f t="shared" si="2"/>
        <v>0</v>
      </c>
      <c r="J35" s="25"/>
      <c r="K35" s="92">
        <f t="shared" si="3"/>
        <v>0</v>
      </c>
      <c r="L35" s="10">
        <f t="shared" si="4"/>
        <v>0</v>
      </c>
      <c r="M35" s="119">
        <f t="shared" si="223"/>
        <v>0</v>
      </c>
      <c r="N35" s="25"/>
      <c r="O35" s="92">
        <f t="shared" si="8"/>
        <v>0</v>
      </c>
      <c r="P35" s="10">
        <f t="shared" si="9"/>
        <v>0</v>
      </c>
      <c r="Q35" s="25"/>
      <c r="R35" s="92">
        <f t="shared" si="10"/>
        <v>0</v>
      </c>
      <c r="S35" s="10">
        <f t="shared" si="11"/>
        <v>0</v>
      </c>
      <c r="T35" s="25"/>
      <c r="U35" s="92">
        <f t="shared" si="12"/>
        <v>0</v>
      </c>
      <c r="V35" s="10">
        <f t="shared" si="13"/>
        <v>0</v>
      </c>
      <c r="W35" s="119">
        <f t="shared" si="219"/>
        <v>0</v>
      </c>
      <c r="X35" s="25"/>
      <c r="Y35" s="92">
        <f t="shared" si="15"/>
        <v>0</v>
      </c>
      <c r="Z35" s="10">
        <f t="shared" si="16"/>
        <v>0</v>
      </c>
      <c r="AA35" s="25"/>
      <c r="AB35" s="92">
        <f t="shared" si="17"/>
        <v>0</v>
      </c>
      <c r="AC35" s="10">
        <f t="shared" si="18"/>
        <v>0</v>
      </c>
      <c r="AD35" s="25"/>
      <c r="AE35" s="92">
        <f t="shared" si="19"/>
        <v>0</v>
      </c>
      <c r="AF35" s="10">
        <f t="shared" si="20"/>
        <v>0</v>
      </c>
      <c r="AG35" s="119">
        <f t="shared" si="220"/>
        <v>0</v>
      </c>
      <c r="AH35" s="25"/>
      <c r="AI35" s="92">
        <f t="shared" si="22"/>
        <v>0</v>
      </c>
      <c r="AJ35" s="10">
        <f t="shared" si="23"/>
        <v>0</v>
      </c>
      <c r="AK35" s="25"/>
      <c r="AL35" s="92">
        <f t="shared" si="24"/>
        <v>0</v>
      </c>
      <c r="AM35" s="10">
        <f t="shared" si="25"/>
        <v>0</v>
      </c>
      <c r="AN35" s="25"/>
      <c r="AO35" s="92">
        <f t="shared" si="26"/>
        <v>0</v>
      </c>
      <c r="AP35" s="10">
        <f t="shared" si="27"/>
        <v>0</v>
      </c>
      <c r="AQ35" s="119">
        <f t="shared" si="222"/>
        <v>0</v>
      </c>
      <c r="AR35" s="25"/>
      <c r="AS35" s="92">
        <f t="shared" si="29"/>
        <v>0</v>
      </c>
      <c r="AT35" s="10">
        <f t="shared" si="30"/>
        <v>0</v>
      </c>
      <c r="AU35" s="25">
        <v>1</v>
      </c>
      <c r="AV35" s="92">
        <f t="shared" si="31"/>
        <v>75000</v>
      </c>
      <c r="AW35" s="10">
        <f t="shared" si="32"/>
        <v>150000</v>
      </c>
      <c r="AX35" s="25"/>
      <c r="AY35" s="92">
        <f t="shared" si="33"/>
        <v>0</v>
      </c>
      <c r="AZ35" s="10">
        <f t="shared" si="34"/>
        <v>0</v>
      </c>
      <c r="BA35" s="119">
        <f t="shared" si="35"/>
        <v>1</v>
      </c>
      <c r="BB35" s="25"/>
      <c r="BC35" s="92">
        <f t="shared" si="36"/>
        <v>0</v>
      </c>
      <c r="BD35" s="10"/>
      <c r="BE35" s="25"/>
      <c r="BF35" s="92">
        <f t="shared" si="38"/>
        <v>0</v>
      </c>
      <c r="BG35" s="10"/>
      <c r="BH35" s="25"/>
      <c r="BI35" s="92">
        <f t="shared" si="40"/>
        <v>0</v>
      </c>
      <c r="BJ35" s="10"/>
      <c r="BK35" s="119">
        <f t="shared" si="221"/>
        <v>0</v>
      </c>
      <c r="BL35" s="25"/>
      <c r="BM35" s="92">
        <f t="shared" si="43"/>
        <v>0</v>
      </c>
      <c r="BN35" s="10">
        <f t="shared" si="44"/>
        <v>0</v>
      </c>
      <c r="BO35" s="25"/>
      <c r="BP35" s="92">
        <f t="shared" si="45"/>
        <v>0</v>
      </c>
      <c r="BQ35" s="10">
        <f t="shared" si="46"/>
        <v>0</v>
      </c>
      <c r="BR35" s="25"/>
      <c r="BS35" s="92">
        <f t="shared" si="47"/>
        <v>0</v>
      </c>
      <c r="BT35" s="10">
        <f t="shared" si="48"/>
        <v>0</v>
      </c>
      <c r="BU35" s="119">
        <f t="shared" si="49"/>
        <v>0</v>
      </c>
      <c r="BV35" s="25"/>
      <c r="BW35" s="92">
        <f t="shared" si="50"/>
        <v>0</v>
      </c>
      <c r="BX35" s="10">
        <f t="shared" si="51"/>
        <v>0</v>
      </c>
      <c r="BY35" s="25"/>
      <c r="BZ35" s="92">
        <f t="shared" si="52"/>
        <v>0</v>
      </c>
      <c r="CA35" s="10"/>
      <c r="CB35" s="25"/>
      <c r="CC35" s="92">
        <f t="shared" si="54"/>
        <v>0</v>
      </c>
      <c r="CD35" s="10"/>
      <c r="CE35" s="119">
        <f t="shared" si="56"/>
        <v>0</v>
      </c>
      <c r="CF35" s="25"/>
      <c r="CG35" s="92">
        <f t="shared" si="57"/>
        <v>0</v>
      </c>
      <c r="CH35" s="10">
        <f t="shared" si="58"/>
        <v>0</v>
      </c>
      <c r="CI35" s="25"/>
      <c r="CJ35" s="92">
        <f t="shared" si="59"/>
        <v>0</v>
      </c>
      <c r="CK35" s="10">
        <f t="shared" si="60"/>
        <v>0</v>
      </c>
      <c r="CL35" s="25"/>
      <c r="CM35" s="92">
        <f t="shared" si="61"/>
        <v>0</v>
      </c>
      <c r="CN35" s="10">
        <f t="shared" si="62"/>
        <v>0</v>
      </c>
      <c r="CO35" s="119">
        <f t="shared" si="63"/>
        <v>0</v>
      </c>
      <c r="CP35" s="25"/>
      <c r="CQ35" s="92">
        <f t="shared" si="64"/>
        <v>0</v>
      </c>
      <c r="CR35" s="10">
        <f t="shared" si="65"/>
        <v>0</v>
      </c>
      <c r="CS35" s="25"/>
      <c r="CT35" s="92">
        <f t="shared" si="66"/>
        <v>0</v>
      </c>
      <c r="CU35" s="10">
        <f t="shared" si="67"/>
        <v>0</v>
      </c>
      <c r="CV35" s="25"/>
      <c r="CW35" s="92">
        <f t="shared" si="68"/>
        <v>0</v>
      </c>
      <c r="CX35" s="10">
        <f t="shared" si="69"/>
        <v>0</v>
      </c>
      <c r="CY35" s="119">
        <f t="shared" si="70"/>
        <v>0</v>
      </c>
      <c r="CZ35" s="25"/>
      <c r="DA35" s="92">
        <f t="shared" si="71"/>
        <v>0</v>
      </c>
      <c r="DB35" s="10"/>
      <c r="DC35" s="25"/>
      <c r="DD35" s="92">
        <f t="shared" si="73"/>
        <v>0</v>
      </c>
      <c r="DE35" s="10"/>
      <c r="DF35" s="25"/>
      <c r="DG35" s="92">
        <f t="shared" si="75"/>
        <v>0</v>
      </c>
      <c r="DH35" s="10"/>
      <c r="DI35" s="119">
        <f t="shared" si="77"/>
        <v>0</v>
      </c>
      <c r="DJ35" s="25"/>
      <c r="DK35" s="92">
        <f t="shared" si="78"/>
        <v>0</v>
      </c>
      <c r="DL35" s="10">
        <f t="shared" si="79"/>
        <v>0</v>
      </c>
      <c r="DM35" s="25"/>
      <c r="DN35" s="92">
        <f t="shared" si="80"/>
        <v>0</v>
      </c>
      <c r="DO35" s="10">
        <f t="shared" si="81"/>
        <v>0</v>
      </c>
      <c r="DP35" s="25"/>
      <c r="DQ35" s="92">
        <f t="shared" si="82"/>
        <v>0</v>
      </c>
      <c r="DR35" s="10">
        <f t="shared" si="83"/>
        <v>0</v>
      </c>
      <c r="DS35" s="119">
        <f t="shared" si="84"/>
        <v>0</v>
      </c>
      <c r="DT35" s="25"/>
      <c r="DU35" s="92">
        <f t="shared" si="85"/>
        <v>0</v>
      </c>
      <c r="DV35" s="10">
        <f t="shared" si="86"/>
        <v>0</v>
      </c>
      <c r="DW35" s="25"/>
      <c r="DX35" s="92">
        <f t="shared" si="87"/>
        <v>0</v>
      </c>
      <c r="DY35" s="10">
        <f t="shared" si="88"/>
        <v>0</v>
      </c>
      <c r="DZ35" s="25"/>
      <c r="EA35" s="92">
        <f t="shared" si="89"/>
        <v>0</v>
      </c>
      <c r="EB35" s="10">
        <f t="shared" si="90"/>
        <v>0</v>
      </c>
      <c r="EC35" s="119">
        <f t="shared" si="91"/>
        <v>0</v>
      </c>
      <c r="ED35" s="25"/>
      <c r="EE35" s="92">
        <f t="shared" si="92"/>
        <v>0</v>
      </c>
      <c r="EF35" s="10">
        <f t="shared" si="93"/>
        <v>0</v>
      </c>
      <c r="EG35" s="25"/>
      <c r="EH35" s="92">
        <f t="shared" si="94"/>
        <v>0</v>
      </c>
      <c r="EI35" s="10">
        <f t="shared" si="95"/>
        <v>0</v>
      </c>
      <c r="EJ35" s="25"/>
      <c r="EK35" s="92">
        <f t="shared" si="96"/>
        <v>0</v>
      </c>
      <c r="EL35" s="10">
        <f t="shared" si="97"/>
        <v>0</v>
      </c>
      <c r="EM35" s="119">
        <f t="shared" si="98"/>
        <v>0</v>
      </c>
      <c r="EN35" s="25"/>
      <c r="EO35" s="92">
        <f t="shared" si="99"/>
        <v>0</v>
      </c>
      <c r="EP35" s="10">
        <f t="shared" si="100"/>
        <v>0</v>
      </c>
      <c r="EQ35" s="25"/>
      <c r="ER35" s="92">
        <f t="shared" si="101"/>
        <v>0</v>
      </c>
      <c r="ES35" s="10">
        <f t="shared" si="102"/>
        <v>0</v>
      </c>
      <c r="ET35" s="25"/>
      <c r="EU35" s="92">
        <f>ET35*C35</f>
        <v>0</v>
      </c>
      <c r="EV35" s="10">
        <f t="shared" si="104"/>
        <v>0</v>
      </c>
      <c r="EW35" s="119">
        <f t="shared" si="105"/>
        <v>0</v>
      </c>
      <c r="EX35" s="25"/>
      <c r="EY35" s="92">
        <f t="shared" si="106"/>
        <v>0</v>
      </c>
      <c r="EZ35" s="10">
        <f t="shared" si="107"/>
        <v>0</v>
      </c>
      <c r="FA35" s="25"/>
      <c r="FB35" s="92">
        <f t="shared" si="108"/>
        <v>0</v>
      </c>
      <c r="FC35" s="10">
        <f t="shared" si="109"/>
        <v>0</v>
      </c>
      <c r="FD35" s="25"/>
      <c r="FE35" s="92">
        <f t="shared" si="110"/>
        <v>0</v>
      </c>
      <c r="FF35" s="10">
        <f t="shared" si="111"/>
        <v>0</v>
      </c>
      <c r="FG35" s="119">
        <f t="shared" si="112"/>
        <v>0</v>
      </c>
      <c r="FH35" s="25"/>
      <c r="FI35" s="92">
        <f t="shared" si="113"/>
        <v>0</v>
      </c>
      <c r="FJ35" s="10">
        <f t="shared" si="114"/>
        <v>0</v>
      </c>
      <c r="FK35" s="25"/>
      <c r="FL35" s="92">
        <f t="shared" si="115"/>
        <v>0</v>
      </c>
      <c r="FM35" s="10">
        <f t="shared" si="116"/>
        <v>0</v>
      </c>
      <c r="FN35" s="25"/>
      <c r="FO35" s="92">
        <f t="shared" si="117"/>
        <v>0</v>
      </c>
      <c r="FP35" s="10">
        <f t="shared" si="118"/>
        <v>0</v>
      </c>
      <c r="FQ35" s="119">
        <f t="shared" si="119"/>
        <v>0</v>
      </c>
      <c r="FR35" s="25"/>
      <c r="FS35" s="92">
        <f t="shared" si="120"/>
        <v>0</v>
      </c>
      <c r="FT35" s="10">
        <f t="shared" si="121"/>
        <v>0</v>
      </c>
      <c r="FU35" s="25"/>
      <c r="FV35" s="92">
        <f t="shared" si="122"/>
        <v>0</v>
      </c>
      <c r="FW35" s="10">
        <f t="shared" si="123"/>
        <v>0</v>
      </c>
      <c r="FX35" s="25"/>
      <c r="FY35" s="92">
        <f t="shared" si="124"/>
        <v>0</v>
      </c>
      <c r="FZ35" s="10">
        <f t="shared" si="125"/>
        <v>0</v>
      </c>
      <c r="GA35" s="119">
        <f t="shared" si="126"/>
        <v>0</v>
      </c>
      <c r="GB35" s="25"/>
      <c r="GC35" s="92">
        <f t="shared" si="127"/>
        <v>0</v>
      </c>
      <c r="GD35" s="10">
        <f t="shared" si="128"/>
        <v>0</v>
      </c>
      <c r="GE35" s="25"/>
      <c r="GF35" s="92">
        <f t="shared" si="129"/>
        <v>0</v>
      </c>
      <c r="GG35" s="10">
        <f t="shared" si="130"/>
        <v>0</v>
      </c>
      <c r="GH35" s="25"/>
      <c r="GI35" s="92">
        <f t="shared" si="131"/>
        <v>0</v>
      </c>
      <c r="GJ35" s="10">
        <f t="shared" si="132"/>
        <v>0</v>
      </c>
      <c r="GK35" s="119">
        <f t="shared" si="133"/>
        <v>0</v>
      </c>
      <c r="GL35" s="25"/>
      <c r="GM35" s="92">
        <f t="shared" si="134"/>
        <v>0</v>
      </c>
      <c r="GN35" s="10">
        <f t="shared" si="135"/>
        <v>0</v>
      </c>
      <c r="GO35" s="25"/>
      <c r="GP35" s="92">
        <f t="shared" si="136"/>
        <v>0</v>
      </c>
      <c r="GQ35" s="10">
        <f t="shared" si="137"/>
        <v>0</v>
      </c>
      <c r="GR35" s="25"/>
      <c r="GS35" s="92">
        <f t="shared" si="138"/>
        <v>0</v>
      </c>
      <c r="GT35" s="10">
        <f t="shared" si="139"/>
        <v>0</v>
      </c>
      <c r="GU35" s="119">
        <f t="shared" si="140"/>
        <v>0</v>
      </c>
      <c r="GV35" s="25"/>
      <c r="GW35" s="92">
        <f t="shared" si="141"/>
        <v>0</v>
      </c>
      <c r="GX35" s="10">
        <f t="shared" si="142"/>
        <v>0</v>
      </c>
      <c r="GY35" s="25"/>
      <c r="GZ35" s="92">
        <f t="shared" si="143"/>
        <v>0</v>
      </c>
      <c r="HA35" s="10">
        <f t="shared" si="144"/>
        <v>0</v>
      </c>
      <c r="HB35" s="25"/>
      <c r="HC35" s="92">
        <f t="shared" si="145"/>
        <v>0</v>
      </c>
      <c r="HD35" s="10">
        <f t="shared" si="146"/>
        <v>0</v>
      </c>
      <c r="HE35" s="119">
        <f t="shared" si="147"/>
        <v>0</v>
      </c>
      <c r="HF35" s="25"/>
      <c r="HG35" s="92">
        <f t="shared" si="148"/>
        <v>0</v>
      </c>
      <c r="HH35" s="10">
        <f t="shared" si="149"/>
        <v>0</v>
      </c>
      <c r="HI35" s="25"/>
      <c r="HJ35" s="92">
        <f t="shared" si="150"/>
        <v>0</v>
      </c>
      <c r="HK35" s="10">
        <f t="shared" si="151"/>
        <v>0</v>
      </c>
      <c r="HL35" s="25"/>
      <c r="HM35" s="92">
        <f t="shared" si="152"/>
        <v>0</v>
      </c>
      <c r="HN35" s="10">
        <f t="shared" si="153"/>
        <v>0</v>
      </c>
      <c r="HO35" s="119">
        <f t="shared" si="154"/>
        <v>0</v>
      </c>
      <c r="HP35" s="25"/>
      <c r="HQ35" s="92">
        <f t="shared" si="155"/>
        <v>0</v>
      </c>
      <c r="HR35" s="10">
        <f t="shared" si="156"/>
        <v>0</v>
      </c>
      <c r="HS35" s="25"/>
      <c r="HT35" s="92">
        <f t="shared" si="157"/>
        <v>0</v>
      </c>
      <c r="HU35" s="10">
        <f t="shared" si="158"/>
        <v>0</v>
      </c>
      <c r="HV35" s="25"/>
      <c r="HW35" s="92">
        <f t="shared" si="159"/>
        <v>0</v>
      </c>
      <c r="HX35" s="10">
        <f t="shared" si="160"/>
        <v>0</v>
      </c>
      <c r="HY35" s="119">
        <f t="shared" si="161"/>
        <v>0</v>
      </c>
      <c r="HZ35" s="25"/>
      <c r="IA35" s="92">
        <f t="shared" si="162"/>
        <v>0</v>
      </c>
      <c r="IB35" s="10">
        <f t="shared" si="163"/>
        <v>0</v>
      </c>
      <c r="IC35" s="25">
        <v>1</v>
      </c>
      <c r="ID35" s="92">
        <f t="shared" si="164"/>
        <v>75000</v>
      </c>
      <c r="IE35" s="10">
        <f t="shared" si="165"/>
        <v>150000</v>
      </c>
      <c r="IF35" s="25"/>
      <c r="IG35" s="92">
        <f t="shared" si="166"/>
        <v>0</v>
      </c>
      <c r="IH35" s="10">
        <f t="shared" si="167"/>
        <v>0</v>
      </c>
      <c r="II35" s="119">
        <f t="shared" si="168"/>
        <v>1</v>
      </c>
      <c r="IJ35" s="25">
        <v>1</v>
      </c>
      <c r="IK35" s="92">
        <f t="shared" si="169"/>
        <v>75000</v>
      </c>
      <c r="IL35" s="10">
        <f t="shared" si="170"/>
        <v>150000</v>
      </c>
      <c r="IM35" s="25"/>
      <c r="IN35" s="92">
        <f t="shared" si="171"/>
        <v>0</v>
      </c>
      <c r="IO35" s="10">
        <f t="shared" si="172"/>
        <v>0</v>
      </c>
      <c r="IP35" s="25"/>
      <c r="IQ35" s="92">
        <f t="shared" si="173"/>
        <v>0</v>
      </c>
      <c r="IR35" s="10">
        <f t="shared" si="174"/>
        <v>0</v>
      </c>
      <c r="IS35" s="119">
        <f t="shared" si="175"/>
        <v>1</v>
      </c>
      <c r="IT35" s="25"/>
      <c r="IU35" s="92">
        <f t="shared" si="176"/>
        <v>0</v>
      </c>
      <c r="IV35" s="10">
        <f t="shared" si="177"/>
        <v>0</v>
      </c>
      <c r="IW35" s="25"/>
      <c r="IX35" s="92">
        <f t="shared" si="178"/>
        <v>0</v>
      </c>
      <c r="IY35" s="10">
        <f t="shared" si="179"/>
        <v>0</v>
      </c>
      <c r="IZ35" s="25"/>
      <c r="JA35" s="92">
        <f t="shared" si="180"/>
        <v>0</v>
      </c>
      <c r="JB35" s="10">
        <f t="shared" si="181"/>
        <v>0</v>
      </c>
      <c r="JC35" s="119">
        <f t="shared" si="182"/>
        <v>0</v>
      </c>
      <c r="JD35" s="25"/>
      <c r="JE35" s="92">
        <f t="shared" si="183"/>
        <v>0</v>
      </c>
      <c r="JF35" s="10">
        <f t="shared" si="184"/>
        <v>0</v>
      </c>
      <c r="JG35" s="25">
        <v>1</v>
      </c>
      <c r="JH35" s="92">
        <f t="shared" si="185"/>
        <v>75000</v>
      </c>
      <c r="JI35" s="10">
        <f t="shared" si="186"/>
        <v>150000</v>
      </c>
      <c r="JJ35" s="25"/>
      <c r="JK35" s="92">
        <f t="shared" si="187"/>
        <v>0</v>
      </c>
      <c r="JL35" s="10">
        <f t="shared" si="188"/>
        <v>0</v>
      </c>
      <c r="JM35" s="119">
        <f t="shared" si="189"/>
        <v>1</v>
      </c>
      <c r="JN35" s="25"/>
      <c r="JO35" s="92">
        <f t="shared" si="190"/>
        <v>0</v>
      </c>
      <c r="JP35" s="10">
        <f t="shared" si="191"/>
        <v>0</v>
      </c>
      <c r="JQ35" s="25"/>
      <c r="JR35" s="92">
        <f t="shared" si="192"/>
        <v>0</v>
      </c>
      <c r="JS35" s="10">
        <f t="shared" si="193"/>
        <v>0</v>
      </c>
      <c r="JT35" s="25"/>
      <c r="JU35" s="92">
        <f t="shared" si="194"/>
        <v>0</v>
      </c>
      <c r="JV35" s="10">
        <f t="shared" si="195"/>
        <v>0</v>
      </c>
      <c r="JW35" s="119">
        <f t="shared" si="196"/>
        <v>0</v>
      </c>
      <c r="JX35" s="25"/>
      <c r="JY35" s="92">
        <f t="shared" si="197"/>
        <v>0</v>
      </c>
      <c r="JZ35" s="10">
        <f t="shared" si="198"/>
        <v>0</v>
      </c>
      <c r="KA35" s="25"/>
      <c r="KB35" s="92">
        <f t="shared" si="199"/>
        <v>0</v>
      </c>
      <c r="KC35" s="10">
        <f t="shared" si="200"/>
        <v>0</v>
      </c>
      <c r="KD35" s="25"/>
      <c r="KE35" s="92">
        <f t="shared" si="201"/>
        <v>0</v>
      </c>
      <c r="KF35" s="10">
        <f t="shared" si="202"/>
        <v>0</v>
      </c>
      <c r="KG35" s="119">
        <f t="shared" si="203"/>
        <v>0</v>
      </c>
      <c r="KH35" s="25"/>
      <c r="KI35" s="92">
        <f t="shared" si="204"/>
        <v>0</v>
      </c>
      <c r="KJ35" s="10">
        <f t="shared" si="205"/>
        <v>0</v>
      </c>
      <c r="KK35" s="25"/>
      <c r="KL35" s="92">
        <f t="shared" si="206"/>
        <v>0</v>
      </c>
      <c r="KM35" s="10">
        <f t="shared" si="207"/>
        <v>0</v>
      </c>
      <c r="KN35" s="25"/>
      <c r="KO35" s="92">
        <f t="shared" si="208"/>
        <v>0</v>
      </c>
      <c r="KP35" s="10">
        <f t="shared" si="209"/>
        <v>0</v>
      </c>
      <c r="KQ35" s="119">
        <f t="shared" si="210"/>
        <v>0</v>
      </c>
      <c r="KR35" s="25"/>
      <c r="KS35" s="92">
        <f t="shared" si="211"/>
        <v>0</v>
      </c>
      <c r="KT35" s="10">
        <f t="shared" si="212"/>
        <v>0</v>
      </c>
      <c r="KU35" s="25"/>
      <c r="KV35" s="92">
        <f t="shared" si="213"/>
        <v>0</v>
      </c>
      <c r="KW35" s="10">
        <f t="shared" si="214"/>
        <v>0</v>
      </c>
      <c r="KX35" s="25"/>
      <c r="KY35" s="92">
        <f t="shared" si="215"/>
        <v>0</v>
      </c>
      <c r="KZ35" s="10">
        <f t="shared" si="216"/>
        <v>0</v>
      </c>
      <c r="LA35" s="119">
        <f t="shared" si="217"/>
        <v>0</v>
      </c>
      <c r="LC35" s="100">
        <f t="shared" si="218"/>
        <v>4</v>
      </c>
      <c r="LD35" s="100">
        <f t="shared" si="5"/>
        <v>600000</v>
      </c>
    </row>
    <row r="36" spans="1:316" x14ac:dyDescent="0.25">
      <c r="A36" s="4" t="s">
        <v>189</v>
      </c>
      <c r="B36" s="12">
        <v>150000</v>
      </c>
      <c r="C36" s="4">
        <v>250000</v>
      </c>
      <c r="D36" s="25"/>
      <c r="E36" s="92">
        <f t="shared" si="6"/>
        <v>0</v>
      </c>
      <c r="F36" s="10">
        <f t="shared" si="0"/>
        <v>0</v>
      </c>
      <c r="G36" s="25"/>
      <c r="H36" s="92">
        <f t="shared" si="1"/>
        <v>0</v>
      </c>
      <c r="I36" s="10">
        <f t="shared" si="2"/>
        <v>0</v>
      </c>
      <c r="J36" s="25"/>
      <c r="K36" s="92">
        <f t="shared" si="3"/>
        <v>0</v>
      </c>
      <c r="L36" s="10">
        <f t="shared" si="4"/>
        <v>0</v>
      </c>
      <c r="M36" s="119">
        <f t="shared" si="223"/>
        <v>0</v>
      </c>
      <c r="N36" s="25"/>
      <c r="O36" s="92">
        <f t="shared" si="8"/>
        <v>0</v>
      </c>
      <c r="P36" s="10">
        <f t="shared" si="9"/>
        <v>0</v>
      </c>
      <c r="Q36" s="25"/>
      <c r="R36" s="92">
        <f t="shared" si="10"/>
        <v>0</v>
      </c>
      <c r="S36" s="10">
        <f t="shared" si="11"/>
        <v>0</v>
      </c>
      <c r="T36" s="25"/>
      <c r="U36" s="92">
        <f t="shared" si="12"/>
        <v>0</v>
      </c>
      <c r="V36" s="10">
        <f t="shared" si="13"/>
        <v>0</v>
      </c>
      <c r="W36" s="119">
        <f t="shared" si="219"/>
        <v>0</v>
      </c>
      <c r="X36" s="25"/>
      <c r="Y36" s="92">
        <f t="shared" si="15"/>
        <v>0</v>
      </c>
      <c r="Z36" s="10">
        <f t="shared" si="16"/>
        <v>0</v>
      </c>
      <c r="AA36" s="25"/>
      <c r="AB36" s="92">
        <f t="shared" si="17"/>
        <v>0</v>
      </c>
      <c r="AC36" s="10">
        <f t="shared" si="18"/>
        <v>0</v>
      </c>
      <c r="AD36" s="25"/>
      <c r="AE36" s="92">
        <f t="shared" si="19"/>
        <v>0</v>
      </c>
      <c r="AF36" s="10">
        <f t="shared" si="20"/>
        <v>0</v>
      </c>
      <c r="AG36" s="119">
        <f t="shared" si="220"/>
        <v>0</v>
      </c>
      <c r="AH36" s="25"/>
      <c r="AI36" s="92">
        <f t="shared" si="22"/>
        <v>0</v>
      </c>
      <c r="AJ36" s="10">
        <f t="shared" si="23"/>
        <v>0</v>
      </c>
      <c r="AK36" s="25"/>
      <c r="AL36" s="92">
        <f t="shared" si="24"/>
        <v>0</v>
      </c>
      <c r="AM36" s="10">
        <f t="shared" si="25"/>
        <v>0</v>
      </c>
      <c r="AN36" s="25"/>
      <c r="AO36" s="92">
        <f t="shared" si="26"/>
        <v>0</v>
      </c>
      <c r="AP36" s="10">
        <f t="shared" si="27"/>
        <v>0</v>
      </c>
      <c r="AQ36" s="119">
        <f t="shared" si="222"/>
        <v>0</v>
      </c>
      <c r="AR36" s="25"/>
      <c r="AS36" s="92">
        <f t="shared" si="29"/>
        <v>0</v>
      </c>
      <c r="AT36" s="10">
        <f t="shared" si="30"/>
        <v>0</v>
      </c>
      <c r="AU36" s="25"/>
      <c r="AV36" s="92">
        <f t="shared" si="31"/>
        <v>0</v>
      </c>
      <c r="AW36" s="10">
        <f t="shared" si="32"/>
        <v>0</v>
      </c>
      <c r="AX36" s="25"/>
      <c r="AY36" s="92">
        <f t="shared" si="33"/>
        <v>0</v>
      </c>
      <c r="AZ36" s="10">
        <f t="shared" si="34"/>
        <v>0</v>
      </c>
      <c r="BA36" s="119">
        <f t="shared" ref="BA36:BA65" si="224">AR36+AU36+AX36</f>
        <v>0</v>
      </c>
      <c r="BB36" s="25"/>
      <c r="BC36" s="92">
        <f t="shared" si="36"/>
        <v>0</v>
      </c>
      <c r="BD36" s="10">
        <f t="shared" si="37"/>
        <v>0</v>
      </c>
      <c r="BE36" s="25"/>
      <c r="BF36" s="92">
        <f t="shared" si="38"/>
        <v>0</v>
      </c>
      <c r="BG36" s="10">
        <f t="shared" si="39"/>
        <v>0</v>
      </c>
      <c r="BH36" s="25"/>
      <c r="BI36" s="92">
        <f t="shared" si="40"/>
        <v>0</v>
      </c>
      <c r="BJ36" s="10">
        <f t="shared" si="41"/>
        <v>0</v>
      </c>
      <c r="BK36" s="119">
        <f t="shared" si="221"/>
        <v>0</v>
      </c>
      <c r="BL36" s="25"/>
      <c r="BM36" s="92">
        <f t="shared" si="43"/>
        <v>0</v>
      </c>
      <c r="BN36" s="10">
        <f t="shared" si="44"/>
        <v>0</v>
      </c>
      <c r="BO36" s="25"/>
      <c r="BP36" s="92">
        <f t="shared" si="45"/>
        <v>0</v>
      </c>
      <c r="BQ36" s="10">
        <f t="shared" si="46"/>
        <v>0</v>
      </c>
      <c r="BR36" s="25"/>
      <c r="BS36" s="92">
        <f t="shared" si="47"/>
        <v>0</v>
      </c>
      <c r="BT36" s="10">
        <f t="shared" si="48"/>
        <v>0</v>
      </c>
      <c r="BU36" s="119">
        <f t="shared" si="49"/>
        <v>0</v>
      </c>
      <c r="BV36" s="25"/>
      <c r="BW36" s="92">
        <f t="shared" si="50"/>
        <v>0</v>
      </c>
      <c r="BX36" s="10">
        <f t="shared" si="51"/>
        <v>0</v>
      </c>
      <c r="BY36" s="25"/>
      <c r="BZ36" s="92">
        <f t="shared" si="52"/>
        <v>0</v>
      </c>
      <c r="CA36" s="10">
        <f t="shared" si="53"/>
        <v>0</v>
      </c>
      <c r="CB36" s="25"/>
      <c r="CC36" s="92">
        <f t="shared" si="54"/>
        <v>0</v>
      </c>
      <c r="CD36" s="10">
        <f t="shared" si="55"/>
        <v>0</v>
      </c>
      <c r="CE36" s="119">
        <f t="shared" si="56"/>
        <v>0</v>
      </c>
      <c r="CF36" s="25"/>
      <c r="CG36" s="92">
        <f t="shared" si="57"/>
        <v>0</v>
      </c>
      <c r="CH36" s="10">
        <f t="shared" si="58"/>
        <v>0</v>
      </c>
      <c r="CI36" s="25"/>
      <c r="CJ36" s="92">
        <f t="shared" si="59"/>
        <v>0</v>
      </c>
      <c r="CK36" s="10">
        <f t="shared" si="60"/>
        <v>0</v>
      </c>
      <c r="CL36" s="25"/>
      <c r="CM36" s="92">
        <f t="shared" si="61"/>
        <v>0</v>
      </c>
      <c r="CN36" s="10">
        <f t="shared" si="62"/>
        <v>0</v>
      </c>
      <c r="CO36" s="119">
        <f t="shared" si="63"/>
        <v>0</v>
      </c>
      <c r="CP36" s="25"/>
      <c r="CQ36" s="92">
        <f t="shared" si="64"/>
        <v>0</v>
      </c>
      <c r="CR36" s="10">
        <f t="shared" si="65"/>
        <v>0</v>
      </c>
      <c r="CS36" s="25"/>
      <c r="CT36" s="92">
        <f t="shared" si="66"/>
        <v>0</v>
      </c>
      <c r="CU36" s="10">
        <f t="shared" si="67"/>
        <v>0</v>
      </c>
      <c r="CV36" s="25"/>
      <c r="CW36" s="92">
        <f t="shared" si="68"/>
        <v>0</v>
      </c>
      <c r="CX36" s="10">
        <f t="shared" si="69"/>
        <v>0</v>
      </c>
      <c r="CY36" s="119">
        <f t="shared" si="70"/>
        <v>0</v>
      </c>
      <c r="CZ36" s="25"/>
      <c r="DA36" s="92">
        <f t="shared" si="71"/>
        <v>0</v>
      </c>
      <c r="DB36" s="10">
        <f t="shared" si="72"/>
        <v>0</v>
      </c>
      <c r="DC36" s="25"/>
      <c r="DD36" s="92">
        <f t="shared" si="73"/>
        <v>0</v>
      </c>
      <c r="DE36" s="10">
        <f t="shared" si="74"/>
        <v>0</v>
      </c>
      <c r="DF36" s="25"/>
      <c r="DG36" s="92">
        <f t="shared" si="75"/>
        <v>0</v>
      </c>
      <c r="DH36" s="10">
        <f t="shared" si="76"/>
        <v>0</v>
      </c>
      <c r="DI36" s="119">
        <f t="shared" si="77"/>
        <v>0</v>
      </c>
      <c r="DJ36" s="25"/>
      <c r="DK36" s="92">
        <f t="shared" si="78"/>
        <v>0</v>
      </c>
      <c r="DL36" s="10">
        <f t="shared" si="79"/>
        <v>0</v>
      </c>
      <c r="DM36" s="25"/>
      <c r="DN36" s="92">
        <f t="shared" si="80"/>
        <v>0</v>
      </c>
      <c r="DO36" s="10">
        <f t="shared" si="81"/>
        <v>0</v>
      </c>
      <c r="DP36" s="25"/>
      <c r="DQ36" s="92">
        <f t="shared" si="82"/>
        <v>0</v>
      </c>
      <c r="DR36" s="10">
        <f t="shared" si="83"/>
        <v>0</v>
      </c>
      <c r="DS36" s="119">
        <f t="shared" si="84"/>
        <v>0</v>
      </c>
      <c r="DT36" s="25"/>
      <c r="DU36" s="92">
        <f t="shared" si="85"/>
        <v>0</v>
      </c>
      <c r="DV36" s="10">
        <f t="shared" si="86"/>
        <v>0</v>
      </c>
      <c r="DW36" s="25"/>
      <c r="DX36" s="92">
        <f t="shared" si="87"/>
        <v>0</v>
      </c>
      <c r="DY36" s="10">
        <f t="shared" si="88"/>
        <v>0</v>
      </c>
      <c r="DZ36" s="25"/>
      <c r="EA36" s="92">
        <f t="shared" si="89"/>
        <v>0</v>
      </c>
      <c r="EB36" s="10">
        <f t="shared" si="90"/>
        <v>0</v>
      </c>
      <c r="EC36" s="119">
        <f t="shared" si="91"/>
        <v>0</v>
      </c>
      <c r="ED36" s="25"/>
      <c r="EE36" s="92">
        <f t="shared" si="92"/>
        <v>0</v>
      </c>
      <c r="EF36" s="10">
        <f t="shared" si="93"/>
        <v>0</v>
      </c>
      <c r="EG36" s="25"/>
      <c r="EH36" s="92">
        <f t="shared" si="94"/>
        <v>0</v>
      </c>
      <c r="EI36" s="10">
        <f t="shared" si="95"/>
        <v>0</v>
      </c>
      <c r="EJ36" s="25"/>
      <c r="EK36" s="92">
        <f t="shared" si="96"/>
        <v>0</v>
      </c>
      <c r="EL36" s="10">
        <f t="shared" si="97"/>
        <v>0</v>
      </c>
      <c r="EM36" s="119">
        <f t="shared" si="98"/>
        <v>0</v>
      </c>
      <c r="EN36" s="25"/>
      <c r="EO36" s="92">
        <f t="shared" si="99"/>
        <v>0</v>
      </c>
      <c r="EP36" s="10">
        <f t="shared" si="100"/>
        <v>0</v>
      </c>
      <c r="EQ36" s="25"/>
      <c r="ER36" s="92">
        <f t="shared" si="101"/>
        <v>0</v>
      </c>
      <c r="ES36" s="10">
        <f t="shared" si="102"/>
        <v>0</v>
      </c>
      <c r="ET36" s="25"/>
      <c r="EU36" s="92">
        <f t="shared" ref="EU36:EU101" si="225">ET36*C36</f>
        <v>0</v>
      </c>
      <c r="EV36" s="10">
        <f t="shared" si="104"/>
        <v>0</v>
      </c>
      <c r="EW36" s="119">
        <f t="shared" ref="EW36:EW65" si="226">EN36+EQ36+ET36</f>
        <v>0</v>
      </c>
      <c r="EX36" s="25"/>
      <c r="EY36" s="92">
        <f t="shared" si="106"/>
        <v>0</v>
      </c>
      <c r="EZ36" s="10">
        <f t="shared" si="107"/>
        <v>0</v>
      </c>
      <c r="FA36" s="25"/>
      <c r="FB36" s="92">
        <f t="shared" si="108"/>
        <v>0</v>
      </c>
      <c r="FC36" s="10">
        <f t="shared" si="109"/>
        <v>0</v>
      </c>
      <c r="FD36" s="25"/>
      <c r="FE36" s="92">
        <f t="shared" si="110"/>
        <v>0</v>
      </c>
      <c r="FF36" s="10">
        <f t="shared" si="111"/>
        <v>0</v>
      </c>
      <c r="FG36" s="119">
        <f t="shared" si="112"/>
        <v>0</v>
      </c>
      <c r="FH36" s="25"/>
      <c r="FI36" s="92">
        <f t="shared" si="113"/>
        <v>0</v>
      </c>
      <c r="FJ36" s="10">
        <f t="shared" si="114"/>
        <v>0</v>
      </c>
      <c r="FK36" s="25"/>
      <c r="FL36" s="92">
        <f t="shared" si="115"/>
        <v>0</v>
      </c>
      <c r="FM36" s="10">
        <f t="shared" si="116"/>
        <v>0</v>
      </c>
      <c r="FN36" s="25"/>
      <c r="FO36" s="92">
        <f t="shared" si="117"/>
        <v>0</v>
      </c>
      <c r="FP36" s="10">
        <f t="shared" si="118"/>
        <v>0</v>
      </c>
      <c r="FQ36" s="119">
        <f t="shared" si="119"/>
        <v>0</v>
      </c>
      <c r="FR36" s="25"/>
      <c r="FS36" s="92">
        <f t="shared" si="120"/>
        <v>0</v>
      </c>
      <c r="FT36" s="10">
        <f t="shared" si="121"/>
        <v>0</v>
      </c>
      <c r="FU36" s="25"/>
      <c r="FV36" s="92">
        <f t="shared" si="122"/>
        <v>0</v>
      </c>
      <c r="FW36" s="10">
        <f t="shared" si="123"/>
        <v>0</v>
      </c>
      <c r="FX36" s="25"/>
      <c r="FY36" s="92">
        <f t="shared" si="124"/>
        <v>0</v>
      </c>
      <c r="FZ36" s="10">
        <f t="shared" si="125"/>
        <v>0</v>
      </c>
      <c r="GA36" s="119">
        <f t="shared" si="126"/>
        <v>0</v>
      </c>
      <c r="GB36" s="25"/>
      <c r="GC36" s="92">
        <f t="shared" si="127"/>
        <v>0</v>
      </c>
      <c r="GD36" s="10">
        <f t="shared" si="128"/>
        <v>0</v>
      </c>
      <c r="GE36" s="25"/>
      <c r="GF36" s="92">
        <f t="shared" si="129"/>
        <v>0</v>
      </c>
      <c r="GG36" s="10">
        <f t="shared" si="130"/>
        <v>0</v>
      </c>
      <c r="GH36" s="25"/>
      <c r="GI36" s="92">
        <f t="shared" si="131"/>
        <v>0</v>
      </c>
      <c r="GJ36" s="10">
        <f t="shared" si="132"/>
        <v>0</v>
      </c>
      <c r="GK36" s="119">
        <f t="shared" si="133"/>
        <v>0</v>
      </c>
      <c r="GL36" s="25"/>
      <c r="GM36" s="92">
        <f t="shared" si="134"/>
        <v>0</v>
      </c>
      <c r="GN36" s="10">
        <f t="shared" si="135"/>
        <v>0</v>
      </c>
      <c r="GO36" s="25"/>
      <c r="GP36" s="92">
        <f t="shared" si="136"/>
        <v>0</v>
      </c>
      <c r="GQ36" s="10">
        <f t="shared" si="137"/>
        <v>0</v>
      </c>
      <c r="GR36" s="25"/>
      <c r="GS36" s="92">
        <f t="shared" si="138"/>
        <v>0</v>
      </c>
      <c r="GT36" s="10">
        <f t="shared" si="139"/>
        <v>0</v>
      </c>
      <c r="GU36" s="119">
        <f t="shared" si="140"/>
        <v>0</v>
      </c>
      <c r="GV36" s="25"/>
      <c r="GW36" s="92">
        <f t="shared" si="141"/>
        <v>0</v>
      </c>
      <c r="GX36" s="10">
        <f t="shared" si="142"/>
        <v>0</v>
      </c>
      <c r="GY36" s="25"/>
      <c r="GZ36" s="92">
        <f t="shared" si="143"/>
        <v>0</v>
      </c>
      <c r="HA36" s="10">
        <f t="shared" si="144"/>
        <v>0</v>
      </c>
      <c r="HB36" s="25"/>
      <c r="HC36" s="92">
        <f t="shared" si="145"/>
        <v>0</v>
      </c>
      <c r="HD36" s="10">
        <f t="shared" si="146"/>
        <v>0</v>
      </c>
      <c r="HE36" s="119">
        <f t="shared" si="147"/>
        <v>0</v>
      </c>
      <c r="HF36" s="25"/>
      <c r="HG36" s="92">
        <f t="shared" si="148"/>
        <v>0</v>
      </c>
      <c r="HH36" s="10">
        <f t="shared" si="149"/>
        <v>0</v>
      </c>
      <c r="HI36" s="25"/>
      <c r="HJ36" s="92">
        <f t="shared" si="150"/>
        <v>0</v>
      </c>
      <c r="HK36" s="10">
        <f t="shared" si="151"/>
        <v>0</v>
      </c>
      <c r="HL36" s="25"/>
      <c r="HM36" s="92">
        <f t="shared" si="152"/>
        <v>0</v>
      </c>
      <c r="HN36" s="10">
        <f t="shared" si="153"/>
        <v>0</v>
      </c>
      <c r="HO36" s="119">
        <f t="shared" si="154"/>
        <v>0</v>
      </c>
      <c r="HP36" s="25"/>
      <c r="HQ36" s="92">
        <f t="shared" si="155"/>
        <v>0</v>
      </c>
      <c r="HR36" s="10">
        <f t="shared" si="156"/>
        <v>0</v>
      </c>
      <c r="HS36" s="25"/>
      <c r="HT36" s="92">
        <f t="shared" si="157"/>
        <v>0</v>
      </c>
      <c r="HU36" s="10">
        <f t="shared" si="158"/>
        <v>0</v>
      </c>
      <c r="HV36" s="25"/>
      <c r="HW36" s="92">
        <f t="shared" si="159"/>
        <v>0</v>
      </c>
      <c r="HX36" s="10">
        <f t="shared" si="160"/>
        <v>0</v>
      </c>
      <c r="HY36" s="119">
        <f t="shared" si="161"/>
        <v>0</v>
      </c>
      <c r="HZ36" s="25"/>
      <c r="IA36" s="92">
        <f t="shared" si="162"/>
        <v>0</v>
      </c>
      <c r="IB36" s="10">
        <f t="shared" si="163"/>
        <v>0</v>
      </c>
      <c r="IC36" s="25"/>
      <c r="ID36" s="92">
        <f t="shared" si="164"/>
        <v>0</v>
      </c>
      <c r="IE36" s="10">
        <f t="shared" si="165"/>
        <v>0</v>
      </c>
      <c r="IF36" s="25"/>
      <c r="IG36" s="92">
        <f t="shared" si="166"/>
        <v>0</v>
      </c>
      <c r="IH36" s="10">
        <f t="shared" si="167"/>
        <v>0</v>
      </c>
      <c r="II36" s="119">
        <f t="shared" si="168"/>
        <v>0</v>
      </c>
      <c r="IJ36" s="25"/>
      <c r="IK36" s="92">
        <f t="shared" si="169"/>
        <v>0</v>
      </c>
      <c r="IL36" s="10">
        <f t="shared" si="170"/>
        <v>0</v>
      </c>
      <c r="IM36" s="25"/>
      <c r="IN36" s="92">
        <f t="shared" si="171"/>
        <v>0</v>
      </c>
      <c r="IO36" s="10">
        <f t="shared" si="172"/>
        <v>0</v>
      </c>
      <c r="IP36" s="25"/>
      <c r="IQ36" s="92">
        <f t="shared" si="173"/>
        <v>0</v>
      </c>
      <c r="IR36" s="10">
        <f t="shared" si="174"/>
        <v>0</v>
      </c>
      <c r="IS36" s="119">
        <f t="shared" si="175"/>
        <v>0</v>
      </c>
      <c r="IT36" s="25"/>
      <c r="IU36" s="92">
        <f t="shared" si="176"/>
        <v>0</v>
      </c>
      <c r="IV36" s="10">
        <f t="shared" si="177"/>
        <v>0</v>
      </c>
      <c r="IW36" s="25"/>
      <c r="IX36" s="92">
        <f t="shared" si="178"/>
        <v>0</v>
      </c>
      <c r="IY36" s="10">
        <f t="shared" si="179"/>
        <v>0</v>
      </c>
      <c r="IZ36" s="25"/>
      <c r="JA36" s="92">
        <f t="shared" si="180"/>
        <v>0</v>
      </c>
      <c r="JB36" s="10">
        <f t="shared" si="181"/>
        <v>0</v>
      </c>
      <c r="JC36" s="119">
        <f t="shared" si="182"/>
        <v>0</v>
      </c>
      <c r="JD36" s="25"/>
      <c r="JE36" s="92">
        <f t="shared" si="183"/>
        <v>0</v>
      </c>
      <c r="JF36" s="10">
        <f t="shared" si="184"/>
        <v>0</v>
      </c>
      <c r="JG36" s="25"/>
      <c r="JH36" s="92">
        <f t="shared" si="185"/>
        <v>0</v>
      </c>
      <c r="JI36" s="10">
        <f t="shared" si="186"/>
        <v>0</v>
      </c>
      <c r="JJ36" s="25"/>
      <c r="JK36" s="92">
        <f t="shared" si="187"/>
        <v>0</v>
      </c>
      <c r="JL36" s="10">
        <f t="shared" si="188"/>
        <v>0</v>
      </c>
      <c r="JM36" s="119">
        <f t="shared" si="189"/>
        <v>0</v>
      </c>
      <c r="JN36" s="25"/>
      <c r="JO36" s="92">
        <f t="shared" si="190"/>
        <v>0</v>
      </c>
      <c r="JP36" s="10">
        <f t="shared" si="191"/>
        <v>0</v>
      </c>
      <c r="JQ36" s="25"/>
      <c r="JR36" s="92">
        <f t="shared" si="192"/>
        <v>0</v>
      </c>
      <c r="JS36" s="10">
        <f t="shared" si="193"/>
        <v>0</v>
      </c>
      <c r="JT36" s="25"/>
      <c r="JU36" s="92">
        <f t="shared" si="194"/>
        <v>0</v>
      </c>
      <c r="JV36" s="10">
        <f t="shared" si="195"/>
        <v>0</v>
      </c>
      <c r="JW36" s="119">
        <f t="shared" si="196"/>
        <v>0</v>
      </c>
      <c r="JX36" s="25"/>
      <c r="JY36" s="92">
        <f t="shared" si="197"/>
        <v>0</v>
      </c>
      <c r="JZ36" s="10">
        <f t="shared" si="198"/>
        <v>0</v>
      </c>
      <c r="KA36" s="25"/>
      <c r="KB36" s="92">
        <f t="shared" si="199"/>
        <v>0</v>
      </c>
      <c r="KC36" s="10">
        <f t="shared" si="200"/>
        <v>0</v>
      </c>
      <c r="KD36" s="25"/>
      <c r="KE36" s="92">
        <f t="shared" si="201"/>
        <v>0</v>
      </c>
      <c r="KF36" s="10">
        <f t="shared" si="202"/>
        <v>0</v>
      </c>
      <c r="KG36" s="119">
        <f t="shared" si="203"/>
        <v>0</v>
      </c>
      <c r="KH36" s="25"/>
      <c r="KI36" s="92">
        <f t="shared" si="204"/>
        <v>0</v>
      </c>
      <c r="KJ36" s="10">
        <f t="shared" si="205"/>
        <v>0</v>
      </c>
      <c r="KK36" s="25"/>
      <c r="KL36" s="92">
        <f t="shared" si="206"/>
        <v>0</v>
      </c>
      <c r="KM36" s="10">
        <f t="shared" si="207"/>
        <v>0</v>
      </c>
      <c r="KN36" s="25"/>
      <c r="KO36" s="92">
        <f t="shared" si="208"/>
        <v>0</v>
      </c>
      <c r="KP36" s="10">
        <f t="shared" si="209"/>
        <v>0</v>
      </c>
      <c r="KQ36" s="119">
        <f t="shared" si="210"/>
        <v>0</v>
      </c>
      <c r="KR36" s="25"/>
      <c r="KS36" s="92">
        <f t="shared" si="211"/>
        <v>0</v>
      </c>
      <c r="KT36" s="10">
        <f t="shared" si="212"/>
        <v>0</v>
      </c>
      <c r="KU36" s="25"/>
      <c r="KV36" s="92">
        <f t="shared" si="213"/>
        <v>0</v>
      </c>
      <c r="KW36" s="10">
        <f t="shared" si="214"/>
        <v>0</v>
      </c>
      <c r="KX36" s="25"/>
      <c r="KY36" s="92">
        <f t="shared" si="215"/>
        <v>0</v>
      </c>
      <c r="KZ36" s="10">
        <f t="shared" si="216"/>
        <v>0</v>
      </c>
      <c r="LA36" s="119">
        <f t="shared" si="217"/>
        <v>0</v>
      </c>
      <c r="LC36" s="100">
        <f t="shared" si="218"/>
        <v>0</v>
      </c>
      <c r="LD36" s="100">
        <f t="shared" si="5"/>
        <v>0</v>
      </c>
    </row>
    <row r="37" spans="1:316" x14ac:dyDescent="0.25">
      <c r="A37" s="119" t="s">
        <v>454</v>
      </c>
      <c r="B37" s="12">
        <v>145000</v>
      </c>
      <c r="C37" s="4">
        <v>225000</v>
      </c>
      <c r="D37" s="25"/>
      <c r="E37" s="92">
        <f>D37*B37</f>
        <v>0</v>
      </c>
      <c r="F37" s="10">
        <f>D37*C37</f>
        <v>0</v>
      </c>
      <c r="G37" s="25"/>
      <c r="H37" s="92">
        <f>G37*B37</f>
        <v>0</v>
      </c>
      <c r="I37" s="10">
        <f>G37*C37</f>
        <v>0</v>
      </c>
      <c r="J37" s="25"/>
      <c r="K37" s="92">
        <f>J37*B37</f>
        <v>0</v>
      </c>
      <c r="L37" s="10">
        <f>J37*C37</f>
        <v>0</v>
      </c>
      <c r="M37" s="119">
        <f>D37+G37+J37</f>
        <v>0</v>
      </c>
      <c r="N37" s="25"/>
      <c r="O37" s="92">
        <f>N37*B37</f>
        <v>0</v>
      </c>
      <c r="P37" s="10">
        <f>N37*C37</f>
        <v>0</v>
      </c>
      <c r="Q37" s="25"/>
      <c r="R37" s="92">
        <f>Q37*B37</f>
        <v>0</v>
      </c>
      <c r="S37" s="10">
        <f>Q37*C37</f>
        <v>0</v>
      </c>
      <c r="T37" s="25"/>
      <c r="U37" s="92">
        <f>T37*B37</f>
        <v>0</v>
      </c>
      <c r="V37" s="10">
        <f>T37*C37</f>
        <v>0</v>
      </c>
      <c r="W37" s="119">
        <f>N37+Q37+T37</f>
        <v>0</v>
      </c>
      <c r="X37" s="25"/>
      <c r="Y37" s="92">
        <f>X37*B37</f>
        <v>0</v>
      </c>
      <c r="Z37" s="10">
        <f>X37*C37</f>
        <v>0</v>
      </c>
      <c r="AA37" s="25"/>
      <c r="AB37" s="92">
        <f>AA37*B37</f>
        <v>0</v>
      </c>
      <c r="AC37" s="10">
        <f>AA37*C37</f>
        <v>0</v>
      </c>
      <c r="AD37" s="25"/>
      <c r="AE37" s="92">
        <f>AD37*B37</f>
        <v>0</v>
      </c>
      <c r="AF37" s="10">
        <f>AD37*C37</f>
        <v>0</v>
      </c>
      <c r="AG37" s="119">
        <f>X37+AA37+AD37</f>
        <v>0</v>
      </c>
      <c r="AH37" s="25"/>
      <c r="AI37" s="92">
        <f>AH37*B37</f>
        <v>0</v>
      </c>
      <c r="AJ37" s="10">
        <f>AH37*C37</f>
        <v>0</v>
      </c>
      <c r="AK37" s="25"/>
      <c r="AL37" s="92">
        <f>AK37*B37</f>
        <v>0</v>
      </c>
      <c r="AM37" s="10">
        <f>AK37*C37</f>
        <v>0</v>
      </c>
      <c r="AN37" s="25"/>
      <c r="AO37" s="92">
        <f>AN37*B37</f>
        <v>0</v>
      </c>
      <c r="AP37" s="10">
        <f>AN37*C37</f>
        <v>0</v>
      </c>
      <c r="AQ37" s="119">
        <f>AH37+AK37+AN37</f>
        <v>0</v>
      </c>
      <c r="AR37" s="25"/>
      <c r="AS37" s="92">
        <f>AR37*B37</f>
        <v>0</v>
      </c>
      <c r="AT37" s="10">
        <f>AR37*C37</f>
        <v>0</v>
      </c>
      <c r="AU37" s="25"/>
      <c r="AV37" s="92">
        <f>AU37*B37</f>
        <v>0</v>
      </c>
      <c r="AW37" s="10">
        <f>AU37*C37</f>
        <v>0</v>
      </c>
      <c r="AX37" s="25"/>
      <c r="AY37" s="92">
        <f>AX37*B37</f>
        <v>0</v>
      </c>
      <c r="AZ37" s="10">
        <f>AX37*C37</f>
        <v>0</v>
      </c>
      <c r="BA37" s="119">
        <f>AR37+AU37+AX37</f>
        <v>0</v>
      </c>
      <c r="BB37" s="25"/>
      <c r="BC37" s="92">
        <f>BB37*B37</f>
        <v>0</v>
      </c>
      <c r="BD37" s="10">
        <f>BB37*C37</f>
        <v>0</v>
      </c>
      <c r="BE37" s="25"/>
      <c r="BF37" s="92">
        <f>BE37*B37</f>
        <v>0</v>
      </c>
      <c r="BG37" s="10">
        <f>BE37*C37</f>
        <v>0</v>
      </c>
      <c r="BH37" s="25"/>
      <c r="BI37" s="92">
        <f>BH37*B37</f>
        <v>0</v>
      </c>
      <c r="BJ37" s="10">
        <f>BH37*C37</f>
        <v>0</v>
      </c>
      <c r="BK37" s="119">
        <f>BB37+BE37+BH37</f>
        <v>0</v>
      </c>
      <c r="BL37" s="25"/>
      <c r="BM37" s="92">
        <f>BL37*B37</f>
        <v>0</v>
      </c>
      <c r="BN37" s="10">
        <f>BL37*C37</f>
        <v>0</v>
      </c>
      <c r="BO37" s="25"/>
      <c r="BP37" s="92">
        <f>BO37*B37</f>
        <v>0</v>
      </c>
      <c r="BQ37" s="10">
        <f>BO37*C37</f>
        <v>0</v>
      </c>
      <c r="BR37" s="25"/>
      <c r="BS37" s="92">
        <f>BR37*B37</f>
        <v>0</v>
      </c>
      <c r="BT37" s="10">
        <f>BR37*C37</f>
        <v>0</v>
      </c>
      <c r="BU37" s="119">
        <f>BL37+BO37+BR37</f>
        <v>0</v>
      </c>
      <c r="BV37" s="25"/>
      <c r="BW37" s="92">
        <f>BV37*B37</f>
        <v>0</v>
      </c>
      <c r="BX37" s="10">
        <f>BV37*C37</f>
        <v>0</v>
      </c>
      <c r="BY37" s="25"/>
      <c r="BZ37" s="92">
        <f>BY37*B37</f>
        <v>0</v>
      </c>
      <c r="CA37" s="10">
        <f>BY37*C37</f>
        <v>0</v>
      </c>
      <c r="CB37" s="25"/>
      <c r="CC37" s="92">
        <f>CB37*B37</f>
        <v>0</v>
      </c>
      <c r="CD37" s="10">
        <f>CB37*C37</f>
        <v>0</v>
      </c>
      <c r="CE37" s="119">
        <f>BV37+BY37+CB37</f>
        <v>0</v>
      </c>
      <c r="CF37" s="25"/>
      <c r="CG37" s="92">
        <f>CF37*B37</f>
        <v>0</v>
      </c>
      <c r="CH37" s="10">
        <f>CF37*C37</f>
        <v>0</v>
      </c>
      <c r="CI37" s="25"/>
      <c r="CJ37" s="92">
        <f>CI37*B37</f>
        <v>0</v>
      </c>
      <c r="CK37" s="10">
        <f>CI37*C37</f>
        <v>0</v>
      </c>
      <c r="CL37" s="25"/>
      <c r="CM37" s="92">
        <f>CL37*B37</f>
        <v>0</v>
      </c>
      <c r="CN37" s="10">
        <f>CL37*C37</f>
        <v>0</v>
      </c>
      <c r="CO37" s="119">
        <f>CF37+CI37+CL37</f>
        <v>0</v>
      </c>
      <c r="CP37" s="25"/>
      <c r="CQ37" s="92">
        <f>CP37*B37</f>
        <v>0</v>
      </c>
      <c r="CR37" s="10">
        <f>CP37*C37</f>
        <v>0</v>
      </c>
      <c r="CS37" s="25"/>
      <c r="CT37" s="92">
        <f>CS37*B37</f>
        <v>0</v>
      </c>
      <c r="CU37" s="10">
        <f>CS37*C37</f>
        <v>0</v>
      </c>
      <c r="CV37" s="25"/>
      <c r="CW37" s="92">
        <f>CV37*B37</f>
        <v>0</v>
      </c>
      <c r="CX37" s="10">
        <f>CV37*C37</f>
        <v>0</v>
      </c>
      <c r="CY37" s="119">
        <f>CP37+CS37+CV37</f>
        <v>0</v>
      </c>
      <c r="CZ37" s="25"/>
      <c r="DA37" s="92">
        <f>CZ37*B37</f>
        <v>0</v>
      </c>
      <c r="DB37" s="10">
        <f>CZ37*C37</f>
        <v>0</v>
      </c>
      <c r="DC37" s="25"/>
      <c r="DD37" s="92">
        <f>DC37*B37</f>
        <v>0</v>
      </c>
      <c r="DE37" s="10">
        <f>DC37*C37</f>
        <v>0</v>
      </c>
      <c r="DF37" s="25"/>
      <c r="DG37" s="92">
        <f>DF37*B37</f>
        <v>0</v>
      </c>
      <c r="DH37" s="10">
        <f>DF37*C37</f>
        <v>0</v>
      </c>
      <c r="DI37" s="119">
        <f>CZ37+DC37+DF37</f>
        <v>0</v>
      </c>
      <c r="DJ37" s="25"/>
      <c r="DK37" s="92">
        <f>DJ37*B37</f>
        <v>0</v>
      </c>
      <c r="DL37" s="10">
        <f>DJ37*C37</f>
        <v>0</v>
      </c>
      <c r="DM37" s="25"/>
      <c r="DN37" s="92">
        <f>DM37*B37</f>
        <v>0</v>
      </c>
      <c r="DO37" s="10">
        <f>DM37*C37</f>
        <v>0</v>
      </c>
      <c r="DP37" s="25"/>
      <c r="DQ37" s="92">
        <f>DP37*B37</f>
        <v>0</v>
      </c>
      <c r="DR37" s="10">
        <f>DP37*C37</f>
        <v>0</v>
      </c>
      <c r="DS37" s="119">
        <f>DJ37+DM37+DP37</f>
        <v>0</v>
      </c>
      <c r="DT37" s="25">
        <v>1</v>
      </c>
      <c r="DU37" s="92">
        <f>DT37*B37</f>
        <v>145000</v>
      </c>
      <c r="DV37" s="10">
        <f t="shared" si="86"/>
        <v>225000</v>
      </c>
      <c r="DW37" s="25"/>
      <c r="DX37" s="92">
        <f>DW37*B37</f>
        <v>0</v>
      </c>
      <c r="DY37" s="10">
        <f>DW37*C37</f>
        <v>0</v>
      </c>
      <c r="DZ37" s="25"/>
      <c r="EA37" s="92">
        <f>DZ37*B37</f>
        <v>0</v>
      </c>
      <c r="EB37" s="10">
        <f>DZ37*C37</f>
        <v>0</v>
      </c>
      <c r="EC37" s="119">
        <f>DT37+DW37+DZ37</f>
        <v>1</v>
      </c>
      <c r="ED37" s="25"/>
      <c r="EE37" s="92">
        <f>ED37*B37</f>
        <v>0</v>
      </c>
      <c r="EF37" s="10">
        <f>ED37*C37</f>
        <v>0</v>
      </c>
      <c r="EG37" s="25"/>
      <c r="EH37" s="92">
        <f>EG37*B37</f>
        <v>0</v>
      </c>
      <c r="EI37" s="10">
        <f>EG37*C37</f>
        <v>0</v>
      </c>
      <c r="EJ37" s="25"/>
      <c r="EK37" s="92">
        <f>EJ37*B37</f>
        <v>0</v>
      </c>
      <c r="EL37" s="10">
        <f>EJ37*C37</f>
        <v>0</v>
      </c>
      <c r="EM37" s="119">
        <f>ED37+EG37+EJ37</f>
        <v>0</v>
      </c>
      <c r="EN37" s="25"/>
      <c r="EO37" s="92">
        <f>EN37*B37</f>
        <v>0</v>
      </c>
      <c r="EP37" s="10">
        <f>EN37*C37</f>
        <v>0</v>
      </c>
      <c r="EQ37" s="25"/>
      <c r="ER37" s="92">
        <f>EQ37*B37</f>
        <v>0</v>
      </c>
      <c r="ES37" s="10">
        <f>EQ37*C37</f>
        <v>0</v>
      </c>
      <c r="ET37" s="25"/>
      <c r="EU37" s="92">
        <f>ET37*C37</f>
        <v>0</v>
      </c>
      <c r="EV37" s="10">
        <f>ET37*C37</f>
        <v>0</v>
      </c>
      <c r="EW37" s="119">
        <f>EN37+EQ37+ET37</f>
        <v>0</v>
      </c>
      <c r="EX37" s="25"/>
      <c r="EY37" s="92">
        <f>EX37*B37</f>
        <v>0</v>
      </c>
      <c r="EZ37" s="10">
        <f>EX37*C37</f>
        <v>0</v>
      </c>
      <c r="FA37" s="25"/>
      <c r="FB37" s="92">
        <f>FA37*B37</f>
        <v>0</v>
      </c>
      <c r="FC37" s="10">
        <f>FA37*C37</f>
        <v>0</v>
      </c>
      <c r="FD37" s="25"/>
      <c r="FE37" s="92">
        <f>FD37*B37</f>
        <v>0</v>
      </c>
      <c r="FF37" s="10">
        <f>FD37*C37</f>
        <v>0</v>
      </c>
      <c r="FG37" s="119">
        <f>EX37+FA37+FD37</f>
        <v>0</v>
      </c>
      <c r="FH37" s="25"/>
      <c r="FI37" s="92">
        <f>FH37*B37</f>
        <v>0</v>
      </c>
      <c r="FJ37" s="10">
        <f>FH37*C37</f>
        <v>0</v>
      </c>
      <c r="FK37" s="25"/>
      <c r="FL37" s="92">
        <f>FK37*B37</f>
        <v>0</v>
      </c>
      <c r="FM37" s="10">
        <f>FK37*C37</f>
        <v>0</v>
      </c>
      <c r="FN37" s="25"/>
      <c r="FO37" s="92">
        <f>FN37*B37</f>
        <v>0</v>
      </c>
      <c r="FP37" s="10">
        <f>FN37*C37</f>
        <v>0</v>
      </c>
      <c r="FQ37" s="119">
        <f>FH37+FK37+FN37</f>
        <v>0</v>
      </c>
      <c r="FR37" s="25"/>
      <c r="FS37" s="92">
        <f>FR37*B37</f>
        <v>0</v>
      </c>
      <c r="FT37" s="10">
        <f>FR37*C37</f>
        <v>0</v>
      </c>
      <c r="FU37" s="25"/>
      <c r="FV37" s="92">
        <f>FU37*B37</f>
        <v>0</v>
      </c>
      <c r="FW37" s="10">
        <f>FU37*C37</f>
        <v>0</v>
      </c>
      <c r="FX37" s="25"/>
      <c r="FY37" s="92">
        <f>FX37*B37</f>
        <v>0</v>
      </c>
      <c r="FZ37" s="10">
        <f>FX37*C37</f>
        <v>0</v>
      </c>
      <c r="GA37" s="119">
        <f>FR37+FU37+FX37</f>
        <v>0</v>
      </c>
      <c r="GB37" s="25"/>
      <c r="GC37" s="92">
        <f>GB37*B37</f>
        <v>0</v>
      </c>
      <c r="GD37" s="10">
        <f>GB37*C37</f>
        <v>0</v>
      </c>
      <c r="GE37" s="25"/>
      <c r="GF37" s="92">
        <f>GE37*B37</f>
        <v>0</v>
      </c>
      <c r="GG37" s="10">
        <f>GE37*C37</f>
        <v>0</v>
      </c>
      <c r="GH37" s="25"/>
      <c r="GI37" s="92">
        <f>GH37*B37</f>
        <v>0</v>
      </c>
      <c r="GJ37" s="10">
        <f>GH37*C37</f>
        <v>0</v>
      </c>
      <c r="GK37" s="119">
        <f>GB37+GE37+GH37</f>
        <v>0</v>
      </c>
      <c r="GL37" s="25"/>
      <c r="GM37" s="92">
        <f>GL37*B37</f>
        <v>0</v>
      </c>
      <c r="GN37" s="10">
        <f>GL37*C37</f>
        <v>0</v>
      </c>
      <c r="GO37" s="25"/>
      <c r="GP37" s="92">
        <f>GO37*B37</f>
        <v>0</v>
      </c>
      <c r="GQ37" s="10">
        <f>GO37*C37</f>
        <v>0</v>
      </c>
      <c r="GR37" s="25"/>
      <c r="GS37" s="92">
        <f>GR37*B37</f>
        <v>0</v>
      </c>
      <c r="GT37" s="10">
        <f>GR37*C37</f>
        <v>0</v>
      </c>
      <c r="GU37" s="119">
        <f>GL37+GO37+GR37</f>
        <v>0</v>
      </c>
      <c r="GV37" s="25"/>
      <c r="GW37" s="92">
        <f>GV37*B37</f>
        <v>0</v>
      </c>
      <c r="GX37" s="10">
        <f>GV37*C37</f>
        <v>0</v>
      </c>
      <c r="GY37" s="25"/>
      <c r="GZ37" s="92">
        <f>GY37*B37</f>
        <v>0</v>
      </c>
      <c r="HA37" s="10">
        <f>GY37*C37</f>
        <v>0</v>
      </c>
      <c r="HB37" s="25"/>
      <c r="HC37" s="92">
        <f>HB37*B37</f>
        <v>0</v>
      </c>
      <c r="HD37" s="10">
        <f>HB37*C37</f>
        <v>0</v>
      </c>
      <c r="HE37" s="119">
        <f>GV37+GY37+HB37</f>
        <v>0</v>
      </c>
      <c r="HF37" s="25"/>
      <c r="HG37" s="92">
        <f>HF37*B37</f>
        <v>0</v>
      </c>
      <c r="HH37" s="10">
        <f>HF37*C37</f>
        <v>0</v>
      </c>
      <c r="HI37" s="25"/>
      <c r="HJ37" s="92">
        <f>HI37*B37</f>
        <v>0</v>
      </c>
      <c r="HK37" s="10">
        <f>HI37*C37</f>
        <v>0</v>
      </c>
      <c r="HL37" s="25"/>
      <c r="HM37" s="92">
        <f>HL37*B37</f>
        <v>0</v>
      </c>
      <c r="HN37" s="10">
        <f>HL37*C37</f>
        <v>0</v>
      </c>
      <c r="HO37" s="119">
        <f>HF37+HI37+HL37</f>
        <v>0</v>
      </c>
      <c r="HP37" s="25"/>
      <c r="HQ37" s="92">
        <f>HP37*B37</f>
        <v>0</v>
      </c>
      <c r="HR37" s="10">
        <f>HP37*C37</f>
        <v>0</v>
      </c>
      <c r="HS37" s="25"/>
      <c r="HT37" s="92">
        <f>HS37*B37</f>
        <v>0</v>
      </c>
      <c r="HU37" s="10">
        <f>HS37*C37</f>
        <v>0</v>
      </c>
      <c r="HV37" s="25"/>
      <c r="HW37" s="92">
        <f>HV37*B37</f>
        <v>0</v>
      </c>
      <c r="HX37" s="10">
        <f>HV37*C37</f>
        <v>0</v>
      </c>
      <c r="HY37" s="119">
        <f>HP37+HS37+HV37</f>
        <v>0</v>
      </c>
      <c r="HZ37" s="25"/>
      <c r="IA37" s="92">
        <f>HZ37*B37</f>
        <v>0</v>
      </c>
      <c r="IB37" s="10">
        <f>HZ37*C37</f>
        <v>0</v>
      </c>
      <c r="IC37" s="25"/>
      <c r="ID37" s="92">
        <f>IC37*B37</f>
        <v>0</v>
      </c>
      <c r="IE37" s="10">
        <f>IC37*C37</f>
        <v>0</v>
      </c>
      <c r="IF37" s="25"/>
      <c r="IG37" s="92">
        <f>IF37*B37</f>
        <v>0</v>
      </c>
      <c r="IH37" s="10">
        <f>IF37*C37</f>
        <v>0</v>
      </c>
      <c r="II37" s="119">
        <f>HZ37+IC37+IF37</f>
        <v>0</v>
      </c>
      <c r="IJ37" s="25"/>
      <c r="IK37" s="92">
        <f>IJ37*B37</f>
        <v>0</v>
      </c>
      <c r="IL37" s="10">
        <f>IJ37*C37</f>
        <v>0</v>
      </c>
      <c r="IM37" s="25">
        <v>1</v>
      </c>
      <c r="IN37" s="92">
        <f>IM37*B37</f>
        <v>145000</v>
      </c>
      <c r="IO37" s="10">
        <f>IM37*C37</f>
        <v>225000</v>
      </c>
      <c r="IP37" s="25"/>
      <c r="IQ37" s="92">
        <f>IP37*B37</f>
        <v>0</v>
      </c>
      <c r="IR37" s="10">
        <f>IP37*C37</f>
        <v>0</v>
      </c>
      <c r="IS37" s="119">
        <f>IJ37+IM37+IP37</f>
        <v>1</v>
      </c>
      <c r="IT37" s="25"/>
      <c r="IU37" s="92">
        <f>IT37*B37</f>
        <v>0</v>
      </c>
      <c r="IV37" s="10">
        <f>IT37*C37</f>
        <v>0</v>
      </c>
      <c r="IW37" s="25"/>
      <c r="IX37" s="92">
        <f>IW37*B37</f>
        <v>0</v>
      </c>
      <c r="IY37" s="10">
        <f>IW37*C37</f>
        <v>0</v>
      </c>
      <c r="IZ37" s="25"/>
      <c r="JA37" s="92">
        <f>IZ37*B37</f>
        <v>0</v>
      </c>
      <c r="JB37" s="10">
        <f>IZ37*C37</f>
        <v>0</v>
      </c>
      <c r="JC37" s="119">
        <f>IT37+IW37+IZ37</f>
        <v>0</v>
      </c>
      <c r="JD37" s="25"/>
      <c r="JE37" s="92">
        <f>JD37*B37</f>
        <v>0</v>
      </c>
      <c r="JF37" s="10">
        <f>JD37*C37</f>
        <v>0</v>
      </c>
      <c r="JG37" s="25"/>
      <c r="JH37" s="92">
        <f>JG37*B37</f>
        <v>0</v>
      </c>
      <c r="JI37" s="10">
        <f>JG37*C37</f>
        <v>0</v>
      </c>
      <c r="JJ37" s="25"/>
      <c r="JK37" s="92">
        <f>JJ37*EL37</f>
        <v>0</v>
      </c>
      <c r="JL37" s="10">
        <f>JJ37*EM37</f>
        <v>0</v>
      </c>
      <c r="JM37" s="119">
        <f>JD37+JG37+JJ37</f>
        <v>0</v>
      </c>
      <c r="JN37" s="25"/>
      <c r="JO37" s="92">
        <f>JN37*B37</f>
        <v>0</v>
      </c>
      <c r="JP37" s="10">
        <f>JN37*C37</f>
        <v>0</v>
      </c>
      <c r="JQ37" s="25"/>
      <c r="JR37" s="92">
        <f>JQ37*B37</f>
        <v>0</v>
      </c>
      <c r="JS37" s="10">
        <f>JQ37*C37</f>
        <v>0</v>
      </c>
      <c r="JT37" s="25"/>
      <c r="JU37" s="92">
        <f>JT37*B37</f>
        <v>0</v>
      </c>
      <c r="JV37" s="10">
        <f>JT37*C37</f>
        <v>0</v>
      </c>
      <c r="JW37" s="119">
        <f t="shared" si="196"/>
        <v>0</v>
      </c>
      <c r="JX37" s="25"/>
      <c r="JY37" s="92">
        <f>JX37*B37</f>
        <v>0</v>
      </c>
      <c r="JZ37" s="10">
        <f>JX37*C37</f>
        <v>0</v>
      </c>
      <c r="KA37" s="25"/>
      <c r="KB37" s="92">
        <f>KA37*B37</f>
        <v>0</v>
      </c>
      <c r="KC37" s="10">
        <f>KA37*C37</f>
        <v>0</v>
      </c>
      <c r="KD37" s="25"/>
      <c r="KE37" s="92">
        <f>KD37*B37</f>
        <v>0</v>
      </c>
      <c r="KF37" s="10">
        <f>KD37*C37</f>
        <v>0</v>
      </c>
      <c r="KG37" s="119">
        <f>JX37+KA37+KD37</f>
        <v>0</v>
      </c>
      <c r="KH37" s="25"/>
      <c r="KI37" s="92">
        <f>KH37*B37</f>
        <v>0</v>
      </c>
      <c r="KJ37" s="10">
        <f>KH37*C37</f>
        <v>0</v>
      </c>
      <c r="KK37" s="25"/>
      <c r="KL37" s="92">
        <f>KK37*B37</f>
        <v>0</v>
      </c>
      <c r="KM37" s="10">
        <f>KK37*C37</f>
        <v>0</v>
      </c>
      <c r="KN37" s="25"/>
      <c r="KO37" s="92">
        <f>KN37*B37</f>
        <v>0</v>
      </c>
      <c r="KP37" s="10">
        <f>KN37*C37</f>
        <v>0</v>
      </c>
      <c r="KQ37" s="119">
        <f>KH37+KK37+KN37</f>
        <v>0</v>
      </c>
      <c r="KR37" s="25"/>
      <c r="KS37" s="92">
        <f>KR37*B37</f>
        <v>0</v>
      </c>
      <c r="KT37" s="10">
        <f>KR37*C37</f>
        <v>0</v>
      </c>
      <c r="KU37" s="25"/>
      <c r="KV37" s="92">
        <f>KU37*B37</f>
        <v>0</v>
      </c>
      <c r="KW37" s="10">
        <f>KU37*C37</f>
        <v>0</v>
      </c>
      <c r="KX37" s="25"/>
      <c r="KY37" s="92">
        <f>KX37*B37</f>
        <v>0</v>
      </c>
      <c r="KZ37" s="10">
        <f>KX37*C37</f>
        <v>0</v>
      </c>
      <c r="LA37" s="119">
        <f>KR37+KU37+KX37</f>
        <v>0</v>
      </c>
      <c r="LC37" s="100">
        <f>M37+W37+BU37+BK37+BA37+AQ37+AG37+CE37+CO37+CY37+DI37+DS37+EC37+EM37+EW37+FG37+FQ37+GA37+GK37+GU37+HE37+HO37+HY37+II37+IS37+JC37+JM37+JW37+KG37+KQ37+LA37</f>
        <v>2</v>
      </c>
      <c r="LD37" s="100">
        <f>LC37*C37</f>
        <v>450000</v>
      </c>
    </row>
    <row r="38" spans="1:316" x14ac:dyDescent="0.25">
      <c r="A38" s="119" t="s">
        <v>453</v>
      </c>
      <c r="B38" s="12">
        <v>145000</v>
      </c>
      <c r="C38" s="4">
        <v>225000</v>
      </c>
      <c r="D38" s="25"/>
      <c r="E38" s="92">
        <f t="shared" ref="E38" si="227">D38*B38</f>
        <v>0</v>
      </c>
      <c r="F38" s="10">
        <f t="shared" ref="F38" si="228">D38*C38</f>
        <v>0</v>
      </c>
      <c r="G38" s="25"/>
      <c r="H38" s="92">
        <f t="shared" ref="H38" si="229">G38*B38</f>
        <v>0</v>
      </c>
      <c r="I38" s="10">
        <f t="shared" ref="I38" si="230">G38*C38</f>
        <v>0</v>
      </c>
      <c r="J38" s="25"/>
      <c r="K38" s="92">
        <f t="shared" ref="K38" si="231">J38*B38</f>
        <v>0</v>
      </c>
      <c r="L38" s="10">
        <f t="shared" ref="L38" si="232">J38*C38</f>
        <v>0</v>
      </c>
      <c r="M38" s="119">
        <f t="shared" ref="M38" si="233">D38+G38+J38</f>
        <v>0</v>
      </c>
      <c r="N38" s="25"/>
      <c r="O38" s="92">
        <f t="shared" ref="O38" si="234">N38*B38</f>
        <v>0</v>
      </c>
      <c r="P38" s="10">
        <f t="shared" ref="P38" si="235">N38*C38</f>
        <v>0</v>
      </c>
      <c r="Q38" s="25"/>
      <c r="R38" s="92">
        <f t="shared" ref="R38" si="236">Q38*B38</f>
        <v>0</v>
      </c>
      <c r="S38" s="10">
        <f t="shared" ref="S38" si="237">Q38*C38</f>
        <v>0</v>
      </c>
      <c r="T38" s="25"/>
      <c r="U38" s="92">
        <f t="shared" ref="U38" si="238">T38*B38</f>
        <v>0</v>
      </c>
      <c r="V38" s="10">
        <f t="shared" ref="V38" si="239">T38*C38</f>
        <v>0</v>
      </c>
      <c r="W38" s="119">
        <f t="shared" ref="W38" si="240">N38+Q38+T38</f>
        <v>0</v>
      </c>
      <c r="X38" s="25"/>
      <c r="Y38" s="92">
        <f t="shared" ref="Y38" si="241">X38*B38</f>
        <v>0</v>
      </c>
      <c r="Z38" s="10">
        <f t="shared" ref="Z38" si="242">X38*C38</f>
        <v>0</v>
      </c>
      <c r="AA38" s="25"/>
      <c r="AB38" s="92">
        <f t="shared" ref="AB38" si="243">AA38*B38</f>
        <v>0</v>
      </c>
      <c r="AC38" s="10">
        <f t="shared" ref="AC38" si="244">AA38*C38</f>
        <v>0</v>
      </c>
      <c r="AD38" s="25"/>
      <c r="AE38" s="92">
        <f t="shared" ref="AE38" si="245">AD38*B38</f>
        <v>0</v>
      </c>
      <c r="AF38" s="10">
        <f t="shared" ref="AF38" si="246">AD38*C38</f>
        <v>0</v>
      </c>
      <c r="AG38" s="119">
        <f t="shared" ref="AG38" si="247">X38+AA38+AD38</f>
        <v>0</v>
      </c>
      <c r="AH38" s="25"/>
      <c r="AI38" s="92">
        <f t="shared" ref="AI38" si="248">AH38*B38</f>
        <v>0</v>
      </c>
      <c r="AJ38" s="10">
        <f t="shared" ref="AJ38" si="249">AH38*C38</f>
        <v>0</v>
      </c>
      <c r="AK38" s="25"/>
      <c r="AL38" s="92">
        <f t="shared" ref="AL38" si="250">AK38*B38</f>
        <v>0</v>
      </c>
      <c r="AM38" s="10">
        <f t="shared" ref="AM38" si="251">AK38*C38</f>
        <v>0</v>
      </c>
      <c r="AN38" s="25"/>
      <c r="AO38" s="92">
        <f t="shared" ref="AO38" si="252">AN38*B38</f>
        <v>0</v>
      </c>
      <c r="AP38" s="10">
        <f t="shared" ref="AP38" si="253">AN38*C38</f>
        <v>0</v>
      </c>
      <c r="AQ38" s="119">
        <f t="shared" ref="AQ38" si="254">AH38+AK38+AN38</f>
        <v>0</v>
      </c>
      <c r="AR38" s="25"/>
      <c r="AS38" s="92">
        <f t="shared" ref="AS38" si="255">AR38*B38</f>
        <v>0</v>
      </c>
      <c r="AT38" s="10">
        <f t="shared" ref="AT38" si="256">AR38*C38</f>
        <v>0</v>
      </c>
      <c r="AU38" s="25"/>
      <c r="AV38" s="92">
        <f t="shared" ref="AV38" si="257">AU38*B38</f>
        <v>0</v>
      </c>
      <c r="AW38" s="10">
        <f t="shared" ref="AW38" si="258">AU38*C38</f>
        <v>0</v>
      </c>
      <c r="AX38" s="25"/>
      <c r="AY38" s="92">
        <f t="shared" ref="AY38" si="259">AX38*B38</f>
        <v>0</v>
      </c>
      <c r="AZ38" s="10">
        <f t="shared" ref="AZ38" si="260">AX38*C38</f>
        <v>0</v>
      </c>
      <c r="BA38" s="119">
        <f t="shared" ref="BA38" si="261">AR38+AU38+AX38</f>
        <v>0</v>
      </c>
      <c r="BB38" s="25"/>
      <c r="BC38" s="92">
        <f t="shared" ref="BC38" si="262">BB38*B38</f>
        <v>0</v>
      </c>
      <c r="BD38" s="10">
        <f t="shared" ref="BD38" si="263">BB38*C38</f>
        <v>0</v>
      </c>
      <c r="BE38" s="25"/>
      <c r="BF38" s="92">
        <f t="shared" ref="BF38" si="264">BE38*B38</f>
        <v>0</v>
      </c>
      <c r="BG38" s="10">
        <f t="shared" ref="BG38" si="265">BE38*C38</f>
        <v>0</v>
      </c>
      <c r="BH38" s="25"/>
      <c r="BI38" s="92">
        <f t="shared" ref="BI38" si="266">BH38*B38</f>
        <v>0</v>
      </c>
      <c r="BJ38" s="10">
        <f t="shared" ref="BJ38" si="267">BH38*C38</f>
        <v>0</v>
      </c>
      <c r="BK38" s="119">
        <f t="shared" ref="BK38" si="268">BB38+BE38+BH38</f>
        <v>0</v>
      </c>
      <c r="BL38" s="25"/>
      <c r="BM38" s="92">
        <f t="shared" ref="BM38" si="269">BL38*B38</f>
        <v>0</v>
      </c>
      <c r="BN38" s="10">
        <f t="shared" ref="BN38" si="270">BL38*C38</f>
        <v>0</v>
      </c>
      <c r="BO38" s="25"/>
      <c r="BP38" s="92">
        <f t="shared" ref="BP38" si="271">BO38*B38</f>
        <v>0</v>
      </c>
      <c r="BQ38" s="10">
        <f t="shared" ref="BQ38" si="272">BO38*C38</f>
        <v>0</v>
      </c>
      <c r="BR38" s="25"/>
      <c r="BS38" s="92">
        <f t="shared" ref="BS38" si="273">BR38*B38</f>
        <v>0</v>
      </c>
      <c r="BT38" s="10">
        <f t="shared" ref="BT38" si="274">BR38*C38</f>
        <v>0</v>
      </c>
      <c r="BU38" s="119">
        <f t="shared" ref="BU38" si="275">BL38+BO38+BR38</f>
        <v>0</v>
      </c>
      <c r="BV38" s="25"/>
      <c r="BW38" s="92">
        <f t="shared" ref="BW38" si="276">BV38*B38</f>
        <v>0</v>
      </c>
      <c r="BX38" s="10">
        <f t="shared" ref="BX38" si="277">BV38*C38</f>
        <v>0</v>
      </c>
      <c r="BY38" s="25"/>
      <c r="BZ38" s="92">
        <f t="shared" ref="BZ38" si="278">BY38*B38</f>
        <v>0</v>
      </c>
      <c r="CA38" s="10">
        <f t="shared" ref="CA38" si="279">BY38*C38</f>
        <v>0</v>
      </c>
      <c r="CB38" s="25"/>
      <c r="CC38" s="92">
        <f t="shared" ref="CC38" si="280">CB38*B38</f>
        <v>0</v>
      </c>
      <c r="CD38" s="10">
        <f t="shared" ref="CD38" si="281">CB38*C38</f>
        <v>0</v>
      </c>
      <c r="CE38" s="119">
        <f t="shared" ref="CE38" si="282">BV38+BY38+CB38</f>
        <v>0</v>
      </c>
      <c r="CF38" s="25"/>
      <c r="CG38" s="92">
        <f t="shared" ref="CG38" si="283">CF38*B38</f>
        <v>0</v>
      </c>
      <c r="CH38" s="10">
        <f t="shared" ref="CH38" si="284">CF38*C38</f>
        <v>0</v>
      </c>
      <c r="CI38" s="25"/>
      <c r="CJ38" s="92">
        <f t="shared" ref="CJ38" si="285">CI38*B38</f>
        <v>0</v>
      </c>
      <c r="CK38" s="10">
        <f t="shared" ref="CK38" si="286">CI38*C38</f>
        <v>0</v>
      </c>
      <c r="CL38" s="25"/>
      <c r="CM38" s="92">
        <f t="shared" ref="CM38" si="287">CL38*B38</f>
        <v>0</v>
      </c>
      <c r="CN38" s="10">
        <f t="shared" ref="CN38" si="288">CL38*C38</f>
        <v>0</v>
      </c>
      <c r="CO38" s="119">
        <f t="shared" ref="CO38" si="289">CF38+CI38+CL38</f>
        <v>0</v>
      </c>
      <c r="CP38" s="25"/>
      <c r="CQ38" s="92">
        <f t="shared" ref="CQ38" si="290">CP38*B38</f>
        <v>0</v>
      </c>
      <c r="CR38" s="10">
        <f t="shared" ref="CR38" si="291">CP38*C38</f>
        <v>0</v>
      </c>
      <c r="CS38" s="25"/>
      <c r="CT38" s="92">
        <f t="shared" ref="CT38" si="292">CS38*B38</f>
        <v>0</v>
      </c>
      <c r="CU38" s="10">
        <f t="shared" ref="CU38" si="293">CS38*C38</f>
        <v>0</v>
      </c>
      <c r="CV38" s="25"/>
      <c r="CW38" s="92">
        <f t="shared" ref="CW38" si="294">CV38*B38</f>
        <v>0</v>
      </c>
      <c r="CX38" s="10">
        <f t="shared" ref="CX38" si="295">CV38*C38</f>
        <v>0</v>
      </c>
      <c r="CY38" s="119">
        <f t="shared" ref="CY38" si="296">CP38+CS38+CV38</f>
        <v>0</v>
      </c>
      <c r="CZ38" s="25"/>
      <c r="DA38" s="92">
        <f t="shared" ref="DA38" si="297">CZ38*B38</f>
        <v>0</v>
      </c>
      <c r="DB38" s="10">
        <f t="shared" ref="DB38" si="298">CZ38*C38</f>
        <v>0</v>
      </c>
      <c r="DC38" s="25"/>
      <c r="DD38" s="92">
        <f t="shared" ref="DD38" si="299">DC38*B38</f>
        <v>0</v>
      </c>
      <c r="DE38" s="10">
        <f t="shared" ref="DE38" si="300">DC38*C38</f>
        <v>0</v>
      </c>
      <c r="DF38" s="25"/>
      <c r="DG38" s="92">
        <f t="shared" ref="DG38" si="301">DF38*B38</f>
        <v>0</v>
      </c>
      <c r="DH38" s="10">
        <f t="shared" ref="DH38" si="302">DF38*C38</f>
        <v>0</v>
      </c>
      <c r="DI38" s="119">
        <f t="shared" ref="DI38" si="303">CZ38+DC38+DF38</f>
        <v>0</v>
      </c>
      <c r="DJ38" s="25"/>
      <c r="DK38" s="92">
        <f t="shared" ref="DK38" si="304">DJ38*B38</f>
        <v>0</v>
      </c>
      <c r="DL38" s="10">
        <f t="shared" ref="DL38" si="305">DJ38*C38</f>
        <v>0</v>
      </c>
      <c r="DM38" s="25"/>
      <c r="DN38" s="92">
        <f t="shared" ref="DN38" si="306">DM38*B38</f>
        <v>0</v>
      </c>
      <c r="DO38" s="10">
        <f t="shared" ref="DO38" si="307">DM38*C38</f>
        <v>0</v>
      </c>
      <c r="DP38" s="25"/>
      <c r="DQ38" s="92">
        <f t="shared" ref="DQ38" si="308">DP38*B38</f>
        <v>0</v>
      </c>
      <c r="DR38" s="10">
        <f t="shared" ref="DR38" si="309">DP38*C38</f>
        <v>0</v>
      </c>
      <c r="DS38" s="119">
        <f t="shared" ref="DS38" si="310">DJ38+DM38+DP38</f>
        <v>0</v>
      </c>
      <c r="DT38" s="25"/>
      <c r="DU38" s="92">
        <f t="shared" ref="DU38" si="311">DT38*B38</f>
        <v>0</v>
      </c>
      <c r="DV38" s="10">
        <f t="shared" ref="DV38" si="312">DT38*C38</f>
        <v>0</v>
      </c>
      <c r="DW38" s="25"/>
      <c r="DX38" s="92">
        <f t="shared" ref="DX38" si="313">DW38*B38</f>
        <v>0</v>
      </c>
      <c r="DY38" s="10">
        <f t="shared" ref="DY38" si="314">DW38*C38</f>
        <v>0</v>
      </c>
      <c r="DZ38" s="25"/>
      <c r="EA38" s="92">
        <f t="shared" ref="EA38" si="315">DZ38*B38</f>
        <v>0</v>
      </c>
      <c r="EB38" s="10">
        <f t="shared" ref="EB38" si="316">DZ38*C38</f>
        <v>0</v>
      </c>
      <c r="EC38" s="119">
        <f t="shared" ref="EC38" si="317">DT38+DW38+DZ38</f>
        <v>0</v>
      </c>
      <c r="ED38" s="25"/>
      <c r="EE38" s="92">
        <f t="shared" ref="EE38" si="318">ED38*B38</f>
        <v>0</v>
      </c>
      <c r="EF38" s="10">
        <f t="shared" ref="EF38" si="319">ED38*C38</f>
        <v>0</v>
      </c>
      <c r="EG38" s="25"/>
      <c r="EH38" s="92">
        <f t="shared" ref="EH38" si="320">EG38*B38</f>
        <v>0</v>
      </c>
      <c r="EI38" s="10">
        <f t="shared" ref="EI38" si="321">EG38*C38</f>
        <v>0</v>
      </c>
      <c r="EJ38" s="25"/>
      <c r="EK38" s="92">
        <f t="shared" ref="EK38" si="322">EJ38*B38</f>
        <v>0</v>
      </c>
      <c r="EL38" s="10">
        <f t="shared" ref="EL38" si="323">EJ38*C38</f>
        <v>0</v>
      </c>
      <c r="EM38" s="119">
        <f t="shared" ref="EM38" si="324">ED38+EG38+EJ38</f>
        <v>0</v>
      </c>
      <c r="EN38" s="25"/>
      <c r="EO38" s="92">
        <f t="shared" ref="EO38" si="325">EN38*B38</f>
        <v>0</v>
      </c>
      <c r="EP38" s="10">
        <f t="shared" ref="EP38" si="326">EN38*C38</f>
        <v>0</v>
      </c>
      <c r="EQ38" s="25"/>
      <c r="ER38" s="92">
        <f t="shared" ref="ER38" si="327">EQ38*B38</f>
        <v>0</v>
      </c>
      <c r="ES38" s="10">
        <f t="shared" ref="ES38" si="328">EQ38*C38</f>
        <v>0</v>
      </c>
      <c r="ET38" s="25"/>
      <c r="EU38" s="92">
        <f t="shared" ref="EU38" si="329">ET38*C38</f>
        <v>0</v>
      </c>
      <c r="EV38" s="10">
        <f t="shared" ref="EV38" si="330">ET38*C38</f>
        <v>0</v>
      </c>
      <c r="EW38" s="119">
        <f t="shared" ref="EW38" si="331">EN38+EQ38+ET38</f>
        <v>0</v>
      </c>
      <c r="EX38" s="25"/>
      <c r="EY38" s="92">
        <f t="shared" ref="EY38" si="332">EX38*B38</f>
        <v>0</v>
      </c>
      <c r="EZ38" s="10">
        <f t="shared" ref="EZ38" si="333">EX38*C38</f>
        <v>0</v>
      </c>
      <c r="FA38" s="25"/>
      <c r="FB38" s="92">
        <f t="shared" ref="FB38" si="334">FA38*B38</f>
        <v>0</v>
      </c>
      <c r="FC38" s="10">
        <f t="shared" ref="FC38" si="335">FA38*C38</f>
        <v>0</v>
      </c>
      <c r="FD38" s="25"/>
      <c r="FE38" s="92">
        <f t="shared" ref="FE38" si="336">FD38*B38</f>
        <v>0</v>
      </c>
      <c r="FF38" s="10">
        <f t="shared" ref="FF38" si="337">FD38*C38</f>
        <v>0</v>
      </c>
      <c r="FG38" s="119">
        <f t="shared" ref="FG38" si="338">EX38+FA38+FD38</f>
        <v>0</v>
      </c>
      <c r="FH38" s="25"/>
      <c r="FI38" s="92">
        <f t="shared" ref="FI38" si="339">FH38*B38</f>
        <v>0</v>
      </c>
      <c r="FJ38" s="10">
        <f t="shared" ref="FJ38" si="340">FH38*C38</f>
        <v>0</v>
      </c>
      <c r="FK38" s="25"/>
      <c r="FL38" s="92">
        <f t="shared" ref="FL38" si="341">FK38*B38</f>
        <v>0</v>
      </c>
      <c r="FM38" s="10">
        <f t="shared" ref="FM38" si="342">FK38*C38</f>
        <v>0</v>
      </c>
      <c r="FN38" s="25"/>
      <c r="FO38" s="92">
        <f t="shared" ref="FO38" si="343">FN38*B38</f>
        <v>0</v>
      </c>
      <c r="FP38" s="10">
        <f t="shared" ref="FP38" si="344">FN38*C38</f>
        <v>0</v>
      </c>
      <c r="FQ38" s="119">
        <f t="shared" ref="FQ38" si="345">FH38+FK38+FN38</f>
        <v>0</v>
      </c>
      <c r="FR38" s="25"/>
      <c r="FS38" s="92">
        <f t="shared" ref="FS38" si="346">FR38*B38</f>
        <v>0</v>
      </c>
      <c r="FT38" s="10">
        <f t="shared" ref="FT38" si="347">FR38*C38</f>
        <v>0</v>
      </c>
      <c r="FU38" s="25"/>
      <c r="FV38" s="92">
        <f t="shared" ref="FV38" si="348">FU38*B38</f>
        <v>0</v>
      </c>
      <c r="FW38" s="10">
        <f t="shared" ref="FW38" si="349">FU38*C38</f>
        <v>0</v>
      </c>
      <c r="FX38" s="25"/>
      <c r="FY38" s="92">
        <f t="shared" ref="FY38" si="350">FX38*B38</f>
        <v>0</v>
      </c>
      <c r="FZ38" s="10">
        <f t="shared" ref="FZ38" si="351">FX38*C38</f>
        <v>0</v>
      </c>
      <c r="GA38" s="119">
        <f t="shared" ref="GA38" si="352">FR38+FU38+FX38</f>
        <v>0</v>
      </c>
      <c r="GB38" s="25"/>
      <c r="GC38" s="92">
        <f t="shared" ref="GC38" si="353">GB38*B38</f>
        <v>0</v>
      </c>
      <c r="GD38" s="10">
        <f t="shared" ref="GD38" si="354">GB38*C38</f>
        <v>0</v>
      </c>
      <c r="GE38" s="25"/>
      <c r="GF38" s="92">
        <f t="shared" ref="GF38" si="355">GE38*B38</f>
        <v>0</v>
      </c>
      <c r="GG38" s="10">
        <f t="shared" ref="GG38" si="356">GE38*C38</f>
        <v>0</v>
      </c>
      <c r="GH38" s="25"/>
      <c r="GI38" s="92">
        <f t="shared" ref="GI38" si="357">GH38*B38</f>
        <v>0</v>
      </c>
      <c r="GJ38" s="10">
        <f t="shared" ref="GJ38" si="358">GH38*C38</f>
        <v>0</v>
      </c>
      <c r="GK38" s="119">
        <f t="shared" ref="GK38" si="359">GB38+GE38+GH38</f>
        <v>0</v>
      </c>
      <c r="GL38" s="25"/>
      <c r="GM38" s="92">
        <f t="shared" ref="GM38" si="360">GL38*B38</f>
        <v>0</v>
      </c>
      <c r="GN38" s="10">
        <f t="shared" ref="GN38" si="361">GL38*C38</f>
        <v>0</v>
      </c>
      <c r="GO38" s="25"/>
      <c r="GP38" s="92">
        <f t="shared" ref="GP38" si="362">GO38*B38</f>
        <v>0</v>
      </c>
      <c r="GQ38" s="10">
        <f t="shared" ref="GQ38" si="363">GO38*C38</f>
        <v>0</v>
      </c>
      <c r="GR38" s="25"/>
      <c r="GS38" s="92">
        <f t="shared" ref="GS38" si="364">GR38*B38</f>
        <v>0</v>
      </c>
      <c r="GT38" s="10">
        <f t="shared" ref="GT38" si="365">GR38*C38</f>
        <v>0</v>
      </c>
      <c r="GU38" s="119">
        <f t="shared" ref="GU38" si="366">GL38+GO38+GR38</f>
        <v>0</v>
      </c>
      <c r="GV38" s="25"/>
      <c r="GW38" s="92">
        <f t="shared" ref="GW38" si="367">GV38*B38</f>
        <v>0</v>
      </c>
      <c r="GX38" s="10">
        <f t="shared" ref="GX38" si="368">GV38*C38</f>
        <v>0</v>
      </c>
      <c r="GY38" s="25"/>
      <c r="GZ38" s="92">
        <f t="shared" ref="GZ38" si="369">GY38*B38</f>
        <v>0</v>
      </c>
      <c r="HA38" s="10">
        <f t="shared" ref="HA38" si="370">GY38*C38</f>
        <v>0</v>
      </c>
      <c r="HB38" s="25"/>
      <c r="HC38" s="92">
        <f t="shared" ref="HC38" si="371">HB38*B38</f>
        <v>0</v>
      </c>
      <c r="HD38" s="10">
        <f t="shared" ref="HD38" si="372">HB38*C38</f>
        <v>0</v>
      </c>
      <c r="HE38" s="119">
        <f t="shared" ref="HE38" si="373">GV38+GY38+HB38</f>
        <v>0</v>
      </c>
      <c r="HF38" s="25"/>
      <c r="HG38" s="92">
        <f t="shared" ref="HG38" si="374">HF38*B38</f>
        <v>0</v>
      </c>
      <c r="HH38" s="10">
        <f t="shared" ref="HH38" si="375">HF38*C38</f>
        <v>0</v>
      </c>
      <c r="HI38" s="25"/>
      <c r="HJ38" s="92">
        <f t="shared" ref="HJ38" si="376">HI38*B38</f>
        <v>0</v>
      </c>
      <c r="HK38" s="10">
        <f t="shared" ref="HK38" si="377">HI38*C38</f>
        <v>0</v>
      </c>
      <c r="HL38" s="25"/>
      <c r="HM38" s="92">
        <f t="shared" ref="HM38" si="378">HL38*B38</f>
        <v>0</v>
      </c>
      <c r="HN38" s="10">
        <f t="shared" ref="HN38" si="379">HL38*C38</f>
        <v>0</v>
      </c>
      <c r="HO38" s="119">
        <f t="shared" ref="HO38" si="380">HF38+HI38+HL38</f>
        <v>0</v>
      </c>
      <c r="HP38" s="25"/>
      <c r="HQ38" s="92">
        <f t="shared" ref="HQ38" si="381">HP38*B38</f>
        <v>0</v>
      </c>
      <c r="HR38" s="10">
        <f t="shared" ref="HR38" si="382">HP38*C38</f>
        <v>0</v>
      </c>
      <c r="HS38" s="25"/>
      <c r="HT38" s="92">
        <f t="shared" ref="HT38" si="383">HS38*B38</f>
        <v>0</v>
      </c>
      <c r="HU38" s="10">
        <f t="shared" ref="HU38" si="384">HS38*C38</f>
        <v>0</v>
      </c>
      <c r="HV38" s="25"/>
      <c r="HW38" s="92">
        <f t="shared" ref="HW38" si="385">HV38*B38</f>
        <v>0</v>
      </c>
      <c r="HX38" s="10">
        <f t="shared" ref="HX38" si="386">HV38*C38</f>
        <v>0</v>
      </c>
      <c r="HY38" s="119">
        <f t="shared" ref="HY38" si="387">HP38+HS38+HV38</f>
        <v>0</v>
      </c>
      <c r="HZ38" s="25"/>
      <c r="IA38" s="92">
        <f t="shared" ref="IA38" si="388">HZ38*B38</f>
        <v>0</v>
      </c>
      <c r="IB38" s="10">
        <f t="shared" ref="IB38" si="389">HZ38*C38</f>
        <v>0</v>
      </c>
      <c r="IC38" s="25"/>
      <c r="ID38" s="92">
        <f t="shared" ref="ID38" si="390">IC38*B38</f>
        <v>0</v>
      </c>
      <c r="IE38" s="10">
        <f t="shared" ref="IE38" si="391">IC38*C38</f>
        <v>0</v>
      </c>
      <c r="IF38" s="25"/>
      <c r="IG38" s="92">
        <f t="shared" ref="IG38" si="392">IF38*B38</f>
        <v>0</v>
      </c>
      <c r="IH38" s="10">
        <f t="shared" ref="IH38" si="393">IF38*C38</f>
        <v>0</v>
      </c>
      <c r="II38" s="119">
        <f t="shared" ref="II38" si="394">HZ38+IC38+IF38</f>
        <v>0</v>
      </c>
      <c r="IJ38" s="25"/>
      <c r="IK38" s="92">
        <f t="shared" ref="IK38" si="395">IJ38*B38</f>
        <v>0</v>
      </c>
      <c r="IL38" s="10">
        <f t="shared" ref="IL38" si="396">IJ38*C38</f>
        <v>0</v>
      </c>
      <c r="IM38" s="25">
        <v>1</v>
      </c>
      <c r="IN38" s="92">
        <f t="shared" ref="IN38" si="397">IM38*B38</f>
        <v>145000</v>
      </c>
      <c r="IO38" s="10">
        <f t="shared" ref="IO38" si="398">IM38*C38</f>
        <v>225000</v>
      </c>
      <c r="IP38" s="25"/>
      <c r="IQ38" s="92">
        <f t="shared" ref="IQ38" si="399">IP38*B38</f>
        <v>0</v>
      </c>
      <c r="IR38" s="10">
        <f t="shared" ref="IR38" si="400">IP38*C38</f>
        <v>0</v>
      </c>
      <c r="IS38" s="119">
        <f t="shared" ref="IS38" si="401">IJ38+IM38+IP38</f>
        <v>1</v>
      </c>
      <c r="IT38" s="25"/>
      <c r="IU38" s="92">
        <f t="shared" ref="IU38" si="402">IT38*B38</f>
        <v>0</v>
      </c>
      <c r="IV38" s="10">
        <f t="shared" ref="IV38" si="403">IT38*C38</f>
        <v>0</v>
      </c>
      <c r="IW38" s="25"/>
      <c r="IX38" s="92">
        <f t="shared" ref="IX38" si="404">IW38*B38</f>
        <v>0</v>
      </c>
      <c r="IY38" s="10">
        <f t="shared" ref="IY38" si="405">IW38*C38</f>
        <v>0</v>
      </c>
      <c r="IZ38" s="25"/>
      <c r="JA38" s="92">
        <f t="shared" ref="JA38" si="406">IZ38*B38</f>
        <v>0</v>
      </c>
      <c r="JB38" s="10">
        <f t="shared" ref="JB38" si="407">IZ38*C38</f>
        <v>0</v>
      </c>
      <c r="JC38" s="119">
        <f t="shared" ref="JC38" si="408">IT38+IW38+IZ38</f>
        <v>0</v>
      </c>
      <c r="JD38" s="25"/>
      <c r="JE38" s="92">
        <f t="shared" ref="JE38" si="409">JD38*B38</f>
        <v>0</v>
      </c>
      <c r="JF38" s="10">
        <f t="shared" ref="JF38" si="410">JD38*C38</f>
        <v>0</v>
      </c>
      <c r="JG38" s="25"/>
      <c r="JH38" s="92">
        <f t="shared" ref="JH38" si="411">JG38*B38</f>
        <v>0</v>
      </c>
      <c r="JI38" s="10">
        <f t="shared" ref="JI38" si="412">JG38*C38</f>
        <v>0</v>
      </c>
      <c r="JJ38" s="25"/>
      <c r="JK38" s="92">
        <f t="shared" ref="JK38" si="413">JJ38*EL38</f>
        <v>0</v>
      </c>
      <c r="JL38" s="10">
        <f t="shared" ref="JL38" si="414">JJ38*EM38</f>
        <v>0</v>
      </c>
      <c r="JM38" s="119">
        <f t="shared" ref="JM38" si="415">JD38+JG38+JJ38</f>
        <v>0</v>
      </c>
      <c r="JN38" s="25"/>
      <c r="JO38" s="92">
        <f t="shared" ref="JO38" si="416">JN38*B38</f>
        <v>0</v>
      </c>
      <c r="JP38" s="10">
        <f t="shared" ref="JP38" si="417">JN38*C38</f>
        <v>0</v>
      </c>
      <c r="JQ38" s="25"/>
      <c r="JR38" s="92">
        <f t="shared" ref="JR38" si="418">JQ38*B38</f>
        <v>0</v>
      </c>
      <c r="JS38" s="10">
        <f t="shared" ref="JS38" si="419">JQ38*C38</f>
        <v>0</v>
      </c>
      <c r="JT38" s="25"/>
      <c r="JU38" s="92">
        <f t="shared" ref="JU38" si="420">JT38*B38</f>
        <v>0</v>
      </c>
      <c r="JV38" s="10">
        <f t="shared" ref="JV38" si="421">JT38*C38</f>
        <v>0</v>
      </c>
      <c r="JW38" s="119">
        <f t="shared" si="196"/>
        <v>0</v>
      </c>
      <c r="JX38" s="25"/>
      <c r="JY38" s="92">
        <f t="shared" ref="JY38" si="422">JX38*B38</f>
        <v>0</v>
      </c>
      <c r="JZ38" s="10">
        <f t="shared" ref="JZ38" si="423">JX38*C38</f>
        <v>0</v>
      </c>
      <c r="KA38" s="25"/>
      <c r="KB38" s="92">
        <f t="shared" ref="KB38" si="424">KA38*B38</f>
        <v>0</v>
      </c>
      <c r="KC38" s="10">
        <f t="shared" ref="KC38" si="425">KA38*C38</f>
        <v>0</v>
      </c>
      <c r="KD38" s="25"/>
      <c r="KE38" s="92">
        <f t="shared" ref="KE38" si="426">KD38*B38</f>
        <v>0</v>
      </c>
      <c r="KF38" s="10">
        <f t="shared" ref="KF38" si="427">KD38*C38</f>
        <v>0</v>
      </c>
      <c r="KG38" s="119">
        <f t="shared" ref="KG38" si="428">JX38+KA38+KD38</f>
        <v>0</v>
      </c>
      <c r="KH38" s="25"/>
      <c r="KI38" s="92">
        <f t="shared" ref="KI38" si="429">KH38*B38</f>
        <v>0</v>
      </c>
      <c r="KJ38" s="10">
        <f t="shared" ref="KJ38" si="430">KH38*C38</f>
        <v>0</v>
      </c>
      <c r="KK38" s="25"/>
      <c r="KL38" s="92">
        <f t="shared" ref="KL38" si="431">KK38*B38</f>
        <v>0</v>
      </c>
      <c r="KM38" s="10">
        <f t="shared" ref="KM38" si="432">KK38*C38</f>
        <v>0</v>
      </c>
      <c r="KN38" s="25"/>
      <c r="KO38" s="92">
        <f t="shared" ref="KO38" si="433">KN38*B38</f>
        <v>0</v>
      </c>
      <c r="KP38" s="10">
        <f t="shared" ref="KP38" si="434">KN38*C38</f>
        <v>0</v>
      </c>
      <c r="KQ38" s="119">
        <f t="shared" ref="KQ38" si="435">KH38+KK38+KN38</f>
        <v>0</v>
      </c>
      <c r="KR38" s="25"/>
      <c r="KS38" s="92">
        <f t="shared" ref="KS38" si="436">KR38*B38</f>
        <v>0</v>
      </c>
      <c r="KT38" s="10">
        <f t="shared" ref="KT38" si="437">KR38*C38</f>
        <v>0</v>
      </c>
      <c r="KU38" s="25"/>
      <c r="KV38" s="92">
        <f t="shared" ref="KV38" si="438">KU38*B38</f>
        <v>0</v>
      </c>
      <c r="KW38" s="10">
        <f t="shared" ref="KW38" si="439">KU38*C38</f>
        <v>0</v>
      </c>
      <c r="KX38" s="25"/>
      <c r="KY38" s="92">
        <f t="shared" ref="KY38" si="440">KX38*B38</f>
        <v>0</v>
      </c>
      <c r="KZ38" s="10">
        <f t="shared" ref="KZ38" si="441">KX38*C38</f>
        <v>0</v>
      </c>
      <c r="LA38" s="119">
        <f t="shared" ref="LA38" si="442">KR38+KU38+KX38</f>
        <v>0</v>
      </c>
      <c r="LC38" s="100">
        <f t="shared" ref="LC38" si="443">M38+W38+BU38+BK38+BA38+AQ38+AG38+CE38+CO38+CY38+DI38+DS38+EC38+EM38+EW38+FG38+FQ38+GA38+GK38+GU38+HE38+HO38+HY38+II38+IS38+JC38+JM38+JW38+KG38+KQ38+LA38</f>
        <v>1</v>
      </c>
      <c r="LD38" s="100">
        <f t="shared" ref="LD38" si="444">LC38*C38</f>
        <v>225000</v>
      </c>
    </row>
    <row r="39" spans="1:316" x14ac:dyDescent="0.25">
      <c r="A39" s="4" t="s">
        <v>21</v>
      </c>
      <c r="B39" s="12">
        <v>5000</v>
      </c>
      <c r="C39" s="4"/>
      <c r="D39" s="25"/>
      <c r="E39" s="92">
        <f t="shared" si="6"/>
        <v>0</v>
      </c>
      <c r="F39" s="10">
        <f t="shared" si="0"/>
        <v>0</v>
      </c>
      <c r="G39" s="25"/>
      <c r="H39" s="92">
        <f t="shared" si="1"/>
        <v>0</v>
      </c>
      <c r="I39" s="10">
        <f t="shared" si="2"/>
        <v>0</v>
      </c>
      <c r="J39" s="25"/>
      <c r="K39" s="92">
        <f t="shared" si="3"/>
        <v>0</v>
      </c>
      <c r="L39" s="10">
        <f t="shared" si="4"/>
        <v>0</v>
      </c>
      <c r="M39" s="119">
        <f t="shared" si="223"/>
        <v>0</v>
      </c>
      <c r="N39" s="25"/>
      <c r="O39" s="92">
        <f t="shared" si="8"/>
        <v>0</v>
      </c>
      <c r="P39" s="10">
        <f t="shared" si="9"/>
        <v>0</v>
      </c>
      <c r="Q39" s="25"/>
      <c r="R39" s="92">
        <f t="shared" si="10"/>
        <v>0</v>
      </c>
      <c r="S39" s="10">
        <f t="shared" si="11"/>
        <v>0</v>
      </c>
      <c r="T39" s="25"/>
      <c r="U39" s="92">
        <f t="shared" si="12"/>
        <v>0</v>
      </c>
      <c r="V39" s="10">
        <f t="shared" si="13"/>
        <v>0</v>
      </c>
      <c r="W39" s="119">
        <f t="shared" si="219"/>
        <v>0</v>
      </c>
      <c r="X39" s="25"/>
      <c r="Y39" s="92">
        <f t="shared" si="15"/>
        <v>0</v>
      </c>
      <c r="Z39" s="10">
        <f t="shared" si="16"/>
        <v>0</v>
      </c>
      <c r="AA39" s="25"/>
      <c r="AB39" s="92">
        <f t="shared" si="17"/>
        <v>0</v>
      </c>
      <c r="AC39" s="10">
        <f t="shared" si="18"/>
        <v>0</v>
      </c>
      <c r="AD39" s="25"/>
      <c r="AE39" s="92">
        <f t="shared" si="19"/>
        <v>0</v>
      </c>
      <c r="AF39" s="10">
        <f t="shared" si="20"/>
        <v>0</v>
      </c>
      <c r="AG39" s="119">
        <f t="shared" si="220"/>
        <v>0</v>
      </c>
      <c r="AH39" s="25"/>
      <c r="AI39" s="92">
        <f t="shared" si="22"/>
        <v>0</v>
      </c>
      <c r="AJ39" s="10">
        <f t="shared" si="23"/>
        <v>0</v>
      </c>
      <c r="AK39" s="25"/>
      <c r="AL39" s="92">
        <f t="shared" si="24"/>
        <v>0</v>
      </c>
      <c r="AM39" s="10">
        <f t="shared" si="25"/>
        <v>0</v>
      </c>
      <c r="AN39" s="25"/>
      <c r="AO39" s="92">
        <f t="shared" si="26"/>
        <v>0</v>
      </c>
      <c r="AP39" s="10">
        <f t="shared" si="27"/>
        <v>0</v>
      </c>
      <c r="AQ39" s="119">
        <f t="shared" si="222"/>
        <v>0</v>
      </c>
      <c r="AR39" s="25"/>
      <c r="AS39" s="92">
        <f t="shared" si="29"/>
        <v>0</v>
      </c>
      <c r="AT39" s="10">
        <f t="shared" si="30"/>
        <v>0</v>
      </c>
      <c r="AU39" s="25"/>
      <c r="AV39" s="92">
        <f t="shared" si="31"/>
        <v>0</v>
      </c>
      <c r="AW39" s="10">
        <f t="shared" si="32"/>
        <v>0</v>
      </c>
      <c r="AX39" s="25"/>
      <c r="AY39" s="92">
        <f t="shared" si="33"/>
        <v>0</v>
      </c>
      <c r="AZ39" s="10">
        <f t="shared" si="34"/>
        <v>0</v>
      </c>
      <c r="BA39" s="119">
        <f t="shared" si="224"/>
        <v>0</v>
      </c>
      <c r="BB39" s="25"/>
      <c r="BC39" s="92">
        <f t="shared" si="36"/>
        <v>0</v>
      </c>
      <c r="BD39" s="10">
        <f t="shared" si="37"/>
        <v>0</v>
      </c>
      <c r="BE39" s="25"/>
      <c r="BF39" s="92">
        <f t="shared" si="38"/>
        <v>0</v>
      </c>
      <c r="BG39" s="10">
        <f t="shared" si="39"/>
        <v>0</v>
      </c>
      <c r="BH39" s="25"/>
      <c r="BI39" s="92">
        <f t="shared" si="40"/>
        <v>0</v>
      </c>
      <c r="BJ39" s="10">
        <f t="shared" si="41"/>
        <v>0</v>
      </c>
      <c r="BK39" s="119">
        <f t="shared" si="221"/>
        <v>0</v>
      </c>
      <c r="BL39" s="25"/>
      <c r="BM39" s="92">
        <f t="shared" si="43"/>
        <v>0</v>
      </c>
      <c r="BN39" s="10">
        <f t="shared" si="44"/>
        <v>0</v>
      </c>
      <c r="BO39" s="25"/>
      <c r="BP39" s="92">
        <f t="shared" si="45"/>
        <v>0</v>
      </c>
      <c r="BQ39" s="10">
        <f t="shared" si="46"/>
        <v>0</v>
      </c>
      <c r="BR39" s="25"/>
      <c r="BS39" s="92">
        <f t="shared" si="47"/>
        <v>0</v>
      </c>
      <c r="BT39" s="10">
        <f t="shared" si="48"/>
        <v>0</v>
      </c>
      <c r="BU39" s="119">
        <f t="shared" si="49"/>
        <v>0</v>
      </c>
      <c r="BV39" s="25"/>
      <c r="BW39" s="92">
        <f t="shared" si="50"/>
        <v>0</v>
      </c>
      <c r="BX39" s="10">
        <f t="shared" si="51"/>
        <v>0</v>
      </c>
      <c r="BY39" s="25"/>
      <c r="BZ39" s="92">
        <f t="shared" si="52"/>
        <v>0</v>
      </c>
      <c r="CA39" s="10">
        <f t="shared" si="53"/>
        <v>0</v>
      </c>
      <c r="CB39" s="25"/>
      <c r="CC39" s="92">
        <f t="shared" si="54"/>
        <v>0</v>
      </c>
      <c r="CD39" s="10">
        <f t="shared" si="55"/>
        <v>0</v>
      </c>
      <c r="CE39" s="119">
        <f t="shared" si="56"/>
        <v>0</v>
      </c>
      <c r="CF39" s="25"/>
      <c r="CG39" s="92">
        <f t="shared" si="57"/>
        <v>0</v>
      </c>
      <c r="CH39" s="10">
        <f t="shared" si="58"/>
        <v>0</v>
      </c>
      <c r="CI39" s="25"/>
      <c r="CJ39" s="92">
        <f t="shared" si="59"/>
        <v>0</v>
      </c>
      <c r="CK39" s="10">
        <f t="shared" si="60"/>
        <v>0</v>
      </c>
      <c r="CL39" s="25"/>
      <c r="CM39" s="92">
        <f t="shared" si="61"/>
        <v>0</v>
      </c>
      <c r="CN39" s="10">
        <f t="shared" si="62"/>
        <v>0</v>
      </c>
      <c r="CO39" s="119">
        <f t="shared" si="63"/>
        <v>0</v>
      </c>
      <c r="CP39" s="25"/>
      <c r="CQ39" s="92">
        <f t="shared" si="64"/>
        <v>0</v>
      </c>
      <c r="CR39" s="10">
        <f t="shared" si="65"/>
        <v>0</v>
      </c>
      <c r="CS39" s="25"/>
      <c r="CT39" s="92">
        <f t="shared" si="66"/>
        <v>0</v>
      </c>
      <c r="CU39" s="10">
        <f t="shared" si="67"/>
        <v>0</v>
      </c>
      <c r="CV39" s="25"/>
      <c r="CW39" s="92">
        <f t="shared" si="68"/>
        <v>0</v>
      </c>
      <c r="CX39" s="10">
        <f t="shared" si="69"/>
        <v>0</v>
      </c>
      <c r="CY39" s="119">
        <f t="shared" si="70"/>
        <v>0</v>
      </c>
      <c r="CZ39" s="25"/>
      <c r="DA39" s="92">
        <f t="shared" si="71"/>
        <v>0</v>
      </c>
      <c r="DB39" s="10">
        <f t="shared" si="72"/>
        <v>0</v>
      </c>
      <c r="DC39" s="25"/>
      <c r="DD39" s="92">
        <f t="shared" si="73"/>
        <v>0</v>
      </c>
      <c r="DE39" s="10">
        <f t="shared" si="74"/>
        <v>0</v>
      </c>
      <c r="DF39" s="25"/>
      <c r="DG39" s="92">
        <f t="shared" si="75"/>
        <v>0</v>
      </c>
      <c r="DH39" s="10">
        <f t="shared" si="76"/>
        <v>0</v>
      </c>
      <c r="DI39" s="119">
        <f t="shared" si="77"/>
        <v>0</v>
      </c>
      <c r="DJ39" s="25"/>
      <c r="DK39" s="92">
        <f t="shared" si="78"/>
        <v>0</v>
      </c>
      <c r="DL39" s="10">
        <f t="shared" si="79"/>
        <v>0</v>
      </c>
      <c r="DM39" s="25"/>
      <c r="DN39" s="92">
        <f t="shared" si="80"/>
        <v>0</v>
      </c>
      <c r="DO39" s="10">
        <f t="shared" si="81"/>
        <v>0</v>
      </c>
      <c r="DP39" s="25"/>
      <c r="DQ39" s="92">
        <f t="shared" si="82"/>
        <v>0</v>
      </c>
      <c r="DR39" s="10">
        <f t="shared" si="83"/>
        <v>0</v>
      </c>
      <c r="DS39" s="119">
        <f t="shared" si="84"/>
        <v>0</v>
      </c>
      <c r="DT39" s="25"/>
      <c r="DU39" s="92">
        <f t="shared" si="85"/>
        <v>0</v>
      </c>
      <c r="DV39" s="10">
        <f t="shared" si="86"/>
        <v>0</v>
      </c>
      <c r="DW39" s="25"/>
      <c r="DX39" s="92">
        <f t="shared" si="87"/>
        <v>0</v>
      </c>
      <c r="DY39" s="10">
        <f t="shared" si="88"/>
        <v>0</v>
      </c>
      <c r="DZ39" s="25"/>
      <c r="EA39" s="92">
        <f t="shared" si="89"/>
        <v>0</v>
      </c>
      <c r="EB39" s="10">
        <f t="shared" si="90"/>
        <v>0</v>
      </c>
      <c r="EC39" s="119">
        <f t="shared" si="91"/>
        <v>0</v>
      </c>
      <c r="ED39" s="25"/>
      <c r="EE39" s="92">
        <f t="shared" si="92"/>
        <v>0</v>
      </c>
      <c r="EF39" s="10">
        <f t="shared" si="93"/>
        <v>0</v>
      </c>
      <c r="EG39" s="25"/>
      <c r="EH39" s="92">
        <f t="shared" si="94"/>
        <v>0</v>
      </c>
      <c r="EI39" s="10">
        <f t="shared" si="95"/>
        <v>0</v>
      </c>
      <c r="EJ39" s="25"/>
      <c r="EK39" s="92">
        <f t="shared" si="96"/>
        <v>0</v>
      </c>
      <c r="EL39" s="10">
        <f t="shared" si="97"/>
        <v>0</v>
      </c>
      <c r="EM39" s="119">
        <f t="shared" si="98"/>
        <v>0</v>
      </c>
      <c r="EN39" s="25"/>
      <c r="EO39" s="92">
        <f t="shared" si="99"/>
        <v>0</v>
      </c>
      <c r="EP39" s="10">
        <f t="shared" si="100"/>
        <v>0</v>
      </c>
      <c r="EQ39" s="25"/>
      <c r="ER39" s="92">
        <f t="shared" si="101"/>
        <v>0</v>
      </c>
      <c r="ES39" s="10">
        <f t="shared" si="102"/>
        <v>0</v>
      </c>
      <c r="ET39" s="25"/>
      <c r="EU39" s="92">
        <f t="shared" si="225"/>
        <v>0</v>
      </c>
      <c r="EV39" s="10">
        <f t="shared" si="104"/>
        <v>0</v>
      </c>
      <c r="EW39" s="119">
        <f t="shared" si="226"/>
        <v>0</v>
      </c>
      <c r="EX39" s="25"/>
      <c r="EY39" s="92">
        <f t="shared" si="106"/>
        <v>0</v>
      </c>
      <c r="EZ39" s="10">
        <f t="shared" si="107"/>
        <v>0</v>
      </c>
      <c r="FA39" s="25"/>
      <c r="FB39" s="92">
        <f t="shared" si="108"/>
        <v>0</v>
      </c>
      <c r="FC39" s="10">
        <f t="shared" si="109"/>
        <v>0</v>
      </c>
      <c r="FD39" s="25"/>
      <c r="FE39" s="92">
        <f t="shared" si="110"/>
        <v>0</v>
      </c>
      <c r="FF39" s="10">
        <f t="shared" si="111"/>
        <v>0</v>
      </c>
      <c r="FG39" s="119">
        <f t="shared" si="112"/>
        <v>0</v>
      </c>
      <c r="FH39" s="25"/>
      <c r="FI39" s="92">
        <f t="shared" si="113"/>
        <v>0</v>
      </c>
      <c r="FJ39" s="10">
        <f t="shared" si="114"/>
        <v>0</v>
      </c>
      <c r="FK39" s="25"/>
      <c r="FL39" s="92">
        <f t="shared" si="115"/>
        <v>0</v>
      </c>
      <c r="FM39" s="10">
        <f t="shared" si="116"/>
        <v>0</v>
      </c>
      <c r="FN39" s="25"/>
      <c r="FO39" s="92">
        <f t="shared" si="117"/>
        <v>0</v>
      </c>
      <c r="FP39" s="10">
        <f t="shared" si="118"/>
        <v>0</v>
      </c>
      <c r="FQ39" s="119">
        <f t="shared" si="119"/>
        <v>0</v>
      </c>
      <c r="FR39" s="25"/>
      <c r="FS39" s="92">
        <f t="shared" si="120"/>
        <v>0</v>
      </c>
      <c r="FT39" s="10">
        <f t="shared" si="121"/>
        <v>0</v>
      </c>
      <c r="FU39" s="25"/>
      <c r="FV39" s="92">
        <f t="shared" si="122"/>
        <v>0</v>
      </c>
      <c r="FW39" s="10">
        <f t="shared" si="123"/>
        <v>0</v>
      </c>
      <c r="FX39" s="25"/>
      <c r="FY39" s="92">
        <f t="shared" si="124"/>
        <v>0</v>
      </c>
      <c r="FZ39" s="10">
        <f t="shared" si="125"/>
        <v>0</v>
      </c>
      <c r="GA39" s="119">
        <f t="shared" si="126"/>
        <v>0</v>
      </c>
      <c r="GB39" s="25"/>
      <c r="GC39" s="92">
        <f t="shared" si="127"/>
        <v>0</v>
      </c>
      <c r="GD39" s="10">
        <f t="shared" si="128"/>
        <v>0</v>
      </c>
      <c r="GE39" s="25"/>
      <c r="GF39" s="92">
        <f t="shared" si="129"/>
        <v>0</v>
      </c>
      <c r="GG39" s="10">
        <f t="shared" si="130"/>
        <v>0</v>
      </c>
      <c r="GH39" s="25"/>
      <c r="GI39" s="92">
        <f t="shared" si="131"/>
        <v>0</v>
      </c>
      <c r="GJ39" s="10">
        <f t="shared" si="132"/>
        <v>0</v>
      </c>
      <c r="GK39" s="119">
        <f t="shared" si="133"/>
        <v>0</v>
      </c>
      <c r="GL39" s="25"/>
      <c r="GM39" s="92">
        <f t="shared" si="134"/>
        <v>0</v>
      </c>
      <c r="GN39" s="10">
        <f t="shared" si="135"/>
        <v>0</v>
      </c>
      <c r="GO39" s="25"/>
      <c r="GP39" s="92">
        <f t="shared" si="136"/>
        <v>0</v>
      </c>
      <c r="GQ39" s="10">
        <f t="shared" si="137"/>
        <v>0</v>
      </c>
      <c r="GR39" s="25"/>
      <c r="GS39" s="92">
        <f t="shared" si="138"/>
        <v>0</v>
      </c>
      <c r="GT39" s="10">
        <f t="shared" si="139"/>
        <v>0</v>
      </c>
      <c r="GU39" s="119">
        <f t="shared" si="140"/>
        <v>0</v>
      </c>
      <c r="GV39" s="25"/>
      <c r="GW39" s="92">
        <f t="shared" si="141"/>
        <v>0</v>
      </c>
      <c r="GX39" s="10">
        <f t="shared" si="142"/>
        <v>0</v>
      </c>
      <c r="GY39" s="25"/>
      <c r="GZ39" s="92">
        <f t="shared" si="143"/>
        <v>0</v>
      </c>
      <c r="HA39" s="10">
        <f t="shared" si="144"/>
        <v>0</v>
      </c>
      <c r="HB39" s="25"/>
      <c r="HC39" s="92">
        <f t="shared" si="145"/>
        <v>0</v>
      </c>
      <c r="HD39" s="10">
        <f t="shared" si="146"/>
        <v>0</v>
      </c>
      <c r="HE39" s="119">
        <f t="shared" si="147"/>
        <v>0</v>
      </c>
      <c r="HF39" s="25"/>
      <c r="HG39" s="92">
        <f t="shared" si="148"/>
        <v>0</v>
      </c>
      <c r="HH39" s="10">
        <f t="shared" si="149"/>
        <v>0</v>
      </c>
      <c r="HI39" s="25"/>
      <c r="HJ39" s="92">
        <f t="shared" si="150"/>
        <v>0</v>
      </c>
      <c r="HK39" s="10">
        <f t="shared" si="151"/>
        <v>0</v>
      </c>
      <c r="HL39" s="25"/>
      <c r="HM39" s="92">
        <f t="shared" si="152"/>
        <v>0</v>
      </c>
      <c r="HN39" s="10">
        <f t="shared" si="153"/>
        <v>0</v>
      </c>
      <c r="HO39" s="119">
        <f t="shared" si="154"/>
        <v>0</v>
      </c>
      <c r="HP39" s="25"/>
      <c r="HQ39" s="92">
        <f t="shared" si="155"/>
        <v>0</v>
      </c>
      <c r="HR39" s="10">
        <f t="shared" si="156"/>
        <v>0</v>
      </c>
      <c r="HS39" s="25"/>
      <c r="HT39" s="92">
        <f t="shared" si="157"/>
        <v>0</v>
      </c>
      <c r="HU39" s="10">
        <f t="shared" si="158"/>
        <v>0</v>
      </c>
      <c r="HV39" s="25"/>
      <c r="HW39" s="92">
        <f t="shared" si="159"/>
        <v>0</v>
      </c>
      <c r="HX39" s="10">
        <f t="shared" si="160"/>
        <v>0</v>
      </c>
      <c r="HY39" s="119">
        <f t="shared" si="161"/>
        <v>0</v>
      </c>
      <c r="HZ39" s="25"/>
      <c r="IA39" s="92">
        <f t="shared" si="162"/>
        <v>0</v>
      </c>
      <c r="IB39" s="10">
        <f t="shared" si="163"/>
        <v>0</v>
      </c>
      <c r="IC39" s="25"/>
      <c r="ID39" s="92">
        <f t="shared" si="164"/>
        <v>0</v>
      </c>
      <c r="IE39" s="10">
        <f t="shared" si="165"/>
        <v>0</v>
      </c>
      <c r="IF39" s="25"/>
      <c r="IG39" s="92">
        <f t="shared" si="166"/>
        <v>0</v>
      </c>
      <c r="IH39" s="10">
        <f t="shared" si="167"/>
        <v>0</v>
      </c>
      <c r="II39" s="119">
        <f t="shared" si="168"/>
        <v>0</v>
      </c>
      <c r="IJ39" s="25"/>
      <c r="IK39" s="92">
        <f t="shared" si="169"/>
        <v>0</v>
      </c>
      <c r="IL39" s="10">
        <f t="shared" si="170"/>
        <v>0</v>
      </c>
      <c r="IM39" s="25"/>
      <c r="IN39" s="92">
        <f t="shared" si="171"/>
        <v>0</v>
      </c>
      <c r="IO39" s="10">
        <f t="shared" si="172"/>
        <v>0</v>
      </c>
      <c r="IP39" s="25"/>
      <c r="IQ39" s="92">
        <f t="shared" si="173"/>
        <v>0</v>
      </c>
      <c r="IR39" s="10">
        <f t="shared" si="174"/>
        <v>0</v>
      </c>
      <c r="IS39" s="119">
        <f t="shared" si="175"/>
        <v>0</v>
      </c>
      <c r="IT39" s="25"/>
      <c r="IU39" s="92">
        <f t="shared" si="176"/>
        <v>0</v>
      </c>
      <c r="IV39" s="10">
        <f t="shared" si="177"/>
        <v>0</v>
      </c>
      <c r="IW39" s="25"/>
      <c r="IX39" s="92">
        <f t="shared" si="178"/>
        <v>0</v>
      </c>
      <c r="IY39" s="10">
        <f t="shared" si="179"/>
        <v>0</v>
      </c>
      <c r="IZ39" s="25"/>
      <c r="JA39" s="92">
        <f t="shared" si="180"/>
        <v>0</v>
      </c>
      <c r="JB39" s="10">
        <f t="shared" si="181"/>
        <v>0</v>
      </c>
      <c r="JC39" s="119">
        <f t="shared" si="182"/>
        <v>0</v>
      </c>
      <c r="JD39" s="25"/>
      <c r="JE39" s="92">
        <f t="shared" si="183"/>
        <v>0</v>
      </c>
      <c r="JF39" s="10">
        <f t="shared" si="184"/>
        <v>0</v>
      </c>
      <c r="JG39" s="25"/>
      <c r="JH39" s="92">
        <f t="shared" si="185"/>
        <v>0</v>
      </c>
      <c r="JI39" s="10">
        <f t="shared" si="186"/>
        <v>0</v>
      </c>
      <c r="JJ39" s="25"/>
      <c r="JK39" s="92">
        <f t="shared" si="187"/>
        <v>0</v>
      </c>
      <c r="JL39" s="10">
        <f t="shared" si="188"/>
        <v>0</v>
      </c>
      <c r="JM39" s="119">
        <f t="shared" si="189"/>
        <v>0</v>
      </c>
      <c r="JN39" s="25"/>
      <c r="JO39" s="92">
        <f t="shared" si="190"/>
        <v>0</v>
      </c>
      <c r="JP39" s="10">
        <f t="shared" si="191"/>
        <v>0</v>
      </c>
      <c r="JQ39" s="25"/>
      <c r="JR39" s="92">
        <f t="shared" si="192"/>
        <v>0</v>
      </c>
      <c r="JS39" s="10">
        <f t="shared" si="193"/>
        <v>0</v>
      </c>
      <c r="JT39" s="25"/>
      <c r="JU39" s="92">
        <f t="shared" si="194"/>
        <v>0</v>
      </c>
      <c r="JV39" s="10">
        <f t="shared" si="195"/>
        <v>0</v>
      </c>
      <c r="JW39" s="119">
        <f t="shared" si="196"/>
        <v>0</v>
      </c>
      <c r="JX39" s="25"/>
      <c r="JY39" s="92">
        <f t="shared" si="197"/>
        <v>0</v>
      </c>
      <c r="JZ39" s="10">
        <f t="shared" si="198"/>
        <v>0</v>
      </c>
      <c r="KA39" s="25"/>
      <c r="KB39" s="92">
        <f t="shared" si="199"/>
        <v>0</v>
      </c>
      <c r="KC39" s="10">
        <f t="shared" si="200"/>
        <v>0</v>
      </c>
      <c r="KD39" s="25"/>
      <c r="KE39" s="92">
        <f t="shared" si="201"/>
        <v>0</v>
      </c>
      <c r="KF39" s="10">
        <f t="shared" si="202"/>
        <v>0</v>
      </c>
      <c r="KG39" s="119">
        <f t="shared" si="203"/>
        <v>0</v>
      </c>
      <c r="KH39" s="25"/>
      <c r="KI39" s="92">
        <f t="shared" si="204"/>
        <v>0</v>
      </c>
      <c r="KJ39" s="10">
        <f t="shared" si="205"/>
        <v>0</v>
      </c>
      <c r="KK39" s="25"/>
      <c r="KL39" s="92">
        <f t="shared" si="206"/>
        <v>0</v>
      </c>
      <c r="KM39" s="10">
        <f t="shared" si="207"/>
        <v>0</v>
      </c>
      <c r="KN39" s="25"/>
      <c r="KO39" s="92">
        <f t="shared" si="208"/>
        <v>0</v>
      </c>
      <c r="KP39" s="10">
        <f t="shared" si="209"/>
        <v>0</v>
      </c>
      <c r="KQ39" s="119">
        <f t="shared" si="210"/>
        <v>0</v>
      </c>
      <c r="KR39" s="25"/>
      <c r="KS39" s="92">
        <f t="shared" si="211"/>
        <v>0</v>
      </c>
      <c r="KT39" s="10">
        <f t="shared" si="212"/>
        <v>0</v>
      </c>
      <c r="KU39" s="25"/>
      <c r="KV39" s="92">
        <f t="shared" si="213"/>
        <v>0</v>
      </c>
      <c r="KW39" s="10">
        <f t="shared" si="214"/>
        <v>0</v>
      </c>
      <c r="KX39" s="25"/>
      <c r="KY39" s="92">
        <f t="shared" si="215"/>
        <v>0</v>
      </c>
      <c r="KZ39" s="10">
        <f t="shared" si="216"/>
        <v>0</v>
      </c>
      <c r="LA39" s="119">
        <f t="shared" si="217"/>
        <v>0</v>
      </c>
      <c r="LC39" s="100">
        <f t="shared" si="218"/>
        <v>0</v>
      </c>
      <c r="LD39" s="100">
        <f t="shared" si="5"/>
        <v>0</v>
      </c>
    </row>
    <row r="40" spans="1:316" x14ac:dyDescent="0.25">
      <c r="A40" s="4" t="s">
        <v>145</v>
      </c>
      <c r="B40" s="12">
        <v>150000</v>
      </c>
      <c r="C40" s="4">
        <v>250000</v>
      </c>
      <c r="D40" s="25"/>
      <c r="E40" s="92">
        <f t="shared" si="6"/>
        <v>0</v>
      </c>
      <c r="F40" s="10">
        <f t="shared" si="0"/>
        <v>0</v>
      </c>
      <c r="G40" s="25"/>
      <c r="H40" s="92">
        <f t="shared" si="1"/>
        <v>0</v>
      </c>
      <c r="I40" s="10">
        <f t="shared" si="2"/>
        <v>0</v>
      </c>
      <c r="J40" s="25"/>
      <c r="K40" s="92">
        <f t="shared" si="3"/>
        <v>0</v>
      </c>
      <c r="L40" s="10">
        <f t="shared" si="4"/>
        <v>0</v>
      </c>
      <c r="M40" s="119">
        <f t="shared" si="223"/>
        <v>0</v>
      </c>
      <c r="N40" s="25"/>
      <c r="O40" s="92">
        <f t="shared" si="8"/>
        <v>0</v>
      </c>
      <c r="P40" s="10">
        <f t="shared" si="9"/>
        <v>0</v>
      </c>
      <c r="Q40" s="25"/>
      <c r="R40" s="92">
        <f t="shared" si="10"/>
        <v>0</v>
      </c>
      <c r="S40" s="10">
        <f t="shared" si="11"/>
        <v>0</v>
      </c>
      <c r="T40" s="25"/>
      <c r="U40" s="92">
        <f t="shared" si="12"/>
        <v>0</v>
      </c>
      <c r="V40" s="10">
        <f t="shared" si="13"/>
        <v>0</v>
      </c>
      <c r="W40" s="119">
        <f t="shared" si="219"/>
        <v>0</v>
      </c>
      <c r="X40" s="25"/>
      <c r="Y40" s="92">
        <f t="shared" si="15"/>
        <v>0</v>
      </c>
      <c r="Z40" s="10">
        <f t="shared" si="16"/>
        <v>0</v>
      </c>
      <c r="AA40" s="25"/>
      <c r="AB40" s="92">
        <f t="shared" si="17"/>
        <v>0</v>
      </c>
      <c r="AC40" s="10">
        <f t="shared" si="18"/>
        <v>0</v>
      </c>
      <c r="AD40" s="25"/>
      <c r="AE40" s="92">
        <f t="shared" si="19"/>
        <v>0</v>
      </c>
      <c r="AF40" s="10">
        <f t="shared" si="20"/>
        <v>0</v>
      </c>
      <c r="AG40" s="119">
        <f t="shared" si="220"/>
        <v>0</v>
      </c>
      <c r="AH40" s="25"/>
      <c r="AI40" s="92">
        <f t="shared" si="22"/>
        <v>0</v>
      </c>
      <c r="AJ40" s="10">
        <f t="shared" si="23"/>
        <v>0</v>
      </c>
      <c r="AK40" s="25"/>
      <c r="AL40" s="92">
        <f t="shared" si="24"/>
        <v>0</v>
      </c>
      <c r="AM40" s="10">
        <f t="shared" si="25"/>
        <v>0</v>
      </c>
      <c r="AN40" s="25"/>
      <c r="AO40" s="92">
        <f t="shared" si="26"/>
        <v>0</v>
      </c>
      <c r="AP40" s="10">
        <f t="shared" si="27"/>
        <v>0</v>
      </c>
      <c r="AQ40" s="119">
        <f t="shared" si="222"/>
        <v>0</v>
      </c>
      <c r="AR40" s="25"/>
      <c r="AS40" s="92">
        <f t="shared" si="29"/>
        <v>0</v>
      </c>
      <c r="AT40" s="10">
        <f t="shared" si="30"/>
        <v>0</v>
      </c>
      <c r="AU40" s="25"/>
      <c r="AV40" s="92">
        <f t="shared" si="31"/>
        <v>0</v>
      </c>
      <c r="AW40" s="10">
        <f t="shared" si="32"/>
        <v>0</v>
      </c>
      <c r="AX40" s="25"/>
      <c r="AY40" s="92">
        <f t="shared" si="33"/>
        <v>0</v>
      </c>
      <c r="AZ40" s="10">
        <f t="shared" si="34"/>
        <v>0</v>
      </c>
      <c r="BA40" s="119">
        <f t="shared" si="224"/>
        <v>0</v>
      </c>
      <c r="BB40" s="25"/>
      <c r="BC40" s="92">
        <f t="shared" si="36"/>
        <v>0</v>
      </c>
      <c r="BD40" s="10">
        <f t="shared" si="37"/>
        <v>0</v>
      </c>
      <c r="BE40" s="25"/>
      <c r="BF40" s="92">
        <f t="shared" si="38"/>
        <v>0</v>
      </c>
      <c r="BG40" s="10">
        <f t="shared" si="39"/>
        <v>0</v>
      </c>
      <c r="BH40" s="25"/>
      <c r="BI40" s="92">
        <f t="shared" si="40"/>
        <v>0</v>
      </c>
      <c r="BJ40" s="10">
        <f t="shared" si="41"/>
        <v>0</v>
      </c>
      <c r="BK40" s="119">
        <f t="shared" si="221"/>
        <v>0</v>
      </c>
      <c r="BL40" s="25"/>
      <c r="BM40" s="92">
        <f t="shared" si="43"/>
        <v>0</v>
      </c>
      <c r="BN40" s="10">
        <f t="shared" si="44"/>
        <v>0</v>
      </c>
      <c r="BO40" s="25"/>
      <c r="BP40" s="92">
        <f t="shared" si="45"/>
        <v>0</v>
      </c>
      <c r="BQ40" s="10">
        <f t="shared" si="46"/>
        <v>0</v>
      </c>
      <c r="BR40" s="25"/>
      <c r="BS40" s="92">
        <f t="shared" si="47"/>
        <v>0</v>
      </c>
      <c r="BT40" s="10">
        <f t="shared" si="48"/>
        <v>0</v>
      </c>
      <c r="BU40" s="119">
        <f t="shared" si="49"/>
        <v>0</v>
      </c>
      <c r="BV40" s="25"/>
      <c r="BW40" s="92">
        <f t="shared" si="50"/>
        <v>0</v>
      </c>
      <c r="BX40" s="10">
        <f t="shared" si="51"/>
        <v>0</v>
      </c>
      <c r="BY40" s="25"/>
      <c r="BZ40" s="92">
        <f t="shared" si="52"/>
        <v>0</v>
      </c>
      <c r="CA40" s="10">
        <f t="shared" si="53"/>
        <v>0</v>
      </c>
      <c r="CB40" s="25"/>
      <c r="CC40" s="92">
        <f t="shared" si="54"/>
        <v>0</v>
      </c>
      <c r="CD40" s="10">
        <f t="shared" si="55"/>
        <v>0</v>
      </c>
      <c r="CE40" s="119">
        <f t="shared" si="56"/>
        <v>0</v>
      </c>
      <c r="CF40" s="25"/>
      <c r="CG40" s="92">
        <f t="shared" si="57"/>
        <v>0</v>
      </c>
      <c r="CH40" s="10">
        <f t="shared" si="58"/>
        <v>0</v>
      </c>
      <c r="CI40" s="25"/>
      <c r="CJ40" s="92">
        <f t="shared" si="59"/>
        <v>0</v>
      </c>
      <c r="CK40" s="10">
        <f t="shared" si="60"/>
        <v>0</v>
      </c>
      <c r="CL40" s="25"/>
      <c r="CM40" s="92">
        <f t="shared" si="61"/>
        <v>0</v>
      </c>
      <c r="CN40" s="10">
        <f t="shared" si="62"/>
        <v>0</v>
      </c>
      <c r="CO40" s="119">
        <f t="shared" si="63"/>
        <v>0</v>
      </c>
      <c r="CP40" s="25"/>
      <c r="CQ40" s="92">
        <f t="shared" si="64"/>
        <v>0</v>
      </c>
      <c r="CR40" s="10">
        <f t="shared" si="65"/>
        <v>0</v>
      </c>
      <c r="CS40" s="25"/>
      <c r="CT40" s="92">
        <f t="shared" si="66"/>
        <v>0</v>
      </c>
      <c r="CU40" s="10">
        <f t="shared" si="67"/>
        <v>0</v>
      </c>
      <c r="CV40" s="25"/>
      <c r="CW40" s="92">
        <f t="shared" si="68"/>
        <v>0</v>
      </c>
      <c r="CX40" s="10">
        <f t="shared" si="69"/>
        <v>0</v>
      </c>
      <c r="CY40" s="119">
        <f t="shared" si="70"/>
        <v>0</v>
      </c>
      <c r="CZ40" s="25"/>
      <c r="DA40" s="92">
        <f t="shared" si="71"/>
        <v>0</v>
      </c>
      <c r="DB40" s="10">
        <f t="shared" si="72"/>
        <v>0</v>
      </c>
      <c r="DC40" s="25"/>
      <c r="DD40" s="92">
        <f t="shared" si="73"/>
        <v>0</v>
      </c>
      <c r="DE40" s="10">
        <f t="shared" si="74"/>
        <v>0</v>
      </c>
      <c r="DF40" s="25"/>
      <c r="DG40" s="92">
        <f t="shared" si="75"/>
        <v>0</v>
      </c>
      <c r="DH40" s="10">
        <f t="shared" si="76"/>
        <v>0</v>
      </c>
      <c r="DI40" s="119">
        <f t="shared" si="77"/>
        <v>0</v>
      </c>
      <c r="DJ40" s="25"/>
      <c r="DK40" s="92">
        <f t="shared" si="78"/>
        <v>0</v>
      </c>
      <c r="DL40" s="10">
        <f t="shared" si="79"/>
        <v>0</v>
      </c>
      <c r="DM40" s="25"/>
      <c r="DN40" s="92">
        <f t="shared" si="80"/>
        <v>0</v>
      </c>
      <c r="DO40" s="10">
        <f t="shared" si="81"/>
        <v>0</v>
      </c>
      <c r="DP40" s="25"/>
      <c r="DQ40" s="92">
        <f t="shared" si="82"/>
        <v>0</v>
      </c>
      <c r="DR40" s="10">
        <f t="shared" si="83"/>
        <v>0</v>
      </c>
      <c r="DS40" s="119">
        <f t="shared" si="84"/>
        <v>0</v>
      </c>
      <c r="DT40" s="25"/>
      <c r="DU40" s="92">
        <f t="shared" si="85"/>
        <v>0</v>
      </c>
      <c r="DV40" s="10">
        <f t="shared" si="86"/>
        <v>0</v>
      </c>
      <c r="DW40" s="25"/>
      <c r="DX40" s="92">
        <f t="shared" si="87"/>
        <v>0</v>
      </c>
      <c r="DY40" s="10">
        <f t="shared" si="88"/>
        <v>0</v>
      </c>
      <c r="DZ40" s="25"/>
      <c r="EA40" s="92">
        <f t="shared" si="89"/>
        <v>0</v>
      </c>
      <c r="EB40" s="10">
        <f t="shared" si="90"/>
        <v>0</v>
      </c>
      <c r="EC40" s="119">
        <f t="shared" si="91"/>
        <v>0</v>
      </c>
      <c r="ED40" s="25"/>
      <c r="EE40" s="92">
        <f t="shared" si="92"/>
        <v>0</v>
      </c>
      <c r="EF40" s="10">
        <f t="shared" si="93"/>
        <v>0</v>
      </c>
      <c r="EG40" s="25"/>
      <c r="EH40" s="92">
        <f t="shared" si="94"/>
        <v>0</v>
      </c>
      <c r="EI40" s="10">
        <f t="shared" si="95"/>
        <v>0</v>
      </c>
      <c r="EJ40" s="25"/>
      <c r="EK40" s="92">
        <f t="shared" si="96"/>
        <v>0</v>
      </c>
      <c r="EL40" s="10">
        <f t="shared" si="97"/>
        <v>0</v>
      </c>
      <c r="EM40" s="119">
        <f t="shared" si="98"/>
        <v>0</v>
      </c>
      <c r="EN40" s="25"/>
      <c r="EO40" s="92">
        <f t="shared" si="99"/>
        <v>0</v>
      </c>
      <c r="EP40" s="10">
        <f t="shared" si="100"/>
        <v>0</v>
      </c>
      <c r="EQ40" s="25"/>
      <c r="ER40" s="92">
        <f t="shared" si="101"/>
        <v>0</v>
      </c>
      <c r="ES40" s="10">
        <f t="shared" si="102"/>
        <v>0</v>
      </c>
      <c r="ET40" s="25"/>
      <c r="EU40" s="92">
        <f t="shared" si="225"/>
        <v>0</v>
      </c>
      <c r="EV40" s="10">
        <f t="shared" si="104"/>
        <v>0</v>
      </c>
      <c r="EW40" s="119">
        <f t="shared" si="226"/>
        <v>0</v>
      </c>
      <c r="EX40" s="25"/>
      <c r="EY40" s="92">
        <f t="shared" si="106"/>
        <v>0</v>
      </c>
      <c r="EZ40" s="10">
        <f t="shared" si="107"/>
        <v>0</v>
      </c>
      <c r="FA40" s="25"/>
      <c r="FB40" s="92">
        <f t="shared" si="108"/>
        <v>0</v>
      </c>
      <c r="FC40" s="10">
        <f t="shared" si="109"/>
        <v>0</v>
      </c>
      <c r="FD40" s="25"/>
      <c r="FE40" s="92">
        <f t="shared" si="110"/>
        <v>0</v>
      </c>
      <c r="FF40" s="10">
        <f t="shared" si="111"/>
        <v>0</v>
      </c>
      <c r="FG40" s="119">
        <f t="shared" si="112"/>
        <v>0</v>
      </c>
      <c r="FH40" s="25"/>
      <c r="FI40" s="92">
        <f t="shared" si="113"/>
        <v>0</v>
      </c>
      <c r="FJ40" s="10">
        <f t="shared" si="114"/>
        <v>0</v>
      </c>
      <c r="FK40" s="25"/>
      <c r="FL40" s="92">
        <f t="shared" si="115"/>
        <v>0</v>
      </c>
      <c r="FM40" s="10">
        <f t="shared" si="116"/>
        <v>0</v>
      </c>
      <c r="FN40" s="25"/>
      <c r="FO40" s="92">
        <f t="shared" si="117"/>
        <v>0</v>
      </c>
      <c r="FP40" s="10">
        <f t="shared" si="118"/>
        <v>0</v>
      </c>
      <c r="FQ40" s="119">
        <f t="shared" si="119"/>
        <v>0</v>
      </c>
      <c r="FR40" s="25"/>
      <c r="FS40" s="92">
        <f t="shared" si="120"/>
        <v>0</v>
      </c>
      <c r="FT40" s="10">
        <f t="shared" si="121"/>
        <v>0</v>
      </c>
      <c r="FU40" s="25"/>
      <c r="FV40" s="92">
        <f t="shared" si="122"/>
        <v>0</v>
      </c>
      <c r="FW40" s="10">
        <f t="shared" si="123"/>
        <v>0</v>
      </c>
      <c r="FX40" s="25"/>
      <c r="FY40" s="92">
        <f t="shared" si="124"/>
        <v>0</v>
      </c>
      <c r="FZ40" s="10">
        <f t="shared" si="125"/>
        <v>0</v>
      </c>
      <c r="GA40" s="119">
        <f t="shared" si="126"/>
        <v>0</v>
      </c>
      <c r="GB40" s="25"/>
      <c r="GC40" s="92">
        <f t="shared" si="127"/>
        <v>0</v>
      </c>
      <c r="GD40" s="10">
        <f t="shared" si="128"/>
        <v>0</v>
      </c>
      <c r="GE40" s="25"/>
      <c r="GF40" s="92">
        <f t="shared" si="129"/>
        <v>0</v>
      </c>
      <c r="GG40" s="10">
        <f t="shared" si="130"/>
        <v>0</v>
      </c>
      <c r="GH40" s="25"/>
      <c r="GI40" s="92">
        <f t="shared" si="131"/>
        <v>0</v>
      </c>
      <c r="GJ40" s="10">
        <f t="shared" si="132"/>
        <v>0</v>
      </c>
      <c r="GK40" s="119">
        <f t="shared" si="133"/>
        <v>0</v>
      </c>
      <c r="GL40" s="25"/>
      <c r="GM40" s="92">
        <f t="shared" si="134"/>
        <v>0</v>
      </c>
      <c r="GN40" s="10">
        <f t="shared" si="135"/>
        <v>0</v>
      </c>
      <c r="GO40" s="25"/>
      <c r="GP40" s="92">
        <f t="shared" si="136"/>
        <v>0</v>
      </c>
      <c r="GQ40" s="10">
        <f t="shared" si="137"/>
        <v>0</v>
      </c>
      <c r="GR40" s="25"/>
      <c r="GS40" s="92">
        <f t="shared" si="138"/>
        <v>0</v>
      </c>
      <c r="GT40" s="10">
        <f t="shared" si="139"/>
        <v>0</v>
      </c>
      <c r="GU40" s="119">
        <f t="shared" si="140"/>
        <v>0</v>
      </c>
      <c r="GV40" s="25"/>
      <c r="GW40" s="92">
        <f t="shared" si="141"/>
        <v>0</v>
      </c>
      <c r="GX40" s="10">
        <f t="shared" si="142"/>
        <v>0</v>
      </c>
      <c r="GY40" s="25"/>
      <c r="GZ40" s="92">
        <f t="shared" si="143"/>
        <v>0</v>
      </c>
      <c r="HA40" s="10">
        <f t="shared" si="144"/>
        <v>0</v>
      </c>
      <c r="HB40" s="25"/>
      <c r="HC40" s="92">
        <f t="shared" si="145"/>
        <v>0</v>
      </c>
      <c r="HD40" s="10">
        <f t="shared" si="146"/>
        <v>0</v>
      </c>
      <c r="HE40" s="119">
        <f t="shared" si="147"/>
        <v>0</v>
      </c>
      <c r="HF40" s="25"/>
      <c r="HG40" s="92">
        <f t="shared" si="148"/>
        <v>0</v>
      </c>
      <c r="HH40" s="10">
        <f t="shared" si="149"/>
        <v>0</v>
      </c>
      <c r="HI40" s="25"/>
      <c r="HJ40" s="92">
        <f t="shared" si="150"/>
        <v>0</v>
      </c>
      <c r="HK40" s="10">
        <f t="shared" si="151"/>
        <v>0</v>
      </c>
      <c r="HL40" s="25"/>
      <c r="HM40" s="92">
        <f t="shared" si="152"/>
        <v>0</v>
      </c>
      <c r="HN40" s="10">
        <f t="shared" si="153"/>
        <v>0</v>
      </c>
      <c r="HO40" s="119">
        <f t="shared" si="154"/>
        <v>0</v>
      </c>
      <c r="HP40" s="25"/>
      <c r="HQ40" s="92">
        <f t="shared" si="155"/>
        <v>0</v>
      </c>
      <c r="HR40" s="10">
        <f t="shared" si="156"/>
        <v>0</v>
      </c>
      <c r="HS40" s="25"/>
      <c r="HT40" s="92">
        <f t="shared" si="157"/>
        <v>0</v>
      </c>
      <c r="HU40" s="10">
        <f t="shared" si="158"/>
        <v>0</v>
      </c>
      <c r="HV40" s="25"/>
      <c r="HW40" s="92">
        <f t="shared" si="159"/>
        <v>0</v>
      </c>
      <c r="HX40" s="10">
        <f t="shared" si="160"/>
        <v>0</v>
      </c>
      <c r="HY40" s="119">
        <f t="shared" si="161"/>
        <v>0</v>
      </c>
      <c r="HZ40" s="25"/>
      <c r="IA40" s="92">
        <f t="shared" si="162"/>
        <v>0</v>
      </c>
      <c r="IB40" s="10">
        <f t="shared" si="163"/>
        <v>0</v>
      </c>
      <c r="IC40" s="25"/>
      <c r="ID40" s="92">
        <f t="shared" si="164"/>
        <v>0</v>
      </c>
      <c r="IE40" s="10">
        <f t="shared" si="165"/>
        <v>0</v>
      </c>
      <c r="IF40" s="25"/>
      <c r="IG40" s="92">
        <f t="shared" si="166"/>
        <v>0</v>
      </c>
      <c r="IH40" s="10">
        <f t="shared" si="167"/>
        <v>0</v>
      </c>
      <c r="II40" s="119">
        <f t="shared" si="168"/>
        <v>0</v>
      </c>
      <c r="IJ40" s="25"/>
      <c r="IK40" s="92">
        <f t="shared" si="169"/>
        <v>0</v>
      </c>
      <c r="IL40" s="10">
        <f t="shared" si="170"/>
        <v>0</v>
      </c>
      <c r="IM40" s="25"/>
      <c r="IN40" s="92">
        <f t="shared" si="171"/>
        <v>0</v>
      </c>
      <c r="IO40" s="10">
        <f t="shared" si="172"/>
        <v>0</v>
      </c>
      <c r="IP40" s="25"/>
      <c r="IQ40" s="92">
        <f t="shared" si="173"/>
        <v>0</v>
      </c>
      <c r="IR40" s="10">
        <f t="shared" si="174"/>
        <v>0</v>
      </c>
      <c r="IS40" s="119">
        <f t="shared" si="175"/>
        <v>0</v>
      </c>
      <c r="IT40" s="25"/>
      <c r="IU40" s="92">
        <f t="shared" si="176"/>
        <v>0</v>
      </c>
      <c r="IV40" s="10">
        <f t="shared" si="177"/>
        <v>0</v>
      </c>
      <c r="IW40" s="25"/>
      <c r="IX40" s="92">
        <f t="shared" si="178"/>
        <v>0</v>
      </c>
      <c r="IY40" s="10">
        <f t="shared" si="179"/>
        <v>0</v>
      </c>
      <c r="IZ40" s="25"/>
      <c r="JA40" s="92">
        <f t="shared" si="180"/>
        <v>0</v>
      </c>
      <c r="JB40" s="10">
        <f t="shared" si="181"/>
        <v>0</v>
      </c>
      <c r="JC40" s="119">
        <f t="shared" si="182"/>
        <v>0</v>
      </c>
      <c r="JD40" s="25"/>
      <c r="JE40" s="92">
        <f t="shared" si="183"/>
        <v>0</v>
      </c>
      <c r="JF40" s="10">
        <f t="shared" si="184"/>
        <v>0</v>
      </c>
      <c r="JG40" s="25"/>
      <c r="JH40" s="92">
        <f t="shared" si="185"/>
        <v>0</v>
      </c>
      <c r="JI40" s="10">
        <f t="shared" si="186"/>
        <v>0</v>
      </c>
      <c r="JJ40" s="25"/>
      <c r="JK40" s="92">
        <f t="shared" si="187"/>
        <v>0</v>
      </c>
      <c r="JL40" s="10">
        <f t="shared" si="188"/>
        <v>0</v>
      </c>
      <c r="JM40" s="119">
        <f t="shared" si="189"/>
        <v>0</v>
      </c>
      <c r="JN40" s="25"/>
      <c r="JO40" s="92">
        <f t="shared" si="190"/>
        <v>0</v>
      </c>
      <c r="JP40" s="10">
        <f t="shared" si="191"/>
        <v>0</v>
      </c>
      <c r="JQ40" s="25"/>
      <c r="JR40" s="92">
        <f t="shared" si="192"/>
        <v>0</v>
      </c>
      <c r="JS40" s="10">
        <f t="shared" si="193"/>
        <v>0</v>
      </c>
      <c r="JT40" s="25"/>
      <c r="JU40" s="92">
        <f t="shared" si="194"/>
        <v>0</v>
      </c>
      <c r="JV40" s="10">
        <f t="shared" si="195"/>
        <v>0</v>
      </c>
      <c r="JW40" s="119">
        <f t="shared" si="196"/>
        <v>0</v>
      </c>
      <c r="JX40" s="25"/>
      <c r="JY40" s="92">
        <f t="shared" si="197"/>
        <v>0</v>
      </c>
      <c r="JZ40" s="10">
        <f t="shared" si="198"/>
        <v>0</v>
      </c>
      <c r="KA40" s="25"/>
      <c r="KB40" s="92">
        <f t="shared" si="199"/>
        <v>0</v>
      </c>
      <c r="KC40" s="10">
        <f t="shared" si="200"/>
        <v>0</v>
      </c>
      <c r="KD40" s="25"/>
      <c r="KE40" s="92">
        <f t="shared" si="201"/>
        <v>0</v>
      </c>
      <c r="KF40" s="10">
        <f t="shared" si="202"/>
        <v>0</v>
      </c>
      <c r="KG40" s="119">
        <f t="shared" si="203"/>
        <v>0</v>
      </c>
      <c r="KH40" s="25"/>
      <c r="KI40" s="92">
        <f t="shared" si="204"/>
        <v>0</v>
      </c>
      <c r="KJ40" s="10">
        <f t="shared" si="205"/>
        <v>0</v>
      </c>
      <c r="KK40" s="25"/>
      <c r="KL40" s="92">
        <f t="shared" si="206"/>
        <v>0</v>
      </c>
      <c r="KM40" s="10">
        <f t="shared" si="207"/>
        <v>0</v>
      </c>
      <c r="KN40" s="25"/>
      <c r="KO40" s="92">
        <f t="shared" si="208"/>
        <v>0</v>
      </c>
      <c r="KP40" s="10">
        <f t="shared" si="209"/>
        <v>0</v>
      </c>
      <c r="KQ40" s="119">
        <f t="shared" si="210"/>
        <v>0</v>
      </c>
      <c r="KR40" s="25"/>
      <c r="KS40" s="92">
        <f t="shared" si="211"/>
        <v>0</v>
      </c>
      <c r="KT40" s="10">
        <f t="shared" si="212"/>
        <v>0</v>
      </c>
      <c r="KU40" s="25"/>
      <c r="KV40" s="92">
        <f t="shared" si="213"/>
        <v>0</v>
      </c>
      <c r="KW40" s="10">
        <f t="shared" si="214"/>
        <v>0</v>
      </c>
      <c r="KX40" s="25"/>
      <c r="KY40" s="92">
        <f t="shared" si="215"/>
        <v>0</v>
      </c>
      <c r="KZ40" s="10">
        <f t="shared" si="216"/>
        <v>0</v>
      </c>
      <c r="LA40" s="119">
        <f t="shared" si="217"/>
        <v>0</v>
      </c>
      <c r="LC40" s="100">
        <f t="shared" si="218"/>
        <v>0</v>
      </c>
      <c r="LD40" s="100">
        <f t="shared" si="5"/>
        <v>0</v>
      </c>
    </row>
    <row r="41" spans="1:316" x14ac:dyDescent="0.25">
      <c r="A41" s="434" t="s">
        <v>22</v>
      </c>
      <c r="B41" s="12">
        <v>130000</v>
      </c>
      <c r="C41" s="4">
        <v>200000</v>
      </c>
      <c r="D41" s="25"/>
      <c r="E41" s="92">
        <f t="shared" si="6"/>
        <v>0</v>
      </c>
      <c r="F41" s="10">
        <f t="shared" si="0"/>
        <v>0</v>
      </c>
      <c r="G41" s="25"/>
      <c r="H41" s="92">
        <f t="shared" si="1"/>
        <v>0</v>
      </c>
      <c r="I41" s="10">
        <f t="shared" si="2"/>
        <v>0</v>
      </c>
      <c r="J41" s="25"/>
      <c r="K41" s="92">
        <f t="shared" si="3"/>
        <v>0</v>
      </c>
      <c r="L41" s="10">
        <f t="shared" si="4"/>
        <v>0</v>
      </c>
      <c r="M41" s="119">
        <f t="shared" si="223"/>
        <v>0</v>
      </c>
      <c r="N41" s="25"/>
      <c r="O41" s="92">
        <f t="shared" si="8"/>
        <v>0</v>
      </c>
      <c r="P41" s="10">
        <f t="shared" si="9"/>
        <v>0</v>
      </c>
      <c r="Q41" s="25"/>
      <c r="R41" s="92">
        <f t="shared" si="10"/>
        <v>0</v>
      </c>
      <c r="S41" s="10">
        <f t="shared" si="11"/>
        <v>0</v>
      </c>
      <c r="T41" s="25"/>
      <c r="U41" s="92">
        <f t="shared" si="12"/>
        <v>0</v>
      </c>
      <c r="V41" s="10">
        <f t="shared" si="13"/>
        <v>0</v>
      </c>
      <c r="W41" s="119">
        <f t="shared" si="219"/>
        <v>0</v>
      </c>
      <c r="X41" s="25"/>
      <c r="Y41" s="92">
        <f t="shared" si="15"/>
        <v>0</v>
      </c>
      <c r="Z41" s="10">
        <f t="shared" si="16"/>
        <v>0</v>
      </c>
      <c r="AA41" s="25"/>
      <c r="AB41" s="92">
        <f t="shared" si="17"/>
        <v>0</v>
      </c>
      <c r="AC41" s="10">
        <f t="shared" si="18"/>
        <v>0</v>
      </c>
      <c r="AD41" s="25"/>
      <c r="AE41" s="92">
        <f t="shared" si="19"/>
        <v>0</v>
      </c>
      <c r="AF41" s="10">
        <f t="shared" si="20"/>
        <v>0</v>
      </c>
      <c r="AG41" s="119">
        <f t="shared" si="220"/>
        <v>0</v>
      </c>
      <c r="AH41" s="25"/>
      <c r="AI41" s="92">
        <f t="shared" si="22"/>
        <v>0</v>
      </c>
      <c r="AJ41" s="10">
        <f t="shared" si="23"/>
        <v>0</v>
      </c>
      <c r="AK41" s="25"/>
      <c r="AL41" s="92">
        <f t="shared" si="24"/>
        <v>0</v>
      </c>
      <c r="AM41" s="10">
        <f t="shared" si="25"/>
        <v>0</v>
      </c>
      <c r="AN41" s="25"/>
      <c r="AO41" s="92">
        <f t="shared" si="26"/>
        <v>0</v>
      </c>
      <c r="AP41" s="10">
        <f t="shared" si="27"/>
        <v>0</v>
      </c>
      <c r="AQ41" s="119">
        <f t="shared" si="222"/>
        <v>0</v>
      </c>
      <c r="AR41" s="25"/>
      <c r="AS41" s="92">
        <f t="shared" si="29"/>
        <v>0</v>
      </c>
      <c r="AT41" s="10">
        <f t="shared" si="30"/>
        <v>0</v>
      </c>
      <c r="AU41" s="25"/>
      <c r="AV41" s="92">
        <f t="shared" si="31"/>
        <v>0</v>
      </c>
      <c r="AW41" s="10">
        <f t="shared" si="32"/>
        <v>0</v>
      </c>
      <c r="AX41" s="25"/>
      <c r="AY41" s="92">
        <f t="shared" si="33"/>
        <v>0</v>
      </c>
      <c r="AZ41" s="10">
        <f t="shared" si="34"/>
        <v>0</v>
      </c>
      <c r="BA41" s="119">
        <f t="shared" si="224"/>
        <v>0</v>
      </c>
      <c r="BB41" s="25"/>
      <c r="BC41" s="92">
        <f t="shared" si="36"/>
        <v>0</v>
      </c>
      <c r="BD41" s="10">
        <f t="shared" si="37"/>
        <v>0</v>
      </c>
      <c r="BE41" s="25"/>
      <c r="BF41" s="92">
        <f t="shared" si="38"/>
        <v>0</v>
      </c>
      <c r="BG41" s="10">
        <f t="shared" si="39"/>
        <v>0</v>
      </c>
      <c r="BH41" s="25"/>
      <c r="BI41" s="92">
        <f t="shared" si="40"/>
        <v>0</v>
      </c>
      <c r="BJ41" s="10">
        <f t="shared" si="41"/>
        <v>0</v>
      </c>
      <c r="BK41" s="119">
        <f t="shared" si="221"/>
        <v>0</v>
      </c>
      <c r="BL41" s="25"/>
      <c r="BM41" s="92">
        <f t="shared" si="43"/>
        <v>0</v>
      </c>
      <c r="BN41" s="10">
        <f t="shared" si="44"/>
        <v>0</v>
      </c>
      <c r="BO41" s="25"/>
      <c r="BP41" s="92">
        <f t="shared" si="45"/>
        <v>0</v>
      </c>
      <c r="BQ41" s="10">
        <f t="shared" si="46"/>
        <v>0</v>
      </c>
      <c r="BR41" s="25"/>
      <c r="BS41" s="92">
        <f t="shared" si="47"/>
        <v>0</v>
      </c>
      <c r="BT41" s="10">
        <f t="shared" si="48"/>
        <v>0</v>
      </c>
      <c r="BU41" s="119">
        <f t="shared" si="49"/>
        <v>0</v>
      </c>
      <c r="BV41" s="25"/>
      <c r="BW41" s="92">
        <f t="shared" si="50"/>
        <v>0</v>
      </c>
      <c r="BX41" s="10">
        <f t="shared" si="51"/>
        <v>0</v>
      </c>
      <c r="BY41" s="25"/>
      <c r="BZ41" s="92">
        <f t="shared" si="52"/>
        <v>0</v>
      </c>
      <c r="CA41" s="10">
        <f t="shared" si="53"/>
        <v>0</v>
      </c>
      <c r="CB41" s="25"/>
      <c r="CC41" s="92">
        <f t="shared" si="54"/>
        <v>0</v>
      </c>
      <c r="CD41" s="10">
        <f t="shared" si="55"/>
        <v>0</v>
      </c>
      <c r="CE41" s="119">
        <f t="shared" si="56"/>
        <v>0</v>
      </c>
      <c r="CF41" s="25"/>
      <c r="CG41" s="92">
        <f t="shared" si="57"/>
        <v>0</v>
      </c>
      <c r="CH41" s="10">
        <f t="shared" si="58"/>
        <v>0</v>
      </c>
      <c r="CI41" s="25"/>
      <c r="CJ41" s="92">
        <f t="shared" si="59"/>
        <v>0</v>
      </c>
      <c r="CK41" s="10">
        <f t="shared" si="60"/>
        <v>0</v>
      </c>
      <c r="CL41" s="25"/>
      <c r="CM41" s="92">
        <f t="shared" si="61"/>
        <v>0</v>
      </c>
      <c r="CN41" s="10">
        <f t="shared" si="62"/>
        <v>0</v>
      </c>
      <c r="CO41" s="119">
        <f t="shared" si="63"/>
        <v>0</v>
      </c>
      <c r="CP41" s="25"/>
      <c r="CQ41" s="92">
        <f t="shared" si="64"/>
        <v>0</v>
      </c>
      <c r="CR41" s="10">
        <f t="shared" si="65"/>
        <v>0</v>
      </c>
      <c r="CS41" s="25"/>
      <c r="CT41" s="92">
        <f t="shared" si="66"/>
        <v>0</v>
      </c>
      <c r="CU41" s="10">
        <f t="shared" si="67"/>
        <v>0</v>
      </c>
      <c r="CV41" s="25"/>
      <c r="CW41" s="92">
        <f t="shared" si="68"/>
        <v>0</v>
      </c>
      <c r="CX41" s="10">
        <f t="shared" si="69"/>
        <v>0</v>
      </c>
      <c r="CY41" s="119">
        <f t="shared" si="70"/>
        <v>0</v>
      </c>
      <c r="CZ41" s="25"/>
      <c r="DA41" s="92">
        <f t="shared" si="71"/>
        <v>0</v>
      </c>
      <c r="DB41" s="10">
        <f t="shared" si="72"/>
        <v>0</v>
      </c>
      <c r="DC41" s="25"/>
      <c r="DD41" s="92">
        <f t="shared" si="73"/>
        <v>0</v>
      </c>
      <c r="DE41" s="10">
        <f t="shared" si="74"/>
        <v>0</v>
      </c>
      <c r="DF41" s="25"/>
      <c r="DG41" s="92">
        <f t="shared" si="75"/>
        <v>0</v>
      </c>
      <c r="DH41" s="10">
        <f t="shared" si="76"/>
        <v>0</v>
      </c>
      <c r="DI41" s="119">
        <f t="shared" si="77"/>
        <v>0</v>
      </c>
      <c r="DJ41" s="25"/>
      <c r="DK41" s="92">
        <f t="shared" si="78"/>
        <v>0</v>
      </c>
      <c r="DL41" s="10">
        <f t="shared" si="79"/>
        <v>0</v>
      </c>
      <c r="DM41" s="25"/>
      <c r="DN41" s="92">
        <f t="shared" si="80"/>
        <v>0</v>
      </c>
      <c r="DO41" s="10">
        <f t="shared" si="81"/>
        <v>0</v>
      </c>
      <c r="DP41" s="25"/>
      <c r="DQ41" s="92">
        <f t="shared" si="82"/>
        <v>0</v>
      </c>
      <c r="DR41" s="10">
        <f t="shared" si="83"/>
        <v>0</v>
      </c>
      <c r="DS41" s="119">
        <f t="shared" si="84"/>
        <v>0</v>
      </c>
      <c r="DT41" s="25"/>
      <c r="DU41" s="92">
        <f t="shared" si="85"/>
        <v>0</v>
      </c>
      <c r="DV41" s="10">
        <f t="shared" si="86"/>
        <v>0</v>
      </c>
      <c r="DW41" s="25"/>
      <c r="DX41" s="92">
        <f t="shared" si="87"/>
        <v>0</v>
      </c>
      <c r="DY41" s="10">
        <f t="shared" si="88"/>
        <v>0</v>
      </c>
      <c r="DZ41" s="25"/>
      <c r="EA41" s="92">
        <f t="shared" si="89"/>
        <v>0</v>
      </c>
      <c r="EB41" s="10">
        <f t="shared" si="90"/>
        <v>0</v>
      </c>
      <c r="EC41" s="119">
        <f t="shared" si="91"/>
        <v>0</v>
      </c>
      <c r="ED41" s="25"/>
      <c r="EE41" s="92">
        <f t="shared" si="92"/>
        <v>0</v>
      </c>
      <c r="EF41" s="10">
        <f t="shared" si="93"/>
        <v>0</v>
      </c>
      <c r="EG41" s="25"/>
      <c r="EH41" s="92">
        <f t="shared" si="94"/>
        <v>0</v>
      </c>
      <c r="EI41" s="10">
        <f t="shared" si="95"/>
        <v>0</v>
      </c>
      <c r="EJ41" s="25"/>
      <c r="EK41" s="92">
        <f t="shared" si="96"/>
        <v>0</v>
      </c>
      <c r="EL41" s="10">
        <f t="shared" si="97"/>
        <v>0</v>
      </c>
      <c r="EM41" s="119">
        <f t="shared" si="98"/>
        <v>0</v>
      </c>
      <c r="EN41" s="25"/>
      <c r="EO41" s="92">
        <f t="shared" si="99"/>
        <v>0</v>
      </c>
      <c r="EP41" s="10">
        <f t="shared" si="100"/>
        <v>0</v>
      </c>
      <c r="EQ41" s="25"/>
      <c r="ER41" s="92">
        <f t="shared" si="101"/>
        <v>0</v>
      </c>
      <c r="ES41" s="10">
        <f t="shared" si="102"/>
        <v>0</v>
      </c>
      <c r="ET41" s="25"/>
      <c r="EU41" s="92">
        <f t="shared" si="225"/>
        <v>0</v>
      </c>
      <c r="EV41" s="10">
        <f t="shared" si="104"/>
        <v>0</v>
      </c>
      <c r="EW41" s="119">
        <f t="shared" si="226"/>
        <v>0</v>
      </c>
      <c r="EX41" s="25"/>
      <c r="EY41" s="92">
        <f t="shared" si="106"/>
        <v>0</v>
      </c>
      <c r="EZ41" s="10">
        <f t="shared" si="107"/>
        <v>0</v>
      </c>
      <c r="FA41" s="25"/>
      <c r="FB41" s="92">
        <f t="shared" si="108"/>
        <v>0</v>
      </c>
      <c r="FC41" s="10">
        <f t="shared" si="109"/>
        <v>0</v>
      </c>
      <c r="FD41" s="25"/>
      <c r="FE41" s="92">
        <f t="shared" si="110"/>
        <v>0</v>
      </c>
      <c r="FF41" s="10">
        <f t="shared" si="111"/>
        <v>0</v>
      </c>
      <c r="FG41" s="119">
        <f t="shared" si="112"/>
        <v>0</v>
      </c>
      <c r="FH41" s="25"/>
      <c r="FI41" s="92">
        <f t="shared" si="113"/>
        <v>0</v>
      </c>
      <c r="FJ41" s="10">
        <f t="shared" si="114"/>
        <v>0</v>
      </c>
      <c r="FK41" s="25"/>
      <c r="FL41" s="92">
        <f t="shared" si="115"/>
        <v>0</v>
      </c>
      <c r="FM41" s="10">
        <f t="shared" si="116"/>
        <v>0</v>
      </c>
      <c r="FN41" s="25"/>
      <c r="FO41" s="92">
        <f t="shared" si="117"/>
        <v>0</v>
      </c>
      <c r="FP41" s="10">
        <f t="shared" si="118"/>
        <v>0</v>
      </c>
      <c r="FQ41" s="119">
        <f t="shared" si="119"/>
        <v>0</v>
      </c>
      <c r="FR41" s="25"/>
      <c r="FS41" s="92">
        <f t="shared" si="120"/>
        <v>0</v>
      </c>
      <c r="FT41" s="10">
        <f t="shared" si="121"/>
        <v>0</v>
      </c>
      <c r="FU41" s="25"/>
      <c r="FV41" s="92">
        <f t="shared" si="122"/>
        <v>0</v>
      </c>
      <c r="FW41" s="10">
        <f t="shared" si="123"/>
        <v>0</v>
      </c>
      <c r="FX41" s="25"/>
      <c r="FY41" s="92">
        <f t="shared" si="124"/>
        <v>0</v>
      </c>
      <c r="FZ41" s="10">
        <f t="shared" si="125"/>
        <v>0</v>
      </c>
      <c r="GA41" s="119">
        <f t="shared" si="126"/>
        <v>0</v>
      </c>
      <c r="GB41" s="25"/>
      <c r="GC41" s="92">
        <f t="shared" si="127"/>
        <v>0</v>
      </c>
      <c r="GD41" s="10">
        <f t="shared" si="128"/>
        <v>0</v>
      </c>
      <c r="GE41" s="25"/>
      <c r="GF41" s="92">
        <f t="shared" si="129"/>
        <v>0</v>
      </c>
      <c r="GG41" s="10">
        <f t="shared" si="130"/>
        <v>0</v>
      </c>
      <c r="GH41" s="25"/>
      <c r="GI41" s="92">
        <f t="shared" si="131"/>
        <v>0</v>
      </c>
      <c r="GJ41" s="10">
        <f t="shared" si="132"/>
        <v>0</v>
      </c>
      <c r="GK41" s="119">
        <f t="shared" si="133"/>
        <v>0</v>
      </c>
      <c r="GL41" s="25"/>
      <c r="GM41" s="92">
        <f t="shared" si="134"/>
        <v>0</v>
      </c>
      <c r="GN41" s="10">
        <f t="shared" si="135"/>
        <v>0</v>
      </c>
      <c r="GO41" s="25"/>
      <c r="GP41" s="92">
        <f t="shared" si="136"/>
        <v>0</v>
      </c>
      <c r="GQ41" s="10">
        <f t="shared" si="137"/>
        <v>0</v>
      </c>
      <c r="GR41" s="25"/>
      <c r="GS41" s="92">
        <f t="shared" si="138"/>
        <v>0</v>
      </c>
      <c r="GT41" s="10">
        <f t="shared" si="139"/>
        <v>0</v>
      </c>
      <c r="GU41" s="119">
        <f t="shared" si="140"/>
        <v>0</v>
      </c>
      <c r="GV41" s="25"/>
      <c r="GW41" s="92">
        <f t="shared" si="141"/>
        <v>0</v>
      </c>
      <c r="GX41" s="10">
        <f t="shared" si="142"/>
        <v>0</v>
      </c>
      <c r="GY41" s="25"/>
      <c r="GZ41" s="92">
        <f t="shared" si="143"/>
        <v>0</v>
      </c>
      <c r="HA41" s="10">
        <f t="shared" si="144"/>
        <v>0</v>
      </c>
      <c r="HB41" s="25"/>
      <c r="HC41" s="92">
        <f t="shared" si="145"/>
        <v>0</v>
      </c>
      <c r="HD41" s="10">
        <f t="shared" si="146"/>
        <v>0</v>
      </c>
      <c r="HE41" s="119">
        <f t="shared" si="147"/>
        <v>0</v>
      </c>
      <c r="HF41" s="25"/>
      <c r="HG41" s="92">
        <f t="shared" si="148"/>
        <v>0</v>
      </c>
      <c r="HH41" s="10">
        <f t="shared" si="149"/>
        <v>0</v>
      </c>
      <c r="HI41" s="25"/>
      <c r="HJ41" s="92">
        <f t="shared" si="150"/>
        <v>0</v>
      </c>
      <c r="HK41" s="10">
        <f t="shared" si="151"/>
        <v>0</v>
      </c>
      <c r="HL41" s="25"/>
      <c r="HM41" s="92">
        <f t="shared" si="152"/>
        <v>0</v>
      </c>
      <c r="HN41" s="10">
        <f t="shared" si="153"/>
        <v>0</v>
      </c>
      <c r="HO41" s="119">
        <f t="shared" si="154"/>
        <v>0</v>
      </c>
      <c r="HP41" s="25"/>
      <c r="HQ41" s="92">
        <f t="shared" si="155"/>
        <v>0</v>
      </c>
      <c r="HR41" s="10">
        <f t="shared" si="156"/>
        <v>0</v>
      </c>
      <c r="HS41" s="25"/>
      <c r="HT41" s="92">
        <f t="shared" si="157"/>
        <v>0</v>
      </c>
      <c r="HU41" s="10">
        <f t="shared" si="158"/>
        <v>0</v>
      </c>
      <c r="HV41" s="25"/>
      <c r="HW41" s="92">
        <f t="shared" si="159"/>
        <v>0</v>
      </c>
      <c r="HX41" s="10">
        <f t="shared" si="160"/>
        <v>0</v>
      </c>
      <c r="HY41" s="119">
        <f t="shared" si="161"/>
        <v>0</v>
      </c>
      <c r="HZ41" s="25"/>
      <c r="IA41" s="92">
        <f t="shared" si="162"/>
        <v>0</v>
      </c>
      <c r="IB41" s="10">
        <f t="shared" si="163"/>
        <v>0</v>
      </c>
      <c r="IC41" s="25"/>
      <c r="ID41" s="92">
        <f t="shared" si="164"/>
        <v>0</v>
      </c>
      <c r="IE41" s="10">
        <f t="shared" si="165"/>
        <v>0</v>
      </c>
      <c r="IF41" s="25"/>
      <c r="IG41" s="92">
        <f t="shared" si="166"/>
        <v>0</v>
      </c>
      <c r="IH41" s="10">
        <f t="shared" si="167"/>
        <v>0</v>
      </c>
      <c r="II41" s="119">
        <f t="shared" si="168"/>
        <v>0</v>
      </c>
      <c r="IJ41" s="25"/>
      <c r="IK41" s="92">
        <f t="shared" si="169"/>
        <v>0</v>
      </c>
      <c r="IL41" s="10">
        <f t="shared" si="170"/>
        <v>0</v>
      </c>
      <c r="IM41" s="25"/>
      <c r="IN41" s="92">
        <f t="shared" si="171"/>
        <v>0</v>
      </c>
      <c r="IO41" s="10">
        <f t="shared" si="172"/>
        <v>0</v>
      </c>
      <c r="IP41" s="25"/>
      <c r="IQ41" s="92">
        <f t="shared" si="173"/>
        <v>0</v>
      </c>
      <c r="IR41" s="10">
        <f t="shared" si="174"/>
        <v>0</v>
      </c>
      <c r="IS41" s="119">
        <f t="shared" si="175"/>
        <v>0</v>
      </c>
      <c r="IT41" s="25"/>
      <c r="IU41" s="92">
        <f t="shared" si="176"/>
        <v>0</v>
      </c>
      <c r="IV41" s="10">
        <f t="shared" si="177"/>
        <v>0</v>
      </c>
      <c r="IW41" s="25"/>
      <c r="IX41" s="92">
        <f t="shared" si="178"/>
        <v>0</v>
      </c>
      <c r="IY41" s="10">
        <f t="shared" si="179"/>
        <v>0</v>
      </c>
      <c r="IZ41" s="25"/>
      <c r="JA41" s="92">
        <f t="shared" si="180"/>
        <v>0</v>
      </c>
      <c r="JB41" s="10">
        <f t="shared" si="181"/>
        <v>0</v>
      </c>
      <c r="JC41" s="119">
        <f t="shared" si="182"/>
        <v>0</v>
      </c>
      <c r="JD41" s="25"/>
      <c r="JE41" s="92">
        <f t="shared" si="183"/>
        <v>0</v>
      </c>
      <c r="JF41" s="10">
        <f t="shared" si="184"/>
        <v>0</v>
      </c>
      <c r="JG41" s="25"/>
      <c r="JH41" s="92">
        <f t="shared" si="185"/>
        <v>0</v>
      </c>
      <c r="JI41" s="10">
        <f t="shared" si="186"/>
        <v>0</v>
      </c>
      <c r="JJ41" s="25"/>
      <c r="JK41" s="92">
        <f t="shared" si="187"/>
        <v>0</v>
      </c>
      <c r="JL41" s="10">
        <f t="shared" si="188"/>
        <v>0</v>
      </c>
      <c r="JM41" s="119">
        <f t="shared" si="189"/>
        <v>0</v>
      </c>
      <c r="JN41" s="25"/>
      <c r="JO41" s="92">
        <f t="shared" si="190"/>
        <v>0</v>
      </c>
      <c r="JP41" s="10">
        <f t="shared" si="191"/>
        <v>0</v>
      </c>
      <c r="JQ41" s="25"/>
      <c r="JR41" s="92">
        <f t="shared" si="192"/>
        <v>0</v>
      </c>
      <c r="JS41" s="10">
        <f t="shared" si="193"/>
        <v>0</v>
      </c>
      <c r="JT41" s="25"/>
      <c r="JU41" s="92">
        <f t="shared" si="194"/>
        <v>0</v>
      </c>
      <c r="JV41" s="10">
        <f t="shared" si="195"/>
        <v>0</v>
      </c>
      <c r="JW41" s="119">
        <f t="shared" si="196"/>
        <v>0</v>
      </c>
      <c r="JX41" s="25"/>
      <c r="JY41" s="92">
        <f t="shared" si="197"/>
        <v>0</v>
      </c>
      <c r="JZ41" s="10">
        <f t="shared" si="198"/>
        <v>0</v>
      </c>
      <c r="KA41" s="25"/>
      <c r="KB41" s="92">
        <f t="shared" si="199"/>
        <v>0</v>
      </c>
      <c r="KC41" s="10">
        <f t="shared" si="200"/>
        <v>0</v>
      </c>
      <c r="KD41" s="25"/>
      <c r="KE41" s="92">
        <f t="shared" si="201"/>
        <v>0</v>
      </c>
      <c r="KF41" s="10">
        <f t="shared" si="202"/>
        <v>0</v>
      </c>
      <c r="KG41" s="119">
        <f t="shared" si="203"/>
        <v>0</v>
      </c>
      <c r="KH41" s="25"/>
      <c r="KI41" s="92">
        <f t="shared" si="204"/>
        <v>0</v>
      </c>
      <c r="KJ41" s="10">
        <f t="shared" si="205"/>
        <v>0</v>
      </c>
      <c r="KK41" s="25"/>
      <c r="KL41" s="92">
        <f t="shared" si="206"/>
        <v>0</v>
      </c>
      <c r="KM41" s="10">
        <f t="shared" si="207"/>
        <v>0</v>
      </c>
      <c r="KN41" s="25"/>
      <c r="KO41" s="92">
        <f t="shared" si="208"/>
        <v>0</v>
      </c>
      <c r="KP41" s="10">
        <f t="shared" si="209"/>
        <v>0</v>
      </c>
      <c r="KQ41" s="119">
        <f t="shared" si="210"/>
        <v>0</v>
      </c>
      <c r="KR41" s="25"/>
      <c r="KS41" s="92">
        <f t="shared" si="211"/>
        <v>0</v>
      </c>
      <c r="KT41" s="10">
        <f t="shared" si="212"/>
        <v>0</v>
      </c>
      <c r="KU41" s="25"/>
      <c r="KV41" s="92">
        <f t="shared" si="213"/>
        <v>0</v>
      </c>
      <c r="KW41" s="10">
        <f t="shared" si="214"/>
        <v>0</v>
      </c>
      <c r="KX41" s="25"/>
      <c r="KY41" s="92">
        <f t="shared" si="215"/>
        <v>0</v>
      </c>
      <c r="KZ41" s="10">
        <f t="shared" si="216"/>
        <v>0</v>
      </c>
      <c r="LA41" s="119">
        <f t="shared" si="217"/>
        <v>0</v>
      </c>
      <c r="LC41" s="100">
        <f t="shared" si="218"/>
        <v>0</v>
      </c>
      <c r="LD41" s="100">
        <f t="shared" si="5"/>
        <v>0</v>
      </c>
    </row>
    <row r="42" spans="1:316" x14ac:dyDescent="0.25">
      <c r="A42" s="119" t="s">
        <v>23</v>
      </c>
      <c r="B42" s="12">
        <v>35000</v>
      </c>
      <c r="C42" s="4">
        <v>60000</v>
      </c>
      <c r="D42" s="25">
        <f>1</f>
        <v>1</v>
      </c>
      <c r="E42" s="92">
        <f t="shared" si="6"/>
        <v>35000</v>
      </c>
      <c r="F42" s="10">
        <f t="shared" si="0"/>
        <v>60000</v>
      </c>
      <c r="G42" s="25">
        <f>1</f>
        <v>1</v>
      </c>
      <c r="H42" s="92">
        <f t="shared" si="1"/>
        <v>35000</v>
      </c>
      <c r="I42" s="10">
        <f t="shared" si="2"/>
        <v>60000</v>
      </c>
      <c r="J42" s="25"/>
      <c r="K42" s="92">
        <f t="shared" si="3"/>
        <v>0</v>
      </c>
      <c r="L42" s="10">
        <f t="shared" si="4"/>
        <v>0</v>
      </c>
      <c r="M42" s="119">
        <f t="shared" si="223"/>
        <v>2</v>
      </c>
      <c r="N42" s="25">
        <v>5</v>
      </c>
      <c r="O42" s="92">
        <f t="shared" si="8"/>
        <v>175000</v>
      </c>
      <c r="P42" s="10">
        <f t="shared" si="9"/>
        <v>300000</v>
      </c>
      <c r="Q42" s="25">
        <f>1</f>
        <v>1</v>
      </c>
      <c r="R42" s="92">
        <f t="shared" si="10"/>
        <v>35000</v>
      </c>
      <c r="S42" s="10">
        <f t="shared" si="11"/>
        <v>60000</v>
      </c>
      <c r="T42" s="25"/>
      <c r="U42" s="92">
        <f t="shared" si="12"/>
        <v>0</v>
      </c>
      <c r="V42" s="10">
        <f t="shared" si="13"/>
        <v>0</v>
      </c>
      <c r="W42" s="119">
        <f t="shared" si="219"/>
        <v>6</v>
      </c>
      <c r="X42" s="25">
        <v>2</v>
      </c>
      <c r="Y42" s="92">
        <f t="shared" si="15"/>
        <v>70000</v>
      </c>
      <c r="Z42" s="10">
        <f t="shared" si="16"/>
        <v>120000</v>
      </c>
      <c r="AA42" s="25"/>
      <c r="AB42" s="92">
        <f t="shared" si="17"/>
        <v>0</v>
      </c>
      <c r="AC42" s="10">
        <f t="shared" si="18"/>
        <v>0</v>
      </c>
      <c r="AD42" s="25"/>
      <c r="AE42" s="92">
        <f t="shared" si="19"/>
        <v>0</v>
      </c>
      <c r="AF42" s="10">
        <f t="shared" si="20"/>
        <v>0</v>
      </c>
      <c r="AG42" s="119">
        <f t="shared" si="220"/>
        <v>2</v>
      </c>
      <c r="AH42" s="25">
        <f>6</f>
        <v>6</v>
      </c>
      <c r="AI42" s="92">
        <f t="shared" si="22"/>
        <v>210000</v>
      </c>
      <c r="AJ42" s="10">
        <f t="shared" si="23"/>
        <v>360000</v>
      </c>
      <c r="AK42" s="25"/>
      <c r="AL42" s="92">
        <f t="shared" si="24"/>
        <v>0</v>
      </c>
      <c r="AM42" s="10">
        <f t="shared" si="25"/>
        <v>0</v>
      </c>
      <c r="AN42" s="25"/>
      <c r="AO42" s="92">
        <f t="shared" si="26"/>
        <v>0</v>
      </c>
      <c r="AP42" s="10">
        <f t="shared" si="27"/>
        <v>0</v>
      </c>
      <c r="AQ42" s="119">
        <f t="shared" si="222"/>
        <v>6</v>
      </c>
      <c r="AR42" s="25">
        <v>2</v>
      </c>
      <c r="AS42" s="92">
        <f t="shared" si="29"/>
        <v>70000</v>
      </c>
      <c r="AT42" s="10">
        <f t="shared" si="30"/>
        <v>120000</v>
      </c>
      <c r="AU42" s="25"/>
      <c r="AV42" s="92">
        <f t="shared" si="31"/>
        <v>0</v>
      </c>
      <c r="AW42" s="10">
        <f t="shared" si="32"/>
        <v>0</v>
      </c>
      <c r="AX42" s="25"/>
      <c r="AY42" s="92">
        <f t="shared" si="33"/>
        <v>0</v>
      </c>
      <c r="AZ42" s="10">
        <f t="shared" si="34"/>
        <v>0</v>
      </c>
      <c r="BA42" s="119">
        <f t="shared" si="224"/>
        <v>2</v>
      </c>
      <c r="BB42" s="25">
        <v>1</v>
      </c>
      <c r="BC42" s="92">
        <f t="shared" si="36"/>
        <v>35000</v>
      </c>
      <c r="BD42" s="10">
        <f t="shared" si="37"/>
        <v>60000</v>
      </c>
      <c r="BE42" s="25">
        <f>1</f>
        <v>1</v>
      </c>
      <c r="BF42" s="92">
        <f t="shared" si="38"/>
        <v>35000</v>
      </c>
      <c r="BG42" s="10">
        <f t="shared" si="39"/>
        <v>60000</v>
      </c>
      <c r="BH42" s="25"/>
      <c r="BI42" s="92">
        <f t="shared" si="40"/>
        <v>0</v>
      </c>
      <c r="BJ42" s="10">
        <f t="shared" si="41"/>
        <v>0</v>
      </c>
      <c r="BK42" s="119">
        <f t="shared" si="221"/>
        <v>2</v>
      </c>
      <c r="BL42" s="25">
        <v>3</v>
      </c>
      <c r="BM42" s="92">
        <f t="shared" si="43"/>
        <v>105000</v>
      </c>
      <c r="BN42" s="10">
        <f t="shared" si="44"/>
        <v>180000</v>
      </c>
      <c r="BO42" s="25">
        <f>1+1+1</f>
        <v>3</v>
      </c>
      <c r="BP42" s="92">
        <f t="shared" si="45"/>
        <v>105000</v>
      </c>
      <c r="BQ42" s="10">
        <f t="shared" si="46"/>
        <v>180000</v>
      </c>
      <c r="BR42" s="25"/>
      <c r="BS42" s="92">
        <f t="shared" si="47"/>
        <v>0</v>
      </c>
      <c r="BT42" s="10">
        <f t="shared" si="48"/>
        <v>0</v>
      </c>
      <c r="BU42" s="119">
        <f t="shared" si="49"/>
        <v>6</v>
      </c>
      <c r="BV42" s="25">
        <f>1+1+1</f>
        <v>3</v>
      </c>
      <c r="BW42" s="92">
        <f t="shared" si="50"/>
        <v>105000</v>
      </c>
      <c r="BX42" s="10">
        <f t="shared" si="51"/>
        <v>180000</v>
      </c>
      <c r="BY42" s="25"/>
      <c r="BZ42" s="92">
        <f t="shared" si="52"/>
        <v>0</v>
      </c>
      <c r="CA42" s="10">
        <f t="shared" si="53"/>
        <v>0</v>
      </c>
      <c r="CB42" s="25">
        <f>1</f>
        <v>1</v>
      </c>
      <c r="CC42" s="92">
        <f t="shared" si="54"/>
        <v>35000</v>
      </c>
      <c r="CD42" s="10">
        <f t="shared" si="55"/>
        <v>60000</v>
      </c>
      <c r="CE42" s="119">
        <f t="shared" si="56"/>
        <v>4</v>
      </c>
      <c r="CF42" s="25">
        <v>7</v>
      </c>
      <c r="CG42" s="92">
        <f t="shared" si="57"/>
        <v>245000</v>
      </c>
      <c r="CH42" s="10">
        <f t="shared" si="58"/>
        <v>420000</v>
      </c>
      <c r="CI42" s="25">
        <f>2+3</f>
        <v>5</v>
      </c>
      <c r="CJ42" s="92">
        <f t="shared" si="59"/>
        <v>175000</v>
      </c>
      <c r="CK42" s="10">
        <f t="shared" si="60"/>
        <v>300000</v>
      </c>
      <c r="CL42" s="25"/>
      <c r="CM42" s="92">
        <f t="shared" si="61"/>
        <v>0</v>
      </c>
      <c r="CN42" s="10">
        <f t="shared" si="62"/>
        <v>0</v>
      </c>
      <c r="CO42" s="119">
        <f t="shared" si="63"/>
        <v>12</v>
      </c>
      <c r="CP42" s="25">
        <f>8</f>
        <v>8</v>
      </c>
      <c r="CQ42" s="92">
        <f t="shared" si="64"/>
        <v>280000</v>
      </c>
      <c r="CR42" s="10">
        <f t="shared" si="65"/>
        <v>480000</v>
      </c>
      <c r="CS42" s="25">
        <f>1+1+1</f>
        <v>3</v>
      </c>
      <c r="CT42" s="92">
        <f t="shared" si="66"/>
        <v>105000</v>
      </c>
      <c r="CU42" s="10">
        <f t="shared" si="67"/>
        <v>180000</v>
      </c>
      <c r="CV42" s="25"/>
      <c r="CW42" s="92">
        <f t="shared" si="68"/>
        <v>0</v>
      </c>
      <c r="CX42" s="10">
        <f t="shared" si="69"/>
        <v>0</v>
      </c>
      <c r="CY42" s="119">
        <f t="shared" si="70"/>
        <v>11</v>
      </c>
      <c r="CZ42" s="25">
        <v>6</v>
      </c>
      <c r="DA42" s="92">
        <f t="shared" si="71"/>
        <v>210000</v>
      </c>
      <c r="DB42" s="10">
        <f t="shared" si="72"/>
        <v>360000</v>
      </c>
      <c r="DC42" s="25">
        <f>1+1</f>
        <v>2</v>
      </c>
      <c r="DD42" s="92">
        <f t="shared" si="73"/>
        <v>70000</v>
      </c>
      <c r="DE42" s="10">
        <f t="shared" si="74"/>
        <v>120000</v>
      </c>
      <c r="DF42" s="25"/>
      <c r="DG42" s="92">
        <f t="shared" si="75"/>
        <v>0</v>
      </c>
      <c r="DH42" s="10">
        <f t="shared" si="76"/>
        <v>0</v>
      </c>
      <c r="DI42" s="119">
        <f t="shared" si="77"/>
        <v>8</v>
      </c>
      <c r="DJ42" s="25">
        <v>2</v>
      </c>
      <c r="DK42" s="92">
        <f t="shared" si="78"/>
        <v>70000</v>
      </c>
      <c r="DL42" s="10">
        <f t="shared" si="79"/>
        <v>120000</v>
      </c>
      <c r="DM42" s="25"/>
      <c r="DN42" s="92">
        <f t="shared" si="80"/>
        <v>0</v>
      </c>
      <c r="DO42" s="10">
        <f t="shared" si="81"/>
        <v>0</v>
      </c>
      <c r="DP42" s="25"/>
      <c r="DQ42" s="92">
        <f t="shared" si="82"/>
        <v>0</v>
      </c>
      <c r="DR42" s="10">
        <f t="shared" si="83"/>
        <v>0</v>
      </c>
      <c r="DS42" s="119">
        <f t="shared" si="84"/>
        <v>2</v>
      </c>
      <c r="DT42" s="25">
        <f>1+1+1+1+1+1</f>
        <v>6</v>
      </c>
      <c r="DU42" s="92">
        <f t="shared" si="85"/>
        <v>210000</v>
      </c>
      <c r="DV42" s="10">
        <f t="shared" si="86"/>
        <v>360000</v>
      </c>
      <c r="DW42" s="25"/>
      <c r="DX42" s="92">
        <f t="shared" si="87"/>
        <v>0</v>
      </c>
      <c r="DY42" s="10">
        <f t="shared" si="88"/>
        <v>0</v>
      </c>
      <c r="DZ42" s="25">
        <f>1</f>
        <v>1</v>
      </c>
      <c r="EA42" s="92">
        <f t="shared" si="89"/>
        <v>35000</v>
      </c>
      <c r="EB42" s="10">
        <f t="shared" si="90"/>
        <v>60000</v>
      </c>
      <c r="EC42" s="119">
        <f t="shared" si="91"/>
        <v>7</v>
      </c>
      <c r="ED42" s="25">
        <v>5</v>
      </c>
      <c r="EE42" s="92">
        <f t="shared" si="92"/>
        <v>175000</v>
      </c>
      <c r="EF42" s="10">
        <f t="shared" si="93"/>
        <v>300000</v>
      </c>
      <c r="EG42" s="25">
        <v>1</v>
      </c>
      <c r="EH42" s="92">
        <f t="shared" si="94"/>
        <v>35000</v>
      </c>
      <c r="EI42" s="10">
        <f t="shared" si="95"/>
        <v>60000</v>
      </c>
      <c r="EJ42" s="25">
        <v>1</v>
      </c>
      <c r="EK42" s="92">
        <f t="shared" si="96"/>
        <v>35000</v>
      </c>
      <c r="EL42" s="10">
        <f t="shared" si="97"/>
        <v>60000</v>
      </c>
      <c r="EM42" s="119">
        <f t="shared" si="98"/>
        <v>7</v>
      </c>
      <c r="EN42" s="25">
        <v>5</v>
      </c>
      <c r="EO42" s="92">
        <f t="shared" si="99"/>
        <v>175000</v>
      </c>
      <c r="EP42" s="10">
        <f t="shared" si="100"/>
        <v>300000</v>
      </c>
      <c r="EQ42" s="25">
        <f>1</f>
        <v>1</v>
      </c>
      <c r="ER42" s="92">
        <f t="shared" si="101"/>
        <v>35000</v>
      </c>
      <c r="ES42" s="10">
        <f t="shared" si="102"/>
        <v>60000</v>
      </c>
      <c r="ET42" s="25"/>
      <c r="EU42" s="92">
        <f t="shared" si="225"/>
        <v>0</v>
      </c>
      <c r="EV42" s="10">
        <f t="shared" si="104"/>
        <v>0</v>
      </c>
      <c r="EW42" s="119">
        <f t="shared" si="226"/>
        <v>6</v>
      </c>
      <c r="EX42" s="25">
        <f>1</f>
        <v>1</v>
      </c>
      <c r="EY42" s="92">
        <f t="shared" si="106"/>
        <v>35000</v>
      </c>
      <c r="EZ42" s="10">
        <f t="shared" si="107"/>
        <v>60000</v>
      </c>
      <c r="FA42" s="25">
        <f>2</f>
        <v>2</v>
      </c>
      <c r="FB42" s="92">
        <f t="shared" si="108"/>
        <v>70000</v>
      </c>
      <c r="FC42" s="10">
        <f t="shared" si="109"/>
        <v>120000</v>
      </c>
      <c r="FD42" s="25"/>
      <c r="FE42" s="92">
        <f t="shared" si="110"/>
        <v>0</v>
      </c>
      <c r="FF42" s="10">
        <f t="shared" si="111"/>
        <v>0</v>
      </c>
      <c r="FG42" s="119">
        <f t="shared" si="112"/>
        <v>3</v>
      </c>
      <c r="FH42" s="25">
        <f>1+1+1+1</f>
        <v>4</v>
      </c>
      <c r="FI42" s="92">
        <f t="shared" si="113"/>
        <v>140000</v>
      </c>
      <c r="FJ42" s="10">
        <f t="shared" si="114"/>
        <v>240000</v>
      </c>
      <c r="FK42" s="25"/>
      <c r="FL42" s="92">
        <f t="shared" si="115"/>
        <v>0</v>
      </c>
      <c r="FM42" s="10">
        <f t="shared" si="116"/>
        <v>0</v>
      </c>
      <c r="FN42" s="25"/>
      <c r="FO42" s="92">
        <f t="shared" si="117"/>
        <v>0</v>
      </c>
      <c r="FP42" s="10">
        <f t="shared" si="118"/>
        <v>0</v>
      </c>
      <c r="FQ42" s="119">
        <f t="shared" si="119"/>
        <v>4</v>
      </c>
      <c r="FR42" s="25">
        <v>3</v>
      </c>
      <c r="FS42" s="92">
        <f t="shared" si="120"/>
        <v>105000</v>
      </c>
      <c r="FT42" s="10">
        <f t="shared" si="121"/>
        <v>180000</v>
      </c>
      <c r="FU42" s="25"/>
      <c r="FV42" s="92">
        <f t="shared" si="122"/>
        <v>0</v>
      </c>
      <c r="FW42" s="10">
        <f t="shared" si="123"/>
        <v>0</v>
      </c>
      <c r="FX42" s="25"/>
      <c r="FY42" s="92">
        <f t="shared" si="124"/>
        <v>0</v>
      </c>
      <c r="FZ42" s="10">
        <f t="shared" si="125"/>
        <v>0</v>
      </c>
      <c r="GA42" s="119">
        <f t="shared" si="126"/>
        <v>3</v>
      </c>
      <c r="GB42" s="25">
        <v>4</v>
      </c>
      <c r="GC42" s="92">
        <f t="shared" si="127"/>
        <v>140000</v>
      </c>
      <c r="GD42" s="10">
        <f t="shared" si="128"/>
        <v>240000</v>
      </c>
      <c r="GE42" s="25">
        <f>2+2</f>
        <v>4</v>
      </c>
      <c r="GF42" s="92">
        <f t="shared" si="129"/>
        <v>140000</v>
      </c>
      <c r="GG42" s="10">
        <f t="shared" si="130"/>
        <v>240000</v>
      </c>
      <c r="GH42" s="25"/>
      <c r="GI42" s="92">
        <f t="shared" si="131"/>
        <v>0</v>
      </c>
      <c r="GJ42" s="10">
        <f t="shared" si="132"/>
        <v>0</v>
      </c>
      <c r="GK42" s="119">
        <f t="shared" si="133"/>
        <v>8</v>
      </c>
      <c r="GL42" s="25">
        <f>1+1+1</f>
        <v>3</v>
      </c>
      <c r="GM42" s="92">
        <f t="shared" si="134"/>
        <v>105000</v>
      </c>
      <c r="GN42" s="10">
        <f t="shared" si="135"/>
        <v>180000</v>
      </c>
      <c r="GO42" s="25">
        <f>1</f>
        <v>1</v>
      </c>
      <c r="GP42" s="92">
        <f t="shared" si="136"/>
        <v>35000</v>
      </c>
      <c r="GQ42" s="10">
        <f t="shared" si="137"/>
        <v>60000</v>
      </c>
      <c r="GR42" s="25"/>
      <c r="GS42" s="92">
        <f t="shared" si="138"/>
        <v>0</v>
      </c>
      <c r="GT42" s="10">
        <f t="shared" si="139"/>
        <v>0</v>
      </c>
      <c r="GU42" s="119">
        <f t="shared" si="140"/>
        <v>4</v>
      </c>
      <c r="GV42" s="25">
        <v>4</v>
      </c>
      <c r="GW42" s="92">
        <f t="shared" si="141"/>
        <v>140000</v>
      </c>
      <c r="GX42" s="10">
        <f t="shared" si="142"/>
        <v>240000</v>
      </c>
      <c r="GY42" s="25">
        <f>1</f>
        <v>1</v>
      </c>
      <c r="GZ42" s="92">
        <f t="shared" si="143"/>
        <v>35000</v>
      </c>
      <c r="HA42" s="10">
        <f t="shared" si="144"/>
        <v>60000</v>
      </c>
      <c r="HB42" s="25"/>
      <c r="HC42" s="92">
        <f t="shared" si="145"/>
        <v>0</v>
      </c>
      <c r="HD42" s="10">
        <f t="shared" si="146"/>
        <v>0</v>
      </c>
      <c r="HE42" s="119">
        <f t="shared" si="147"/>
        <v>5</v>
      </c>
      <c r="HF42" s="25"/>
      <c r="HG42" s="92">
        <f t="shared" si="148"/>
        <v>0</v>
      </c>
      <c r="HH42" s="10">
        <f t="shared" si="149"/>
        <v>0</v>
      </c>
      <c r="HI42" s="25"/>
      <c r="HJ42" s="92">
        <f t="shared" si="150"/>
        <v>0</v>
      </c>
      <c r="HK42" s="10">
        <f t="shared" si="151"/>
        <v>0</v>
      </c>
      <c r="HL42" s="25"/>
      <c r="HM42" s="92">
        <f t="shared" si="152"/>
        <v>0</v>
      </c>
      <c r="HN42" s="10">
        <f t="shared" si="153"/>
        <v>0</v>
      </c>
      <c r="HO42" s="119">
        <f t="shared" si="154"/>
        <v>0</v>
      </c>
      <c r="HP42" s="25">
        <v>4</v>
      </c>
      <c r="HQ42" s="92">
        <f t="shared" si="155"/>
        <v>140000</v>
      </c>
      <c r="HR42" s="10">
        <f t="shared" si="156"/>
        <v>240000</v>
      </c>
      <c r="HS42" s="25">
        <v>1</v>
      </c>
      <c r="HT42" s="92">
        <f t="shared" si="157"/>
        <v>35000</v>
      </c>
      <c r="HU42" s="10">
        <f t="shared" si="158"/>
        <v>60000</v>
      </c>
      <c r="HV42" s="25"/>
      <c r="HW42" s="92">
        <f t="shared" si="159"/>
        <v>0</v>
      </c>
      <c r="HX42" s="10">
        <f t="shared" si="160"/>
        <v>0</v>
      </c>
      <c r="HY42" s="119">
        <f t="shared" si="161"/>
        <v>5</v>
      </c>
      <c r="HZ42" s="25">
        <f>1+1</f>
        <v>2</v>
      </c>
      <c r="IA42" s="92">
        <f t="shared" si="162"/>
        <v>70000</v>
      </c>
      <c r="IB42" s="10">
        <f t="shared" si="163"/>
        <v>120000</v>
      </c>
      <c r="IC42" s="25">
        <f>1+1</f>
        <v>2</v>
      </c>
      <c r="ID42" s="92">
        <f t="shared" si="164"/>
        <v>70000</v>
      </c>
      <c r="IE42" s="10">
        <f t="shared" si="165"/>
        <v>120000</v>
      </c>
      <c r="IF42" s="25"/>
      <c r="IG42" s="92">
        <f t="shared" si="166"/>
        <v>0</v>
      </c>
      <c r="IH42" s="10">
        <f t="shared" si="167"/>
        <v>0</v>
      </c>
      <c r="II42" s="119">
        <f t="shared" si="168"/>
        <v>4</v>
      </c>
      <c r="IJ42" s="25">
        <v>5</v>
      </c>
      <c r="IK42" s="92">
        <f t="shared" si="169"/>
        <v>175000</v>
      </c>
      <c r="IL42" s="10">
        <f t="shared" si="170"/>
        <v>300000</v>
      </c>
      <c r="IM42" s="25">
        <f>1+1</f>
        <v>2</v>
      </c>
      <c r="IN42" s="92">
        <f t="shared" si="171"/>
        <v>70000</v>
      </c>
      <c r="IO42" s="10">
        <f t="shared" si="172"/>
        <v>120000</v>
      </c>
      <c r="IP42" s="25"/>
      <c r="IQ42" s="92">
        <f t="shared" si="173"/>
        <v>0</v>
      </c>
      <c r="IR42" s="10">
        <f t="shared" si="174"/>
        <v>0</v>
      </c>
      <c r="IS42" s="119">
        <f t="shared" si="175"/>
        <v>7</v>
      </c>
      <c r="IT42" s="25"/>
      <c r="IU42" s="92">
        <f t="shared" si="176"/>
        <v>0</v>
      </c>
      <c r="IV42" s="10">
        <f t="shared" si="177"/>
        <v>0</v>
      </c>
      <c r="IW42" s="25"/>
      <c r="IX42" s="92">
        <f t="shared" si="178"/>
        <v>0</v>
      </c>
      <c r="IY42" s="10">
        <f t="shared" si="179"/>
        <v>0</v>
      </c>
      <c r="IZ42" s="25"/>
      <c r="JA42" s="92">
        <f t="shared" si="180"/>
        <v>0</v>
      </c>
      <c r="JB42" s="10">
        <f t="shared" si="181"/>
        <v>0</v>
      </c>
      <c r="JC42" s="119">
        <f t="shared" si="182"/>
        <v>0</v>
      </c>
      <c r="JD42" s="25">
        <v>4</v>
      </c>
      <c r="JE42" s="92">
        <f t="shared" si="183"/>
        <v>140000</v>
      </c>
      <c r="JF42" s="10">
        <f t="shared" si="184"/>
        <v>240000</v>
      </c>
      <c r="JG42" s="25">
        <f>1</f>
        <v>1</v>
      </c>
      <c r="JH42" s="92">
        <f t="shared" si="185"/>
        <v>35000</v>
      </c>
      <c r="JI42" s="10">
        <f t="shared" si="186"/>
        <v>60000</v>
      </c>
      <c r="JJ42" s="25"/>
      <c r="JK42" s="92">
        <f t="shared" si="187"/>
        <v>0</v>
      </c>
      <c r="JL42" s="10">
        <f t="shared" si="188"/>
        <v>0</v>
      </c>
      <c r="JM42" s="119">
        <f t="shared" si="189"/>
        <v>5</v>
      </c>
      <c r="JN42" s="25">
        <v>6</v>
      </c>
      <c r="JO42" s="92">
        <f t="shared" si="190"/>
        <v>210000</v>
      </c>
      <c r="JP42" s="10">
        <f t="shared" si="191"/>
        <v>360000</v>
      </c>
      <c r="JQ42" s="25">
        <f>1+1</f>
        <v>2</v>
      </c>
      <c r="JR42" s="92">
        <f t="shared" si="192"/>
        <v>70000</v>
      </c>
      <c r="JS42" s="10">
        <f t="shared" si="193"/>
        <v>120000</v>
      </c>
      <c r="JT42" s="25"/>
      <c r="JU42" s="92">
        <f t="shared" si="194"/>
        <v>0</v>
      </c>
      <c r="JV42" s="10">
        <f t="shared" si="195"/>
        <v>0</v>
      </c>
      <c r="JW42" s="119">
        <f t="shared" si="196"/>
        <v>8</v>
      </c>
      <c r="JX42" s="25">
        <f>1+1</f>
        <v>2</v>
      </c>
      <c r="JY42" s="92">
        <f t="shared" si="197"/>
        <v>70000</v>
      </c>
      <c r="JZ42" s="10">
        <f t="shared" si="198"/>
        <v>120000</v>
      </c>
      <c r="KA42" s="25">
        <f>1</f>
        <v>1</v>
      </c>
      <c r="KB42" s="92">
        <f t="shared" si="199"/>
        <v>35000</v>
      </c>
      <c r="KC42" s="10">
        <f t="shared" si="200"/>
        <v>60000</v>
      </c>
      <c r="KD42" s="25"/>
      <c r="KE42" s="92">
        <f t="shared" si="201"/>
        <v>0</v>
      </c>
      <c r="KF42" s="10">
        <f t="shared" si="202"/>
        <v>0</v>
      </c>
      <c r="KG42" s="119">
        <f t="shared" si="203"/>
        <v>3</v>
      </c>
      <c r="KH42" s="25"/>
      <c r="KI42" s="92">
        <f t="shared" si="204"/>
        <v>0</v>
      </c>
      <c r="KJ42" s="10">
        <f t="shared" si="205"/>
        <v>0</v>
      </c>
      <c r="KK42" s="25"/>
      <c r="KL42" s="92">
        <f t="shared" si="206"/>
        <v>0</v>
      </c>
      <c r="KM42" s="10">
        <f t="shared" si="207"/>
        <v>0</v>
      </c>
      <c r="KN42" s="25"/>
      <c r="KO42" s="92">
        <f t="shared" si="208"/>
        <v>0</v>
      </c>
      <c r="KP42" s="10">
        <f t="shared" si="209"/>
        <v>0</v>
      </c>
      <c r="KQ42" s="119">
        <f t="shared" si="210"/>
        <v>0</v>
      </c>
      <c r="KR42" s="25"/>
      <c r="KS42" s="92">
        <f t="shared" si="211"/>
        <v>0</v>
      </c>
      <c r="KT42" s="10">
        <f t="shared" si="212"/>
        <v>0</v>
      </c>
      <c r="KU42" s="25"/>
      <c r="KV42" s="92">
        <f t="shared" si="213"/>
        <v>0</v>
      </c>
      <c r="KW42" s="10">
        <f t="shared" si="214"/>
        <v>0</v>
      </c>
      <c r="KX42" s="25"/>
      <c r="KY42" s="92">
        <f t="shared" si="215"/>
        <v>0</v>
      </c>
      <c r="KZ42" s="10">
        <f t="shared" si="216"/>
        <v>0</v>
      </c>
      <c r="LA42" s="119">
        <f t="shared" si="217"/>
        <v>0</v>
      </c>
      <c r="LC42" s="100">
        <f t="shared" si="218"/>
        <v>142</v>
      </c>
      <c r="LD42" s="100">
        <f t="shared" si="5"/>
        <v>8520000</v>
      </c>
    </row>
    <row r="43" spans="1:316" ht="15" hidden="1" customHeight="1" x14ac:dyDescent="0.25">
      <c r="A43" s="119" t="s">
        <v>48</v>
      </c>
      <c r="B43" s="12">
        <v>45000</v>
      </c>
      <c r="C43" s="4">
        <v>80000</v>
      </c>
      <c r="D43" s="25"/>
      <c r="E43" s="92">
        <f t="shared" si="6"/>
        <v>0</v>
      </c>
      <c r="F43" s="10">
        <f t="shared" si="0"/>
        <v>0</v>
      </c>
      <c r="G43" s="25"/>
      <c r="H43" s="92">
        <f t="shared" si="1"/>
        <v>0</v>
      </c>
      <c r="I43" s="10">
        <f t="shared" si="2"/>
        <v>0</v>
      </c>
      <c r="J43" s="25"/>
      <c r="K43" s="92">
        <f t="shared" si="3"/>
        <v>0</v>
      </c>
      <c r="L43" s="10">
        <f t="shared" si="4"/>
        <v>0</v>
      </c>
      <c r="M43" s="119">
        <f t="shared" si="223"/>
        <v>0</v>
      </c>
      <c r="N43" s="25"/>
      <c r="O43" s="92">
        <f t="shared" si="8"/>
        <v>0</v>
      </c>
      <c r="P43" s="10">
        <f t="shared" si="9"/>
        <v>0</v>
      </c>
      <c r="Q43" s="25"/>
      <c r="R43" s="92">
        <f t="shared" si="10"/>
        <v>0</v>
      </c>
      <c r="S43" s="10">
        <f t="shared" si="11"/>
        <v>0</v>
      </c>
      <c r="T43" s="25"/>
      <c r="U43" s="92">
        <f t="shared" si="12"/>
        <v>0</v>
      </c>
      <c r="V43" s="10">
        <f t="shared" si="13"/>
        <v>0</v>
      </c>
      <c r="W43" s="119">
        <f t="shared" si="219"/>
        <v>0</v>
      </c>
      <c r="X43" s="25"/>
      <c r="Y43" s="92">
        <f t="shared" si="15"/>
        <v>0</v>
      </c>
      <c r="Z43" s="10">
        <f t="shared" si="16"/>
        <v>0</v>
      </c>
      <c r="AA43" s="25"/>
      <c r="AB43" s="92">
        <f t="shared" si="17"/>
        <v>0</v>
      </c>
      <c r="AC43" s="10">
        <f t="shared" si="18"/>
        <v>0</v>
      </c>
      <c r="AD43" s="25"/>
      <c r="AE43" s="92">
        <f t="shared" si="19"/>
        <v>0</v>
      </c>
      <c r="AF43" s="10">
        <f t="shared" si="20"/>
        <v>0</v>
      </c>
      <c r="AG43" s="119">
        <f t="shared" si="220"/>
        <v>0</v>
      </c>
      <c r="AH43" s="25"/>
      <c r="AI43" s="92">
        <f t="shared" si="22"/>
        <v>0</v>
      </c>
      <c r="AJ43" s="10">
        <f t="shared" si="23"/>
        <v>0</v>
      </c>
      <c r="AK43" s="25"/>
      <c r="AL43" s="92">
        <f t="shared" si="24"/>
        <v>0</v>
      </c>
      <c r="AM43" s="10">
        <f t="shared" si="25"/>
        <v>0</v>
      </c>
      <c r="AN43" s="25"/>
      <c r="AO43" s="92">
        <f t="shared" si="26"/>
        <v>0</v>
      </c>
      <c r="AP43" s="10">
        <f t="shared" si="27"/>
        <v>0</v>
      </c>
      <c r="AQ43" s="119">
        <f t="shared" si="222"/>
        <v>0</v>
      </c>
      <c r="AR43" s="25"/>
      <c r="AS43" s="92">
        <f t="shared" si="29"/>
        <v>0</v>
      </c>
      <c r="AT43" s="10">
        <f t="shared" si="30"/>
        <v>0</v>
      </c>
      <c r="AU43" s="25"/>
      <c r="AV43" s="92">
        <f t="shared" si="31"/>
        <v>0</v>
      </c>
      <c r="AW43" s="10">
        <f t="shared" si="32"/>
        <v>0</v>
      </c>
      <c r="AX43" s="25"/>
      <c r="AY43" s="92">
        <f t="shared" si="33"/>
        <v>0</v>
      </c>
      <c r="AZ43" s="10">
        <f t="shared" si="34"/>
        <v>0</v>
      </c>
      <c r="BA43" s="119">
        <f t="shared" si="224"/>
        <v>0</v>
      </c>
      <c r="BB43" s="25"/>
      <c r="BC43" s="92">
        <f t="shared" si="36"/>
        <v>0</v>
      </c>
      <c r="BD43" s="10">
        <f t="shared" si="37"/>
        <v>0</v>
      </c>
      <c r="BE43" s="25"/>
      <c r="BF43" s="92">
        <f t="shared" si="38"/>
        <v>0</v>
      </c>
      <c r="BG43" s="10">
        <f t="shared" si="39"/>
        <v>0</v>
      </c>
      <c r="BH43" s="25"/>
      <c r="BI43" s="92">
        <f t="shared" si="40"/>
        <v>0</v>
      </c>
      <c r="BJ43" s="10">
        <f t="shared" si="41"/>
        <v>0</v>
      </c>
      <c r="BK43" s="119">
        <f t="shared" si="221"/>
        <v>0</v>
      </c>
      <c r="BL43" s="25"/>
      <c r="BM43" s="92">
        <f t="shared" si="43"/>
        <v>0</v>
      </c>
      <c r="BN43" s="10">
        <f t="shared" si="44"/>
        <v>0</v>
      </c>
      <c r="BO43" s="25"/>
      <c r="BP43" s="92">
        <f t="shared" si="45"/>
        <v>0</v>
      </c>
      <c r="BQ43" s="10">
        <f t="shared" si="46"/>
        <v>0</v>
      </c>
      <c r="BR43" s="25"/>
      <c r="BS43" s="92">
        <f t="shared" si="47"/>
        <v>0</v>
      </c>
      <c r="BT43" s="10">
        <f t="shared" si="48"/>
        <v>0</v>
      </c>
      <c r="BU43" s="119">
        <f t="shared" si="49"/>
        <v>0</v>
      </c>
      <c r="BV43" s="25"/>
      <c r="BW43" s="92">
        <f t="shared" si="50"/>
        <v>0</v>
      </c>
      <c r="BX43" s="10">
        <f t="shared" si="51"/>
        <v>0</v>
      </c>
      <c r="BY43" s="25"/>
      <c r="BZ43" s="92">
        <f t="shared" si="52"/>
        <v>0</v>
      </c>
      <c r="CA43" s="10">
        <f t="shared" si="53"/>
        <v>0</v>
      </c>
      <c r="CB43" s="25"/>
      <c r="CC43" s="92">
        <f t="shared" si="54"/>
        <v>0</v>
      </c>
      <c r="CD43" s="10">
        <f t="shared" si="55"/>
        <v>0</v>
      </c>
      <c r="CE43" s="119">
        <f t="shared" si="56"/>
        <v>0</v>
      </c>
      <c r="CF43" s="25"/>
      <c r="CG43" s="92">
        <f t="shared" si="57"/>
        <v>0</v>
      </c>
      <c r="CH43" s="10">
        <f t="shared" si="58"/>
        <v>0</v>
      </c>
      <c r="CI43" s="25"/>
      <c r="CJ43" s="92">
        <f t="shared" si="59"/>
        <v>0</v>
      </c>
      <c r="CK43" s="10">
        <f t="shared" si="60"/>
        <v>0</v>
      </c>
      <c r="CL43" s="25"/>
      <c r="CM43" s="92">
        <f t="shared" si="61"/>
        <v>0</v>
      </c>
      <c r="CN43" s="10">
        <f t="shared" si="62"/>
        <v>0</v>
      </c>
      <c r="CO43" s="119">
        <f t="shared" si="63"/>
        <v>0</v>
      </c>
      <c r="CP43" s="25"/>
      <c r="CQ43" s="92">
        <f t="shared" si="64"/>
        <v>0</v>
      </c>
      <c r="CR43" s="10">
        <f t="shared" si="65"/>
        <v>0</v>
      </c>
      <c r="CS43" s="25"/>
      <c r="CT43" s="92">
        <f t="shared" si="66"/>
        <v>0</v>
      </c>
      <c r="CU43" s="10">
        <f t="shared" si="67"/>
        <v>0</v>
      </c>
      <c r="CV43" s="25"/>
      <c r="CW43" s="92">
        <f t="shared" si="68"/>
        <v>0</v>
      </c>
      <c r="CX43" s="10">
        <f t="shared" si="69"/>
        <v>0</v>
      </c>
      <c r="CY43" s="119">
        <f t="shared" si="70"/>
        <v>0</v>
      </c>
      <c r="CZ43" s="25"/>
      <c r="DA43" s="92">
        <f t="shared" si="71"/>
        <v>0</v>
      </c>
      <c r="DB43" s="10">
        <f t="shared" si="72"/>
        <v>0</v>
      </c>
      <c r="DC43" s="25"/>
      <c r="DD43" s="92">
        <f t="shared" si="73"/>
        <v>0</v>
      </c>
      <c r="DE43" s="10">
        <f t="shared" si="74"/>
        <v>0</v>
      </c>
      <c r="DF43" s="25"/>
      <c r="DG43" s="92">
        <f t="shared" si="75"/>
        <v>0</v>
      </c>
      <c r="DH43" s="10">
        <f t="shared" si="76"/>
        <v>0</v>
      </c>
      <c r="DI43" s="119">
        <f t="shared" si="77"/>
        <v>0</v>
      </c>
      <c r="DJ43" s="25"/>
      <c r="DK43" s="92">
        <f t="shared" si="78"/>
        <v>0</v>
      </c>
      <c r="DL43" s="10">
        <f t="shared" si="79"/>
        <v>0</v>
      </c>
      <c r="DM43" s="25"/>
      <c r="DN43" s="92">
        <f t="shared" si="80"/>
        <v>0</v>
      </c>
      <c r="DO43" s="10">
        <f t="shared" si="81"/>
        <v>0</v>
      </c>
      <c r="DP43" s="25"/>
      <c r="DQ43" s="92">
        <f t="shared" si="82"/>
        <v>0</v>
      </c>
      <c r="DR43" s="10">
        <f t="shared" si="83"/>
        <v>0</v>
      </c>
      <c r="DS43" s="119">
        <f t="shared" si="84"/>
        <v>0</v>
      </c>
      <c r="DT43" s="25"/>
      <c r="DU43" s="92">
        <f t="shared" si="85"/>
        <v>0</v>
      </c>
      <c r="DV43" s="10">
        <f t="shared" si="86"/>
        <v>0</v>
      </c>
      <c r="DW43" s="25"/>
      <c r="DX43" s="92">
        <f t="shared" si="87"/>
        <v>0</v>
      </c>
      <c r="DY43" s="10">
        <f t="shared" si="88"/>
        <v>0</v>
      </c>
      <c r="DZ43" s="25"/>
      <c r="EA43" s="92">
        <f t="shared" si="89"/>
        <v>0</v>
      </c>
      <c r="EB43" s="10">
        <f t="shared" si="90"/>
        <v>0</v>
      </c>
      <c r="EC43" s="119">
        <f t="shared" si="91"/>
        <v>0</v>
      </c>
      <c r="ED43" s="25"/>
      <c r="EE43" s="92">
        <f t="shared" si="92"/>
        <v>0</v>
      </c>
      <c r="EF43" s="10">
        <f t="shared" si="93"/>
        <v>0</v>
      </c>
      <c r="EG43" s="25"/>
      <c r="EH43" s="92">
        <f t="shared" si="94"/>
        <v>0</v>
      </c>
      <c r="EI43" s="10">
        <f t="shared" si="95"/>
        <v>0</v>
      </c>
      <c r="EJ43" s="25"/>
      <c r="EK43" s="92">
        <f t="shared" si="96"/>
        <v>0</v>
      </c>
      <c r="EL43" s="10">
        <f t="shared" si="97"/>
        <v>0</v>
      </c>
      <c r="EM43" s="119">
        <f t="shared" si="98"/>
        <v>0</v>
      </c>
      <c r="EN43" s="25"/>
      <c r="EO43" s="92">
        <f t="shared" si="99"/>
        <v>0</v>
      </c>
      <c r="EP43" s="10">
        <f t="shared" si="100"/>
        <v>0</v>
      </c>
      <c r="EQ43" s="25"/>
      <c r="ER43" s="92">
        <f t="shared" si="101"/>
        <v>0</v>
      </c>
      <c r="ES43" s="10">
        <f t="shared" si="102"/>
        <v>0</v>
      </c>
      <c r="ET43" s="25"/>
      <c r="EU43" s="92">
        <f t="shared" si="225"/>
        <v>0</v>
      </c>
      <c r="EV43" s="10">
        <f t="shared" si="104"/>
        <v>0</v>
      </c>
      <c r="EW43" s="119">
        <f t="shared" si="226"/>
        <v>0</v>
      </c>
      <c r="EX43" s="25"/>
      <c r="EY43" s="92">
        <f t="shared" si="106"/>
        <v>0</v>
      </c>
      <c r="EZ43" s="10">
        <f t="shared" si="107"/>
        <v>0</v>
      </c>
      <c r="FA43" s="25"/>
      <c r="FB43" s="92">
        <f t="shared" si="108"/>
        <v>0</v>
      </c>
      <c r="FC43" s="10">
        <f t="shared" si="109"/>
        <v>0</v>
      </c>
      <c r="FD43" s="25"/>
      <c r="FE43" s="92">
        <f t="shared" si="110"/>
        <v>0</v>
      </c>
      <c r="FF43" s="10">
        <f t="shared" si="111"/>
        <v>0</v>
      </c>
      <c r="FG43" s="119">
        <f t="shared" si="112"/>
        <v>0</v>
      </c>
      <c r="FH43" s="25"/>
      <c r="FI43" s="92">
        <f t="shared" si="113"/>
        <v>0</v>
      </c>
      <c r="FJ43" s="10">
        <f t="shared" si="114"/>
        <v>0</v>
      </c>
      <c r="FK43" s="25"/>
      <c r="FL43" s="92">
        <f t="shared" si="115"/>
        <v>0</v>
      </c>
      <c r="FM43" s="10">
        <f t="shared" si="116"/>
        <v>0</v>
      </c>
      <c r="FN43" s="25"/>
      <c r="FO43" s="92">
        <f t="shared" si="117"/>
        <v>0</v>
      </c>
      <c r="FP43" s="10">
        <f t="shared" si="118"/>
        <v>0</v>
      </c>
      <c r="FQ43" s="119">
        <f t="shared" si="119"/>
        <v>0</v>
      </c>
      <c r="FR43" s="25"/>
      <c r="FS43" s="92">
        <f t="shared" si="120"/>
        <v>0</v>
      </c>
      <c r="FT43" s="10">
        <f t="shared" si="121"/>
        <v>0</v>
      </c>
      <c r="FU43" s="25"/>
      <c r="FV43" s="92">
        <f t="shared" si="122"/>
        <v>0</v>
      </c>
      <c r="FW43" s="10">
        <f t="shared" si="123"/>
        <v>0</v>
      </c>
      <c r="FX43" s="25"/>
      <c r="FY43" s="92">
        <f t="shared" si="124"/>
        <v>0</v>
      </c>
      <c r="FZ43" s="10">
        <f t="shared" si="125"/>
        <v>0</v>
      </c>
      <c r="GA43" s="119">
        <f t="shared" si="126"/>
        <v>0</v>
      </c>
      <c r="GB43" s="25"/>
      <c r="GC43" s="92">
        <f t="shared" si="127"/>
        <v>0</v>
      </c>
      <c r="GD43" s="10">
        <f t="shared" si="128"/>
        <v>0</v>
      </c>
      <c r="GE43" s="25"/>
      <c r="GF43" s="92">
        <f t="shared" si="129"/>
        <v>0</v>
      </c>
      <c r="GG43" s="10">
        <f t="shared" si="130"/>
        <v>0</v>
      </c>
      <c r="GH43" s="25"/>
      <c r="GI43" s="92">
        <f t="shared" si="131"/>
        <v>0</v>
      </c>
      <c r="GJ43" s="10">
        <f t="shared" si="132"/>
        <v>0</v>
      </c>
      <c r="GK43" s="119">
        <f t="shared" si="133"/>
        <v>0</v>
      </c>
      <c r="GL43" s="25"/>
      <c r="GM43" s="92">
        <f t="shared" si="134"/>
        <v>0</v>
      </c>
      <c r="GN43" s="10">
        <f t="shared" si="135"/>
        <v>0</v>
      </c>
      <c r="GO43" s="25"/>
      <c r="GP43" s="92">
        <f t="shared" si="136"/>
        <v>0</v>
      </c>
      <c r="GQ43" s="10">
        <f t="shared" si="137"/>
        <v>0</v>
      </c>
      <c r="GR43" s="25"/>
      <c r="GS43" s="92">
        <f t="shared" si="138"/>
        <v>0</v>
      </c>
      <c r="GT43" s="10">
        <f t="shared" si="139"/>
        <v>0</v>
      </c>
      <c r="GU43" s="119">
        <f t="shared" si="140"/>
        <v>0</v>
      </c>
      <c r="GV43" s="25"/>
      <c r="GW43" s="92">
        <f t="shared" si="141"/>
        <v>0</v>
      </c>
      <c r="GX43" s="10">
        <f t="shared" si="142"/>
        <v>0</v>
      </c>
      <c r="GY43" s="25"/>
      <c r="GZ43" s="92">
        <f t="shared" si="143"/>
        <v>0</v>
      </c>
      <c r="HA43" s="10">
        <f t="shared" si="144"/>
        <v>0</v>
      </c>
      <c r="HB43" s="25"/>
      <c r="HC43" s="92">
        <f t="shared" si="145"/>
        <v>0</v>
      </c>
      <c r="HD43" s="10">
        <f t="shared" si="146"/>
        <v>0</v>
      </c>
      <c r="HE43" s="119">
        <f t="shared" si="147"/>
        <v>0</v>
      </c>
      <c r="HF43" s="25"/>
      <c r="HG43" s="92">
        <f t="shared" si="148"/>
        <v>0</v>
      </c>
      <c r="HH43" s="10">
        <f t="shared" si="149"/>
        <v>0</v>
      </c>
      <c r="HI43" s="25"/>
      <c r="HJ43" s="92">
        <f t="shared" si="150"/>
        <v>0</v>
      </c>
      <c r="HK43" s="10">
        <f t="shared" si="151"/>
        <v>0</v>
      </c>
      <c r="HL43" s="25"/>
      <c r="HM43" s="92">
        <f t="shared" si="152"/>
        <v>0</v>
      </c>
      <c r="HN43" s="10">
        <f t="shared" si="153"/>
        <v>0</v>
      </c>
      <c r="HO43" s="119">
        <f t="shared" si="154"/>
        <v>0</v>
      </c>
      <c r="HP43" s="25"/>
      <c r="HQ43" s="92">
        <f t="shared" si="155"/>
        <v>0</v>
      </c>
      <c r="HR43" s="10">
        <f t="shared" si="156"/>
        <v>0</v>
      </c>
      <c r="HS43" s="25"/>
      <c r="HT43" s="92">
        <f t="shared" si="157"/>
        <v>0</v>
      </c>
      <c r="HU43" s="10">
        <f t="shared" si="158"/>
        <v>0</v>
      </c>
      <c r="HV43" s="25"/>
      <c r="HW43" s="92">
        <f t="shared" si="159"/>
        <v>0</v>
      </c>
      <c r="HX43" s="10">
        <f t="shared" si="160"/>
        <v>0</v>
      </c>
      <c r="HY43" s="119">
        <f t="shared" si="161"/>
        <v>0</v>
      </c>
      <c r="HZ43" s="25"/>
      <c r="IA43" s="92">
        <f t="shared" si="162"/>
        <v>0</v>
      </c>
      <c r="IB43" s="10">
        <f t="shared" si="163"/>
        <v>0</v>
      </c>
      <c r="IC43" s="25"/>
      <c r="ID43" s="92">
        <f t="shared" si="164"/>
        <v>0</v>
      </c>
      <c r="IE43" s="10">
        <f t="shared" si="165"/>
        <v>0</v>
      </c>
      <c r="IF43" s="25"/>
      <c r="IG43" s="92">
        <f t="shared" si="166"/>
        <v>0</v>
      </c>
      <c r="IH43" s="10">
        <f t="shared" si="167"/>
        <v>0</v>
      </c>
      <c r="II43" s="119">
        <f t="shared" si="168"/>
        <v>0</v>
      </c>
      <c r="IJ43" s="25"/>
      <c r="IK43" s="92">
        <f t="shared" si="169"/>
        <v>0</v>
      </c>
      <c r="IL43" s="10">
        <f t="shared" si="170"/>
        <v>0</v>
      </c>
      <c r="IM43" s="25"/>
      <c r="IN43" s="92">
        <f t="shared" si="171"/>
        <v>0</v>
      </c>
      <c r="IO43" s="10">
        <f t="shared" si="172"/>
        <v>0</v>
      </c>
      <c r="IP43" s="25"/>
      <c r="IQ43" s="92">
        <f t="shared" si="173"/>
        <v>0</v>
      </c>
      <c r="IR43" s="10">
        <f t="shared" si="174"/>
        <v>0</v>
      </c>
      <c r="IS43" s="119">
        <f t="shared" si="175"/>
        <v>0</v>
      </c>
      <c r="IT43" s="25"/>
      <c r="IU43" s="92">
        <f t="shared" si="176"/>
        <v>0</v>
      </c>
      <c r="IV43" s="10">
        <f t="shared" si="177"/>
        <v>0</v>
      </c>
      <c r="IW43" s="25"/>
      <c r="IX43" s="92">
        <f t="shared" si="178"/>
        <v>0</v>
      </c>
      <c r="IY43" s="10">
        <f t="shared" si="179"/>
        <v>0</v>
      </c>
      <c r="IZ43" s="25"/>
      <c r="JA43" s="92">
        <f t="shared" si="180"/>
        <v>0</v>
      </c>
      <c r="JB43" s="10">
        <f t="shared" si="181"/>
        <v>0</v>
      </c>
      <c r="JC43" s="119">
        <f t="shared" si="182"/>
        <v>0</v>
      </c>
      <c r="JD43" s="25"/>
      <c r="JE43" s="92">
        <f t="shared" si="183"/>
        <v>0</v>
      </c>
      <c r="JF43" s="10">
        <f t="shared" si="184"/>
        <v>0</v>
      </c>
      <c r="JG43" s="25"/>
      <c r="JH43" s="92">
        <f t="shared" si="185"/>
        <v>0</v>
      </c>
      <c r="JI43" s="10">
        <f t="shared" si="186"/>
        <v>0</v>
      </c>
      <c r="JJ43" s="25"/>
      <c r="JK43" s="92">
        <f t="shared" si="187"/>
        <v>0</v>
      </c>
      <c r="JL43" s="10">
        <f t="shared" si="188"/>
        <v>0</v>
      </c>
      <c r="JM43" s="119">
        <f t="shared" si="189"/>
        <v>0</v>
      </c>
      <c r="JN43" s="25"/>
      <c r="JO43" s="92">
        <f t="shared" si="190"/>
        <v>0</v>
      </c>
      <c r="JP43" s="10">
        <f t="shared" si="191"/>
        <v>0</v>
      </c>
      <c r="JQ43" s="25"/>
      <c r="JR43" s="92">
        <f t="shared" si="192"/>
        <v>0</v>
      </c>
      <c r="JS43" s="10">
        <f t="shared" si="193"/>
        <v>0</v>
      </c>
      <c r="JT43" s="25"/>
      <c r="JU43" s="92">
        <f t="shared" si="194"/>
        <v>0</v>
      </c>
      <c r="JV43" s="10">
        <f t="shared" si="195"/>
        <v>0</v>
      </c>
      <c r="JW43" s="119">
        <f t="shared" si="196"/>
        <v>0</v>
      </c>
      <c r="JX43" s="25"/>
      <c r="JY43" s="92">
        <f t="shared" si="197"/>
        <v>0</v>
      </c>
      <c r="JZ43" s="10">
        <f t="shared" si="198"/>
        <v>0</v>
      </c>
      <c r="KA43" s="25"/>
      <c r="KB43" s="92">
        <f t="shared" si="199"/>
        <v>0</v>
      </c>
      <c r="KC43" s="10">
        <f t="shared" si="200"/>
        <v>0</v>
      </c>
      <c r="KD43" s="25"/>
      <c r="KE43" s="92">
        <f t="shared" si="201"/>
        <v>0</v>
      </c>
      <c r="KF43" s="10">
        <f t="shared" si="202"/>
        <v>0</v>
      </c>
      <c r="KG43" s="119">
        <f t="shared" si="203"/>
        <v>0</v>
      </c>
      <c r="KH43" s="25"/>
      <c r="KI43" s="92">
        <f t="shared" si="204"/>
        <v>0</v>
      </c>
      <c r="KJ43" s="10">
        <f t="shared" si="205"/>
        <v>0</v>
      </c>
      <c r="KK43" s="25"/>
      <c r="KL43" s="92">
        <f t="shared" si="206"/>
        <v>0</v>
      </c>
      <c r="KM43" s="10">
        <f t="shared" si="207"/>
        <v>0</v>
      </c>
      <c r="KN43" s="25"/>
      <c r="KO43" s="92">
        <f t="shared" si="208"/>
        <v>0</v>
      </c>
      <c r="KP43" s="10">
        <f t="shared" si="209"/>
        <v>0</v>
      </c>
      <c r="KQ43" s="119">
        <f t="shared" si="210"/>
        <v>0</v>
      </c>
      <c r="KR43" s="25"/>
      <c r="KS43" s="92">
        <f t="shared" si="211"/>
        <v>0</v>
      </c>
      <c r="KT43" s="10">
        <f t="shared" si="212"/>
        <v>0</v>
      </c>
      <c r="KU43" s="25"/>
      <c r="KV43" s="92">
        <f t="shared" si="213"/>
        <v>0</v>
      </c>
      <c r="KW43" s="10">
        <f t="shared" si="214"/>
        <v>0</v>
      </c>
      <c r="KX43" s="25"/>
      <c r="KY43" s="92">
        <f t="shared" si="215"/>
        <v>0</v>
      </c>
      <c r="KZ43" s="10">
        <f t="shared" si="216"/>
        <v>0</v>
      </c>
      <c r="LA43" s="119">
        <f t="shared" si="217"/>
        <v>0</v>
      </c>
      <c r="LC43" s="100">
        <f t="shared" si="218"/>
        <v>0</v>
      </c>
      <c r="LD43" s="100">
        <f t="shared" si="5"/>
        <v>0</v>
      </c>
    </row>
    <row r="44" spans="1:316" x14ac:dyDescent="0.25">
      <c r="A44" s="119" t="s">
        <v>184</v>
      </c>
      <c r="B44" s="12">
        <v>45000</v>
      </c>
      <c r="C44" s="4">
        <v>80000</v>
      </c>
      <c r="D44" s="25"/>
      <c r="E44" s="92">
        <f t="shared" ref="E44:E77" si="445">D44*B44</f>
        <v>0</v>
      </c>
      <c r="F44" s="10">
        <f t="shared" ref="F44:F89" si="446">D44*C44</f>
        <v>0</v>
      </c>
      <c r="G44" s="25"/>
      <c r="H44" s="92">
        <f t="shared" ref="H44:H77" si="447">G44*B44</f>
        <v>0</v>
      </c>
      <c r="I44" s="10">
        <f t="shared" ref="I44:I91" si="448">G44*C44</f>
        <v>0</v>
      </c>
      <c r="J44" s="25"/>
      <c r="K44" s="92">
        <f t="shared" ref="K44:K77" si="449">J44*B44</f>
        <v>0</v>
      </c>
      <c r="L44" s="10">
        <f t="shared" ref="L44:L87" si="450">J44*C44</f>
        <v>0</v>
      </c>
      <c r="M44" s="119">
        <f t="shared" si="223"/>
        <v>0</v>
      </c>
      <c r="N44" s="25">
        <v>1</v>
      </c>
      <c r="O44" s="92">
        <f t="shared" si="8"/>
        <v>45000</v>
      </c>
      <c r="P44" s="10">
        <f t="shared" si="9"/>
        <v>80000</v>
      </c>
      <c r="Q44" s="25"/>
      <c r="R44" s="92">
        <f t="shared" si="10"/>
        <v>0</v>
      </c>
      <c r="S44" s="10">
        <f t="shared" si="11"/>
        <v>0</v>
      </c>
      <c r="T44" s="25"/>
      <c r="U44" s="92">
        <f t="shared" si="12"/>
        <v>0</v>
      </c>
      <c r="V44" s="10">
        <f t="shared" si="13"/>
        <v>0</v>
      </c>
      <c r="W44" s="119">
        <f t="shared" si="219"/>
        <v>1</v>
      </c>
      <c r="X44" s="25">
        <v>1</v>
      </c>
      <c r="Y44" s="92">
        <f t="shared" si="15"/>
        <v>45000</v>
      </c>
      <c r="Z44" s="10">
        <f t="shared" si="16"/>
        <v>80000</v>
      </c>
      <c r="AA44" s="25"/>
      <c r="AB44" s="92">
        <f t="shared" si="17"/>
        <v>0</v>
      </c>
      <c r="AC44" s="10">
        <f t="shared" si="18"/>
        <v>0</v>
      </c>
      <c r="AD44" s="25"/>
      <c r="AE44" s="92">
        <f t="shared" si="19"/>
        <v>0</v>
      </c>
      <c r="AF44" s="10">
        <f t="shared" si="20"/>
        <v>0</v>
      </c>
      <c r="AG44" s="119">
        <f t="shared" si="220"/>
        <v>1</v>
      </c>
      <c r="AH44" s="25"/>
      <c r="AI44" s="92">
        <f t="shared" si="22"/>
        <v>0</v>
      </c>
      <c r="AJ44" s="10">
        <f t="shared" si="23"/>
        <v>0</v>
      </c>
      <c r="AK44" s="25"/>
      <c r="AL44" s="92">
        <f t="shared" si="24"/>
        <v>0</v>
      </c>
      <c r="AM44" s="10">
        <f t="shared" si="25"/>
        <v>0</v>
      </c>
      <c r="AN44" s="25"/>
      <c r="AO44" s="92">
        <f t="shared" si="26"/>
        <v>0</v>
      </c>
      <c r="AP44" s="10">
        <f t="shared" si="27"/>
        <v>0</v>
      </c>
      <c r="AQ44" s="119">
        <f t="shared" si="222"/>
        <v>0</v>
      </c>
      <c r="AR44" s="25"/>
      <c r="AS44" s="92">
        <f t="shared" si="29"/>
        <v>0</v>
      </c>
      <c r="AT44" s="10">
        <f t="shared" si="30"/>
        <v>0</v>
      </c>
      <c r="AU44" s="25"/>
      <c r="AV44" s="92">
        <f t="shared" si="31"/>
        <v>0</v>
      </c>
      <c r="AW44" s="10">
        <f t="shared" si="32"/>
        <v>0</v>
      </c>
      <c r="AX44" s="25"/>
      <c r="AY44" s="92">
        <f t="shared" si="33"/>
        <v>0</v>
      </c>
      <c r="AZ44" s="10">
        <f t="shared" si="34"/>
        <v>0</v>
      </c>
      <c r="BA44" s="119">
        <f t="shared" si="224"/>
        <v>0</v>
      </c>
      <c r="BB44" s="25"/>
      <c r="BC44" s="92">
        <f t="shared" si="36"/>
        <v>0</v>
      </c>
      <c r="BD44" s="10">
        <f t="shared" si="37"/>
        <v>0</v>
      </c>
      <c r="BE44" s="25">
        <f>1</f>
        <v>1</v>
      </c>
      <c r="BF44" s="92">
        <f t="shared" si="38"/>
        <v>45000</v>
      </c>
      <c r="BG44" s="10">
        <f t="shared" si="39"/>
        <v>80000</v>
      </c>
      <c r="BH44" s="25"/>
      <c r="BI44" s="92">
        <f t="shared" si="40"/>
        <v>0</v>
      </c>
      <c r="BJ44" s="10">
        <f t="shared" si="41"/>
        <v>0</v>
      </c>
      <c r="BK44" s="119">
        <f t="shared" si="221"/>
        <v>1</v>
      </c>
      <c r="BL44" s="25">
        <v>1</v>
      </c>
      <c r="BM44" s="92">
        <f t="shared" si="43"/>
        <v>45000</v>
      </c>
      <c r="BN44" s="10">
        <f t="shared" si="44"/>
        <v>80000</v>
      </c>
      <c r="BO44" s="25"/>
      <c r="BP44" s="92">
        <f t="shared" si="45"/>
        <v>0</v>
      </c>
      <c r="BQ44" s="10">
        <f t="shared" si="46"/>
        <v>0</v>
      </c>
      <c r="BR44" s="25"/>
      <c r="BS44" s="92">
        <f t="shared" si="47"/>
        <v>0</v>
      </c>
      <c r="BT44" s="10">
        <f t="shared" si="48"/>
        <v>0</v>
      </c>
      <c r="BU44" s="119">
        <f t="shared" si="49"/>
        <v>1</v>
      </c>
      <c r="BV44" s="25"/>
      <c r="BW44" s="92">
        <f t="shared" si="50"/>
        <v>0</v>
      </c>
      <c r="BX44" s="10">
        <f t="shared" si="51"/>
        <v>0</v>
      </c>
      <c r="BY44" s="25"/>
      <c r="BZ44" s="92">
        <f t="shared" si="52"/>
        <v>0</v>
      </c>
      <c r="CA44" s="10">
        <f t="shared" si="53"/>
        <v>0</v>
      </c>
      <c r="CB44" s="25"/>
      <c r="CC44" s="92">
        <f t="shared" si="54"/>
        <v>0</v>
      </c>
      <c r="CD44" s="10">
        <f t="shared" si="55"/>
        <v>0</v>
      </c>
      <c r="CE44" s="119">
        <f t="shared" si="56"/>
        <v>0</v>
      </c>
      <c r="CF44" s="25">
        <v>2</v>
      </c>
      <c r="CG44" s="92">
        <f t="shared" si="57"/>
        <v>90000</v>
      </c>
      <c r="CH44" s="10">
        <f t="shared" si="58"/>
        <v>160000</v>
      </c>
      <c r="CI44" s="25">
        <f>2+1</f>
        <v>3</v>
      </c>
      <c r="CJ44" s="92">
        <f t="shared" si="59"/>
        <v>135000</v>
      </c>
      <c r="CK44" s="10">
        <f t="shared" si="60"/>
        <v>240000</v>
      </c>
      <c r="CL44" s="25"/>
      <c r="CM44" s="92">
        <f t="shared" si="61"/>
        <v>0</v>
      </c>
      <c r="CN44" s="10">
        <f t="shared" si="62"/>
        <v>0</v>
      </c>
      <c r="CO44" s="119">
        <f t="shared" si="63"/>
        <v>5</v>
      </c>
      <c r="CP44" s="25">
        <v>1</v>
      </c>
      <c r="CQ44" s="92">
        <f t="shared" si="64"/>
        <v>45000</v>
      </c>
      <c r="CR44" s="10">
        <f t="shared" si="65"/>
        <v>80000</v>
      </c>
      <c r="CS44" s="25"/>
      <c r="CT44" s="92">
        <f t="shared" si="66"/>
        <v>0</v>
      </c>
      <c r="CU44" s="10">
        <f t="shared" si="67"/>
        <v>0</v>
      </c>
      <c r="CV44" s="25"/>
      <c r="CW44" s="92">
        <f t="shared" si="68"/>
        <v>0</v>
      </c>
      <c r="CX44" s="10">
        <f t="shared" si="69"/>
        <v>0</v>
      </c>
      <c r="CY44" s="119">
        <f t="shared" si="70"/>
        <v>1</v>
      </c>
      <c r="CZ44" s="25">
        <v>2</v>
      </c>
      <c r="DA44" s="92">
        <f t="shared" si="71"/>
        <v>90000</v>
      </c>
      <c r="DB44" s="10">
        <f t="shared" si="72"/>
        <v>160000</v>
      </c>
      <c r="DC44" s="25"/>
      <c r="DD44" s="92">
        <f t="shared" si="73"/>
        <v>0</v>
      </c>
      <c r="DE44" s="10">
        <f t="shared" si="74"/>
        <v>0</v>
      </c>
      <c r="DF44" s="25"/>
      <c r="DG44" s="92">
        <f t="shared" si="75"/>
        <v>0</v>
      </c>
      <c r="DH44" s="10">
        <f t="shared" si="76"/>
        <v>0</v>
      </c>
      <c r="DI44" s="119">
        <f t="shared" si="77"/>
        <v>2</v>
      </c>
      <c r="DJ44" s="25"/>
      <c r="DK44" s="92">
        <f t="shared" si="78"/>
        <v>0</v>
      </c>
      <c r="DL44" s="10">
        <f t="shared" si="79"/>
        <v>0</v>
      </c>
      <c r="DM44" s="25"/>
      <c r="DN44" s="92">
        <f t="shared" si="80"/>
        <v>0</v>
      </c>
      <c r="DO44" s="10">
        <f t="shared" si="81"/>
        <v>0</v>
      </c>
      <c r="DP44" s="25"/>
      <c r="DQ44" s="92">
        <f t="shared" si="82"/>
        <v>0</v>
      </c>
      <c r="DR44" s="10">
        <f t="shared" si="83"/>
        <v>0</v>
      </c>
      <c r="DS44" s="119">
        <f t="shared" si="84"/>
        <v>0</v>
      </c>
      <c r="DT44" s="25">
        <f>1</f>
        <v>1</v>
      </c>
      <c r="DU44" s="92">
        <f t="shared" si="85"/>
        <v>45000</v>
      </c>
      <c r="DV44" s="10">
        <f t="shared" si="86"/>
        <v>80000</v>
      </c>
      <c r="DW44" s="25"/>
      <c r="DX44" s="92">
        <f t="shared" si="87"/>
        <v>0</v>
      </c>
      <c r="DY44" s="10">
        <f t="shared" si="88"/>
        <v>0</v>
      </c>
      <c r="DZ44" s="25"/>
      <c r="EA44" s="92">
        <f t="shared" si="89"/>
        <v>0</v>
      </c>
      <c r="EB44" s="10">
        <f t="shared" si="90"/>
        <v>0</v>
      </c>
      <c r="EC44" s="119">
        <f t="shared" si="91"/>
        <v>1</v>
      </c>
      <c r="ED44" s="25">
        <v>1</v>
      </c>
      <c r="EE44" s="92">
        <f t="shared" si="92"/>
        <v>45000</v>
      </c>
      <c r="EF44" s="10">
        <f t="shared" si="93"/>
        <v>80000</v>
      </c>
      <c r="EG44" s="25"/>
      <c r="EH44" s="92">
        <f t="shared" si="94"/>
        <v>0</v>
      </c>
      <c r="EI44" s="10">
        <f t="shared" si="95"/>
        <v>0</v>
      </c>
      <c r="EJ44" s="25"/>
      <c r="EK44" s="92">
        <f t="shared" si="96"/>
        <v>0</v>
      </c>
      <c r="EL44" s="10">
        <f t="shared" si="97"/>
        <v>0</v>
      </c>
      <c r="EM44" s="119">
        <f t="shared" si="98"/>
        <v>1</v>
      </c>
      <c r="EN44" s="25">
        <v>2</v>
      </c>
      <c r="EO44" s="92">
        <f t="shared" si="99"/>
        <v>90000</v>
      </c>
      <c r="EP44" s="10">
        <f t="shared" si="100"/>
        <v>160000</v>
      </c>
      <c r="EQ44" s="25">
        <v>0</v>
      </c>
      <c r="ER44" s="92">
        <f t="shared" si="101"/>
        <v>0</v>
      </c>
      <c r="ES44" s="10">
        <f t="shared" si="102"/>
        <v>0</v>
      </c>
      <c r="ET44" s="25"/>
      <c r="EU44" s="92">
        <f t="shared" si="225"/>
        <v>0</v>
      </c>
      <c r="EV44" s="10">
        <f t="shared" si="104"/>
        <v>0</v>
      </c>
      <c r="EW44" s="119">
        <f t="shared" si="226"/>
        <v>2</v>
      </c>
      <c r="EX44" s="25"/>
      <c r="EY44" s="92">
        <f t="shared" si="106"/>
        <v>0</v>
      </c>
      <c r="EZ44" s="10">
        <f t="shared" si="107"/>
        <v>0</v>
      </c>
      <c r="FA44" s="25">
        <f>1</f>
        <v>1</v>
      </c>
      <c r="FB44" s="92">
        <f t="shared" si="108"/>
        <v>45000</v>
      </c>
      <c r="FC44" s="10">
        <f t="shared" si="109"/>
        <v>80000</v>
      </c>
      <c r="FD44" s="25"/>
      <c r="FE44" s="92">
        <f t="shared" si="110"/>
        <v>0</v>
      </c>
      <c r="FF44" s="10">
        <f t="shared" si="111"/>
        <v>0</v>
      </c>
      <c r="FG44" s="119">
        <f t="shared" si="112"/>
        <v>1</v>
      </c>
      <c r="FH44" s="25">
        <f>1</f>
        <v>1</v>
      </c>
      <c r="FI44" s="92">
        <f t="shared" si="113"/>
        <v>45000</v>
      </c>
      <c r="FJ44" s="10">
        <f t="shared" si="114"/>
        <v>80000</v>
      </c>
      <c r="FK44" s="25"/>
      <c r="FL44" s="92">
        <f t="shared" si="115"/>
        <v>0</v>
      </c>
      <c r="FM44" s="10">
        <f t="shared" si="116"/>
        <v>0</v>
      </c>
      <c r="FN44" s="25"/>
      <c r="FO44" s="92">
        <f t="shared" si="117"/>
        <v>0</v>
      </c>
      <c r="FP44" s="10">
        <f t="shared" si="118"/>
        <v>0</v>
      </c>
      <c r="FQ44" s="119">
        <f t="shared" si="119"/>
        <v>1</v>
      </c>
      <c r="FR44" s="25"/>
      <c r="FS44" s="92">
        <f t="shared" si="120"/>
        <v>0</v>
      </c>
      <c r="FT44" s="10">
        <f t="shared" si="121"/>
        <v>0</v>
      </c>
      <c r="FU44" s="25"/>
      <c r="FV44" s="92">
        <f t="shared" si="122"/>
        <v>0</v>
      </c>
      <c r="FW44" s="10">
        <f t="shared" si="123"/>
        <v>0</v>
      </c>
      <c r="FX44" s="25"/>
      <c r="FY44" s="92">
        <f t="shared" si="124"/>
        <v>0</v>
      </c>
      <c r="FZ44" s="10">
        <f t="shared" si="125"/>
        <v>0</v>
      </c>
      <c r="GA44" s="119">
        <f t="shared" si="126"/>
        <v>0</v>
      </c>
      <c r="GB44" s="25"/>
      <c r="GC44" s="92">
        <f t="shared" si="127"/>
        <v>0</v>
      </c>
      <c r="GD44" s="10">
        <f t="shared" si="128"/>
        <v>0</v>
      </c>
      <c r="GE44" s="25"/>
      <c r="GF44" s="92">
        <f t="shared" si="129"/>
        <v>0</v>
      </c>
      <c r="GG44" s="10">
        <f t="shared" si="130"/>
        <v>0</v>
      </c>
      <c r="GH44" s="25"/>
      <c r="GI44" s="92">
        <f t="shared" si="131"/>
        <v>0</v>
      </c>
      <c r="GJ44" s="10">
        <f t="shared" si="132"/>
        <v>0</v>
      </c>
      <c r="GK44" s="119">
        <f t="shared" si="133"/>
        <v>0</v>
      </c>
      <c r="GL44" s="25">
        <f>1</f>
        <v>1</v>
      </c>
      <c r="GM44" s="92">
        <f t="shared" si="134"/>
        <v>45000</v>
      </c>
      <c r="GN44" s="10">
        <f t="shared" si="135"/>
        <v>80000</v>
      </c>
      <c r="GO44" s="25"/>
      <c r="GP44" s="92">
        <f t="shared" si="136"/>
        <v>0</v>
      </c>
      <c r="GQ44" s="10">
        <f t="shared" si="137"/>
        <v>0</v>
      </c>
      <c r="GR44" s="25"/>
      <c r="GS44" s="92">
        <f t="shared" si="138"/>
        <v>0</v>
      </c>
      <c r="GT44" s="10">
        <f t="shared" si="139"/>
        <v>0</v>
      </c>
      <c r="GU44" s="119">
        <f t="shared" si="140"/>
        <v>1</v>
      </c>
      <c r="GV44" s="25">
        <v>1</v>
      </c>
      <c r="GW44" s="92">
        <f t="shared" si="141"/>
        <v>45000</v>
      </c>
      <c r="GX44" s="10">
        <f t="shared" si="142"/>
        <v>80000</v>
      </c>
      <c r="GY44" s="25"/>
      <c r="GZ44" s="92">
        <f t="shared" si="143"/>
        <v>0</v>
      </c>
      <c r="HA44" s="10">
        <f t="shared" si="144"/>
        <v>0</v>
      </c>
      <c r="HB44" s="25"/>
      <c r="HC44" s="92">
        <f t="shared" si="145"/>
        <v>0</v>
      </c>
      <c r="HD44" s="10">
        <f t="shared" si="146"/>
        <v>0</v>
      </c>
      <c r="HE44" s="119">
        <f t="shared" si="147"/>
        <v>1</v>
      </c>
      <c r="HF44" s="25"/>
      <c r="HG44" s="92">
        <f t="shared" si="148"/>
        <v>0</v>
      </c>
      <c r="HH44" s="10">
        <f t="shared" si="149"/>
        <v>0</v>
      </c>
      <c r="HI44" s="25"/>
      <c r="HJ44" s="92">
        <f t="shared" si="150"/>
        <v>0</v>
      </c>
      <c r="HK44" s="10">
        <f t="shared" si="151"/>
        <v>0</v>
      </c>
      <c r="HL44" s="25"/>
      <c r="HM44" s="92">
        <f t="shared" si="152"/>
        <v>0</v>
      </c>
      <c r="HN44" s="10">
        <f t="shared" si="153"/>
        <v>0</v>
      </c>
      <c r="HO44" s="119">
        <f t="shared" si="154"/>
        <v>0</v>
      </c>
      <c r="HP44" s="25">
        <v>1</v>
      </c>
      <c r="HQ44" s="92">
        <f t="shared" si="155"/>
        <v>45000</v>
      </c>
      <c r="HR44" s="10">
        <f t="shared" si="156"/>
        <v>80000</v>
      </c>
      <c r="HS44" s="25"/>
      <c r="HT44" s="92">
        <f t="shared" si="157"/>
        <v>0</v>
      </c>
      <c r="HU44" s="10">
        <f t="shared" si="158"/>
        <v>0</v>
      </c>
      <c r="HV44" s="25"/>
      <c r="HW44" s="92">
        <f t="shared" si="159"/>
        <v>0</v>
      </c>
      <c r="HX44" s="10">
        <f t="shared" si="160"/>
        <v>0</v>
      </c>
      <c r="HY44" s="119">
        <f t="shared" si="161"/>
        <v>1</v>
      </c>
      <c r="HZ44" s="25">
        <f>1+1+1+1+1</f>
        <v>5</v>
      </c>
      <c r="IA44" s="92">
        <f t="shared" si="162"/>
        <v>225000</v>
      </c>
      <c r="IB44" s="10">
        <f t="shared" si="163"/>
        <v>400000</v>
      </c>
      <c r="IC44" s="25"/>
      <c r="ID44" s="92">
        <f t="shared" si="164"/>
        <v>0</v>
      </c>
      <c r="IE44" s="10">
        <f t="shared" si="165"/>
        <v>0</v>
      </c>
      <c r="IF44" s="25"/>
      <c r="IG44" s="92">
        <f t="shared" si="166"/>
        <v>0</v>
      </c>
      <c r="IH44" s="10">
        <f t="shared" si="167"/>
        <v>0</v>
      </c>
      <c r="II44" s="119">
        <f t="shared" si="168"/>
        <v>5</v>
      </c>
      <c r="IJ44" s="25">
        <v>2</v>
      </c>
      <c r="IK44" s="92">
        <f t="shared" si="169"/>
        <v>90000</v>
      </c>
      <c r="IL44" s="10">
        <f t="shared" si="170"/>
        <v>160000</v>
      </c>
      <c r="IM44" s="25"/>
      <c r="IN44" s="92">
        <f t="shared" si="171"/>
        <v>0</v>
      </c>
      <c r="IO44" s="10">
        <f t="shared" si="172"/>
        <v>0</v>
      </c>
      <c r="IP44" s="25"/>
      <c r="IQ44" s="92">
        <f t="shared" si="173"/>
        <v>0</v>
      </c>
      <c r="IR44" s="10">
        <f t="shared" si="174"/>
        <v>0</v>
      </c>
      <c r="IS44" s="119">
        <f t="shared" si="175"/>
        <v>2</v>
      </c>
      <c r="IT44" s="25"/>
      <c r="IU44" s="92">
        <f t="shared" si="176"/>
        <v>0</v>
      </c>
      <c r="IV44" s="10">
        <f t="shared" si="177"/>
        <v>0</v>
      </c>
      <c r="IW44" s="25"/>
      <c r="IX44" s="92">
        <f t="shared" si="178"/>
        <v>0</v>
      </c>
      <c r="IY44" s="10">
        <f t="shared" si="179"/>
        <v>0</v>
      </c>
      <c r="IZ44" s="25"/>
      <c r="JA44" s="92">
        <f t="shared" si="180"/>
        <v>0</v>
      </c>
      <c r="JB44" s="10">
        <f t="shared" si="181"/>
        <v>0</v>
      </c>
      <c r="JC44" s="119">
        <f t="shared" si="182"/>
        <v>0</v>
      </c>
      <c r="JD44" s="25"/>
      <c r="JE44" s="92">
        <f t="shared" si="183"/>
        <v>0</v>
      </c>
      <c r="JF44" s="10">
        <f t="shared" si="184"/>
        <v>0</v>
      </c>
      <c r="JG44" s="25"/>
      <c r="JH44" s="92">
        <f t="shared" si="185"/>
        <v>0</v>
      </c>
      <c r="JI44" s="10">
        <f t="shared" si="186"/>
        <v>0</v>
      </c>
      <c r="JJ44" s="25"/>
      <c r="JK44" s="92">
        <f t="shared" si="187"/>
        <v>0</v>
      </c>
      <c r="JL44" s="10">
        <f t="shared" si="188"/>
        <v>0</v>
      </c>
      <c r="JM44" s="119">
        <f t="shared" si="189"/>
        <v>0</v>
      </c>
      <c r="JN44" s="25">
        <v>2</v>
      </c>
      <c r="JO44" s="92">
        <f t="shared" si="190"/>
        <v>90000</v>
      </c>
      <c r="JP44" s="10">
        <f t="shared" si="191"/>
        <v>160000</v>
      </c>
      <c r="JQ44" s="25"/>
      <c r="JR44" s="92">
        <f t="shared" si="192"/>
        <v>0</v>
      </c>
      <c r="JS44" s="10">
        <f t="shared" si="193"/>
        <v>0</v>
      </c>
      <c r="JT44" s="25"/>
      <c r="JU44" s="92">
        <f t="shared" si="194"/>
        <v>0</v>
      </c>
      <c r="JV44" s="10">
        <f t="shared" si="195"/>
        <v>0</v>
      </c>
      <c r="JW44" s="119">
        <f t="shared" si="196"/>
        <v>2</v>
      </c>
      <c r="JX44" s="25">
        <f>1</f>
        <v>1</v>
      </c>
      <c r="JY44" s="92">
        <f t="shared" si="197"/>
        <v>45000</v>
      </c>
      <c r="JZ44" s="10">
        <f t="shared" si="198"/>
        <v>80000</v>
      </c>
      <c r="KA44" s="25"/>
      <c r="KB44" s="92">
        <f t="shared" si="199"/>
        <v>0</v>
      </c>
      <c r="KC44" s="10">
        <f t="shared" si="200"/>
        <v>0</v>
      </c>
      <c r="KD44" s="25"/>
      <c r="KE44" s="92">
        <f t="shared" si="201"/>
        <v>0</v>
      </c>
      <c r="KF44" s="10">
        <f t="shared" si="202"/>
        <v>0</v>
      </c>
      <c r="KG44" s="119">
        <f t="shared" si="203"/>
        <v>1</v>
      </c>
      <c r="KH44" s="25"/>
      <c r="KI44" s="92">
        <f t="shared" si="204"/>
        <v>0</v>
      </c>
      <c r="KJ44" s="10">
        <f t="shared" si="205"/>
        <v>0</v>
      </c>
      <c r="KK44" s="25"/>
      <c r="KL44" s="92">
        <f t="shared" si="206"/>
        <v>0</v>
      </c>
      <c r="KM44" s="10">
        <f t="shared" si="207"/>
        <v>0</v>
      </c>
      <c r="KN44" s="25"/>
      <c r="KO44" s="92">
        <f t="shared" si="208"/>
        <v>0</v>
      </c>
      <c r="KP44" s="10">
        <f t="shared" si="209"/>
        <v>0</v>
      </c>
      <c r="KQ44" s="119">
        <f t="shared" si="210"/>
        <v>0</v>
      </c>
      <c r="KR44" s="25"/>
      <c r="KS44" s="92">
        <f t="shared" si="211"/>
        <v>0</v>
      </c>
      <c r="KT44" s="10">
        <f t="shared" si="212"/>
        <v>0</v>
      </c>
      <c r="KU44" s="25"/>
      <c r="KV44" s="92">
        <f t="shared" si="213"/>
        <v>0</v>
      </c>
      <c r="KW44" s="10">
        <f t="shared" si="214"/>
        <v>0</v>
      </c>
      <c r="KX44" s="25"/>
      <c r="KY44" s="92">
        <f t="shared" si="215"/>
        <v>0</v>
      </c>
      <c r="KZ44" s="10">
        <f t="shared" si="216"/>
        <v>0</v>
      </c>
      <c r="LA44" s="119">
        <f t="shared" si="217"/>
        <v>0</v>
      </c>
      <c r="LC44" s="100">
        <f t="shared" si="218"/>
        <v>31</v>
      </c>
      <c r="LD44" s="100">
        <f t="shared" si="5"/>
        <v>2480000</v>
      </c>
    </row>
    <row r="45" spans="1:316" x14ac:dyDescent="0.25">
      <c r="A45" s="119" t="s">
        <v>163</v>
      </c>
      <c r="B45" s="12">
        <v>45000</v>
      </c>
      <c r="C45" s="4">
        <v>80000</v>
      </c>
      <c r="D45" s="25">
        <f>1+1</f>
        <v>2</v>
      </c>
      <c r="E45" s="92">
        <f t="shared" si="445"/>
        <v>90000</v>
      </c>
      <c r="F45" s="10">
        <f t="shared" si="446"/>
        <v>160000</v>
      </c>
      <c r="G45" s="25">
        <f>1</f>
        <v>1</v>
      </c>
      <c r="H45" s="92">
        <f t="shared" si="447"/>
        <v>45000</v>
      </c>
      <c r="I45" s="10">
        <f t="shared" si="448"/>
        <v>80000</v>
      </c>
      <c r="J45" s="25"/>
      <c r="K45" s="92">
        <f t="shared" si="449"/>
        <v>0</v>
      </c>
      <c r="L45" s="10">
        <f t="shared" si="450"/>
        <v>0</v>
      </c>
      <c r="M45" s="119">
        <f t="shared" si="223"/>
        <v>3</v>
      </c>
      <c r="N45" s="25">
        <v>4</v>
      </c>
      <c r="O45" s="92">
        <f t="shared" si="8"/>
        <v>180000</v>
      </c>
      <c r="P45" s="10">
        <f t="shared" si="9"/>
        <v>320000</v>
      </c>
      <c r="Q45" s="25">
        <f>1</f>
        <v>1</v>
      </c>
      <c r="R45" s="92">
        <f t="shared" si="10"/>
        <v>45000</v>
      </c>
      <c r="S45" s="10">
        <f t="shared" si="11"/>
        <v>80000</v>
      </c>
      <c r="T45" s="25"/>
      <c r="U45" s="92">
        <f t="shared" si="12"/>
        <v>0</v>
      </c>
      <c r="V45" s="10">
        <f t="shared" si="13"/>
        <v>0</v>
      </c>
      <c r="W45" s="119">
        <f t="shared" si="219"/>
        <v>5</v>
      </c>
      <c r="X45" s="25"/>
      <c r="Y45" s="92">
        <f t="shared" si="15"/>
        <v>0</v>
      </c>
      <c r="Z45" s="10">
        <f t="shared" si="16"/>
        <v>0</v>
      </c>
      <c r="AA45" s="25"/>
      <c r="AB45" s="92">
        <f t="shared" si="17"/>
        <v>0</v>
      </c>
      <c r="AC45" s="10">
        <f t="shared" si="18"/>
        <v>0</v>
      </c>
      <c r="AD45" s="25"/>
      <c r="AE45" s="92">
        <f t="shared" si="19"/>
        <v>0</v>
      </c>
      <c r="AF45" s="10">
        <f t="shared" si="20"/>
        <v>0</v>
      </c>
      <c r="AG45" s="119">
        <f t="shared" si="220"/>
        <v>0</v>
      </c>
      <c r="AH45" s="25">
        <v>3</v>
      </c>
      <c r="AI45" s="92">
        <f t="shared" si="22"/>
        <v>135000</v>
      </c>
      <c r="AJ45" s="10">
        <f t="shared" si="23"/>
        <v>240000</v>
      </c>
      <c r="AK45" s="25"/>
      <c r="AL45" s="92">
        <f t="shared" si="24"/>
        <v>0</v>
      </c>
      <c r="AM45" s="10">
        <f t="shared" si="25"/>
        <v>0</v>
      </c>
      <c r="AN45" s="25"/>
      <c r="AO45" s="92">
        <f t="shared" si="26"/>
        <v>0</v>
      </c>
      <c r="AP45" s="10">
        <f t="shared" si="27"/>
        <v>0</v>
      </c>
      <c r="AQ45" s="119">
        <f t="shared" si="222"/>
        <v>3</v>
      </c>
      <c r="AR45" s="25">
        <v>1</v>
      </c>
      <c r="AS45" s="92">
        <f t="shared" si="29"/>
        <v>45000</v>
      </c>
      <c r="AT45" s="10">
        <f t="shared" si="30"/>
        <v>80000</v>
      </c>
      <c r="AU45" s="25">
        <v>1</v>
      </c>
      <c r="AV45" s="92">
        <f t="shared" si="31"/>
        <v>45000</v>
      </c>
      <c r="AW45" s="10">
        <f t="shared" si="32"/>
        <v>80000</v>
      </c>
      <c r="AX45" s="25"/>
      <c r="AY45" s="92">
        <f t="shared" si="33"/>
        <v>0</v>
      </c>
      <c r="AZ45" s="10">
        <f t="shared" si="34"/>
        <v>0</v>
      </c>
      <c r="BA45" s="119">
        <f t="shared" si="224"/>
        <v>2</v>
      </c>
      <c r="BB45" s="25">
        <v>3</v>
      </c>
      <c r="BC45" s="92">
        <f t="shared" si="36"/>
        <v>135000</v>
      </c>
      <c r="BD45" s="10">
        <f t="shared" si="37"/>
        <v>240000</v>
      </c>
      <c r="BE45" s="25"/>
      <c r="BF45" s="92">
        <f t="shared" si="38"/>
        <v>0</v>
      </c>
      <c r="BG45" s="10">
        <f t="shared" si="39"/>
        <v>0</v>
      </c>
      <c r="BH45" s="25"/>
      <c r="BI45" s="92">
        <f t="shared" si="40"/>
        <v>0</v>
      </c>
      <c r="BJ45" s="10">
        <f t="shared" si="41"/>
        <v>0</v>
      </c>
      <c r="BK45" s="119">
        <f t="shared" si="221"/>
        <v>3</v>
      </c>
      <c r="BL45" s="25">
        <v>2</v>
      </c>
      <c r="BM45" s="92">
        <f t="shared" si="43"/>
        <v>90000</v>
      </c>
      <c r="BN45" s="10">
        <f t="shared" si="44"/>
        <v>160000</v>
      </c>
      <c r="BO45" s="25">
        <f>2+1+1</f>
        <v>4</v>
      </c>
      <c r="BP45" s="92">
        <f t="shared" si="45"/>
        <v>180000</v>
      </c>
      <c r="BQ45" s="10">
        <f t="shared" si="46"/>
        <v>320000</v>
      </c>
      <c r="BR45" s="25"/>
      <c r="BS45" s="92">
        <f t="shared" si="47"/>
        <v>0</v>
      </c>
      <c r="BT45" s="10">
        <f t="shared" si="48"/>
        <v>0</v>
      </c>
      <c r="BU45" s="119">
        <f t="shared" si="49"/>
        <v>6</v>
      </c>
      <c r="BV45" s="25">
        <f>1</f>
        <v>1</v>
      </c>
      <c r="BW45" s="92">
        <f t="shared" si="50"/>
        <v>45000</v>
      </c>
      <c r="BX45" s="10">
        <f t="shared" si="51"/>
        <v>80000</v>
      </c>
      <c r="BY45" s="25"/>
      <c r="BZ45" s="92">
        <f t="shared" si="52"/>
        <v>0</v>
      </c>
      <c r="CA45" s="10">
        <f t="shared" si="53"/>
        <v>0</v>
      </c>
      <c r="CB45" s="25"/>
      <c r="CC45" s="92">
        <f t="shared" si="54"/>
        <v>0</v>
      </c>
      <c r="CD45" s="10">
        <f t="shared" si="55"/>
        <v>0</v>
      </c>
      <c r="CE45" s="119">
        <f t="shared" si="56"/>
        <v>1</v>
      </c>
      <c r="CF45" s="25">
        <v>4</v>
      </c>
      <c r="CG45" s="92">
        <f t="shared" si="57"/>
        <v>180000</v>
      </c>
      <c r="CH45" s="10">
        <f t="shared" si="58"/>
        <v>320000</v>
      </c>
      <c r="CI45" s="25">
        <f>2+1</f>
        <v>3</v>
      </c>
      <c r="CJ45" s="92">
        <f t="shared" si="59"/>
        <v>135000</v>
      </c>
      <c r="CK45" s="10">
        <f t="shared" si="60"/>
        <v>240000</v>
      </c>
      <c r="CL45" s="25"/>
      <c r="CM45" s="92">
        <f t="shared" si="61"/>
        <v>0</v>
      </c>
      <c r="CN45" s="10">
        <f t="shared" si="62"/>
        <v>0</v>
      </c>
      <c r="CO45" s="119">
        <f t="shared" si="63"/>
        <v>7</v>
      </c>
      <c r="CP45" s="25">
        <v>7</v>
      </c>
      <c r="CQ45" s="92">
        <f t="shared" si="64"/>
        <v>315000</v>
      </c>
      <c r="CR45" s="10">
        <f t="shared" si="65"/>
        <v>560000</v>
      </c>
      <c r="CS45" s="25">
        <f>1+1+1</f>
        <v>3</v>
      </c>
      <c r="CT45" s="92">
        <f t="shared" si="66"/>
        <v>135000</v>
      </c>
      <c r="CU45" s="10">
        <f t="shared" si="67"/>
        <v>240000</v>
      </c>
      <c r="CV45" s="25"/>
      <c r="CW45" s="92">
        <f t="shared" si="68"/>
        <v>0</v>
      </c>
      <c r="CX45" s="10">
        <f t="shared" si="69"/>
        <v>0</v>
      </c>
      <c r="CY45" s="119">
        <f t="shared" si="70"/>
        <v>10</v>
      </c>
      <c r="CZ45" s="25">
        <v>3</v>
      </c>
      <c r="DA45" s="92">
        <f t="shared" si="71"/>
        <v>135000</v>
      </c>
      <c r="DB45" s="10">
        <f t="shared" si="72"/>
        <v>240000</v>
      </c>
      <c r="DC45" s="25">
        <f>1</f>
        <v>1</v>
      </c>
      <c r="DD45" s="92">
        <f t="shared" si="73"/>
        <v>45000</v>
      </c>
      <c r="DE45" s="10">
        <f t="shared" si="74"/>
        <v>80000</v>
      </c>
      <c r="DF45" s="25"/>
      <c r="DG45" s="92">
        <f t="shared" si="75"/>
        <v>0</v>
      </c>
      <c r="DH45" s="10">
        <f t="shared" si="76"/>
        <v>0</v>
      </c>
      <c r="DI45" s="119">
        <f t="shared" si="77"/>
        <v>4</v>
      </c>
      <c r="DJ45" s="25">
        <v>1</v>
      </c>
      <c r="DK45" s="92">
        <f t="shared" si="78"/>
        <v>45000</v>
      </c>
      <c r="DL45" s="10">
        <f t="shared" si="79"/>
        <v>80000</v>
      </c>
      <c r="DM45" s="25"/>
      <c r="DN45" s="92">
        <f t="shared" si="80"/>
        <v>0</v>
      </c>
      <c r="DO45" s="10">
        <f t="shared" si="81"/>
        <v>0</v>
      </c>
      <c r="DP45" s="25"/>
      <c r="DQ45" s="92">
        <f t="shared" si="82"/>
        <v>0</v>
      </c>
      <c r="DR45" s="10">
        <f t="shared" si="83"/>
        <v>0</v>
      </c>
      <c r="DS45" s="119">
        <f t="shared" si="84"/>
        <v>1</v>
      </c>
      <c r="DT45" s="25">
        <f>1+1</f>
        <v>2</v>
      </c>
      <c r="DU45" s="92">
        <f t="shared" si="85"/>
        <v>90000</v>
      </c>
      <c r="DV45" s="10">
        <f t="shared" si="86"/>
        <v>160000</v>
      </c>
      <c r="DW45" s="25"/>
      <c r="DX45" s="92">
        <f t="shared" si="87"/>
        <v>0</v>
      </c>
      <c r="DY45" s="10">
        <f t="shared" si="88"/>
        <v>0</v>
      </c>
      <c r="DZ45" s="25">
        <f>1</f>
        <v>1</v>
      </c>
      <c r="EA45" s="92">
        <f t="shared" si="89"/>
        <v>45000</v>
      </c>
      <c r="EB45" s="10">
        <f t="shared" si="90"/>
        <v>80000</v>
      </c>
      <c r="EC45" s="119">
        <f t="shared" si="91"/>
        <v>3</v>
      </c>
      <c r="ED45" s="25">
        <v>4</v>
      </c>
      <c r="EE45" s="92">
        <f t="shared" si="92"/>
        <v>180000</v>
      </c>
      <c r="EF45" s="10">
        <f t="shared" si="93"/>
        <v>320000</v>
      </c>
      <c r="EG45" s="25"/>
      <c r="EH45" s="92">
        <f t="shared" si="94"/>
        <v>0</v>
      </c>
      <c r="EI45" s="10">
        <f t="shared" si="95"/>
        <v>0</v>
      </c>
      <c r="EJ45" s="25">
        <v>1</v>
      </c>
      <c r="EK45" s="92">
        <f t="shared" si="96"/>
        <v>45000</v>
      </c>
      <c r="EL45" s="10">
        <f t="shared" si="97"/>
        <v>80000</v>
      </c>
      <c r="EM45" s="119">
        <f t="shared" si="98"/>
        <v>5</v>
      </c>
      <c r="EN45" s="25">
        <v>1</v>
      </c>
      <c r="EO45" s="92">
        <f t="shared" si="99"/>
        <v>45000</v>
      </c>
      <c r="EP45" s="10">
        <f t="shared" si="100"/>
        <v>80000</v>
      </c>
      <c r="EQ45" s="25">
        <f>1</f>
        <v>1</v>
      </c>
      <c r="ER45" s="92">
        <f t="shared" si="101"/>
        <v>45000</v>
      </c>
      <c r="ES45" s="10">
        <f t="shared" si="102"/>
        <v>80000</v>
      </c>
      <c r="ET45" s="25"/>
      <c r="EU45" s="92">
        <f t="shared" si="225"/>
        <v>0</v>
      </c>
      <c r="EV45" s="10">
        <f t="shared" si="104"/>
        <v>0</v>
      </c>
      <c r="EW45" s="119">
        <f t="shared" si="226"/>
        <v>2</v>
      </c>
      <c r="EX45" s="25">
        <f>1</f>
        <v>1</v>
      </c>
      <c r="EY45" s="92">
        <f t="shared" si="106"/>
        <v>45000</v>
      </c>
      <c r="EZ45" s="10">
        <f t="shared" si="107"/>
        <v>80000</v>
      </c>
      <c r="FA45" s="25">
        <f>1</f>
        <v>1</v>
      </c>
      <c r="FB45" s="92">
        <f t="shared" si="108"/>
        <v>45000</v>
      </c>
      <c r="FC45" s="10">
        <f t="shared" si="109"/>
        <v>80000</v>
      </c>
      <c r="FD45" s="25"/>
      <c r="FE45" s="92">
        <f t="shared" si="110"/>
        <v>0</v>
      </c>
      <c r="FF45" s="10">
        <f t="shared" si="111"/>
        <v>0</v>
      </c>
      <c r="FG45" s="119">
        <f t="shared" si="112"/>
        <v>2</v>
      </c>
      <c r="FH45" s="25">
        <f>1+1</f>
        <v>2</v>
      </c>
      <c r="FI45" s="92">
        <f t="shared" si="113"/>
        <v>90000</v>
      </c>
      <c r="FJ45" s="10">
        <f t="shared" si="114"/>
        <v>160000</v>
      </c>
      <c r="FK45" s="25"/>
      <c r="FL45" s="92">
        <f t="shared" si="115"/>
        <v>0</v>
      </c>
      <c r="FM45" s="10">
        <f t="shared" si="116"/>
        <v>0</v>
      </c>
      <c r="FN45" s="25"/>
      <c r="FO45" s="92">
        <f t="shared" si="117"/>
        <v>0</v>
      </c>
      <c r="FP45" s="10">
        <f t="shared" si="118"/>
        <v>0</v>
      </c>
      <c r="FQ45" s="119">
        <f t="shared" si="119"/>
        <v>2</v>
      </c>
      <c r="FR45" s="25">
        <v>1</v>
      </c>
      <c r="FS45" s="92">
        <f t="shared" si="120"/>
        <v>45000</v>
      </c>
      <c r="FT45" s="10">
        <f t="shared" si="121"/>
        <v>80000</v>
      </c>
      <c r="FU45" s="25"/>
      <c r="FV45" s="92">
        <f t="shared" si="122"/>
        <v>0</v>
      </c>
      <c r="FW45" s="10">
        <f t="shared" si="123"/>
        <v>0</v>
      </c>
      <c r="FX45" s="25"/>
      <c r="FY45" s="92">
        <f t="shared" si="124"/>
        <v>0</v>
      </c>
      <c r="FZ45" s="10">
        <f t="shared" si="125"/>
        <v>0</v>
      </c>
      <c r="GA45" s="119">
        <f t="shared" si="126"/>
        <v>1</v>
      </c>
      <c r="GB45" s="25">
        <v>4</v>
      </c>
      <c r="GC45" s="92">
        <f t="shared" si="127"/>
        <v>180000</v>
      </c>
      <c r="GD45" s="10">
        <f t="shared" si="128"/>
        <v>320000</v>
      </c>
      <c r="GE45" s="25">
        <f>1+2</f>
        <v>3</v>
      </c>
      <c r="GF45" s="92">
        <f t="shared" si="129"/>
        <v>135000</v>
      </c>
      <c r="GG45" s="10">
        <f t="shared" si="130"/>
        <v>240000</v>
      </c>
      <c r="GH45" s="25"/>
      <c r="GI45" s="92">
        <f t="shared" si="131"/>
        <v>0</v>
      </c>
      <c r="GJ45" s="10">
        <f t="shared" si="132"/>
        <v>0</v>
      </c>
      <c r="GK45" s="119">
        <f t="shared" si="133"/>
        <v>7</v>
      </c>
      <c r="GL45" s="25">
        <f>1+1</f>
        <v>2</v>
      </c>
      <c r="GM45" s="92">
        <f t="shared" si="134"/>
        <v>90000</v>
      </c>
      <c r="GN45" s="10">
        <f t="shared" si="135"/>
        <v>160000</v>
      </c>
      <c r="GO45" s="25">
        <f>1+1</f>
        <v>2</v>
      </c>
      <c r="GP45" s="92">
        <f t="shared" si="136"/>
        <v>90000</v>
      </c>
      <c r="GQ45" s="10">
        <f t="shared" si="137"/>
        <v>160000</v>
      </c>
      <c r="GR45" s="25"/>
      <c r="GS45" s="92">
        <f t="shared" si="138"/>
        <v>0</v>
      </c>
      <c r="GT45" s="10">
        <f t="shared" si="139"/>
        <v>0</v>
      </c>
      <c r="GU45" s="119">
        <f t="shared" si="140"/>
        <v>4</v>
      </c>
      <c r="GV45" s="25">
        <v>2</v>
      </c>
      <c r="GW45" s="92">
        <f t="shared" si="141"/>
        <v>90000</v>
      </c>
      <c r="GX45" s="10">
        <f t="shared" si="142"/>
        <v>160000</v>
      </c>
      <c r="GY45" s="25"/>
      <c r="GZ45" s="92">
        <f t="shared" si="143"/>
        <v>0</v>
      </c>
      <c r="HA45" s="10">
        <f t="shared" si="144"/>
        <v>0</v>
      </c>
      <c r="HB45" s="25"/>
      <c r="HC45" s="92">
        <f t="shared" si="145"/>
        <v>0</v>
      </c>
      <c r="HD45" s="10">
        <f t="shared" si="146"/>
        <v>0</v>
      </c>
      <c r="HE45" s="119">
        <f t="shared" si="147"/>
        <v>2</v>
      </c>
      <c r="HF45" s="25"/>
      <c r="HG45" s="92">
        <f t="shared" si="148"/>
        <v>0</v>
      </c>
      <c r="HH45" s="10">
        <f t="shared" si="149"/>
        <v>0</v>
      </c>
      <c r="HI45" s="25"/>
      <c r="HJ45" s="92">
        <f t="shared" si="150"/>
        <v>0</v>
      </c>
      <c r="HK45" s="10">
        <f t="shared" si="151"/>
        <v>0</v>
      </c>
      <c r="HL45" s="25"/>
      <c r="HM45" s="92">
        <f t="shared" si="152"/>
        <v>0</v>
      </c>
      <c r="HN45" s="10">
        <f t="shared" si="153"/>
        <v>0</v>
      </c>
      <c r="HO45" s="119">
        <f t="shared" si="154"/>
        <v>0</v>
      </c>
      <c r="HP45" s="25">
        <v>3</v>
      </c>
      <c r="HQ45" s="92">
        <f t="shared" si="155"/>
        <v>135000</v>
      </c>
      <c r="HR45" s="10">
        <f t="shared" si="156"/>
        <v>240000</v>
      </c>
      <c r="HS45" s="25"/>
      <c r="HT45" s="92">
        <f t="shared" si="157"/>
        <v>0</v>
      </c>
      <c r="HU45" s="10">
        <f t="shared" si="158"/>
        <v>0</v>
      </c>
      <c r="HV45" s="25"/>
      <c r="HW45" s="92">
        <f t="shared" si="159"/>
        <v>0</v>
      </c>
      <c r="HX45" s="10">
        <f t="shared" si="160"/>
        <v>0</v>
      </c>
      <c r="HY45" s="119">
        <f t="shared" si="161"/>
        <v>3</v>
      </c>
      <c r="HZ45" s="25"/>
      <c r="IA45" s="92">
        <f t="shared" si="162"/>
        <v>0</v>
      </c>
      <c r="IB45" s="10">
        <f t="shared" si="163"/>
        <v>0</v>
      </c>
      <c r="IC45" s="25">
        <f>1</f>
        <v>1</v>
      </c>
      <c r="ID45" s="92">
        <f t="shared" si="164"/>
        <v>45000</v>
      </c>
      <c r="IE45" s="10">
        <f t="shared" si="165"/>
        <v>80000</v>
      </c>
      <c r="IF45" s="25"/>
      <c r="IG45" s="92">
        <f t="shared" si="166"/>
        <v>0</v>
      </c>
      <c r="IH45" s="10">
        <f t="shared" si="167"/>
        <v>0</v>
      </c>
      <c r="II45" s="119">
        <f t="shared" si="168"/>
        <v>1</v>
      </c>
      <c r="IJ45" s="25">
        <v>2</v>
      </c>
      <c r="IK45" s="92">
        <f t="shared" si="169"/>
        <v>90000</v>
      </c>
      <c r="IL45" s="10">
        <f t="shared" si="170"/>
        <v>160000</v>
      </c>
      <c r="IM45" s="25">
        <f>1+1</f>
        <v>2</v>
      </c>
      <c r="IN45" s="92">
        <f t="shared" si="171"/>
        <v>90000</v>
      </c>
      <c r="IO45" s="10">
        <f t="shared" si="172"/>
        <v>160000</v>
      </c>
      <c r="IP45" s="25"/>
      <c r="IQ45" s="92">
        <f t="shared" si="173"/>
        <v>0</v>
      </c>
      <c r="IR45" s="10">
        <f t="shared" si="174"/>
        <v>0</v>
      </c>
      <c r="IS45" s="119">
        <f t="shared" si="175"/>
        <v>4</v>
      </c>
      <c r="IT45" s="25"/>
      <c r="IU45" s="92">
        <f t="shared" si="176"/>
        <v>0</v>
      </c>
      <c r="IV45" s="10">
        <f t="shared" si="177"/>
        <v>0</v>
      </c>
      <c r="IW45" s="25"/>
      <c r="IX45" s="92">
        <f t="shared" si="178"/>
        <v>0</v>
      </c>
      <c r="IY45" s="10">
        <f t="shared" si="179"/>
        <v>0</v>
      </c>
      <c r="IZ45" s="25"/>
      <c r="JA45" s="92">
        <f t="shared" si="180"/>
        <v>0</v>
      </c>
      <c r="JB45" s="10">
        <f t="shared" si="181"/>
        <v>0</v>
      </c>
      <c r="JC45" s="119">
        <f t="shared" si="182"/>
        <v>0</v>
      </c>
      <c r="JD45" s="25">
        <v>4</v>
      </c>
      <c r="JE45" s="92">
        <f t="shared" si="183"/>
        <v>180000</v>
      </c>
      <c r="JF45" s="10">
        <f t="shared" si="184"/>
        <v>320000</v>
      </c>
      <c r="JG45" s="25">
        <f>1</f>
        <v>1</v>
      </c>
      <c r="JH45" s="92">
        <f t="shared" si="185"/>
        <v>45000</v>
      </c>
      <c r="JI45" s="10">
        <f t="shared" si="186"/>
        <v>80000</v>
      </c>
      <c r="JJ45" s="25"/>
      <c r="JK45" s="92">
        <f t="shared" si="187"/>
        <v>0</v>
      </c>
      <c r="JL45" s="10">
        <f t="shared" si="188"/>
        <v>0</v>
      </c>
      <c r="JM45" s="119">
        <f t="shared" si="189"/>
        <v>5</v>
      </c>
      <c r="JN45" s="25">
        <v>3</v>
      </c>
      <c r="JO45" s="92">
        <f t="shared" si="190"/>
        <v>135000</v>
      </c>
      <c r="JP45" s="10">
        <f t="shared" si="191"/>
        <v>240000</v>
      </c>
      <c r="JQ45" s="25">
        <f>1+1</f>
        <v>2</v>
      </c>
      <c r="JR45" s="92">
        <f t="shared" si="192"/>
        <v>90000</v>
      </c>
      <c r="JS45" s="10">
        <f t="shared" si="193"/>
        <v>160000</v>
      </c>
      <c r="JT45" s="25"/>
      <c r="JU45" s="92">
        <f t="shared" si="194"/>
        <v>0</v>
      </c>
      <c r="JV45" s="10">
        <f t="shared" si="195"/>
        <v>0</v>
      </c>
      <c r="JW45" s="119">
        <f t="shared" si="196"/>
        <v>5</v>
      </c>
      <c r="JX45" s="25">
        <f>1+1</f>
        <v>2</v>
      </c>
      <c r="JY45" s="92">
        <f t="shared" si="197"/>
        <v>90000</v>
      </c>
      <c r="JZ45" s="10">
        <f t="shared" si="198"/>
        <v>160000</v>
      </c>
      <c r="KA45" s="25">
        <f>1</f>
        <v>1</v>
      </c>
      <c r="KB45" s="92">
        <f t="shared" si="199"/>
        <v>45000</v>
      </c>
      <c r="KC45" s="10">
        <f t="shared" si="200"/>
        <v>80000</v>
      </c>
      <c r="KD45" s="25"/>
      <c r="KE45" s="92">
        <f t="shared" si="201"/>
        <v>0</v>
      </c>
      <c r="KF45" s="10">
        <f t="shared" si="202"/>
        <v>0</v>
      </c>
      <c r="KG45" s="119">
        <f t="shared" si="203"/>
        <v>3</v>
      </c>
      <c r="KH45" s="25"/>
      <c r="KI45" s="92">
        <f t="shared" si="204"/>
        <v>0</v>
      </c>
      <c r="KJ45" s="10">
        <f t="shared" si="205"/>
        <v>0</v>
      </c>
      <c r="KK45" s="25"/>
      <c r="KL45" s="92">
        <f t="shared" si="206"/>
        <v>0</v>
      </c>
      <c r="KM45" s="10">
        <f t="shared" si="207"/>
        <v>0</v>
      </c>
      <c r="KN45" s="25"/>
      <c r="KO45" s="92">
        <f t="shared" si="208"/>
        <v>0</v>
      </c>
      <c r="KP45" s="10">
        <f t="shared" si="209"/>
        <v>0</v>
      </c>
      <c r="KQ45" s="119">
        <f t="shared" si="210"/>
        <v>0</v>
      </c>
      <c r="KR45" s="25"/>
      <c r="KS45" s="92">
        <f t="shared" si="211"/>
        <v>0</v>
      </c>
      <c r="KT45" s="10">
        <f t="shared" si="212"/>
        <v>0</v>
      </c>
      <c r="KU45" s="25"/>
      <c r="KV45" s="92">
        <f t="shared" si="213"/>
        <v>0</v>
      </c>
      <c r="KW45" s="10">
        <f t="shared" si="214"/>
        <v>0</v>
      </c>
      <c r="KX45" s="25"/>
      <c r="KY45" s="92">
        <f t="shared" si="215"/>
        <v>0</v>
      </c>
      <c r="KZ45" s="10">
        <f t="shared" si="216"/>
        <v>0</v>
      </c>
      <c r="LA45" s="119">
        <f t="shared" si="217"/>
        <v>0</v>
      </c>
      <c r="LC45" s="100">
        <f t="shared" si="218"/>
        <v>94</v>
      </c>
      <c r="LD45" s="100">
        <f t="shared" si="5"/>
        <v>7520000</v>
      </c>
    </row>
    <row r="46" spans="1:316" x14ac:dyDescent="0.25">
      <c r="A46" s="119" t="s">
        <v>24</v>
      </c>
      <c r="B46" s="12">
        <v>35000</v>
      </c>
      <c r="C46" s="4">
        <v>75000</v>
      </c>
      <c r="D46" s="25">
        <f>1+1</f>
        <v>2</v>
      </c>
      <c r="E46" s="92">
        <f t="shared" si="445"/>
        <v>70000</v>
      </c>
      <c r="F46" s="10">
        <f t="shared" si="446"/>
        <v>150000</v>
      </c>
      <c r="G46" s="25">
        <f>1</f>
        <v>1</v>
      </c>
      <c r="H46" s="92">
        <f t="shared" si="447"/>
        <v>35000</v>
      </c>
      <c r="I46" s="10">
        <f t="shared" si="448"/>
        <v>75000</v>
      </c>
      <c r="J46" s="25"/>
      <c r="K46" s="92">
        <f t="shared" si="449"/>
        <v>0</v>
      </c>
      <c r="L46" s="10">
        <f t="shared" si="450"/>
        <v>0</v>
      </c>
      <c r="M46" s="119">
        <f t="shared" si="223"/>
        <v>3</v>
      </c>
      <c r="N46" s="25">
        <v>5</v>
      </c>
      <c r="O46" s="92">
        <f t="shared" si="8"/>
        <v>175000</v>
      </c>
      <c r="P46" s="10">
        <f t="shared" si="9"/>
        <v>375000</v>
      </c>
      <c r="Q46" s="25">
        <f>1</f>
        <v>1</v>
      </c>
      <c r="R46" s="92">
        <f t="shared" si="10"/>
        <v>35000</v>
      </c>
      <c r="S46" s="10">
        <f t="shared" si="11"/>
        <v>75000</v>
      </c>
      <c r="T46" s="25"/>
      <c r="U46" s="92">
        <f t="shared" si="12"/>
        <v>0</v>
      </c>
      <c r="V46" s="10">
        <f t="shared" si="13"/>
        <v>0</v>
      </c>
      <c r="W46" s="119">
        <f t="shared" si="219"/>
        <v>6</v>
      </c>
      <c r="X46" s="25">
        <v>3</v>
      </c>
      <c r="Y46" s="92">
        <f t="shared" si="15"/>
        <v>105000</v>
      </c>
      <c r="Z46" s="10">
        <f t="shared" si="16"/>
        <v>225000</v>
      </c>
      <c r="AA46" s="25"/>
      <c r="AB46" s="92">
        <f t="shared" si="17"/>
        <v>0</v>
      </c>
      <c r="AC46" s="10">
        <f t="shared" si="18"/>
        <v>0</v>
      </c>
      <c r="AD46" s="25"/>
      <c r="AE46" s="92">
        <f t="shared" si="19"/>
        <v>0</v>
      </c>
      <c r="AF46" s="10">
        <f t="shared" si="20"/>
        <v>0</v>
      </c>
      <c r="AG46" s="119">
        <f t="shared" si="220"/>
        <v>3</v>
      </c>
      <c r="AH46" s="25">
        <v>6</v>
      </c>
      <c r="AI46" s="92">
        <f t="shared" si="22"/>
        <v>210000</v>
      </c>
      <c r="AJ46" s="10">
        <f t="shared" si="23"/>
        <v>450000</v>
      </c>
      <c r="AK46" s="25"/>
      <c r="AL46" s="92">
        <f t="shared" si="24"/>
        <v>0</v>
      </c>
      <c r="AM46" s="10">
        <f t="shared" si="25"/>
        <v>0</v>
      </c>
      <c r="AN46" s="25"/>
      <c r="AO46" s="92">
        <f t="shared" si="26"/>
        <v>0</v>
      </c>
      <c r="AP46" s="10">
        <f t="shared" si="27"/>
        <v>0</v>
      </c>
      <c r="AQ46" s="119">
        <f t="shared" si="222"/>
        <v>6</v>
      </c>
      <c r="AR46" s="25">
        <v>3</v>
      </c>
      <c r="AS46" s="92">
        <f t="shared" si="29"/>
        <v>105000</v>
      </c>
      <c r="AT46" s="10">
        <f t="shared" si="30"/>
        <v>225000</v>
      </c>
      <c r="AU46" s="25"/>
      <c r="AV46" s="92">
        <f t="shared" si="31"/>
        <v>0</v>
      </c>
      <c r="AW46" s="10">
        <f t="shared" si="32"/>
        <v>0</v>
      </c>
      <c r="AX46" s="25"/>
      <c r="AY46" s="92">
        <f t="shared" si="33"/>
        <v>0</v>
      </c>
      <c r="AZ46" s="10">
        <f t="shared" si="34"/>
        <v>0</v>
      </c>
      <c r="BA46" s="119">
        <f t="shared" si="224"/>
        <v>3</v>
      </c>
      <c r="BB46" s="25">
        <f>2</f>
        <v>2</v>
      </c>
      <c r="BC46" s="92">
        <f t="shared" si="36"/>
        <v>70000</v>
      </c>
      <c r="BD46" s="10">
        <f t="shared" si="37"/>
        <v>150000</v>
      </c>
      <c r="BE46" s="25">
        <f>1</f>
        <v>1</v>
      </c>
      <c r="BF46" s="92">
        <f t="shared" si="38"/>
        <v>35000</v>
      </c>
      <c r="BG46" s="10">
        <f t="shared" si="39"/>
        <v>75000</v>
      </c>
      <c r="BH46" s="25"/>
      <c r="BI46" s="92">
        <f t="shared" si="40"/>
        <v>0</v>
      </c>
      <c r="BJ46" s="10">
        <f t="shared" si="41"/>
        <v>0</v>
      </c>
      <c r="BK46" s="119">
        <f t="shared" si="221"/>
        <v>3</v>
      </c>
      <c r="BL46" s="25">
        <v>1</v>
      </c>
      <c r="BM46" s="92">
        <f t="shared" si="43"/>
        <v>35000</v>
      </c>
      <c r="BN46" s="10">
        <f t="shared" si="44"/>
        <v>75000</v>
      </c>
      <c r="BO46" s="25">
        <f>1+1+1+1</f>
        <v>4</v>
      </c>
      <c r="BP46" s="92">
        <f t="shared" si="45"/>
        <v>140000</v>
      </c>
      <c r="BQ46" s="10">
        <f t="shared" si="46"/>
        <v>300000</v>
      </c>
      <c r="BR46" s="25"/>
      <c r="BS46" s="92">
        <f t="shared" si="47"/>
        <v>0</v>
      </c>
      <c r="BT46" s="10">
        <f t="shared" si="48"/>
        <v>0</v>
      </c>
      <c r="BU46" s="119">
        <f t="shared" si="49"/>
        <v>5</v>
      </c>
      <c r="BV46" s="25">
        <f>1</f>
        <v>1</v>
      </c>
      <c r="BW46" s="92">
        <f t="shared" si="50"/>
        <v>35000</v>
      </c>
      <c r="BX46" s="10">
        <f t="shared" si="51"/>
        <v>75000</v>
      </c>
      <c r="BY46" s="25"/>
      <c r="BZ46" s="92">
        <f t="shared" si="52"/>
        <v>0</v>
      </c>
      <c r="CA46" s="10">
        <f t="shared" si="53"/>
        <v>0</v>
      </c>
      <c r="CB46" s="25">
        <v>1</v>
      </c>
      <c r="CC46" s="92">
        <f t="shared" si="54"/>
        <v>35000</v>
      </c>
      <c r="CD46" s="10">
        <f t="shared" si="55"/>
        <v>75000</v>
      </c>
      <c r="CE46" s="119">
        <f t="shared" si="56"/>
        <v>2</v>
      </c>
      <c r="CF46" s="25">
        <v>2</v>
      </c>
      <c r="CG46" s="92">
        <f t="shared" si="57"/>
        <v>70000</v>
      </c>
      <c r="CH46" s="10">
        <f t="shared" si="58"/>
        <v>150000</v>
      </c>
      <c r="CI46" s="25">
        <f>2+3+1</f>
        <v>6</v>
      </c>
      <c r="CJ46" s="92">
        <f t="shared" si="59"/>
        <v>210000</v>
      </c>
      <c r="CK46" s="10">
        <f t="shared" si="60"/>
        <v>450000</v>
      </c>
      <c r="CL46" s="25"/>
      <c r="CM46" s="92">
        <f t="shared" si="61"/>
        <v>0</v>
      </c>
      <c r="CN46" s="10">
        <f t="shared" si="62"/>
        <v>0</v>
      </c>
      <c r="CO46" s="119">
        <f t="shared" si="63"/>
        <v>8</v>
      </c>
      <c r="CP46" s="25">
        <v>7</v>
      </c>
      <c r="CQ46" s="92">
        <f t="shared" si="64"/>
        <v>245000</v>
      </c>
      <c r="CR46" s="10">
        <f t="shared" si="65"/>
        <v>525000</v>
      </c>
      <c r="CS46" s="25">
        <f>1+1+1</f>
        <v>3</v>
      </c>
      <c r="CT46" s="92">
        <f t="shared" si="66"/>
        <v>105000</v>
      </c>
      <c r="CU46" s="10">
        <f t="shared" si="67"/>
        <v>225000</v>
      </c>
      <c r="CV46" s="25"/>
      <c r="CW46" s="92">
        <f t="shared" si="68"/>
        <v>0</v>
      </c>
      <c r="CX46" s="10">
        <f t="shared" si="69"/>
        <v>0</v>
      </c>
      <c r="CY46" s="119">
        <f t="shared" si="70"/>
        <v>10</v>
      </c>
      <c r="CZ46" s="25">
        <v>5</v>
      </c>
      <c r="DA46" s="92">
        <f t="shared" si="71"/>
        <v>175000</v>
      </c>
      <c r="DB46" s="10">
        <f t="shared" si="72"/>
        <v>375000</v>
      </c>
      <c r="DC46" s="25">
        <f>1</f>
        <v>1</v>
      </c>
      <c r="DD46" s="92">
        <f t="shared" si="73"/>
        <v>35000</v>
      </c>
      <c r="DE46" s="10">
        <f t="shared" si="74"/>
        <v>75000</v>
      </c>
      <c r="DF46" s="25"/>
      <c r="DG46" s="92">
        <f t="shared" si="75"/>
        <v>0</v>
      </c>
      <c r="DH46" s="10">
        <f t="shared" si="76"/>
        <v>0</v>
      </c>
      <c r="DI46" s="119">
        <f t="shared" si="77"/>
        <v>6</v>
      </c>
      <c r="DJ46" s="25">
        <v>1</v>
      </c>
      <c r="DK46" s="92">
        <f t="shared" si="78"/>
        <v>35000</v>
      </c>
      <c r="DL46" s="10">
        <f t="shared" si="79"/>
        <v>75000</v>
      </c>
      <c r="DM46" s="25">
        <f>1</f>
        <v>1</v>
      </c>
      <c r="DN46" s="92">
        <f t="shared" si="80"/>
        <v>35000</v>
      </c>
      <c r="DO46" s="10">
        <f t="shared" si="81"/>
        <v>75000</v>
      </c>
      <c r="DP46" s="25"/>
      <c r="DQ46" s="92">
        <f t="shared" si="82"/>
        <v>0</v>
      </c>
      <c r="DR46" s="10">
        <f t="shared" si="83"/>
        <v>0</v>
      </c>
      <c r="DS46" s="119">
        <f t="shared" si="84"/>
        <v>2</v>
      </c>
      <c r="DT46" s="25">
        <f>1+1+1+1</f>
        <v>4</v>
      </c>
      <c r="DU46" s="92">
        <f t="shared" si="85"/>
        <v>140000</v>
      </c>
      <c r="DV46" s="10">
        <f t="shared" si="86"/>
        <v>300000</v>
      </c>
      <c r="DW46" s="25"/>
      <c r="DX46" s="92">
        <f t="shared" si="87"/>
        <v>0</v>
      </c>
      <c r="DY46" s="10">
        <f t="shared" si="88"/>
        <v>0</v>
      </c>
      <c r="DZ46" s="25">
        <f>1</f>
        <v>1</v>
      </c>
      <c r="EA46" s="92">
        <f t="shared" si="89"/>
        <v>35000</v>
      </c>
      <c r="EB46" s="10">
        <f t="shared" si="90"/>
        <v>75000</v>
      </c>
      <c r="EC46" s="119">
        <f t="shared" si="91"/>
        <v>5</v>
      </c>
      <c r="ED46" s="25">
        <v>7</v>
      </c>
      <c r="EE46" s="92">
        <f t="shared" si="92"/>
        <v>245000</v>
      </c>
      <c r="EF46" s="10">
        <f t="shared" si="93"/>
        <v>525000</v>
      </c>
      <c r="EG46" s="25">
        <v>1</v>
      </c>
      <c r="EH46" s="92">
        <f t="shared" si="94"/>
        <v>35000</v>
      </c>
      <c r="EI46" s="10">
        <f t="shared" si="95"/>
        <v>75000</v>
      </c>
      <c r="EJ46" s="25">
        <v>1</v>
      </c>
      <c r="EK46" s="92">
        <f t="shared" si="96"/>
        <v>35000</v>
      </c>
      <c r="EL46" s="10">
        <f t="shared" si="97"/>
        <v>75000</v>
      </c>
      <c r="EM46" s="119">
        <f t="shared" si="98"/>
        <v>9</v>
      </c>
      <c r="EN46" s="25">
        <v>7</v>
      </c>
      <c r="EO46" s="92">
        <f t="shared" si="99"/>
        <v>245000</v>
      </c>
      <c r="EP46" s="10">
        <f t="shared" si="100"/>
        <v>525000</v>
      </c>
      <c r="EQ46" s="25">
        <f>1</f>
        <v>1</v>
      </c>
      <c r="ER46" s="92">
        <f t="shared" si="101"/>
        <v>35000</v>
      </c>
      <c r="ES46" s="10">
        <f t="shared" si="102"/>
        <v>75000</v>
      </c>
      <c r="ET46" s="25"/>
      <c r="EU46" s="92">
        <f t="shared" si="225"/>
        <v>0</v>
      </c>
      <c r="EV46" s="10">
        <f t="shared" si="104"/>
        <v>0</v>
      </c>
      <c r="EW46" s="119">
        <f t="shared" si="226"/>
        <v>8</v>
      </c>
      <c r="EX46" s="25">
        <f>1+1</f>
        <v>2</v>
      </c>
      <c r="EY46" s="92">
        <f t="shared" si="106"/>
        <v>70000</v>
      </c>
      <c r="EZ46" s="10">
        <f t="shared" si="107"/>
        <v>150000</v>
      </c>
      <c r="FA46" s="25">
        <f>2</f>
        <v>2</v>
      </c>
      <c r="FB46" s="92">
        <f t="shared" si="108"/>
        <v>70000</v>
      </c>
      <c r="FC46" s="10">
        <f t="shared" si="109"/>
        <v>150000</v>
      </c>
      <c r="FD46" s="25"/>
      <c r="FE46" s="92">
        <f t="shared" si="110"/>
        <v>0</v>
      </c>
      <c r="FF46" s="10">
        <f t="shared" si="111"/>
        <v>0</v>
      </c>
      <c r="FG46" s="119">
        <f t="shared" si="112"/>
        <v>4</v>
      </c>
      <c r="FH46" s="25">
        <f>1+1+1</f>
        <v>3</v>
      </c>
      <c r="FI46" s="92">
        <f t="shared" si="113"/>
        <v>105000</v>
      </c>
      <c r="FJ46" s="10">
        <f t="shared" si="114"/>
        <v>225000</v>
      </c>
      <c r="FK46" s="25"/>
      <c r="FL46" s="92">
        <f t="shared" si="115"/>
        <v>0</v>
      </c>
      <c r="FM46" s="10">
        <f t="shared" si="116"/>
        <v>0</v>
      </c>
      <c r="FN46" s="25"/>
      <c r="FO46" s="92">
        <f t="shared" si="117"/>
        <v>0</v>
      </c>
      <c r="FP46" s="10">
        <f t="shared" si="118"/>
        <v>0</v>
      </c>
      <c r="FQ46" s="119">
        <f t="shared" si="119"/>
        <v>3</v>
      </c>
      <c r="FR46" s="25">
        <v>6</v>
      </c>
      <c r="FS46" s="92">
        <f t="shared" si="120"/>
        <v>210000</v>
      </c>
      <c r="FT46" s="10">
        <f t="shared" si="121"/>
        <v>450000</v>
      </c>
      <c r="FU46" s="25"/>
      <c r="FV46" s="92">
        <f t="shared" si="122"/>
        <v>0</v>
      </c>
      <c r="FW46" s="10">
        <f t="shared" si="123"/>
        <v>0</v>
      </c>
      <c r="FX46" s="25"/>
      <c r="FY46" s="92">
        <f t="shared" si="124"/>
        <v>0</v>
      </c>
      <c r="FZ46" s="10">
        <f t="shared" si="125"/>
        <v>0</v>
      </c>
      <c r="GA46" s="119">
        <f t="shared" si="126"/>
        <v>6</v>
      </c>
      <c r="GB46" s="25">
        <v>5</v>
      </c>
      <c r="GC46" s="92">
        <f t="shared" si="127"/>
        <v>175000</v>
      </c>
      <c r="GD46" s="10">
        <f t="shared" si="128"/>
        <v>375000</v>
      </c>
      <c r="GE46" s="25">
        <f>2+1</f>
        <v>3</v>
      </c>
      <c r="GF46" s="92">
        <f t="shared" si="129"/>
        <v>105000</v>
      </c>
      <c r="GG46" s="10">
        <f t="shared" si="130"/>
        <v>225000</v>
      </c>
      <c r="GH46" s="25"/>
      <c r="GI46" s="92">
        <f t="shared" si="131"/>
        <v>0</v>
      </c>
      <c r="GJ46" s="10">
        <f t="shared" si="132"/>
        <v>0</v>
      </c>
      <c r="GK46" s="119">
        <f t="shared" si="133"/>
        <v>8</v>
      </c>
      <c r="GL46" s="25">
        <f>1+1</f>
        <v>2</v>
      </c>
      <c r="GM46" s="92">
        <f t="shared" si="134"/>
        <v>70000</v>
      </c>
      <c r="GN46" s="10">
        <f t="shared" si="135"/>
        <v>150000</v>
      </c>
      <c r="GO46" s="25">
        <f>1</f>
        <v>1</v>
      </c>
      <c r="GP46" s="92">
        <f t="shared" si="136"/>
        <v>35000</v>
      </c>
      <c r="GQ46" s="10">
        <f t="shared" si="137"/>
        <v>75000</v>
      </c>
      <c r="GR46" s="25"/>
      <c r="GS46" s="92">
        <f t="shared" si="138"/>
        <v>0</v>
      </c>
      <c r="GT46" s="10">
        <f t="shared" si="139"/>
        <v>0</v>
      </c>
      <c r="GU46" s="119">
        <f t="shared" si="140"/>
        <v>3</v>
      </c>
      <c r="GV46" s="25">
        <v>6</v>
      </c>
      <c r="GW46" s="92">
        <f t="shared" si="141"/>
        <v>210000</v>
      </c>
      <c r="GX46" s="10">
        <f t="shared" si="142"/>
        <v>450000</v>
      </c>
      <c r="GY46" s="25"/>
      <c r="GZ46" s="92">
        <f t="shared" si="143"/>
        <v>0</v>
      </c>
      <c r="HA46" s="10">
        <f t="shared" si="144"/>
        <v>0</v>
      </c>
      <c r="HB46" s="25"/>
      <c r="HC46" s="92">
        <f t="shared" si="145"/>
        <v>0</v>
      </c>
      <c r="HD46" s="10">
        <f t="shared" si="146"/>
        <v>0</v>
      </c>
      <c r="HE46" s="119">
        <f t="shared" si="147"/>
        <v>6</v>
      </c>
      <c r="HF46" s="25"/>
      <c r="HG46" s="92">
        <f t="shared" si="148"/>
        <v>0</v>
      </c>
      <c r="HH46" s="10">
        <f t="shared" si="149"/>
        <v>0</v>
      </c>
      <c r="HI46" s="25"/>
      <c r="HJ46" s="92">
        <f t="shared" si="150"/>
        <v>0</v>
      </c>
      <c r="HK46" s="10">
        <f t="shared" si="151"/>
        <v>0</v>
      </c>
      <c r="HL46" s="25"/>
      <c r="HM46" s="92">
        <f t="shared" si="152"/>
        <v>0</v>
      </c>
      <c r="HN46" s="10">
        <f t="shared" si="153"/>
        <v>0</v>
      </c>
      <c r="HO46" s="119">
        <f t="shared" si="154"/>
        <v>0</v>
      </c>
      <c r="HP46" s="25">
        <v>5</v>
      </c>
      <c r="HQ46" s="92">
        <f t="shared" si="155"/>
        <v>175000</v>
      </c>
      <c r="HR46" s="10">
        <f t="shared" si="156"/>
        <v>375000</v>
      </c>
      <c r="HS46" s="25">
        <f>1</f>
        <v>1</v>
      </c>
      <c r="HT46" s="92">
        <f t="shared" si="157"/>
        <v>35000</v>
      </c>
      <c r="HU46" s="10">
        <f t="shared" si="158"/>
        <v>75000</v>
      </c>
      <c r="HV46" s="25"/>
      <c r="HW46" s="92">
        <f t="shared" si="159"/>
        <v>0</v>
      </c>
      <c r="HX46" s="10">
        <f t="shared" si="160"/>
        <v>0</v>
      </c>
      <c r="HY46" s="119">
        <f t="shared" si="161"/>
        <v>6</v>
      </c>
      <c r="HZ46" s="25">
        <f>1+1+1+1+1</f>
        <v>5</v>
      </c>
      <c r="IA46" s="92">
        <f t="shared" si="162"/>
        <v>175000</v>
      </c>
      <c r="IB46" s="10">
        <f t="shared" si="163"/>
        <v>375000</v>
      </c>
      <c r="IC46" s="25">
        <f>1</f>
        <v>1</v>
      </c>
      <c r="ID46" s="92">
        <f t="shared" si="164"/>
        <v>35000</v>
      </c>
      <c r="IE46" s="10">
        <f t="shared" si="165"/>
        <v>75000</v>
      </c>
      <c r="IF46" s="25"/>
      <c r="IG46" s="92">
        <f t="shared" si="166"/>
        <v>0</v>
      </c>
      <c r="IH46" s="10">
        <f t="shared" si="167"/>
        <v>0</v>
      </c>
      <c r="II46" s="119">
        <f t="shared" si="168"/>
        <v>6</v>
      </c>
      <c r="IJ46" s="25">
        <v>6</v>
      </c>
      <c r="IK46" s="92">
        <f t="shared" si="169"/>
        <v>210000</v>
      </c>
      <c r="IL46" s="10">
        <f t="shared" si="170"/>
        <v>450000</v>
      </c>
      <c r="IM46" s="25">
        <f>1+1</f>
        <v>2</v>
      </c>
      <c r="IN46" s="92">
        <f t="shared" si="171"/>
        <v>70000</v>
      </c>
      <c r="IO46" s="10">
        <f t="shared" si="172"/>
        <v>150000</v>
      </c>
      <c r="IP46" s="25"/>
      <c r="IQ46" s="92">
        <f t="shared" si="173"/>
        <v>0</v>
      </c>
      <c r="IR46" s="10">
        <f t="shared" si="174"/>
        <v>0</v>
      </c>
      <c r="IS46" s="119">
        <f t="shared" si="175"/>
        <v>8</v>
      </c>
      <c r="IT46" s="25">
        <f>1</f>
        <v>1</v>
      </c>
      <c r="IU46" s="92">
        <f t="shared" si="176"/>
        <v>35000</v>
      </c>
      <c r="IV46" s="10">
        <f t="shared" si="177"/>
        <v>75000</v>
      </c>
      <c r="IW46" s="25">
        <f>1</f>
        <v>1</v>
      </c>
      <c r="IX46" s="92">
        <f t="shared" si="178"/>
        <v>35000</v>
      </c>
      <c r="IY46" s="10">
        <f t="shared" si="179"/>
        <v>75000</v>
      </c>
      <c r="IZ46" s="25"/>
      <c r="JA46" s="92">
        <f t="shared" si="180"/>
        <v>0</v>
      </c>
      <c r="JB46" s="10">
        <f t="shared" si="181"/>
        <v>0</v>
      </c>
      <c r="JC46" s="119">
        <f t="shared" si="182"/>
        <v>2</v>
      </c>
      <c r="JD46" s="25">
        <v>5</v>
      </c>
      <c r="JE46" s="92">
        <f t="shared" si="183"/>
        <v>175000</v>
      </c>
      <c r="JF46" s="10">
        <f t="shared" si="184"/>
        <v>375000</v>
      </c>
      <c r="JG46" s="25">
        <f>1+1</f>
        <v>2</v>
      </c>
      <c r="JH46" s="92">
        <f t="shared" si="185"/>
        <v>70000</v>
      </c>
      <c r="JI46" s="10">
        <f t="shared" si="186"/>
        <v>150000</v>
      </c>
      <c r="JJ46" s="25"/>
      <c r="JK46" s="92">
        <f t="shared" si="187"/>
        <v>0</v>
      </c>
      <c r="JL46" s="10">
        <f t="shared" si="188"/>
        <v>0</v>
      </c>
      <c r="JM46" s="119">
        <f t="shared" si="189"/>
        <v>7</v>
      </c>
      <c r="JN46" s="25">
        <v>5</v>
      </c>
      <c r="JO46" s="92">
        <f t="shared" si="190"/>
        <v>175000</v>
      </c>
      <c r="JP46" s="10">
        <f t="shared" si="191"/>
        <v>375000</v>
      </c>
      <c r="JQ46" s="25">
        <f>1+1+1</f>
        <v>3</v>
      </c>
      <c r="JR46" s="92">
        <f t="shared" si="192"/>
        <v>105000</v>
      </c>
      <c r="JS46" s="10">
        <f t="shared" si="193"/>
        <v>225000</v>
      </c>
      <c r="JT46" s="25"/>
      <c r="JU46" s="92">
        <f t="shared" si="194"/>
        <v>0</v>
      </c>
      <c r="JV46" s="10">
        <f t="shared" si="195"/>
        <v>0</v>
      </c>
      <c r="JW46" s="119">
        <f t="shared" si="196"/>
        <v>8</v>
      </c>
      <c r="JX46" s="25"/>
      <c r="JY46" s="92">
        <f t="shared" si="197"/>
        <v>0</v>
      </c>
      <c r="JZ46" s="10">
        <f t="shared" si="198"/>
        <v>0</v>
      </c>
      <c r="KA46" s="25">
        <f>1</f>
        <v>1</v>
      </c>
      <c r="KB46" s="92">
        <f t="shared" si="199"/>
        <v>35000</v>
      </c>
      <c r="KC46" s="10">
        <f t="shared" si="200"/>
        <v>75000</v>
      </c>
      <c r="KD46" s="25"/>
      <c r="KE46" s="92">
        <f t="shared" si="201"/>
        <v>0</v>
      </c>
      <c r="KF46" s="10">
        <f t="shared" si="202"/>
        <v>0</v>
      </c>
      <c r="KG46" s="119">
        <f t="shared" si="203"/>
        <v>1</v>
      </c>
      <c r="KH46" s="25"/>
      <c r="KI46" s="92">
        <f t="shared" si="204"/>
        <v>0</v>
      </c>
      <c r="KJ46" s="10">
        <f t="shared" si="205"/>
        <v>0</v>
      </c>
      <c r="KK46" s="25"/>
      <c r="KL46" s="92">
        <f t="shared" si="206"/>
        <v>0</v>
      </c>
      <c r="KM46" s="10">
        <f t="shared" si="207"/>
        <v>0</v>
      </c>
      <c r="KN46" s="25"/>
      <c r="KO46" s="92">
        <f t="shared" si="208"/>
        <v>0</v>
      </c>
      <c r="KP46" s="10">
        <f t="shared" si="209"/>
        <v>0</v>
      </c>
      <c r="KQ46" s="119">
        <f t="shared" si="210"/>
        <v>0</v>
      </c>
      <c r="KR46" s="25"/>
      <c r="KS46" s="92">
        <f t="shared" si="211"/>
        <v>0</v>
      </c>
      <c r="KT46" s="10">
        <f t="shared" si="212"/>
        <v>0</v>
      </c>
      <c r="KU46" s="25"/>
      <c r="KV46" s="92">
        <f t="shared" si="213"/>
        <v>0</v>
      </c>
      <c r="KW46" s="10">
        <f t="shared" si="214"/>
        <v>0</v>
      </c>
      <c r="KX46" s="25"/>
      <c r="KY46" s="92">
        <f t="shared" si="215"/>
        <v>0</v>
      </c>
      <c r="KZ46" s="10">
        <f t="shared" si="216"/>
        <v>0</v>
      </c>
      <c r="LA46" s="119">
        <f t="shared" si="217"/>
        <v>0</v>
      </c>
      <c r="LC46" s="100">
        <f t="shared" si="218"/>
        <v>147</v>
      </c>
      <c r="LD46" s="100">
        <f t="shared" si="5"/>
        <v>11025000</v>
      </c>
    </row>
    <row r="47" spans="1:316" x14ac:dyDescent="0.25">
      <c r="A47" s="119" t="s">
        <v>25</v>
      </c>
      <c r="B47" s="12">
        <v>45000</v>
      </c>
      <c r="C47" s="4">
        <v>85000</v>
      </c>
      <c r="D47" s="25">
        <f>2</f>
        <v>2</v>
      </c>
      <c r="E47" s="92">
        <f t="shared" si="445"/>
        <v>90000</v>
      </c>
      <c r="F47" s="10">
        <f t="shared" si="446"/>
        <v>170000</v>
      </c>
      <c r="G47" s="25">
        <f>1</f>
        <v>1</v>
      </c>
      <c r="H47" s="92">
        <f t="shared" si="447"/>
        <v>45000</v>
      </c>
      <c r="I47" s="10">
        <f t="shared" si="448"/>
        <v>85000</v>
      </c>
      <c r="J47" s="25"/>
      <c r="K47" s="92">
        <f t="shared" si="449"/>
        <v>0</v>
      </c>
      <c r="L47" s="10">
        <f t="shared" si="450"/>
        <v>0</v>
      </c>
      <c r="M47" s="119">
        <f t="shared" si="223"/>
        <v>3</v>
      </c>
      <c r="N47" s="25">
        <v>3</v>
      </c>
      <c r="O47" s="92">
        <f t="shared" si="8"/>
        <v>135000</v>
      </c>
      <c r="P47" s="10">
        <f t="shared" si="9"/>
        <v>255000</v>
      </c>
      <c r="Q47" s="25"/>
      <c r="R47" s="92">
        <f t="shared" si="10"/>
        <v>0</v>
      </c>
      <c r="S47" s="10">
        <f t="shared" si="11"/>
        <v>0</v>
      </c>
      <c r="T47" s="25"/>
      <c r="U47" s="92">
        <f t="shared" si="12"/>
        <v>0</v>
      </c>
      <c r="V47" s="10">
        <f t="shared" si="13"/>
        <v>0</v>
      </c>
      <c r="W47" s="119">
        <f t="shared" si="219"/>
        <v>3</v>
      </c>
      <c r="X47" s="25">
        <v>2</v>
      </c>
      <c r="Y47" s="92">
        <f t="shared" si="15"/>
        <v>90000</v>
      </c>
      <c r="Z47" s="10">
        <f t="shared" si="16"/>
        <v>170000</v>
      </c>
      <c r="AA47" s="25"/>
      <c r="AB47" s="92">
        <f t="shared" si="17"/>
        <v>0</v>
      </c>
      <c r="AC47" s="10">
        <f t="shared" si="18"/>
        <v>0</v>
      </c>
      <c r="AD47" s="25"/>
      <c r="AE47" s="92">
        <f t="shared" si="19"/>
        <v>0</v>
      </c>
      <c r="AF47" s="10">
        <f t="shared" si="20"/>
        <v>0</v>
      </c>
      <c r="AG47" s="119">
        <f t="shared" si="220"/>
        <v>2</v>
      </c>
      <c r="AH47" s="25">
        <v>2</v>
      </c>
      <c r="AI47" s="92">
        <f t="shared" si="22"/>
        <v>90000</v>
      </c>
      <c r="AJ47" s="10">
        <f t="shared" si="23"/>
        <v>170000</v>
      </c>
      <c r="AK47" s="25"/>
      <c r="AL47" s="92">
        <f t="shared" si="24"/>
        <v>0</v>
      </c>
      <c r="AM47" s="10">
        <f t="shared" si="25"/>
        <v>0</v>
      </c>
      <c r="AN47" s="25"/>
      <c r="AO47" s="92">
        <f t="shared" si="26"/>
        <v>0</v>
      </c>
      <c r="AP47" s="10">
        <f t="shared" si="27"/>
        <v>0</v>
      </c>
      <c r="AQ47" s="119">
        <f t="shared" si="222"/>
        <v>2</v>
      </c>
      <c r="AR47" s="25">
        <v>2</v>
      </c>
      <c r="AS47" s="92">
        <f t="shared" si="29"/>
        <v>90000</v>
      </c>
      <c r="AT47" s="10">
        <f t="shared" si="30"/>
        <v>170000</v>
      </c>
      <c r="AU47" s="25"/>
      <c r="AV47" s="92">
        <f t="shared" si="31"/>
        <v>0</v>
      </c>
      <c r="AW47" s="10">
        <f t="shared" si="32"/>
        <v>0</v>
      </c>
      <c r="AX47" s="25"/>
      <c r="AY47" s="92">
        <f t="shared" si="33"/>
        <v>0</v>
      </c>
      <c r="AZ47" s="10">
        <f t="shared" si="34"/>
        <v>0</v>
      </c>
      <c r="BA47" s="119">
        <f t="shared" si="224"/>
        <v>2</v>
      </c>
      <c r="BB47" s="25">
        <v>1</v>
      </c>
      <c r="BC47" s="92">
        <f t="shared" si="36"/>
        <v>45000</v>
      </c>
      <c r="BD47" s="10">
        <f t="shared" si="37"/>
        <v>85000</v>
      </c>
      <c r="BE47" s="25">
        <f>1</f>
        <v>1</v>
      </c>
      <c r="BF47" s="92">
        <f t="shared" si="38"/>
        <v>45000</v>
      </c>
      <c r="BG47" s="10">
        <f t="shared" si="39"/>
        <v>85000</v>
      </c>
      <c r="BH47" s="25"/>
      <c r="BI47" s="92">
        <f t="shared" si="40"/>
        <v>0</v>
      </c>
      <c r="BJ47" s="10">
        <f t="shared" si="41"/>
        <v>0</v>
      </c>
      <c r="BK47" s="119">
        <f t="shared" si="221"/>
        <v>2</v>
      </c>
      <c r="BL47" s="25">
        <v>3</v>
      </c>
      <c r="BM47" s="92">
        <f t="shared" si="43"/>
        <v>135000</v>
      </c>
      <c r="BN47" s="10">
        <f t="shared" si="44"/>
        <v>255000</v>
      </c>
      <c r="BO47" s="25">
        <f>1+1+1</f>
        <v>3</v>
      </c>
      <c r="BP47" s="92">
        <f t="shared" si="45"/>
        <v>135000</v>
      </c>
      <c r="BQ47" s="10">
        <f t="shared" si="46"/>
        <v>255000</v>
      </c>
      <c r="BR47" s="25"/>
      <c r="BS47" s="92">
        <f t="shared" si="47"/>
        <v>0</v>
      </c>
      <c r="BT47" s="10">
        <f t="shared" si="48"/>
        <v>0</v>
      </c>
      <c r="BU47" s="119">
        <f t="shared" si="49"/>
        <v>6</v>
      </c>
      <c r="BV47" s="25">
        <f>1+1+1</f>
        <v>3</v>
      </c>
      <c r="BW47" s="92">
        <f t="shared" si="50"/>
        <v>135000</v>
      </c>
      <c r="BX47" s="10">
        <f t="shared" si="51"/>
        <v>255000</v>
      </c>
      <c r="BY47" s="25"/>
      <c r="BZ47" s="92">
        <f t="shared" si="52"/>
        <v>0</v>
      </c>
      <c r="CA47" s="10">
        <f t="shared" si="53"/>
        <v>0</v>
      </c>
      <c r="CB47" s="25"/>
      <c r="CC47" s="92">
        <f t="shared" si="54"/>
        <v>0</v>
      </c>
      <c r="CD47" s="10">
        <f t="shared" si="55"/>
        <v>0</v>
      </c>
      <c r="CE47" s="119">
        <f t="shared" si="56"/>
        <v>3</v>
      </c>
      <c r="CF47" s="25">
        <v>3</v>
      </c>
      <c r="CG47" s="92">
        <f t="shared" si="57"/>
        <v>135000</v>
      </c>
      <c r="CH47" s="10">
        <f t="shared" si="58"/>
        <v>255000</v>
      </c>
      <c r="CI47" s="25">
        <f>1+1</f>
        <v>2</v>
      </c>
      <c r="CJ47" s="92">
        <f t="shared" si="59"/>
        <v>90000</v>
      </c>
      <c r="CK47" s="10">
        <f t="shared" si="60"/>
        <v>170000</v>
      </c>
      <c r="CL47" s="25"/>
      <c r="CM47" s="92">
        <f t="shared" si="61"/>
        <v>0</v>
      </c>
      <c r="CN47" s="10">
        <f t="shared" si="62"/>
        <v>0</v>
      </c>
      <c r="CO47" s="119">
        <f t="shared" si="63"/>
        <v>5</v>
      </c>
      <c r="CP47" s="25">
        <v>6</v>
      </c>
      <c r="CQ47" s="92">
        <f t="shared" si="64"/>
        <v>270000</v>
      </c>
      <c r="CR47" s="10">
        <f t="shared" si="65"/>
        <v>510000</v>
      </c>
      <c r="CS47" s="25">
        <f>1+1</f>
        <v>2</v>
      </c>
      <c r="CT47" s="92">
        <f t="shared" si="66"/>
        <v>90000</v>
      </c>
      <c r="CU47" s="10">
        <f t="shared" si="67"/>
        <v>170000</v>
      </c>
      <c r="CV47" s="25"/>
      <c r="CW47" s="92">
        <f t="shared" si="68"/>
        <v>0</v>
      </c>
      <c r="CX47" s="10">
        <f t="shared" si="69"/>
        <v>0</v>
      </c>
      <c r="CY47" s="119">
        <f t="shared" si="70"/>
        <v>8</v>
      </c>
      <c r="CZ47" s="25">
        <v>1</v>
      </c>
      <c r="DA47" s="92">
        <f t="shared" si="71"/>
        <v>45000</v>
      </c>
      <c r="DB47" s="10">
        <f t="shared" si="72"/>
        <v>85000</v>
      </c>
      <c r="DC47" s="25">
        <f>1</f>
        <v>1</v>
      </c>
      <c r="DD47" s="92">
        <f t="shared" si="73"/>
        <v>45000</v>
      </c>
      <c r="DE47" s="10">
        <f t="shared" si="74"/>
        <v>85000</v>
      </c>
      <c r="DF47" s="25"/>
      <c r="DG47" s="92">
        <f t="shared" si="75"/>
        <v>0</v>
      </c>
      <c r="DH47" s="10">
        <f t="shared" si="76"/>
        <v>0</v>
      </c>
      <c r="DI47" s="119">
        <f t="shared" si="77"/>
        <v>2</v>
      </c>
      <c r="DJ47" s="25"/>
      <c r="DK47" s="92">
        <f t="shared" si="78"/>
        <v>0</v>
      </c>
      <c r="DL47" s="10">
        <f t="shared" si="79"/>
        <v>0</v>
      </c>
      <c r="DM47" s="25"/>
      <c r="DN47" s="92">
        <f t="shared" si="80"/>
        <v>0</v>
      </c>
      <c r="DO47" s="10">
        <f t="shared" si="81"/>
        <v>0</v>
      </c>
      <c r="DP47" s="25"/>
      <c r="DQ47" s="92">
        <f t="shared" si="82"/>
        <v>0</v>
      </c>
      <c r="DR47" s="10">
        <f t="shared" si="83"/>
        <v>0</v>
      </c>
      <c r="DS47" s="119">
        <f t="shared" si="84"/>
        <v>0</v>
      </c>
      <c r="DT47" s="25"/>
      <c r="DU47" s="92">
        <f t="shared" si="85"/>
        <v>0</v>
      </c>
      <c r="DV47" s="10">
        <f t="shared" si="86"/>
        <v>0</v>
      </c>
      <c r="DW47" s="25"/>
      <c r="DX47" s="92">
        <f t="shared" si="87"/>
        <v>0</v>
      </c>
      <c r="DY47" s="10">
        <f t="shared" si="88"/>
        <v>0</v>
      </c>
      <c r="DZ47" s="25"/>
      <c r="EA47" s="92">
        <f t="shared" si="89"/>
        <v>0</v>
      </c>
      <c r="EB47" s="10">
        <f t="shared" si="90"/>
        <v>0</v>
      </c>
      <c r="EC47" s="119">
        <f t="shared" si="91"/>
        <v>0</v>
      </c>
      <c r="ED47" s="25">
        <v>4</v>
      </c>
      <c r="EE47" s="92">
        <f t="shared" si="92"/>
        <v>180000</v>
      </c>
      <c r="EF47" s="10">
        <f t="shared" si="93"/>
        <v>340000</v>
      </c>
      <c r="EG47" s="25"/>
      <c r="EH47" s="92">
        <f t="shared" si="94"/>
        <v>0</v>
      </c>
      <c r="EI47" s="10">
        <f t="shared" si="95"/>
        <v>0</v>
      </c>
      <c r="EJ47" s="25"/>
      <c r="EK47" s="92">
        <f t="shared" si="96"/>
        <v>0</v>
      </c>
      <c r="EL47" s="10">
        <f t="shared" si="97"/>
        <v>0</v>
      </c>
      <c r="EM47" s="119">
        <f t="shared" si="98"/>
        <v>4</v>
      </c>
      <c r="EN47" s="25">
        <v>1</v>
      </c>
      <c r="EO47" s="92">
        <f t="shared" si="99"/>
        <v>45000</v>
      </c>
      <c r="EP47" s="10">
        <f t="shared" si="100"/>
        <v>85000</v>
      </c>
      <c r="EQ47" s="25">
        <v>1</v>
      </c>
      <c r="ER47" s="92">
        <f t="shared" si="101"/>
        <v>45000</v>
      </c>
      <c r="ES47" s="10">
        <f t="shared" si="102"/>
        <v>85000</v>
      </c>
      <c r="ET47" s="25"/>
      <c r="EU47" s="92">
        <f t="shared" si="225"/>
        <v>0</v>
      </c>
      <c r="EV47" s="10">
        <f t="shared" si="104"/>
        <v>0</v>
      </c>
      <c r="EW47" s="119">
        <f t="shared" si="226"/>
        <v>2</v>
      </c>
      <c r="EX47" s="25">
        <f>1+1</f>
        <v>2</v>
      </c>
      <c r="EY47" s="92">
        <f t="shared" si="106"/>
        <v>90000</v>
      </c>
      <c r="EZ47" s="10">
        <f t="shared" si="107"/>
        <v>170000</v>
      </c>
      <c r="FA47" s="25">
        <f>1</f>
        <v>1</v>
      </c>
      <c r="FB47" s="92">
        <f t="shared" si="108"/>
        <v>45000</v>
      </c>
      <c r="FC47" s="10">
        <f t="shared" si="109"/>
        <v>85000</v>
      </c>
      <c r="FD47" s="25"/>
      <c r="FE47" s="92">
        <f t="shared" si="110"/>
        <v>0</v>
      </c>
      <c r="FF47" s="10">
        <f t="shared" si="111"/>
        <v>0</v>
      </c>
      <c r="FG47" s="119">
        <f t="shared" si="112"/>
        <v>3</v>
      </c>
      <c r="FH47" s="25">
        <f>1+1</f>
        <v>2</v>
      </c>
      <c r="FI47" s="92">
        <f t="shared" si="113"/>
        <v>90000</v>
      </c>
      <c r="FJ47" s="10">
        <f t="shared" si="114"/>
        <v>170000</v>
      </c>
      <c r="FK47" s="25"/>
      <c r="FL47" s="92">
        <f t="shared" si="115"/>
        <v>0</v>
      </c>
      <c r="FM47" s="10">
        <f t="shared" si="116"/>
        <v>0</v>
      </c>
      <c r="FN47" s="25"/>
      <c r="FO47" s="92">
        <f t="shared" si="117"/>
        <v>0</v>
      </c>
      <c r="FP47" s="10">
        <f t="shared" si="118"/>
        <v>0</v>
      </c>
      <c r="FQ47" s="119">
        <f t="shared" si="119"/>
        <v>2</v>
      </c>
      <c r="FR47" s="25">
        <v>1</v>
      </c>
      <c r="FS47" s="92">
        <f t="shared" si="120"/>
        <v>45000</v>
      </c>
      <c r="FT47" s="10">
        <f t="shared" si="121"/>
        <v>85000</v>
      </c>
      <c r="FU47" s="25"/>
      <c r="FV47" s="92">
        <f t="shared" si="122"/>
        <v>0</v>
      </c>
      <c r="FW47" s="10">
        <f t="shared" si="123"/>
        <v>0</v>
      </c>
      <c r="FX47" s="25"/>
      <c r="FY47" s="92">
        <f t="shared" si="124"/>
        <v>0</v>
      </c>
      <c r="FZ47" s="10">
        <f t="shared" si="125"/>
        <v>0</v>
      </c>
      <c r="GA47" s="119">
        <f t="shared" si="126"/>
        <v>1</v>
      </c>
      <c r="GB47" s="25">
        <v>3</v>
      </c>
      <c r="GC47" s="92">
        <f t="shared" si="127"/>
        <v>135000</v>
      </c>
      <c r="GD47" s="10">
        <f t="shared" si="128"/>
        <v>255000</v>
      </c>
      <c r="GE47" s="25">
        <f>1+1</f>
        <v>2</v>
      </c>
      <c r="GF47" s="92">
        <f t="shared" si="129"/>
        <v>90000</v>
      </c>
      <c r="GG47" s="10">
        <f t="shared" si="130"/>
        <v>170000</v>
      </c>
      <c r="GH47" s="25"/>
      <c r="GI47" s="92">
        <f t="shared" si="131"/>
        <v>0</v>
      </c>
      <c r="GJ47" s="10">
        <f t="shared" si="132"/>
        <v>0</v>
      </c>
      <c r="GK47" s="119">
        <f t="shared" si="133"/>
        <v>5</v>
      </c>
      <c r="GL47" s="25">
        <f>1</f>
        <v>1</v>
      </c>
      <c r="GM47" s="92">
        <f t="shared" si="134"/>
        <v>45000</v>
      </c>
      <c r="GN47" s="10">
        <f t="shared" si="135"/>
        <v>85000</v>
      </c>
      <c r="GO47" s="25"/>
      <c r="GP47" s="92">
        <f t="shared" si="136"/>
        <v>0</v>
      </c>
      <c r="GQ47" s="10">
        <f t="shared" si="137"/>
        <v>0</v>
      </c>
      <c r="GR47" s="25"/>
      <c r="GS47" s="92">
        <f t="shared" si="138"/>
        <v>0</v>
      </c>
      <c r="GT47" s="10">
        <f t="shared" si="139"/>
        <v>0</v>
      </c>
      <c r="GU47" s="119">
        <f t="shared" si="140"/>
        <v>1</v>
      </c>
      <c r="GV47" s="25">
        <v>3</v>
      </c>
      <c r="GW47" s="92">
        <f t="shared" si="141"/>
        <v>135000</v>
      </c>
      <c r="GX47" s="10">
        <f t="shared" si="142"/>
        <v>255000</v>
      </c>
      <c r="GY47" s="25"/>
      <c r="GZ47" s="92">
        <f t="shared" si="143"/>
        <v>0</v>
      </c>
      <c r="HA47" s="10">
        <f t="shared" si="144"/>
        <v>0</v>
      </c>
      <c r="HB47" s="25"/>
      <c r="HC47" s="92">
        <f t="shared" si="145"/>
        <v>0</v>
      </c>
      <c r="HD47" s="10">
        <f t="shared" si="146"/>
        <v>0</v>
      </c>
      <c r="HE47" s="119">
        <f t="shared" si="147"/>
        <v>3</v>
      </c>
      <c r="HF47" s="25"/>
      <c r="HG47" s="92">
        <f t="shared" si="148"/>
        <v>0</v>
      </c>
      <c r="HH47" s="10">
        <f t="shared" si="149"/>
        <v>0</v>
      </c>
      <c r="HI47" s="25"/>
      <c r="HJ47" s="92">
        <f t="shared" si="150"/>
        <v>0</v>
      </c>
      <c r="HK47" s="10">
        <f t="shared" si="151"/>
        <v>0</v>
      </c>
      <c r="HL47" s="25"/>
      <c r="HM47" s="92">
        <f t="shared" si="152"/>
        <v>0</v>
      </c>
      <c r="HN47" s="10">
        <f t="shared" si="153"/>
        <v>0</v>
      </c>
      <c r="HO47" s="119">
        <f t="shared" si="154"/>
        <v>0</v>
      </c>
      <c r="HP47" s="25">
        <v>3</v>
      </c>
      <c r="HQ47" s="92">
        <f t="shared" si="155"/>
        <v>135000</v>
      </c>
      <c r="HR47" s="10">
        <f t="shared" si="156"/>
        <v>255000</v>
      </c>
      <c r="HS47" s="25"/>
      <c r="HT47" s="92">
        <f t="shared" si="157"/>
        <v>0</v>
      </c>
      <c r="HU47" s="10">
        <f t="shared" si="158"/>
        <v>0</v>
      </c>
      <c r="HV47" s="25"/>
      <c r="HW47" s="92">
        <f t="shared" si="159"/>
        <v>0</v>
      </c>
      <c r="HX47" s="10">
        <f t="shared" si="160"/>
        <v>0</v>
      </c>
      <c r="HY47" s="119">
        <f t="shared" si="161"/>
        <v>3</v>
      </c>
      <c r="HZ47" s="25"/>
      <c r="IA47" s="92">
        <f t="shared" si="162"/>
        <v>0</v>
      </c>
      <c r="IB47" s="10">
        <f t="shared" si="163"/>
        <v>0</v>
      </c>
      <c r="IC47" s="25">
        <f>1+1</f>
        <v>2</v>
      </c>
      <c r="ID47" s="92">
        <f t="shared" si="164"/>
        <v>90000</v>
      </c>
      <c r="IE47" s="10">
        <f t="shared" si="165"/>
        <v>170000</v>
      </c>
      <c r="IF47" s="25"/>
      <c r="IG47" s="92">
        <f t="shared" si="166"/>
        <v>0</v>
      </c>
      <c r="IH47" s="10">
        <f t="shared" si="167"/>
        <v>0</v>
      </c>
      <c r="II47" s="119">
        <f t="shared" si="168"/>
        <v>2</v>
      </c>
      <c r="IJ47" s="25">
        <v>1</v>
      </c>
      <c r="IK47" s="92">
        <f t="shared" si="169"/>
        <v>45000</v>
      </c>
      <c r="IL47" s="10">
        <f t="shared" si="170"/>
        <v>85000</v>
      </c>
      <c r="IM47" s="25">
        <v>1</v>
      </c>
      <c r="IN47" s="92">
        <f t="shared" si="171"/>
        <v>45000</v>
      </c>
      <c r="IO47" s="10">
        <f t="shared" si="172"/>
        <v>85000</v>
      </c>
      <c r="IP47" s="25"/>
      <c r="IQ47" s="92">
        <f t="shared" si="173"/>
        <v>0</v>
      </c>
      <c r="IR47" s="10">
        <f t="shared" si="174"/>
        <v>0</v>
      </c>
      <c r="IS47" s="119">
        <f t="shared" si="175"/>
        <v>2</v>
      </c>
      <c r="IT47" s="25">
        <f>1+1</f>
        <v>2</v>
      </c>
      <c r="IU47" s="92">
        <f t="shared" si="176"/>
        <v>90000</v>
      </c>
      <c r="IV47" s="10">
        <f t="shared" si="177"/>
        <v>170000</v>
      </c>
      <c r="IW47" s="25">
        <f>1</f>
        <v>1</v>
      </c>
      <c r="IX47" s="92">
        <f t="shared" si="178"/>
        <v>45000</v>
      </c>
      <c r="IY47" s="10">
        <f t="shared" si="179"/>
        <v>85000</v>
      </c>
      <c r="IZ47" s="25"/>
      <c r="JA47" s="92">
        <f t="shared" si="180"/>
        <v>0</v>
      </c>
      <c r="JB47" s="10">
        <f t="shared" si="181"/>
        <v>0</v>
      </c>
      <c r="JC47" s="119">
        <f t="shared" si="182"/>
        <v>3</v>
      </c>
      <c r="JD47" s="25">
        <v>2</v>
      </c>
      <c r="JE47" s="92">
        <f t="shared" si="183"/>
        <v>90000</v>
      </c>
      <c r="JF47" s="10">
        <f t="shared" si="184"/>
        <v>170000</v>
      </c>
      <c r="JG47" s="25">
        <f>1</f>
        <v>1</v>
      </c>
      <c r="JH47" s="92">
        <f t="shared" si="185"/>
        <v>45000</v>
      </c>
      <c r="JI47" s="10">
        <f t="shared" si="186"/>
        <v>85000</v>
      </c>
      <c r="JJ47" s="25"/>
      <c r="JK47" s="92">
        <f t="shared" si="187"/>
        <v>0</v>
      </c>
      <c r="JL47" s="10">
        <f t="shared" si="188"/>
        <v>0</v>
      </c>
      <c r="JM47" s="119">
        <f t="shared" si="189"/>
        <v>3</v>
      </c>
      <c r="JN47" s="25">
        <v>1</v>
      </c>
      <c r="JO47" s="92">
        <f t="shared" si="190"/>
        <v>45000</v>
      </c>
      <c r="JP47" s="10">
        <f t="shared" si="191"/>
        <v>85000</v>
      </c>
      <c r="JQ47" s="25">
        <f>1+1+1</f>
        <v>3</v>
      </c>
      <c r="JR47" s="92">
        <f t="shared" si="192"/>
        <v>135000</v>
      </c>
      <c r="JS47" s="10">
        <f t="shared" si="193"/>
        <v>255000</v>
      </c>
      <c r="JT47" s="25"/>
      <c r="JU47" s="92">
        <f t="shared" si="194"/>
        <v>0</v>
      </c>
      <c r="JV47" s="10">
        <f t="shared" si="195"/>
        <v>0</v>
      </c>
      <c r="JW47" s="119">
        <f t="shared" si="196"/>
        <v>4</v>
      </c>
      <c r="JX47" s="25">
        <f>1+1</f>
        <v>2</v>
      </c>
      <c r="JY47" s="92">
        <f t="shared" si="197"/>
        <v>90000</v>
      </c>
      <c r="JZ47" s="10">
        <f t="shared" si="198"/>
        <v>170000</v>
      </c>
      <c r="KA47" s="25"/>
      <c r="KB47" s="92">
        <f t="shared" si="199"/>
        <v>0</v>
      </c>
      <c r="KC47" s="10">
        <f t="shared" si="200"/>
        <v>0</v>
      </c>
      <c r="KD47" s="25"/>
      <c r="KE47" s="92">
        <f t="shared" si="201"/>
        <v>0</v>
      </c>
      <c r="KF47" s="10">
        <f t="shared" si="202"/>
        <v>0</v>
      </c>
      <c r="KG47" s="119">
        <f t="shared" si="203"/>
        <v>2</v>
      </c>
      <c r="KH47" s="25"/>
      <c r="KI47" s="92">
        <f t="shared" si="204"/>
        <v>0</v>
      </c>
      <c r="KJ47" s="10">
        <f t="shared" si="205"/>
        <v>0</v>
      </c>
      <c r="KK47" s="25"/>
      <c r="KL47" s="92">
        <f t="shared" si="206"/>
        <v>0</v>
      </c>
      <c r="KM47" s="10">
        <f t="shared" si="207"/>
        <v>0</v>
      </c>
      <c r="KN47" s="25"/>
      <c r="KO47" s="92">
        <f t="shared" si="208"/>
        <v>0</v>
      </c>
      <c r="KP47" s="10">
        <f t="shared" si="209"/>
        <v>0</v>
      </c>
      <c r="KQ47" s="119">
        <f t="shared" si="210"/>
        <v>0</v>
      </c>
      <c r="KR47" s="25"/>
      <c r="KS47" s="92">
        <f t="shared" si="211"/>
        <v>0</v>
      </c>
      <c r="KT47" s="10">
        <f t="shared" si="212"/>
        <v>0</v>
      </c>
      <c r="KU47" s="25"/>
      <c r="KV47" s="92">
        <f t="shared" si="213"/>
        <v>0</v>
      </c>
      <c r="KW47" s="10">
        <f t="shared" si="214"/>
        <v>0</v>
      </c>
      <c r="KX47" s="25"/>
      <c r="KY47" s="92">
        <f t="shared" si="215"/>
        <v>0</v>
      </c>
      <c r="KZ47" s="10">
        <f t="shared" si="216"/>
        <v>0</v>
      </c>
      <c r="LA47" s="119">
        <f t="shared" si="217"/>
        <v>0</v>
      </c>
      <c r="LC47" s="100">
        <f t="shared" si="218"/>
        <v>78</v>
      </c>
      <c r="LD47" s="100">
        <f t="shared" si="5"/>
        <v>6630000</v>
      </c>
    </row>
    <row r="48" spans="1:316" ht="15" hidden="1" customHeight="1" x14ac:dyDescent="0.25">
      <c r="A48" s="119" t="s">
        <v>26</v>
      </c>
      <c r="B48" s="12">
        <v>45000</v>
      </c>
      <c r="C48" s="4"/>
      <c r="D48" s="25"/>
      <c r="E48" s="92">
        <f t="shared" si="445"/>
        <v>0</v>
      </c>
      <c r="F48" s="10">
        <f t="shared" si="446"/>
        <v>0</v>
      </c>
      <c r="G48" s="25"/>
      <c r="H48" s="92">
        <f t="shared" si="447"/>
        <v>0</v>
      </c>
      <c r="I48" s="10">
        <f t="shared" si="448"/>
        <v>0</v>
      </c>
      <c r="J48" s="25"/>
      <c r="K48" s="92">
        <f t="shared" si="449"/>
        <v>0</v>
      </c>
      <c r="L48" s="10">
        <f t="shared" si="450"/>
        <v>0</v>
      </c>
      <c r="M48" s="119">
        <f t="shared" si="223"/>
        <v>0</v>
      </c>
      <c r="N48" s="25"/>
      <c r="O48" s="92">
        <f t="shared" si="8"/>
        <v>0</v>
      </c>
      <c r="P48" s="10">
        <f t="shared" si="9"/>
        <v>0</v>
      </c>
      <c r="Q48" s="25"/>
      <c r="R48" s="92">
        <f t="shared" si="10"/>
        <v>0</v>
      </c>
      <c r="S48" s="10">
        <f t="shared" si="11"/>
        <v>0</v>
      </c>
      <c r="T48" s="25"/>
      <c r="U48" s="92">
        <f t="shared" si="12"/>
        <v>0</v>
      </c>
      <c r="V48" s="10">
        <f t="shared" si="13"/>
        <v>0</v>
      </c>
      <c r="W48" s="119">
        <f t="shared" si="219"/>
        <v>0</v>
      </c>
      <c r="X48" s="25"/>
      <c r="Y48" s="92">
        <f t="shared" si="15"/>
        <v>0</v>
      </c>
      <c r="Z48" s="10">
        <f t="shared" si="16"/>
        <v>0</v>
      </c>
      <c r="AA48" s="25"/>
      <c r="AB48" s="92">
        <f t="shared" si="17"/>
        <v>0</v>
      </c>
      <c r="AC48" s="10">
        <f t="shared" si="18"/>
        <v>0</v>
      </c>
      <c r="AD48" s="25"/>
      <c r="AE48" s="92">
        <f t="shared" si="19"/>
        <v>0</v>
      </c>
      <c r="AF48" s="10">
        <f t="shared" si="20"/>
        <v>0</v>
      </c>
      <c r="AG48" s="119">
        <f t="shared" si="220"/>
        <v>0</v>
      </c>
      <c r="AH48" s="25"/>
      <c r="AI48" s="92">
        <f t="shared" si="22"/>
        <v>0</v>
      </c>
      <c r="AJ48" s="10">
        <f t="shared" si="23"/>
        <v>0</v>
      </c>
      <c r="AK48" s="25"/>
      <c r="AL48" s="92">
        <f t="shared" si="24"/>
        <v>0</v>
      </c>
      <c r="AM48" s="10">
        <f t="shared" si="25"/>
        <v>0</v>
      </c>
      <c r="AN48" s="25"/>
      <c r="AO48" s="92">
        <f t="shared" si="26"/>
        <v>0</v>
      </c>
      <c r="AP48" s="10">
        <f t="shared" si="27"/>
        <v>0</v>
      </c>
      <c r="AQ48" s="119">
        <f t="shared" si="222"/>
        <v>0</v>
      </c>
      <c r="AR48" s="25"/>
      <c r="AS48" s="92">
        <f t="shared" si="29"/>
        <v>0</v>
      </c>
      <c r="AT48" s="10">
        <f t="shared" si="30"/>
        <v>0</v>
      </c>
      <c r="AU48" s="25"/>
      <c r="AV48" s="92">
        <f t="shared" si="31"/>
        <v>0</v>
      </c>
      <c r="AW48" s="10">
        <f t="shared" si="32"/>
        <v>0</v>
      </c>
      <c r="AX48" s="25"/>
      <c r="AY48" s="92">
        <f t="shared" si="33"/>
        <v>0</v>
      </c>
      <c r="AZ48" s="10">
        <f t="shared" si="34"/>
        <v>0</v>
      </c>
      <c r="BA48" s="119">
        <f t="shared" si="224"/>
        <v>0</v>
      </c>
      <c r="BB48" s="25"/>
      <c r="BC48" s="92">
        <f t="shared" si="36"/>
        <v>0</v>
      </c>
      <c r="BD48" s="10">
        <f t="shared" si="37"/>
        <v>0</v>
      </c>
      <c r="BE48" s="25"/>
      <c r="BF48" s="92">
        <f t="shared" si="38"/>
        <v>0</v>
      </c>
      <c r="BG48" s="10">
        <f t="shared" si="39"/>
        <v>0</v>
      </c>
      <c r="BH48" s="25"/>
      <c r="BI48" s="92">
        <f t="shared" si="40"/>
        <v>0</v>
      </c>
      <c r="BJ48" s="10">
        <f t="shared" si="41"/>
        <v>0</v>
      </c>
      <c r="BK48" s="119">
        <f t="shared" si="221"/>
        <v>0</v>
      </c>
      <c r="BL48" s="25"/>
      <c r="BM48" s="92">
        <f t="shared" si="43"/>
        <v>0</v>
      </c>
      <c r="BN48" s="10">
        <f t="shared" si="44"/>
        <v>0</v>
      </c>
      <c r="BO48" s="25"/>
      <c r="BP48" s="92">
        <f t="shared" si="45"/>
        <v>0</v>
      </c>
      <c r="BQ48" s="10">
        <f t="shared" si="46"/>
        <v>0</v>
      </c>
      <c r="BR48" s="25"/>
      <c r="BS48" s="92">
        <f t="shared" si="47"/>
        <v>0</v>
      </c>
      <c r="BT48" s="10">
        <f t="shared" si="48"/>
        <v>0</v>
      </c>
      <c r="BU48" s="119">
        <f t="shared" si="49"/>
        <v>0</v>
      </c>
      <c r="BV48" s="25"/>
      <c r="BW48" s="92">
        <f t="shared" si="50"/>
        <v>0</v>
      </c>
      <c r="BX48" s="10">
        <f t="shared" si="51"/>
        <v>0</v>
      </c>
      <c r="BY48" s="25"/>
      <c r="BZ48" s="92">
        <f t="shared" si="52"/>
        <v>0</v>
      </c>
      <c r="CA48" s="10">
        <f t="shared" si="53"/>
        <v>0</v>
      </c>
      <c r="CB48" s="25"/>
      <c r="CC48" s="92">
        <f t="shared" si="54"/>
        <v>0</v>
      </c>
      <c r="CD48" s="10">
        <f t="shared" si="55"/>
        <v>0</v>
      </c>
      <c r="CE48" s="119">
        <f t="shared" si="56"/>
        <v>0</v>
      </c>
      <c r="CF48" s="25"/>
      <c r="CG48" s="92">
        <f t="shared" si="57"/>
        <v>0</v>
      </c>
      <c r="CH48" s="10">
        <f t="shared" si="58"/>
        <v>0</v>
      </c>
      <c r="CI48" s="25"/>
      <c r="CJ48" s="92">
        <f t="shared" si="59"/>
        <v>0</v>
      </c>
      <c r="CK48" s="10">
        <f t="shared" si="60"/>
        <v>0</v>
      </c>
      <c r="CL48" s="25"/>
      <c r="CM48" s="92">
        <f t="shared" si="61"/>
        <v>0</v>
      </c>
      <c r="CN48" s="10">
        <f t="shared" si="62"/>
        <v>0</v>
      </c>
      <c r="CO48" s="119">
        <f t="shared" si="63"/>
        <v>0</v>
      </c>
      <c r="CP48" s="25"/>
      <c r="CQ48" s="92">
        <f t="shared" si="64"/>
        <v>0</v>
      </c>
      <c r="CR48" s="10">
        <f t="shared" si="65"/>
        <v>0</v>
      </c>
      <c r="CS48" s="25"/>
      <c r="CT48" s="92">
        <f t="shared" si="66"/>
        <v>0</v>
      </c>
      <c r="CU48" s="10">
        <f t="shared" si="67"/>
        <v>0</v>
      </c>
      <c r="CV48" s="25"/>
      <c r="CW48" s="92">
        <f t="shared" si="68"/>
        <v>0</v>
      </c>
      <c r="CX48" s="10">
        <f t="shared" si="69"/>
        <v>0</v>
      </c>
      <c r="CY48" s="119">
        <f t="shared" si="70"/>
        <v>0</v>
      </c>
      <c r="CZ48" s="25"/>
      <c r="DA48" s="92">
        <f t="shared" si="71"/>
        <v>0</v>
      </c>
      <c r="DB48" s="10">
        <f t="shared" si="72"/>
        <v>0</v>
      </c>
      <c r="DC48" s="25"/>
      <c r="DD48" s="92">
        <f t="shared" si="73"/>
        <v>0</v>
      </c>
      <c r="DE48" s="10">
        <f t="shared" si="74"/>
        <v>0</v>
      </c>
      <c r="DF48" s="25"/>
      <c r="DG48" s="92">
        <f t="shared" si="75"/>
        <v>0</v>
      </c>
      <c r="DH48" s="10">
        <f t="shared" si="76"/>
        <v>0</v>
      </c>
      <c r="DI48" s="119">
        <f t="shared" si="77"/>
        <v>0</v>
      </c>
      <c r="DJ48" s="25"/>
      <c r="DK48" s="92">
        <f t="shared" si="78"/>
        <v>0</v>
      </c>
      <c r="DL48" s="10">
        <f t="shared" si="79"/>
        <v>0</v>
      </c>
      <c r="DM48" s="25"/>
      <c r="DN48" s="92">
        <f t="shared" si="80"/>
        <v>0</v>
      </c>
      <c r="DO48" s="10">
        <f t="shared" si="81"/>
        <v>0</v>
      </c>
      <c r="DP48" s="25"/>
      <c r="DQ48" s="92">
        <f t="shared" si="82"/>
        <v>0</v>
      </c>
      <c r="DR48" s="10">
        <f t="shared" si="83"/>
        <v>0</v>
      </c>
      <c r="DS48" s="119">
        <f t="shared" si="84"/>
        <v>0</v>
      </c>
      <c r="DT48" s="25"/>
      <c r="DU48" s="92">
        <f t="shared" si="85"/>
        <v>0</v>
      </c>
      <c r="DV48" s="10">
        <f t="shared" si="86"/>
        <v>0</v>
      </c>
      <c r="DW48" s="25"/>
      <c r="DX48" s="92">
        <f t="shared" si="87"/>
        <v>0</v>
      </c>
      <c r="DY48" s="10">
        <f t="shared" si="88"/>
        <v>0</v>
      </c>
      <c r="DZ48" s="25"/>
      <c r="EA48" s="92">
        <f t="shared" si="89"/>
        <v>0</v>
      </c>
      <c r="EB48" s="10">
        <f t="shared" si="90"/>
        <v>0</v>
      </c>
      <c r="EC48" s="119">
        <f t="shared" si="91"/>
        <v>0</v>
      </c>
      <c r="ED48" s="25"/>
      <c r="EE48" s="92">
        <f t="shared" si="92"/>
        <v>0</v>
      </c>
      <c r="EF48" s="10">
        <f t="shared" si="93"/>
        <v>0</v>
      </c>
      <c r="EG48" s="25"/>
      <c r="EH48" s="92">
        <f t="shared" si="94"/>
        <v>0</v>
      </c>
      <c r="EI48" s="10">
        <f t="shared" si="95"/>
        <v>0</v>
      </c>
      <c r="EJ48" s="25"/>
      <c r="EK48" s="92">
        <f t="shared" si="96"/>
        <v>0</v>
      </c>
      <c r="EL48" s="10">
        <f t="shared" si="97"/>
        <v>0</v>
      </c>
      <c r="EM48" s="119">
        <f t="shared" si="98"/>
        <v>0</v>
      </c>
      <c r="EN48" s="25"/>
      <c r="EO48" s="92">
        <f t="shared" si="99"/>
        <v>0</v>
      </c>
      <c r="EP48" s="10">
        <f t="shared" si="100"/>
        <v>0</v>
      </c>
      <c r="EQ48" s="25"/>
      <c r="ER48" s="92">
        <f t="shared" si="101"/>
        <v>0</v>
      </c>
      <c r="ES48" s="10">
        <f t="shared" si="102"/>
        <v>0</v>
      </c>
      <c r="ET48" s="25"/>
      <c r="EU48" s="92">
        <f t="shared" si="225"/>
        <v>0</v>
      </c>
      <c r="EV48" s="10">
        <f t="shared" si="104"/>
        <v>0</v>
      </c>
      <c r="EW48" s="119">
        <f t="shared" si="226"/>
        <v>0</v>
      </c>
      <c r="EX48" s="25"/>
      <c r="EY48" s="92">
        <f t="shared" si="106"/>
        <v>0</v>
      </c>
      <c r="EZ48" s="10">
        <f t="shared" si="107"/>
        <v>0</v>
      </c>
      <c r="FA48" s="25"/>
      <c r="FB48" s="92">
        <f t="shared" si="108"/>
        <v>0</v>
      </c>
      <c r="FC48" s="10">
        <f t="shared" si="109"/>
        <v>0</v>
      </c>
      <c r="FD48" s="25"/>
      <c r="FE48" s="92">
        <f t="shared" si="110"/>
        <v>0</v>
      </c>
      <c r="FF48" s="10">
        <f t="shared" si="111"/>
        <v>0</v>
      </c>
      <c r="FG48" s="119">
        <f t="shared" si="112"/>
        <v>0</v>
      </c>
      <c r="FH48" s="25"/>
      <c r="FI48" s="92">
        <f t="shared" si="113"/>
        <v>0</v>
      </c>
      <c r="FJ48" s="10">
        <f t="shared" si="114"/>
        <v>0</v>
      </c>
      <c r="FK48" s="25"/>
      <c r="FL48" s="92">
        <f t="shared" si="115"/>
        <v>0</v>
      </c>
      <c r="FM48" s="10">
        <f t="shared" si="116"/>
        <v>0</v>
      </c>
      <c r="FN48" s="25"/>
      <c r="FO48" s="92">
        <f t="shared" si="117"/>
        <v>0</v>
      </c>
      <c r="FP48" s="10">
        <f t="shared" si="118"/>
        <v>0</v>
      </c>
      <c r="FQ48" s="119">
        <f t="shared" si="119"/>
        <v>0</v>
      </c>
      <c r="FR48" s="25"/>
      <c r="FS48" s="92">
        <f t="shared" si="120"/>
        <v>0</v>
      </c>
      <c r="FT48" s="10">
        <f t="shared" si="121"/>
        <v>0</v>
      </c>
      <c r="FU48" s="25"/>
      <c r="FV48" s="92">
        <f t="shared" si="122"/>
        <v>0</v>
      </c>
      <c r="FW48" s="10">
        <f t="shared" si="123"/>
        <v>0</v>
      </c>
      <c r="FX48" s="25"/>
      <c r="FY48" s="92">
        <f t="shared" si="124"/>
        <v>0</v>
      </c>
      <c r="FZ48" s="10">
        <f t="shared" si="125"/>
        <v>0</v>
      </c>
      <c r="GA48" s="119">
        <f t="shared" si="126"/>
        <v>0</v>
      </c>
      <c r="GB48" s="25"/>
      <c r="GC48" s="92">
        <f t="shared" si="127"/>
        <v>0</v>
      </c>
      <c r="GD48" s="10">
        <f t="shared" si="128"/>
        <v>0</v>
      </c>
      <c r="GE48" s="25"/>
      <c r="GF48" s="92">
        <f t="shared" si="129"/>
        <v>0</v>
      </c>
      <c r="GG48" s="10">
        <f t="shared" si="130"/>
        <v>0</v>
      </c>
      <c r="GH48" s="25"/>
      <c r="GI48" s="92">
        <f t="shared" si="131"/>
        <v>0</v>
      </c>
      <c r="GJ48" s="10">
        <f t="shared" si="132"/>
        <v>0</v>
      </c>
      <c r="GK48" s="119">
        <f t="shared" si="133"/>
        <v>0</v>
      </c>
      <c r="GL48" s="25"/>
      <c r="GM48" s="92">
        <f t="shared" si="134"/>
        <v>0</v>
      </c>
      <c r="GN48" s="10">
        <f t="shared" si="135"/>
        <v>0</v>
      </c>
      <c r="GO48" s="25"/>
      <c r="GP48" s="92">
        <f t="shared" si="136"/>
        <v>0</v>
      </c>
      <c r="GQ48" s="10">
        <f t="shared" si="137"/>
        <v>0</v>
      </c>
      <c r="GR48" s="25"/>
      <c r="GS48" s="92">
        <f t="shared" si="138"/>
        <v>0</v>
      </c>
      <c r="GT48" s="10">
        <f t="shared" si="139"/>
        <v>0</v>
      </c>
      <c r="GU48" s="119">
        <f t="shared" si="140"/>
        <v>0</v>
      </c>
      <c r="GV48" s="25"/>
      <c r="GW48" s="92">
        <f t="shared" si="141"/>
        <v>0</v>
      </c>
      <c r="GX48" s="10">
        <f t="shared" si="142"/>
        <v>0</v>
      </c>
      <c r="GY48" s="25"/>
      <c r="GZ48" s="92">
        <f t="shared" si="143"/>
        <v>0</v>
      </c>
      <c r="HA48" s="10">
        <f t="shared" si="144"/>
        <v>0</v>
      </c>
      <c r="HB48" s="25"/>
      <c r="HC48" s="92">
        <f t="shared" si="145"/>
        <v>0</v>
      </c>
      <c r="HD48" s="10">
        <f t="shared" si="146"/>
        <v>0</v>
      </c>
      <c r="HE48" s="119">
        <f t="shared" si="147"/>
        <v>0</v>
      </c>
      <c r="HF48" s="25"/>
      <c r="HG48" s="92">
        <f t="shared" si="148"/>
        <v>0</v>
      </c>
      <c r="HH48" s="10">
        <f t="shared" si="149"/>
        <v>0</v>
      </c>
      <c r="HI48" s="25"/>
      <c r="HJ48" s="92">
        <f t="shared" si="150"/>
        <v>0</v>
      </c>
      <c r="HK48" s="10">
        <f t="shared" si="151"/>
        <v>0</v>
      </c>
      <c r="HL48" s="25"/>
      <c r="HM48" s="92">
        <f t="shared" si="152"/>
        <v>0</v>
      </c>
      <c r="HN48" s="10">
        <f t="shared" si="153"/>
        <v>0</v>
      </c>
      <c r="HO48" s="119">
        <f t="shared" si="154"/>
        <v>0</v>
      </c>
      <c r="HP48" s="25"/>
      <c r="HQ48" s="92">
        <f t="shared" si="155"/>
        <v>0</v>
      </c>
      <c r="HR48" s="10">
        <f t="shared" si="156"/>
        <v>0</v>
      </c>
      <c r="HS48" s="25"/>
      <c r="HT48" s="92">
        <f t="shared" si="157"/>
        <v>0</v>
      </c>
      <c r="HU48" s="10">
        <f t="shared" si="158"/>
        <v>0</v>
      </c>
      <c r="HV48" s="25"/>
      <c r="HW48" s="92">
        <f t="shared" si="159"/>
        <v>0</v>
      </c>
      <c r="HX48" s="10">
        <f t="shared" si="160"/>
        <v>0</v>
      </c>
      <c r="HY48" s="119">
        <f t="shared" si="161"/>
        <v>0</v>
      </c>
      <c r="HZ48" s="25"/>
      <c r="IA48" s="92">
        <f t="shared" si="162"/>
        <v>0</v>
      </c>
      <c r="IB48" s="10">
        <f t="shared" si="163"/>
        <v>0</v>
      </c>
      <c r="IC48" s="25"/>
      <c r="ID48" s="92">
        <f t="shared" si="164"/>
        <v>0</v>
      </c>
      <c r="IE48" s="10">
        <f t="shared" si="165"/>
        <v>0</v>
      </c>
      <c r="IF48" s="25"/>
      <c r="IG48" s="92">
        <f t="shared" si="166"/>
        <v>0</v>
      </c>
      <c r="IH48" s="10">
        <f t="shared" si="167"/>
        <v>0</v>
      </c>
      <c r="II48" s="119">
        <f t="shared" si="168"/>
        <v>0</v>
      </c>
      <c r="IJ48" s="25"/>
      <c r="IK48" s="92">
        <f t="shared" si="169"/>
        <v>0</v>
      </c>
      <c r="IL48" s="10">
        <f t="shared" si="170"/>
        <v>0</v>
      </c>
      <c r="IM48" s="25"/>
      <c r="IN48" s="92">
        <f t="shared" si="171"/>
        <v>0</v>
      </c>
      <c r="IO48" s="10">
        <f t="shared" si="172"/>
        <v>0</v>
      </c>
      <c r="IP48" s="25"/>
      <c r="IQ48" s="92">
        <f t="shared" si="173"/>
        <v>0</v>
      </c>
      <c r="IR48" s="10">
        <f t="shared" si="174"/>
        <v>0</v>
      </c>
      <c r="IS48" s="119">
        <f t="shared" si="175"/>
        <v>0</v>
      </c>
      <c r="IT48" s="25"/>
      <c r="IU48" s="92">
        <f t="shared" si="176"/>
        <v>0</v>
      </c>
      <c r="IV48" s="10">
        <f t="shared" si="177"/>
        <v>0</v>
      </c>
      <c r="IW48" s="25"/>
      <c r="IX48" s="92">
        <f t="shared" si="178"/>
        <v>0</v>
      </c>
      <c r="IY48" s="10">
        <f t="shared" si="179"/>
        <v>0</v>
      </c>
      <c r="IZ48" s="25"/>
      <c r="JA48" s="92">
        <f t="shared" si="180"/>
        <v>0</v>
      </c>
      <c r="JB48" s="10">
        <f t="shared" si="181"/>
        <v>0</v>
      </c>
      <c r="JC48" s="119">
        <f t="shared" si="182"/>
        <v>0</v>
      </c>
      <c r="JD48" s="25"/>
      <c r="JE48" s="92">
        <f t="shared" si="183"/>
        <v>0</v>
      </c>
      <c r="JF48" s="10">
        <f t="shared" si="184"/>
        <v>0</v>
      </c>
      <c r="JG48" s="25"/>
      <c r="JH48" s="92">
        <f t="shared" si="185"/>
        <v>0</v>
      </c>
      <c r="JI48" s="10">
        <f t="shared" si="186"/>
        <v>0</v>
      </c>
      <c r="JJ48" s="25"/>
      <c r="JK48" s="92">
        <f t="shared" si="187"/>
        <v>0</v>
      </c>
      <c r="JL48" s="10">
        <f t="shared" si="188"/>
        <v>0</v>
      </c>
      <c r="JM48" s="119">
        <f t="shared" si="189"/>
        <v>0</v>
      </c>
      <c r="JN48" s="25"/>
      <c r="JO48" s="92">
        <f t="shared" si="190"/>
        <v>0</v>
      </c>
      <c r="JP48" s="10">
        <f t="shared" si="191"/>
        <v>0</v>
      </c>
      <c r="JQ48" s="25"/>
      <c r="JR48" s="92">
        <f t="shared" si="192"/>
        <v>0</v>
      </c>
      <c r="JS48" s="10">
        <f t="shared" si="193"/>
        <v>0</v>
      </c>
      <c r="JT48" s="25"/>
      <c r="JU48" s="92">
        <f t="shared" si="194"/>
        <v>0</v>
      </c>
      <c r="JV48" s="10">
        <f t="shared" si="195"/>
        <v>0</v>
      </c>
      <c r="JW48" s="119">
        <f t="shared" si="196"/>
        <v>0</v>
      </c>
      <c r="JX48" s="25"/>
      <c r="JY48" s="92">
        <f t="shared" si="197"/>
        <v>0</v>
      </c>
      <c r="JZ48" s="10">
        <f t="shared" si="198"/>
        <v>0</v>
      </c>
      <c r="KA48" s="25"/>
      <c r="KB48" s="92">
        <f t="shared" si="199"/>
        <v>0</v>
      </c>
      <c r="KC48" s="10">
        <f t="shared" si="200"/>
        <v>0</v>
      </c>
      <c r="KD48" s="25"/>
      <c r="KE48" s="92">
        <f t="shared" si="201"/>
        <v>0</v>
      </c>
      <c r="KF48" s="10">
        <f t="shared" si="202"/>
        <v>0</v>
      </c>
      <c r="KG48" s="119">
        <f t="shared" si="203"/>
        <v>0</v>
      </c>
      <c r="KH48" s="25"/>
      <c r="KI48" s="92">
        <f t="shared" si="204"/>
        <v>0</v>
      </c>
      <c r="KJ48" s="10">
        <f t="shared" si="205"/>
        <v>0</v>
      </c>
      <c r="KK48" s="25"/>
      <c r="KL48" s="92">
        <f t="shared" si="206"/>
        <v>0</v>
      </c>
      <c r="KM48" s="10">
        <f t="shared" si="207"/>
        <v>0</v>
      </c>
      <c r="KN48" s="25"/>
      <c r="KO48" s="92">
        <f t="shared" si="208"/>
        <v>0</v>
      </c>
      <c r="KP48" s="10">
        <f t="shared" si="209"/>
        <v>0</v>
      </c>
      <c r="KQ48" s="119">
        <f t="shared" si="210"/>
        <v>0</v>
      </c>
      <c r="KR48" s="25"/>
      <c r="KS48" s="92">
        <f t="shared" si="211"/>
        <v>0</v>
      </c>
      <c r="KT48" s="10">
        <f t="shared" si="212"/>
        <v>0</v>
      </c>
      <c r="KU48" s="25"/>
      <c r="KV48" s="92">
        <f t="shared" si="213"/>
        <v>0</v>
      </c>
      <c r="KW48" s="10">
        <f t="shared" si="214"/>
        <v>0</v>
      </c>
      <c r="KX48" s="25"/>
      <c r="KY48" s="92">
        <f t="shared" si="215"/>
        <v>0</v>
      </c>
      <c r="KZ48" s="10">
        <f t="shared" si="216"/>
        <v>0</v>
      </c>
      <c r="LA48" s="119">
        <f t="shared" si="217"/>
        <v>0</v>
      </c>
      <c r="LC48" s="100">
        <f t="shared" si="218"/>
        <v>0</v>
      </c>
      <c r="LD48" s="100">
        <f t="shared" si="5"/>
        <v>0</v>
      </c>
    </row>
    <row r="49" spans="1:316" ht="15" hidden="1" customHeight="1" x14ac:dyDescent="0.25">
      <c r="A49" s="119" t="s">
        <v>27</v>
      </c>
      <c r="B49" s="12">
        <v>45000</v>
      </c>
      <c r="C49" s="4"/>
      <c r="D49" s="25"/>
      <c r="E49" s="92">
        <f t="shared" si="445"/>
        <v>0</v>
      </c>
      <c r="F49" s="10">
        <f t="shared" si="446"/>
        <v>0</v>
      </c>
      <c r="G49" s="25"/>
      <c r="H49" s="92">
        <f t="shared" si="447"/>
        <v>0</v>
      </c>
      <c r="I49" s="10">
        <f t="shared" si="448"/>
        <v>0</v>
      </c>
      <c r="J49" s="25"/>
      <c r="K49" s="92">
        <f t="shared" si="449"/>
        <v>0</v>
      </c>
      <c r="L49" s="10">
        <f t="shared" si="450"/>
        <v>0</v>
      </c>
      <c r="M49" s="119">
        <f t="shared" si="223"/>
        <v>0</v>
      </c>
      <c r="N49" s="25"/>
      <c r="O49" s="92">
        <f t="shared" si="8"/>
        <v>0</v>
      </c>
      <c r="P49" s="10">
        <f t="shared" si="9"/>
        <v>0</v>
      </c>
      <c r="Q49" s="25"/>
      <c r="R49" s="92">
        <f t="shared" si="10"/>
        <v>0</v>
      </c>
      <c r="S49" s="10">
        <f t="shared" si="11"/>
        <v>0</v>
      </c>
      <c r="T49" s="25"/>
      <c r="U49" s="92">
        <f t="shared" si="12"/>
        <v>0</v>
      </c>
      <c r="V49" s="10">
        <f t="shared" si="13"/>
        <v>0</v>
      </c>
      <c r="W49" s="119">
        <f t="shared" si="219"/>
        <v>0</v>
      </c>
      <c r="X49" s="25"/>
      <c r="Y49" s="92">
        <f t="shared" si="15"/>
        <v>0</v>
      </c>
      <c r="Z49" s="10">
        <f t="shared" si="16"/>
        <v>0</v>
      </c>
      <c r="AA49" s="25"/>
      <c r="AB49" s="92">
        <f t="shared" si="17"/>
        <v>0</v>
      </c>
      <c r="AC49" s="10">
        <f t="shared" si="18"/>
        <v>0</v>
      </c>
      <c r="AD49" s="25"/>
      <c r="AE49" s="92">
        <f t="shared" si="19"/>
        <v>0</v>
      </c>
      <c r="AF49" s="10">
        <f t="shared" si="20"/>
        <v>0</v>
      </c>
      <c r="AG49" s="119">
        <f t="shared" si="220"/>
        <v>0</v>
      </c>
      <c r="AH49" s="25"/>
      <c r="AI49" s="92">
        <f t="shared" si="22"/>
        <v>0</v>
      </c>
      <c r="AJ49" s="10">
        <f t="shared" si="23"/>
        <v>0</v>
      </c>
      <c r="AK49" s="25"/>
      <c r="AL49" s="92">
        <f t="shared" si="24"/>
        <v>0</v>
      </c>
      <c r="AM49" s="10">
        <f t="shared" si="25"/>
        <v>0</v>
      </c>
      <c r="AN49" s="25"/>
      <c r="AO49" s="92">
        <f t="shared" si="26"/>
        <v>0</v>
      </c>
      <c r="AP49" s="10">
        <f t="shared" si="27"/>
        <v>0</v>
      </c>
      <c r="AQ49" s="119">
        <f t="shared" si="222"/>
        <v>0</v>
      </c>
      <c r="AR49" s="25"/>
      <c r="AS49" s="92">
        <f t="shared" si="29"/>
        <v>0</v>
      </c>
      <c r="AT49" s="10">
        <f t="shared" si="30"/>
        <v>0</v>
      </c>
      <c r="AU49" s="25"/>
      <c r="AV49" s="92">
        <f t="shared" si="31"/>
        <v>0</v>
      </c>
      <c r="AW49" s="10">
        <f t="shared" si="32"/>
        <v>0</v>
      </c>
      <c r="AX49" s="25"/>
      <c r="AY49" s="92">
        <f t="shared" si="33"/>
        <v>0</v>
      </c>
      <c r="AZ49" s="10">
        <f t="shared" si="34"/>
        <v>0</v>
      </c>
      <c r="BA49" s="119">
        <f t="shared" si="224"/>
        <v>0</v>
      </c>
      <c r="BB49" s="25"/>
      <c r="BC49" s="92">
        <f t="shared" si="36"/>
        <v>0</v>
      </c>
      <c r="BD49" s="10">
        <f t="shared" si="37"/>
        <v>0</v>
      </c>
      <c r="BE49" s="25"/>
      <c r="BF49" s="92">
        <f t="shared" si="38"/>
        <v>0</v>
      </c>
      <c r="BG49" s="10">
        <f t="shared" si="39"/>
        <v>0</v>
      </c>
      <c r="BH49" s="25"/>
      <c r="BI49" s="92">
        <f t="shared" si="40"/>
        <v>0</v>
      </c>
      <c r="BJ49" s="10">
        <f t="shared" si="41"/>
        <v>0</v>
      </c>
      <c r="BK49" s="119">
        <f t="shared" si="221"/>
        <v>0</v>
      </c>
      <c r="BL49" s="25"/>
      <c r="BM49" s="92">
        <f t="shared" si="43"/>
        <v>0</v>
      </c>
      <c r="BN49" s="10">
        <f t="shared" si="44"/>
        <v>0</v>
      </c>
      <c r="BO49" s="25"/>
      <c r="BP49" s="92">
        <f t="shared" si="45"/>
        <v>0</v>
      </c>
      <c r="BQ49" s="10">
        <f t="shared" si="46"/>
        <v>0</v>
      </c>
      <c r="BR49" s="25"/>
      <c r="BS49" s="92">
        <f t="shared" si="47"/>
        <v>0</v>
      </c>
      <c r="BT49" s="10">
        <f t="shared" si="48"/>
        <v>0</v>
      </c>
      <c r="BU49" s="119">
        <f t="shared" si="49"/>
        <v>0</v>
      </c>
      <c r="BV49" s="25"/>
      <c r="BW49" s="92">
        <f t="shared" si="50"/>
        <v>0</v>
      </c>
      <c r="BX49" s="10">
        <f t="shared" si="51"/>
        <v>0</v>
      </c>
      <c r="BY49" s="25"/>
      <c r="BZ49" s="92">
        <f t="shared" si="52"/>
        <v>0</v>
      </c>
      <c r="CA49" s="10">
        <f t="shared" si="53"/>
        <v>0</v>
      </c>
      <c r="CB49" s="25"/>
      <c r="CC49" s="92">
        <f t="shared" si="54"/>
        <v>0</v>
      </c>
      <c r="CD49" s="10">
        <f t="shared" si="55"/>
        <v>0</v>
      </c>
      <c r="CE49" s="119">
        <f t="shared" si="56"/>
        <v>0</v>
      </c>
      <c r="CF49" s="25"/>
      <c r="CG49" s="92">
        <f t="shared" si="57"/>
        <v>0</v>
      </c>
      <c r="CH49" s="10">
        <f t="shared" si="58"/>
        <v>0</v>
      </c>
      <c r="CI49" s="25"/>
      <c r="CJ49" s="92">
        <f t="shared" si="59"/>
        <v>0</v>
      </c>
      <c r="CK49" s="10">
        <f t="shared" si="60"/>
        <v>0</v>
      </c>
      <c r="CL49" s="25"/>
      <c r="CM49" s="92">
        <f t="shared" si="61"/>
        <v>0</v>
      </c>
      <c r="CN49" s="10">
        <f t="shared" si="62"/>
        <v>0</v>
      </c>
      <c r="CO49" s="119">
        <f t="shared" si="63"/>
        <v>0</v>
      </c>
      <c r="CP49" s="25"/>
      <c r="CQ49" s="92">
        <f t="shared" si="64"/>
        <v>0</v>
      </c>
      <c r="CR49" s="10">
        <f t="shared" si="65"/>
        <v>0</v>
      </c>
      <c r="CS49" s="25"/>
      <c r="CT49" s="92">
        <f t="shared" si="66"/>
        <v>0</v>
      </c>
      <c r="CU49" s="10">
        <f t="shared" si="67"/>
        <v>0</v>
      </c>
      <c r="CV49" s="25"/>
      <c r="CW49" s="92">
        <f t="shared" si="68"/>
        <v>0</v>
      </c>
      <c r="CX49" s="10">
        <f t="shared" si="69"/>
        <v>0</v>
      </c>
      <c r="CY49" s="119">
        <f t="shared" si="70"/>
        <v>0</v>
      </c>
      <c r="CZ49" s="25"/>
      <c r="DA49" s="92">
        <f t="shared" si="71"/>
        <v>0</v>
      </c>
      <c r="DB49" s="10">
        <f t="shared" si="72"/>
        <v>0</v>
      </c>
      <c r="DC49" s="25"/>
      <c r="DD49" s="92">
        <f t="shared" si="73"/>
        <v>0</v>
      </c>
      <c r="DE49" s="10">
        <f t="shared" si="74"/>
        <v>0</v>
      </c>
      <c r="DF49" s="25"/>
      <c r="DG49" s="92">
        <f t="shared" si="75"/>
        <v>0</v>
      </c>
      <c r="DH49" s="10">
        <f t="shared" si="76"/>
        <v>0</v>
      </c>
      <c r="DI49" s="119">
        <f t="shared" si="77"/>
        <v>0</v>
      </c>
      <c r="DJ49" s="25"/>
      <c r="DK49" s="92">
        <f t="shared" si="78"/>
        <v>0</v>
      </c>
      <c r="DL49" s="10">
        <f t="shared" si="79"/>
        <v>0</v>
      </c>
      <c r="DM49" s="25"/>
      <c r="DN49" s="92">
        <f t="shared" si="80"/>
        <v>0</v>
      </c>
      <c r="DO49" s="10">
        <f t="shared" si="81"/>
        <v>0</v>
      </c>
      <c r="DP49" s="25"/>
      <c r="DQ49" s="92">
        <f t="shared" si="82"/>
        <v>0</v>
      </c>
      <c r="DR49" s="10">
        <f t="shared" si="83"/>
        <v>0</v>
      </c>
      <c r="DS49" s="119">
        <f t="shared" si="84"/>
        <v>0</v>
      </c>
      <c r="DT49" s="25"/>
      <c r="DU49" s="92">
        <f t="shared" si="85"/>
        <v>0</v>
      </c>
      <c r="DV49" s="10">
        <f t="shared" si="86"/>
        <v>0</v>
      </c>
      <c r="DW49" s="25"/>
      <c r="DX49" s="92">
        <f t="shared" si="87"/>
        <v>0</v>
      </c>
      <c r="DY49" s="10">
        <f t="shared" si="88"/>
        <v>0</v>
      </c>
      <c r="DZ49" s="25"/>
      <c r="EA49" s="92">
        <f t="shared" si="89"/>
        <v>0</v>
      </c>
      <c r="EB49" s="10">
        <f t="shared" si="90"/>
        <v>0</v>
      </c>
      <c r="EC49" s="119">
        <f t="shared" si="91"/>
        <v>0</v>
      </c>
      <c r="ED49" s="25"/>
      <c r="EE49" s="92">
        <f t="shared" si="92"/>
        <v>0</v>
      </c>
      <c r="EF49" s="10">
        <f t="shared" si="93"/>
        <v>0</v>
      </c>
      <c r="EG49" s="25"/>
      <c r="EH49" s="92">
        <f t="shared" si="94"/>
        <v>0</v>
      </c>
      <c r="EI49" s="10">
        <f t="shared" si="95"/>
        <v>0</v>
      </c>
      <c r="EJ49" s="25"/>
      <c r="EK49" s="92">
        <f t="shared" si="96"/>
        <v>0</v>
      </c>
      <c r="EL49" s="10">
        <f t="shared" si="97"/>
        <v>0</v>
      </c>
      <c r="EM49" s="119">
        <f t="shared" si="98"/>
        <v>0</v>
      </c>
      <c r="EN49" s="25"/>
      <c r="EO49" s="92">
        <f t="shared" si="99"/>
        <v>0</v>
      </c>
      <c r="EP49" s="10">
        <f t="shared" si="100"/>
        <v>0</v>
      </c>
      <c r="EQ49" s="25"/>
      <c r="ER49" s="92">
        <f t="shared" si="101"/>
        <v>0</v>
      </c>
      <c r="ES49" s="10">
        <f t="shared" si="102"/>
        <v>0</v>
      </c>
      <c r="ET49" s="25"/>
      <c r="EU49" s="92">
        <f t="shared" si="225"/>
        <v>0</v>
      </c>
      <c r="EV49" s="10">
        <f t="shared" si="104"/>
        <v>0</v>
      </c>
      <c r="EW49" s="119">
        <f t="shared" si="226"/>
        <v>0</v>
      </c>
      <c r="EX49" s="25"/>
      <c r="EY49" s="92">
        <f t="shared" si="106"/>
        <v>0</v>
      </c>
      <c r="EZ49" s="10">
        <f t="shared" si="107"/>
        <v>0</v>
      </c>
      <c r="FA49" s="25"/>
      <c r="FB49" s="92">
        <f t="shared" si="108"/>
        <v>0</v>
      </c>
      <c r="FC49" s="10">
        <f t="shared" si="109"/>
        <v>0</v>
      </c>
      <c r="FD49" s="25"/>
      <c r="FE49" s="92">
        <f t="shared" si="110"/>
        <v>0</v>
      </c>
      <c r="FF49" s="10">
        <f t="shared" si="111"/>
        <v>0</v>
      </c>
      <c r="FG49" s="119">
        <f t="shared" si="112"/>
        <v>0</v>
      </c>
      <c r="FH49" s="25"/>
      <c r="FI49" s="92">
        <f t="shared" si="113"/>
        <v>0</v>
      </c>
      <c r="FJ49" s="10">
        <f t="shared" si="114"/>
        <v>0</v>
      </c>
      <c r="FK49" s="25"/>
      <c r="FL49" s="92">
        <f t="shared" si="115"/>
        <v>0</v>
      </c>
      <c r="FM49" s="10">
        <f t="shared" si="116"/>
        <v>0</v>
      </c>
      <c r="FN49" s="25"/>
      <c r="FO49" s="92">
        <f t="shared" si="117"/>
        <v>0</v>
      </c>
      <c r="FP49" s="10">
        <f t="shared" si="118"/>
        <v>0</v>
      </c>
      <c r="FQ49" s="119">
        <f t="shared" si="119"/>
        <v>0</v>
      </c>
      <c r="FR49" s="25"/>
      <c r="FS49" s="92">
        <f t="shared" si="120"/>
        <v>0</v>
      </c>
      <c r="FT49" s="10">
        <f t="shared" si="121"/>
        <v>0</v>
      </c>
      <c r="FU49" s="25"/>
      <c r="FV49" s="92">
        <f t="shared" si="122"/>
        <v>0</v>
      </c>
      <c r="FW49" s="10">
        <f t="shared" si="123"/>
        <v>0</v>
      </c>
      <c r="FX49" s="25"/>
      <c r="FY49" s="92">
        <f t="shared" si="124"/>
        <v>0</v>
      </c>
      <c r="FZ49" s="10">
        <f t="shared" si="125"/>
        <v>0</v>
      </c>
      <c r="GA49" s="119">
        <f t="shared" si="126"/>
        <v>0</v>
      </c>
      <c r="GB49" s="25"/>
      <c r="GC49" s="92">
        <f t="shared" si="127"/>
        <v>0</v>
      </c>
      <c r="GD49" s="10">
        <f t="shared" si="128"/>
        <v>0</v>
      </c>
      <c r="GE49" s="25"/>
      <c r="GF49" s="92">
        <f t="shared" si="129"/>
        <v>0</v>
      </c>
      <c r="GG49" s="10">
        <f t="shared" si="130"/>
        <v>0</v>
      </c>
      <c r="GH49" s="25"/>
      <c r="GI49" s="92">
        <f t="shared" si="131"/>
        <v>0</v>
      </c>
      <c r="GJ49" s="10">
        <f t="shared" si="132"/>
        <v>0</v>
      </c>
      <c r="GK49" s="119">
        <f t="shared" si="133"/>
        <v>0</v>
      </c>
      <c r="GL49" s="25"/>
      <c r="GM49" s="92">
        <f t="shared" si="134"/>
        <v>0</v>
      </c>
      <c r="GN49" s="10">
        <f t="shared" si="135"/>
        <v>0</v>
      </c>
      <c r="GO49" s="25"/>
      <c r="GP49" s="92">
        <f t="shared" si="136"/>
        <v>0</v>
      </c>
      <c r="GQ49" s="10">
        <f t="shared" si="137"/>
        <v>0</v>
      </c>
      <c r="GR49" s="25"/>
      <c r="GS49" s="92">
        <f t="shared" si="138"/>
        <v>0</v>
      </c>
      <c r="GT49" s="10">
        <f t="shared" si="139"/>
        <v>0</v>
      </c>
      <c r="GU49" s="119">
        <f t="shared" si="140"/>
        <v>0</v>
      </c>
      <c r="GV49" s="25"/>
      <c r="GW49" s="92">
        <f t="shared" si="141"/>
        <v>0</v>
      </c>
      <c r="GX49" s="10">
        <f t="shared" si="142"/>
        <v>0</v>
      </c>
      <c r="GY49" s="25"/>
      <c r="GZ49" s="92">
        <f t="shared" si="143"/>
        <v>0</v>
      </c>
      <c r="HA49" s="10">
        <f t="shared" si="144"/>
        <v>0</v>
      </c>
      <c r="HB49" s="25"/>
      <c r="HC49" s="92">
        <f t="shared" si="145"/>
        <v>0</v>
      </c>
      <c r="HD49" s="10">
        <f t="shared" si="146"/>
        <v>0</v>
      </c>
      <c r="HE49" s="119">
        <f t="shared" si="147"/>
        <v>0</v>
      </c>
      <c r="HF49" s="25"/>
      <c r="HG49" s="92">
        <f t="shared" si="148"/>
        <v>0</v>
      </c>
      <c r="HH49" s="10">
        <f t="shared" si="149"/>
        <v>0</v>
      </c>
      <c r="HI49" s="25"/>
      <c r="HJ49" s="92">
        <f t="shared" si="150"/>
        <v>0</v>
      </c>
      <c r="HK49" s="10">
        <f t="shared" si="151"/>
        <v>0</v>
      </c>
      <c r="HL49" s="25"/>
      <c r="HM49" s="92">
        <f t="shared" si="152"/>
        <v>0</v>
      </c>
      <c r="HN49" s="10">
        <f t="shared" si="153"/>
        <v>0</v>
      </c>
      <c r="HO49" s="119">
        <f t="shared" si="154"/>
        <v>0</v>
      </c>
      <c r="HP49" s="25"/>
      <c r="HQ49" s="92">
        <f t="shared" si="155"/>
        <v>0</v>
      </c>
      <c r="HR49" s="10">
        <f t="shared" si="156"/>
        <v>0</v>
      </c>
      <c r="HS49" s="25"/>
      <c r="HT49" s="92">
        <f t="shared" si="157"/>
        <v>0</v>
      </c>
      <c r="HU49" s="10">
        <f t="shared" si="158"/>
        <v>0</v>
      </c>
      <c r="HV49" s="25"/>
      <c r="HW49" s="92">
        <f t="shared" si="159"/>
        <v>0</v>
      </c>
      <c r="HX49" s="10">
        <f t="shared" si="160"/>
        <v>0</v>
      </c>
      <c r="HY49" s="119">
        <f t="shared" si="161"/>
        <v>0</v>
      </c>
      <c r="HZ49" s="25"/>
      <c r="IA49" s="92">
        <f t="shared" si="162"/>
        <v>0</v>
      </c>
      <c r="IB49" s="10">
        <f t="shared" si="163"/>
        <v>0</v>
      </c>
      <c r="IC49" s="25"/>
      <c r="ID49" s="92">
        <f t="shared" si="164"/>
        <v>0</v>
      </c>
      <c r="IE49" s="10">
        <f t="shared" si="165"/>
        <v>0</v>
      </c>
      <c r="IF49" s="25"/>
      <c r="IG49" s="92">
        <f t="shared" si="166"/>
        <v>0</v>
      </c>
      <c r="IH49" s="10">
        <f t="shared" si="167"/>
        <v>0</v>
      </c>
      <c r="II49" s="119">
        <f t="shared" si="168"/>
        <v>0</v>
      </c>
      <c r="IJ49" s="25"/>
      <c r="IK49" s="92">
        <f t="shared" si="169"/>
        <v>0</v>
      </c>
      <c r="IL49" s="10">
        <f t="shared" si="170"/>
        <v>0</v>
      </c>
      <c r="IM49" s="25"/>
      <c r="IN49" s="92">
        <f t="shared" si="171"/>
        <v>0</v>
      </c>
      <c r="IO49" s="10">
        <f t="shared" si="172"/>
        <v>0</v>
      </c>
      <c r="IP49" s="25"/>
      <c r="IQ49" s="92">
        <f t="shared" si="173"/>
        <v>0</v>
      </c>
      <c r="IR49" s="10">
        <f t="shared" si="174"/>
        <v>0</v>
      </c>
      <c r="IS49" s="119">
        <f t="shared" si="175"/>
        <v>0</v>
      </c>
      <c r="IT49" s="25"/>
      <c r="IU49" s="92">
        <f t="shared" si="176"/>
        <v>0</v>
      </c>
      <c r="IV49" s="10">
        <f t="shared" si="177"/>
        <v>0</v>
      </c>
      <c r="IW49" s="25"/>
      <c r="IX49" s="92">
        <f t="shared" si="178"/>
        <v>0</v>
      </c>
      <c r="IY49" s="10">
        <f t="shared" si="179"/>
        <v>0</v>
      </c>
      <c r="IZ49" s="25"/>
      <c r="JA49" s="92">
        <f t="shared" si="180"/>
        <v>0</v>
      </c>
      <c r="JB49" s="10">
        <f t="shared" si="181"/>
        <v>0</v>
      </c>
      <c r="JC49" s="119">
        <f t="shared" si="182"/>
        <v>0</v>
      </c>
      <c r="JD49" s="25"/>
      <c r="JE49" s="92">
        <f t="shared" si="183"/>
        <v>0</v>
      </c>
      <c r="JF49" s="10">
        <f t="shared" si="184"/>
        <v>0</v>
      </c>
      <c r="JG49" s="25"/>
      <c r="JH49" s="92">
        <f t="shared" si="185"/>
        <v>0</v>
      </c>
      <c r="JI49" s="10">
        <f t="shared" si="186"/>
        <v>0</v>
      </c>
      <c r="JJ49" s="25"/>
      <c r="JK49" s="92">
        <f t="shared" si="187"/>
        <v>0</v>
      </c>
      <c r="JL49" s="10">
        <f t="shared" si="188"/>
        <v>0</v>
      </c>
      <c r="JM49" s="119">
        <f t="shared" si="189"/>
        <v>0</v>
      </c>
      <c r="JN49" s="25"/>
      <c r="JO49" s="92">
        <f t="shared" si="190"/>
        <v>0</v>
      </c>
      <c r="JP49" s="10">
        <f t="shared" si="191"/>
        <v>0</v>
      </c>
      <c r="JQ49" s="25"/>
      <c r="JR49" s="92">
        <f t="shared" si="192"/>
        <v>0</v>
      </c>
      <c r="JS49" s="10">
        <f t="shared" si="193"/>
        <v>0</v>
      </c>
      <c r="JT49" s="25"/>
      <c r="JU49" s="92">
        <f t="shared" si="194"/>
        <v>0</v>
      </c>
      <c r="JV49" s="10">
        <f t="shared" si="195"/>
        <v>0</v>
      </c>
      <c r="JW49" s="119">
        <f t="shared" si="196"/>
        <v>0</v>
      </c>
      <c r="JX49" s="25"/>
      <c r="JY49" s="92">
        <f t="shared" si="197"/>
        <v>0</v>
      </c>
      <c r="JZ49" s="10">
        <f t="shared" si="198"/>
        <v>0</v>
      </c>
      <c r="KA49" s="25"/>
      <c r="KB49" s="92">
        <f t="shared" si="199"/>
        <v>0</v>
      </c>
      <c r="KC49" s="10">
        <f t="shared" si="200"/>
        <v>0</v>
      </c>
      <c r="KD49" s="25"/>
      <c r="KE49" s="92">
        <f t="shared" si="201"/>
        <v>0</v>
      </c>
      <c r="KF49" s="10">
        <f t="shared" si="202"/>
        <v>0</v>
      </c>
      <c r="KG49" s="119">
        <f t="shared" si="203"/>
        <v>0</v>
      </c>
      <c r="KH49" s="25"/>
      <c r="KI49" s="92">
        <f t="shared" si="204"/>
        <v>0</v>
      </c>
      <c r="KJ49" s="10">
        <f t="shared" si="205"/>
        <v>0</v>
      </c>
      <c r="KK49" s="25"/>
      <c r="KL49" s="92">
        <f t="shared" si="206"/>
        <v>0</v>
      </c>
      <c r="KM49" s="10">
        <f t="shared" si="207"/>
        <v>0</v>
      </c>
      <c r="KN49" s="25"/>
      <c r="KO49" s="92">
        <f t="shared" si="208"/>
        <v>0</v>
      </c>
      <c r="KP49" s="10">
        <f t="shared" si="209"/>
        <v>0</v>
      </c>
      <c r="KQ49" s="119">
        <f t="shared" si="210"/>
        <v>0</v>
      </c>
      <c r="KR49" s="25"/>
      <c r="KS49" s="92">
        <f t="shared" si="211"/>
        <v>0</v>
      </c>
      <c r="KT49" s="10">
        <f t="shared" si="212"/>
        <v>0</v>
      </c>
      <c r="KU49" s="25"/>
      <c r="KV49" s="92">
        <f t="shared" si="213"/>
        <v>0</v>
      </c>
      <c r="KW49" s="10">
        <f t="shared" si="214"/>
        <v>0</v>
      </c>
      <c r="KX49" s="25"/>
      <c r="KY49" s="92">
        <f t="shared" si="215"/>
        <v>0</v>
      </c>
      <c r="KZ49" s="10">
        <f t="shared" si="216"/>
        <v>0</v>
      </c>
      <c r="LA49" s="119">
        <f t="shared" si="217"/>
        <v>0</v>
      </c>
      <c r="LC49" s="100">
        <f t="shared" si="218"/>
        <v>0</v>
      </c>
      <c r="LD49" s="100">
        <f t="shared" si="5"/>
        <v>0</v>
      </c>
    </row>
    <row r="50" spans="1:316" ht="15" hidden="1" customHeight="1" x14ac:dyDescent="0.25">
      <c r="A50" s="119" t="s">
        <v>28</v>
      </c>
      <c r="B50" s="12">
        <v>45000</v>
      </c>
      <c r="C50" s="4"/>
      <c r="D50" s="25"/>
      <c r="E50" s="92">
        <f t="shared" si="445"/>
        <v>0</v>
      </c>
      <c r="F50" s="10">
        <f t="shared" si="446"/>
        <v>0</v>
      </c>
      <c r="G50" s="25"/>
      <c r="H50" s="92">
        <f t="shared" si="447"/>
        <v>0</v>
      </c>
      <c r="I50" s="10">
        <f t="shared" si="448"/>
        <v>0</v>
      </c>
      <c r="J50" s="25"/>
      <c r="K50" s="92">
        <f t="shared" si="449"/>
        <v>0</v>
      </c>
      <c r="L50" s="10">
        <f t="shared" si="450"/>
        <v>0</v>
      </c>
      <c r="M50" s="119">
        <f t="shared" si="223"/>
        <v>0</v>
      </c>
      <c r="N50" s="25"/>
      <c r="O50" s="92">
        <f t="shared" si="8"/>
        <v>0</v>
      </c>
      <c r="P50" s="10">
        <f t="shared" si="9"/>
        <v>0</v>
      </c>
      <c r="Q50" s="25"/>
      <c r="R50" s="92">
        <f t="shared" si="10"/>
        <v>0</v>
      </c>
      <c r="S50" s="10">
        <f t="shared" si="11"/>
        <v>0</v>
      </c>
      <c r="T50" s="25"/>
      <c r="U50" s="92">
        <f t="shared" si="12"/>
        <v>0</v>
      </c>
      <c r="V50" s="10">
        <f t="shared" si="13"/>
        <v>0</v>
      </c>
      <c r="W50" s="119">
        <f t="shared" si="219"/>
        <v>0</v>
      </c>
      <c r="X50" s="25"/>
      <c r="Y50" s="92">
        <f t="shared" si="15"/>
        <v>0</v>
      </c>
      <c r="Z50" s="10">
        <f t="shared" si="16"/>
        <v>0</v>
      </c>
      <c r="AA50" s="25"/>
      <c r="AB50" s="92">
        <f t="shared" si="17"/>
        <v>0</v>
      </c>
      <c r="AC50" s="10">
        <f t="shared" si="18"/>
        <v>0</v>
      </c>
      <c r="AD50" s="25"/>
      <c r="AE50" s="92">
        <f t="shared" si="19"/>
        <v>0</v>
      </c>
      <c r="AF50" s="10">
        <f t="shared" si="20"/>
        <v>0</v>
      </c>
      <c r="AG50" s="119">
        <f t="shared" si="220"/>
        <v>0</v>
      </c>
      <c r="AH50" s="25"/>
      <c r="AI50" s="92">
        <f t="shared" si="22"/>
        <v>0</v>
      </c>
      <c r="AJ50" s="10">
        <f t="shared" si="23"/>
        <v>0</v>
      </c>
      <c r="AK50" s="25"/>
      <c r="AL50" s="92">
        <f t="shared" si="24"/>
        <v>0</v>
      </c>
      <c r="AM50" s="10">
        <f t="shared" si="25"/>
        <v>0</v>
      </c>
      <c r="AN50" s="25"/>
      <c r="AO50" s="92">
        <f t="shared" si="26"/>
        <v>0</v>
      </c>
      <c r="AP50" s="10">
        <f t="shared" si="27"/>
        <v>0</v>
      </c>
      <c r="AQ50" s="119">
        <f t="shared" si="222"/>
        <v>0</v>
      </c>
      <c r="AR50" s="25"/>
      <c r="AS50" s="92">
        <f t="shared" si="29"/>
        <v>0</v>
      </c>
      <c r="AT50" s="10">
        <f t="shared" si="30"/>
        <v>0</v>
      </c>
      <c r="AU50" s="25"/>
      <c r="AV50" s="92">
        <f t="shared" si="31"/>
        <v>0</v>
      </c>
      <c r="AW50" s="10">
        <f t="shared" si="32"/>
        <v>0</v>
      </c>
      <c r="AX50" s="25"/>
      <c r="AY50" s="92">
        <f t="shared" si="33"/>
        <v>0</v>
      </c>
      <c r="AZ50" s="10">
        <f t="shared" si="34"/>
        <v>0</v>
      </c>
      <c r="BA50" s="119">
        <f t="shared" si="224"/>
        <v>0</v>
      </c>
      <c r="BB50" s="25"/>
      <c r="BC50" s="92">
        <f t="shared" si="36"/>
        <v>0</v>
      </c>
      <c r="BD50" s="10">
        <f t="shared" si="37"/>
        <v>0</v>
      </c>
      <c r="BE50" s="25"/>
      <c r="BF50" s="92">
        <f t="shared" si="38"/>
        <v>0</v>
      </c>
      <c r="BG50" s="10">
        <f t="shared" si="39"/>
        <v>0</v>
      </c>
      <c r="BH50" s="25"/>
      <c r="BI50" s="92">
        <f t="shared" si="40"/>
        <v>0</v>
      </c>
      <c r="BJ50" s="10">
        <f t="shared" si="41"/>
        <v>0</v>
      </c>
      <c r="BK50" s="119">
        <f t="shared" si="221"/>
        <v>0</v>
      </c>
      <c r="BL50" s="25"/>
      <c r="BM50" s="92">
        <f t="shared" si="43"/>
        <v>0</v>
      </c>
      <c r="BN50" s="10">
        <f t="shared" si="44"/>
        <v>0</v>
      </c>
      <c r="BO50" s="25"/>
      <c r="BP50" s="92">
        <f t="shared" si="45"/>
        <v>0</v>
      </c>
      <c r="BQ50" s="10">
        <f t="shared" si="46"/>
        <v>0</v>
      </c>
      <c r="BR50" s="25"/>
      <c r="BS50" s="92">
        <f t="shared" si="47"/>
        <v>0</v>
      </c>
      <c r="BT50" s="10">
        <f t="shared" si="48"/>
        <v>0</v>
      </c>
      <c r="BU50" s="119">
        <f t="shared" si="49"/>
        <v>0</v>
      </c>
      <c r="BV50" s="25"/>
      <c r="BW50" s="92">
        <f t="shared" si="50"/>
        <v>0</v>
      </c>
      <c r="BX50" s="10">
        <f t="shared" si="51"/>
        <v>0</v>
      </c>
      <c r="BY50" s="25"/>
      <c r="BZ50" s="92">
        <f t="shared" si="52"/>
        <v>0</v>
      </c>
      <c r="CA50" s="10">
        <f t="shared" si="53"/>
        <v>0</v>
      </c>
      <c r="CB50" s="25"/>
      <c r="CC50" s="92">
        <f t="shared" si="54"/>
        <v>0</v>
      </c>
      <c r="CD50" s="10">
        <f t="shared" si="55"/>
        <v>0</v>
      </c>
      <c r="CE50" s="119">
        <f t="shared" si="56"/>
        <v>0</v>
      </c>
      <c r="CF50" s="25"/>
      <c r="CG50" s="92">
        <f t="shared" si="57"/>
        <v>0</v>
      </c>
      <c r="CH50" s="10">
        <f t="shared" si="58"/>
        <v>0</v>
      </c>
      <c r="CI50" s="25"/>
      <c r="CJ50" s="92">
        <f t="shared" si="59"/>
        <v>0</v>
      </c>
      <c r="CK50" s="10">
        <f t="shared" si="60"/>
        <v>0</v>
      </c>
      <c r="CL50" s="25"/>
      <c r="CM50" s="92">
        <f t="shared" si="61"/>
        <v>0</v>
      </c>
      <c r="CN50" s="10">
        <f t="shared" si="62"/>
        <v>0</v>
      </c>
      <c r="CO50" s="119">
        <f t="shared" si="63"/>
        <v>0</v>
      </c>
      <c r="CP50" s="25"/>
      <c r="CQ50" s="92">
        <f t="shared" si="64"/>
        <v>0</v>
      </c>
      <c r="CR50" s="10">
        <f t="shared" si="65"/>
        <v>0</v>
      </c>
      <c r="CS50" s="25"/>
      <c r="CT50" s="92">
        <f t="shared" si="66"/>
        <v>0</v>
      </c>
      <c r="CU50" s="10">
        <f t="shared" si="67"/>
        <v>0</v>
      </c>
      <c r="CV50" s="25"/>
      <c r="CW50" s="92">
        <f t="shared" si="68"/>
        <v>0</v>
      </c>
      <c r="CX50" s="10">
        <f t="shared" si="69"/>
        <v>0</v>
      </c>
      <c r="CY50" s="119">
        <f t="shared" si="70"/>
        <v>0</v>
      </c>
      <c r="CZ50" s="25"/>
      <c r="DA50" s="92">
        <f t="shared" si="71"/>
        <v>0</v>
      </c>
      <c r="DB50" s="10">
        <f t="shared" si="72"/>
        <v>0</v>
      </c>
      <c r="DC50" s="25"/>
      <c r="DD50" s="92">
        <f t="shared" si="73"/>
        <v>0</v>
      </c>
      <c r="DE50" s="10">
        <f t="shared" si="74"/>
        <v>0</v>
      </c>
      <c r="DF50" s="25"/>
      <c r="DG50" s="92">
        <f t="shared" si="75"/>
        <v>0</v>
      </c>
      <c r="DH50" s="10">
        <f t="shared" si="76"/>
        <v>0</v>
      </c>
      <c r="DI50" s="119">
        <f t="shared" si="77"/>
        <v>0</v>
      </c>
      <c r="DJ50" s="25"/>
      <c r="DK50" s="92">
        <f t="shared" si="78"/>
        <v>0</v>
      </c>
      <c r="DL50" s="10">
        <f t="shared" si="79"/>
        <v>0</v>
      </c>
      <c r="DM50" s="25"/>
      <c r="DN50" s="92">
        <f t="shared" si="80"/>
        <v>0</v>
      </c>
      <c r="DO50" s="10">
        <f t="shared" si="81"/>
        <v>0</v>
      </c>
      <c r="DP50" s="25"/>
      <c r="DQ50" s="92">
        <f t="shared" si="82"/>
        <v>0</v>
      </c>
      <c r="DR50" s="10">
        <f t="shared" si="83"/>
        <v>0</v>
      </c>
      <c r="DS50" s="119">
        <f t="shared" si="84"/>
        <v>0</v>
      </c>
      <c r="DT50" s="25"/>
      <c r="DU50" s="92">
        <f t="shared" si="85"/>
        <v>0</v>
      </c>
      <c r="DV50" s="10">
        <f t="shared" si="86"/>
        <v>0</v>
      </c>
      <c r="DW50" s="25"/>
      <c r="DX50" s="92">
        <f t="shared" si="87"/>
        <v>0</v>
      </c>
      <c r="DY50" s="10">
        <f t="shared" si="88"/>
        <v>0</v>
      </c>
      <c r="DZ50" s="25"/>
      <c r="EA50" s="92">
        <f t="shared" si="89"/>
        <v>0</v>
      </c>
      <c r="EB50" s="10">
        <f t="shared" si="90"/>
        <v>0</v>
      </c>
      <c r="EC50" s="119">
        <f t="shared" si="91"/>
        <v>0</v>
      </c>
      <c r="ED50" s="25"/>
      <c r="EE50" s="92">
        <f t="shared" si="92"/>
        <v>0</v>
      </c>
      <c r="EF50" s="10">
        <f t="shared" si="93"/>
        <v>0</v>
      </c>
      <c r="EG50" s="25"/>
      <c r="EH50" s="92">
        <f t="shared" si="94"/>
        <v>0</v>
      </c>
      <c r="EI50" s="10">
        <f t="shared" si="95"/>
        <v>0</v>
      </c>
      <c r="EJ50" s="25"/>
      <c r="EK50" s="92">
        <f t="shared" si="96"/>
        <v>0</v>
      </c>
      <c r="EL50" s="10">
        <f t="shared" si="97"/>
        <v>0</v>
      </c>
      <c r="EM50" s="119">
        <f t="shared" si="98"/>
        <v>0</v>
      </c>
      <c r="EN50" s="25"/>
      <c r="EO50" s="92">
        <f t="shared" si="99"/>
        <v>0</v>
      </c>
      <c r="EP50" s="10">
        <f t="shared" si="100"/>
        <v>0</v>
      </c>
      <c r="EQ50" s="25"/>
      <c r="ER50" s="92">
        <f t="shared" si="101"/>
        <v>0</v>
      </c>
      <c r="ES50" s="10">
        <f t="shared" si="102"/>
        <v>0</v>
      </c>
      <c r="ET50" s="25"/>
      <c r="EU50" s="92">
        <f t="shared" si="225"/>
        <v>0</v>
      </c>
      <c r="EV50" s="10">
        <f t="shared" si="104"/>
        <v>0</v>
      </c>
      <c r="EW50" s="119">
        <f t="shared" si="226"/>
        <v>0</v>
      </c>
      <c r="EX50" s="25"/>
      <c r="EY50" s="92">
        <f t="shared" si="106"/>
        <v>0</v>
      </c>
      <c r="EZ50" s="10">
        <f t="shared" si="107"/>
        <v>0</v>
      </c>
      <c r="FA50" s="25"/>
      <c r="FB50" s="92">
        <f t="shared" si="108"/>
        <v>0</v>
      </c>
      <c r="FC50" s="10">
        <f t="shared" si="109"/>
        <v>0</v>
      </c>
      <c r="FD50" s="25"/>
      <c r="FE50" s="92">
        <f t="shared" si="110"/>
        <v>0</v>
      </c>
      <c r="FF50" s="10">
        <f t="shared" si="111"/>
        <v>0</v>
      </c>
      <c r="FG50" s="119">
        <f t="shared" si="112"/>
        <v>0</v>
      </c>
      <c r="FH50" s="25"/>
      <c r="FI50" s="92">
        <f t="shared" si="113"/>
        <v>0</v>
      </c>
      <c r="FJ50" s="10">
        <f t="shared" si="114"/>
        <v>0</v>
      </c>
      <c r="FK50" s="25"/>
      <c r="FL50" s="92">
        <f t="shared" si="115"/>
        <v>0</v>
      </c>
      <c r="FM50" s="10">
        <f t="shared" si="116"/>
        <v>0</v>
      </c>
      <c r="FN50" s="25"/>
      <c r="FO50" s="92">
        <f t="shared" si="117"/>
        <v>0</v>
      </c>
      <c r="FP50" s="10">
        <f t="shared" si="118"/>
        <v>0</v>
      </c>
      <c r="FQ50" s="119">
        <f t="shared" si="119"/>
        <v>0</v>
      </c>
      <c r="FR50" s="25"/>
      <c r="FS50" s="92">
        <f t="shared" si="120"/>
        <v>0</v>
      </c>
      <c r="FT50" s="10">
        <f t="shared" si="121"/>
        <v>0</v>
      </c>
      <c r="FU50" s="25"/>
      <c r="FV50" s="92">
        <f t="shared" si="122"/>
        <v>0</v>
      </c>
      <c r="FW50" s="10">
        <f t="shared" si="123"/>
        <v>0</v>
      </c>
      <c r="FX50" s="25"/>
      <c r="FY50" s="92">
        <f t="shared" si="124"/>
        <v>0</v>
      </c>
      <c r="FZ50" s="10">
        <f t="shared" si="125"/>
        <v>0</v>
      </c>
      <c r="GA50" s="119">
        <f t="shared" si="126"/>
        <v>0</v>
      </c>
      <c r="GB50" s="25"/>
      <c r="GC50" s="92">
        <f t="shared" si="127"/>
        <v>0</v>
      </c>
      <c r="GD50" s="10">
        <f t="shared" si="128"/>
        <v>0</v>
      </c>
      <c r="GE50" s="25"/>
      <c r="GF50" s="92">
        <f t="shared" si="129"/>
        <v>0</v>
      </c>
      <c r="GG50" s="10">
        <f t="shared" si="130"/>
        <v>0</v>
      </c>
      <c r="GH50" s="25"/>
      <c r="GI50" s="92">
        <f t="shared" si="131"/>
        <v>0</v>
      </c>
      <c r="GJ50" s="10">
        <f t="shared" si="132"/>
        <v>0</v>
      </c>
      <c r="GK50" s="119">
        <f t="shared" si="133"/>
        <v>0</v>
      </c>
      <c r="GL50" s="25"/>
      <c r="GM50" s="92">
        <f t="shared" si="134"/>
        <v>0</v>
      </c>
      <c r="GN50" s="10">
        <f t="shared" si="135"/>
        <v>0</v>
      </c>
      <c r="GO50" s="25"/>
      <c r="GP50" s="92">
        <f t="shared" si="136"/>
        <v>0</v>
      </c>
      <c r="GQ50" s="10">
        <f t="shared" si="137"/>
        <v>0</v>
      </c>
      <c r="GR50" s="25"/>
      <c r="GS50" s="92">
        <f t="shared" si="138"/>
        <v>0</v>
      </c>
      <c r="GT50" s="10">
        <f t="shared" si="139"/>
        <v>0</v>
      </c>
      <c r="GU50" s="119">
        <f t="shared" si="140"/>
        <v>0</v>
      </c>
      <c r="GV50" s="25"/>
      <c r="GW50" s="92">
        <f t="shared" si="141"/>
        <v>0</v>
      </c>
      <c r="GX50" s="10">
        <f t="shared" si="142"/>
        <v>0</v>
      </c>
      <c r="GY50" s="25"/>
      <c r="GZ50" s="92">
        <f t="shared" si="143"/>
        <v>0</v>
      </c>
      <c r="HA50" s="10">
        <f t="shared" si="144"/>
        <v>0</v>
      </c>
      <c r="HB50" s="25"/>
      <c r="HC50" s="92">
        <f t="shared" si="145"/>
        <v>0</v>
      </c>
      <c r="HD50" s="10">
        <f t="shared" si="146"/>
        <v>0</v>
      </c>
      <c r="HE50" s="119">
        <f t="shared" si="147"/>
        <v>0</v>
      </c>
      <c r="HF50" s="25"/>
      <c r="HG50" s="92">
        <f t="shared" si="148"/>
        <v>0</v>
      </c>
      <c r="HH50" s="10">
        <f t="shared" si="149"/>
        <v>0</v>
      </c>
      <c r="HI50" s="25"/>
      <c r="HJ50" s="92">
        <f t="shared" si="150"/>
        <v>0</v>
      </c>
      <c r="HK50" s="10">
        <f t="shared" si="151"/>
        <v>0</v>
      </c>
      <c r="HL50" s="25"/>
      <c r="HM50" s="92">
        <f t="shared" si="152"/>
        <v>0</v>
      </c>
      <c r="HN50" s="10">
        <f t="shared" si="153"/>
        <v>0</v>
      </c>
      <c r="HO50" s="119">
        <f t="shared" si="154"/>
        <v>0</v>
      </c>
      <c r="HP50" s="25"/>
      <c r="HQ50" s="92">
        <f t="shared" si="155"/>
        <v>0</v>
      </c>
      <c r="HR50" s="10">
        <f t="shared" si="156"/>
        <v>0</v>
      </c>
      <c r="HS50" s="25"/>
      <c r="HT50" s="92">
        <f t="shared" si="157"/>
        <v>0</v>
      </c>
      <c r="HU50" s="10">
        <f t="shared" si="158"/>
        <v>0</v>
      </c>
      <c r="HV50" s="25"/>
      <c r="HW50" s="92">
        <f t="shared" si="159"/>
        <v>0</v>
      </c>
      <c r="HX50" s="10">
        <f t="shared" si="160"/>
        <v>0</v>
      </c>
      <c r="HY50" s="119">
        <f t="shared" si="161"/>
        <v>0</v>
      </c>
      <c r="HZ50" s="25"/>
      <c r="IA50" s="92">
        <f t="shared" si="162"/>
        <v>0</v>
      </c>
      <c r="IB50" s="10">
        <f t="shared" si="163"/>
        <v>0</v>
      </c>
      <c r="IC50" s="25"/>
      <c r="ID50" s="92">
        <f t="shared" si="164"/>
        <v>0</v>
      </c>
      <c r="IE50" s="10">
        <f t="shared" si="165"/>
        <v>0</v>
      </c>
      <c r="IF50" s="25"/>
      <c r="IG50" s="92">
        <f t="shared" si="166"/>
        <v>0</v>
      </c>
      <c r="IH50" s="10">
        <f t="shared" si="167"/>
        <v>0</v>
      </c>
      <c r="II50" s="119">
        <f t="shared" si="168"/>
        <v>0</v>
      </c>
      <c r="IJ50" s="25"/>
      <c r="IK50" s="92">
        <f t="shared" si="169"/>
        <v>0</v>
      </c>
      <c r="IL50" s="10">
        <f t="shared" si="170"/>
        <v>0</v>
      </c>
      <c r="IM50" s="25"/>
      <c r="IN50" s="92">
        <f t="shared" si="171"/>
        <v>0</v>
      </c>
      <c r="IO50" s="10">
        <f t="shared" si="172"/>
        <v>0</v>
      </c>
      <c r="IP50" s="25"/>
      <c r="IQ50" s="92">
        <f t="shared" si="173"/>
        <v>0</v>
      </c>
      <c r="IR50" s="10">
        <f t="shared" si="174"/>
        <v>0</v>
      </c>
      <c r="IS50" s="119">
        <f t="shared" si="175"/>
        <v>0</v>
      </c>
      <c r="IT50" s="25"/>
      <c r="IU50" s="92">
        <f t="shared" si="176"/>
        <v>0</v>
      </c>
      <c r="IV50" s="10">
        <f t="shared" si="177"/>
        <v>0</v>
      </c>
      <c r="IW50" s="25"/>
      <c r="IX50" s="92">
        <f t="shared" si="178"/>
        <v>0</v>
      </c>
      <c r="IY50" s="10">
        <f t="shared" si="179"/>
        <v>0</v>
      </c>
      <c r="IZ50" s="25"/>
      <c r="JA50" s="92">
        <f t="shared" si="180"/>
        <v>0</v>
      </c>
      <c r="JB50" s="10">
        <f t="shared" si="181"/>
        <v>0</v>
      </c>
      <c r="JC50" s="119">
        <f t="shared" si="182"/>
        <v>0</v>
      </c>
      <c r="JD50" s="25"/>
      <c r="JE50" s="92">
        <f t="shared" si="183"/>
        <v>0</v>
      </c>
      <c r="JF50" s="10">
        <f t="shared" si="184"/>
        <v>0</v>
      </c>
      <c r="JG50" s="25"/>
      <c r="JH50" s="92">
        <f t="shared" si="185"/>
        <v>0</v>
      </c>
      <c r="JI50" s="10">
        <f t="shared" si="186"/>
        <v>0</v>
      </c>
      <c r="JJ50" s="25"/>
      <c r="JK50" s="92">
        <f t="shared" si="187"/>
        <v>0</v>
      </c>
      <c r="JL50" s="10">
        <f t="shared" si="188"/>
        <v>0</v>
      </c>
      <c r="JM50" s="119">
        <f t="shared" si="189"/>
        <v>0</v>
      </c>
      <c r="JN50" s="25"/>
      <c r="JO50" s="92">
        <f t="shared" si="190"/>
        <v>0</v>
      </c>
      <c r="JP50" s="10">
        <f t="shared" si="191"/>
        <v>0</v>
      </c>
      <c r="JQ50" s="25"/>
      <c r="JR50" s="92">
        <f t="shared" si="192"/>
        <v>0</v>
      </c>
      <c r="JS50" s="10">
        <f t="shared" si="193"/>
        <v>0</v>
      </c>
      <c r="JT50" s="25"/>
      <c r="JU50" s="92">
        <f t="shared" si="194"/>
        <v>0</v>
      </c>
      <c r="JV50" s="10">
        <f t="shared" si="195"/>
        <v>0</v>
      </c>
      <c r="JW50" s="119">
        <f t="shared" si="196"/>
        <v>0</v>
      </c>
      <c r="JX50" s="25"/>
      <c r="JY50" s="92">
        <f t="shared" si="197"/>
        <v>0</v>
      </c>
      <c r="JZ50" s="10">
        <f t="shared" si="198"/>
        <v>0</v>
      </c>
      <c r="KA50" s="25"/>
      <c r="KB50" s="92">
        <f t="shared" si="199"/>
        <v>0</v>
      </c>
      <c r="KC50" s="10">
        <f t="shared" si="200"/>
        <v>0</v>
      </c>
      <c r="KD50" s="25"/>
      <c r="KE50" s="92">
        <f t="shared" si="201"/>
        <v>0</v>
      </c>
      <c r="KF50" s="10">
        <f t="shared" si="202"/>
        <v>0</v>
      </c>
      <c r="KG50" s="119">
        <f t="shared" si="203"/>
        <v>0</v>
      </c>
      <c r="KH50" s="25"/>
      <c r="KI50" s="92">
        <f t="shared" si="204"/>
        <v>0</v>
      </c>
      <c r="KJ50" s="10">
        <f t="shared" si="205"/>
        <v>0</v>
      </c>
      <c r="KK50" s="25"/>
      <c r="KL50" s="92">
        <f t="shared" si="206"/>
        <v>0</v>
      </c>
      <c r="KM50" s="10">
        <f t="shared" si="207"/>
        <v>0</v>
      </c>
      <c r="KN50" s="25"/>
      <c r="KO50" s="92">
        <f t="shared" si="208"/>
        <v>0</v>
      </c>
      <c r="KP50" s="10">
        <f t="shared" si="209"/>
        <v>0</v>
      </c>
      <c r="KQ50" s="119">
        <f t="shared" si="210"/>
        <v>0</v>
      </c>
      <c r="KR50" s="25"/>
      <c r="KS50" s="92">
        <f t="shared" si="211"/>
        <v>0</v>
      </c>
      <c r="KT50" s="10">
        <f t="shared" si="212"/>
        <v>0</v>
      </c>
      <c r="KU50" s="25"/>
      <c r="KV50" s="92">
        <f t="shared" si="213"/>
        <v>0</v>
      </c>
      <c r="KW50" s="10">
        <f t="shared" si="214"/>
        <v>0</v>
      </c>
      <c r="KX50" s="25"/>
      <c r="KY50" s="92">
        <f t="shared" si="215"/>
        <v>0</v>
      </c>
      <c r="KZ50" s="10">
        <f t="shared" si="216"/>
        <v>0</v>
      </c>
      <c r="LA50" s="119">
        <f t="shared" si="217"/>
        <v>0</v>
      </c>
      <c r="LC50" s="100">
        <f t="shared" si="218"/>
        <v>0</v>
      </c>
      <c r="LD50" s="100">
        <f t="shared" si="5"/>
        <v>0</v>
      </c>
    </row>
    <row r="51" spans="1:316" hidden="1" x14ac:dyDescent="0.25">
      <c r="A51" s="119" t="s">
        <v>79</v>
      </c>
      <c r="B51" s="12">
        <v>45000</v>
      </c>
      <c r="C51" s="4">
        <v>85000</v>
      </c>
      <c r="D51" s="25"/>
      <c r="E51" s="92">
        <f t="shared" si="445"/>
        <v>0</v>
      </c>
      <c r="F51" s="10">
        <f t="shared" si="446"/>
        <v>0</v>
      </c>
      <c r="G51" s="25"/>
      <c r="H51" s="92">
        <f t="shared" si="447"/>
        <v>0</v>
      </c>
      <c r="I51" s="10">
        <f t="shared" si="448"/>
        <v>0</v>
      </c>
      <c r="J51" s="25"/>
      <c r="K51" s="92">
        <f t="shared" si="449"/>
        <v>0</v>
      </c>
      <c r="L51" s="10">
        <f t="shared" si="450"/>
        <v>0</v>
      </c>
      <c r="M51" s="119">
        <f t="shared" si="223"/>
        <v>0</v>
      </c>
      <c r="N51" s="25"/>
      <c r="O51" s="92">
        <f t="shared" si="8"/>
        <v>0</v>
      </c>
      <c r="P51" s="10">
        <f t="shared" si="9"/>
        <v>0</v>
      </c>
      <c r="Q51" s="25"/>
      <c r="R51" s="92">
        <f t="shared" si="10"/>
        <v>0</v>
      </c>
      <c r="S51" s="10">
        <f t="shared" si="11"/>
        <v>0</v>
      </c>
      <c r="T51" s="25"/>
      <c r="U51" s="92">
        <f t="shared" si="12"/>
        <v>0</v>
      </c>
      <c r="V51" s="10">
        <f t="shared" si="13"/>
        <v>0</v>
      </c>
      <c r="W51" s="119">
        <f t="shared" si="219"/>
        <v>0</v>
      </c>
      <c r="X51" s="25"/>
      <c r="Y51" s="92">
        <f t="shared" si="15"/>
        <v>0</v>
      </c>
      <c r="Z51" s="10">
        <f t="shared" si="16"/>
        <v>0</v>
      </c>
      <c r="AA51" s="25"/>
      <c r="AB51" s="92">
        <f t="shared" si="17"/>
        <v>0</v>
      </c>
      <c r="AC51" s="10">
        <f t="shared" si="18"/>
        <v>0</v>
      </c>
      <c r="AD51" s="25"/>
      <c r="AE51" s="92">
        <f t="shared" si="19"/>
        <v>0</v>
      </c>
      <c r="AF51" s="10">
        <f t="shared" si="20"/>
        <v>0</v>
      </c>
      <c r="AG51" s="119">
        <f t="shared" si="220"/>
        <v>0</v>
      </c>
      <c r="AH51" s="25"/>
      <c r="AI51" s="92">
        <f t="shared" si="22"/>
        <v>0</v>
      </c>
      <c r="AJ51" s="10">
        <f t="shared" si="23"/>
        <v>0</v>
      </c>
      <c r="AK51" s="25"/>
      <c r="AL51" s="92">
        <f t="shared" si="24"/>
        <v>0</v>
      </c>
      <c r="AM51" s="10">
        <f t="shared" si="25"/>
        <v>0</v>
      </c>
      <c r="AN51" s="25"/>
      <c r="AO51" s="92">
        <f t="shared" si="26"/>
        <v>0</v>
      </c>
      <c r="AP51" s="10">
        <f t="shared" si="27"/>
        <v>0</v>
      </c>
      <c r="AQ51" s="119">
        <f t="shared" si="222"/>
        <v>0</v>
      </c>
      <c r="AR51" s="25"/>
      <c r="AS51" s="92">
        <f t="shared" si="29"/>
        <v>0</v>
      </c>
      <c r="AT51" s="10">
        <f t="shared" si="30"/>
        <v>0</v>
      </c>
      <c r="AU51" s="25"/>
      <c r="AV51" s="92">
        <f t="shared" si="31"/>
        <v>0</v>
      </c>
      <c r="AW51" s="10">
        <f t="shared" si="32"/>
        <v>0</v>
      </c>
      <c r="AX51" s="25"/>
      <c r="AY51" s="92">
        <f t="shared" si="33"/>
        <v>0</v>
      </c>
      <c r="AZ51" s="10">
        <f t="shared" si="34"/>
        <v>0</v>
      </c>
      <c r="BA51" s="119">
        <f t="shared" si="224"/>
        <v>0</v>
      </c>
      <c r="BB51" s="25"/>
      <c r="BC51" s="92">
        <f t="shared" si="36"/>
        <v>0</v>
      </c>
      <c r="BD51" s="10">
        <f t="shared" si="37"/>
        <v>0</v>
      </c>
      <c r="BE51" s="25"/>
      <c r="BF51" s="92">
        <f t="shared" si="38"/>
        <v>0</v>
      </c>
      <c r="BG51" s="10">
        <f t="shared" si="39"/>
        <v>0</v>
      </c>
      <c r="BH51" s="25"/>
      <c r="BI51" s="92">
        <f t="shared" si="40"/>
        <v>0</v>
      </c>
      <c r="BJ51" s="10">
        <f t="shared" si="41"/>
        <v>0</v>
      </c>
      <c r="BK51" s="119">
        <f t="shared" si="221"/>
        <v>0</v>
      </c>
      <c r="BL51" s="25"/>
      <c r="BM51" s="92">
        <f t="shared" si="43"/>
        <v>0</v>
      </c>
      <c r="BN51" s="10">
        <f t="shared" si="44"/>
        <v>0</v>
      </c>
      <c r="BO51" s="25"/>
      <c r="BP51" s="92">
        <f t="shared" si="45"/>
        <v>0</v>
      </c>
      <c r="BQ51" s="10">
        <f t="shared" si="46"/>
        <v>0</v>
      </c>
      <c r="BR51" s="25"/>
      <c r="BS51" s="92">
        <f t="shared" si="47"/>
        <v>0</v>
      </c>
      <c r="BT51" s="10">
        <f t="shared" si="48"/>
        <v>0</v>
      </c>
      <c r="BU51" s="119">
        <f t="shared" si="49"/>
        <v>0</v>
      </c>
      <c r="BV51" s="25"/>
      <c r="BW51" s="92">
        <f t="shared" si="50"/>
        <v>0</v>
      </c>
      <c r="BX51" s="10">
        <f t="shared" si="51"/>
        <v>0</v>
      </c>
      <c r="BY51" s="25"/>
      <c r="BZ51" s="92">
        <f t="shared" si="52"/>
        <v>0</v>
      </c>
      <c r="CA51" s="10">
        <f t="shared" si="53"/>
        <v>0</v>
      </c>
      <c r="CB51" s="25"/>
      <c r="CC51" s="92">
        <f t="shared" si="54"/>
        <v>0</v>
      </c>
      <c r="CD51" s="10">
        <f t="shared" si="55"/>
        <v>0</v>
      </c>
      <c r="CE51" s="119">
        <f t="shared" si="56"/>
        <v>0</v>
      </c>
      <c r="CF51" s="25"/>
      <c r="CG51" s="92">
        <f t="shared" si="57"/>
        <v>0</v>
      </c>
      <c r="CH51" s="10">
        <f t="shared" si="58"/>
        <v>0</v>
      </c>
      <c r="CI51" s="25"/>
      <c r="CJ51" s="92">
        <f t="shared" si="59"/>
        <v>0</v>
      </c>
      <c r="CK51" s="10">
        <f t="shared" si="60"/>
        <v>0</v>
      </c>
      <c r="CL51" s="25"/>
      <c r="CM51" s="92">
        <f t="shared" si="61"/>
        <v>0</v>
      </c>
      <c r="CN51" s="10">
        <f t="shared" si="62"/>
        <v>0</v>
      </c>
      <c r="CO51" s="119">
        <f t="shared" si="63"/>
        <v>0</v>
      </c>
      <c r="CP51" s="25"/>
      <c r="CQ51" s="92">
        <f t="shared" si="64"/>
        <v>0</v>
      </c>
      <c r="CR51" s="10">
        <f t="shared" si="65"/>
        <v>0</v>
      </c>
      <c r="CS51" s="25"/>
      <c r="CT51" s="92">
        <f t="shared" si="66"/>
        <v>0</v>
      </c>
      <c r="CU51" s="10">
        <f t="shared" si="67"/>
        <v>0</v>
      </c>
      <c r="CV51" s="25"/>
      <c r="CW51" s="92">
        <f t="shared" si="68"/>
        <v>0</v>
      </c>
      <c r="CX51" s="10">
        <f t="shared" si="69"/>
        <v>0</v>
      </c>
      <c r="CY51" s="119">
        <f t="shared" si="70"/>
        <v>0</v>
      </c>
      <c r="CZ51" s="25"/>
      <c r="DA51" s="92">
        <f t="shared" si="71"/>
        <v>0</v>
      </c>
      <c r="DB51" s="10">
        <f t="shared" si="72"/>
        <v>0</v>
      </c>
      <c r="DC51" s="25"/>
      <c r="DD51" s="92">
        <f t="shared" si="73"/>
        <v>0</v>
      </c>
      <c r="DE51" s="10">
        <f t="shared" si="74"/>
        <v>0</v>
      </c>
      <c r="DF51" s="25"/>
      <c r="DG51" s="92">
        <f t="shared" si="75"/>
        <v>0</v>
      </c>
      <c r="DH51" s="10">
        <f t="shared" si="76"/>
        <v>0</v>
      </c>
      <c r="DI51" s="119">
        <f t="shared" si="77"/>
        <v>0</v>
      </c>
      <c r="DJ51" s="25"/>
      <c r="DK51" s="92">
        <f t="shared" si="78"/>
        <v>0</v>
      </c>
      <c r="DL51" s="10">
        <f t="shared" si="79"/>
        <v>0</v>
      </c>
      <c r="DM51" s="25"/>
      <c r="DN51" s="92">
        <f t="shared" si="80"/>
        <v>0</v>
      </c>
      <c r="DO51" s="10">
        <f t="shared" si="81"/>
        <v>0</v>
      </c>
      <c r="DP51" s="25"/>
      <c r="DQ51" s="92">
        <f t="shared" si="82"/>
        <v>0</v>
      </c>
      <c r="DR51" s="10">
        <f t="shared" si="83"/>
        <v>0</v>
      </c>
      <c r="DS51" s="119">
        <f t="shared" si="84"/>
        <v>0</v>
      </c>
      <c r="DT51" s="25"/>
      <c r="DU51" s="92">
        <f t="shared" si="85"/>
        <v>0</v>
      </c>
      <c r="DV51" s="10">
        <f t="shared" si="86"/>
        <v>0</v>
      </c>
      <c r="DW51" s="25"/>
      <c r="DX51" s="92">
        <f t="shared" si="87"/>
        <v>0</v>
      </c>
      <c r="DY51" s="10">
        <f t="shared" si="88"/>
        <v>0</v>
      </c>
      <c r="DZ51" s="25"/>
      <c r="EA51" s="92">
        <f t="shared" si="89"/>
        <v>0</v>
      </c>
      <c r="EB51" s="10">
        <f t="shared" si="90"/>
        <v>0</v>
      </c>
      <c r="EC51" s="119">
        <f t="shared" si="91"/>
        <v>0</v>
      </c>
      <c r="ED51" s="25"/>
      <c r="EE51" s="92">
        <f t="shared" si="92"/>
        <v>0</v>
      </c>
      <c r="EF51" s="10">
        <f t="shared" si="93"/>
        <v>0</v>
      </c>
      <c r="EG51" s="25"/>
      <c r="EH51" s="92">
        <f t="shared" si="94"/>
        <v>0</v>
      </c>
      <c r="EI51" s="10">
        <f t="shared" si="95"/>
        <v>0</v>
      </c>
      <c r="EJ51" s="25"/>
      <c r="EK51" s="92">
        <f t="shared" si="96"/>
        <v>0</v>
      </c>
      <c r="EL51" s="10">
        <f t="shared" si="97"/>
        <v>0</v>
      </c>
      <c r="EM51" s="119">
        <f t="shared" si="98"/>
        <v>0</v>
      </c>
      <c r="EN51" s="25"/>
      <c r="EO51" s="92">
        <f t="shared" si="99"/>
        <v>0</v>
      </c>
      <c r="EP51" s="10">
        <f t="shared" si="100"/>
        <v>0</v>
      </c>
      <c r="EQ51" s="25"/>
      <c r="ER51" s="92">
        <f t="shared" si="101"/>
        <v>0</v>
      </c>
      <c r="ES51" s="10">
        <f t="shared" si="102"/>
        <v>0</v>
      </c>
      <c r="ET51" s="25"/>
      <c r="EU51" s="92">
        <f t="shared" si="225"/>
        <v>0</v>
      </c>
      <c r="EV51" s="10">
        <f t="shared" si="104"/>
        <v>0</v>
      </c>
      <c r="EW51" s="119">
        <f t="shared" si="226"/>
        <v>0</v>
      </c>
      <c r="EX51" s="25"/>
      <c r="EY51" s="92">
        <f t="shared" si="106"/>
        <v>0</v>
      </c>
      <c r="EZ51" s="10">
        <f t="shared" si="107"/>
        <v>0</v>
      </c>
      <c r="FA51" s="25"/>
      <c r="FB51" s="92">
        <f t="shared" si="108"/>
        <v>0</v>
      </c>
      <c r="FC51" s="10">
        <f t="shared" si="109"/>
        <v>0</v>
      </c>
      <c r="FD51" s="25"/>
      <c r="FE51" s="92">
        <f t="shared" si="110"/>
        <v>0</v>
      </c>
      <c r="FF51" s="10">
        <f t="shared" si="111"/>
        <v>0</v>
      </c>
      <c r="FG51" s="119">
        <f t="shared" si="112"/>
        <v>0</v>
      </c>
      <c r="FH51" s="25"/>
      <c r="FI51" s="92">
        <f t="shared" si="113"/>
        <v>0</v>
      </c>
      <c r="FJ51" s="10">
        <f t="shared" si="114"/>
        <v>0</v>
      </c>
      <c r="FK51" s="25"/>
      <c r="FL51" s="92">
        <f t="shared" si="115"/>
        <v>0</v>
      </c>
      <c r="FM51" s="10">
        <f t="shared" si="116"/>
        <v>0</v>
      </c>
      <c r="FN51" s="25"/>
      <c r="FO51" s="92">
        <f t="shared" si="117"/>
        <v>0</v>
      </c>
      <c r="FP51" s="10">
        <f t="shared" si="118"/>
        <v>0</v>
      </c>
      <c r="FQ51" s="119">
        <f t="shared" si="119"/>
        <v>0</v>
      </c>
      <c r="FR51" s="25"/>
      <c r="FS51" s="92">
        <f t="shared" si="120"/>
        <v>0</v>
      </c>
      <c r="FT51" s="10">
        <f t="shared" si="121"/>
        <v>0</v>
      </c>
      <c r="FU51" s="25"/>
      <c r="FV51" s="92">
        <f t="shared" si="122"/>
        <v>0</v>
      </c>
      <c r="FW51" s="10">
        <f t="shared" si="123"/>
        <v>0</v>
      </c>
      <c r="FX51" s="25"/>
      <c r="FY51" s="92">
        <f t="shared" si="124"/>
        <v>0</v>
      </c>
      <c r="FZ51" s="10">
        <f t="shared" si="125"/>
        <v>0</v>
      </c>
      <c r="GA51" s="119">
        <f t="shared" si="126"/>
        <v>0</v>
      </c>
      <c r="GB51" s="25"/>
      <c r="GC51" s="92">
        <f t="shared" si="127"/>
        <v>0</v>
      </c>
      <c r="GD51" s="10">
        <f t="shared" si="128"/>
        <v>0</v>
      </c>
      <c r="GE51" s="25"/>
      <c r="GF51" s="92">
        <f t="shared" si="129"/>
        <v>0</v>
      </c>
      <c r="GG51" s="10">
        <f t="shared" si="130"/>
        <v>0</v>
      </c>
      <c r="GH51" s="25"/>
      <c r="GI51" s="92">
        <f t="shared" si="131"/>
        <v>0</v>
      </c>
      <c r="GJ51" s="10">
        <f t="shared" si="132"/>
        <v>0</v>
      </c>
      <c r="GK51" s="119">
        <f t="shared" si="133"/>
        <v>0</v>
      </c>
      <c r="GL51" s="25"/>
      <c r="GM51" s="92">
        <f t="shared" si="134"/>
        <v>0</v>
      </c>
      <c r="GN51" s="10">
        <f t="shared" si="135"/>
        <v>0</v>
      </c>
      <c r="GO51" s="25"/>
      <c r="GP51" s="92">
        <f t="shared" si="136"/>
        <v>0</v>
      </c>
      <c r="GQ51" s="10">
        <f t="shared" si="137"/>
        <v>0</v>
      </c>
      <c r="GR51" s="25"/>
      <c r="GS51" s="92">
        <f t="shared" si="138"/>
        <v>0</v>
      </c>
      <c r="GT51" s="10">
        <f t="shared" si="139"/>
        <v>0</v>
      </c>
      <c r="GU51" s="119">
        <f t="shared" si="140"/>
        <v>0</v>
      </c>
      <c r="GV51" s="25"/>
      <c r="GW51" s="92">
        <f t="shared" si="141"/>
        <v>0</v>
      </c>
      <c r="GX51" s="10">
        <f t="shared" si="142"/>
        <v>0</v>
      </c>
      <c r="GY51" s="25"/>
      <c r="GZ51" s="92">
        <f t="shared" si="143"/>
        <v>0</v>
      </c>
      <c r="HA51" s="10">
        <f t="shared" si="144"/>
        <v>0</v>
      </c>
      <c r="HB51" s="25"/>
      <c r="HC51" s="92">
        <f t="shared" si="145"/>
        <v>0</v>
      </c>
      <c r="HD51" s="10">
        <f t="shared" si="146"/>
        <v>0</v>
      </c>
      <c r="HE51" s="119">
        <f t="shared" si="147"/>
        <v>0</v>
      </c>
      <c r="HF51" s="25"/>
      <c r="HG51" s="92">
        <f t="shared" si="148"/>
        <v>0</v>
      </c>
      <c r="HH51" s="10">
        <f t="shared" si="149"/>
        <v>0</v>
      </c>
      <c r="HI51" s="25"/>
      <c r="HJ51" s="92">
        <f t="shared" si="150"/>
        <v>0</v>
      </c>
      <c r="HK51" s="10">
        <f t="shared" si="151"/>
        <v>0</v>
      </c>
      <c r="HL51" s="25"/>
      <c r="HM51" s="92">
        <f t="shared" si="152"/>
        <v>0</v>
      </c>
      <c r="HN51" s="10">
        <f t="shared" si="153"/>
        <v>0</v>
      </c>
      <c r="HO51" s="119">
        <f t="shared" si="154"/>
        <v>0</v>
      </c>
      <c r="HP51" s="25"/>
      <c r="HQ51" s="92">
        <f t="shared" si="155"/>
        <v>0</v>
      </c>
      <c r="HR51" s="10">
        <f t="shared" si="156"/>
        <v>0</v>
      </c>
      <c r="HS51" s="25"/>
      <c r="HT51" s="92">
        <f t="shared" si="157"/>
        <v>0</v>
      </c>
      <c r="HU51" s="10">
        <f t="shared" si="158"/>
        <v>0</v>
      </c>
      <c r="HV51" s="25"/>
      <c r="HW51" s="92">
        <f t="shared" si="159"/>
        <v>0</v>
      </c>
      <c r="HX51" s="10">
        <f t="shared" si="160"/>
        <v>0</v>
      </c>
      <c r="HY51" s="119">
        <f t="shared" si="161"/>
        <v>0</v>
      </c>
      <c r="HZ51" s="25"/>
      <c r="IA51" s="92">
        <f t="shared" si="162"/>
        <v>0</v>
      </c>
      <c r="IB51" s="10">
        <f t="shared" si="163"/>
        <v>0</v>
      </c>
      <c r="IC51" s="25"/>
      <c r="ID51" s="92">
        <f t="shared" si="164"/>
        <v>0</v>
      </c>
      <c r="IE51" s="10">
        <f t="shared" si="165"/>
        <v>0</v>
      </c>
      <c r="IF51" s="25"/>
      <c r="IG51" s="92">
        <f t="shared" si="166"/>
        <v>0</v>
      </c>
      <c r="IH51" s="10">
        <f t="shared" si="167"/>
        <v>0</v>
      </c>
      <c r="II51" s="119">
        <f t="shared" si="168"/>
        <v>0</v>
      </c>
      <c r="IJ51" s="25"/>
      <c r="IK51" s="92">
        <f t="shared" si="169"/>
        <v>0</v>
      </c>
      <c r="IL51" s="10">
        <f t="shared" si="170"/>
        <v>0</v>
      </c>
      <c r="IM51" s="25"/>
      <c r="IN51" s="92">
        <f t="shared" si="171"/>
        <v>0</v>
      </c>
      <c r="IO51" s="10">
        <f t="shared" si="172"/>
        <v>0</v>
      </c>
      <c r="IP51" s="25"/>
      <c r="IQ51" s="92">
        <f t="shared" si="173"/>
        <v>0</v>
      </c>
      <c r="IR51" s="10">
        <f t="shared" si="174"/>
        <v>0</v>
      </c>
      <c r="IS51" s="119">
        <f t="shared" si="175"/>
        <v>0</v>
      </c>
      <c r="IT51" s="25"/>
      <c r="IU51" s="92">
        <f t="shared" si="176"/>
        <v>0</v>
      </c>
      <c r="IV51" s="10">
        <f t="shared" si="177"/>
        <v>0</v>
      </c>
      <c r="IW51" s="25"/>
      <c r="IX51" s="92">
        <f t="shared" si="178"/>
        <v>0</v>
      </c>
      <c r="IY51" s="10">
        <f t="shared" si="179"/>
        <v>0</v>
      </c>
      <c r="IZ51" s="25"/>
      <c r="JA51" s="92">
        <f t="shared" si="180"/>
        <v>0</v>
      </c>
      <c r="JB51" s="10">
        <f t="shared" si="181"/>
        <v>0</v>
      </c>
      <c r="JC51" s="119">
        <f t="shared" si="182"/>
        <v>0</v>
      </c>
      <c r="JD51" s="25"/>
      <c r="JE51" s="92">
        <f t="shared" si="183"/>
        <v>0</v>
      </c>
      <c r="JF51" s="10">
        <f t="shared" si="184"/>
        <v>0</v>
      </c>
      <c r="JG51" s="25"/>
      <c r="JH51" s="92">
        <f t="shared" si="185"/>
        <v>0</v>
      </c>
      <c r="JI51" s="10">
        <f t="shared" si="186"/>
        <v>0</v>
      </c>
      <c r="JJ51" s="25"/>
      <c r="JK51" s="92">
        <f t="shared" si="187"/>
        <v>0</v>
      </c>
      <c r="JL51" s="10">
        <f t="shared" si="188"/>
        <v>0</v>
      </c>
      <c r="JM51" s="119">
        <f t="shared" si="189"/>
        <v>0</v>
      </c>
      <c r="JN51" s="25"/>
      <c r="JO51" s="92">
        <f t="shared" si="190"/>
        <v>0</v>
      </c>
      <c r="JP51" s="10">
        <f t="shared" si="191"/>
        <v>0</v>
      </c>
      <c r="JQ51" s="25"/>
      <c r="JR51" s="92">
        <f t="shared" si="192"/>
        <v>0</v>
      </c>
      <c r="JS51" s="10">
        <f t="shared" si="193"/>
        <v>0</v>
      </c>
      <c r="JT51" s="25"/>
      <c r="JU51" s="92">
        <f t="shared" si="194"/>
        <v>0</v>
      </c>
      <c r="JV51" s="10">
        <f t="shared" si="195"/>
        <v>0</v>
      </c>
      <c r="JW51" s="119">
        <f t="shared" si="196"/>
        <v>0</v>
      </c>
      <c r="JX51" s="25"/>
      <c r="JY51" s="92">
        <f t="shared" si="197"/>
        <v>0</v>
      </c>
      <c r="JZ51" s="10">
        <f t="shared" si="198"/>
        <v>0</v>
      </c>
      <c r="KA51" s="25"/>
      <c r="KB51" s="92">
        <f t="shared" si="199"/>
        <v>0</v>
      </c>
      <c r="KC51" s="10">
        <f t="shared" si="200"/>
        <v>0</v>
      </c>
      <c r="KD51" s="25"/>
      <c r="KE51" s="92">
        <f t="shared" si="201"/>
        <v>0</v>
      </c>
      <c r="KF51" s="10">
        <f t="shared" si="202"/>
        <v>0</v>
      </c>
      <c r="KG51" s="119">
        <f t="shared" si="203"/>
        <v>0</v>
      </c>
      <c r="KH51" s="25"/>
      <c r="KI51" s="92">
        <f t="shared" si="204"/>
        <v>0</v>
      </c>
      <c r="KJ51" s="10">
        <f t="shared" si="205"/>
        <v>0</v>
      </c>
      <c r="KK51" s="25"/>
      <c r="KL51" s="92">
        <f t="shared" si="206"/>
        <v>0</v>
      </c>
      <c r="KM51" s="10">
        <f t="shared" si="207"/>
        <v>0</v>
      </c>
      <c r="KN51" s="25"/>
      <c r="KO51" s="92">
        <f t="shared" si="208"/>
        <v>0</v>
      </c>
      <c r="KP51" s="10">
        <f t="shared" si="209"/>
        <v>0</v>
      </c>
      <c r="KQ51" s="119">
        <f t="shared" si="210"/>
        <v>0</v>
      </c>
      <c r="KR51" s="25"/>
      <c r="KS51" s="92">
        <f t="shared" si="211"/>
        <v>0</v>
      </c>
      <c r="KT51" s="10">
        <f t="shared" si="212"/>
        <v>0</v>
      </c>
      <c r="KU51" s="25"/>
      <c r="KV51" s="92">
        <f t="shared" si="213"/>
        <v>0</v>
      </c>
      <c r="KW51" s="10">
        <f t="shared" si="214"/>
        <v>0</v>
      </c>
      <c r="KX51" s="25"/>
      <c r="KY51" s="92">
        <f t="shared" si="215"/>
        <v>0</v>
      </c>
      <c r="KZ51" s="10">
        <f t="shared" si="216"/>
        <v>0</v>
      </c>
      <c r="LA51" s="119">
        <f t="shared" si="217"/>
        <v>0</v>
      </c>
      <c r="LC51" s="100">
        <f t="shared" si="218"/>
        <v>0</v>
      </c>
      <c r="LD51" s="100">
        <f t="shared" si="5"/>
        <v>0</v>
      </c>
    </row>
    <row r="52" spans="1:316" x14ac:dyDescent="0.25">
      <c r="A52" s="119" t="s">
        <v>29</v>
      </c>
      <c r="B52" s="12">
        <v>45000</v>
      </c>
      <c r="C52" s="4">
        <v>85000</v>
      </c>
      <c r="D52" s="25"/>
      <c r="E52" s="92">
        <f t="shared" si="445"/>
        <v>0</v>
      </c>
      <c r="F52" s="10">
        <f t="shared" si="446"/>
        <v>0</v>
      </c>
      <c r="G52" s="25"/>
      <c r="H52" s="92">
        <f t="shared" si="447"/>
        <v>0</v>
      </c>
      <c r="I52" s="10">
        <f t="shared" si="448"/>
        <v>0</v>
      </c>
      <c r="J52" s="25"/>
      <c r="K52" s="92">
        <f t="shared" si="449"/>
        <v>0</v>
      </c>
      <c r="L52" s="10">
        <f t="shared" si="450"/>
        <v>0</v>
      </c>
      <c r="M52" s="119">
        <f t="shared" si="223"/>
        <v>0</v>
      </c>
      <c r="N52" s="25">
        <v>2</v>
      </c>
      <c r="O52" s="92">
        <f t="shared" si="8"/>
        <v>90000</v>
      </c>
      <c r="P52" s="10">
        <f t="shared" si="9"/>
        <v>170000</v>
      </c>
      <c r="Q52" s="25">
        <f>1</f>
        <v>1</v>
      </c>
      <c r="R52" s="92">
        <f t="shared" si="10"/>
        <v>45000</v>
      </c>
      <c r="S52" s="10">
        <f t="shared" si="11"/>
        <v>85000</v>
      </c>
      <c r="T52" s="25"/>
      <c r="U52" s="92">
        <f t="shared" si="12"/>
        <v>0</v>
      </c>
      <c r="V52" s="10">
        <f t="shared" si="13"/>
        <v>0</v>
      </c>
      <c r="W52" s="119">
        <f t="shared" si="219"/>
        <v>3</v>
      </c>
      <c r="X52" s="25">
        <v>1</v>
      </c>
      <c r="Y52" s="92">
        <f t="shared" si="15"/>
        <v>45000</v>
      </c>
      <c r="Z52" s="10">
        <f t="shared" si="16"/>
        <v>85000</v>
      </c>
      <c r="AA52" s="25"/>
      <c r="AB52" s="92">
        <f t="shared" si="17"/>
        <v>0</v>
      </c>
      <c r="AC52" s="10">
        <f t="shared" si="18"/>
        <v>0</v>
      </c>
      <c r="AD52" s="25"/>
      <c r="AE52" s="92">
        <f t="shared" si="19"/>
        <v>0</v>
      </c>
      <c r="AF52" s="10">
        <f t="shared" si="20"/>
        <v>0</v>
      </c>
      <c r="AG52" s="119">
        <f t="shared" si="220"/>
        <v>1</v>
      </c>
      <c r="AH52" s="25"/>
      <c r="AI52" s="92">
        <f t="shared" si="22"/>
        <v>0</v>
      </c>
      <c r="AJ52" s="10">
        <f t="shared" si="23"/>
        <v>0</v>
      </c>
      <c r="AK52" s="25"/>
      <c r="AL52" s="92">
        <f t="shared" si="24"/>
        <v>0</v>
      </c>
      <c r="AM52" s="10">
        <f t="shared" si="25"/>
        <v>0</v>
      </c>
      <c r="AN52" s="25"/>
      <c r="AO52" s="92">
        <f t="shared" si="26"/>
        <v>0</v>
      </c>
      <c r="AP52" s="10">
        <f t="shared" si="27"/>
        <v>0</v>
      </c>
      <c r="AQ52" s="119">
        <f t="shared" si="222"/>
        <v>0</v>
      </c>
      <c r="AR52" s="25"/>
      <c r="AS52" s="92">
        <f t="shared" si="29"/>
        <v>0</v>
      </c>
      <c r="AT52" s="10">
        <f t="shared" si="30"/>
        <v>0</v>
      </c>
      <c r="AU52" s="25">
        <v>1</v>
      </c>
      <c r="AV52" s="92">
        <f t="shared" si="31"/>
        <v>45000</v>
      </c>
      <c r="AW52" s="10">
        <f t="shared" si="32"/>
        <v>85000</v>
      </c>
      <c r="AX52" s="25"/>
      <c r="AY52" s="92">
        <f t="shared" si="33"/>
        <v>0</v>
      </c>
      <c r="AZ52" s="10">
        <f t="shared" si="34"/>
        <v>0</v>
      </c>
      <c r="BA52" s="119">
        <f t="shared" si="224"/>
        <v>1</v>
      </c>
      <c r="BB52" s="25">
        <f>3</f>
        <v>3</v>
      </c>
      <c r="BC52" s="92">
        <f t="shared" si="36"/>
        <v>135000</v>
      </c>
      <c r="BD52" s="10">
        <f t="shared" si="37"/>
        <v>255000</v>
      </c>
      <c r="BE52" s="25"/>
      <c r="BF52" s="92">
        <f t="shared" si="38"/>
        <v>0</v>
      </c>
      <c r="BG52" s="10">
        <f t="shared" si="39"/>
        <v>0</v>
      </c>
      <c r="BH52" s="25"/>
      <c r="BI52" s="92">
        <f t="shared" si="40"/>
        <v>0</v>
      </c>
      <c r="BJ52" s="10">
        <f t="shared" si="41"/>
        <v>0</v>
      </c>
      <c r="BK52" s="119">
        <f t="shared" si="221"/>
        <v>3</v>
      </c>
      <c r="BL52" s="25">
        <v>1</v>
      </c>
      <c r="BM52" s="92">
        <f t="shared" si="43"/>
        <v>45000</v>
      </c>
      <c r="BN52" s="10">
        <f t="shared" si="44"/>
        <v>85000</v>
      </c>
      <c r="BO52" s="25">
        <f>1+1</f>
        <v>2</v>
      </c>
      <c r="BP52" s="92">
        <f t="shared" si="45"/>
        <v>90000</v>
      </c>
      <c r="BQ52" s="10">
        <f t="shared" si="46"/>
        <v>170000</v>
      </c>
      <c r="BR52" s="25"/>
      <c r="BS52" s="92">
        <f t="shared" si="47"/>
        <v>0</v>
      </c>
      <c r="BT52" s="10">
        <f t="shared" si="48"/>
        <v>0</v>
      </c>
      <c r="BU52" s="119">
        <f t="shared" si="49"/>
        <v>3</v>
      </c>
      <c r="BV52" s="25"/>
      <c r="BW52" s="92">
        <f t="shared" si="50"/>
        <v>0</v>
      </c>
      <c r="BX52" s="10">
        <f t="shared" si="51"/>
        <v>0</v>
      </c>
      <c r="BY52" s="25"/>
      <c r="BZ52" s="92">
        <f t="shared" si="52"/>
        <v>0</v>
      </c>
      <c r="CA52" s="10">
        <f t="shared" si="53"/>
        <v>0</v>
      </c>
      <c r="CB52" s="25">
        <v>1</v>
      </c>
      <c r="CC52" s="92">
        <f t="shared" si="54"/>
        <v>45000</v>
      </c>
      <c r="CD52" s="10">
        <f t="shared" si="55"/>
        <v>85000</v>
      </c>
      <c r="CE52" s="119">
        <f t="shared" si="56"/>
        <v>1</v>
      </c>
      <c r="CF52" s="25">
        <v>3</v>
      </c>
      <c r="CG52" s="92">
        <f t="shared" si="57"/>
        <v>135000</v>
      </c>
      <c r="CH52" s="10">
        <f t="shared" si="58"/>
        <v>255000</v>
      </c>
      <c r="CI52" s="25">
        <f>1</f>
        <v>1</v>
      </c>
      <c r="CJ52" s="92">
        <f t="shared" si="59"/>
        <v>45000</v>
      </c>
      <c r="CK52" s="10">
        <f t="shared" si="60"/>
        <v>85000</v>
      </c>
      <c r="CL52" s="25"/>
      <c r="CM52" s="92">
        <f t="shared" si="61"/>
        <v>0</v>
      </c>
      <c r="CN52" s="10">
        <f t="shared" si="62"/>
        <v>0</v>
      </c>
      <c r="CO52" s="119">
        <f t="shared" si="63"/>
        <v>4</v>
      </c>
      <c r="CP52" s="25">
        <v>1</v>
      </c>
      <c r="CQ52" s="92">
        <f t="shared" si="64"/>
        <v>45000</v>
      </c>
      <c r="CR52" s="10">
        <f t="shared" si="65"/>
        <v>85000</v>
      </c>
      <c r="CS52" s="25">
        <f>1</f>
        <v>1</v>
      </c>
      <c r="CT52" s="92">
        <f t="shared" si="66"/>
        <v>45000</v>
      </c>
      <c r="CU52" s="10">
        <f t="shared" si="67"/>
        <v>85000</v>
      </c>
      <c r="CV52" s="25"/>
      <c r="CW52" s="92">
        <f t="shared" si="68"/>
        <v>0</v>
      </c>
      <c r="CX52" s="10">
        <f t="shared" si="69"/>
        <v>0</v>
      </c>
      <c r="CY52" s="119">
        <f t="shared" si="70"/>
        <v>2</v>
      </c>
      <c r="CZ52" s="25"/>
      <c r="DA52" s="92">
        <f t="shared" si="71"/>
        <v>0</v>
      </c>
      <c r="DB52" s="10">
        <f t="shared" si="72"/>
        <v>0</v>
      </c>
      <c r="DC52" s="25"/>
      <c r="DD52" s="92">
        <f t="shared" si="73"/>
        <v>0</v>
      </c>
      <c r="DE52" s="10">
        <f t="shared" si="74"/>
        <v>0</v>
      </c>
      <c r="DF52" s="25"/>
      <c r="DG52" s="92">
        <f t="shared" si="75"/>
        <v>0</v>
      </c>
      <c r="DH52" s="10">
        <f t="shared" si="76"/>
        <v>0</v>
      </c>
      <c r="DI52" s="119">
        <f t="shared" si="77"/>
        <v>0</v>
      </c>
      <c r="DJ52" s="25">
        <v>2</v>
      </c>
      <c r="DK52" s="92">
        <f t="shared" si="78"/>
        <v>90000</v>
      </c>
      <c r="DL52" s="10">
        <f t="shared" si="79"/>
        <v>170000</v>
      </c>
      <c r="DM52" s="25"/>
      <c r="DN52" s="92">
        <f t="shared" si="80"/>
        <v>0</v>
      </c>
      <c r="DO52" s="10">
        <f t="shared" si="81"/>
        <v>0</v>
      </c>
      <c r="DP52" s="25"/>
      <c r="DQ52" s="92">
        <f t="shared" si="82"/>
        <v>0</v>
      </c>
      <c r="DR52" s="10">
        <f t="shared" si="83"/>
        <v>0</v>
      </c>
      <c r="DS52" s="119">
        <f t="shared" si="84"/>
        <v>2</v>
      </c>
      <c r="DT52" s="25">
        <f>1+1</f>
        <v>2</v>
      </c>
      <c r="DU52" s="92">
        <f t="shared" si="85"/>
        <v>90000</v>
      </c>
      <c r="DV52" s="10">
        <f t="shared" si="86"/>
        <v>170000</v>
      </c>
      <c r="DW52" s="25"/>
      <c r="DX52" s="92">
        <f t="shared" si="87"/>
        <v>0</v>
      </c>
      <c r="DY52" s="10">
        <f t="shared" si="88"/>
        <v>0</v>
      </c>
      <c r="DZ52" s="25">
        <f>1</f>
        <v>1</v>
      </c>
      <c r="EA52" s="92">
        <f t="shared" si="89"/>
        <v>45000</v>
      </c>
      <c r="EB52" s="10">
        <f t="shared" si="90"/>
        <v>85000</v>
      </c>
      <c r="EC52" s="119">
        <f t="shared" si="91"/>
        <v>3</v>
      </c>
      <c r="ED52" s="25"/>
      <c r="EE52" s="92">
        <f t="shared" si="92"/>
        <v>0</v>
      </c>
      <c r="EF52" s="10">
        <f t="shared" si="93"/>
        <v>0</v>
      </c>
      <c r="EG52" s="25">
        <v>1</v>
      </c>
      <c r="EH52" s="92">
        <f t="shared" si="94"/>
        <v>45000</v>
      </c>
      <c r="EI52" s="10">
        <f t="shared" si="95"/>
        <v>85000</v>
      </c>
      <c r="EJ52" s="25">
        <v>1</v>
      </c>
      <c r="EK52" s="92">
        <f t="shared" si="96"/>
        <v>45000</v>
      </c>
      <c r="EL52" s="10">
        <f t="shared" si="97"/>
        <v>85000</v>
      </c>
      <c r="EM52" s="119">
        <f t="shared" si="98"/>
        <v>2</v>
      </c>
      <c r="EN52" s="25">
        <v>3</v>
      </c>
      <c r="EO52" s="92">
        <f t="shared" si="99"/>
        <v>135000</v>
      </c>
      <c r="EP52" s="10">
        <f t="shared" si="100"/>
        <v>255000</v>
      </c>
      <c r="EQ52" s="25"/>
      <c r="ER52" s="92">
        <f t="shared" si="101"/>
        <v>0</v>
      </c>
      <c r="ES52" s="10">
        <f t="shared" si="102"/>
        <v>0</v>
      </c>
      <c r="ET52" s="25"/>
      <c r="EU52" s="92">
        <f t="shared" si="225"/>
        <v>0</v>
      </c>
      <c r="EV52" s="10">
        <f t="shared" si="104"/>
        <v>0</v>
      </c>
      <c r="EW52" s="119">
        <f t="shared" si="226"/>
        <v>3</v>
      </c>
      <c r="EX52" s="25"/>
      <c r="EY52" s="92">
        <f t="shared" si="106"/>
        <v>0</v>
      </c>
      <c r="EZ52" s="10">
        <f t="shared" si="107"/>
        <v>0</v>
      </c>
      <c r="FA52" s="25"/>
      <c r="FB52" s="92">
        <f t="shared" si="108"/>
        <v>0</v>
      </c>
      <c r="FC52" s="10">
        <f t="shared" si="109"/>
        <v>0</v>
      </c>
      <c r="FD52" s="25"/>
      <c r="FE52" s="92">
        <f t="shared" si="110"/>
        <v>0</v>
      </c>
      <c r="FF52" s="10">
        <f t="shared" si="111"/>
        <v>0</v>
      </c>
      <c r="FG52" s="119">
        <f t="shared" si="112"/>
        <v>0</v>
      </c>
      <c r="FH52" s="25">
        <f>1+1</f>
        <v>2</v>
      </c>
      <c r="FI52" s="92">
        <f t="shared" si="113"/>
        <v>90000</v>
      </c>
      <c r="FJ52" s="10">
        <f t="shared" si="114"/>
        <v>170000</v>
      </c>
      <c r="FK52" s="25"/>
      <c r="FL52" s="92">
        <f t="shared" si="115"/>
        <v>0</v>
      </c>
      <c r="FM52" s="10">
        <f t="shared" si="116"/>
        <v>0</v>
      </c>
      <c r="FN52" s="25"/>
      <c r="FO52" s="92">
        <f t="shared" si="117"/>
        <v>0</v>
      </c>
      <c r="FP52" s="10">
        <f t="shared" si="118"/>
        <v>0</v>
      </c>
      <c r="FQ52" s="119">
        <f t="shared" si="119"/>
        <v>2</v>
      </c>
      <c r="FR52" s="25"/>
      <c r="FS52" s="92">
        <f t="shared" si="120"/>
        <v>0</v>
      </c>
      <c r="FT52" s="10">
        <f t="shared" si="121"/>
        <v>0</v>
      </c>
      <c r="FU52" s="25"/>
      <c r="FV52" s="92">
        <f t="shared" si="122"/>
        <v>0</v>
      </c>
      <c r="FW52" s="10">
        <f t="shared" si="123"/>
        <v>0</v>
      </c>
      <c r="FX52" s="25"/>
      <c r="FY52" s="92">
        <f t="shared" si="124"/>
        <v>0</v>
      </c>
      <c r="FZ52" s="10">
        <f t="shared" si="125"/>
        <v>0</v>
      </c>
      <c r="GA52" s="119">
        <f t="shared" si="126"/>
        <v>0</v>
      </c>
      <c r="GB52" s="25">
        <v>1</v>
      </c>
      <c r="GC52" s="92">
        <f t="shared" si="127"/>
        <v>45000</v>
      </c>
      <c r="GD52" s="10">
        <f t="shared" si="128"/>
        <v>85000</v>
      </c>
      <c r="GE52" s="25">
        <f>1</f>
        <v>1</v>
      </c>
      <c r="GF52" s="92">
        <f t="shared" si="129"/>
        <v>45000</v>
      </c>
      <c r="GG52" s="10">
        <f t="shared" si="130"/>
        <v>85000</v>
      </c>
      <c r="GH52" s="25"/>
      <c r="GI52" s="92">
        <f t="shared" si="131"/>
        <v>0</v>
      </c>
      <c r="GJ52" s="10">
        <f t="shared" si="132"/>
        <v>0</v>
      </c>
      <c r="GK52" s="119">
        <f t="shared" si="133"/>
        <v>2</v>
      </c>
      <c r="GL52" s="25">
        <f>1</f>
        <v>1</v>
      </c>
      <c r="GM52" s="92">
        <f t="shared" si="134"/>
        <v>45000</v>
      </c>
      <c r="GN52" s="10">
        <f t="shared" si="135"/>
        <v>85000</v>
      </c>
      <c r="GO52" s="25">
        <f>1+1</f>
        <v>2</v>
      </c>
      <c r="GP52" s="92">
        <f t="shared" si="136"/>
        <v>90000</v>
      </c>
      <c r="GQ52" s="10">
        <f t="shared" si="137"/>
        <v>170000</v>
      </c>
      <c r="GR52" s="25"/>
      <c r="GS52" s="92">
        <f t="shared" si="138"/>
        <v>0</v>
      </c>
      <c r="GT52" s="10">
        <f t="shared" si="139"/>
        <v>0</v>
      </c>
      <c r="GU52" s="119">
        <f t="shared" si="140"/>
        <v>3</v>
      </c>
      <c r="GV52" s="25"/>
      <c r="GW52" s="92">
        <f t="shared" si="141"/>
        <v>0</v>
      </c>
      <c r="GX52" s="10">
        <f t="shared" si="142"/>
        <v>0</v>
      </c>
      <c r="GY52" s="25"/>
      <c r="GZ52" s="92">
        <f t="shared" si="143"/>
        <v>0</v>
      </c>
      <c r="HA52" s="10">
        <f t="shared" si="144"/>
        <v>0</v>
      </c>
      <c r="HB52" s="25"/>
      <c r="HC52" s="92">
        <f t="shared" si="145"/>
        <v>0</v>
      </c>
      <c r="HD52" s="10">
        <f t="shared" si="146"/>
        <v>0</v>
      </c>
      <c r="HE52" s="119">
        <f t="shared" si="147"/>
        <v>0</v>
      </c>
      <c r="HF52" s="25"/>
      <c r="HG52" s="92">
        <f t="shared" si="148"/>
        <v>0</v>
      </c>
      <c r="HH52" s="10">
        <f t="shared" si="149"/>
        <v>0</v>
      </c>
      <c r="HI52" s="25"/>
      <c r="HJ52" s="92">
        <f t="shared" si="150"/>
        <v>0</v>
      </c>
      <c r="HK52" s="10">
        <f t="shared" si="151"/>
        <v>0</v>
      </c>
      <c r="HL52" s="25"/>
      <c r="HM52" s="92">
        <f t="shared" si="152"/>
        <v>0</v>
      </c>
      <c r="HN52" s="10">
        <f t="shared" si="153"/>
        <v>0</v>
      </c>
      <c r="HO52" s="119">
        <f t="shared" si="154"/>
        <v>0</v>
      </c>
      <c r="HP52" s="25">
        <v>2</v>
      </c>
      <c r="HQ52" s="92">
        <f t="shared" si="155"/>
        <v>90000</v>
      </c>
      <c r="HR52" s="10">
        <f t="shared" si="156"/>
        <v>170000</v>
      </c>
      <c r="HS52" s="25"/>
      <c r="HT52" s="92">
        <f t="shared" si="157"/>
        <v>0</v>
      </c>
      <c r="HU52" s="10">
        <f t="shared" si="158"/>
        <v>0</v>
      </c>
      <c r="HV52" s="25"/>
      <c r="HW52" s="92">
        <f t="shared" si="159"/>
        <v>0</v>
      </c>
      <c r="HX52" s="10">
        <f t="shared" si="160"/>
        <v>0</v>
      </c>
      <c r="HY52" s="119">
        <f t="shared" si="161"/>
        <v>2</v>
      </c>
      <c r="HZ52" s="25">
        <v>1</v>
      </c>
      <c r="IA52" s="92">
        <f t="shared" si="162"/>
        <v>45000</v>
      </c>
      <c r="IB52" s="10">
        <f t="shared" si="163"/>
        <v>85000</v>
      </c>
      <c r="IC52" s="25"/>
      <c r="ID52" s="92">
        <f t="shared" si="164"/>
        <v>0</v>
      </c>
      <c r="IE52" s="10">
        <f t="shared" si="165"/>
        <v>0</v>
      </c>
      <c r="IF52" s="25"/>
      <c r="IG52" s="92">
        <f t="shared" si="166"/>
        <v>0</v>
      </c>
      <c r="IH52" s="10">
        <f t="shared" si="167"/>
        <v>0</v>
      </c>
      <c r="II52" s="119">
        <f t="shared" si="168"/>
        <v>1</v>
      </c>
      <c r="IJ52" s="25">
        <v>2</v>
      </c>
      <c r="IK52" s="92">
        <f t="shared" si="169"/>
        <v>90000</v>
      </c>
      <c r="IL52" s="10">
        <f t="shared" si="170"/>
        <v>170000</v>
      </c>
      <c r="IM52" s="25">
        <f>1</f>
        <v>1</v>
      </c>
      <c r="IN52" s="92">
        <f t="shared" si="171"/>
        <v>45000</v>
      </c>
      <c r="IO52" s="10">
        <f t="shared" si="172"/>
        <v>85000</v>
      </c>
      <c r="IP52" s="25"/>
      <c r="IQ52" s="92">
        <f t="shared" si="173"/>
        <v>0</v>
      </c>
      <c r="IR52" s="10">
        <f t="shared" si="174"/>
        <v>0</v>
      </c>
      <c r="IS52" s="119">
        <f t="shared" si="175"/>
        <v>3</v>
      </c>
      <c r="IT52" s="25"/>
      <c r="IU52" s="92">
        <f t="shared" si="176"/>
        <v>0</v>
      </c>
      <c r="IV52" s="10">
        <f t="shared" si="177"/>
        <v>0</v>
      </c>
      <c r="IW52" s="25"/>
      <c r="IX52" s="92">
        <f t="shared" si="178"/>
        <v>0</v>
      </c>
      <c r="IY52" s="10">
        <f t="shared" si="179"/>
        <v>0</v>
      </c>
      <c r="IZ52" s="25"/>
      <c r="JA52" s="92">
        <f t="shared" si="180"/>
        <v>0</v>
      </c>
      <c r="JB52" s="10">
        <f t="shared" si="181"/>
        <v>0</v>
      </c>
      <c r="JC52" s="119">
        <f t="shared" si="182"/>
        <v>0</v>
      </c>
      <c r="JD52" s="25"/>
      <c r="JE52" s="92">
        <f t="shared" si="183"/>
        <v>0</v>
      </c>
      <c r="JF52" s="10">
        <f t="shared" si="184"/>
        <v>0</v>
      </c>
      <c r="JG52" s="25"/>
      <c r="JH52" s="92">
        <f t="shared" si="185"/>
        <v>0</v>
      </c>
      <c r="JI52" s="10">
        <f t="shared" si="186"/>
        <v>0</v>
      </c>
      <c r="JJ52" s="25"/>
      <c r="JK52" s="92">
        <f t="shared" si="187"/>
        <v>0</v>
      </c>
      <c r="JL52" s="10">
        <f t="shared" si="188"/>
        <v>0</v>
      </c>
      <c r="JM52" s="119">
        <f t="shared" si="189"/>
        <v>0</v>
      </c>
      <c r="JN52" s="25">
        <v>1</v>
      </c>
      <c r="JO52" s="92">
        <f t="shared" si="190"/>
        <v>45000</v>
      </c>
      <c r="JP52" s="10">
        <f t="shared" si="191"/>
        <v>85000</v>
      </c>
      <c r="JQ52" s="25"/>
      <c r="JR52" s="92">
        <f t="shared" si="192"/>
        <v>0</v>
      </c>
      <c r="JS52" s="10">
        <f t="shared" si="193"/>
        <v>0</v>
      </c>
      <c r="JT52" s="25"/>
      <c r="JU52" s="92">
        <f t="shared" si="194"/>
        <v>0</v>
      </c>
      <c r="JV52" s="10">
        <f t="shared" si="195"/>
        <v>0</v>
      </c>
      <c r="JW52" s="119">
        <f t="shared" si="196"/>
        <v>1</v>
      </c>
      <c r="JX52" s="25"/>
      <c r="JY52" s="92">
        <f t="shared" si="197"/>
        <v>0</v>
      </c>
      <c r="JZ52" s="10">
        <f t="shared" si="198"/>
        <v>0</v>
      </c>
      <c r="KA52" s="25">
        <f>1</f>
        <v>1</v>
      </c>
      <c r="KB52" s="92">
        <f t="shared" si="199"/>
        <v>45000</v>
      </c>
      <c r="KC52" s="10">
        <f t="shared" si="200"/>
        <v>85000</v>
      </c>
      <c r="KD52" s="25"/>
      <c r="KE52" s="92">
        <f t="shared" si="201"/>
        <v>0</v>
      </c>
      <c r="KF52" s="10">
        <f t="shared" si="202"/>
        <v>0</v>
      </c>
      <c r="KG52" s="119">
        <f t="shared" si="203"/>
        <v>1</v>
      </c>
      <c r="KH52" s="25"/>
      <c r="KI52" s="92">
        <f t="shared" si="204"/>
        <v>0</v>
      </c>
      <c r="KJ52" s="10">
        <f t="shared" si="205"/>
        <v>0</v>
      </c>
      <c r="KK52" s="25"/>
      <c r="KL52" s="92">
        <f t="shared" si="206"/>
        <v>0</v>
      </c>
      <c r="KM52" s="10">
        <f t="shared" si="207"/>
        <v>0</v>
      </c>
      <c r="KN52" s="25"/>
      <c r="KO52" s="92">
        <f t="shared" si="208"/>
        <v>0</v>
      </c>
      <c r="KP52" s="10">
        <f t="shared" si="209"/>
        <v>0</v>
      </c>
      <c r="KQ52" s="119">
        <f t="shared" si="210"/>
        <v>0</v>
      </c>
      <c r="KR52" s="25"/>
      <c r="KS52" s="92">
        <f t="shared" si="211"/>
        <v>0</v>
      </c>
      <c r="KT52" s="10">
        <f t="shared" si="212"/>
        <v>0</v>
      </c>
      <c r="KU52" s="25"/>
      <c r="KV52" s="92">
        <f t="shared" si="213"/>
        <v>0</v>
      </c>
      <c r="KW52" s="10">
        <f t="shared" si="214"/>
        <v>0</v>
      </c>
      <c r="KX52" s="25"/>
      <c r="KY52" s="92">
        <f t="shared" si="215"/>
        <v>0</v>
      </c>
      <c r="KZ52" s="10">
        <f t="shared" si="216"/>
        <v>0</v>
      </c>
      <c r="LA52" s="119">
        <f t="shared" si="217"/>
        <v>0</v>
      </c>
      <c r="LC52" s="100">
        <f t="shared" si="218"/>
        <v>43</v>
      </c>
      <c r="LD52" s="100">
        <f t="shared" si="5"/>
        <v>3655000</v>
      </c>
    </row>
    <row r="53" spans="1:316" x14ac:dyDescent="0.25">
      <c r="A53" s="119" t="s">
        <v>30</v>
      </c>
      <c r="B53" s="12">
        <v>45000</v>
      </c>
      <c r="C53" s="4">
        <v>85000</v>
      </c>
      <c r="D53" s="25"/>
      <c r="E53" s="92">
        <f t="shared" si="445"/>
        <v>0</v>
      </c>
      <c r="F53" s="10">
        <f t="shared" si="446"/>
        <v>0</v>
      </c>
      <c r="G53" s="25"/>
      <c r="H53" s="92">
        <f t="shared" si="447"/>
        <v>0</v>
      </c>
      <c r="I53" s="10">
        <f t="shared" si="448"/>
        <v>0</v>
      </c>
      <c r="J53" s="25"/>
      <c r="K53" s="92">
        <f t="shared" si="449"/>
        <v>0</v>
      </c>
      <c r="L53" s="10">
        <f t="shared" si="450"/>
        <v>0</v>
      </c>
      <c r="M53" s="119">
        <f t="shared" si="223"/>
        <v>0</v>
      </c>
      <c r="N53" s="25">
        <v>1</v>
      </c>
      <c r="O53" s="92">
        <f t="shared" si="8"/>
        <v>45000</v>
      </c>
      <c r="P53" s="10">
        <f t="shared" si="9"/>
        <v>85000</v>
      </c>
      <c r="Q53" s="25"/>
      <c r="R53" s="92">
        <f t="shared" si="10"/>
        <v>0</v>
      </c>
      <c r="S53" s="10">
        <f t="shared" si="11"/>
        <v>0</v>
      </c>
      <c r="T53" s="25"/>
      <c r="U53" s="92">
        <f t="shared" si="12"/>
        <v>0</v>
      </c>
      <c r="V53" s="10">
        <f t="shared" si="13"/>
        <v>0</v>
      </c>
      <c r="W53" s="119">
        <f t="shared" si="219"/>
        <v>1</v>
      </c>
      <c r="X53" s="25">
        <v>2</v>
      </c>
      <c r="Y53" s="92">
        <f t="shared" si="15"/>
        <v>90000</v>
      </c>
      <c r="Z53" s="10">
        <f t="shared" si="16"/>
        <v>170000</v>
      </c>
      <c r="AA53" s="25"/>
      <c r="AB53" s="92">
        <f t="shared" si="17"/>
        <v>0</v>
      </c>
      <c r="AC53" s="10">
        <f t="shared" si="18"/>
        <v>0</v>
      </c>
      <c r="AD53" s="25"/>
      <c r="AE53" s="92">
        <f t="shared" si="19"/>
        <v>0</v>
      </c>
      <c r="AF53" s="10">
        <f t="shared" si="20"/>
        <v>0</v>
      </c>
      <c r="AG53" s="119">
        <f t="shared" si="220"/>
        <v>2</v>
      </c>
      <c r="AH53" s="25">
        <v>3</v>
      </c>
      <c r="AI53" s="92">
        <f t="shared" si="22"/>
        <v>135000</v>
      </c>
      <c r="AJ53" s="10">
        <f t="shared" si="23"/>
        <v>255000</v>
      </c>
      <c r="AK53" s="25"/>
      <c r="AL53" s="92">
        <f t="shared" si="24"/>
        <v>0</v>
      </c>
      <c r="AM53" s="10">
        <f t="shared" si="25"/>
        <v>0</v>
      </c>
      <c r="AN53" s="25"/>
      <c r="AO53" s="92">
        <f t="shared" si="26"/>
        <v>0</v>
      </c>
      <c r="AP53" s="10">
        <f t="shared" si="27"/>
        <v>0</v>
      </c>
      <c r="AQ53" s="119">
        <f t="shared" si="222"/>
        <v>3</v>
      </c>
      <c r="AR53" s="25"/>
      <c r="AS53" s="92">
        <f t="shared" si="29"/>
        <v>0</v>
      </c>
      <c r="AT53" s="10">
        <f t="shared" si="30"/>
        <v>0</v>
      </c>
      <c r="AU53" s="25"/>
      <c r="AV53" s="92">
        <f t="shared" si="31"/>
        <v>0</v>
      </c>
      <c r="AW53" s="10">
        <f t="shared" si="32"/>
        <v>0</v>
      </c>
      <c r="AX53" s="25"/>
      <c r="AY53" s="92">
        <f t="shared" si="33"/>
        <v>0</v>
      </c>
      <c r="AZ53" s="10">
        <f t="shared" si="34"/>
        <v>0</v>
      </c>
      <c r="BA53" s="119">
        <f t="shared" si="224"/>
        <v>0</v>
      </c>
      <c r="BB53" s="25"/>
      <c r="BC53" s="92">
        <f t="shared" si="36"/>
        <v>0</v>
      </c>
      <c r="BD53" s="10">
        <f t="shared" si="37"/>
        <v>0</v>
      </c>
      <c r="BE53" s="25">
        <f>1</f>
        <v>1</v>
      </c>
      <c r="BF53" s="92">
        <f t="shared" si="38"/>
        <v>45000</v>
      </c>
      <c r="BG53" s="10">
        <f t="shared" si="39"/>
        <v>85000</v>
      </c>
      <c r="BH53" s="25"/>
      <c r="BI53" s="92">
        <f t="shared" si="40"/>
        <v>0</v>
      </c>
      <c r="BJ53" s="10">
        <f t="shared" si="41"/>
        <v>0</v>
      </c>
      <c r="BK53" s="119">
        <f t="shared" si="221"/>
        <v>1</v>
      </c>
      <c r="BL53" s="25">
        <v>2</v>
      </c>
      <c r="BM53" s="92">
        <f t="shared" si="43"/>
        <v>90000</v>
      </c>
      <c r="BN53" s="10">
        <f t="shared" si="44"/>
        <v>170000</v>
      </c>
      <c r="BO53" s="25">
        <v>1</v>
      </c>
      <c r="BP53" s="92">
        <f t="shared" si="45"/>
        <v>45000</v>
      </c>
      <c r="BQ53" s="10">
        <f t="shared" si="46"/>
        <v>85000</v>
      </c>
      <c r="BR53" s="25"/>
      <c r="BS53" s="92">
        <f t="shared" si="47"/>
        <v>0</v>
      </c>
      <c r="BT53" s="10">
        <f t="shared" si="48"/>
        <v>0</v>
      </c>
      <c r="BU53" s="119">
        <f t="shared" si="49"/>
        <v>3</v>
      </c>
      <c r="BV53" s="25">
        <f>1</f>
        <v>1</v>
      </c>
      <c r="BW53" s="92">
        <f t="shared" si="50"/>
        <v>45000</v>
      </c>
      <c r="BX53" s="10">
        <f t="shared" si="51"/>
        <v>85000</v>
      </c>
      <c r="BY53" s="25"/>
      <c r="BZ53" s="92">
        <f t="shared" si="52"/>
        <v>0</v>
      </c>
      <c r="CA53" s="10">
        <f t="shared" si="53"/>
        <v>0</v>
      </c>
      <c r="CB53" s="25"/>
      <c r="CC53" s="92">
        <f t="shared" si="54"/>
        <v>0</v>
      </c>
      <c r="CD53" s="10">
        <f t="shared" si="55"/>
        <v>0</v>
      </c>
      <c r="CE53" s="119">
        <f t="shared" si="56"/>
        <v>1</v>
      </c>
      <c r="CF53" s="25">
        <v>2</v>
      </c>
      <c r="CG53" s="92">
        <f t="shared" si="57"/>
        <v>90000</v>
      </c>
      <c r="CH53" s="10">
        <f t="shared" si="58"/>
        <v>170000</v>
      </c>
      <c r="CI53" s="25">
        <f>2</f>
        <v>2</v>
      </c>
      <c r="CJ53" s="92">
        <f t="shared" si="59"/>
        <v>90000</v>
      </c>
      <c r="CK53" s="10">
        <f t="shared" si="60"/>
        <v>170000</v>
      </c>
      <c r="CL53" s="25"/>
      <c r="CM53" s="92">
        <f t="shared" si="61"/>
        <v>0</v>
      </c>
      <c r="CN53" s="10">
        <f t="shared" si="62"/>
        <v>0</v>
      </c>
      <c r="CO53" s="119">
        <f t="shared" si="63"/>
        <v>4</v>
      </c>
      <c r="CP53" s="25">
        <v>1</v>
      </c>
      <c r="CQ53" s="92">
        <f t="shared" si="64"/>
        <v>45000</v>
      </c>
      <c r="CR53" s="10">
        <f t="shared" si="65"/>
        <v>85000</v>
      </c>
      <c r="CS53" s="25">
        <f>1</f>
        <v>1</v>
      </c>
      <c r="CT53" s="92">
        <f t="shared" si="66"/>
        <v>45000</v>
      </c>
      <c r="CU53" s="10">
        <f t="shared" si="67"/>
        <v>85000</v>
      </c>
      <c r="CV53" s="25"/>
      <c r="CW53" s="92">
        <f t="shared" si="68"/>
        <v>0</v>
      </c>
      <c r="CX53" s="10">
        <f t="shared" si="69"/>
        <v>0</v>
      </c>
      <c r="CY53" s="119">
        <f t="shared" si="70"/>
        <v>2</v>
      </c>
      <c r="CZ53" s="25">
        <v>2</v>
      </c>
      <c r="DA53" s="92">
        <f t="shared" si="71"/>
        <v>90000</v>
      </c>
      <c r="DB53" s="10">
        <f t="shared" si="72"/>
        <v>170000</v>
      </c>
      <c r="DC53" s="25"/>
      <c r="DD53" s="92">
        <f t="shared" si="73"/>
        <v>0</v>
      </c>
      <c r="DE53" s="10">
        <f t="shared" si="74"/>
        <v>0</v>
      </c>
      <c r="DF53" s="25"/>
      <c r="DG53" s="92">
        <f t="shared" si="75"/>
        <v>0</v>
      </c>
      <c r="DH53" s="10">
        <f t="shared" si="76"/>
        <v>0</v>
      </c>
      <c r="DI53" s="119">
        <f t="shared" si="77"/>
        <v>2</v>
      </c>
      <c r="DJ53" s="25"/>
      <c r="DK53" s="92">
        <f t="shared" si="78"/>
        <v>0</v>
      </c>
      <c r="DL53" s="10">
        <f t="shared" si="79"/>
        <v>0</v>
      </c>
      <c r="DM53" s="25"/>
      <c r="DN53" s="92">
        <f t="shared" si="80"/>
        <v>0</v>
      </c>
      <c r="DO53" s="10">
        <f t="shared" si="81"/>
        <v>0</v>
      </c>
      <c r="DP53" s="25"/>
      <c r="DQ53" s="92">
        <f t="shared" si="82"/>
        <v>0</v>
      </c>
      <c r="DR53" s="10">
        <f t="shared" si="83"/>
        <v>0</v>
      </c>
      <c r="DS53" s="119">
        <f t="shared" si="84"/>
        <v>0</v>
      </c>
      <c r="DT53" s="25">
        <f>1</f>
        <v>1</v>
      </c>
      <c r="DU53" s="92">
        <f t="shared" si="85"/>
        <v>45000</v>
      </c>
      <c r="DV53" s="10">
        <f t="shared" si="86"/>
        <v>85000</v>
      </c>
      <c r="DW53" s="25"/>
      <c r="DX53" s="92">
        <f t="shared" si="87"/>
        <v>0</v>
      </c>
      <c r="DY53" s="10">
        <f t="shared" si="88"/>
        <v>0</v>
      </c>
      <c r="DZ53" s="25"/>
      <c r="EA53" s="92">
        <f t="shared" si="89"/>
        <v>0</v>
      </c>
      <c r="EB53" s="10">
        <f t="shared" si="90"/>
        <v>0</v>
      </c>
      <c r="EC53" s="119">
        <f t="shared" si="91"/>
        <v>1</v>
      </c>
      <c r="ED53" s="25">
        <v>1</v>
      </c>
      <c r="EE53" s="92">
        <f t="shared" si="92"/>
        <v>45000</v>
      </c>
      <c r="EF53" s="10">
        <f t="shared" si="93"/>
        <v>85000</v>
      </c>
      <c r="EG53" s="25"/>
      <c r="EH53" s="92">
        <f t="shared" si="94"/>
        <v>0</v>
      </c>
      <c r="EI53" s="10">
        <f t="shared" si="95"/>
        <v>0</v>
      </c>
      <c r="EJ53" s="25"/>
      <c r="EK53" s="92">
        <f t="shared" si="96"/>
        <v>0</v>
      </c>
      <c r="EL53" s="10">
        <f t="shared" si="97"/>
        <v>0</v>
      </c>
      <c r="EM53" s="119">
        <f t="shared" si="98"/>
        <v>1</v>
      </c>
      <c r="EN53" s="25">
        <v>3</v>
      </c>
      <c r="EO53" s="92">
        <f t="shared" si="99"/>
        <v>135000</v>
      </c>
      <c r="EP53" s="10">
        <f t="shared" si="100"/>
        <v>255000</v>
      </c>
      <c r="EQ53" s="25"/>
      <c r="ER53" s="92">
        <f t="shared" si="101"/>
        <v>0</v>
      </c>
      <c r="ES53" s="10">
        <f t="shared" si="102"/>
        <v>0</v>
      </c>
      <c r="ET53" s="25"/>
      <c r="EU53" s="92">
        <f t="shared" si="225"/>
        <v>0</v>
      </c>
      <c r="EV53" s="10">
        <f t="shared" si="104"/>
        <v>0</v>
      </c>
      <c r="EW53" s="119">
        <f t="shared" si="226"/>
        <v>3</v>
      </c>
      <c r="EX53" s="25">
        <f>1</f>
        <v>1</v>
      </c>
      <c r="EY53" s="92">
        <f t="shared" si="106"/>
        <v>45000</v>
      </c>
      <c r="EZ53" s="10">
        <f t="shared" si="107"/>
        <v>85000</v>
      </c>
      <c r="FA53" s="25">
        <f>1</f>
        <v>1</v>
      </c>
      <c r="FB53" s="92">
        <f t="shared" si="108"/>
        <v>45000</v>
      </c>
      <c r="FC53" s="10">
        <f t="shared" si="109"/>
        <v>85000</v>
      </c>
      <c r="FD53" s="25"/>
      <c r="FE53" s="92">
        <f t="shared" si="110"/>
        <v>0</v>
      </c>
      <c r="FF53" s="10">
        <f t="shared" si="111"/>
        <v>0</v>
      </c>
      <c r="FG53" s="119">
        <f t="shared" si="112"/>
        <v>2</v>
      </c>
      <c r="FH53" s="25">
        <f>1</f>
        <v>1</v>
      </c>
      <c r="FI53" s="92">
        <f t="shared" si="113"/>
        <v>45000</v>
      </c>
      <c r="FJ53" s="10">
        <f t="shared" si="114"/>
        <v>85000</v>
      </c>
      <c r="FK53" s="25"/>
      <c r="FL53" s="92">
        <f t="shared" si="115"/>
        <v>0</v>
      </c>
      <c r="FM53" s="10">
        <f t="shared" si="116"/>
        <v>0</v>
      </c>
      <c r="FN53" s="25"/>
      <c r="FO53" s="92">
        <f t="shared" si="117"/>
        <v>0</v>
      </c>
      <c r="FP53" s="10">
        <f t="shared" si="118"/>
        <v>0</v>
      </c>
      <c r="FQ53" s="119">
        <f t="shared" si="119"/>
        <v>1</v>
      </c>
      <c r="FR53" s="25">
        <v>2</v>
      </c>
      <c r="FS53" s="92">
        <f t="shared" si="120"/>
        <v>90000</v>
      </c>
      <c r="FT53" s="10">
        <f t="shared" si="121"/>
        <v>170000</v>
      </c>
      <c r="FU53" s="25"/>
      <c r="FV53" s="92">
        <f t="shared" si="122"/>
        <v>0</v>
      </c>
      <c r="FW53" s="10">
        <f t="shared" si="123"/>
        <v>0</v>
      </c>
      <c r="FX53" s="25"/>
      <c r="FY53" s="92">
        <f t="shared" si="124"/>
        <v>0</v>
      </c>
      <c r="FZ53" s="10">
        <f t="shared" si="125"/>
        <v>0</v>
      </c>
      <c r="GA53" s="119">
        <f t="shared" si="126"/>
        <v>2</v>
      </c>
      <c r="GB53" s="25"/>
      <c r="GC53" s="92">
        <f t="shared" si="127"/>
        <v>0</v>
      </c>
      <c r="GD53" s="10">
        <f t="shared" si="128"/>
        <v>0</v>
      </c>
      <c r="GE53" s="25"/>
      <c r="GF53" s="92">
        <f t="shared" si="129"/>
        <v>0</v>
      </c>
      <c r="GG53" s="10">
        <f t="shared" si="130"/>
        <v>0</v>
      </c>
      <c r="GH53" s="25"/>
      <c r="GI53" s="92">
        <f t="shared" si="131"/>
        <v>0</v>
      </c>
      <c r="GJ53" s="10">
        <f t="shared" si="132"/>
        <v>0</v>
      </c>
      <c r="GK53" s="119">
        <f t="shared" si="133"/>
        <v>0</v>
      </c>
      <c r="GL53" s="25"/>
      <c r="GM53" s="92">
        <f t="shared" si="134"/>
        <v>0</v>
      </c>
      <c r="GN53" s="10">
        <f t="shared" si="135"/>
        <v>0</v>
      </c>
      <c r="GO53" s="25"/>
      <c r="GP53" s="92">
        <f t="shared" si="136"/>
        <v>0</v>
      </c>
      <c r="GQ53" s="10">
        <f t="shared" si="137"/>
        <v>0</v>
      </c>
      <c r="GR53" s="25"/>
      <c r="GS53" s="92">
        <f t="shared" si="138"/>
        <v>0</v>
      </c>
      <c r="GT53" s="10">
        <f t="shared" si="139"/>
        <v>0</v>
      </c>
      <c r="GU53" s="119">
        <f t="shared" si="140"/>
        <v>0</v>
      </c>
      <c r="GV53" s="25">
        <v>2</v>
      </c>
      <c r="GW53" s="92">
        <f t="shared" si="141"/>
        <v>90000</v>
      </c>
      <c r="GX53" s="10">
        <f t="shared" si="142"/>
        <v>170000</v>
      </c>
      <c r="GY53" s="25"/>
      <c r="GZ53" s="92">
        <f t="shared" si="143"/>
        <v>0</v>
      </c>
      <c r="HA53" s="10">
        <f t="shared" si="144"/>
        <v>0</v>
      </c>
      <c r="HB53" s="25"/>
      <c r="HC53" s="92">
        <f t="shared" si="145"/>
        <v>0</v>
      </c>
      <c r="HD53" s="10">
        <f t="shared" si="146"/>
        <v>0</v>
      </c>
      <c r="HE53" s="119">
        <f t="shared" si="147"/>
        <v>2</v>
      </c>
      <c r="HF53" s="25"/>
      <c r="HG53" s="92">
        <f t="shared" si="148"/>
        <v>0</v>
      </c>
      <c r="HH53" s="10">
        <f t="shared" si="149"/>
        <v>0</v>
      </c>
      <c r="HI53" s="25"/>
      <c r="HJ53" s="92">
        <f t="shared" si="150"/>
        <v>0</v>
      </c>
      <c r="HK53" s="10">
        <f t="shared" si="151"/>
        <v>0</v>
      </c>
      <c r="HL53" s="25"/>
      <c r="HM53" s="92">
        <f t="shared" si="152"/>
        <v>0</v>
      </c>
      <c r="HN53" s="10">
        <f t="shared" si="153"/>
        <v>0</v>
      </c>
      <c r="HO53" s="119">
        <f t="shared" si="154"/>
        <v>0</v>
      </c>
      <c r="HP53" s="25"/>
      <c r="HQ53" s="92">
        <f t="shared" si="155"/>
        <v>0</v>
      </c>
      <c r="HR53" s="10">
        <f t="shared" si="156"/>
        <v>0</v>
      </c>
      <c r="HS53" s="25">
        <v>1</v>
      </c>
      <c r="HT53" s="92">
        <f t="shared" si="157"/>
        <v>45000</v>
      </c>
      <c r="HU53" s="10">
        <f t="shared" si="158"/>
        <v>85000</v>
      </c>
      <c r="HV53" s="25"/>
      <c r="HW53" s="92">
        <f t="shared" si="159"/>
        <v>0</v>
      </c>
      <c r="HX53" s="10">
        <f t="shared" si="160"/>
        <v>0</v>
      </c>
      <c r="HY53" s="119">
        <f t="shared" si="161"/>
        <v>1</v>
      </c>
      <c r="HZ53" s="25">
        <f>1+1+1+1</f>
        <v>4</v>
      </c>
      <c r="IA53" s="92">
        <f t="shared" si="162"/>
        <v>180000</v>
      </c>
      <c r="IB53" s="10">
        <f t="shared" si="163"/>
        <v>340000</v>
      </c>
      <c r="IC53" s="25"/>
      <c r="ID53" s="92">
        <f t="shared" si="164"/>
        <v>0</v>
      </c>
      <c r="IE53" s="10">
        <f t="shared" si="165"/>
        <v>0</v>
      </c>
      <c r="IF53" s="25"/>
      <c r="IG53" s="92">
        <f t="shared" si="166"/>
        <v>0</v>
      </c>
      <c r="IH53" s="10">
        <f t="shared" si="167"/>
        <v>0</v>
      </c>
      <c r="II53" s="119">
        <f t="shared" si="168"/>
        <v>4</v>
      </c>
      <c r="IJ53" s="25">
        <v>4</v>
      </c>
      <c r="IK53" s="92">
        <f t="shared" si="169"/>
        <v>180000</v>
      </c>
      <c r="IL53" s="10">
        <f t="shared" si="170"/>
        <v>340000</v>
      </c>
      <c r="IM53" s="25"/>
      <c r="IN53" s="92">
        <f t="shared" si="171"/>
        <v>0</v>
      </c>
      <c r="IO53" s="10">
        <f t="shared" si="172"/>
        <v>0</v>
      </c>
      <c r="IP53" s="25"/>
      <c r="IQ53" s="92">
        <f t="shared" si="173"/>
        <v>0</v>
      </c>
      <c r="IR53" s="10">
        <f t="shared" si="174"/>
        <v>0</v>
      </c>
      <c r="IS53" s="119">
        <f t="shared" si="175"/>
        <v>4</v>
      </c>
      <c r="IT53" s="25"/>
      <c r="IU53" s="92">
        <f t="shared" si="176"/>
        <v>0</v>
      </c>
      <c r="IV53" s="10">
        <f t="shared" si="177"/>
        <v>0</v>
      </c>
      <c r="IW53" s="25"/>
      <c r="IX53" s="92">
        <f t="shared" si="178"/>
        <v>0</v>
      </c>
      <c r="IY53" s="10">
        <f t="shared" si="179"/>
        <v>0</v>
      </c>
      <c r="IZ53" s="25"/>
      <c r="JA53" s="92">
        <f t="shared" si="180"/>
        <v>0</v>
      </c>
      <c r="JB53" s="10">
        <f t="shared" si="181"/>
        <v>0</v>
      </c>
      <c r="JC53" s="119">
        <f t="shared" si="182"/>
        <v>0</v>
      </c>
      <c r="JD53" s="25">
        <v>1</v>
      </c>
      <c r="JE53" s="92">
        <f t="shared" si="183"/>
        <v>45000</v>
      </c>
      <c r="JF53" s="10">
        <f t="shared" si="184"/>
        <v>85000</v>
      </c>
      <c r="JG53" s="25"/>
      <c r="JH53" s="92">
        <f t="shared" si="185"/>
        <v>0</v>
      </c>
      <c r="JI53" s="10">
        <f t="shared" si="186"/>
        <v>0</v>
      </c>
      <c r="JJ53" s="25"/>
      <c r="JK53" s="92">
        <f t="shared" si="187"/>
        <v>0</v>
      </c>
      <c r="JL53" s="10">
        <f t="shared" si="188"/>
        <v>0</v>
      </c>
      <c r="JM53" s="119">
        <f t="shared" si="189"/>
        <v>1</v>
      </c>
      <c r="JN53" s="25">
        <v>1</v>
      </c>
      <c r="JO53" s="92">
        <f t="shared" si="190"/>
        <v>45000</v>
      </c>
      <c r="JP53" s="10">
        <f t="shared" si="191"/>
        <v>85000</v>
      </c>
      <c r="JQ53" s="25"/>
      <c r="JR53" s="92">
        <f t="shared" si="192"/>
        <v>0</v>
      </c>
      <c r="JS53" s="10">
        <f t="shared" si="193"/>
        <v>0</v>
      </c>
      <c r="JT53" s="25"/>
      <c r="JU53" s="92">
        <f t="shared" si="194"/>
        <v>0</v>
      </c>
      <c r="JV53" s="10">
        <f t="shared" si="195"/>
        <v>0</v>
      </c>
      <c r="JW53" s="119">
        <f t="shared" si="196"/>
        <v>1</v>
      </c>
      <c r="JX53" s="25">
        <f>1</f>
        <v>1</v>
      </c>
      <c r="JY53" s="92">
        <f t="shared" si="197"/>
        <v>45000</v>
      </c>
      <c r="JZ53" s="10">
        <f t="shared" si="198"/>
        <v>85000</v>
      </c>
      <c r="KA53" s="25"/>
      <c r="KB53" s="92">
        <f t="shared" si="199"/>
        <v>0</v>
      </c>
      <c r="KC53" s="10">
        <f t="shared" si="200"/>
        <v>0</v>
      </c>
      <c r="KD53" s="25"/>
      <c r="KE53" s="92">
        <f t="shared" si="201"/>
        <v>0</v>
      </c>
      <c r="KF53" s="10">
        <f t="shared" si="202"/>
        <v>0</v>
      </c>
      <c r="KG53" s="119">
        <f t="shared" si="203"/>
        <v>1</v>
      </c>
      <c r="KH53" s="25"/>
      <c r="KI53" s="92">
        <f t="shared" si="204"/>
        <v>0</v>
      </c>
      <c r="KJ53" s="10">
        <f t="shared" si="205"/>
        <v>0</v>
      </c>
      <c r="KK53" s="25"/>
      <c r="KL53" s="92">
        <f t="shared" si="206"/>
        <v>0</v>
      </c>
      <c r="KM53" s="10">
        <f t="shared" si="207"/>
        <v>0</v>
      </c>
      <c r="KN53" s="25"/>
      <c r="KO53" s="92">
        <f t="shared" si="208"/>
        <v>0</v>
      </c>
      <c r="KP53" s="10">
        <f t="shared" si="209"/>
        <v>0</v>
      </c>
      <c r="KQ53" s="119">
        <f t="shared" si="210"/>
        <v>0</v>
      </c>
      <c r="KR53" s="25"/>
      <c r="KS53" s="92">
        <f t="shared" si="211"/>
        <v>0</v>
      </c>
      <c r="KT53" s="10">
        <f t="shared" si="212"/>
        <v>0</v>
      </c>
      <c r="KU53" s="25"/>
      <c r="KV53" s="92">
        <f t="shared" si="213"/>
        <v>0</v>
      </c>
      <c r="KW53" s="10">
        <f t="shared" si="214"/>
        <v>0</v>
      </c>
      <c r="KX53" s="25"/>
      <c r="KY53" s="92">
        <f t="shared" si="215"/>
        <v>0</v>
      </c>
      <c r="KZ53" s="10">
        <f t="shared" si="216"/>
        <v>0</v>
      </c>
      <c r="LA53" s="119">
        <f t="shared" si="217"/>
        <v>0</v>
      </c>
      <c r="LC53" s="100">
        <f t="shared" si="218"/>
        <v>43</v>
      </c>
      <c r="LD53" s="100">
        <f t="shared" si="5"/>
        <v>3655000</v>
      </c>
    </row>
    <row r="54" spans="1:316" x14ac:dyDescent="0.25">
      <c r="A54" s="119" t="s">
        <v>31</v>
      </c>
      <c r="B54" s="12">
        <v>45000</v>
      </c>
      <c r="C54" s="4">
        <v>85000</v>
      </c>
      <c r="D54" s="25"/>
      <c r="E54" s="92">
        <f t="shared" si="445"/>
        <v>0</v>
      </c>
      <c r="F54" s="10">
        <f t="shared" si="446"/>
        <v>0</v>
      </c>
      <c r="G54" s="25"/>
      <c r="H54" s="92">
        <f t="shared" si="447"/>
        <v>0</v>
      </c>
      <c r="I54" s="10">
        <f t="shared" si="448"/>
        <v>0</v>
      </c>
      <c r="J54" s="25"/>
      <c r="K54" s="92">
        <f t="shared" si="449"/>
        <v>0</v>
      </c>
      <c r="L54" s="10">
        <f t="shared" si="450"/>
        <v>0</v>
      </c>
      <c r="M54" s="119">
        <f t="shared" si="223"/>
        <v>0</v>
      </c>
      <c r="N54" s="25">
        <v>1</v>
      </c>
      <c r="O54" s="92">
        <f t="shared" si="8"/>
        <v>45000</v>
      </c>
      <c r="P54" s="10">
        <f t="shared" si="9"/>
        <v>85000</v>
      </c>
      <c r="Q54" s="25"/>
      <c r="R54" s="92">
        <f t="shared" si="10"/>
        <v>0</v>
      </c>
      <c r="S54" s="10">
        <f t="shared" si="11"/>
        <v>0</v>
      </c>
      <c r="T54" s="25"/>
      <c r="U54" s="92">
        <f t="shared" si="12"/>
        <v>0</v>
      </c>
      <c r="V54" s="10">
        <f t="shared" si="13"/>
        <v>0</v>
      </c>
      <c r="W54" s="119">
        <f t="shared" si="219"/>
        <v>1</v>
      </c>
      <c r="X54" s="25">
        <v>1</v>
      </c>
      <c r="Y54" s="92">
        <f t="shared" si="15"/>
        <v>45000</v>
      </c>
      <c r="Z54" s="10">
        <f t="shared" si="16"/>
        <v>85000</v>
      </c>
      <c r="AA54" s="25"/>
      <c r="AB54" s="92">
        <f t="shared" si="17"/>
        <v>0</v>
      </c>
      <c r="AC54" s="10">
        <f t="shared" si="18"/>
        <v>0</v>
      </c>
      <c r="AD54" s="25"/>
      <c r="AE54" s="92">
        <f t="shared" si="19"/>
        <v>0</v>
      </c>
      <c r="AF54" s="10">
        <f t="shared" si="20"/>
        <v>0</v>
      </c>
      <c r="AG54" s="119">
        <f t="shared" si="220"/>
        <v>1</v>
      </c>
      <c r="AH54" s="25">
        <v>1</v>
      </c>
      <c r="AI54" s="92">
        <f t="shared" si="22"/>
        <v>45000</v>
      </c>
      <c r="AJ54" s="10">
        <f t="shared" si="23"/>
        <v>85000</v>
      </c>
      <c r="AK54" s="25"/>
      <c r="AL54" s="92">
        <f t="shared" si="24"/>
        <v>0</v>
      </c>
      <c r="AM54" s="10">
        <f t="shared" si="25"/>
        <v>0</v>
      </c>
      <c r="AN54" s="25"/>
      <c r="AO54" s="92">
        <f t="shared" si="26"/>
        <v>0</v>
      </c>
      <c r="AP54" s="10">
        <f t="shared" si="27"/>
        <v>0</v>
      </c>
      <c r="AQ54" s="119">
        <f t="shared" si="222"/>
        <v>1</v>
      </c>
      <c r="AR54" s="25"/>
      <c r="AS54" s="92">
        <f t="shared" si="29"/>
        <v>0</v>
      </c>
      <c r="AT54" s="10">
        <f t="shared" si="30"/>
        <v>0</v>
      </c>
      <c r="AU54" s="25"/>
      <c r="AV54" s="92">
        <f t="shared" si="31"/>
        <v>0</v>
      </c>
      <c r="AW54" s="10">
        <f t="shared" si="32"/>
        <v>0</v>
      </c>
      <c r="AX54" s="25"/>
      <c r="AY54" s="92">
        <f t="shared" si="33"/>
        <v>0</v>
      </c>
      <c r="AZ54" s="10">
        <f t="shared" si="34"/>
        <v>0</v>
      </c>
      <c r="BA54" s="119">
        <f t="shared" si="224"/>
        <v>0</v>
      </c>
      <c r="BB54" s="25"/>
      <c r="BC54" s="92">
        <f t="shared" si="36"/>
        <v>0</v>
      </c>
      <c r="BD54" s="10">
        <f t="shared" si="37"/>
        <v>0</v>
      </c>
      <c r="BE54" s="25"/>
      <c r="BF54" s="92">
        <f t="shared" si="38"/>
        <v>0</v>
      </c>
      <c r="BG54" s="10">
        <f t="shared" si="39"/>
        <v>0</v>
      </c>
      <c r="BH54" s="25"/>
      <c r="BI54" s="92">
        <f t="shared" si="40"/>
        <v>0</v>
      </c>
      <c r="BJ54" s="10">
        <f t="shared" si="41"/>
        <v>0</v>
      </c>
      <c r="BK54" s="119">
        <f t="shared" si="221"/>
        <v>0</v>
      </c>
      <c r="BL54" s="25"/>
      <c r="BM54" s="92">
        <f t="shared" si="43"/>
        <v>0</v>
      </c>
      <c r="BN54" s="10">
        <f t="shared" si="44"/>
        <v>0</v>
      </c>
      <c r="BO54" s="25"/>
      <c r="BP54" s="92">
        <f t="shared" si="45"/>
        <v>0</v>
      </c>
      <c r="BQ54" s="10">
        <f t="shared" si="46"/>
        <v>0</v>
      </c>
      <c r="BR54" s="25"/>
      <c r="BS54" s="92">
        <f t="shared" si="47"/>
        <v>0</v>
      </c>
      <c r="BT54" s="10">
        <f t="shared" si="48"/>
        <v>0</v>
      </c>
      <c r="BU54" s="119">
        <f t="shared" si="49"/>
        <v>0</v>
      </c>
      <c r="BV54" s="25">
        <f>1</f>
        <v>1</v>
      </c>
      <c r="BW54" s="92">
        <f t="shared" si="50"/>
        <v>45000</v>
      </c>
      <c r="BX54" s="10">
        <f t="shared" si="51"/>
        <v>85000</v>
      </c>
      <c r="BY54" s="25"/>
      <c r="BZ54" s="92">
        <f t="shared" si="52"/>
        <v>0</v>
      </c>
      <c r="CA54" s="10">
        <f t="shared" si="53"/>
        <v>0</v>
      </c>
      <c r="CB54" s="25"/>
      <c r="CC54" s="92">
        <f t="shared" si="54"/>
        <v>0</v>
      </c>
      <c r="CD54" s="10">
        <f t="shared" si="55"/>
        <v>0</v>
      </c>
      <c r="CE54" s="119">
        <f t="shared" si="56"/>
        <v>1</v>
      </c>
      <c r="CF54" s="25">
        <v>1</v>
      </c>
      <c r="CG54" s="92">
        <f t="shared" si="57"/>
        <v>45000</v>
      </c>
      <c r="CH54" s="10">
        <f t="shared" si="58"/>
        <v>85000</v>
      </c>
      <c r="CI54" s="25"/>
      <c r="CJ54" s="92">
        <f t="shared" si="59"/>
        <v>0</v>
      </c>
      <c r="CK54" s="10">
        <f t="shared" si="60"/>
        <v>0</v>
      </c>
      <c r="CL54" s="25"/>
      <c r="CM54" s="92">
        <f t="shared" si="61"/>
        <v>0</v>
      </c>
      <c r="CN54" s="10">
        <f t="shared" si="62"/>
        <v>0</v>
      </c>
      <c r="CO54" s="119">
        <f t="shared" si="63"/>
        <v>1</v>
      </c>
      <c r="CP54" s="25">
        <v>1</v>
      </c>
      <c r="CQ54" s="92">
        <f t="shared" si="64"/>
        <v>45000</v>
      </c>
      <c r="CR54" s="10">
        <f t="shared" si="65"/>
        <v>85000</v>
      </c>
      <c r="CS54" s="25"/>
      <c r="CT54" s="92">
        <f t="shared" si="66"/>
        <v>0</v>
      </c>
      <c r="CU54" s="10">
        <f t="shared" si="67"/>
        <v>0</v>
      </c>
      <c r="CV54" s="25"/>
      <c r="CW54" s="92">
        <f t="shared" si="68"/>
        <v>0</v>
      </c>
      <c r="CX54" s="10">
        <f t="shared" si="69"/>
        <v>0</v>
      </c>
      <c r="CY54" s="119">
        <f t="shared" si="70"/>
        <v>1</v>
      </c>
      <c r="CZ54" s="25">
        <f>2</f>
        <v>2</v>
      </c>
      <c r="DA54" s="92">
        <f t="shared" si="71"/>
        <v>90000</v>
      </c>
      <c r="DB54" s="10">
        <f t="shared" si="72"/>
        <v>170000</v>
      </c>
      <c r="DC54" s="25"/>
      <c r="DD54" s="92">
        <f t="shared" si="73"/>
        <v>0</v>
      </c>
      <c r="DE54" s="10">
        <f t="shared" si="74"/>
        <v>0</v>
      </c>
      <c r="DF54" s="25"/>
      <c r="DG54" s="92">
        <f t="shared" si="75"/>
        <v>0</v>
      </c>
      <c r="DH54" s="10">
        <f t="shared" si="76"/>
        <v>0</v>
      </c>
      <c r="DI54" s="119">
        <f t="shared" si="77"/>
        <v>2</v>
      </c>
      <c r="DJ54" s="25"/>
      <c r="DK54" s="92">
        <f t="shared" si="78"/>
        <v>0</v>
      </c>
      <c r="DL54" s="10">
        <f t="shared" si="79"/>
        <v>0</v>
      </c>
      <c r="DM54" s="25"/>
      <c r="DN54" s="92">
        <f t="shared" si="80"/>
        <v>0</v>
      </c>
      <c r="DO54" s="10">
        <f t="shared" si="81"/>
        <v>0</v>
      </c>
      <c r="DP54" s="25"/>
      <c r="DQ54" s="92">
        <f t="shared" si="82"/>
        <v>0</v>
      </c>
      <c r="DR54" s="10">
        <f t="shared" si="83"/>
        <v>0</v>
      </c>
      <c r="DS54" s="119">
        <f t="shared" si="84"/>
        <v>0</v>
      </c>
      <c r="DT54" s="25">
        <f>1+1</f>
        <v>2</v>
      </c>
      <c r="DU54" s="92">
        <f t="shared" si="85"/>
        <v>90000</v>
      </c>
      <c r="DV54" s="10">
        <f t="shared" si="86"/>
        <v>170000</v>
      </c>
      <c r="DW54" s="25"/>
      <c r="DX54" s="92">
        <f t="shared" si="87"/>
        <v>0</v>
      </c>
      <c r="DY54" s="10">
        <f t="shared" si="88"/>
        <v>0</v>
      </c>
      <c r="DZ54" s="25"/>
      <c r="EA54" s="92">
        <f t="shared" si="89"/>
        <v>0</v>
      </c>
      <c r="EB54" s="10">
        <f t="shared" si="90"/>
        <v>0</v>
      </c>
      <c r="EC54" s="119">
        <f t="shared" si="91"/>
        <v>2</v>
      </c>
      <c r="ED54" s="25"/>
      <c r="EE54" s="92">
        <f t="shared" si="92"/>
        <v>0</v>
      </c>
      <c r="EF54" s="10">
        <f t="shared" si="93"/>
        <v>0</v>
      </c>
      <c r="EG54" s="25"/>
      <c r="EH54" s="92">
        <f t="shared" si="94"/>
        <v>0</v>
      </c>
      <c r="EI54" s="10">
        <f t="shared" si="95"/>
        <v>0</v>
      </c>
      <c r="EJ54" s="25"/>
      <c r="EK54" s="92">
        <f t="shared" si="96"/>
        <v>0</v>
      </c>
      <c r="EL54" s="10">
        <f t="shared" si="97"/>
        <v>0</v>
      </c>
      <c r="EM54" s="119">
        <f t="shared" si="98"/>
        <v>0</v>
      </c>
      <c r="EN54" s="25">
        <v>2</v>
      </c>
      <c r="EO54" s="92">
        <f t="shared" si="99"/>
        <v>90000</v>
      </c>
      <c r="EP54" s="10">
        <f t="shared" si="100"/>
        <v>170000</v>
      </c>
      <c r="EQ54" s="25"/>
      <c r="ER54" s="92">
        <f t="shared" si="101"/>
        <v>0</v>
      </c>
      <c r="ES54" s="10">
        <f t="shared" si="102"/>
        <v>0</v>
      </c>
      <c r="ET54" s="25"/>
      <c r="EU54" s="92">
        <f t="shared" si="225"/>
        <v>0</v>
      </c>
      <c r="EV54" s="10">
        <f t="shared" si="104"/>
        <v>0</v>
      </c>
      <c r="EW54" s="119">
        <f t="shared" si="226"/>
        <v>2</v>
      </c>
      <c r="EX54" s="25"/>
      <c r="EY54" s="92">
        <f t="shared" si="106"/>
        <v>0</v>
      </c>
      <c r="EZ54" s="10">
        <f t="shared" si="107"/>
        <v>0</v>
      </c>
      <c r="FA54" s="25"/>
      <c r="FB54" s="92">
        <f t="shared" si="108"/>
        <v>0</v>
      </c>
      <c r="FC54" s="10">
        <f t="shared" si="109"/>
        <v>0</v>
      </c>
      <c r="FD54" s="25"/>
      <c r="FE54" s="92">
        <f t="shared" si="110"/>
        <v>0</v>
      </c>
      <c r="FF54" s="10">
        <f t="shared" si="111"/>
        <v>0</v>
      </c>
      <c r="FG54" s="119">
        <f t="shared" si="112"/>
        <v>0</v>
      </c>
      <c r="FH54" s="25"/>
      <c r="FI54" s="92">
        <f t="shared" si="113"/>
        <v>0</v>
      </c>
      <c r="FJ54" s="10">
        <f t="shared" si="114"/>
        <v>0</v>
      </c>
      <c r="FK54" s="25"/>
      <c r="FL54" s="92">
        <f t="shared" si="115"/>
        <v>0</v>
      </c>
      <c r="FM54" s="10">
        <f t="shared" si="116"/>
        <v>0</v>
      </c>
      <c r="FN54" s="25"/>
      <c r="FO54" s="92">
        <f t="shared" si="117"/>
        <v>0</v>
      </c>
      <c r="FP54" s="10">
        <f t="shared" si="118"/>
        <v>0</v>
      </c>
      <c r="FQ54" s="119">
        <f t="shared" si="119"/>
        <v>0</v>
      </c>
      <c r="FR54" s="25"/>
      <c r="FS54" s="92">
        <f t="shared" si="120"/>
        <v>0</v>
      </c>
      <c r="FT54" s="10">
        <f t="shared" si="121"/>
        <v>0</v>
      </c>
      <c r="FU54" s="25"/>
      <c r="FV54" s="92">
        <f t="shared" si="122"/>
        <v>0</v>
      </c>
      <c r="FW54" s="10">
        <f t="shared" si="123"/>
        <v>0</v>
      </c>
      <c r="FX54" s="25"/>
      <c r="FY54" s="92">
        <f t="shared" si="124"/>
        <v>0</v>
      </c>
      <c r="FZ54" s="10">
        <f t="shared" si="125"/>
        <v>0</v>
      </c>
      <c r="GA54" s="119">
        <f t="shared" si="126"/>
        <v>0</v>
      </c>
      <c r="GB54" s="25"/>
      <c r="GC54" s="92">
        <f t="shared" si="127"/>
        <v>0</v>
      </c>
      <c r="GD54" s="10">
        <f t="shared" si="128"/>
        <v>0</v>
      </c>
      <c r="GE54" s="25"/>
      <c r="GF54" s="92">
        <f t="shared" si="129"/>
        <v>0</v>
      </c>
      <c r="GG54" s="10">
        <f t="shared" si="130"/>
        <v>0</v>
      </c>
      <c r="GH54" s="25"/>
      <c r="GI54" s="92">
        <f t="shared" si="131"/>
        <v>0</v>
      </c>
      <c r="GJ54" s="10">
        <f t="shared" si="132"/>
        <v>0</v>
      </c>
      <c r="GK54" s="119">
        <f t="shared" si="133"/>
        <v>0</v>
      </c>
      <c r="GL54" s="25">
        <f>1</f>
        <v>1</v>
      </c>
      <c r="GM54" s="92">
        <f t="shared" si="134"/>
        <v>45000</v>
      </c>
      <c r="GN54" s="10">
        <f t="shared" si="135"/>
        <v>85000</v>
      </c>
      <c r="GO54" s="25"/>
      <c r="GP54" s="92">
        <f t="shared" si="136"/>
        <v>0</v>
      </c>
      <c r="GQ54" s="10">
        <f t="shared" si="137"/>
        <v>0</v>
      </c>
      <c r="GR54" s="25"/>
      <c r="GS54" s="92">
        <f t="shared" si="138"/>
        <v>0</v>
      </c>
      <c r="GT54" s="10">
        <f t="shared" si="139"/>
        <v>0</v>
      </c>
      <c r="GU54" s="119">
        <f t="shared" si="140"/>
        <v>1</v>
      </c>
      <c r="GV54" s="25"/>
      <c r="GW54" s="92">
        <f t="shared" si="141"/>
        <v>0</v>
      </c>
      <c r="GX54" s="10">
        <f t="shared" si="142"/>
        <v>0</v>
      </c>
      <c r="GY54" s="25"/>
      <c r="GZ54" s="92">
        <f t="shared" si="143"/>
        <v>0</v>
      </c>
      <c r="HA54" s="10">
        <f t="shared" si="144"/>
        <v>0</v>
      </c>
      <c r="HB54" s="25"/>
      <c r="HC54" s="92">
        <f t="shared" si="145"/>
        <v>0</v>
      </c>
      <c r="HD54" s="10">
        <f t="shared" si="146"/>
        <v>0</v>
      </c>
      <c r="HE54" s="119">
        <f t="shared" si="147"/>
        <v>0</v>
      </c>
      <c r="HF54" s="25"/>
      <c r="HG54" s="92">
        <f t="shared" si="148"/>
        <v>0</v>
      </c>
      <c r="HH54" s="10">
        <f t="shared" si="149"/>
        <v>0</v>
      </c>
      <c r="HI54" s="25"/>
      <c r="HJ54" s="92">
        <f t="shared" si="150"/>
        <v>0</v>
      </c>
      <c r="HK54" s="10">
        <f t="shared" si="151"/>
        <v>0</v>
      </c>
      <c r="HL54" s="25"/>
      <c r="HM54" s="92">
        <f t="shared" si="152"/>
        <v>0</v>
      </c>
      <c r="HN54" s="10">
        <f t="shared" si="153"/>
        <v>0</v>
      </c>
      <c r="HO54" s="119">
        <f t="shared" si="154"/>
        <v>0</v>
      </c>
      <c r="HP54" s="25">
        <v>3</v>
      </c>
      <c r="HQ54" s="92">
        <f t="shared" si="155"/>
        <v>135000</v>
      </c>
      <c r="HR54" s="10">
        <f t="shared" si="156"/>
        <v>255000</v>
      </c>
      <c r="HS54" s="25"/>
      <c r="HT54" s="92">
        <f t="shared" si="157"/>
        <v>0</v>
      </c>
      <c r="HU54" s="10">
        <f t="shared" si="158"/>
        <v>0</v>
      </c>
      <c r="HV54" s="25"/>
      <c r="HW54" s="92">
        <f t="shared" si="159"/>
        <v>0</v>
      </c>
      <c r="HX54" s="10">
        <f t="shared" si="160"/>
        <v>0</v>
      </c>
      <c r="HY54" s="119">
        <f t="shared" si="161"/>
        <v>3</v>
      </c>
      <c r="HZ54" s="25"/>
      <c r="IA54" s="92">
        <f t="shared" si="162"/>
        <v>0</v>
      </c>
      <c r="IB54" s="10">
        <f t="shared" si="163"/>
        <v>0</v>
      </c>
      <c r="IC54" s="25"/>
      <c r="ID54" s="92">
        <f t="shared" si="164"/>
        <v>0</v>
      </c>
      <c r="IE54" s="10">
        <f t="shared" si="165"/>
        <v>0</v>
      </c>
      <c r="IF54" s="25"/>
      <c r="IG54" s="92">
        <f t="shared" si="166"/>
        <v>0</v>
      </c>
      <c r="IH54" s="10">
        <f t="shared" si="167"/>
        <v>0</v>
      </c>
      <c r="II54" s="119">
        <f t="shared" si="168"/>
        <v>0</v>
      </c>
      <c r="IJ54" s="25"/>
      <c r="IK54" s="92">
        <f t="shared" si="169"/>
        <v>0</v>
      </c>
      <c r="IL54" s="10">
        <f t="shared" si="170"/>
        <v>0</v>
      </c>
      <c r="IM54" s="25"/>
      <c r="IN54" s="92">
        <f t="shared" si="171"/>
        <v>0</v>
      </c>
      <c r="IO54" s="10">
        <f t="shared" si="172"/>
        <v>0</v>
      </c>
      <c r="IP54" s="25"/>
      <c r="IQ54" s="92">
        <f t="shared" si="173"/>
        <v>0</v>
      </c>
      <c r="IR54" s="10">
        <f t="shared" si="174"/>
        <v>0</v>
      </c>
      <c r="IS54" s="119">
        <f t="shared" si="175"/>
        <v>0</v>
      </c>
      <c r="IT54" s="25"/>
      <c r="IU54" s="92">
        <f t="shared" si="176"/>
        <v>0</v>
      </c>
      <c r="IV54" s="10">
        <f t="shared" si="177"/>
        <v>0</v>
      </c>
      <c r="IW54" s="25"/>
      <c r="IX54" s="92">
        <f t="shared" si="178"/>
        <v>0</v>
      </c>
      <c r="IY54" s="10">
        <f t="shared" si="179"/>
        <v>0</v>
      </c>
      <c r="IZ54" s="25"/>
      <c r="JA54" s="92">
        <f t="shared" si="180"/>
        <v>0</v>
      </c>
      <c r="JB54" s="10">
        <f t="shared" si="181"/>
        <v>0</v>
      </c>
      <c r="JC54" s="119">
        <f t="shared" si="182"/>
        <v>0</v>
      </c>
      <c r="JD54" s="25">
        <v>2</v>
      </c>
      <c r="JE54" s="92">
        <f t="shared" si="183"/>
        <v>90000</v>
      </c>
      <c r="JF54" s="10">
        <f t="shared" si="184"/>
        <v>170000</v>
      </c>
      <c r="JG54" s="25">
        <v>1</v>
      </c>
      <c r="JH54" s="92">
        <f t="shared" si="185"/>
        <v>45000</v>
      </c>
      <c r="JI54" s="10">
        <f t="shared" si="186"/>
        <v>85000</v>
      </c>
      <c r="JJ54" s="25"/>
      <c r="JK54" s="92">
        <f t="shared" si="187"/>
        <v>0</v>
      </c>
      <c r="JL54" s="10">
        <f t="shared" si="188"/>
        <v>0</v>
      </c>
      <c r="JM54" s="119">
        <f t="shared" si="189"/>
        <v>3</v>
      </c>
      <c r="JN54" s="25">
        <v>2</v>
      </c>
      <c r="JO54" s="92">
        <f t="shared" si="190"/>
        <v>90000</v>
      </c>
      <c r="JP54" s="10">
        <f t="shared" si="191"/>
        <v>170000</v>
      </c>
      <c r="JQ54" s="25"/>
      <c r="JR54" s="92">
        <f t="shared" si="192"/>
        <v>0</v>
      </c>
      <c r="JS54" s="10">
        <f t="shared" si="193"/>
        <v>0</v>
      </c>
      <c r="JT54" s="25"/>
      <c r="JU54" s="92">
        <f t="shared" si="194"/>
        <v>0</v>
      </c>
      <c r="JV54" s="10">
        <f t="shared" si="195"/>
        <v>0</v>
      </c>
      <c r="JW54" s="119">
        <f t="shared" si="196"/>
        <v>2</v>
      </c>
      <c r="JX54" s="25">
        <f>1</f>
        <v>1</v>
      </c>
      <c r="JY54" s="92">
        <f t="shared" si="197"/>
        <v>45000</v>
      </c>
      <c r="JZ54" s="10">
        <f t="shared" si="198"/>
        <v>85000</v>
      </c>
      <c r="KA54" s="25"/>
      <c r="KB54" s="92">
        <f t="shared" si="199"/>
        <v>0</v>
      </c>
      <c r="KC54" s="10">
        <f t="shared" si="200"/>
        <v>0</v>
      </c>
      <c r="KD54" s="25"/>
      <c r="KE54" s="92">
        <f t="shared" si="201"/>
        <v>0</v>
      </c>
      <c r="KF54" s="10">
        <f t="shared" si="202"/>
        <v>0</v>
      </c>
      <c r="KG54" s="119">
        <f t="shared" si="203"/>
        <v>1</v>
      </c>
      <c r="KH54" s="25"/>
      <c r="KI54" s="92">
        <f t="shared" si="204"/>
        <v>0</v>
      </c>
      <c r="KJ54" s="10">
        <f t="shared" si="205"/>
        <v>0</v>
      </c>
      <c r="KK54" s="25"/>
      <c r="KL54" s="92">
        <f t="shared" si="206"/>
        <v>0</v>
      </c>
      <c r="KM54" s="10">
        <f t="shared" si="207"/>
        <v>0</v>
      </c>
      <c r="KN54" s="25"/>
      <c r="KO54" s="92">
        <f t="shared" si="208"/>
        <v>0</v>
      </c>
      <c r="KP54" s="10">
        <f t="shared" si="209"/>
        <v>0</v>
      </c>
      <c r="KQ54" s="119">
        <f t="shared" si="210"/>
        <v>0</v>
      </c>
      <c r="KR54" s="25"/>
      <c r="KS54" s="92">
        <f t="shared" si="211"/>
        <v>0</v>
      </c>
      <c r="KT54" s="10">
        <f t="shared" si="212"/>
        <v>0</v>
      </c>
      <c r="KU54" s="25"/>
      <c r="KV54" s="92">
        <f t="shared" si="213"/>
        <v>0</v>
      </c>
      <c r="KW54" s="10">
        <f t="shared" si="214"/>
        <v>0</v>
      </c>
      <c r="KX54" s="25"/>
      <c r="KY54" s="92">
        <f t="shared" si="215"/>
        <v>0</v>
      </c>
      <c r="KZ54" s="10">
        <f t="shared" si="216"/>
        <v>0</v>
      </c>
      <c r="LA54" s="119">
        <f t="shared" si="217"/>
        <v>0</v>
      </c>
      <c r="LC54" s="100">
        <f t="shared" si="218"/>
        <v>22</v>
      </c>
      <c r="LD54" s="100">
        <f t="shared" si="5"/>
        <v>1870000</v>
      </c>
    </row>
    <row r="55" spans="1:316" x14ac:dyDescent="0.25">
      <c r="A55" s="223" t="s">
        <v>32</v>
      </c>
      <c r="B55" s="12">
        <v>150000</v>
      </c>
      <c r="C55" s="4">
        <v>300000</v>
      </c>
      <c r="D55" s="25"/>
      <c r="E55" s="92">
        <f t="shared" si="445"/>
        <v>0</v>
      </c>
      <c r="F55" s="10">
        <f t="shared" si="446"/>
        <v>0</v>
      </c>
      <c r="G55" s="25"/>
      <c r="H55" s="92">
        <f t="shared" si="447"/>
        <v>0</v>
      </c>
      <c r="I55" s="10">
        <f t="shared" si="448"/>
        <v>0</v>
      </c>
      <c r="J55" s="25"/>
      <c r="K55" s="92">
        <f t="shared" si="449"/>
        <v>0</v>
      </c>
      <c r="L55" s="10">
        <f t="shared" si="450"/>
        <v>0</v>
      </c>
      <c r="M55" s="119">
        <f t="shared" si="223"/>
        <v>0</v>
      </c>
      <c r="N55" s="25">
        <v>1</v>
      </c>
      <c r="O55" s="92">
        <f t="shared" si="8"/>
        <v>150000</v>
      </c>
      <c r="P55" s="10">
        <f t="shared" si="9"/>
        <v>300000</v>
      </c>
      <c r="Q55" s="25"/>
      <c r="R55" s="92">
        <f t="shared" si="10"/>
        <v>0</v>
      </c>
      <c r="S55" s="10">
        <f t="shared" si="11"/>
        <v>0</v>
      </c>
      <c r="T55" s="25"/>
      <c r="U55" s="92">
        <f t="shared" si="12"/>
        <v>0</v>
      </c>
      <c r="V55" s="10">
        <f t="shared" si="13"/>
        <v>0</v>
      </c>
      <c r="W55" s="119">
        <f t="shared" si="219"/>
        <v>1</v>
      </c>
      <c r="X55" s="25">
        <v>1</v>
      </c>
      <c r="Y55" s="92">
        <f t="shared" si="15"/>
        <v>150000</v>
      </c>
      <c r="Z55" s="10">
        <f t="shared" si="16"/>
        <v>300000</v>
      </c>
      <c r="AA55" s="25"/>
      <c r="AB55" s="92">
        <f t="shared" si="17"/>
        <v>0</v>
      </c>
      <c r="AC55" s="10">
        <f t="shared" si="18"/>
        <v>0</v>
      </c>
      <c r="AD55" s="25"/>
      <c r="AE55" s="92">
        <f t="shared" si="19"/>
        <v>0</v>
      </c>
      <c r="AF55" s="10">
        <f t="shared" si="20"/>
        <v>0</v>
      </c>
      <c r="AG55" s="119">
        <f t="shared" si="220"/>
        <v>1</v>
      </c>
      <c r="AH55" s="25">
        <v>1</v>
      </c>
      <c r="AI55" s="92">
        <f t="shared" si="22"/>
        <v>150000</v>
      </c>
      <c r="AJ55" s="10">
        <f t="shared" si="23"/>
        <v>300000</v>
      </c>
      <c r="AK55" s="25"/>
      <c r="AL55" s="92">
        <f t="shared" si="24"/>
        <v>0</v>
      </c>
      <c r="AM55" s="10">
        <f t="shared" si="25"/>
        <v>0</v>
      </c>
      <c r="AN55" s="25"/>
      <c r="AO55" s="92">
        <f t="shared" si="26"/>
        <v>0</v>
      </c>
      <c r="AP55" s="10">
        <f t="shared" si="27"/>
        <v>0</v>
      </c>
      <c r="AQ55" s="119">
        <f t="shared" si="222"/>
        <v>1</v>
      </c>
      <c r="AR55" s="25"/>
      <c r="AS55" s="92">
        <f t="shared" si="29"/>
        <v>0</v>
      </c>
      <c r="AT55" s="10">
        <f t="shared" si="30"/>
        <v>0</v>
      </c>
      <c r="AU55" s="25"/>
      <c r="AV55" s="92">
        <f t="shared" si="31"/>
        <v>0</v>
      </c>
      <c r="AW55" s="10">
        <f t="shared" si="32"/>
        <v>0</v>
      </c>
      <c r="AX55" s="25"/>
      <c r="AY55" s="92">
        <f t="shared" si="33"/>
        <v>0</v>
      </c>
      <c r="AZ55" s="10">
        <f t="shared" si="34"/>
        <v>0</v>
      </c>
      <c r="BA55" s="119">
        <f t="shared" si="224"/>
        <v>0</v>
      </c>
      <c r="BB55" s="25"/>
      <c r="BC55" s="92">
        <f t="shared" si="36"/>
        <v>0</v>
      </c>
      <c r="BD55" s="10">
        <f t="shared" si="37"/>
        <v>0</v>
      </c>
      <c r="BE55" s="25"/>
      <c r="BF55" s="92">
        <f t="shared" si="38"/>
        <v>0</v>
      </c>
      <c r="BG55" s="10">
        <f t="shared" si="39"/>
        <v>0</v>
      </c>
      <c r="BH55" s="25"/>
      <c r="BI55" s="92">
        <f t="shared" si="40"/>
        <v>0</v>
      </c>
      <c r="BJ55" s="10">
        <f t="shared" si="41"/>
        <v>0</v>
      </c>
      <c r="BK55" s="119">
        <f t="shared" si="221"/>
        <v>0</v>
      </c>
      <c r="BL55" s="25"/>
      <c r="BM55" s="92">
        <f t="shared" si="43"/>
        <v>0</v>
      </c>
      <c r="BN55" s="10">
        <f t="shared" si="44"/>
        <v>0</v>
      </c>
      <c r="BO55" s="25"/>
      <c r="BP55" s="92">
        <f t="shared" si="45"/>
        <v>0</v>
      </c>
      <c r="BQ55" s="10">
        <f t="shared" si="46"/>
        <v>0</v>
      </c>
      <c r="BR55" s="25"/>
      <c r="BS55" s="92">
        <f t="shared" si="47"/>
        <v>0</v>
      </c>
      <c r="BT55" s="10">
        <f t="shared" si="48"/>
        <v>0</v>
      </c>
      <c r="BU55" s="119">
        <f t="shared" si="49"/>
        <v>0</v>
      </c>
      <c r="BV55" s="25"/>
      <c r="BW55" s="92">
        <f t="shared" si="50"/>
        <v>0</v>
      </c>
      <c r="BX55" s="10">
        <f t="shared" si="51"/>
        <v>0</v>
      </c>
      <c r="BY55" s="25">
        <f>1</f>
        <v>1</v>
      </c>
      <c r="BZ55" s="92">
        <f t="shared" si="52"/>
        <v>150000</v>
      </c>
      <c r="CA55" s="10">
        <f t="shared" si="53"/>
        <v>300000</v>
      </c>
      <c r="CB55" s="25"/>
      <c r="CC55" s="92">
        <f t="shared" si="54"/>
        <v>0</v>
      </c>
      <c r="CD55" s="10">
        <f t="shared" si="55"/>
        <v>0</v>
      </c>
      <c r="CE55" s="119">
        <f t="shared" si="56"/>
        <v>1</v>
      </c>
      <c r="CF55" s="25"/>
      <c r="CG55" s="92">
        <f t="shared" si="57"/>
        <v>0</v>
      </c>
      <c r="CH55" s="10">
        <f t="shared" si="58"/>
        <v>0</v>
      </c>
      <c r="CI55" s="25">
        <f>1</f>
        <v>1</v>
      </c>
      <c r="CJ55" s="92">
        <f t="shared" si="59"/>
        <v>150000</v>
      </c>
      <c r="CK55" s="10">
        <f t="shared" si="60"/>
        <v>300000</v>
      </c>
      <c r="CL55" s="25"/>
      <c r="CM55" s="92">
        <f t="shared" si="61"/>
        <v>0</v>
      </c>
      <c r="CN55" s="10">
        <f t="shared" si="62"/>
        <v>0</v>
      </c>
      <c r="CO55" s="119">
        <f t="shared" si="63"/>
        <v>1</v>
      </c>
      <c r="CP55" s="25">
        <v>1</v>
      </c>
      <c r="CQ55" s="92">
        <f t="shared" si="64"/>
        <v>150000</v>
      </c>
      <c r="CR55" s="10">
        <f t="shared" si="65"/>
        <v>300000</v>
      </c>
      <c r="CS55" s="25"/>
      <c r="CT55" s="92">
        <f t="shared" si="66"/>
        <v>0</v>
      </c>
      <c r="CU55" s="10">
        <f t="shared" si="67"/>
        <v>0</v>
      </c>
      <c r="CV55" s="25"/>
      <c r="CW55" s="92">
        <f t="shared" si="68"/>
        <v>0</v>
      </c>
      <c r="CX55" s="10">
        <f t="shared" si="69"/>
        <v>0</v>
      </c>
      <c r="CY55" s="119">
        <f t="shared" si="70"/>
        <v>1</v>
      </c>
      <c r="CZ55" s="25"/>
      <c r="DA55" s="92">
        <f t="shared" si="71"/>
        <v>0</v>
      </c>
      <c r="DB55" s="10">
        <f t="shared" si="72"/>
        <v>0</v>
      </c>
      <c r="DC55" s="25"/>
      <c r="DD55" s="92">
        <f t="shared" si="73"/>
        <v>0</v>
      </c>
      <c r="DE55" s="10">
        <f t="shared" si="74"/>
        <v>0</v>
      </c>
      <c r="DF55" s="25"/>
      <c r="DG55" s="92">
        <f t="shared" si="75"/>
        <v>0</v>
      </c>
      <c r="DH55" s="10">
        <f t="shared" si="76"/>
        <v>0</v>
      </c>
      <c r="DI55" s="119">
        <f t="shared" si="77"/>
        <v>0</v>
      </c>
      <c r="DJ55" s="25"/>
      <c r="DK55" s="92">
        <f t="shared" si="78"/>
        <v>0</v>
      </c>
      <c r="DL55" s="10">
        <f t="shared" si="79"/>
        <v>0</v>
      </c>
      <c r="DM55" s="25"/>
      <c r="DN55" s="92">
        <f t="shared" si="80"/>
        <v>0</v>
      </c>
      <c r="DO55" s="10">
        <f t="shared" si="81"/>
        <v>0</v>
      </c>
      <c r="DP55" s="25"/>
      <c r="DQ55" s="92">
        <f t="shared" si="82"/>
        <v>0</v>
      </c>
      <c r="DR55" s="10">
        <f t="shared" si="83"/>
        <v>0</v>
      </c>
      <c r="DS55" s="119">
        <f t="shared" si="84"/>
        <v>0</v>
      </c>
      <c r="DT55" s="25">
        <f>2</f>
        <v>2</v>
      </c>
      <c r="DU55" s="92">
        <f t="shared" si="85"/>
        <v>300000</v>
      </c>
      <c r="DV55" s="10">
        <f t="shared" si="86"/>
        <v>600000</v>
      </c>
      <c r="DW55" s="25"/>
      <c r="DX55" s="92">
        <f t="shared" si="87"/>
        <v>0</v>
      </c>
      <c r="DY55" s="10">
        <f t="shared" si="88"/>
        <v>0</v>
      </c>
      <c r="DZ55" s="25"/>
      <c r="EA55" s="92">
        <f t="shared" si="89"/>
        <v>0</v>
      </c>
      <c r="EB55" s="10">
        <f t="shared" si="90"/>
        <v>0</v>
      </c>
      <c r="EC55" s="119">
        <f t="shared" si="91"/>
        <v>2</v>
      </c>
      <c r="ED55" s="25"/>
      <c r="EE55" s="92">
        <f t="shared" si="92"/>
        <v>0</v>
      </c>
      <c r="EF55" s="10">
        <f t="shared" si="93"/>
        <v>0</v>
      </c>
      <c r="EG55" s="25"/>
      <c r="EH55" s="92">
        <f t="shared" si="94"/>
        <v>0</v>
      </c>
      <c r="EI55" s="10">
        <f t="shared" si="95"/>
        <v>0</v>
      </c>
      <c r="EJ55" s="25"/>
      <c r="EK55" s="92">
        <f t="shared" si="96"/>
        <v>0</v>
      </c>
      <c r="EL55" s="10">
        <f t="shared" si="97"/>
        <v>0</v>
      </c>
      <c r="EM55" s="119">
        <f t="shared" si="98"/>
        <v>0</v>
      </c>
      <c r="EN55" s="25">
        <v>1</v>
      </c>
      <c r="EO55" s="92">
        <f t="shared" si="99"/>
        <v>150000</v>
      </c>
      <c r="EP55" s="10">
        <f t="shared" si="100"/>
        <v>300000</v>
      </c>
      <c r="EQ55" s="25"/>
      <c r="ER55" s="92">
        <f t="shared" si="101"/>
        <v>0</v>
      </c>
      <c r="ES55" s="10">
        <f t="shared" si="102"/>
        <v>0</v>
      </c>
      <c r="ET55" s="25"/>
      <c r="EU55" s="92">
        <f t="shared" si="225"/>
        <v>0</v>
      </c>
      <c r="EV55" s="10">
        <f t="shared" si="104"/>
        <v>0</v>
      </c>
      <c r="EW55" s="119">
        <f t="shared" si="226"/>
        <v>1</v>
      </c>
      <c r="EX55" s="25">
        <f>1</f>
        <v>1</v>
      </c>
      <c r="EY55" s="92">
        <f t="shared" si="106"/>
        <v>150000</v>
      </c>
      <c r="EZ55" s="10">
        <f t="shared" si="107"/>
        <v>300000</v>
      </c>
      <c r="FA55" s="25"/>
      <c r="FB55" s="92">
        <f t="shared" si="108"/>
        <v>0</v>
      </c>
      <c r="FC55" s="10">
        <f t="shared" si="109"/>
        <v>0</v>
      </c>
      <c r="FD55" s="25"/>
      <c r="FE55" s="92">
        <f t="shared" si="110"/>
        <v>0</v>
      </c>
      <c r="FF55" s="10">
        <f t="shared" si="111"/>
        <v>0</v>
      </c>
      <c r="FG55" s="119">
        <f t="shared" si="112"/>
        <v>1</v>
      </c>
      <c r="FH55" s="25"/>
      <c r="FI55" s="92">
        <f t="shared" si="113"/>
        <v>0</v>
      </c>
      <c r="FJ55" s="10">
        <f t="shared" si="114"/>
        <v>0</v>
      </c>
      <c r="FK55" s="25"/>
      <c r="FL55" s="92">
        <f t="shared" si="115"/>
        <v>0</v>
      </c>
      <c r="FM55" s="10">
        <f t="shared" si="116"/>
        <v>0</v>
      </c>
      <c r="FN55" s="25"/>
      <c r="FO55" s="92">
        <f t="shared" si="117"/>
        <v>0</v>
      </c>
      <c r="FP55" s="10">
        <f t="shared" si="118"/>
        <v>0</v>
      </c>
      <c r="FQ55" s="119">
        <f t="shared" si="119"/>
        <v>0</v>
      </c>
      <c r="FR55" s="25"/>
      <c r="FS55" s="92">
        <f t="shared" si="120"/>
        <v>0</v>
      </c>
      <c r="FT55" s="10">
        <f t="shared" si="121"/>
        <v>0</v>
      </c>
      <c r="FU55" s="25"/>
      <c r="FV55" s="92">
        <f t="shared" si="122"/>
        <v>0</v>
      </c>
      <c r="FW55" s="10">
        <f t="shared" si="123"/>
        <v>0</v>
      </c>
      <c r="FX55" s="25"/>
      <c r="FY55" s="92">
        <f t="shared" si="124"/>
        <v>0</v>
      </c>
      <c r="FZ55" s="10">
        <f t="shared" si="125"/>
        <v>0</v>
      </c>
      <c r="GA55" s="119">
        <f t="shared" si="126"/>
        <v>0</v>
      </c>
      <c r="GB55" s="25">
        <v>1</v>
      </c>
      <c r="GC55" s="92">
        <f t="shared" si="127"/>
        <v>150000</v>
      </c>
      <c r="GD55" s="10">
        <f t="shared" si="128"/>
        <v>300000</v>
      </c>
      <c r="GE55" s="25">
        <f>1</f>
        <v>1</v>
      </c>
      <c r="GF55" s="92">
        <f t="shared" si="129"/>
        <v>150000</v>
      </c>
      <c r="GG55" s="10">
        <f t="shared" si="130"/>
        <v>300000</v>
      </c>
      <c r="GH55" s="25"/>
      <c r="GI55" s="92">
        <f t="shared" si="131"/>
        <v>0</v>
      </c>
      <c r="GJ55" s="10">
        <f t="shared" si="132"/>
        <v>0</v>
      </c>
      <c r="GK55" s="119">
        <f t="shared" si="133"/>
        <v>2</v>
      </c>
      <c r="GL55" s="25">
        <f>1</f>
        <v>1</v>
      </c>
      <c r="GM55" s="92">
        <f t="shared" si="134"/>
        <v>150000</v>
      </c>
      <c r="GN55" s="10">
        <f t="shared" si="135"/>
        <v>300000</v>
      </c>
      <c r="GO55" s="25"/>
      <c r="GP55" s="92">
        <f t="shared" si="136"/>
        <v>0</v>
      </c>
      <c r="GQ55" s="10">
        <f t="shared" si="137"/>
        <v>0</v>
      </c>
      <c r="GR55" s="25"/>
      <c r="GS55" s="92">
        <f t="shared" si="138"/>
        <v>0</v>
      </c>
      <c r="GT55" s="10">
        <f t="shared" si="139"/>
        <v>0</v>
      </c>
      <c r="GU55" s="119">
        <f t="shared" si="140"/>
        <v>1</v>
      </c>
      <c r="GV55" s="25"/>
      <c r="GW55" s="92">
        <f t="shared" si="141"/>
        <v>0</v>
      </c>
      <c r="GX55" s="10">
        <f t="shared" si="142"/>
        <v>0</v>
      </c>
      <c r="GY55" s="25">
        <f>1</f>
        <v>1</v>
      </c>
      <c r="GZ55" s="92">
        <f t="shared" si="143"/>
        <v>150000</v>
      </c>
      <c r="HA55" s="10">
        <f t="shared" si="144"/>
        <v>300000</v>
      </c>
      <c r="HB55" s="25"/>
      <c r="HC55" s="92">
        <f t="shared" si="145"/>
        <v>0</v>
      </c>
      <c r="HD55" s="10">
        <f t="shared" si="146"/>
        <v>0</v>
      </c>
      <c r="HE55" s="119">
        <f t="shared" si="147"/>
        <v>1</v>
      </c>
      <c r="HF55" s="25"/>
      <c r="HG55" s="92">
        <f t="shared" si="148"/>
        <v>0</v>
      </c>
      <c r="HH55" s="10">
        <f t="shared" si="149"/>
        <v>0</v>
      </c>
      <c r="HI55" s="25"/>
      <c r="HJ55" s="92">
        <f t="shared" si="150"/>
        <v>0</v>
      </c>
      <c r="HK55" s="10">
        <f t="shared" si="151"/>
        <v>0</v>
      </c>
      <c r="HL55" s="25"/>
      <c r="HM55" s="92">
        <f t="shared" si="152"/>
        <v>0</v>
      </c>
      <c r="HN55" s="10">
        <f t="shared" si="153"/>
        <v>0</v>
      </c>
      <c r="HO55" s="119">
        <f t="shared" si="154"/>
        <v>0</v>
      </c>
      <c r="HP55" s="25"/>
      <c r="HQ55" s="92">
        <f t="shared" si="155"/>
        <v>0</v>
      </c>
      <c r="HR55" s="10">
        <f t="shared" si="156"/>
        <v>0</v>
      </c>
      <c r="HS55" s="25"/>
      <c r="HT55" s="92">
        <f t="shared" si="157"/>
        <v>0</v>
      </c>
      <c r="HU55" s="10">
        <f t="shared" si="158"/>
        <v>0</v>
      </c>
      <c r="HV55" s="25"/>
      <c r="HW55" s="92">
        <f t="shared" si="159"/>
        <v>0</v>
      </c>
      <c r="HX55" s="10">
        <f t="shared" si="160"/>
        <v>0</v>
      </c>
      <c r="HY55" s="119">
        <f t="shared" si="161"/>
        <v>0</v>
      </c>
      <c r="HZ55" s="25"/>
      <c r="IA55" s="92">
        <f t="shared" si="162"/>
        <v>0</v>
      </c>
      <c r="IB55" s="10">
        <f t="shared" si="163"/>
        <v>0</v>
      </c>
      <c r="IC55" s="25"/>
      <c r="ID55" s="92">
        <f t="shared" si="164"/>
        <v>0</v>
      </c>
      <c r="IE55" s="10">
        <f t="shared" si="165"/>
        <v>0</v>
      </c>
      <c r="IF55" s="25"/>
      <c r="IG55" s="92">
        <f t="shared" si="166"/>
        <v>0</v>
      </c>
      <c r="IH55" s="10">
        <f t="shared" si="167"/>
        <v>0</v>
      </c>
      <c r="II55" s="119">
        <f t="shared" si="168"/>
        <v>0</v>
      </c>
      <c r="IJ55" s="25"/>
      <c r="IK55" s="92">
        <f t="shared" si="169"/>
        <v>0</v>
      </c>
      <c r="IL55" s="10">
        <f t="shared" si="170"/>
        <v>0</v>
      </c>
      <c r="IM55" s="25"/>
      <c r="IN55" s="92">
        <f t="shared" si="171"/>
        <v>0</v>
      </c>
      <c r="IO55" s="10">
        <f t="shared" si="172"/>
        <v>0</v>
      </c>
      <c r="IP55" s="25"/>
      <c r="IQ55" s="92">
        <f t="shared" si="173"/>
        <v>0</v>
      </c>
      <c r="IR55" s="10">
        <f t="shared" si="174"/>
        <v>0</v>
      </c>
      <c r="IS55" s="119">
        <f t="shared" si="175"/>
        <v>0</v>
      </c>
      <c r="IT55" s="25"/>
      <c r="IU55" s="92">
        <f t="shared" si="176"/>
        <v>0</v>
      </c>
      <c r="IV55" s="10">
        <f t="shared" si="177"/>
        <v>0</v>
      </c>
      <c r="IW55" s="25"/>
      <c r="IX55" s="92">
        <f t="shared" si="178"/>
        <v>0</v>
      </c>
      <c r="IY55" s="10">
        <f t="shared" si="179"/>
        <v>0</v>
      </c>
      <c r="IZ55" s="25"/>
      <c r="JA55" s="92">
        <f t="shared" si="180"/>
        <v>0</v>
      </c>
      <c r="JB55" s="10">
        <f t="shared" si="181"/>
        <v>0</v>
      </c>
      <c r="JC55" s="119">
        <f t="shared" si="182"/>
        <v>0</v>
      </c>
      <c r="JD55" s="25"/>
      <c r="JE55" s="92">
        <f t="shared" si="183"/>
        <v>0</v>
      </c>
      <c r="JF55" s="10">
        <f t="shared" si="184"/>
        <v>0</v>
      </c>
      <c r="JG55" s="25"/>
      <c r="JH55" s="92">
        <f t="shared" si="185"/>
        <v>0</v>
      </c>
      <c r="JI55" s="10">
        <f t="shared" si="186"/>
        <v>0</v>
      </c>
      <c r="JJ55" s="25"/>
      <c r="JK55" s="92">
        <f t="shared" si="187"/>
        <v>0</v>
      </c>
      <c r="JL55" s="10">
        <f t="shared" si="188"/>
        <v>0</v>
      </c>
      <c r="JM55" s="119">
        <f t="shared" si="189"/>
        <v>0</v>
      </c>
      <c r="JN55" s="25"/>
      <c r="JO55" s="92">
        <f t="shared" si="190"/>
        <v>0</v>
      </c>
      <c r="JP55" s="10">
        <f t="shared" si="191"/>
        <v>0</v>
      </c>
      <c r="JQ55" s="25"/>
      <c r="JR55" s="92">
        <f t="shared" si="192"/>
        <v>0</v>
      </c>
      <c r="JS55" s="10">
        <f t="shared" si="193"/>
        <v>0</v>
      </c>
      <c r="JT55" s="25"/>
      <c r="JU55" s="92">
        <f t="shared" si="194"/>
        <v>0</v>
      </c>
      <c r="JV55" s="10">
        <f t="shared" si="195"/>
        <v>0</v>
      </c>
      <c r="JW55" s="119">
        <f t="shared" si="196"/>
        <v>0</v>
      </c>
      <c r="JX55" s="25"/>
      <c r="JY55" s="92">
        <f t="shared" si="197"/>
        <v>0</v>
      </c>
      <c r="JZ55" s="10">
        <f t="shared" si="198"/>
        <v>0</v>
      </c>
      <c r="KA55" s="25">
        <f>1</f>
        <v>1</v>
      </c>
      <c r="KB55" s="92">
        <f t="shared" si="199"/>
        <v>150000</v>
      </c>
      <c r="KC55" s="10">
        <f t="shared" si="200"/>
        <v>300000</v>
      </c>
      <c r="KD55" s="25"/>
      <c r="KE55" s="92">
        <f t="shared" si="201"/>
        <v>0</v>
      </c>
      <c r="KF55" s="10">
        <f t="shared" si="202"/>
        <v>0</v>
      </c>
      <c r="KG55" s="119">
        <f t="shared" si="203"/>
        <v>1</v>
      </c>
      <c r="KH55" s="25"/>
      <c r="KI55" s="92">
        <f t="shared" si="204"/>
        <v>0</v>
      </c>
      <c r="KJ55" s="10">
        <f t="shared" si="205"/>
        <v>0</v>
      </c>
      <c r="KK55" s="25"/>
      <c r="KL55" s="92">
        <f t="shared" si="206"/>
        <v>0</v>
      </c>
      <c r="KM55" s="10">
        <f t="shared" si="207"/>
        <v>0</v>
      </c>
      <c r="KN55" s="25"/>
      <c r="KO55" s="92">
        <f t="shared" si="208"/>
        <v>0</v>
      </c>
      <c r="KP55" s="10">
        <f t="shared" si="209"/>
        <v>0</v>
      </c>
      <c r="KQ55" s="119">
        <f t="shared" si="210"/>
        <v>0</v>
      </c>
      <c r="KR55" s="25"/>
      <c r="KS55" s="92">
        <f t="shared" si="211"/>
        <v>0</v>
      </c>
      <c r="KT55" s="10">
        <f t="shared" si="212"/>
        <v>0</v>
      </c>
      <c r="KU55" s="25"/>
      <c r="KV55" s="92">
        <f t="shared" si="213"/>
        <v>0</v>
      </c>
      <c r="KW55" s="10">
        <f t="shared" si="214"/>
        <v>0</v>
      </c>
      <c r="KX55" s="25"/>
      <c r="KY55" s="92">
        <f t="shared" si="215"/>
        <v>0</v>
      </c>
      <c r="KZ55" s="10">
        <f t="shared" si="216"/>
        <v>0</v>
      </c>
      <c r="LA55" s="119">
        <f t="shared" si="217"/>
        <v>0</v>
      </c>
      <c r="LC55" s="100">
        <f t="shared" si="218"/>
        <v>15</v>
      </c>
      <c r="LD55" s="100">
        <f t="shared" si="5"/>
        <v>4500000</v>
      </c>
    </row>
    <row r="56" spans="1:316" x14ac:dyDescent="0.25">
      <c r="A56" s="34" t="s">
        <v>33</v>
      </c>
      <c r="B56" s="12">
        <v>150000</v>
      </c>
      <c r="C56" s="4">
        <v>300000</v>
      </c>
      <c r="D56" s="25"/>
      <c r="E56" s="92">
        <f t="shared" si="445"/>
        <v>0</v>
      </c>
      <c r="F56" s="10">
        <f t="shared" si="446"/>
        <v>0</v>
      </c>
      <c r="G56" s="25"/>
      <c r="H56" s="92">
        <f t="shared" si="447"/>
        <v>0</v>
      </c>
      <c r="I56" s="10">
        <f t="shared" si="448"/>
        <v>0</v>
      </c>
      <c r="J56" s="25"/>
      <c r="K56" s="92">
        <f t="shared" si="449"/>
        <v>0</v>
      </c>
      <c r="L56" s="10">
        <f t="shared" si="450"/>
        <v>0</v>
      </c>
      <c r="M56" s="119">
        <f t="shared" si="223"/>
        <v>0</v>
      </c>
      <c r="N56" s="25">
        <v>1</v>
      </c>
      <c r="O56" s="92">
        <f t="shared" si="8"/>
        <v>150000</v>
      </c>
      <c r="P56" s="10">
        <f t="shared" si="9"/>
        <v>300000</v>
      </c>
      <c r="Q56" s="25"/>
      <c r="R56" s="92">
        <f t="shared" si="10"/>
        <v>0</v>
      </c>
      <c r="S56" s="10">
        <f t="shared" si="11"/>
        <v>0</v>
      </c>
      <c r="T56" s="25"/>
      <c r="U56" s="92">
        <f t="shared" si="12"/>
        <v>0</v>
      </c>
      <c r="V56" s="10">
        <f t="shared" si="13"/>
        <v>0</v>
      </c>
      <c r="W56" s="119">
        <f t="shared" si="219"/>
        <v>1</v>
      </c>
      <c r="X56" s="25"/>
      <c r="Y56" s="92">
        <f t="shared" si="15"/>
        <v>0</v>
      </c>
      <c r="Z56" s="10">
        <f t="shared" si="16"/>
        <v>0</v>
      </c>
      <c r="AA56" s="25"/>
      <c r="AB56" s="92">
        <f t="shared" si="17"/>
        <v>0</v>
      </c>
      <c r="AC56" s="10">
        <f t="shared" si="18"/>
        <v>0</v>
      </c>
      <c r="AD56" s="25"/>
      <c r="AE56" s="92">
        <f t="shared" si="19"/>
        <v>0</v>
      </c>
      <c r="AF56" s="10">
        <f t="shared" si="20"/>
        <v>0</v>
      </c>
      <c r="AG56" s="119">
        <f t="shared" si="220"/>
        <v>0</v>
      </c>
      <c r="AH56" s="25"/>
      <c r="AI56" s="92">
        <f t="shared" si="22"/>
        <v>0</v>
      </c>
      <c r="AJ56" s="10">
        <f t="shared" si="23"/>
        <v>0</v>
      </c>
      <c r="AK56" s="25"/>
      <c r="AL56" s="92">
        <f t="shared" si="24"/>
        <v>0</v>
      </c>
      <c r="AM56" s="10">
        <f t="shared" si="25"/>
        <v>0</v>
      </c>
      <c r="AN56" s="25"/>
      <c r="AO56" s="92">
        <f t="shared" si="26"/>
        <v>0</v>
      </c>
      <c r="AP56" s="10">
        <f t="shared" si="27"/>
        <v>0</v>
      </c>
      <c r="AQ56" s="119">
        <f t="shared" si="222"/>
        <v>0</v>
      </c>
      <c r="AR56" s="25"/>
      <c r="AS56" s="92">
        <f t="shared" si="29"/>
        <v>0</v>
      </c>
      <c r="AT56" s="10">
        <f t="shared" si="30"/>
        <v>0</v>
      </c>
      <c r="AU56" s="25"/>
      <c r="AV56" s="92">
        <f t="shared" si="31"/>
        <v>0</v>
      </c>
      <c r="AW56" s="10">
        <f t="shared" si="32"/>
        <v>0</v>
      </c>
      <c r="AX56" s="25"/>
      <c r="AY56" s="92">
        <f t="shared" si="33"/>
        <v>0</v>
      </c>
      <c r="AZ56" s="10">
        <f t="shared" si="34"/>
        <v>0</v>
      </c>
      <c r="BA56" s="119">
        <f t="shared" si="224"/>
        <v>0</v>
      </c>
      <c r="BB56" s="25"/>
      <c r="BC56" s="92">
        <f t="shared" si="36"/>
        <v>0</v>
      </c>
      <c r="BD56" s="10">
        <f t="shared" si="37"/>
        <v>0</v>
      </c>
      <c r="BE56" s="25"/>
      <c r="BF56" s="92">
        <f t="shared" si="38"/>
        <v>0</v>
      </c>
      <c r="BG56" s="10">
        <f t="shared" si="39"/>
        <v>0</v>
      </c>
      <c r="BH56" s="25"/>
      <c r="BI56" s="92">
        <f t="shared" si="40"/>
        <v>0</v>
      </c>
      <c r="BJ56" s="10">
        <f t="shared" si="41"/>
        <v>0</v>
      </c>
      <c r="BK56" s="119">
        <f t="shared" si="221"/>
        <v>0</v>
      </c>
      <c r="BL56" s="25"/>
      <c r="BM56" s="92">
        <f t="shared" si="43"/>
        <v>0</v>
      </c>
      <c r="BN56" s="10">
        <f t="shared" si="44"/>
        <v>0</v>
      </c>
      <c r="BO56" s="25"/>
      <c r="BP56" s="92">
        <f t="shared" si="45"/>
        <v>0</v>
      </c>
      <c r="BQ56" s="10">
        <f t="shared" si="46"/>
        <v>0</v>
      </c>
      <c r="BR56" s="25"/>
      <c r="BS56" s="92">
        <f t="shared" si="47"/>
        <v>0</v>
      </c>
      <c r="BT56" s="10">
        <f t="shared" si="48"/>
        <v>0</v>
      </c>
      <c r="BU56" s="119">
        <f t="shared" si="49"/>
        <v>0</v>
      </c>
      <c r="BV56" s="25"/>
      <c r="BW56" s="92">
        <f t="shared" si="50"/>
        <v>0</v>
      </c>
      <c r="BX56" s="10">
        <f t="shared" si="51"/>
        <v>0</v>
      </c>
      <c r="BY56" s="25"/>
      <c r="BZ56" s="92">
        <f t="shared" si="52"/>
        <v>0</v>
      </c>
      <c r="CA56" s="10">
        <f t="shared" si="53"/>
        <v>0</v>
      </c>
      <c r="CB56" s="25"/>
      <c r="CC56" s="92">
        <f t="shared" si="54"/>
        <v>0</v>
      </c>
      <c r="CD56" s="10">
        <f t="shared" si="55"/>
        <v>0</v>
      </c>
      <c r="CE56" s="119">
        <f t="shared" si="56"/>
        <v>0</v>
      </c>
      <c r="CF56" s="25"/>
      <c r="CG56" s="92">
        <f t="shared" si="57"/>
        <v>0</v>
      </c>
      <c r="CH56" s="10">
        <f t="shared" si="58"/>
        <v>0</v>
      </c>
      <c r="CI56" s="25"/>
      <c r="CJ56" s="92">
        <f t="shared" si="59"/>
        <v>0</v>
      </c>
      <c r="CK56" s="10">
        <f t="shared" si="60"/>
        <v>0</v>
      </c>
      <c r="CL56" s="25"/>
      <c r="CM56" s="92">
        <f t="shared" si="61"/>
        <v>0</v>
      </c>
      <c r="CN56" s="10">
        <f t="shared" si="62"/>
        <v>0</v>
      </c>
      <c r="CO56" s="119">
        <f t="shared" si="63"/>
        <v>0</v>
      </c>
      <c r="CP56" s="25"/>
      <c r="CQ56" s="92">
        <f t="shared" si="64"/>
        <v>0</v>
      </c>
      <c r="CR56" s="10">
        <f t="shared" si="65"/>
        <v>0</v>
      </c>
      <c r="CS56" s="25">
        <f>1</f>
        <v>1</v>
      </c>
      <c r="CT56" s="92">
        <f t="shared" si="66"/>
        <v>150000</v>
      </c>
      <c r="CU56" s="10">
        <f t="shared" si="67"/>
        <v>300000</v>
      </c>
      <c r="CV56" s="25"/>
      <c r="CW56" s="92">
        <f t="shared" si="68"/>
        <v>0</v>
      </c>
      <c r="CX56" s="10">
        <f t="shared" si="69"/>
        <v>0</v>
      </c>
      <c r="CY56" s="119">
        <f t="shared" si="70"/>
        <v>1</v>
      </c>
      <c r="CZ56" s="25"/>
      <c r="DA56" s="92">
        <f t="shared" si="71"/>
        <v>0</v>
      </c>
      <c r="DB56" s="10">
        <f t="shared" si="72"/>
        <v>0</v>
      </c>
      <c r="DC56" s="25"/>
      <c r="DD56" s="92">
        <f t="shared" si="73"/>
        <v>0</v>
      </c>
      <c r="DE56" s="10">
        <f t="shared" si="74"/>
        <v>0</v>
      </c>
      <c r="DF56" s="25"/>
      <c r="DG56" s="92">
        <f t="shared" si="75"/>
        <v>0</v>
      </c>
      <c r="DH56" s="10">
        <f t="shared" si="76"/>
        <v>0</v>
      </c>
      <c r="DI56" s="119">
        <f t="shared" si="77"/>
        <v>0</v>
      </c>
      <c r="DJ56" s="25"/>
      <c r="DK56" s="92">
        <f t="shared" si="78"/>
        <v>0</v>
      </c>
      <c r="DL56" s="10">
        <f t="shared" si="79"/>
        <v>0</v>
      </c>
      <c r="DM56" s="25"/>
      <c r="DN56" s="92">
        <f t="shared" si="80"/>
        <v>0</v>
      </c>
      <c r="DO56" s="10">
        <f t="shared" si="81"/>
        <v>0</v>
      </c>
      <c r="DP56" s="25"/>
      <c r="DQ56" s="92">
        <f t="shared" si="82"/>
        <v>0</v>
      </c>
      <c r="DR56" s="10">
        <f t="shared" si="83"/>
        <v>0</v>
      </c>
      <c r="DS56" s="119">
        <f t="shared" si="84"/>
        <v>0</v>
      </c>
      <c r="DT56" s="25"/>
      <c r="DU56" s="92">
        <f t="shared" si="85"/>
        <v>0</v>
      </c>
      <c r="DV56" s="10">
        <f t="shared" si="86"/>
        <v>0</v>
      </c>
      <c r="DW56" s="25"/>
      <c r="DX56" s="92">
        <f t="shared" si="87"/>
        <v>0</v>
      </c>
      <c r="DY56" s="10">
        <f t="shared" si="88"/>
        <v>0</v>
      </c>
      <c r="DZ56" s="25"/>
      <c r="EA56" s="92">
        <f t="shared" si="89"/>
        <v>0</v>
      </c>
      <c r="EB56" s="10">
        <f t="shared" si="90"/>
        <v>0</v>
      </c>
      <c r="EC56" s="119">
        <f t="shared" si="91"/>
        <v>0</v>
      </c>
      <c r="ED56" s="25"/>
      <c r="EE56" s="92">
        <f t="shared" si="92"/>
        <v>0</v>
      </c>
      <c r="EF56" s="10">
        <f t="shared" si="93"/>
        <v>0</v>
      </c>
      <c r="EG56" s="25"/>
      <c r="EH56" s="92">
        <f t="shared" si="94"/>
        <v>0</v>
      </c>
      <c r="EI56" s="10">
        <f t="shared" si="95"/>
        <v>0</v>
      </c>
      <c r="EJ56" s="25"/>
      <c r="EK56" s="92">
        <f t="shared" si="96"/>
        <v>0</v>
      </c>
      <c r="EL56" s="10">
        <f t="shared" si="97"/>
        <v>0</v>
      </c>
      <c r="EM56" s="119">
        <f t="shared" si="98"/>
        <v>0</v>
      </c>
      <c r="EN56" s="25"/>
      <c r="EO56" s="92">
        <f t="shared" si="99"/>
        <v>0</v>
      </c>
      <c r="EP56" s="10">
        <f t="shared" si="100"/>
        <v>0</v>
      </c>
      <c r="EQ56" s="25"/>
      <c r="ER56" s="92">
        <f t="shared" si="101"/>
        <v>0</v>
      </c>
      <c r="ES56" s="10">
        <f t="shared" si="102"/>
        <v>0</v>
      </c>
      <c r="ET56" s="25"/>
      <c r="EU56" s="92">
        <f t="shared" si="225"/>
        <v>0</v>
      </c>
      <c r="EV56" s="10">
        <f t="shared" si="104"/>
        <v>0</v>
      </c>
      <c r="EW56" s="119">
        <f t="shared" si="226"/>
        <v>0</v>
      </c>
      <c r="EX56" s="25"/>
      <c r="EY56" s="92">
        <f t="shared" si="106"/>
        <v>0</v>
      </c>
      <c r="EZ56" s="10">
        <f t="shared" si="107"/>
        <v>0</v>
      </c>
      <c r="FA56" s="25"/>
      <c r="FB56" s="92">
        <f t="shared" si="108"/>
        <v>0</v>
      </c>
      <c r="FC56" s="10">
        <f t="shared" si="109"/>
        <v>0</v>
      </c>
      <c r="FD56" s="25"/>
      <c r="FE56" s="92">
        <f t="shared" si="110"/>
        <v>0</v>
      </c>
      <c r="FF56" s="10">
        <f t="shared" si="111"/>
        <v>0</v>
      </c>
      <c r="FG56" s="119">
        <f t="shared" si="112"/>
        <v>0</v>
      </c>
      <c r="FH56" s="25"/>
      <c r="FI56" s="92">
        <f t="shared" si="113"/>
        <v>0</v>
      </c>
      <c r="FJ56" s="10">
        <f t="shared" si="114"/>
        <v>0</v>
      </c>
      <c r="FK56" s="25"/>
      <c r="FL56" s="92">
        <f t="shared" si="115"/>
        <v>0</v>
      </c>
      <c r="FM56" s="10">
        <f t="shared" si="116"/>
        <v>0</v>
      </c>
      <c r="FN56" s="25"/>
      <c r="FO56" s="92">
        <f t="shared" si="117"/>
        <v>0</v>
      </c>
      <c r="FP56" s="10">
        <f t="shared" si="118"/>
        <v>0</v>
      </c>
      <c r="FQ56" s="119">
        <f t="shared" si="119"/>
        <v>0</v>
      </c>
      <c r="FR56" s="25"/>
      <c r="FS56" s="92">
        <f t="shared" si="120"/>
        <v>0</v>
      </c>
      <c r="FT56" s="10">
        <f t="shared" si="121"/>
        <v>0</v>
      </c>
      <c r="FU56" s="25"/>
      <c r="FV56" s="92">
        <f t="shared" si="122"/>
        <v>0</v>
      </c>
      <c r="FW56" s="10">
        <f t="shared" si="123"/>
        <v>0</v>
      </c>
      <c r="FX56" s="25"/>
      <c r="FY56" s="92">
        <f t="shared" si="124"/>
        <v>0</v>
      </c>
      <c r="FZ56" s="10">
        <f t="shared" si="125"/>
        <v>0</v>
      </c>
      <c r="GA56" s="119">
        <f t="shared" si="126"/>
        <v>0</v>
      </c>
      <c r="GB56" s="25"/>
      <c r="GC56" s="92">
        <f t="shared" si="127"/>
        <v>0</v>
      </c>
      <c r="GD56" s="10">
        <f t="shared" si="128"/>
        <v>0</v>
      </c>
      <c r="GE56" s="25"/>
      <c r="GF56" s="92">
        <f t="shared" si="129"/>
        <v>0</v>
      </c>
      <c r="GG56" s="10">
        <f t="shared" si="130"/>
        <v>0</v>
      </c>
      <c r="GH56" s="25"/>
      <c r="GI56" s="92">
        <f t="shared" si="131"/>
        <v>0</v>
      </c>
      <c r="GJ56" s="10">
        <f t="shared" si="132"/>
        <v>0</v>
      </c>
      <c r="GK56" s="119">
        <f t="shared" si="133"/>
        <v>0</v>
      </c>
      <c r="GL56" s="25"/>
      <c r="GM56" s="92">
        <f t="shared" si="134"/>
        <v>0</v>
      </c>
      <c r="GN56" s="10">
        <f t="shared" si="135"/>
        <v>0</v>
      </c>
      <c r="GO56" s="25"/>
      <c r="GP56" s="92">
        <f t="shared" si="136"/>
        <v>0</v>
      </c>
      <c r="GQ56" s="10">
        <f t="shared" si="137"/>
        <v>0</v>
      </c>
      <c r="GR56" s="25"/>
      <c r="GS56" s="92">
        <f t="shared" si="138"/>
        <v>0</v>
      </c>
      <c r="GT56" s="10">
        <f t="shared" si="139"/>
        <v>0</v>
      </c>
      <c r="GU56" s="119">
        <f t="shared" si="140"/>
        <v>0</v>
      </c>
      <c r="GV56" s="25"/>
      <c r="GW56" s="92">
        <f t="shared" si="141"/>
        <v>0</v>
      </c>
      <c r="GX56" s="10">
        <f t="shared" si="142"/>
        <v>0</v>
      </c>
      <c r="GY56" s="25"/>
      <c r="GZ56" s="92">
        <f t="shared" si="143"/>
        <v>0</v>
      </c>
      <c r="HA56" s="10">
        <f t="shared" si="144"/>
        <v>0</v>
      </c>
      <c r="HB56" s="25"/>
      <c r="HC56" s="92">
        <f t="shared" si="145"/>
        <v>0</v>
      </c>
      <c r="HD56" s="10">
        <f t="shared" si="146"/>
        <v>0</v>
      </c>
      <c r="HE56" s="119">
        <f t="shared" si="147"/>
        <v>0</v>
      </c>
      <c r="HF56" s="25"/>
      <c r="HG56" s="92">
        <f t="shared" si="148"/>
        <v>0</v>
      </c>
      <c r="HH56" s="10">
        <f t="shared" si="149"/>
        <v>0</v>
      </c>
      <c r="HI56" s="25"/>
      <c r="HJ56" s="92">
        <f t="shared" si="150"/>
        <v>0</v>
      </c>
      <c r="HK56" s="10">
        <f t="shared" si="151"/>
        <v>0</v>
      </c>
      <c r="HL56" s="25"/>
      <c r="HM56" s="92">
        <f t="shared" si="152"/>
        <v>0</v>
      </c>
      <c r="HN56" s="10">
        <f t="shared" si="153"/>
        <v>0</v>
      </c>
      <c r="HO56" s="119">
        <f t="shared" si="154"/>
        <v>0</v>
      </c>
      <c r="HP56" s="25"/>
      <c r="HQ56" s="92">
        <f t="shared" si="155"/>
        <v>0</v>
      </c>
      <c r="HR56" s="10">
        <f t="shared" si="156"/>
        <v>0</v>
      </c>
      <c r="HS56" s="25"/>
      <c r="HT56" s="92">
        <f t="shared" si="157"/>
        <v>0</v>
      </c>
      <c r="HU56" s="10">
        <f t="shared" si="158"/>
        <v>0</v>
      </c>
      <c r="HV56" s="25"/>
      <c r="HW56" s="92">
        <f t="shared" si="159"/>
        <v>0</v>
      </c>
      <c r="HX56" s="10">
        <f t="shared" si="160"/>
        <v>0</v>
      </c>
      <c r="HY56" s="119">
        <f t="shared" si="161"/>
        <v>0</v>
      </c>
      <c r="HZ56" s="25"/>
      <c r="IA56" s="92">
        <f t="shared" si="162"/>
        <v>0</v>
      </c>
      <c r="IB56" s="10">
        <f t="shared" si="163"/>
        <v>0</v>
      </c>
      <c r="IC56" s="25"/>
      <c r="ID56" s="92">
        <f t="shared" si="164"/>
        <v>0</v>
      </c>
      <c r="IE56" s="10">
        <f t="shared" si="165"/>
        <v>0</v>
      </c>
      <c r="IF56" s="25"/>
      <c r="IG56" s="92">
        <f t="shared" si="166"/>
        <v>0</v>
      </c>
      <c r="IH56" s="10">
        <f t="shared" si="167"/>
        <v>0</v>
      </c>
      <c r="II56" s="119">
        <f t="shared" si="168"/>
        <v>0</v>
      </c>
      <c r="IJ56" s="25"/>
      <c r="IK56" s="92">
        <f t="shared" si="169"/>
        <v>0</v>
      </c>
      <c r="IL56" s="10">
        <f t="shared" si="170"/>
        <v>0</v>
      </c>
      <c r="IM56" s="25"/>
      <c r="IN56" s="92">
        <f t="shared" si="171"/>
        <v>0</v>
      </c>
      <c r="IO56" s="10">
        <f t="shared" si="172"/>
        <v>0</v>
      </c>
      <c r="IP56" s="25"/>
      <c r="IQ56" s="92">
        <f t="shared" si="173"/>
        <v>0</v>
      </c>
      <c r="IR56" s="10">
        <f t="shared" si="174"/>
        <v>0</v>
      </c>
      <c r="IS56" s="119">
        <f t="shared" si="175"/>
        <v>0</v>
      </c>
      <c r="IT56" s="25"/>
      <c r="IU56" s="92">
        <f t="shared" si="176"/>
        <v>0</v>
      </c>
      <c r="IV56" s="10">
        <f t="shared" si="177"/>
        <v>0</v>
      </c>
      <c r="IW56" s="25"/>
      <c r="IX56" s="92">
        <f t="shared" si="178"/>
        <v>0</v>
      </c>
      <c r="IY56" s="10">
        <f t="shared" si="179"/>
        <v>0</v>
      </c>
      <c r="IZ56" s="25"/>
      <c r="JA56" s="92">
        <f t="shared" si="180"/>
        <v>0</v>
      </c>
      <c r="JB56" s="10">
        <f t="shared" si="181"/>
        <v>0</v>
      </c>
      <c r="JC56" s="119">
        <f t="shared" si="182"/>
        <v>0</v>
      </c>
      <c r="JD56" s="25"/>
      <c r="JE56" s="92">
        <f t="shared" si="183"/>
        <v>0</v>
      </c>
      <c r="JF56" s="10">
        <f t="shared" si="184"/>
        <v>0</v>
      </c>
      <c r="JG56" s="25"/>
      <c r="JH56" s="92">
        <f t="shared" si="185"/>
        <v>0</v>
      </c>
      <c r="JI56" s="10">
        <f t="shared" si="186"/>
        <v>0</v>
      </c>
      <c r="JJ56" s="25"/>
      <c r="JK56" s="92">
        <f t="shared" si="187"/>
        <v>0</v>
      </c>
      <c r="JL56" s="10">
        <f t="shared" si="188"/>
        <v>0</v>
      </c>
      <c r="JM56" s="119">
        <f t="shared" si="189"/>
        <v>0</v>
      </c>
      <c r="JN56" s="25"/>
      <c r="JO56" s="92">
        <f t="shared" si="190"/>
        <v>0</v>
      </c>
      <c r="JP56" s="10">
        <f t="shared" si="191"/>
        <v>0</v>
      </c>
      <c r="JQ56" s="25"/>
      <c r="JR56" s="92">
        <f t="shared" si="192"/>
        <v>0</v>
      </c>
      <c r="JS56" s="10">
        <f t="shared" si="193"/>
        <v>0</v>
      </c>
      <c r="JT56" s="25"/>
      <c r="JU56" s="92">
        <f t="shared" si="194"/>
        <v>0</v>
      </c>
      <c r="JV56" s="10">
        <f t="shared" si="195"/>
        <v>0</v>
      </c>
      <c r="JW56" s="119">
        <f t="shared" si="196"/>
        <v>0</v>
      </c>
      <c r="JX56" s="25"/>
      <c r="JY56" s="92">
        <f t="shared" si="197"/>
        <v>0</v>
      </c>
      <c r="JZ56" s="10">
        <f t="shared" si="198"/>
        <v>0</v>
      </c>
      <c r="KA56" s="25"/>
      <c r="KB56" s="92">
        <f t="shared" si="199"/>
        <v>0</v>
      </c>
      <c r="KC56" s="10">
        <f t="shared" si="200"/>
        <v>0</v>
      </c>
      <c r="KD56" s="25"/>
      <c r="KE56" s="92">
        <f t="shared" si="201"/>
        <v>0</v>
      </c>
      <c r="KF56" s="10">
        <f t="shared" si="202"/>
        <v>0</v>
      </c>
      <c r="KG56" s="119">
        <f t="shared" si="203"/>
        <v>0</v>
      </c>
      <c r="KH56" s="25"/>
      <c r="KI56" s="92">
        <f t="shared" si="204"/>
        <v>0</v>
      </c>
      <c r="KJ56" s="10">
        <f t="shared" si="205"/>
        <v>0</v>
      </c>
      <c r="KK56" s="25"/>
      <c r="KL56" s="92">
        <f t="shared" si="206"/>
        <v>0</v>
      </c>
      <c r="KM56" s="10">
        <f t="shared" si="207"/>
        <v>0</v>
      </c>
      <c r="KN56" s="25"/>
      <c r="KO56" s="92">
        <f t="shared" si="208"/>
        <v>0</v>
      </c>
      <c r="KP56" s="10">
        <f t="shared" si="209"/>
        <v>0</v>
      </c>
      <c r="KQ56" s="119">
        <f t="shared" si="210"/>
        <v>0</v>
      </c>
      <c r="KR56" s="25"/>
      <c r="KS56" s="92">
        <f t="shared" si="211"/>
        <v>0</v>
      </c>
      <c r="KT56" s="10">
        <f t="shared" si="212"/>
        <v>0</v>
      </c>
      <c r="KU56" s="25"/>
      <c r="KV56" s="92">
        <f t="shared" si="213"/>
        <v>0</v>
      </c>
      <c r="KW56" s="10">
        <f t="shared" si="214"/>
        <v>0</v>
      </c>
      <c r="KX56" s="25"/>
      <c r="KY56" s="92">
        <f t="shared" si="215"/>
        <v>0</v>
      </c>
      <c r="KZ56" s="10">
        <f t="shared" si="216"/>
        <v>0</v>
      </c>
      <c r="LA56" s="119">
        <f t="shared" si="217"/>
        <v>0</v>
      </c>
      <c r="LC56" s="100">
        <f t="shared" si="218"/>
        <v>2</v>
      </c>
      <c r="LD56" s="100">
        <f t="shared" si="5"/>
        <v>600000</v>
      </c>
    </row>
    <row r="57" spans="1:316" x14ac:dyDescent="0.25">
      <c r="A57" s="4" t="s">
        <v>34</v>
      </c>
      <c r="B57" s="12">
        <v>60000</v>
      </c>
      <c r="C57" s="4">
        <v>125000</v>
      </c>
      <c r="D57" s="25"/>
      <c r="E57" s="92">
        <f t="shared" si="445"/>
        <v>0</v>
      </c>
      <c r="F57" s="10">
        <f t="shared" si="446"/>
        <v>0</v>
      </c>
      <c r="G57" s="25"/>
      <c r="H57" s="92">
        <f t="shared" si="447"/>
        <v>0</v>
      </c>
      <c r="I57" s="10">
        <f t="shared" si="448"/>
        <v>0</v>
      </c>
      <c r="J57" s="25"/>
      <c r="K57" s="92">
        <f t="shared" si="449"/>
        <v>0</v>
      </c>
      <c r="L57" s="10">
        <f t="shared" si="450"/>
        <v>0</v>
      </c>
      <c r="M57" s="119">
        <f t="shared" si="223"/>
        <v>0</v>
      </c>
      <c r="N57" s="25"/>
      <c r="O57" s="92">
        <f t="shared" si="8"/>
        <v>0</v>
      </c>
      <c r="P57" s="10">
        <f t="shared" si="9"/>
        <v>0</v>
      </c>
      <c r="Q57" s="25"/>
      <c r="R57" s="92">
        <f t="shared" si="10"/>
        <v>0</v>
      </c>
      <c r="S57" s="10">
        <f t="shared" si="11"/>
        <v>0</v>
      </c>
      <c r="T57" s="25"/>
      <c r="U57" s="92">
        <f t="shared" si="12"/>
        <v>0</v>
      </c>
      <c r="V57" s="10">
        <f t="shared" si="13"/>
        <v>0</v>
      </c>
      <c r="W57" s="119">
        <f t="shared" si="219"/>
        <v>0</v>
      </c>
      <c r="X57" s="25"/>
      <c r="Y57" s="92">
        <f t="shared" si="15"/>
        <v>0</v>
      </c>
      <c r="Z57" s="10">
        <f t="shared" si="16"/>
        <v>0</v>
      </c>
      <c r="AA57" s="25"/>
      <c r="AB57" s="92">
        <f t="shared" si="17"/>
        <v>0</v>
      </c>
      <c r="AC57" s="10">
        <f t="shared" si="18"/>
        <v>0</v>
      </c>
      <c r="AD57" s="25"/>
      <c r="AE57" s="92">
        <f t="shared" si="19"/>
        <v>0</v>
      </c>
      <c r="AF57" s="10">
        <f t="shared" si="20"/>
        <v>0</v>
      </c>
      <c r="AG57" s="119">
        <f t="shared" si="220"/>
        <v>0</v>
      </c>
      <c r="AH57" s="25"/>
      <c r="AI57" s="92">
        <f t="shared" si="22"/>
        <v>0</v>
      </c>
      <c r="AJ57" s="10">
        <f t="shared" si="23"/>
        <v>0</v>
      </c>
      <c r="AK57" s="25"/>
      <c r="AL57" s="92">
        <f t="shared" si="24"/>
        <v>0</v>
      </c>
      <c r="AM57" s="10">
        <f t="shared" si="25"/>
        <v>0</v>
      </c>
      <c r="AN57" s="25"/>
      <c r="AO57" s="92">
        <f t="shared" si="26"/>
        <v>0</v>
      </c>
      <c r="AP57" s="10">
        <f t="shared" si="27"/>
        <v>0</v>
      </c>
      <c r="AQ57" s="119">
        <f t="shared" si="222"/>
        <v>0</v>
      </c>
      <c r="AR57" s="25"/>
      <c r="AS57" s="92">
        <f t="shared" si="29"/>
        <v>0</v>
      </c>
      <c r="AT57" s="10">
        <f t="shared" si="30"/>
        <v>0</v>
      </c>
      <c r="AU57" s="25"/>
      <c r="AV57" s="92">
        <f t="shared" si="31"/>
        <v>0</v>
      </c>
      <c r="AW57" s="10">
        <f t="shared" si="32"/>
        <v>0</v>
      </c>
      <c r="AX57" s="25"/>
      <c r="AY57" s="92">
        <f t="shared" si="33"/>
        <v>0</v>
      </c>
      <c r="AZ57" s="10">
        <f t="shared" si="34"/>
        <v>0</v>
      </c>
      <c r="BA57" s="119">
        <f t="shared" si="224"/>
        <v>0</v>
      </c>
      <c r="BB57" s="25"/>
      <c r="BC57" s="92">
        <f t="shared" si="36"/>
        <v>0</v>
      </c>
      <c r="BD57" s="10">
        <f t="shared" si="37"/>
        <v>0</v>
      </c>
      <c r="BE57" s="25"/>
      <c r="BF57" s="92">
        <f t="shared" si="38"/>
        <v>0</v>
      </c>
      <c r="BG57" s="10">
        <f t="shared" si="39"/>
        <v>0</v>
      </c>
      <c r="BH57" s="25"/>
      <c r="BI57" s="92">
        <f t="shared" si="40"/>
        <v>0</v>
      </c>
      <c r="BJ57" s="10">
        <f t="shared" si="41"/>
        <v>0</v>
      </c>
      <c r="BK57" s="119">
        <f t="shared" si="221"/>
        <v>0</v>
      </c>
      <c r="BL57" s="25"/>
      <c r="BM57" s="92">
        <f t="shared" si="43"/>
        <v>0</v>
      </c>
      <c r="BN57" s="10">
        <f t="shared" si="44"/>
        <v>0</v>
      </c>
      <c r="BO57" s="25"/>
      <c r="BP57" s="92">
        <f t="shared" si="45"/>
        <v>0</v>
      </c>
      <c r="BQ57" s="10">
        <f t="shared" si="46"/>
        <v>0</v>
      </c>
      <c r="BR57" s="25"/>
      <c r="BS57" s="92">
        <f t="shared" si="47"/>
        <v>0</v>
      </c>
      <c r="BT57" s="10">
        <f t="shared" si="48"/>
        <v>0</v>
      </c>
      <c r="BU57" s="119">
        <f t="shared" si="49"/>
        <v>0</v>
      </c>
      <c r="BV57" s="25"/>
      <c r="BW57" s="92">
        <f t="shared" si="50"/>
        <v>0</v>
      </c>
      <c r="BX57" s="10">
        <f t="shared" si="51"/>
        <v>0</v>
      </c>
      <c r="BY57" s="25">
        <f>2</f>
        <v>2</v>
      </c>
      <c r="BZ57" s="92">
        <f t="shared" si="52"/>
        <v>120000</v>
      </c>
      <c r="CA57" s="10">
        <f t="shared" si="53"/>
        <v>250000</v>
      </c>
      <c r="CB57" s="25"/>
      <c r="CC57" s="92">
        <f t="shared" si="54"/>
        <v>0</v>
      </c>
      <c r="CD57" s="10">
        <f t="shared" si="55"/>
        <v>0</v>
      </c>
      <c r="CE57" s="119">
        <f t="shared" si="56"/>
        <v>2</v>
      </c>
      <c r="CF57" s="25"/>
      <c r="CG57" s="92">
        <f t="shared" si="57"/>
        <v>0</v>
      </c>
      <c r="CH57" s="10">
        <f t="shared" si="58"/>
        <v>0</v>
      </c>
      <c r="CI57" s="25"/>
      <c r="CJ57" s="92">
        <f t="shared" si="59"/>
        <v>0</v>
      </c>
      <c r="CK57" s="10">
        <f t="shared" si="60"/>
        <v>0</v>
      </c>
      <c r="CL57" s="25"/>
      <c r="CM57" s="92">
        <f t="shared" si="61"/>
        <v>0</v>
      </c>
      <c r="CN57" s="10">
        <f t="shared" si="62"/>
        <v>0</v>
      </c>
      <c r="CO57" s="119">
        <f t="shared" si="63"/>
        <v>0</v>
      </c>
      <c r="CP57" s="25"/>
      <c r="CQ57" s="92">
        <f t="shared" si="64"/>
        <v>0</v>
      </c>
      <c r="CR57" s="10">
        <f t="shared" si="65"/>
        <v>0</v>
      </c>
      <c r="CS57" s="25"/>
      <c r="CT57" s="92">
        <f t="shared" si="66"/>
        <v>0</v>
      </c>
      <c r="CU57" s="10">
        <f t="shared" si="67"/>
        <v>0</v>
      </c>
      <c r="CV57" s="25"/>
      <c r="CW57" s="92">
        <f t="shared" si="68"/>
        <v>0</v>
      </c>
      <c r="CX57" s="10">
        <f t="shared" si="69"/>
        <v>0</v>
      </c>
      <c r="CY57" s="119">
        <f t="shared" si="70"/>
        <v>0</v>
      </c>
      <c r="CZ57" s="25"/>
      <c r="DA57" s="92">
        <f t="shared" si="71"/>
        <v>0</v>
      </c>
      <c r="DB57" s="10">
        <f t="shared" si="72"/>
        <v>0</v>
      </c>
      <c r="DC57" s="25"/>
      <c r="DD57" s="92">
        <f t="shared" si="73"/>
        <v>0</v>
      </c>
      <c r="DE57" s="10">
        <f t="shared" si="74"/>
        <v>0</v>
      </c>
      <c r="DF57" s="25"/>
      <c r="DG57" s="92">
        <f t="shared" si="75"/>
        <v>0</v>
      </c>
      <c r="DH57" s="10">
        <f t="shared" si="76"/>
        <v>0</v>
      </c>
      <c r="DI57" s="119">
        <f t="shared" si="77"/>
        <v>0</v>
      </c>
      <c r="DJ57" s="25">
        <v>1</v>
      </c>
      <c r="DK57" s="92">
        <f t="shared" si="78"/>
        <v>60000</v>
      </c>
      <c r="DL57" s="10">
        <f t="shared" si="79"/>
        <v>125000</v>
      </c>
      <c r="DM57" s="25"/>
      <c r="DN57" s="92">
        <f t="shared" si="80"/>
        <v>0</v>
      </c>
      <c r="DO57" s="10">
        <f t="shared" si="81"/>
        <v>0</v>
      </c>
      <c r="DP57" s="25"/>
      <c r="DQ57" s="92">
        <f t="shared" si="82"/>
        <v>0</v>
      </c>
      <c r="DR57" s="10">
        <f t="shared" si="83"/>
        <v>0</v>
      </c>
      <c r="DS57" s="119">
        <f t="shared" si="84"/>
        <v>1</v>
      </c>
      <c r="DT57" s="25"/>
      <c r="DU57" s="92">
        <f t="shared" si="85"/>
        <v>0</v>
      </c>
      <c r="DV57" s="10">
        <f t="shared" si="86"/>
        <v>0</v>
      </c>
      <c r="DW57" s="25"/>
      <c r="DX57" s="92">
        <f t="shared" si="87"/>
        <v>0</v>
      </c>
      <c r="DY57" s="10">
        <f t="shared" si="88"/>
        <v>0</v>
      </c>
      <c r="DZ57" s="25"/>
      <c r="EA57" s="92">
        <f t="shared" si="89"/>
        <v>0</v>
      </c>
      <c r="EB57" s="10">
        <f t="shared" si="90"/>
        <v>0</v>
      </c>
      <c r="EC57" s="119">
        <f t="shared" si="91"/>
        <v>0</v>
      </c>
      <c r="ED57" s="25"/>
      <c r="EE57" s="92">
        <f t="shared" si="92"/>
        <v>0</v>
      </c>
      <c r="EF57" s="10">
        <f t="shared" si="93"/>
        <v>0</v>
      </c>
      <c r="EG57" s="25"/>
      <c r="EH57" s="92">
        <f t="shared" si="94"/>
        <v>0</v>
      </c>
      <c r="EI57" s="10">
        <f t="shared" si="95"/>
        <v>0</v>
      </c>
      <c r="EJ57" s="25"/>
      <c r="EK57" s="92">
        <f t="shared" si="96"/>
        <v>0</v>
      </c>
      <c r="EL57" s="10">
        <f t="shared" si="97"/>
        <v>0</v>
      </c>
      <c r="EM57" s="119">
        <f t="shared" si="98"/>
        <v>0</v>
      </c>
      <c r="EN57" s="25">
        <v>1</v>
      </c>
      <c r="EO57" s="92">
        <f t="shared" si="99"/>
        <v>60000</v>
      </c>
      <c r="EP57" s="10">
        <f t="shared" si="100"/>
        <v>125000</v>
      </c>
      <c r="EQ57" s="25"/>
      <c r="ER57" s="92">
        <f t="shared" si="101"/>
        <v>0</v>
      </c>
      <c r="ES57" s="10">
        <f t="shared" si="102"/>
        <v>0</v>
      </c>
      <c r="ET57" s="25"/>
      <c r="EU57" s="92">
        <f t="shared" si="225"/>
        <v>0</v>
      </c>
      <c r="EV57" s="10">
        <f t="shared" si="104"/>
        <v>0</v>
      </c>
      <c r="EW57" s="119">
        <f t="shared" si="226"/>
        <v>1</v>
      </c>
      <c r="EX57" s="25">
        <f>1</f>
        <v>1</v>
      </c>
      <c r="EY57" s="92">
        <f t="shared" si="106"/>
        <v>60000</v>
      </c>
      <c r="EZ57" s="10">
        <f t="shared" si="107"/>
        <v>125000</v>
      </c>
      <c r="FA57" s="25"/>
      <c r="FB57" s="92">
        <f t="shared" si="108"/>
        <v>0</v>
      </c>
      <c r="FC57" s="10">
        <f t="shared" si="109"/>
        <v>0</v>
      </c>
      <c r="FD57" s="25"/>
      <c r="FE57" s="92">
        <f t="shared" si="110"/>
        <v>0</v>
      </c>
      <c r="FF57" s="10">
        <f t="shared" si="111"/>
        <v>0</v>
      </c>
      <c r="FG57" s="119">
        <f t="shared" si="112"/>
        <v>1</v>
      </c>
      <c r="FH57" s="25"/>
      <c r="FI57" s="92">
        <f t="shared" si="113"/>
        <v>0</v>
      </c>
      <c r="FJ57" s="10">
        <f t="shared" si="114"/>
        <v>0</v>
      </c>
      <c r="FK57" s="25"/>
      <c r="FL57" s="92">
        <f t="shared" si="115"/>
        <v>0</v>
      </c>
      <c r="FM57" s="10">
        <f t="shared" si="116"/>
        <v>0</v>
      </c>
      <c r="FN57" s="25"/>
      <c r="FO57" s="92">
        <f t="shared" si="117"/>
        <v>0</v>
      </c>
      <c r="FP57" s="10">
        <f t="shared" si="118"/>
        <v>0</v>
      </c>
      <c r="FQ57" s="119">
        <f t="shared" si="119"/>
        <v>0</v>
      </c>
      <c r="FR57" s="25">
        <v>1</v>
      </c>
      <c r="FS57" s="92">
        <f t="shared" si="120"/>
        <v>60000</v>
      </c>
      <c r="FT57" s="10">
        <f t="shared" si="121"/>
        <v>125000</v>
      </c>
      <c r="FU57" s="25"/>
      <c r="FV57" s="92">
        <f t="shared" si="122"/>
        <v>0</v>
      </c>
      <c r="FW57" s="10">
        <f t="shared" si="123"/>
        <v>0</v>
      </c>
      <c r="FX57" s="25"/>
      <c r="FY57" s="92">
        <f t="shared" si="124"/>
        <v>0</v>
      </c>
      <c r="FZ57" s="10">
        <f t="shared" si="125"/>
        <v>0</v>
      </c>
      <c r="GA57" s="119">
        <f t="shared" si="126"/>
        <v>1</v>
      </c>
      <c r="GB57" s="25"/>
      <c r="GC57" s="92">
        <f t="shared" si="127"/>
        <v>0</v>
      </c>
      <c r="GD57" s="10">
        <f t="shared" si="128"/>
        <v>0</v>
      </c>
      <c r="GE57" s="25"/>
      <c r="GF57" s="92">
        <f t="shared" si="129"/>
        <v>0</v>
      </c>
      <c r="GG57" s="10">
        <f t="shared" si="130"/>
        <v>0</v>
      </c>
      <c r="GH57" s="25"/>
      <c r="GI57" s="92">
        <f t="shared" si="131"/>
        <v>0</v>
      </c>
      <c r="GJ57" s="10">
        <f t="shared" si="132"/>
        <v>0</v>
      </c>
      <c r="GK57" s="119">
        <f t="shared" si="133"/>
        <v>0</v>
      </c>
      <c r="GL57" s="25"/>
      <c r="GM57" s="92">
        <f t="shared" si="134"/>
        <v>0</v>
      </c>
      <c r="GN57" s="10">
        <f t="shared" si="135"/>
        <v>0</v>
      </c>
      <c r="GO57" s="25"/>
      <c r="GP57" s="92">
        <f t="shared" si="136"/>
        <v>0</v>
      </c>
      <c r="GQ57" s="10">
        <f t="shared" si="137"/>
        <v>0</v>
      </c>
      <c r="GR57" s="25"/>
      <c r="GS57" s="92">
        <f t="shared" si="138"/>
        <v>0</v>
      </c>
      <c r="GT57" s="10">
        <f t="shared" si="139"/>
        <v>0</v>
      </c>
      <c r="GU57" s="119">
        <f t="shared" si="140"/>
        <v>0</v>
      </c>
      <c r="GV57" s="25"/>
      <c r="GW57" s="92">
        <f t="shared" si="141"/>
        <v>0</v>
      </c>
      <c r="GX57" s="10">
        <f t="shared" si="142"/>
        <v>0</v>
      </c>
      <c r="GY57" s="25"/>
      <c r="GZ57" s="92">
        <f t="shared" si="143"/>
        <v>0</v>
      </c>
      <c r="HA57" s="10">
        <f t="shared" si="144"/>
        <v>0</v>
      </c>
      <c r="HB57" s="25"/>
      <c r="HC57" s="92">
        <f t="shared" si="145"/>
        <v>0</v>
      </c>
      <c r="HD57" s="10">
        <f t="shared" si="146"/>
        <v>0</v>
      </c>
      <c r="HE57" s="119">
        <f t="shared" si="147"/>
        <v>0</v>
      </c>
      <c r="HF57" s="25"/>
      <c r="HG57" s="92">
        <f t="shared" si="148"/>
        <v>0</v>
      </c>
      <c r="HH57" s="10">
        <f t="shared" si="149"/>
        <v>0</v>
      </c>
      <c r="HI57" s="25"/>
      <c r="HJ57" s="92">
        <f t="shared" si="150"/>
        <v>0</v>
      </c>
      <c r="HK57" s="10">
        <f t="shared" si="151"/>
        <v>0</v>
      </c>
      <c r="HL57" s="25"/>
      <c r="HM57" s="92">
        <f t="shared" si="152"/>
        <v>0</v>
      </c>
      <c r="HN57" s="10">
        <f t="shared" si="153"/>
        <v>0</v>
      </c>
      <c r="HO57" s="119">
        <f t="shared" si="154"/>
        <v>0</v>
      </c>
      <c r="HP57" s="25">
        <v>1</v>
      </c>
      <c r="HQ57" s="92">
        <f t="shared" si="155"/>
        <v>60000</v>
      </c>
      <c r="HR57" s="10">
        <f t="shared" si="156"/>
        <v>125000</v>
      </c>
      <c r="HS57" s="25"/>
      <c r="HT57" s="92">
        <f t="shared" si="157"/>
        <v>0</v>
      </c>
      <c r="HU57" s="10">
        <f t="shared" si="158"/>
        <v>0</v>
      </c>
      <c r="HV57" s="25"/>
      <c r="HW57" s="92">
        <f t="shared" si="159"/>
        <v>0</v>
      </c>
      <c r="HX57" s="10">
        <f t="shared" si="160"/>
        <v>0</v>
      </c>
      <c r="HY57" s="119">
        <f t="shared" si="161"/>
        <v>1</v>
      </c>
      <c r="HZ57" s="25"/>
      <c r="IA57" s="92">
        <f t="shared" si="162"/>
        <v>0</v>
      </c>
      <c r="IB57" s="10">
        <f t="shared" si="163"/>
        <v>0</v>
      </c>
      <c r="IC57" s="25"/>
      <c r="ID57" s="92">
        <f t="shared" si="164"/>
        <v>0</v>
      </c>
      <c r="IE57" s="10">
        <f t="shared" si="165"/>
        <v>0</v>
      </c>
      <c r="IF57" s="25"/>
      <c r="IG57" s="92">
        <f t="shared" si="166"/>
        <v>0</v>
      </c>
      <c r="IH57" s="10">
        <f t="shared" si="167"/>
        <v>0</v>
      </c>
      <c r="II57" s="119">
        <f t="shared" si="168"/>
        <v>0</v>
      </c>
      <c r="IJ57" s="25"/>
      <c r="IK57" s="92">
        <f t="shared" si="169"/>
        <v>0</v>
      </c>
      <c r="IL57" s="10">
        <f t="shared" si="170"/>
        <v>0</v>
      </c>
      <c r="IM57" s="25">
        <v>1</v>
      </c>
      <c r="IN57" s="92">
        <f t="shared" si="171"/>
        <v>60000</v>
      </c>
      <c r="IO57" s="10">
        <f t="shared" si="172"/>
        <v>125000</v>
      </c>
      <c r="IP57" s="25"/>
      <c r="IQ57" s="92">
        <f t="shared" si="173"/>
        <v>0</v>
      </c>
      <c r="IR57" s="10">
        <f t="shared" si="174"/>
        <v>0</v>
      </c>
      <c r="IS57" s="119">
        <f t="shared" si="175"/>
        <v>1</v>
      </c>
      <c r="IT57" s="25"/>
      <c r="IU57" s="92">
        <f t="shared" si="176"/>
        <v>0</v>
      </c>
      <c r="IV57" s="10">
        <f t="shared" si="177"/>
        <v>0</v>
      </c>
      <c r="IW57" s="25"/>
      <c r="IX57" s="92">
        <f t="shared" si="178"/>
        <v>0</v>
      </c>
      <c r="IY57" s="10">
        <f t="shared" si="179"/>
        <v>0</v>
      </c>
      <c r="IZ57" s="25"/>
      <c r="JA57" s="92">
        <f t="shared" si="180"/>
        <v>0</v>
      </c>
      <c r="JB57" s="10">
        <f t="shared" si="181"/>
        <v>0</v>
      </c>
      <c r="JC57" s="119">
        <f t="shared" si="182"/>
        <v>0</v>
      </c>
      <c r="JD57" s="25"/>
      <c r="JE57" s="92">
        <f t="shared" si="183"/>
        <v>0</v>
      </c>
      <c r="JF57" s="10">
        <f t="shared" si="184"/>
        <v>0</v>
      </c>
      <c r="JG57" s="25"/>
      <c r="JH57" s="92">
        <f t="shared" si="185"/>
        <v>0</v>
      </c>
      <c r="JI57" s="10">
        <f t="shared" si="186"/>
        <v>0</v>
      </c>
      <c r="JJ57" s="25"/>
      <c r="JK57" s="92">
        <f t="shared" si="187"/>
        <v>0</v>
      </c>
      <c r="JL57" s="10">
        <f t="shared" si="188"/>
        <v>0</v>
      </c>
      <c r="JM57" s="119">
        <f t="shared" si="189"/>
        <v>0</v>
      </c>
      <c r="JN57" s="25"/>
      <c r="JO57" s="92">
        <f t="shared" si="190"/>
        <v>0</v>
      </c>
      <c r="JP57" s="10">
        <f t="shared" si="191"/>
        <v>0</v>
      </c>
      <c r="JQ57" s="25"/>
      <c r="JR57" s="92">
        <f t="shared" si="192"/>
        <v>0</v>
      </c>
      <c r="JS57" s="10">
        <f t="shared" si="193"/>
        <v>0</v>
      </c>
      <c r="JT57" s="25"/>
      <c r="JU57" s="92">
        <f t="shared" si="194"/>
        <v>0</v>
      </c>
      <c r="JV57" s="10">
        <f t="shared" si="195"/>
        <v>0</v>
      </c>
      <c r="JW57" s="119">
        <f t="shared" si="196"/>
        <v>0</v>
      </c>
      <c r="JX57" s="25"/>
      <c r="JY57" s="92">
        <f t="shared" si="197"/>
        <v>0</v>
      </c>
      <c r="JZ57" s="10">
        <f t="shared" si="198"/>
        <v>0</v>
      </c>
      <c r="KA57" s="25"/>
      <c r="KB57" s="92">
        <f t="shared" si="199"/>
        <v>0</v>
      </c>
      <c r="KC57" s="10">
        <f t="shared" si="200"/>
        <v>0</v>
      </c>
      <c r="KD57" s="25"/>
      <c r="KE57" s="92">
        <f t="shared" si="201"/>
        <v>0</v>
      </c>
      <c r="KF57" s="10">
        <f t="shared" si="202"/>
        <v>0</v>
      </c>
      <c r="KG57" s="119">
        <f t="shared" si="203"/>
        <v>0</v>
      </c>
      <c r="KH57" s="25"/>
      <c r="KI57" s="92">
        <f t="shared" si="204"/>
        <v>0</v>
      </c>
      <c r="KJ57" s="10">
        <f t="shared" si="205"/>
        <v>0</v>
      </c>
      <c r="KK57" s="25"/>
      <c r="KL57" s="92">
        <f t="shared" si="206"/>
        <v>0</v>
      </c>
      <c r="KM57" s="10">
        <f t="shared" si="207"/>
        <v>0</v>
      </c>
      <c r="KN57" s="25"/>
      <c r="KO57" s="92">
        <f t="shared" si="208"/>
        <v>0</v>
      </c>
      <c r="KP57" s="10">
        <f t="shared" si="209"/>
        <v>0</v>
      </c>
      <c r="KQ57" s="119">
        <f t="shared" si="210"/>
        <v>0</v>
      </c>
      <c r="KR57" s="25"/>
      <c r="KS57" s="92">
        <f t="shared" si="211"/>
        <v>0</v>
      </c>
      <c r="KT57" s="10">
        <f t="shared" si="212"/>
        <v>0</v>
      </c>
      <c r="KU57" s="25"/>
      <c r="KV57" s="92">
        <f t="shared" si="213"/>
        <v>0</v>
      </c>
      <c r="KW57" s="10">
        <f t="shared" si="214"/>
        <v>0</v>
      </c>
      <c r="KX57" s="25"/>
      <c r="KY57" s="92">
        <f t="shared" si="215"/>
        <v>0</v>
      </c>
      <c r="KZ57" s="10">
        <f t="shared" si="216"/>
        <v>0</v>
      </c>
      <c r="LA57" s="119">
        <f t="shared" si="217"/>
        <v>0</v>
      </c>
      <c r="LC57" s="100">
        <f t="shared" si="218"/>
        <v>8</v>
      </c>
      <c r="LD57" s="100">
        <f t="shared" si="5"/>
        <v>1000000</v>
      </c>
    </row>
    <row r="58" spans="1:316" x14ac:dyDescent="0.25">
      <c r="A58" s="4" t="s">
        <v>40</v>
      </c>
      <c r="B58" s="12">
        <v>25000</v>
      </c>
      <c r="C58" s="4">
        <v>50000</v>
      </c>
      <c r="D58" s="25"/>
      <c r="E58" s="92">
        <f t="shared" si="445"/>
        <v>0</v>
      </c>
      <c r="F58" s="10">
        <f t="shared" si="446"/>
        <v>0</v>
      </c>
      <c r="G58" s="25"/>
      <c r="H58" s="92">
        <f t="shared" si="447"/>
        <v>0</v>
      </c>
      <c r="I58" s="10">
        <f t="shared" si="448"/>
        <v>0</v>
      </c>
      <c r="J58" s="25"/>
      <c r="K58" s="92">
        <f t="shared" si="449"/>
        <v>0</v>
      </c>
      <c r="L58" s="10">
        <f t="shared" si="450"/>
        <v>0</v>
      </c>
      <c r="M58" s="119">
        <f t="shared" si="223"/>
        <v>0</v>
      </c>
      <c r="N58" s="25"/>
      <c r="O58" s="92">
        <f t="shared" si="8"/>
        <v>0</v>
      </c>
      <c r="P58" s="10">
        <f t="shared" si="9"/>
        <v>0</v>
      </c>
      <c r="Q58" s="25"/>
      <c r="R58" s="92">
        <f t="shared" si="10"/>
        <v>0</v>
      </c>
      <c r="S58" s="10">
        <f t="shared" si="11"/>
        <v>0</v>
      </c>
      <c r="T58" s="25"/>
      <c r="U58" s="92">
        <f t="shared" si="12"/>
        <v>0</v>
      </c>
      <c r="V58" s="10">
        <f t="shared" si="13"/>
        <v>0</v>
      </c>
      <c r="W58" s="119">
        <f t="shared" si="219"/>
        <v>0</v>
      </c>
      <c r="X58" s="25"/>
      <c r="Y58" s="92">
        <f t="shared" si="15"/>
        <v>0</v>
      </c>
      <c r="Z58" s="10">
        <f t="shared" si="16"/>
        <v>0</v>
      </c>
      <c r="AA58" s="25"/>
      <c r="AB58" s="92">
        <f t="shared" si="17"/>
        <v>0</v>
      </c>
      <c r="AC58" s="10">
        <f t="shared" si="18"/>
        <v>0</v>
      </c>
      <c r="AD58" s="25"/>
      <c r="AE58" s="92">
        <f t="shared" si="19"/>
        <v>0</v>
      </c>
      <c r="AF58" s="10">
        <f t="shared" si="20"/>
        <v>0</v>
      </c>
      <c r="AG58" s="119">
        <f t="shared" si="220"/>
        <v>0</v>
      </c>
      <c r="AH58" s="25"/>
      <c r="AI58" s="92">
        <f t="shared" si="22"/>
        <v>0</v>
      </c>
      <c r="AJ58" s="10">
        <f t="shared" si="23"/>
        <v>0</v>
      </c>
      <c r="AK58" s="25"/>
      <c r="AL58" s="92">
        <f t="shared" si="24"/>
        <v>0</v>
      </c>
      <c r="AM58" s="10">
        <f t="shared" si="25"/>
        <v>0</v>
      </c>
      <c r="AN58" s="25"/>
      <c r="AO58" s="92">
        <f t="shared" si="26"/>
        <v>0</v>
      </c>
      <c r="AP58" s="10">
        <f t="shared" si="27"/>
        <v>0</v>
      </c>
      <c r="AQ58" s="119">
        <f t="shared" si="222"/>
        <v>0</v>
      </c>
      <c r="AR58" s="25"/>
      <c r="AS58" s="92">
        <f t="shared" si="29"/>
        <v>0</v>
      </c>
      <c r="AT58" s="10">
        <f t="shared" si="30"/>
        <v>0</v>
      </c>
      <c r="AU58" s="25"/>
      <c r="AV58" s="92">
        <f t="shared" si="31"/>
        <v>0</v>
      </c>
      <c r="AW58" s="10">
        <f t="shared" si="32"/>
        <v>0</v>
      </c>
      <c r="AX58" s="25"/>
      <c r="AY58" s="92">
        <f t="shared" si="33"/>
        <v>0</v>
      </c>
      <c r="AZ58" s="10">
        <f t="shared" si="34"/>
        <v>0</v>
      </c>
      <c r="BA58" s="119">
        <f t="shared" si="224"/>
        <v>0</v>
      </c>
      <c r="BB58" s="25"/>
      <c r="BC58" s="92">
        <f t="shared" si="36"/>
        <v>0</v>
      </c>
      <c r="BD58" s="10">
        <f t="shared" si="37"/>
        <v>0</v>
      </c>
      <c r="BE58" s="25"/>
      <c r="BF58" s="92">
        <f t="shared" si="38"/>
        <v>0</v>
      </c>
      <c r="BG58" s="10">
        <f t="shared" si="39"/>
        <v>0</v>
      </c>
      <c r="BH58" s="25"/>
      <c r="BI58" s="92">
        <f t="shared" si="40"/>
        <v>0</v>
      </c>
      <c r="BJ58" s="10">
        <f t="shared" si="41"/>
        <v>0</v>
      </c>
      <c r="BK58" s="119">
        <f t="shared" si="221"/>
        <v>0</v>
      </c>
      <c r="BL58" s="25"/>
      <c r="BM58" s="92">
        <f t="shared" si="43"/>
        <v>0</v>
      </c>
      <c r="BN58" s="10">
        <f t="shared" si="44"/>
        <v>0</v>
      </c>
      <c r="BO58" s="25"/>
      <c r="BP58" s="92">
        <f t="shared" si="45"/>
        <v>0</v>
      </c>
      <c r="BQ58" s="10">
        <f t="shared" si="46"/>
        <v>0</v>
      </c>
      <c r="BR58" s="25"/>
      <c r="BS58" s="92">
        <f t="shared" si="47"/>
        <v>0</v>
      </c>
      <c r="BT58" s="10">
        <f t="shared" si="48"/>
        <v>0</v>
      </c>
      <c r="BU58" s="119">
        <f t="shared" si="49"/>
        <v>0</v>
      </c>
      <c r="BV58" s="25"/>
      <c r="BW58" s="92">
        <f t="shared" si="50"/>
        <v>0</v>
      </c>
      <c r="BX58" s="10">
        <f t="shared" si="51"/>
        <v>0</v>
      </c>
      <c r="BY58" s="25"/>
      <c r="BZ58" s="92">
        <f t="shared" si="52"/>
        <v>0</v>
      </c>
      <c r="CA58" s="10">
        <f t="shared" si="53"/>
        <v>0</v>
      </c>
      <c r="CB58" s="25"/>
      <c r="CC58" s="92">
        <f t="shared" si="54"/>
        <v>0</v>
      </c>
      <c r="CD58" s="10">
        <f t="shared" si="55"/>
        <v>0</v>
      </c>
      <c r="CE58" s="119">
        <f t="shared" si="56"/>
        <v>0</v>
      </c>
      <c r="CF58" s="25"/>
      <c r="CG58" s="92">
        <f t="shared" si="57"/>
        <v>0</v>
      </c>
      <c r="CH58" s="10">
        <f t="shared" si="58"/>
        <v>0</v>
      </c>
      <c r="CI58" s="25"/>
      <c r="CJ58" s="92">
        <f t="shared" si="59"/>
        <v>0</v>
      </c>
      <c r="CK58" s="10">
        <f t="shared" si="60"/>
        <v>0</v>
      </c>
      <c r="CL58" s="25"/>
      <c r="CM58" s="92">
        <f t="shared" si="61"/>
        <v>0</v>
      </c>
      <c r="CN58" s="10">
        <f t="shared" si="62"/>
        <v>0</v>
      </c>
      <c r="CO58" s="119">
        <f t="shared" si="63"/>
        <v>0</v>
      </c>
      <c r="CP58" s="25"/>
      <c r="CQ58" s="92">
        <f t="shared" si="64"/>
        <v>0</v>
      </c>
      <c r="CR58" s="10">
        <f t="shared" si="65"/>
        <v>0</v>
      </c>
      <c r="CS58" s="25"/>
      <c r="CT58" s="92">
        <f t="shared" si="66"/>
        <v>0</v>
      </c>
      <c r="CU58" s="10">
        <f t="shared" si="67"/>
        <v>0</v>
      </c>
      <c r="CV58" s="25"/>
      <c r="CW58" s="92">
        <f t="shared" si="68"/>
        <v>0</v>
      </c>
      <c r="CX58" s="10">
        <f t="shared" si="69"/>
        <v>0</v>
      </c>
      <c r="CY58" s="119">
        <f t="shared" si="70"/>
        <v>0</v>
      </c>
      <c r="CZ58" s="25"/>
      <c r="DA58" s="92">
        <f t="shared" si="71"/>
        <v>0</v>
      </c>
      <c r="DB58" s="10">
        <f t="shared" si="72"/>
        <v>0</v>
      </c>
      <c r="DC58" s="25"/>
      <c r="DD58" s="92">
        <f t="shared" si="73"/>
        <v>0</v>
      </c>
      <c r="DE58" s="10">
        <f t="shared" si="74"/>
        <v>0</v>
      </c>
      <c r="DF58" s="25"/>
      <c r="DG58" s="92">
        <f t="shared" si="75"/>
        <v>0</v>
      </c>
      <c r="DH58" s="10">
        <f t="shared" si="76"/>
        <v>0</v>
      </c>
      <c r="DI58" s="119">
        <f t="shared" si="77"/>
        <v>0</v>
      </c>
      <c r="DJ58" s="25"/>
      <c r="DK58" s="92">
        <f t="shared" si="78"/>
        <v>0</v>
      </c>
      <c r="DL58" s="10">
        <f t="shared" si="79"/>
        <v>0</v>
      </c>
      <c r="DM58" s="25"/>
      <c r="DN58" s="92">
        <f t="shared" si="80"/>
        <v>0</v>
      </c>
      <c r="DO58" s="10">
        <f t="shared" si="81"/>
        <v>0</v>
      </c>
      <c r="DP58" s="25"/>
      <c r="DQ58" s="92">
        <f t="shared" si="82"/>
        <v>0</v>
      </c>
      <c r="DR58" s="10">
        <f t="shared" si="83"/>
        <v>0</v>
      </c>
      <c r="DS58" s="119">
        <f t="shared" si="84"/>
        <v>0</v>
      </c>
      <c r="DT58" s="25"/>
      <c r="DU58" s="92">
        <f t="shared" si="85"/>
        <v>0</v>
      </c>
      <c r="DV58" s="10">
        <f t="shared" si="86"/>
        <v>0</v>
      </c>
      <c r="DW58" s="25"/>
      <c r="DX58" s="92">
        <f t="shared" si="87"/>
        <v>0</v>
      </c>
      <c r="DY58" s="10">
        <f t="shared" si="88"/>
        <v>0</v>
      </c>
      <c r="DZ58" s="25"/>
      <c r="EA58" s="92">
        <f t="shared" si="89"/>
        <v>0</v>
      </c>
      <c r="EB58" s="10">
        <f t="shared" si="90"/>
        <v>0</v>
      </c>
      <c r="EC58" s="119">
        <f t="shared" si="91"/>
        <v>0</v>
      </c>
      <c r="ED58" s="25"/>
      <c r="EE58" s="92">
        <f t="shared" si="92"/>
        <v>0</v>
      </c>
      <c r="EF58" s="10">
        <f t="shared" si="93"/>
        <v>0</v>
      </c>
      <c r="EG58" s="25"/>
      <c r="EH58" s="92">
        <f t="shared" si="94"/>
        <v>0</v>
      </c>
      <c r="EI58" s="10">
        <f t="shared" si="95"/>
        <v>0</v>
      </c>
      <c r="EJ58" s="25"/>
      <c r="EK58" s="92">
        <f t="shared" si="96"/>
        <v>0</v>
      </c>
      <c r="EL58" s="10">
        <f t="shared" si="97"/>
        <v>0</v>
      </c>
      <c r="EM58" s="119">
        <f t="shared" si="98"/>
        <v>0</v>
      </c>
      <c r="EN58" s="25"/>
      <c r="EO58" s="92">
        <f t="shared" si="99"/>
        <v>0</v>
      </c>
      <c r="EP58" s="10">
        <f t="shared" si="100"/>
        <v>0</v>
      </c>
      <c r="EQ58" s="25"/>
      <c r="ER58" s="92">
        <f t="shared" si="101"/>
        <v>0</v>
      </c>
      <c r="ES58" s="10">
        <f t="shared" si="102"/>
        <v>0</v>
      </c>
      <c r="ET58" s="25"/>
      <c r="EU58" s="92">
        <f t="shared" si="225"/>
        <v>0</v>
      </c>
      <c r="EV58" s="10">
        <f t="shared" si="104"/>
        <v>0</v>
      </c>
      <c r="EW58" s="119">
        <f t="shared" si="226"/>
        <v>0</v>
      </c>
      <c r="EX58" s="25"/>
      <c r="EY58" s="92">
        <f t="shared" si="106"/>
        <v>0</v>
      </c>
      <c r="EZ58" s="10">
        <f t="shared" si="107"/>
        <v>0</v>
      </c>
      <c r="FA58" s="25"/>
      <c r="FB58" s="92">
        <f t="shared" si="108"/>
        <v>0</v>
      </c>
      <c r="FC58" s="10">
        <f t="shared" si="109"/>
        <v>0</v>
      </c>
      <c r="FD58" s="25"/>
      <c r="FE58" s="92">
        <f t="shared" si="110"/>
        <v>0</v>
      </c>
      <c r="FF58" s="10">
        <f t="shared" si="111"/>
        <v>0</v>
      </c>
      <c r="FG58" s="119">
        <f t="shared" si="112"/>
        <v>0</v>
      </c>
      <c r="FH58" s="25"/>
      <c r="FI58" s="92">
        <f t="shared" si="113"/>
        <v>0</v>
      </c>
      <c r="FJ58" s="10">
        <f t="shared" si="114"/>
        <v>0</v>
      </c>
      <c r="FK58" s="25"/>
      <c r="FL58" s="92">
        <f t="shared" si="115"/>
        <v>0</v>
      </c>
      <c r="FM58" s="10">
        <f t="shared" si="116"/>
        <v>0</v>
      </c>
      <c r="FN58" s="25"/>
      <c r="FO58" s="92">
        <f t="shared" si="117"/>
        <v>0</v>
      </c>
      <c r="FP58" s="10">
        <f t="shared" si="118"/>
        <v>0</v>
      </c>
      <c r="FQ58" s="119">
        <f t="shared" si="119"/>
        <v>0</v>
      </c>
      <c r="FR58" s="25"/>
      <c r="FS58" s="92">
        <f t="shared" si="120"/>
        <v>0</v>
      </c>
      <c r="FT58" s="10">
        <f t="shared" si="121"/>
        <v>0</v>
      </c>
      <c r="FU58" s="25"/>
      <c r="FV58" s="92">
        <f t="shared" si="122"/>
        <v>0</v>
      </c>
      <c r="FW58" s="10">
        <f t="shared" si="123"/>
        <v>0</v>
      </c>
      <c r="FX58" s="25"/>
      <c r="FY58" s="92">
        <f t="shared" si="124"/>
        <v>0</v>
      </c>
      <c r="FZ58" s="10">
        <f t="shared" si="125"/>
        <v>0</v>
      </c>
      <c r="GA58" s="119">
        <f t="shared" si="126"/>
        <v>0</v>
      </c>
      <c r="GB58" s="25"/>
      <c r="GC58" s="92">
        <f t="shared" si="127"/>
        <v>0</v>
      </c>
      <c r="GD58" s="10">
        <f t="shared" si="128"/>
        <v>0</v>
      </c>
      <c r="GE58" s="25"/>
      <c r="GF58" s="92">
        <f t="shared" si="129"/>
        <v>0</v>
      </c>
      <c r="GG58" s="10">
        <f t="shared" si="130"/>
        <v>0</v>
      </c>
      <c r="GH58" s="25"/>
      <c r="GI58" s="92">
        <f t="shared" si="131"/>
        <v>0</v>
      </c>
      <c r="GJ58" s="10">
        <f t="shared" si="132"/>
        <v>0</v>
      </c>
      <c r="GK58" s="119">
        <f t="shared" si="133"/>
        <v>0</v>
      </c>
      <c r="GL58" s="25"/>
      <c r="GM58" s="92">
        <f t="shared" si="134"/>
        <v>0</v>
      </c>
      <c r="GN58" s="10">
        <f t="shared" si="135"/>
        <v>0</v>
      </c>
      <c r="GO58" s="25"/>
      <c r="GP58" s="92">
        <f t="shared" si="136"/>
        <v>0</v>
      </c>
      <c r="GQ58" s="10">
        <f t="shared" si="137"/>
        <v>0</v>
      </c>
      <c r="GR58" s="25"/>
      <c r="GS58" s="92">
        <f t="shared" si="138"/>
        <v>0</v>
      </c>
      <c r="GT58" s="10">
        <f t="shared" si="139"/>
        <v>0</v>
      </c>
      <c r="GU58" s="119">
        <f t="shared" si="140"/>
        <v>0</v>
      </c>
      <c r="GV58" s="25"/>
      <c r="GW58" s="92">
        <f t="shared" si="141"/>
        <v>0</v>
      </c>
      <c r="GX58" s="10">
        <f t="shared" si="142"/>
        <v>0</v>
      </c>
      <c r="GY58" s="25"/>
      <c r="GZ58" s="92">
        <f t="shared" si="143"/>
        <v>0</v>
      </c>
      <c r="HA58" s="10">
        <f t="shared" si="144"/>
        <v>0</v>
      </c>
      <c r="HB58" s="25"/>
      <c r="HC58" s="92">
        <f t="shared" si="145"/>
        <v>0</v>
      </c>
      <c r="HD58" s="10">
        <f t="shared" si="146"/>
        <v>0</v>
      </c>
      <c r="HE58" s="119">
        <f t="shared" si="147"/>
        <v>0</v>
      </c>
      <c r="HF58" s="25"/>
      <c r="HG58" s="92">
        <f t="shared" si="148"/>
        <v>0</v>
      </c>
      <c r="HH58" s="10">
        <f t="shared" si="149"/>
        <v>0</v>
      </c>
      <c r="HI58" s="25"/>
      <c r="HJ58" s="92">
        <f t="shared" si="150"/>
        <v>0</v>
      </c>
      <c r="HK58" s="10">
        <f t="shared" si="151"/>
        <v>0</v>
      </c>
      <c r="HL58" s="25"/>
      <c r="HM58" s="92">
        <f t="shared" si="152"/>
        <v>0</v>
      </c>
      <c r="HN58" s="10">
        <f t="shared" si="153"/>
        <v>0</v>
      </c>
      <c r="HO58" s="119">
        <f t="shared" si="154"/>
        <v>0</v>
      </c>
      <c r="HP58" s="25"/>
      <c r="HQ58" s="92">
        <f t="shared" si="155"/>
        <v>0</v>
      </c>
      <c r="HR58" s="10">
        <f t="shared" si="156"/>
        <v>0</v>
      </c>
      <c r="HS58" s="25"/>
      <c r="HT58" s="92">
        <f t="shared" si="157"/>
        <v>0</v>
      </c>
      <c r="HU58" s="10">
        <f t="shared" si="158"/>
        <v>0</v>
      </c>
      <c r="HV58" s="25"/>
      <c r="HW58" s="92">
        <f t="shared" si="159"/>
        <v>0</v>
      </c>
      <c r="HX58" s="10">
        <f t="shared" si="160"/>
        <v>0</v>
      </c>
      <c r="HY58" s="119">
        <f t="shared" si="161"/>
        <v>0</v>
      </c>
      <c r="HZ58" s="25"/>
      <c r="IA58" s="92">
        <f t="shared" si="162"/>
        <v>0</v>
      </c>
      <c r="IB58" s="10">
        <f t="shared" si="163"/>
        <v>0</v>
      </c>
      <c r="IC58" s="25"/>
      <c r="ID58" s="92">
        <f t="shared" si="164"/>
        <v>0</v>
      </c>
      <c r="IE58" s="10">
        <f t="shared" si="165"/>
        <v>0</v>
      </c>
      <c r="IF58" s="25"/>
      <c r="IG58" s="92">
        <f t="shared" si="166"/>
        <v>0</v>
      </c>
      <c r="IH58" s="10">
        <f t="shared" si="167"/>
        <v>0</v>
      </c>
      <c r="II58" s="119">
        <f t="shared" si="168"/>
        <v>0</v>
      </c>
      <c r="IJ58" s="25"/>
      <c r="IK58" s="92">
        <f t="shared" si="169"/>
        <v>0</v>
      </c>
      <c r="IL58" s="10">
        <f t="shared" si="170"/>
        <v>0</v>
      </c>
      <c r="IM58" s="25"/>
      <c r="IN58" s="92">
        <f t="shared" si="171"/>
        <v>0</v>
      </c>
      <c r="IO58" s="10">
        <f t="shared" si="172"/>
        <v>0</v>
      </c>
      <c r="IP58" s="25"/>
      <c r="IQ58" s="92">
        <f t="shared" si="173"/>
        <v>0</v>
      </c>
      <c r="IR58" s="10">
        <f t="shared" si="174"/>
        <v>0</v>
      </c>
      <c r="IS58" s="119">
        <f t="shared" si="175"/>
        <v>0</v>
      </c>
      <c r="IT58" s="25"/>
      <c r="IU58" s="92">
        <f t="shared" si="176"/>
        <v>0</v>
      </c>
      <c r="IV58" s="10">
        <f t="shared" si="177"/>
        <v>0</v>
      </c>
      <c r="IW58" s="25"/>
      <c r="IX58" s="92">
        <f t="shared" si="178"/>
        <v>0</v>
      </c>
      <c r="IY58" s="10">
        <f t="shared" si="179"/>
        <v>0</v>
      </c>
      <c r="IZ58" s="25"/>
      <c r="JA58" s="92">
        <f t="shared" si="180"/>
        <v>0</v>
      </c>
      <c r="JB58" s="10">
        <f t="shared" si="181"/>
        <v>0</v>
      </c>
      <c r="JC58" s="119">
        <f t="shared" si="182"/>
        <v>0</v>
      </c>
      <c r="JD58" s="25"/>
      <c r="JE58" s="92">
        <f t="shared" si="183"/>
        <v>0</v>
      </c>
      <c r="JF58" s="10">
        <f t="shared" si="184"/>
        <v>0</v>
      </c>
      <c r="JG58" s="25"/>
      <c r="JH58" s="92">
        <f t="shared" si="185"/>
        <v>0</v>
      </c>
      <c r="JI58" s="10">
        <f t="shared" si="186"/>
        <v>0</v>
      </c>
      <c r="JJ58" s="25"/>
      <c r="JK58" s="92">
        <f t="shared" si="187"/>
        <v>0</v>
      </c>
      <c r="JL58" s="10">
        <f t="shared" si="188"/>
        <v>0</v>
      </c>
      <c r="JM58" s="119">
        <f t="shared" si="189"/>
        <v>0</v>
      </c>
      <c r="JN58" s="25"/>
      <c r="JO58" s="92">
        <f t="shared" si="190"/>
        <v>0</v>
      </c>
      <c r="JP58" s="10">
        <f t="shared" si="191"/>
        <v>0</v>
      </c>
      <c r="JQ58" s="25"/>
      <c r="JR58" s="92">
        <f t="shared" si="192"/>
        <v>0</v>
      </c>
      <c r="JS58" s="10">
        <f t="shared" si="193"/>
        <v>0</v>
      </c>
      <c r="JT58" s="25"/>
      <c r="JU58" s="92">
        <f t="shared" si="194"/>
        <v>0</v>
      </c>
      <c r="JV58" s="10">
        <f t="shared" si="195"/>
        <v>0</v>
      </c>
      <c r="JW58" s="119">
        <f t="shared" si="196"/>
        <v>0</v>
      </c>
      <c r="JX58" s="25"/>
      <c r="JY58" s="92">
        <f t="shared" si="197"/>
        <v>0</v>
      </c>
      <c r="JZ58" s="10">
        <f t="shared" si="198"/>
        <v>0</v>
      </c>
      <c r="KA58" s="25"/>
      <c r="KB58" s="92">
        <f t="shared" si="199"/>
        <v>0</v>
      </c>
      <c r="KC58" s="10">
        <f t="shared" si="200"/>
        <v>0</v>
      </c>
      <c r="KD58" s="25"/>
      <c r="KE58" s="92">
        <f t="shared" si="201"/>
        <v>0</v>
      </c>
      <c r="KF58" s="10">
        <f t="shared" si="202"/>
        <v>0</v>
      </c>
      <c r="KG58" s="119">
        <f t="shared" si="203"/>
        <v>0</v>
      </c>
      <c r="KH58" s="25"/>
      <c r="KI58" s="92">
        <f t="shared" si="204"/>
        <v>0</v>
      </c>
      <c r="KJ58" s="10">
        <f t="shared" si="205"/>
        <v>0</v>
      </c>
      <c r="KK58" s="25"/>
      <c r="KL58" s="92">
        <f t="shared" si="206"/>
        <v>0</v>
      </c>
      <c r="KM58" s="10">
        <f t="shared" si="207"/>
        <v>0</v>
      </c>
      <c r="KN58" s="25"/>
      <c r="KO58" s="92">
        <f t="shared" si="208"/>
        <v>0</v>
      </c>
      <c r="KP58" s="10">
        <f t="shared" si="209"/>
        <v>0</v>
      </c>
      <c r="KQ58" s="119">
        <f t="shared" si="210"/>
        <v>0</v>
      </c>
      <c r="KR58" s="25"/>
      <c r="KS58" s="92">
        <f t="shared" si="211"/>
        <v>0</v>
      </c>
      <c r="KT58" s="10">
        <f t="shared" si="212"/>
        <v>0</v>
      </c>
      <c r="KU58" s="25"/>
      <c r="KV58" s="92">
        <f t="shared" si="213"/>
        <v>0</v>
      </c>
      <c r="KW58" s="10">
        <f t="shared" si="214"/>
        <v>0</v>
      </c>
      <c r="KX58" s="25"/>
      <c r="KY58" s="92">
        <f t="shared" si="215"/>
        <v>0</v>
      </c>
      <c r="KZ58" s="10">
        <f t="shared" si="216"/>
        <v>0</v>
      </c>
      <c r="LA58" s="119">
        <f t="shared" si="217"/>
        <v>0</v>
      </c>
      <c r="LC58" s="100">
        <f t="shared" si="218"/>
        <v>0</v>
      </c>
      <c r="LD58" s="100">
        <f t="shared" si="5"/>
        <v>0</v>
      </c>
    </row>
    <row r="59" spans="1:316" x14ac:dyDescent="0.25">
      <c r="A59" s="4" t="s">
        <v>35</v>
      </c>
      <c r="B59" s="12">
        <v>60000</v>
      </c>
      <c r="C59" s="4"/>
      <c r="D59" s="25"/>
      <c r="E59" s="92">
        <f t="shared" si="445"/>
        <v>0</v>
      </c>
      <c r="F59" s="10">
        <f t="shared" si="446"/>
        <v>0</v>
      </c>
      <c r="G59" s="25"/>
      <c r="H59" s="92">
        <f t="shared" si="447"/>
        <v>0</v>
      </c>
      <c r="I59" s="10">
        <f t="shared" si="448"/>
        <v>0</v>
      </c>
      <c r="J59" s="25"/>
      <c r="K59" s="92">
        <f t="shared" si="449"/>
        <v>0</v>
      </c>
      <c r="L59" s="10">
        <f t="shared" si="450"/>
        <v>0</v>
      </c>
      <c r="M59" s="119">
        <f t="shared" si="223"/>
        <v>0</v>
      </c>
      <c r="N59" s="25"/>
      <c r="O59" s="92">
        <f t="shared" si="8"/>
        <v>0</v>
      </c>
      <c r="P59" s="10">
        <f t="shared" si="9"/>
        <v>0</v>
      </c>
      <c r="Q59" s="25"/>
      <c r="R59" s="92">
        <f t="shared" si="10"/>
        <v>0</v>
      </c>
      <c r="S59" s="10">
        <f t="shared" si="11"/>
        <v>0</v>
      </c>
      <c r="T59" s="25"/>
      <c r="U59" s="92">
        <f t="shared" si="12"/>
        <v>0</v>
      </c>
      <c r="V59" s="10">
        <f t="shared" si="13"/>
        <v>0</v>
      </c>
      <c r="W59" s="119">
        <f t="shared" si="219"/>
        <v>0</v>
      </c>
      <c r="X59" s="25"/>
      <c r="Y59" s="92">
        <f t="shared" si="15"/>
        <v>0</v>
      </c>
      <c r="Z59" s="10">
        <f t="shared" si="16"/>
        <v>0</v>
      </c>
      <c r="AA59" s="25"/>
      <c r="AB59" s="92">
        <f t="shared" si="17"/>
        <v>0</v>
      </c>
      <c r="AC59" s="10">
        <f t="shared" si="18"/>
        <v>0</v>
      </c>
      <c r="AD59" s="25"/>
      <c r="AE59" s="92">
        <f t="shared" si="19"/>
        <v>0</v>
      </c>
      <c r="AF59" s="10">
        <f t="shared" si="20"/>
        <v>0</v>
      </c>
      <c r="AG59" s="119">
        <f t="shared" si="220"/>
        <v>0</v>
      </c>
      <c r="AH59" s="25"/>
      <c r="AI59" s="92">
        <f t="shared" si="22"/>
        <v>0</v>
      </c>
      <c r="AJ59" s="10">
        <f t="shared" si="23"/>
        <v>0</v>
      </c>
      <c r="AK59" s="25"/>
      <c r="AL59" s="92">
        <f t="shared" si="24"/>
        <v>0</v>
      </c>
      <c r="AM59" s="10">
        <f t="shared" si="25"/>
        <v>0</v>
      </c>
      <c r="AN59" s="25"/>
      <c r="AO59" s="92">
        <f t="shared" si="26"/>
        <v>0</v>
      </c>
      <c r="AP59" s="10">
        <f t="shared" si="27"/>
        <v>0</v>
      </c>
      <c r="AQ59" s="119">
        <f t="shared" si="222"/>
        <v>0</v>
      </c>
      <c r="AR59" s="25"/>
      <c r="AS59" s="92">
        <f t="shared" si="29"/>
        <v>0</v>
      </c>
      <c r="AT59" s="10">
        <f t="shared" si="30"/>
        <v>0</v>
      </c>
      <c r="AU59" s="25"/>
      <c r="AV59" s="92">
        <f t="shared" si="31"/>
        <v>0</v>
      </c>
      <c r="AW59" s="10">
        <f t="shared" si="32"/>
        <v>0</v>
      </c>
      <c r="AX59" s="25"/>
      <c r="AY59" s="92">
        <f t="shared" si="33"/>
        <v>0</v>
      </c>
      <c r="AZ59" s="10">
        <f t="shared" si="34"/>
        <v>0</v>
      </c>
      <c r="BA59" s="119">
        <f t="shared" si="224"/>
        <v>0</v>
      </c>
      <c r="BB59" s="25"/>
      <c r="BC59" s="92">
        <f t="shared" si="36"/>
        <v>0</v>
      </c>
      <c r="BD59" s="10">
        <f t="shared" si="37"/>
        <v>0</v>
      </c>
      <c r="BE59" s="25"/>
      <c r="BF59" s="92">
        <f t="shared" si="38"/>
        <v>0</v>
      </c>
      <c r="BG59" s="10">
        <f t="shared" si="39"/>
        <v>0</v>
      </c>
      <c r="BH59" s="25"/>
      <c r="BI59" s="92">
        <f t="shared" si="40"/>
        <v>0</v>
      </c>
      <c r="BJ59" s="10">
        <f t="shared" si="41"/>
        <v>0</v>
      </c>
      <c r="BK59" s="119">
        <f t="shared" si="221"/>
        <v>0</v>
      </c>
      <c r="BL59" s="25"/>
      <c r="BM59" s="92">
        <f t="shared" si="43"/>
        <v>0</v>
      </c>
      <c r="BN59" s="10">
        <f t="shared" si="44"/>
        <v>0</v>
      </c>
      <c r="BO59" s="25"/>
      <c r="BP59" s="92">
        <f t="shared" si="45"/>
        <v>0</v>
      </c>
      <c r="BQ59" s="10">
        <f t="shared" si="46"/>
        <v>0</v>
      </c>
      <c r="BR59" s="25"/>
      <c r="BS59" s="92">
        <f t="shared" si="47"/>
        <v>0</v>
      </c>
      <c r="BT59" s="10">
        <f t="shared" si="48"/>
        <v>0</v>
      </c>
      <c r="BU59" s="119">
        <f t="shared" si="49"/>
        <v>0</v>
      </c>
      <c r="BV59" s="25"/>
      <c r="BW59" s="92">
        <f t="shared" si="50"/>
        <v>0</v>
      </c>
      <c r="BX59" s="10">
        <f t="shared" si="51"/>
        <v>0</v>
      </c>
      <c r="BY59" s="25"/>
      <c r="BZ59" s="92">
        <f t="shared" si="52"/>
        <v>0</v>
      </c>
      <c r="CA59" s="10">
        <f t="shared" si="53"/>
        <v>0</v>
      </c>
      <c r="CB59" s="25"/>
      <c r="CC59" s="92">
        <f t="shared" si="54"/>
        <v>0</v>
      </c>
      <c r="CD59" s="10">
        <f t="shared" si="55"/>
        <v>0</v>
      </c>
      <c r="CE59" s="119">
        <f t="shared" si="56"/>
        <v>0</v>
      </c>
      <c r="CF59" s="25"/>
      <c r="CG59" s="92">
        <f t="shared" si="57"/>
        <v>0</v>
      </c>
      <c r="CH59" s="10">
        <f t="shared" si="58"/>
        <v>0</v>
      </c>
      <c r="CI59" s="25"/>
      <c r="CJ59" s="92">
        <f t="shared" si="59"/>
        <v>0</v>
      </c>
      <c r="CK59" s="10">
        <f t="shared" si="60"/>
        <v>0</v>
      </c>
      <c r="CL59" s="25"/>
      <c r="CM59" s="92">
        <f t="shared" si="61"/>
        <v>0</v>
      </c>
      <c r="CN59" s="10">
        <f t="shared" si="62"/>
        <v>0</v>
      </c>
      <c r="CO59" s="119">
        <f t="shared" si="63"/>
        <v>0</v>
      </c>
      <c r="CP59" s="25"/>
      <c r="CQ59" s="92">
        <f t="shared" si="64"/>
        <v>0</v>
      </c>
      <c r="CR59" s="10">
        <f t="shared" si="65"/>
        <v>0</v>
      </c>
      <c r="CS59" s="25"/>
      <c r="CT59" s="92">
        <f t="shared" si="66"/>
        <v>0</v>
      </c>
      <c r="CU59" s="10">
        <f t="shared" si="67"/>
        <v>0</v>
      </c>
      <c r="CV59" s="25"/>
      <c r="CW59" s="92">
        <f t="shared" si="68"/>
        <v>0</v>
      </c>
      <c r="CX59" s="10">
        <f t="shared" si="69"/>
        <v>0</v>
      </c>
      <c r="CY59" s="119">
        <f t="shared" si="70"/>
        <v>0</v>
      </c>
      <c r="CZ59" s="25"/>
      <c r="DA59" s="92">
        <f t="shared" si="71"/>
        <v>0</v>
      </c>
      <c r="DB59" s="10">
        <f t="shared" si="72"/>
        <v>0</v>
      </c>
      <c r="DC59" s="25"/>
      <c r="DD59" s="92">
        <f t="shared" si="73"/>
        <v>0</v>
      </c>
      <c r="DE59" s="10">
        <f t="shared" si="74"/>
        <v>0</v>
      </c>
      <c r="DF59" s="25"/>
      <c r="DG59" s="92">
        <f t="shared" si="75"/>
        <v>0</v>
      </c>
      <c r="DH59" s="10">
        <f t="shared" si="76"/>
        <v>0</v>
      </c>
      <c r="DI59" s="119">
        <f t="shared" si="77"/>
        <v>0</v>
      </c>
      <c r="DJ59" s="25"/>
      <c r="DK59" s="92">
        <f t="shared" si="78"/>
        <v>0</v>
      </c>
      <c r="DL59" s="10">
        <f t="shared" si="79"/>
        <v>0</v>
      </c>
      <c r="DM59" s="25"/>
      <c r="DN59" s="92">
        <f t="shared" si="80"/>
        <v>0</v>
      </c>
      <c r="DO59" s="10">
        <f t="shared" si="81"/>
        <v>0</v>
      </c>
      <c r="DP59" s="25"/>
      <c r="DQ59" s="92">
        <f t="shared" si="82"/>
        <v>0</v>
      </c>
      <c r="DR59" s="10">
        <f t="shared" si="83"/>
        <v>0</v>
      </c>
      <c r="DS59" s="119">
        <f t="shared" si="84"/>
        <v>0</v>
      </c>
      <c r="DT59" s="25"/>
      <c r="DU59" s="92">
        <f t="shared" si="85"/>
        <v>0</v>
      </c>
      <c r="DV59" s="10">
        <f t="shared" si="86"/>
        <v>0</v>
      </c>
      <c r="DW59" s="25"/>
      <c r="DX59" s="92">
        <f t="shared" si="87"/>
        <v>0</v>
      </c>
      <c r="DY59" s="10">
        <f t="shared" si="88"/>
        <v>0</v>
      </c>
      <c r="DZ59" s="25"/>
      <c r="EA59" s="92">
        <f t="shared" si="89"/>
        <v>0</v>
      </c>
      <c r="EB59" s="10">
        <f t="shared" si="90"/>
        <v>0</v>
      </c>
      <c r="EC59" s="119">
        <f t="shared" si="91"/>
        <v>0</v>
      </c>
      <c r="ED59" s="25"/>
      <c r="EE59" s="92">
        <f t="shared" si="92"/>
        <v>0</v>
      </c>
      <c r="EF59" s="10">
        <f t="shared" si="93"/>
        <v>0</v>
      </c>
      <c r="EG59" s="25"/>
      <c r="EH59" s="92">
        <f t="shared" si="94"/>
        <v>0</v>
      </c>
      <c r="EI59" s="10">
        <f t="shared" si="95"/>
        <v>0</v>
      </c>
      <c r="EJ59" s="25"/>
      <c r="EK59" s="92">
        <f t="shared" si="96"/>
        <v>0</v>
      </c>
      <c r="EL59" s="10">
        <f t="shared" si="97"/>
        <v>0</v>
      </c>
      <c r="EM59" s="119">
        <f t="shared" si="98"/>
        <v>0</v>
      </c>
      <c r="EN59" s="25"/>
      <c r="EO59" s="92">
        <f t="shared" si="99"/>
        <v>0</v>
      </c>
      <c r="EP59" s="10">
        <f t="shared" si="100"/>
        <v>0</v>
      </c>
      <c r="EQ59" s="25"/>
      <c r="ER59" s="92">
        <f t="shared" si="101"/>
        <v>0</v>
      </c>
      <c r="ES59" s="10">
        <f t="shared" si="102"/>
        <v>0</v>
      </c>
      <c r="ET59" s="25"/>
      <c r="EU59" s="92">
        <f t="shared" si="225"/>
        <v>0</v>
      </c>
      <c r="EV59" s="10">
        <f t="shared" si="104"/>
        <v>0</v>
      </c>
      <c r="EW59" s="119">
        <f t="shared" si="226"/>
        <v>0</v>
      </c>
      <c r="EX59" s="25"/>
      <c r="EY59" s="92">
        <f t="shared" si="106"/>
        <v>0</v>
      </c>
      <c r="EZ59" s="10">
        <f t="shared" si="107"/>
        <v>0</v>
      </c>
      <c r="FA59" s="25"/>
      <c r="FB59" s="92">
        <f t="shared" si="108"/>
        <v>0</v>
      </c>
      <c r="FC59" s="10">
        <f t="shared" si="109"/>
        <v>0</v>
      </c>
      <c r="FD59" s="25"/>
      <c r="FE59" s="92">
        <f t="shared" si="110"/>
        <v>0</v>
      </c>
      <c r="FF59" s="10">
        <f t="shared" si="111"/>
        <v>0</v>
      </c>
      <c r="FG59" s="119">
        <f t="shared" si="112"/>
        <v>0</v>
      </c>
      <c r="FH59" s="25"/>
      <c r="FI59" s="92">
        <f t="shared" si="113"/>
        <v>0</v>
      </c>
      <c r="FJ59" s="10">
        <f t="shared" si="114"/>
        <v>0</v>
      </c>
      <c r="FK59" s="25"/>
      <c r="FL59" s="92">
        <f t="shared" si="115"/>
        <v>0</v>
      </c>
      <c r="FM59" s="10">
        <f t="shared" si="116"/>
        <v>0</v>
      </c>
      <c r="FN59" s="25"/>
      <c r="FO59" s="92">
        <f t="shared" si="117"/>
        <v>0</v>
      </c>
      <c r="FP59" s="10">
        <f t="shared" si="118"/>
        <v>0</v>
      </c>
      <c r="FQ59" s="119">
        <f t="shared" si="119"/>
        <v>0</v>
      </c>
      <c r="FR59" s="25"/>
      <c r="FS59" s="92">
        <f t="shared" si="120"/>
        <v>0</v>
      </c>
      <c r="FT59" s="10">
        <f t="shared" si="121"/>
        <v>0</v>
      </c>
      <c r="FU59" s="25"/>
      <c r="FV59" s="92">
        <f t="shared" si="122"/>
        <v>0</v>
      </c>
      <c r="FW59" s="10">
        <f t="shared" si="123"/>
        <v>0</v>
      </c>
      <c r="FX59" s="25"/>
      <c r="FY59" s="92">
        <f t="shared" si="124"/>
        <v>0</v>
      </c>
      <c r="FZ59" s="10">
        <f t="shared" si="125"/>
        <v>0</v>
      </c>
      <c r="GA59" s="119">
        <f t="shared" si="126"/>
        <v>0</v>
      </c>
      <c r="GB59" s="25"/>
      <c r="GC59" s="92">
        <f t="shared" si="127"/>
        <v>0</v>
      </c>
      <c r="GD59" s="10">
        <f t="shared" si="128"/>
        <v>0</v>
      </c>
      <c r="GE59" s="25"/>
      <c r="GF59" s="92">
        <f t="shared" si="129"/>
        <v>0</v>
      </c>
      <c r="GG59" s="10">
        <f t="shared" si="130"/>
        <v>0</v>
      </c>
      <c r="GH59" s="25"/>
      <c r="GI59" s="92">
        <f t="shared" si="131"/>
        <v>0</v>
      </c>
      <c r="GJ59" s="10">
        <f t="shared" si="132"/>
        <v>0</v>
      </c>
      <c r="GK59" s="119">
        <f t="shared" si="133"/>
        <v>0</v>
      </c>
      <c r="GL59" s="25"/>
      <c r="GM59" s="92">
        <f t="shared" si="134"/>
        <v>0</v>
      </c>
      <c r="GN59" s="10">
        <f t="shared" si="135"/>
        <v>0</v>
      </c>
      <c r="GO59" s="25"/>
      <c r="GP59" s="92">
        <f t="shared" si="136"/>
        <v>0</v>
      </c>
      <c r="GQ59" s="10">
        <f t="shared" si="137"/>
        <v>0</v>
      </c>
      <c r="GR59" s="25"/>
      <c r="GS59" s="92">
        <f t="shared" si="138"/>
        <v>0</v>
      </c>
      <c r="GT59" s="10">
        <f t="shared" si="139"/>
        <v>0</v>
      </c>
      <c r="GU59" s="119">
        <f t="shared" si="140"/>
        <v>0</v>
      </c>
      <c r="GV59" s="25"/>
      <c r="GW59" s="92">
        <f t="shared" si="141"/>
        <v>0</v>
      </c>
      <c r="GX59" s="10">
        <f t="shared" si="142"/>
        <v>0</v>
      </c>
      <c r="GY59" s="25"/>
      <c r="GZ59" s="92">
        <f t="shared" si="143"/>
        <v>0</v>
      </c>
      <c r="HA59" s="10">
        <f t="shared" si="144"/>
        <v>0</v>
      </c>
      <c r="HB59" s="25"/>
      <c r="HC59" s="92">
        <f t="shared" si="145"/>
        <v>0</v>
      </c>
      <c r="HD59" s="10">
        <f t="shared" si="146"/>
        <v>0</v>
      </c>
      <c r="HE59" s="119">
        <f t="shared" si="147"/>
        <v>0</v>
      </c>
      <c r="HF59" s="25"/>
      <c r="HG59" s="92">
        <f t="shared" si="148"/>
        <v>0</v>
      </c>
      <c r="HH59" s="10">
        <f t="shared" si="149"/>
        <v>0</v>
      </c>
      <c r="HI59" s="25"/>
      <c r="HJ59" s="92">
        <f t="shared" si="150"/>
        <v>0</v>
      </c>
      <c r="HK59" s="10">
        <f t="shared" si="151"/>
        <v>0</v>
      </c>
      <c r="HL59" s="25"/>
      <c r="HM59" s="92">
        <f t="shared" si="152"/>
        <v>0</v>
      </c>
      <c r="HN59" s="10">
        <f t="shared" si="153"/>
        <v>0</v>
      </c>
      <c r="HO59" s="119">
        <f t="shared" si="154"/>
        <v>0</v>
      </c>
      <c r="HP59" s="25"/>
      <c r="HQ59" s="92">
        <f t="shared" si="155"/>
        <v>0</v>
      </c>
      <c r="HR59" s="10">
        <f t="shared" si="156"/>
        <v>0</v>
      </c>
      <c r="HS59" s="25"/>
      <c r="HT59" s="92">
        <f t="shared" si="157"/>
        <v>0</v>
      </c>
      <c r="HU59" s="10">
        <f t="shared" si="158"/>
        <v>0</v>
      </c>
      <c r="HV59" s="25"/>
      <c r="HW59" s="92">
        <f t="shared" si="159"/>
        <v>0</v>
      </c>
      <c r="HX59" s="10">
        <f t="shared" si="160"/>
        <v>0</v>
      </c>
      <c r="HY59" s="119">
        <f t="shared" si="161"/>
        <v>0</v>
      </c>
      <c r="HZ59" s="25"/>
      <c r="IA59" s="92">
        <f t="shared" si="162"/>
        <v>0</v>
      </c>
      <c r="IB59" s="10">
        <f t="shared" si="163"/>
        <v>0</v>
      </c>
      <c r="IC59" s="25"/>
      <c r="ID59" s="92">
        <f t="shared" si="164"/>
        <v>0</v>
      </c>
      <c r="IE59" s="10">
        <f t="shared" si="165"/>
        <v>0</v>
      </c>
      <c r="IF59" s="25"/>
      <c r="IG59" s="92">
        <f t="shared" si="166"/>
        <v>0</v>
      </c>
      <c r="IH59" s="10">
        <f t="shared" si="167"/>
        <v>0</v>
      </c>
      <c r="II59" s="119">
        <f t="shared" si="168"/>
        <v>0</v>
      </c>
      <c r="IJ59" s="25"/>
      <c r="IK59" s="92">
        <f t="shared" si="169"/>
        <v>0</v>
      </c>
      <c r="IL59" s="10">
        <f t="shared" si="170"/>
        <v>0</v>
      </c>
      <c r="IM59" s="25"/>
      <c r="IN59" s="92">
        <f t="shared" si="171"/>
        <v>0</v>
      </c>
      <c r="IO59" s="10">
        <f t="shared" si="172"/>
        <v>0</v>
      </c>
      <c r="IP59" s="25"/>
      <c r="IQ59" s="92">
        <f t="shared" si="173"/>
        <v>0</v>
      </c>
      <c r="IR59" s="10">
        <f t="shared" si="174"/>
        <v>0</v>
      </c>
      <c r="IS59" s="119">
        <f t="shared" si="175"/>
        <v>0</v>
      </c>
      <c r="IT59" s="25"/>
      <c r="IU59" s="92">
        <f t="shared" si="176"/>
        <v>0</v>
      </c>
      <c r="IV59" s="10">
        <f t="shared" si="177"/>
        <v>0</v>
      </c>
      <c r="IW59" s="25"/>
      <c r="IX59" s="92">
        <f t="shared" si="178"/>
        <v>0</v>
      </c>
      <c r="IY59" s="10">
        <f t="shared" si="179"/>
        <v>0</v>
      </c>
      <c r="IZ59" s="25"/>
      <c r="JA59" s="92">
        <f t="shared" si="180"/>
        <v>0</v>
      </c>
      <c r="JB59" s="10">
        <f t="shared" si="181"/>
        <v>0</v>
      </c>
      <c r="JC59" s="119">
        <f t="shared" si="182"/>
        <v>0</v>
      </c>
      <c r="JD59" s="25"/>
      <c r="JE59" s="92">
        <f t="shared" si="183"/>
        <v>0</v>
      </c>
      <c r="JF59" s="10">
        <f t="shared" si="184"/>
        <v>0</v>
      </c>
      <c r="JG59" s="25"/>
      <c r="JH59" s="92">
        <f t="shared" si="185"/>
        <v>0</v>
      </c>
      <c r="JI59" s="10">
        <f t="shared" si="186"/>
        <v>0</v>
      </c>
      <c r="JJ59" s="25"/>
      <c r="JK59" s="92">
        <f t="shared" si="187"/>
        <v>0</v>
      </c>
      <c r="JL59" s="10">
        <f t="shared" si="188"/>
        <v>0</v>
      </c>
      <c r="JM59" s="119">
        <f t="shared" si="189"/>
        <v>0</v>
      </c>
      <c r="JN59" s="25"/>
      <c r="JO59" s="92">
        <f t="shared" si="190"/>
        <v>0</v>
      </c>
      <c r="JP59" s="10">
        <f t="shared" si="191"/>
        <v>0</v>
      </c>
      <c r="JQ59" s="25"/>
      <c r="JR59" s="92">
        <f t="shared" si="192"/>
        <v>0</v>
      </c>
      <c r="JS59" s="10">
        <f t="shared" si="193"/>
        <v>0</v>
      </c>
      <c r="JT59" s="25"/>
      <c r="JU59" s="92">
        <f t="shared" si="194"/>
        <v>0</v>
      </c>
      <c r="JV59" s="10">
        <f t="shared" si="195"/>
        <v>0</v>
      </c>
      <c r="JW59" s="119">
        <f t="shared" si="196"/>
        <v>0</v>
      </c>
      <c r="JX59" s="25"/>
      <c r="JY59" s="92">
        <f t="shared" si="197"/>
        <v>0</v>
      </c>
      <c r="JZ59" s="10">
        <f t="shared" si="198"/>
        <v>0</v>
      </c>
      <c r="KA59" s="25"/>
      <c r="KB59" s="92">
        <f t="shared" si="199"/>
        <v>0</v>
      </c>
      <c r="KC59" s="10">
        <f t="shared" si="200"/>
        <v>0</v>
      </c>
      <c r="KD59" s="25"/>
      <c r="KE59" s="92">
        <f t="shared" si="201"/>
        <v>0</v>
      </c>
      <c r="KF59" s="10">
        <f t="shared" si="202"/>
        <v>0</v>
      </c>
      <c r="KG59" s="119">
        <f t="shared" si="203"/>
        <v>0</v>
      </c>
      <c r="KH59" s="25"/>
      <c r="KI59" s="92">
        <f t="shared" si="204"/>
        <v>0</v>
      </c>
      <c r="KJ59" s="10">
        <f t="shared" si="205"/>
        <v>0</v>
      </c>
      <c r="KK59" s="25"/>
      <c r="KL59" s="92">
        <f t="shared" si="206"/>
        <v>0</v>
      </c>
      <c r="KM59" s="10">
        <f t="shared" si="207"/>
        <v>0</v>
      </c>
      <c r="KN59" s="25"/>
      <c r="KO59" s="92">
        <f t="shared" si="208"/>
        <v>0</v>
      </c>
      <c r="KP59" s="10">
        <f t="shared" si="209"/>
        <v>0</v>
      </c>
      <c r="KQ59" s="119">
        <f t="shared" si="210"/>
        <v>0</v>
      </c>
      <c r="KR59" s="25"/>
      <c r="KS59" s="92">
        <f t="shared" si="211"/>
        <v>0</v>
      </c>
      <c r="KT59" s="10">
        <f t="shared" si="212"/>
        <v>0</v>
      </c>
      <c r="KU59" s="25"/>
      <c r="KV59" s="92">
        <f t="shared" si="213"/>
        <v>0</v>
      </c>
      <c r="KW59" s="10">
        <f t="shared" si="214"/>
        <v>0</v>
      </c>
      <c r="KX59" s="25"/>
      <c r="KY59" s="92">
        <f t="shared" si="215"/>
        <v>0</v>
      </c>
      <c r="KZ59" s="10">
        <f t="shared" si="216"/>
        <v>0</v>
      </c>
      <c r="LA59" s="119">
        <f t="shared" si="217"/>
        <v>0</v>
      </c>
      <c r="LC59" s="100">
        <f t="shared" si="218"/>
        <v>0</v>
      </c>
      <c r="LD59" s="100">
        <f t="shared" si="5"/>
        <v>0</v>
      </c>
    </row>
    <row r="60" spans="1:316" hidden="1" x14ac:dyDescent="0.25">
      <c r="A60" s="248" t="s">
        <v>41</v>
      </c>
      <c r="B60" s="12">
        <v>50000</v>
      </c>
      <c r="C60" s="4">
        <v>80000</v>
      </c>
      <c r="D60" s="25"/>
      <c r="E60" s="92">
        <f t="shared" si="445"/>
        <v>0</v>
      </c>
      <c r="F60" s="10">
        <f t="shared" si="446"/>
        <v>0</v>
      </c>
      <c r="G60" s="25"/>
      <c r="H60" s="92">
        <f t="shared" si="447"/>
        <v>0</v>
      </c>
      <c r="I60" s="10">
        <f t="shared" si="448"/>
        <v>0</v>
      </c>
      <c r="J60" s="25"/>
      <c r="K60" s="92">
        <f t="shared" si="449"/>
        <v>0</v>
      </c>
      <c r="L60" s="10">
        <f t="shared" si="450"/>
        <v>0</v>
      </c>
      <c r="M60" s="119">
        <f t="shared" si="223"/>
        <v>0</v>
      </c>
      <c r="N60" s="25"/>
      <c r="O60" s="92">
        <f t="shared" si="8"/>
        <v>0</v>
      </c>
      <c r="P60" s="10">
        <f t="shared" si="9"/>
        <v>0</v>
      </c>
      <c r="Q60" s="25"/>
      <c r="R60" s="92">
        <f t="shared" si="10"/>
        <v>0</v>
      </c>
      <c r="S60" s="10">
        <f t="shared" si="11"/>
        <v>0</v>
      </c>
      <c r="T60" s="25"/>
      <c r="U60" s="92">
        <f t="shared" si="12"/>
        <v>0</v>
      </c>
      <c r="V60" s="10">
        <f t="shared" si="13"/>
        <v>0</v>
      </c>
      <c r="W60" s="119">
        <f t="shared" si="219"/>
        <v>0</v>
      </c>
      <c r="X60" s="25"/>
      <c r="Y60" s="92">
        <f t="shared" si="15"/>
        <v>0</v>
      </c>
      <c r="Z60" s="10">
        <f t="shared" si="16"/>
        <v>0</v>
      </c>
      <c r="AA60" s="25"/>
      <c r="AB60" s="92">
        <f t="shared" si="17"/>
        <v>0</v>
      </c>
      <c r="AC60" s="10">
        <f t="shared" si="18"/>
        <v>0</v>
      </c>
      <c r="AD60" s="25"/>
      <c r="AE60" s="92">
        <f t="shared" si="19"/>
        <v>0</v>
      </c>
      <c r="AF60" s="10">
        <f t="shared" si="20"/>
        <v>0</v>
      </c>
      <c r="AG60" s="119">
        <f t="shared" si="220"/>
        <v>0</v>
      </c>
      <c r="AH60" s="25"/>
      <c r="AI60" s="92">
        <f t="shared" si="22"/>
        <v>0</v>
      </c>
      <c r="AJ60" s="10">
        <f t="shared" si="23"/>
        <v>0</v>
      </c>
      <c r="AK60" s="25"/>
      <c r="AL60" s="92">
        <f t="shared" si="24"/>
        <v>0</v>
      </c>
      <c r="AM60" s="10">
        <f t="shared" si="25"/>
        <v>0</v>
      </c>
      <c r="AN60" s="25"/>
      <c r="AO60" s="92">
        <f t="shared" si="26"/>
        <v>0</v>
      </c>
      <c r="AP60" s="10">
        <f t="shared" si="27"/>
        <v>0</v>
      </c>
      <c r="AQ60" s="119">
        <f t="shared" si="222"/>
        <v>0</v>
      </c>
      <c r="AR60" s="25"/>
      <c r="AS60" s="92">
        <f t="shared" si="29"/>
        <v>0</v>
      </c>
      <c r="AT60" s="10">
        <f t="shared" si="30"/>
        <v>0</v>
      </c>
      <c r="AU60" s="25"/>
      <c r="AV60" s="92">
        <f t="shared" si="31"/>
        <v>0</v>
      </c>
      <c r="AW60" s="10">
        <f t="shared" si="32"/>
        <v>0</v>
      </c>
      <c r="AX60" s="25"/>
      <c r="AY60" s="92">
        <f t="shared" si="33"/>
        <v>0</v>
      </c>
      <c r="AZ60" s="10">
        <f t="shared" si="34"/>
        <v>0</v>
      </c>
      <c r="BA60" s="119">
        <f t="shared" si="224"/>
        <v>0</v>
      </c>
      <c r="BB60" s="25"/>
      <c r="BC60" s="92">
        <f t="shared" si="36"/>
        <v>0</v>
      </c>
      <c r="BD60" s="10">
        <f t="shared" si="37"/>
        <v>0</v>
      </c>
      <c r="BE60" s="25"/>
      <c r="BF60" s="92">
        <f t="shared" si="38"/>
        <v>0</v>
      </c>
      <c r="BG60" s="10">
        <f t="shared" si="39"/>
        <v>0</v>
      </c>
      <c r="BH60" s="25"/>
      <c r="BI60" s="92">
        <f t="shared" si="40"/>
        <v>0</v>
      </c>
      <c r="BJ60" s="10">
        <f t="shared" si="41"/>
        <v>0</v>
      </c>
      <c r="BK60" s="119">
        <f t="shared" si="221"/>
        <v>0</v>
      </c>
      <c r="BL60" s="25"/>
      <c r="BM60" s="92">
        <f t="shared" si="43"/>
        <v>0</v>
      </c>
      <c r="BN60" s="10">
        <f t="shared" si="44"/>
        <v>0</v>
      </c>
      <c r="BO60" s="25"/>
      <c r="BP60" s="92">
        <f t="shared" si="45"/>
        <v>0</v>
      </c>
      <c r="BQ60" s="10">
        <f t="shared" si="46"/>
        <v>0</v>
      </c>
      <c r="BR60" s="25"/>
      <c r="BS60" s="92">
        <f t="shared" si="47"/>
        <v>0</v>
      </c>
      <c r="BT60" s="10">
        <f t="shared" si="48"/>
        <v>0</v>
      </c>
      <c r="BU60" s="119">
        <f t="shared" si="49"/>
        <v>0</v>
      </c>
      <c r="BV60" s="25"/>
      <c r="BW60" s="92">
        <f t="shared" si="50"/>
        <v>0</v>
      </c>
      <c r="BX60" s="10">
        <f t="shared" si="51"/>
        <v>0</v>
      </c>
      <c r="BY60" s="25"/>
      <c r="BZ60" s="92">
        <f t="shared" si="52"/>
        <v>0</v>
      </c>
      <c r="CA60" s="10">
        <f t="shared" si="53"/>
        <v>0</v>
      </c>
      <c r="CB60" s="25"/>
      <c r="CC60" s="92">
        <f t="shared" si="54"/>
        <v>0</v>
      </c>
      <c r="CD60" s="10">
        <f t="shared" si="55"/>
        <v>0</v>
      </c>
      <c r="CE60" s="119">
        <f t="shared" si="56"/>
        <v>0</v>
      </c>
      <c r="CF60" s="25"/>
      <c r="CG60" s="92">
        <f t="shared" si="57"/>
        <v>0</v>
      </c>
      <c r="CH60" s="10">
        <f t="shared" si="58"/>
        <v>0</v>
      </c>
      <c r="CI60" s="25"/>
      <c r="CJ60" s="92">
        <f t="shared" si="59"/>
        <v>0</v>
      </c>
      <c r="CK60" s="10">
        <f t="shared" si="60"/>
        <v>0</v>
      </c>
      <c r="CL60" s="25"/>
      <c r="CM60" s="92">
        <f t="shared" si="61"/>
        <v>0</v>
      </c>
      <c r="CN60" s="10">
        <f t="shared" si="62"/>
        <v>0</v>
      </c>
      <c r="CO60" s="119">
        <f t="shared" si="63"/>
        <v>0</v>
      </c>
      <c r="CP60" s="25"/>
      <c r="CQ60" s="92">
        <f t="shared" si="64"/>
        <v>0</v>
      </c>
      <c r="CR60" s="10">
        <f t="shared" si="65"/>
        <v>0</v>
      </c>
      <c r="CS60" s="25"/>
      <c r="CT60" s="92">
        <f t="shared" si="66"/>
        <v>0</v>
      </c>
      <c r="CU60" s="10">
        <f t="shared" si="67"/>
        <v>0</v>
      </c>
      <c r="CV60" s="25"/>
      <c r="CW60" s="92">
        <f t="shared" si="68"/>
        <v>0</v>
      </c>
      <c r="CX60" s="10">
        <f t="shared" si="69"/>
        <v>0</v>
      </c>
      <c r="CY60" s="119">
        <f t="shared" si="70"/>
        <v>0</v>
      </c>
      <c r="CZ60" s="25"/>
      <c r="DA60" s="92">
        <f t="shared" si="71"/>
        <v>0</v>
      </c>
      <c r="DB60" s="10">
        <f t="shared" si="72"/>
        <v>0</v>
      </c>
      <c r="DC60" s="25"/>
      <c r="DD60" s="92">
        <f t="shared" si="73"/>
        <v>0</v>
      </c>
      <c r="DE60" s="10">
        <f t="shared" si="74"/>
        <v>0</v>
      </c>
      <c r="DF60" s="25"/>
      <c r="DG60" s="92">
        <f t="shared" si="75"/>
        <v>0</v>
      </c>
      <c r="DH60" s="10">
        <f t="shared" si="76"/>
        <v>0</v>
      </c>
      <c r="DI60" s="119">
        <f t="shared" si="77"/>
        <v>0</v>
      </c>
      <c r="DJ60" s="25"/>
      <c r="DK60" s="92">
        <f t="shared" si="78"/>
        <v>0</v>
      </c>
      <c r="DL60" s="10">
        <f t="shared" si="79"/>
        <v>0</v>
      </c>
      <c r="DM60" s="25"/>
      <c r="DN60" s="92">
        <f t="shared" si="80"/>
        <v>0</v>
      </c>
      <c r="DO60" s="10">
        <f t="shared" si="81"/>
        <v>0</v>
      </c>
      <c r="DP60" s="25"/>
      <c r="DQ60" s="92">
        <f t="shared" si="82"/>
        <v>0</v>
      </c>
      <c r="DR60" s="10">
        <f t="shared" si="83"/>
        <v>0</v>
      </c>
      <c r="DS60" s="119">
        <f t="shared" si="84"/>
        <v>0</v>
      </c>
      <c r="DT60" s="25"/>
      <c r="DU60" s="92">
        <f t="shared" si="85"/>
        <v>0</v>
      </c>
      <c r="DV60" s="10">
        <f t="shared" si="86"/>
        <v>0</v>
      </c>
      <c r="DW60" s="25"/>
      <c r="DX60" s="92">
        <f t="shared" si="87"/>
        <v>0</v>
      </c>
      <c r="DY60" s="10">
        <f t="shared" si="88"/>
        <v>0</v>
      </c>
      <c r="DZ60" s="25"/>
      <c r="EA60" s="92">
        <f t="shared" si="89"/>
        <v>0</v>
      </c>
      <c r="EB60" s="10">
        <f t="shared" si="90"/>
        <v>0</v>
      </c>
      <c r="EC60" s="119">
        <f t="shared" si="91"/>
        <v>0</v>
      </c>
      <c r="ED60" s="25"/>
      <c r="EE60" s="92">
        <f t="shared" si="92"/>
        <v>0</v>
      </c>
      <c r="EF60" s="10">
        <f t="shared" si="93"/>
        <v>0</v>
      </c>
      <c r="EG60" s="25"/>
      <c r="EH60" s="92">
        <f t="shared" si="94"/>
        <v>0</v>
      </c>
      <c r="EI60" s="10">
        <f t="shared" si="95"/>
        <v>0</v>
      </c>
      <c r="EJ60" s="25"/>
      <c r="EK60" s="92">
        <f t="shared" si="96"/>
        <v>0</v>
      </c>
      <c r="EL60" s="10">
        <f t="shared" si="97"/>
        <v>0</v>
      </c>
      <c r="EM60" s="119">
        <f t="shared" si="98"/>
        <v>0</v>
      </c>
      <c r="EN60" s="25"/>
      <c r="EO60" s="92">
        <f t="shared" si="99"/>
        <v>0</v>
      </c>
      <c r="EP60" s="10">
        <f t="shared" si="100"/>
        <v>0</v>
      </c>
      <c r="EQ60" s="25"/>
      <c r="ER60" s="92">
        <f t="shared" si="101"/>
        <v>0</v>
      </c>
      <c r="ES60" s="10">
        <f t="shared" si="102"/>
        <v>0</v>
      </c>
      <c r="ET60" s="25"/>
      <c r="EU60" s="92">
        <f t="shared" si="225"/>
        <v>0</v>
      </c>
      <c r="EV60" s="10">
        <f t="shared" si="104"/>
        <v>0</v>
      </c>
      <c r="EW60" s="119">
        <f t="shared" si="226"/>
        <v>0</v>
      </c>
      <c r="EX60" s="25"/>
      <c r="EY60" s="92">
        <f t="shared" si="106"/>
        <v>0</v>
      </c>
      <c r="EZ60" s="10">
        <f t="shared" si="107"/>
        <v>0</v>
      </c>
      <c r="FA60" s="25"/>
      <c r="FB60" s="92">
        <f t="shared" si="108"/>
        <v>0</v>
      </c>
      <c r="FC60" s="10">
        <f t="shared" si="109"/>
        <v>0</v>
      </c>
      <c r="FD60" s="25"/>
      <c r="FE60" s="92">
        <f t="shared" si="110"/>
        <v>0</v>
      </c>
      <c r="FF60" s="10">
        <f t="shared" si="111"/>
        <v>0</v>
      </c>
      <c r="FG60" s="119">
        <f t="shared" si="112"/>
        <v>0</v>
      </c>
      <c r="FH60" s="25"/>
      <c r="FI60" s="92">
        <f t="shared" si="113"/>
        <v>0</v>
      </c>
      <c r="FJ60" s="10">
        <f t="shared" si="114"/>
        <v>0</v>
      </c>
      <c r="FK60" s="25"/>
      <c r="FL60" s="92">
        <f t="shared" si="115"/>
        <v>0</v>
      </c>
      <c r="FM60" s="10">
        <f t="shared" si="116"/>
        <v>0</v>
      </c>
      <c r="FN60" s="25"/>
      <c r="FO60" s="92">
        <f t="shared" si="117"/>
        <v>0</v>
      </c>
      <c r="FP60" s="10">
        <f t="shared" si="118"/>
        <v>0</v>
      </c>
      <c r="FQ60" s="119">
        <f t="shared" si="119"/>
        <v>0</v>
      </c>
      <c r="FR60" s="25"/>
      <c r="FS60" s="92">
        <f t="shared" si="120"/>
        <v>0</v>
      </c>
      <c r="FT60" s="10">
        <f t="shared" si="121"/>
        <v>0</v>
      </c>
      <c r="FU60" s="25"/>
      <c r="FV60" s="92">
        <f t="shared" si="122"/>
        <v>0</v>
      </c>
      <c r="FW60" s="10">
        <f t="shared" si="123"/>
        <v>0</v>
      </c>
      <c r="FX60" s="25"/>
      <c r="FY60" s="92">
        <f t="shared" si="124"/>
        <v>0</v>
      </c>
      <c r="FZ60" s="10">
        <f t="shared" si="125"/>
        <v>0</v>
      </c>
      <c r="GA60" s="119">
        <f t="shared" si="126"/>
        <v>0</v>
      </c>
      <c r="GB60" s="25"/>
      <c r="GC60" s="92">
        <f t="shared" si="127"/>
        <v>0</v>
      </c>
      <c r="GD60" s="10">
        <f t="shared" si="128"/>
        <v>0</v>
      </c>
      <c r="GE60" s="25"/>
      <c r="GF60" s="92">
        <f t="shared" si="129"/>
        <v>0</v>
      </c>
      <c r="GG60" s="10">
        <f t="shared" si="130"/>
        <v>0</v>
      </c>
      <c r="GH60" s="25"/>
      <c r="GI60" s="92">
        <f t="shared" si="131"/>
        <v>0</v>
      </c>
      <c r="GJ60" s="10">
        <f t="shared" si="132"/>
        <v>0</v>
      </c>
      <c r="GK60" s="119">
        <f t="shared" si="133"/>
        <v>0</v>
      </c>
      <c r="GL60" s="25"/>
      <c r="GM60" s="92">
        <f t="shared" si="134"/>
        <v>0</v>
      </c>
      <c r="GN60" s="10">
        <f t="shared" si="135"/>
        <v>0</v>
      </c>
      <c r="GO60" s="25"/>
      <c r="GP60" s="92">
        <f t="shared" si="136"/>
        <v>0</v>
      </c>
      <c r="GQ60" s="10">
        <f t="shared" si="137"/>
        <v>0</v>
      </c>
      <c r="GR60" s="25"/>
      <c r="GS60" s="92">
        <f t="shared" si="138"/>
        <v>0</v>
      </c>
      <c r="GT60" s="10">
        <f t="shared" si="139"/>
        <v>0</v>
      </c>
      <c r="GU60" s="119">
        <f t="shared" si="140"/>
        <v>0</v>
      </c>
      <c r="GV60" s="25"/>
      <c r="GW60" s="92">
        <f t="shared" si="141"/>
        <v>0</v>
      </c>
      <c r="GX60" s="10">
        <f t="shared" si="142"/>
        <v>0</v>
      </c>
      <c r="GY60" s="25"/>
      <c r="GZ60" s="92">
        <f t="shared" si="143"/>
        <v>0</v>
      </c>
      <c r="HA60" s="10">
        <f t="shared" si="144"/>
        <v>0</v>
      </c>
      <c r="HB60" s="25"/>
      <c r="HC60" s="92">
        <f t="shared" si="145"/>
        <v>0</v>
      </c>
      <c r="HD60" s="10">
        <f t="shared" si="146"/>
        <v>0</v>
      </c>
      <c r="HE60" s="119">
        <f t="shared" si="147"/>
        <v>0</v>
      </c>
      <c r="HF60" s="25"/>
      <c r="HG60" s="92">
        <f t="shared" si="148"/>
        <v>0</v>
      </c>
      <c r="HH60" s="10">
        <f t="shared" si="149"/>
        <v>0</v>
      </c>
      <c r="HI60" s="25"/>
      <c r="HJ60" s="92">
        <f t="shared" si="150"/>
        <v>0</v>
      </c>
      <c r="HK60" s="10">
        <f t="shared" si="151"/>
        <v>0</v>
      </c>
      <c r="HL60" s="25"/>
      <c r="HM60" s="92">
        <f t="shared" si="152"/>
        <v>0</v>
      </c>
      <c r="HN60" s="10">
        <f t="shared" si="153"/>
        <v>0</v>
      </c>
      <c r="HO60" s="119">
        <f t="shared" si="154"/>
        <v>0</v>
      </c>
      <c r="HP60" s="25"/>
      <c r="HQ60" s="92">
        <f t="shared" si="155"/>
        <v>0</v>
      </c>
      <c r="HR60" s="10">
        <f t="shared" si="156"/>
        <v>0</v>
      </c>
      <c r="HS60" s="25"/>
      <c r="HT60" s="92">
        <f t="shared" si="157"/>
        <v>0</v>
      </c>
      <c r="HU60" s="10">
        <f t="shared" si="158"/>
        <v>0</v>
      </c>
      <c r="HV60" s="25"/>
      <c r="HW60" s="92">
        <f t="shared" si="159"/>
        <v>0</v>
      </c>
      <c r="HX60" s="10">
        <f t="shared" si="160"/>
        <v>0</v>
      </c>
      <c r="HY60" s="119">
        <f t="shared" si="161"/>
        <v>0</v>
      </c>
      <c r="HZ60" s="25"/>
      <c r="IA60" s="92">
        <f t="shared" si="162"/>
        <v>0</v>
      </c>
      <c r="IB60" s="10">
        <f t="shared" si="163"/>
        <v>0</v>
      </c>
      <c r="IC60" s="25"/>
      <c r="ID60" s="92">
        <f t="shared" si="164"/>
        <v>0</v>
      </c>
      <c r="IE60" s="10">
        <f t="shared" si="165"/>
        <v>0</v>
      </c>
      <c r="IF60" s="25"/>
      <c r="IG60" s="92">
        <f t="shared" si="166"/>
        <v>0</v>
      </c>
      <c r="IH60" s="10">
        <f t="shared" si="167"/>
        <v>0</v>
      </c>
      <c r="II60" s="119">
        <f t="shared" si="168"/>
        <v>0</v>
      </c>
      <c r="IJ60" s="25"/>
      <c r="IK60" s="92">
        <f t="shared" si="169"/>
        <v>0</v>
      </c>
      <c r="IL60" s="10">
        <f t="shared" si="170"/>
        <v>0</v>
      </c>
      <c r="IM60" s="25"/>
      <c r="IN60" s="92">
        <f t="shared" si="171"/>
        <v>0</v>
      </c>
      <c r="IO60" s="10">
        <f t="shared" si="172"/>
        <v>0</v>
      </c>
      <c r="IP60" s="25"/>
      <c r="IQ60" s="92">
        <f t="shared" si="173"/>
        <v>0</v>
      </c>
      <c r="IR60" s="10">
        <f t="shared" si="174"/>
        <v>0</v>
      </c>
      <c r="IS60" s="119">
        <f t="shared" si="175"/>
        <v>0</v>
      </c>
      <c r="IT60" s="25"/>
      <c r="IU60" s="92">
        <f t="shared" si="176"/>
        <v>0</v>
      </c>
      <c r="IV60" s="10">
        <f t="shared" si="177"/>
        <v>0</v>
      </c>
      <c r="IW60" s="25"/>
      <c r="IX60" s="92">
        <f t="shared" si="178"/>
        <v>0</v>
      </c>
      <c r="IY60" s="10">
        <f t="shared" si="179"/>
        <v>0</v>
      </c>
      <c r="IZ60" s="25"/>
      <c r="JA60" s="92">
        <f t="shared" si="180"/>
        <v>0</v>
      </c>
      <c r="JB60" s="10">
        <f t="shared" si="181"/>
        <v>0</v>
      </c>
      <c r="JC60" s="119">
        <f t="shared" si="182"/>
        <v>0</v>
      </c>
      <c r="JD60" s="25"/>
      <c r="JE60" s="92">
        <f t="shared" si="183"/>
        <v>0</v>
      </c>
      <c r="JF60" s="10">
        <f t="shared" si="184"/>
        <v>0</v>
      </c>
      <c r="JG60" s="25"/>
      <c r="JH60" s="92">
        <f t="shared" si="185"/>
        <v>0</v>
      </c>
      <c r="JI60" s="10">
        <f t="shared" si="186"/>
        <v>0</v>
      </c>
      <c r="JJ60" s="25"/>
      <c r="JK60" s="92">
        <f t="shared" si="187"/>
        <v>0</v>
      </c>
      <c r="JL60" s="10">
        <f t="shared" si="188"/>
        <v>0</v>
      </c>
      <c r="JM60" s="119">
        <f t="shared" si="189"/>
        <v>0</v>
      </c>
      <c r="JN60" s="25"/>
      <c r="JO60" s="92">
        <f t="shared" si="190"/>
        <v>0</v>
      </c>
      <c r="JP60" s="10">
        <f t="shared" si="191"/>
        <v>0</v>
      </c>
      <c r="JQ60" s="25"/>
      <c r="JR60" s="92">
        <f t="shared" si="192"/>
        <v>0</v>
      </c>
      <c r="JS60" s="10">
        <f t="shared" si="193"/>
        <v>0</v>
      </c>
      <c r="JT60" s="25"/>
      <c r="JU60" s="92">
        <f t="shared" si="194"/>
        <v>0</v>
      </c>
      <c r="JV60" s="10">
        <f t="shared" si="195"/>
        <v>0</v>
      </c>
      <c r="JW60" s="119">
        <f t="shared" si="196"/>
        <v>0</v>
      </c>
      <c r="JX60" s="25"/>
      <c r="JY60" s="92">
        <f t="shared" si="197"/>
        <v>0</v>
      </c>
      <c r="JZ60" s="10">
        <f t="shared" si="198"/>
        <v>0</v>
      </c>
      <c r="KA60" s="25"/>
      <c r="KB60" s="92">
        <f t="shared" si="199"/>
        <v>0</v>
      </c>
      <c r="KC60" s="10">
        <f t="shared" si="200"/>
        <v>0</v>
      </c>
      <c r="KD60" s="25"/>
      <c r="KE60" s="92">
        <f t="shared" si="201"/>
        <v>0</v>
      </c>
      <c r="KF60" s="10">
        <f t="shared" si="202"/>
        <v>0</v>
      </c>
      <c r="KG60" s="119">
        <f t="shared" si="203"/>
        <v>0</v>
      </c>
      <c r="KH60" s="25"/>
      <c r="KI60" s="92">
        <f t="shared" si="204"/>
        <v>0</v>
      </c>
      <c r="KJ60" s="10">
        <f t="shared" si="205"/>
        <v>0</v>
      </c>
      <c r="KK60" s="25"/>
      <c r="KL60" s="92">
        <f t="shared" si="206"/>
        <v>0</v>
      </c>
      <c r="KM60" s="10">
        <f t="shared" si="207"/>
        <v>0</v>
      </c>
      <c r="KN60" s="25"/>
      <c r="KO60" s="92">
        <f t="shared" si="208"/>
        <v>0</v>
      </c>
      <c r="KP60" s="10">
        <f t="shared" si="209"/>
        <v>0</v>
      </c>
      <c r="KQ60" s="119">
        <f t="shared" si="210"/>
        <v>0</v>
      </c>
      <c r="KR60" s="25"/>
      <c r="KS60" s="92">
        <f t="shared" si="211"/>
        <v>0</v>
      </c>
      <c r="KT60" s="10">
        <f t="shared" si="212"/>
        <v>0</v>
      </c>
      <c r="KU60" s="25"/>
      <c r="KV60" s="92">
        <f t="shared" si="213"/>
        <v>0</v>
      </c>
      <c r="KW60" s="10">
        <f t="shared" si="214"/>
        <v>0</v>
      </c>
      <c r="KX60" s="25"/>
      <c r="KY60" s="92">
        <f t="shared" si="215"/>
        <v>0</v>
      </c>
      <c r="KZ60" s="10">
        <f t="shared" si="216"/>
        <v>0</v>
      </c>
      <c r="LA60" s="119">
        <f t="shared" si="217"/>
        <v>0</v>
      </c>
      <c r="LC60" s="100">
        <f t="shared" si="218"/>
        <v>0</v>
      </c>
      <c r="LD60" s="100">
        <f t="shared" si="5"/>
        <v>0</v>
      </c>
    </row>
    <row r="61" spans="1:316" hidden="1" x14ac:dyDescent="0.25">
      <c r="A61" s="248" t="s">
        <v>42</v>
      </c>
      <c r="B61" s="12">
        <v>50000</v>
      </c>
      <c r="C61" s="4">
        <v>75000</v>
      </c>
      <c r="D61" s="25"/>
      <c r="E61" s="92">
        <f t="shared" si="445"/>
        <v>0</v>
      </c>
      <c r="F61" s="10">
        <f t="shared" si="446"/>
        <v>0</v>
      </c>
      <c r="G61" s="25"/>
      <c r="H61" s="92">
        <f t="shared" si="447"/>
        <v>0</v>
      </c>
      <c r="I61" s="10">
        <f t="shared" si="448"/>
        <v>0</v>
      </c>
      <c r="J61" s="25"/>
      <c r="K61" s="92">
        <f t="shared" si="449"/>
        <v>0</v>
      </c>
      <c r="L61" s="10">
        <f t="shared" si="450"/>
        <v>0</v>
      </c>
      <c r="M61" s="119">
        <f t="shared" si="223"/>
        <v>0</v>
      </c>
      <c r="N61" s="25"/>
      <c r="O61" s="92">
        <f t="shared" si="8"/>
        <v>0</v>
      </c>
      <c r="P61" s="10">
        <f t="shared" si="9"/>
        <v>0</v>
      </c>
      <c r="Q61" s="25"/>
      <c r="R61" s="92">
        <f t="shared" si="10"/>
        <v>0</v>
      </c>
      <c r="S61" s="10">
        <f t="shared" si="11"/>
        <v>0</v>
      </c>
      <c r="T61" s="25"/>
      <c r="U61" s="92">
        <f t="shared" si="12"/>
        <v>0</v>
      </c>
      <c r="V61" s="10">
        <f t="shared" si="13"/>
        <v>0</v>
      </c>
      <c r="W61" s="119">
        <f t="shared" si="219"/>
        <v>0</v>
      </c>
      <c r="X61" s="25"/>
      <c r="Y61" s="92">
        <f t="shared" si="15"/>
        <v>0</v>
      </c>
      <c r="Z61" s="10">
        <f t="shared" si="16"/>
        <v>0</v>
      </c>
      <c r="AA61" s="25"/>
      <c r="AB61" s="92">
        <f t="shared" si="17"/>
        <v>0</v>
      </c>
      <c r="AC61" s="10">
        <f t="shared" si="18"/>
        <v>0</v>
      </c>
      <c r="AD61" s="25"/>
      <c r="AE61" s="92">
        <f t="shared" si="19"/>
        <v>0</v>
      </c>
      <c r="AF61" s="10">
        <f t="shared" si="20"/>
        <v>0</v>
      </c>
      <c r="AG61" s="119">
        <f t="shared" si="220"/>
        <v>0</v>
      </c>
      <c r="AH61" s="25"/>
      <c r="AI61" s="92">
        <f t="shared" si="22"/>
        <v>0</v>
      </c>
      <c r="AJ61" s="10">
        <f t="shared" si="23"/>
        <v>0</v>
      </c>
      <c r="AK61" s="25"/>
      <c r="AL61" s="92">
        <f t="shared" si="24"/>
        <v>0</v>
      </c>
      <c r="AM61" s="10">
        <f t="shared" si="25"/>
        <v>0</v>
      </c>
      <c r="AN61" s="25"/>
      <c r="AO61" s="92">
        <f t="shared" si="26"/>
        <v>0</v>
      </c>
      <c r="AP61" s="10">
        <f t="shared" si="27"/>
        <v>0</v>
      </c>
      <c r="AQ61" s="119">
        <f t="shared" si="222"/>
        <v>0</v>
      </c>
      <c r="AR61" s="25"/>
      <c r="AS61" s="92">
        <f t="shared" si="29"/>
        <v>0</v>
      </c>
      <c r="AT61" s="10">
        <f t="shared" si="30"/>
        <v>0</v>
      </c>
      <c r="AU61" s="25"/>
      <c r="AV61" s="92">
        <f t="shared" si="31"/>
        <v>0</v>
      </c>
      <c r="AW61" s="10">
        <f t="shared" si="32"/>
        <v>0</v>
      </c>
      <c r="AX61" s="25"/>
      <c r="AY61" s="92">
        <f t="shared" si="33"/>
        <v>0</v>
      </c>
      <c r="AZ61" s="10">
        <f t="shared" si="34"/>
        <v>0</v>
      </c>
      <c r="BA61" s="119">
        <f t="shared" si="224"/>
        <v>0</v>
      </c>
      <c r="BB61" s="25"/>
      <c r="BC61" s="92">
        <f t="shared" si="36"/>
        <v>0</v>
      </c>
      <c r="BD61" s="10">
        <f t="shared" si="37"/>
        <v>0</v>
      </c>
      <c r="BE61" s="25"/>
      <c r="BF61" s="92">
        <f t="shared" si="38"/>
        <v>0</v>
      </c>
      <c r="BG61" s="10">
        <f t="shared" si="39"/>
        <v>0</v>
      </c>
      <c r="BH61" s="25"/>
      <c r="BI61" s="92">
        <f t="shared" si="40"/>
        <v>0</v>
      </c>
      <c r="BJ61" s="10">
        <f t="shared" si="41"/>
        <v>0</v>
      </c>
      <c r="BK61" s="119">
        <f t="shared" si="221"/>
        <v>0</v>
      </c>
      <c r="BL61" s="25"/>
      <c r="BM61" s="92">
        <f t="shared" si="43"/>
        <v>0</v>
      </c>
      <c r="BN61" s="10">
        <f t="shared" si="44"/>
        <v>0</v>
      </c>
      <c r="BO61" s="25"/>
      <c r="BP61" s="92">
        <f t="shared" si="45"/>
        <v>0</v>
      </c>
      <c r="BQ61" s="10">
        <f t="shared" si="46"/>
        <v>0</v>
      </c>
      <c r="BR61" s="25"/>
      <c r="BS61" s="92">
        <f t="shared" si="47"/>
        <v>0</v>
      </c>
      <c r="BT61" s="10">
        <f t="shared" si="48"/>
        <v>0</v>
      </c>
      <c r="BU61" s="119">
        <f t="shared" si="49"/>
        <v>0</v>
      </c>
      <c r="BV61" s="25"/>
      <c r="BW61" s="92">
        <f t="shared" si="50"/>
        <v>0</v>
      </c>
      <c r="BX61" s="10">
        <f t="shared" si="51"/>
        <v>0</v>
      </c>
      <c r="BY61" s="25"/>
      <c r="BZ61" s="92">
        <f t="shared" si="52"/>
        <v>0</v>
      </c>
      <c r="CA61" s="10">
        <f t="shared" si="53"/>
        <v>0</v>
      </c>
      <c r="CB61" s="25"/>
      <c r="CC61" s="92">
        <f t="shared" si="54"/>
        <v>0</v>
      </c>
      <c r="CD61" s="10">
        <f t="shared" si="55"/>
        <v>0</v>
      </c>
      <c r="CE61" s="119">
        <f t="shared" si="56"/>
        <v>0</v>
      </c>
      <c r="CF61" s="25"/>
      <c r="CG61" s="92">
        <f t="shared" si="57"/>
        <v>0</v>
      </c>
      <c r="CH61" s="10">
        <f t="shared" si="58"/>
        <v>0</v>
      </c>
      <c r="CI61" s="25"/>
      <c r="CJ61" s="92">
        <f t="shared" si="59"/>
        <v>0</v>
      </c>
      <c r="CK61" s="10">
        <f t="shared" si="60"/>
        <v>0</v>
      </c>
      <c r="CL61" s="25"/>
      <c r="CM61" s="92">
        <f t="shared" si="61"/>
        <v>0</v>
      </c>
      <c r="CN61" s="10">
        <f t="shared" si="62"/>
        <v>0</v>
      </c>
      <c r="CO61" s="119">
        <f t="shared" si="63"/>
        <v>0</v>
      </c>
      <c r="CP61" s="25"/>
      <c r="CQ61" s="92">
        <f t="shared" si="64"/>
        <v>0</v>
      </c>
      <c r="CR61" s="10">
        <f t="shared" si="65"/>
        <v>0</v>
      </c>
      <c r="CS61" s="25"/>
      <c r="CT61" s="92">
        <f t="shared" si="66"/>
        <v>0</v>
      </c>
      <c r="CU61" s="10">
        <f t="shared" si="67"/>
        <v>0</v>
      </c>
      <c r="CV61" s="25"/>
      <c r="CW61" s="92">
        <f t="shared" si="68"/>
        <v>0</v>
      </c>
      <c r="CX61" s="10">
        <f t="shared" si="69"/>
        <v>0</v>
      </c>
      <c r="CY61" s="119">
        <f t="shared" si="70"/>
        <v>0</v>
      </c>
      <c r="CZ61" s="25"/>
      <c r="DA61" s="92">
        <f t="shared" si="71"/>
        <v>0</v>
      </c>
      <c r="DB61" s="10">
        <f t="shared" si="72"/>
        <v>0</v>
      </c>
      <c r="DC61" s="25"/>
      <c r="DD61" s="92">
        <f t="shared" si="73"/>
        <v>0</v>
      </c>
      <c r="DE61" s="10">
        <f t="shared" si="74"/>
        <v>0</v>
      </c>
      <c r="DF61" s="25"/>
      <c r="DG61" s="92">
        <f t="shared" si="75"/>
        <v>0</v>
      </c>
      <c r="DH61" s="10">
        <f t="shared" si="76"/>
        <v>0</v>
      </c>
      <c r="DI61" s="119">
        <f t="shared" si="77"/>
        <v>0</v>
      </c>
      <c r="DJ61" s="25"/>
      <c r="DK61" s="92">
        <f t="shared" si="78"/>
        <v>0</v>
      </c>
      <c r="DL61" s="10">
        <f t="shared" si="79"/>
        <v>0</v>
      </c>
      <c r="DM61" s="25"/>
      <c r="DN61" s="92">
        <f t="shared" si="80"/>
        <v>0</v>
      </c>
      <c r="DO61" s="10">
        <f t="shared" si="81"/>
        <v>0</v>
      </c>
      <c r="DP61" s="25"/>
      <c r="DQ61" s="92">
        <f t="shared" si="82"/>
        <v>0</v>
      </c>
      <c r="DR61" s="10">
        <f t="shared" si="83"/>
        <v>0</v>
      </c>
      <c r="DS61" s="119">
        <f t="shared" si="84"/>
        <v>0</v>
      </c>
      <c r="DT61" s="25"/>
      <c r="DU61" s="92">
        <f t="shared" si="85"/>
        <v>0</v>
      </c>
      <c r="DV61" s="10">
        <f t="shared" si="86"/>
        <v>0</v>
      </c>
      <c r="DW61" s="25"/>
      <c r="DX61" s="92">
        <f t="shared" si="87"/>
        <v>0</v>
      </c>
      <c r="DY61" s="10">
        <f t="shared" si="88"/>
        <v>0</v>
      </c>
      <c r="DZ61" s="25"/>
      <c r="EA61" s="92">
        <f t="shared" si="89"/>
        <v>0</v>
      </c>
      <c r="EB61" s="10">
        <f t="shared" si="90"/>
        <v>0</v>
      </c>
      <c r="EC61" s="119">
        <f t="shared" si="91"/>
        <v>0</v>
      </c>
      <c r="ED61" s="25"/>
      <c r="EE61" s="92">
        <f t="shared" si="92"/>
        <v>0</v>
      </c>
      <c r="EF61" s="10">
        <f t="shared" si="93"/>
        <v>0</v>
      </c>
      <c r="EG61" s="25"/>
      <c r="EH61" s="92">
        <f t="shared" si="94"/>
        <v>0</v>
      </c>
      <c r="EI61" s="10">
        <f t="shared" si="95"/>
        <v>0</v>
      </c>
      <c r="EJ61" s="25"/>
      <c r="EK61" s="92">
        <f t="shared" si="96"/>
        <v>0</v>
      </c>
      <c r="EL61" s="10">
        <f t="shared" si="97"/>
        <v>0</v>
      </c>
      <c r="EM61" s="119">
        <f t="shared" si="98"/>
        <v>0</v>
      </c>
      <c r="EN61" s="25"/>
      <c r="EO61" s="92">
        <f t="shared" si="99"/>
        <v>0</v>
      </c>
      <c r="EP61" s="10">
        <f t="shared" si="100"/>
        <v>0</v>
      </c>
      <c r="EQ61" s="25"/>
      <c r="ER61" s="92">
        <f t="shared" si="101"/>
        <v>0</v>
      </c>
      <c r="ES61" s="10">
        <f t="shared" si="102"/>
        <v>0</v>
      </c>
      <c r="ET61" s="25"/>
      <c r="EU61" s="92">
        <f t="shared" si="225"/>
        <v>0</v>
      </c>
      <c r="EV61" s="10">
        <f t="shared" si="104"/>
        <v>0</v>
      </c>
      <c r="EW61" s="119">
        <f t="shared" si="226"/>
        <v>0</v>
      </c>
      <c r="EX61" s="25"/>
      <c r="EY61" s="92">
        <f t="shared" si="106"/>
        <v>0</v>
      </c>
      <c r="EZ61" s="10">
        <f t="shared" si="107"/>
        <v>0</v>
      </c>
      <c r="FA61" s="25"/>
      <c r="FB61" s="92">
        <f t="shared" si="108"/>
        <v>0</v>
      </c>
      <c r="FC61" s="10">
        <f t="shared" si="109"/>
        <v>0</v>
      </c>
      <c r="FD61" s="25"/>
      <c r="FE61" s="92">
        <f t="shared" si="110"/>
        <v>0</v>
      </c>
      <c r="FF61" s="10">
        <f t="shared" si="111"/>
        <v>0</v>
      </c>
      <c r="FG61" s="119">
        <f t="shared" si="112"/>
        <v>0</v>
      </c>
      <c r="FH61" s="25"/>
      <c r="FI61" s="92">
        <f t="shared" si="113"/>
        <v>0</v>
      </c>
      <c r="FJ61" s="10">
        <f t="shared" si="114"/>
        <v>0</v>
      </c>
      <c r="FK61" s="25"/>
      <c r="FL61" s="92">
        <f t="shared" si="115"/>
        <v>0</v>
      </c>
      <c r="FM61" s="10">
        <f t="shared" si="116"/>
        <v>0</v>
      </c>
      <c r="FN61" s="25"/>
      <c r="FO61" s="92">
        <f t="shared" si="117"/>
        <v>0</v>
      </c>
      <c r="FP61" s="10">
        <f t="shared" si="118"/>
        <v>0</v>
      </c>
      <c r="FQ61" s="119">
        <f t="shared" si="119"/>
        <v>0</v>
      </c>
      <c r="FR61" s="25"/>
      <c r="FS61" s="92">
        <f t="shared" si="120"/>
        <v>0</v>
      </c>
      <c r="FT61" s="10">
        <f t="shared" si="121"/>
        <v>0</v>
      </c>
      <c r="FU61" s="25"/>
      <c r="FV61" s="92">
        <f t="shared" si="122"/>
        <v>0</v>
      </c>
      <c r="FW61" s="10">
        <f t="shared" si="123"/>
        <v>0</v>
      </c>
      <c r="FX61" s="25"/>
      <c r="FY61" s="92">
        <f t="shared" si="124"/>
        <v>0</v>
      </c>
      <c r="FZ61" s="10">
        <f t="shared" si="125"/>
        <v>0</v>
      </c>
      <c r="GA61" s="119">
        <f t="shared" si="126"/>
        <v>0</v>
      </c>
      <c r="GB61" s="25"/>
      <c r="GC61" s="92">
        <f t="shared" si="127"/>
        <v>0</v>
      </c>
      <c r="GD61" s="10">
        <f t="shared" si="128"/>
        <v>0</v>
      </c>
      <c r="GE61" s="25"/>
      <c r="GF61" s="92">
        <f t="shared" si="129"/>
        <v>0</v>
      </c>
      <c r="GG61" s="10">
        <f t="shared" si="130"/>
        <v>0</v>
      </c>
      <c r="GH61" s="25"/>
      <c r="GI61" s="92">
        <f t="shared" si="131"/>
        <v>0</v>
      </c>
      <c r="GJ61" s="10">
        <f t="shared" si="132"/>
        <v>0</v>
      </c>
      <c r="GK61" s="119">
        <f t="shared" si="133"/>
        <v>0</v>
      </c>
      <c r="GL61" s="25"/>
      <c r="GM61" s="92">
        <f t="shared" si="134"/>
        <v>0</v>
      </c>
      <c r="GN61" s="10">
        <f t="shared" si="135"/>
        <v>0</v>
      </c>
      <c r="GO61" s="25"/>
      <c r="GP61" s="92">
        <f t="shared" si="136"/>
        <v>0</v>
      </c>
      <c r="GQ61" s="10">
        <f t="shared" si="137"/>
        <v>0</v>
      </c>
      <c r="GR61" s="25"/>
      <c r="GS61" s="92">
        <f t="shared" si="138"/>
        <v>0</v>
      </c>
      <c r="GT61" s="10">
        <f t="shared" si="139"/>
        <v>0</v>
      </c>
      <c r="GU61" s="119">
        <f t="shared" si="140"/>
        <v>0</v>
      </c>
      <c r="GV61" s="25"/>
      <c r="GW61" s="92">
        <f t="shared" si="141"/>
        <v>0</v>
      </c>
      <c r="GX61" s="10">
        <f t="shared" si="142"/>
        <v>0</v>
      </c>
      <c r="GY61" s="25"/>
      <c r="GZ61" s="92">
        <f t="shared" si="143"/>
        <v>0</v>
      </c>
      <c r="HA61" s="10">
        <f t="shared" si="144"/>
        <v>0</v>
      </c>
      <c r="HB61" s="25"/>
      <c r="HC61" s="92">
        <f t="shared" si="145"/>
        <v>0</v>
      </c>
      <c r="HD61" s="10">
        <f t="shared" si="146"/>
        <v>0</v>
      </c>
      <c r="HE61" s="119">
        <f t="shared" si="147"/>
        <v>0</v>
      </c>
      <c r="HF61" s="25"/>
      <c r="HG61" s="92">
        <f t="shared" si="148"/>
        <v>0</v>
      </c>
      <c r="HH61" s="10">
        <f t="shared" si="149"/>
        <v>0</v>
      </c>
      <c r="HI61" s="25"/>
      <c r="HJ61" s="92">
        <f t="shared" si="150"/>
        <v>0</v>
      </c>
      <c r="HK61" s="10">
        <f t="shared" si="151"/>
        <v>0</v>
      </c>
      <c r="HL61" s="25"/>
      <c r="HM61" s="92">
        <f t="shared" si="152"/>
        <v>0</v>
      </c>
      <c r="HN61" s="10">
        <f t="shared" si="153"/>
        <v>0</v>
      </c>
      <c r="HO61" s="119">
        <f t="shared" si="154"/>
        <v>0</v>
      </c>
      <c r="HP61" s="25"/>
      <c r="HQ61" s="92">
        <f t="shared" si="155"/>
        <v>0</v>
      </c>
      <c r="HR61" s="10">
        <f t="shared" si="156"/>
        <v>0</v>
      </c>
      <c r="HS61" s="25"/>
      <c r="HT61" s="92">
        <f t="shared" si="157"/>
        <v>0</v>
      </c>
      <c r="HU61" s="10">
        <f t="shared" si="158"/>
        <v>0</v>
      </c>
      <c r="HV61" s="25"/>
      <c r="HW61" s="92">
        <f t="shared" si="159"/>
        <v>0</v>
      </c>
      <c r="HX61" s="10">
        <f t="shared" si="160"/>
        <v>0</v>
      </c>
      <c r="HY61" s="119">
        <f t="shared" si="161"/>
        <v>0</v>
      </c>
      <c r="HZ61" s="25"/>
      <c r="IA61" s="92">
        <f t="shared" si="162"/>
        <v>0</v>
      </c>
      <c r="IB61" s="10">
        <f t="shared" si="163"/>
        <v>0</v>
      </c>
      <c r="IC61" s="25"/>
      <c r="ID61" s="92">
        <f t="shared" si="164"/>
        <v>0</v>
      </c>
      <c r="IE61" s="10">
        <f t="shared" si="165"/>
        <v>0</v>
      </c>
      <c r="IF61" s="25"/>
      <c r="IG61" s="92">
        <f t="shared" si="166"/>
        <v>0</v>
      </c>
      <c r="IH61" s="10">
        <f t="shared" si="167"/>
        <v>0</v>
      </c>
      <c r="II61" s="119">
        <f t="shared" si="168"/>
        <v>0</v>
      </c>
      <c r="IJ61" s="25"/>
      <c r="IK61" s="92">
        <f t="shared" si="169"/>
        <v>0</v>
      </c>
      <c r="IL61" s="10">
        <f t="shared" si="170"/>
        <v>0</v>
      </c>
      <c r="IM61" s="25"/>
      <c r="IN61" s="92">
        <f t="shared" si="171"/>
        <v>0</v>
      </c>
      <c r="IO61" s="10">
        <f t="shared" si="172"/>
        <v>0</v>
      </c>
      <c r="IP61" s="25"/>
      <c r="IQ61" s="92">
        <f t="shared" si="173"/>
        <v>0</v>
      </c>
      <c r="IR61" s="10">
        <f t="shared" si="174"/>
        <v>0</v>
      </c>
      <c r="IS61" s="119">
        <f t="shared" si="175"/>
        <v>0</v>
      </c>
      <c r="IT61" s="25"/>
      <c r="IU61" s="92">
        <f t="shared" si="176"/>
        <v>0</v>
      </c>
      <c r="IV61" s="10">
        <f t="shared" si="177"/>
        <v>0</v>
      </c>
      <c r="IW61" s="25"/>
      <c r="IX61" s="92">
        <f t="shared" si="178"/>
        <v>0</v>
      </c>
      <c r="IY61" s="10">
        <f t="shared" si="179"/>
        <v>0</v>
      </c>
      <c r="IZ61" s="25"/>
      <c r="JA61" s="92">
        <f t="shared" si="180"/>
        <v>0</v>
      </c>
      <c r="JB61" s="10">
        <f t="shared" si="181"/>
        <v>0</v>
      </c>
      <c r="JC61" s="119">
        <f t="shared" si="182"/>
        <v>0</v>
      </c>
      <c r="JD61" s="25"/>
      <c r="JE61" s="92">
        <f t="shared" si="183"/>
        <v>0</v>
      </c>
      <c r="JF61" s="10">
        <f t="shared" si="184"/>
        <v>0</v>
      </c>
      <c r="JG61" s="25"/>
      <c r="JH61" s="92">
        <f t="shared" si="185"/>
        <v>0</v>
      </c>
      <c r="JI61" s="10">
        <f t="shared" si="186"/>
        <v>0</v>
      </c>
      <c r="JJ61" s="25"/>
      <c r="JK61" s="92">
        <f t="shared" si="187"/>
        <v>0</v>
      </c>
      <c r="JL61" s="10">
        <f t="shared" si="188"/>
        <v>0</v>
      </c>
      <c r="JM61" s="119">
        <f t="shared" si="189"/>
        <v>0</v>
      </c>
      <c r="JN61" s="25"/>
      <c r="JO61" s="92">
        <f t="shared" si="190"/>
        <v>0</v>
      </c>
      <c r="JP61" s="10">
        <f t="shared" si="191"/>
        <v>0</v>
      </c>
      <c r="JQ61" s="25"/>
      <c r="JR61" s="92">
        <f t="shared" si="192"/>
        <v>0</v>
      </c>
      <c r="JS61" s="10">
        <f t="shared" si="193"/>
        <v>0</v>
      </c>
      <c r="JT61" s="25"/>
      <c r="JU61" s="92">
        <f t="shared" si="194"/>
        <v>0</v>
      </c>
      <c r="JV61" s="10">
        <f t="shared" si="195"/>
        <v>0</v>
      </c>
      <c r="JW61" s="119">
        <f t="shared" si="196"/>
        <v>0</v>
      </c>
      <c r="JX61" s="25"/>
      <c r="JY61" s="92">
        <f t="shared" si="197"/>
        <v>0</v>
      </c>
      <c r="JZ61" s="10">
        <f t="shared" si="198"/>
        <v>0</v>
      </c>
      <c r="KA61" s="25"/>
      <c r="KB61" s="92">
        <f t="shared" si="199"/>
        <v>0</v>
      </c>
      <c r="KC61" s="10">
        <f t="shared" si="200"/>
        <v>0</v>
      </c>
      <c r="KD61" s="25"/>
      <c r="KE61" s="92">
        <f t="shared" si="201"/>
        <v>0</v>
      </c>
      <c r="KF61" s="10">
        <f t="shared" si="202"/>
        <v>0</v>
      </c>
      <c r="KG61" s="119">
        <f t="shared" si="203"/>
        <v>0</v>
      </c>
      <c r="KH61" s="25"/>
      <c r="KI61" s="92">
        <f t="shared" si="204"/>
        <v>0</v>
      </c>
      <c r="KJ61" s="10">
        <f t="shared" si="205"/>
        <v>0</v>
      </c>
      <c r="KK61" s="25"/>
      <c r="KL61" s="92">
        <f t="shared" si="206"/>
        <v>0</v>
      </c>
      <c r="KM61" s="10">
        <f t="shared" si="207"/>
        <v>0</v>
      </c>
      <c r="KN61" s="25"/>
      <c r="KO61" s="92">
        <f t="shared" si="208"/>
        <v>0</v>
      </c>
      <c r="KP61" s="10">
        <f t="shared" si="209"/>
        <v>0</v>
      </c>
      <c r="KQ61" s="119">
        <f t="shared" si="210"/>
        <v>0</v>
      </c>
      <c r="KR61" s="25"/>
      <c r="KS61" s="92">
        <f t="shared" si="211"/>
        <v>0</v>
      </c>
      <c r="KT61" s="10">
        <f t="shared" si="212"/>
        <v>0</v>
      </c>
      <c r="KU61" s="25"/>
      <c r="KV61" s="92">
        <f t="shared" si="213"/>
        <v>0</v>
      </c>
      <c r="KW61" s="10">
        <f t="shared" si="214"/>
        <v>0</v>
      </c>
      <c r="KX61" s="25"/>
      <c r="KY61" s="92">
        <f t="shared" si="215"/>
        <v>0</v>
      </c>
      <c r="KZ61" s="10">
        <f t="shared" si="216"/>
        <v>0</v>
      </c>
      <c r="LA61" s="119">
        <f t="shared" si="217"/>
        <v>0</v>
      </c>
      <c r="LC61" s="100">
        <f t="shared" si="218"/>
        <v>0</v>
      </c>
      <c r="LD61" s="100">
        <f t="shared" si="5"/>
        <v>0</v>
      </c>
    </row>
    <row r="62" spans="1:316" hidden="1" x14ac:dyDescent="0.25">
      <c r="A62" s="248" t="s">
        <v>43</v>
      </c>
      <c r="B62" s="12">
        <v>50000</v>
      </c>
      <c r="C62" s="4">
        <v>80000</v>
      </c>
      <c r="D62" s="25"/>
      <c r="E62" s="92">
        <f t="shared" si="445"/>
        <v>0</v>
      </c>
      <c r="F62" s="10">
        <f t="shared" si="446"/>
        <v>0</v>
      </c>
      <c r="G62" s="25"/>
      <c r="H62" s="92">
        <f t="shared" si="447"/>
        <v>0</v>
      </c>
      <c r="I62" s="10">
        <f t="shared" si="448"/>
        <v>0</v>
      </c>
      <c r="J62" s="25"/>
      <c r="K62" s="92">
        <f t="shared" si="449"/>
        <v>0</v>
      </c>
      <c r="L62" s="10">
        <f t="shared" si="450"/>
        <v>0</v>
      </c>
      <c r="M62" s="119">
        <f t="shared" si="223"/>
        <v>0</v>
      </c>
      <c r="N62" s="25"/>
      <c r="O62" s="92">
        <f t="shared" si="8"/>
        <v>0</v>
      </c>
      <c r="P62" s="10">
        <f t="shared" si="9"/>
        <v>0</v>
      </c>
      <c r="Q62" s="25"/>
      <c r="R62" s="92">
        <f t="shared" si="10"/>
        <v>0</v>
      </c>
      <c r="S62" s="10">
        <f t="shared" si="11"/>
        <v>0</v>
      </c>
      <c r="T62" s="25"/>
      <c r="U62" s="92">
        <f t="shared" si="12"/>
        <v>0</v>
      </c>
      <c r="V62" s="10">
        <f t="shared" si="13"/>
        <v>0</v>
      </c>
      <c r="W62" s="119">
        <f t="shared" si="219"/>
        <v>0</v>
      </c>
      <c r="X62" s="25"/>
      <c r="Y62" s="92">
        <f t="shared" si="15"/>
        <v>0</v>
      </c>
      <c r="Z62" s="10">
        <f t="shared" si="16"/>
        <v>0</v>
      </c>
      <c r="AA62" s="25"/>
      <c r="AB62" s="92">
        <f t="shared" si="17"/>
        <v>0</v>
      </c>
      <c r="AC62" s="10">
        <f t="shared" si="18"/>
        <v>0</v>
      </c>
      <c r="AD62" s="25"/>
      <c r="AE62" s="92">
        <f t="shared" si="19"/>
        <v>0</v>
      </c>
      <c r="AF62" s="10">
        <f t="shared" si="20"/>
        <v>0</v>
      </c>
      <c r="AG62" s="119">
        <f t="shared" si="220"/>
        <v>0</v>
      </c>
      <c r="AH62" s="25"/>
      <c r="AI62" s="92">
        <f t="shared" si="22"/>
        <v>0</v>
      </c>
      <c r="AJ62" s="10">
        <f t="shared" si="23"/>
        <v>0</v>
      </c>
      <c r="AK62" s="25"/>
      <c r="AL62" s="92">
        <f t="shared" si="24"/>
        <v>0</v>
      </c>
      <c r="AM62" s="10">
        <f t="shared" si="25"/>
        <v>0</v>
      </c>
      <c r="AN62" s="25"/>
      <c r="AO62" s="92">
        <f t="shared" si="26"/>
        <v>0</v>
      </c>
      <c r="AP62" s="10">
        <f t="shared" si="27"/>
        <v>0</v>
      </c>
      <c r="AQ62" s="119">
        <f t="shared" si="222"/>
        <v>0</v>
      </c>
      <c r="AR62" s="25"/>
      <c r="AS62" s="92">
        <f t="shared" si="29"/>
        <v>0</v>
      </c>
      <c r="AT62" s="10">
        <f t="shared" si="30"/>
        <v>0</v>
      </c>
      <c r="AU62" s="25"/>
      <c r="AV62" s="92">
        <f t="shared" si="31"/>
        <v>0</v>
      </c>
      <c r="AW62" s="10">
        <f t="shared" si="32"/>
        <v>0</v>
      </c>
      <c r="AX62" s="25"/>
      <c r="AY62" s="92">
        <f t="shared" si="33"/>
        <v>0</v>
      </c>
      <c r="AZ62" s="10">
        <f t="shared" si="34"/>
        <v>0</v>
      </c>
      <c r="BA62" s="119">
        <f t="shared" si="224"/>
        <v>0</v>
      </c>
      <c r="BB62" s="25"/>
      <c r="BC62" s="92">
        <f t="shared" si="36"/>
        <v>0</v>
      </c>
      <c r="BD62" s="10">
        <f t="shared" si="37"/>
        <v>0</v>
      </c>
      <c r="BE62" s="25"/>
      <c r="BF62" s="92">
        <f t="shared" si="38"/>
        <v>0</v>
      </c>
      <c r="BG62" s="10">
        <f t="shared" si="39"/>
        <v>0</v>
      </c>
      <c r="BH62" s="25"/>
      <c r="BI62" s="92">
        <f t="shared" si="40"/>
        <v>0</v>
      </c>
      <c r="BJ62" s="10">
        <f t="shared" si="41"/>
        <v>0</v>
      </c>
      <c r="BK62" s="119">
        <f t="shared" si="221"/>
        <v>0</v>
      </c>
      <c r="BL62" s="25"/>
      <c r="BM62" s="92">
        <f t="shared" si="43"/>
        <v>0</v>
      </c>
      <c r="BN62" s="10">
        <f t="shared" si="44"/>
        <v>0</v>
      </c>
      <c r="BO62" s="25"/>
      <c r="BP62" s="92">
        <f t="shared" si="45"/>
        <v>0</v>
      </c>
      <c r="BQ62" s="10">
        <f t="shared" si="46"/>
        <v>0</v>
      </c>
      <c r="BR62" s="25"/>
      <c r="BS62" s="92">
        <f t="shared" si="47"/>
        <v>0</v>
      </c>
      <c r="BT62" s="10">
        <f t="shared" si="48"/>
        <v>0</v>
      </c>
      <c r="BU62" s="119">
        <f t="shared" si="49"/>
        <v>0</v>
      </c>
      <c r="BV62" s="25"/>
      <c r="BW62" s="92">
        <f t="shared" si="50"/>
        <v>0</v>
      </c>
      <c r="BX62" s="10">
        <f t="shared" si="51"/>
        <v>0</v>
      </c>
      <c r="BY62" s="25"/>
      <c r="BZ62" s="92">
        <f t="shared" si="52"/>
        <v>0</v>
      </c>
      <c r="CA62" s="10">
        <f t="shared" si="53"/>
        <v>0</v>
      </c>
      <c r="CB62" s="25"/>
      <c r="CC62" s="92">
        <f t="shared" si="54"/>
        <v>0</v>
      </c>
      <c r="CD62" s="10">
        <f t="shared" si="55"/>
        <v>0</v>
      </c>
      <c r="CE62" s="119">
        <f t="shared" si="56"/>
        <v>0</v>
      </c>
      <c r="CF62" s="25"/>
      <c r="CG62" s="92">
        <f t="shared" si="57"/>
        <v>0</v>
      </c>
      <c r="CH62" s="10">
        <f t="shared" si="58"/>
        <v>0</v>
      </c>
      <c r="CI62" s="25"/>
      <c r="CJ62" s="92">
        <f t="shared" si="59"/>
        <v>0</v>
      </c>
      <c r="CK62" s="10">
        <f t="shared" si="60"/>
        <v>0</v>
      </c>
      <c r="CL62" s="25"/>
      <c r="CM62" s="92">
        <f t="shared" si="61"/>
        <v>0</v>
      </c>
      <c r="CN62" s="10">
        <f t="shared" si="62"/>
        <v>0</v>
      </c>
      <c r="CO62" s="119">
        <f t="shared" si="63"/>
        <v>0</v>
      </c>
      <c r="CP62" s="25"/>
      <c r="CQ62" s="92">
        <f t="shared" si="64"/>
        <v>0</v>
      </c>
      <c r="CR62" s="10">
        <f t="shared" si="65"/>
        <v>0</v>
      </c>
      <c r="CS62" s="25"/>
      <c r="CT62" s="92">
        <f t="shared" si="66"/>
        <v>0</v>
      </c>
      <c r="CU62" s="10">
        <f t="shared" si="67"/>
        <v>0</v>
      </c>
      <c r="CV62" s="25"/>
      <c r="CW62" s="92">
        <f t="shared" si="68"/>
        <v>0</v>
      </c>
      <c r="CX62" s="10">
        <f t="shared" si="69"/>
        <v>0</v>
      </c>
      <c r="CY62" s="119">
        <f t="shared" si="70"/>
        <v>0</v>
      </c>
      <c r="CZ62" s="25"/>
      <c r="DA62" s="92">
        <f t="shared" si="71"/>
        <v>0</v>
      </c>
      <c r="DB62" s="10">
        <f t="shared" si="72"/>
        <v>0</v>
      </c>
      <c r="DC62" s="25"/>
      <c r="DD62" s="92">
        <f t="shared" si="73"/>
        <v>0</v>
      </c>
      <c r="DE62" s="10">
        <f t="shared" si="74"/>
        <v>0</v>
      </c>
      <c r="DF62" s="25"/>
      <c r="DG62" s="92">
        <f t="shared" si="75"/>
        <v>0</v>
      </c>
      <c r="DH62" s="10">
        <f t="shared" si="76"/>
        <v>0</v>
      </c>
      <c r="DI62" s="119">
        <f t="shared" si="77"/>
        <v>0</v>
      </c>
      <c r="DJ62" s="25"/>
      <c r="DK62" s="92">
        <f t="shared" si="78"/>
        <v>0</v>
      </c>
      <c r="DL62" s="10">
        <f t="shared" si="79"/>
        <v>0</v>
      </c>
      <c r="DM62" s="25"/>
      <c r="DN62" s="92">
        <f t="shared" si="80"/>
        <v>0</v>
      </c>
      <c r="DO62" s="10">
        <f t="shared" si="81"/>
        <v>0</v>
      </c>
      <c r="DP62" s="25"/>
      <c r="DQ62" s="92">
        <f t="shared" si="82"/>
        <v>0</v>
      </c>
      <c r="DR62" s="10">
        <f t="shared" si="83"/>
        <v>0</v>
      </c>
      <c r="DS62" s="119">
        <f t="shared" si="84"/>
        <v>0</v>
      </c>
      <c r="DT62" s="25"/>
      <c r="DU62" s="92">
        <f t="shared" si="85"/>
        <v>0</v>
      </c>
      <c r="DV62" s="10">
        <f t="shared" si="86"/>
        <v>0</v>
      </c>
      <c r="DW62" s="25"/>
      <c r="DX62" s="92">
        <f t="shared" si="87"/>
        <v>0</v>
      </c>
      <c r="DY62" s="10">
        <f t="shared" si="88"/>
        <v>0</v>
      </c>
      <c r="DZ62" s="25"/>
      <c r="EA62" s="92">
        <f t="shared" si="89"/>
        <v>0</v>
      </c>
      <c r="EB62" s="10">
        <f t="shared" si="90"/>
        <v>0</v>
      </c>
      <c r="EC62" s="119">
        <f t="shared" si="91"/>
        <v>0</v>
      </c>
      <c r="ED62" s="25"/>
      <c r="EE62" s="92">
        <f t="shared" si="92"/>
        <v>0</v>
      </c>
      <c r="EF62" s="10">
        <f t="shared" si="93"/>
        <v>0</v>
      </c>
      <c r="EG62" s="25"/>
      <c r="EH62" s="92">
        <f t="shared" si="94"/>
        <v>0</v>
      </c>
      <c r="EI62" s="10">
        <f t="shared" si="95"/>
        <v>0</v>
      </c>
      <c r="EJ62" s="25"/>
      <c r="EK62" s="92">
        <f t="shared" si="96"/>
        <v>0</v>
      </c>
      <c r="EL62" s="10">
        <f t="shared" si="97"/>
        <v>0</v>
      </c>
      <c r="EM62" s="119">
        <f t="shared" si="98"/>
        <v>0</v>
      </c>
      <c r="EN62" s="25"/>
      <c r="EO62" s="92">
        <f t="shared" si="99"/>
        <v>0</v>
      </c>
      <c r="EP62" s="10">
        <f t="shared" si="100"/>
        <v>0</v>
      </c>
      <c r="EQ62" s="25"/>
      <c r="ER62" s="92">
        <f t="shared" si="101"/>
        <v>0</v>
      </c>
      <c r="ES62" s="10">
        <f t="shared" si="102"/>
        <v>0</v>
      </c>
      <c r="ET62" s="25"/>
      <c r="EU62" s="92">
        <f t="shared" si="225"/>
        <v>0</v>
      </c>
      <c r="EV62" s="10">
        <f t="shared" si="104"/>
        <v>0</v>
      </c>
      <c r="EW62" s="119">
        <f t="shared" si="226"/>
        <v>0</v>
      </c>
      <c r="EX62" s="25"/>
      <c r="EY62" s="92">
        <f t="shared" si="106"/>
        <v>0</v>
      </c>
      <c r="EZ62" s="10">
        <f t="shared" si="107"/>
        <v>0</v>
      </c>
      <c r="FA62" s="25"/>
      <c r="FB62" s="92">
        <f t="shared" si="108"/>
        <v>0</v>
      </c>
      <c r="FC62" s="10">
        <f t="shared" si="109"/>
        <v>0</v>
      </c>
      <c r="FD62" s="25"/>
      <c r="FE62" s="92">
        <f t="shared" si="110"/>
        <v>0</v>
      </c>
      <c r="FF62" s="10">
        <f t="shared" si="111"/>
        <v>0</v>
      </c>
      <c r="FG62" s="119">
        <f t="shared" si="112"/>
        <v>0</v>
      </c>
      <c r="FH62" s="25"/>
      <c r="FI62" s="92">
        <f t="shared" si="113"/>
        <v>0</v>
      </c>
      <c r="FJ62" s="10">
        <f t="shared" si="114"/>
        <v>0</v>
      </c>
      <c r="FK62" s="25"/>
      <c r="FL62" s="92">
        <f t="shared" si="115"/>
        <v>0</v>
      </c>
      <c r="FM62" s="10">
        <f t="shared" si="116"/>
        <v>0</v>
      </c>
      <c r="FN62" s="25"/>
      <c r="FO62" s="92">
        <f t="shared" si="117"/>
        <v>0</v>
      </c>
      <c r="FP62" s="10">
        <f t="shared" si="118"/>
        <v>0</v>
      </c>
      <c r="FQ62" s="119">
        <f t="shared" si="119"/>
        <v>0</v>
      </c>
      <c r="FR62" s="25"/>
      <c r="FS62" s="92">
        <f t="shared" si="120"/>
        <v>0</v>
      </c>
      <c r="FT62" s="10">
        <f t="shared" si="121"/>
        <v>0</v>
      </c>
      <c r="FU62" s="25"/>
      <c r="FV62" s="92">
        <f t="shared" si="122"/>
        <v>0</v>
      </c>
      <c r="FW62" s="10">
        <f t="shared" si="123"/>
        <v>0</v>
      </c>
      <c r="FX62" s="25"/>
      <c r="FY62" s="92">
        <f t="shared" si="124"/>
        <v>0</v>
      </c>
      <c r="FZ62" s="10">
        <f t="shared" si="125"/>
        <v>0</v>
      </c>
      <c r="GA62" s="119">
        <f t="shared" si="126"/>
        <v>0</v>
      </c>
      <c r="GB62" s="25"/>
      <c r="GC62" s="92">
        <f t="shared" si="127"/>
        <v>0</v>
      </c>
      <c r="GD62" s="10">
        <f t="shared" si="128"/>
        <v>0</v>
      </c>
      <c r="GE62" s="25"/>
      <c r="GF62" s="92">
        <f t="shared" si="129"/>
        <v>0</v>
      </c>
      <c r="GG62" s="10">
        <f t="shared" si="130"/>
        <v>0</v>
      </c>
      <c r="GH62" s="25"/>
      <c r="GI62" s="92">
        <f t="shared" si="131"/>
        <v>0</v>
      </c>
      <c r="GJ62" s="10">
        <f t="shared" si="132"/>
        <v>0</v>
      </c>
      <c r="GK62" s="119">
        <f t="shared" si="133"/>
        <v>0</v>
      </c>
      <c r="GL62" s="25"/>
      <c r="GM62" s="92">
        <f t="shared" si="134"/>
        <v>0</v>
      </c>
      <c r="GN62" s="10">
        <f t="shared" si="135"/>
        <v>0</v>
      </c>
      <c r="GO62" s="25"/>
      <c r="GP62" s="92">
        <f t="shared" si="136"/>
        <v>0</v>
      </c>
      <c r="GQ62" s="10">
        <f t="shared" si="137"/>
        <v>0</v>
      </c>
      <c r="GR62" s="25"/>
      <c r="GS62" s="92">
        <f t="shared" si="138"/>
        <v>0</v>
      </c>
      <c r="GT62" s="10">
        <f t="shared" si="139"/>
        <v>0</v>
      </c>
      <c r="GU62" s="119">
        <f t="shared" si="140"/>
        <v>0</v>
      </c>
      <c r="GV62" s="25"/>
      <c r="GW62" s="92">
        <f t="shared" si="141"/>
        <v>0</v>
      </c>
      <c r="GX62" s="10">
        <f t="shared" si="142"/>
        <v>0</v>
      </c>
      <c r="GY62" s="25"/>
      <c r="GZ62" s="92">
        <f t="shared" si="143"/>
        <v>0</v>
      </c>
      <c r="HA62" s="10">
        <f t="shared" si="144"/>
        <v>0</v>
      </c>
      <c r="HB62" s="25"/>
      <c r="HC62" s="92">
        <f t="shared" si="145"/>
        <v>0</v>
      </c>
      <c r="HD62" s="10">
        <f t="shared" si="146"/>
        <v>0</v>
      </c>
      <c r="HE62" s="119">
        <f t="shared" si="147"/>
        <v>0</v>
      </c>
      <c r="HF62" s="25"/>
      <c r="HG62" s="92">
        <f t="shared" si="148"/>
        <v>0</v>
      </c>
      <c r="HH62" s="10">
        <f t="shared" si="149"/>
        <v>0</v>
      </c>
      <c r="HI62" s="25"/>
      <c r="HJ62" s="92">
        <f t="shared" si="150"/>
        <v>0</v>
      </c>
      <c r="HK62" s="10">
        <f t="shared" si="151"/>
        <v>0</v>
      </c>
      <c r="HL62" s="25"/>
      <c r="HM62" s="92">
        <f t="shared" si="152"/>
        <v>0</v>
      </c>
      <c r="HN62" s="10">
        <f t="shared" si="153"/>
        <v>0</v>
      </c>
      <c r="HO62" s="119">
        <f t="shared" si="154"/>
        <v>0</v>
      </c>
      <c r="HP62" s="25"/>
      <c r="HQ62" s="92">
        <f t="shared" si="155"/>
        <v>0</v>
      </c>
      <c r="HR62" s="10">
        <f t="shared" si="156"/>
        <v>0</v>
      </c>
      <c r="HS62" s="25"/>
      <c r="HT62" s="92">
        <f t="shared" si="157"/>
        <v>0</v>
      </c>
      <c r="HU62" s="10">
        <f t="shared" si="158"/>
        <v>0</v>
      </c>
      <c r="HV62" s="25"/>
      <c r="HW62" s="92">
        <f t="shared" si="159"/>
        <v>0</v>
      </c>
      <c r="HX62" s="10">
        <f t="shared" si="160"/>
        <v>0</v>
      </c>
      <c r="HY62" s="119">
        <f t="shared" si="161"/>
        <v>0</v>
      </c>
      <c r="HZ62" s="25"/>
      <c r="IA62" s="92">
        <f t="shared" si="162"/>
        <v>0</v>
      </c>
      <c r="IB62" s="10">
        <f t="shared" si="163"/>
        <v>0</v>
      </c>
      <c r="IC62" s="25"/>
      <c r="ID62" s="92">
        <f t="shared" si="164"/>
        <v>0</v>
      </c>
      <c r="IE62" s="10">
        <f t="shared" si="165"/>
        <v>0</v>
      </c>
      <c r="IF62" s="25"/>
      <c r="IG62" s="92">
        <f t="shared" si="166"/>
        <v>0</v>
      </c>
      <c r="IH62" s="10">
        <f t="shared" si="167"/>
        <v>0</v>
      </c>
      <c r="II62" s="119">
        <f t="shared" si="168"/>
        <v>0</v>
      </c>
      <c r="IJ62" s="25"/>
      <c r="IK62" s="92">
        <f t="shared" si="169"/>
        <v>0</v>
      </c>
      <c r="IL62" s="10">
        <f t="shared" si="170"/>
        <v>0</v>
      </c>
      <c r="IM62" s="25"/>
      <c r="IN62" s="92">
        <f t="shared" si="171"/>
        <v>0</v>
      </c>
      <c r="IO62" s="10">
        <f t="shared" si="172"/>
        <v>0</v>
      </c>
      <c r="IP62" s="25"/>
      <c r="IQ62" s="92">
        <f t="shared" si="173"/>
        <v>0</v>
      </c>
      <c r="IR62" s="10">
        <f t="shared" si="174"/>
        <v>0</v>
      </c>
      <c r="IS62" s="119">
        <f t="shared" si="175"/>
        <v>0</v>
      </c>
      <c r="IT62" s="25"/>
      <c r="IU62" s="92">
        <f t="shared" si="176"/>
        <v>0</v>
      </c>
      <c r="IV62" s="10">
        <f t="shared" si="177"/>
        <v>0</v>
      </c>
      <c r="IW62" s="25"/>
      <c r="IX62" s="92">
        <f t="shared" si="178"/>
        <v>0</v>
      </c>
      <c r="IY62" s="10">
        <f t="shared" si="179"/>
        <v>0</v>
      </c>
      <c r="IZ62" s="25"/>
      <c r="JA62" s="92">
        <f t="shared" si="180"/>
        <v>0</v>
      </c>
      <c r="JB62" s="10">
        <f t="shared" si="181"/>
        <v>0</v>
      </c>
      <c r="JC62" s="119">
        <f t="shared" si="182"/>
        <v>0</v>
      </c>
      <c r="JD62" s="25"/>
      <c r="JE62" s="92">
        <f t="shared" si="183"/>
        <v>0</v>
      </c>
      <c r="JF62" s="10">
        <f t="shared" si="184"/>
        <v>0</v>
      </c>
      <c r="JG62" s="25"/>
      <c r="JH62" s="92">
        <f t="shared" si="185"/>
        <v>0</v>
      </c>
      <c r="JI62" s="10">
        <f t="shared" si="186"/>
        <v>0</v>
      </c>
      <c r="JJ62" s="25"/>
      <c r="JK62" s="92">
        <f t="shared" si="187"/>
        <v>0</v>
      </c>
      <c r="JL62" s="10">
        <f t="shared" si="188"/>
        <v>0</v>
      </c>
      <c r="JM62" s="119">
        <f t="shared" si="189"/>
        <v>0</v>
      </c>
      <c r="JN62" s="25"/>
      <c r="JO62" s="92">
        <f t="shared" si="190"/>
        <v>0</v>
      </c>
      <c r="JP62" s="10">
        <f t="shared" si="191"/>
        <v>0</v>
      </c>
      <c r="JQ62" s="25"/>
      <c r="JR62" s="92">
        <f t="shared" si="192"/>
        <v>0</v>
      </c>
      <c r="JS62" s="10">
        <f t="shared" si="193"/>
        <v>0</v>
      </c>
      <c r="JT62" s="25"/>
      <c r="JU62" s="92">
        <f t="shared" si="194"/>
        <v>0</v>
      </c>
      <c r="JV62" s="10">
        <f t="shared" si="195"/>
        <v>0</v>
      </c>
      <c r="JW62" s="119">
        <f t="shared" si="196"/>
        <v>0</v>
      </c>
      <c r="JX62" s="25"/>
      <c r="JY62" s="92">
        <f t="shared" si="197"/>
        <v>0</v>
      </c>
      <c r="JZ62" s="10">
        <f t="shared" si="198"/>
        <v>0</v>
      </c>
      <c r="KA62" s="25"/>
      <c r="KB62" s="92">
        <f t="shared" si="199"/>
        <v>0</v>
      </c>
      <c r="KC62" s="10">
        <f t="shared" si="200"/>
        <v>0</v>
      </c>
      <c r="KD62" s="25"/>
      <c r="KE62" s="92">
        <f t="shared" si="201"/>
        <v>0</v>
      </c>
      <c r="KF62" s="10">
        <f t="shared" si="202"/>
        <v>0</v>
      </c>
      <c r="KG62" s="119">
        <f t="shared" si="203"/>
        <v>0</v>
      </c>
      <c r="KH62" s="25"/>
      <c r="KI62" s="92">
        <f t="shared" si="204"/>
        <v>0</v>
      </c>
      <c r="KJ62" s="10">
        <f t="shared" si="205"/>
        <v>0</v>
      </c>
      <c r="KK62" s="25"/>
      <c r="KL62" s="92">
        <f t="shared" si="206"/>
        <v>0</v>
      </c>
      <c r="KM62" s="10">
        <f t="shared" si="207"/>
        <v>0</v>
      </c>
      <c r="KN62" s="25"/>
      <c r="KO62" s="92">
        <f t="shared" si="208"/>
        <v>0</v>
      </c>
      <c r="KP62" s="10">
        <f t="shared" si="209"/>
        <v>0</v>
      </c>
      <c r="KQ62" s="119">
        <f t="shared" si="210"/>
        <v>0</v>
      </c>
      <c r="KR62" s="25"/>
      <c r="KS62" s="92">
        <f t="shared" si="211"/>
        <v>0</v>
      </c>
      <c r="KT62" s="10">
        <f t="shared" si="212"/>
        <v>0</v>
      </c>
      <c r="KU62" s="25"/>
      <c r="KV62" s="92">
        <f t="shared" si="213"/>
        <v>0</v>
      </c>
      <c r="KW62" s="10">
        <f t="shared" si="214"/>
        <v>0</v>
      </c>
      <c r="KX62" s="25"/>
      <c r="KY62" s="92">
        <f t="shared" si="215"/>
        <v>0</v>
      </c>
      <c r="KZ62" s="10">
        <f t="shared" si="216"/>
        <v>0</v>
      </c>
      <c r="LA62" s="119">
        <f t="shared" si="217"/>
        <v>0</v>
      </c>
      <c r="LC62" s="100">
        <f t="shared" si="218"/>
        <v>0</v>
      </c>
      <c r="LD62" s="100">
        <f t="shared" si="5"/>
        <v>0</v>
      </c>
    </row>
    <row r="63" spans="1:316" hidden="1" x14ac:dyDescent="0.25">
      <c r="A63" s="248" t="s">
        <v>47</v>
      </c>
      <c r="B63" s="12">
        <v>50000</v>
      </c>
      <c r="C63" s="4">
        <v>85000</v>
      </c>
      <c r="D63" s="25"/>
      <c r="E63" s="92">
        <f t="shared" si="445"/>
        <v>0</v>
      </c>
      <c r="F63" s="10">
        <f t="shared" si="446"/>
        <v>0</v>
      </c>
      <c r="G63" s="25"/>
      <c r="H63" s="92">
        <f t="shared" si="447"/>
        <v>0</v>
      </c>
      <c r="I63" s="10">
        <f t="shared" si="448"/>
        <v>0</v>
      </c>
      <c r="J63" s="25"/>
      <c r="K63" s="92">
        <f t="shared" si="449"/>
        <v>0</v>
      </c>
      <c r="L63" s="10">
        <f t="shared" si="450"/>
        <v>0</v>
      </c>
      <c r="M63" s="119">
        <f t="shared" si="223"/>
        <v>0</v>
      </c>
      <c r="N63" s="25"/>
      <c r="O63" s="92">
        <f t="shared" si="8"/>
        <v>0</v>
      </c>
      <c r="P63" s="10">
        <f t="shared" si="9"/>
        <v>0</v>
      </c>
      <c r="Q63" s="25"/>
      <c r="R63" s="92">
        <f t="shared" si="10"/>
        <v>0</v>
      </c>
      <c r="S63" s="10">
        <f t="shared" si="11"/>
        <v>0</v>
      </c>
      <c r="T63" s="25"/>
      <c r="U63" s="92">
        <f t="shared" si="12"/>
        <v>0</v>
      </c>
      <c r="V63" s="10">
        <f t="shared" si="13"/>
        <v>0</v>
      </c>
      <c r="W63" s="119">
        <f t="shared" si="219"/>
        <v>0</v>
      </c>
      <c r="X63" s="25"/>
      <c r="Y63" s="92">
        <f t="shared" si="15"/>
        <v>0</v>
      </c>
      <c r="Z63" s="10">
        <f t="shared" si="16"/>
        <v>0</v>
      </c>
      <c r="AA63" s="25"/>
      <c r="AB63" s="92">
        <f t="shared" si="17"/>
        <v>0</v>
      </c>
      <c r="AC63" s="10">
        <f t="shared" si="18"/>
        <v>0</v>
      </c>
      <c r="AD63" s="25"/>
      <c r="AE63" s="92">
        <f t="shared" si="19"/>
        <v>0</v>
      </c>
      <c r="AF63" s="10">
        <f t="shared" si="20"/>
        <v>0</v>
      </c>
      <c r="AG63" s="119">
        <f t="shared" si="220"/>
        <v>0</v>
      </c>
      <c r="AH63" s="25"/>
      <c r="AI63" s="92">
        <f t="shared" si="22"/>
        <v>0</v>
      </c>
      <c r="AJ63" s="10">
        <f t="shared" si="23"/>
        <v>0</v>
      </c>
      <c r="AK63" s="25"/>
      <c r="AL63" s="92">
        <f t="shared" si="24"/>
        <v>0</v>
      </c>
      <c r="AM63" s="10">
        <f t="shared" si="25"/>
        <v>0</v>
      </c>
      <c r="AN63" s="25"/>
      <c r="AO63" s="92">
        <f t="shared" si="26"/>
        <v>0</v>
      </c>
      <c r="AP63" s="10">
        <f t="shared" si="27"/>
        <v>0</v>
      </c>
      <c r="AQ63" s="119">
        <f t="shared" si="222"/>
        <v>0</v>
      </c>
      <c r="AR63" s="25"/>
      <c r="AS63" s="92">
        <f t="shared" si="29"/>
        <v>0</v>
      </c>
      <c r="AT63" s="10">
        <f t="shared" si="30"/>
        <v>0</v>
      </c>
      <c r="AU63" s="25"/>
      <c r="AV63" s="92">
        <f t="shared" si="31"/>
        <v>0</v>
      </c>
      <c r="AW63" s="10">
        <f t="shared" si="32"/>
        <v>0</v>
      </c>
      <c r="AX63" s="25"/>
      <c r="AY63" s="92">
        <f t="shared" si="33"/>
        <v>0</v>
      </c>
      <c r="AZ63" s="10">
        <f t="shared" si="34"/>
        <v>0</v>
      </c>
      <c r="BA63" s="119">
        <f t="shared" si="224"/>
        <v>0</v>
      </c>
      <c r="BB63" s="25"/>
      <c r="BC63" s="92">
        <f t="shared" si="36"/>
        <v>0</v>
      </c>
      <c r="BD63" s="10">
        <f t="shared" si="37"/>
        <v>0</v>
      </c>
      <c r="BE63" s="25"/>
      <c r="BF63" s="92">
        <f t="shared" si="38"/>
        <v>0</v>
      </c>
      <c r="BG63" s="10">
        <f t="shared" si="39"/>
        <v>0</v>
      </c>
      <c r="BH63" s="25"/>
      <c r="BI63" s="92">
        <f t="shared" si="40"/>
        <v>0</v>
      </c>
      <c r="BJ63" s="10">
        <f t="shared" si="41"/>
        <v>0</v>
      </c>
      <c r="BK63" s="119">
        <f t="shared" si="221"/>
        <v>0</v>
      </c>
      <c r="BL63" s="25"/>
      <c r="BM63" s="92">
        <f t="shared" si="43"/>
        <v>0</v>
      </c>
      <c r="BN63" s="10">
        <f t="shared" si="44"/>
        <v>0</v>
      </c>
      <c r="BO63" s="25"/>
      <c r="BP63" s="92">
        <f t="shared" si="45"/>
        <v>0</v>
      </c>
      <c r="BQ63" s="10">
        <f t="shared" si="46"/>
        <v>0</v>
      </c>
      <c r="BR63" s="25"/>
      <c r="BS63" s="92">
        <f t="shared" si="47"/>
        <v>0</v>
      </c>
      <c r="BT63" s="10">
        <f t="shared" si="48"/>
        <v>0</v>
      </c>
      <c r="BU63" s="119">
        <f t="shared" si="49"/>
        <v>0</v>
      </c>
      <c r="BV63" s="25"/>
      <c r="BW63" s="92">
        <f t="shared" si="50"/>
        <v>0</v>
      </c>
      <c r="BX63" s="10">
        <f t="shared" si="51"/>
        <v>0</v>
      </c>
      <c r="BY63" s="25"/>
      <c r="BZ63" s="92">
        <f t="shared" si="52"/>
        <v>0</v>
      </c>
      <c r="CA63" s="10">
        <f t="shared" si="53"/>
        <v>0</v>
      </c>
      <c r="CB63" s="25"/>
      <c r="CC63" s="92">
        <f t="shared" si="54"/>
        <v>0</v>
      </c>
      <c r="CD63" s="10">
        <f t="shared" si="55"/>
        <v>0</v>
      </c>
      <c r="CE63" s="119">
        <f t="shared" si="56"/>
        <v>0</v>
      </c>
      <c r="CF63" s="25"/>
      <c r="CG63" s="92">
        <f t="shared" si="57"/>
        <v>0</v>
      </c>
      <c r="CH63" s="10">
        <f t="shared" si="58"/>
        <v>0</v>
      </c>
      <c r="CI63" s="25"/>
      <c r="CJ63" s="92">
        <f t="shared" si="59"/>
        <v>0</v>
      </c>
      <c r="CK63" s="10">
        <f t="shared" si="60"/>
        <v>0</v>
      </c>
      <c r="CL63" s="25"/>
      <c r="CM63" s="92">
        <f t="shared" si="61"/>
        <v>0</v>
      </c>
      <c r="CN63" s="10">
        <f t="shared" si="62"/>
        <v>0</v>
      </c>
      <c r="CO63" s="119">
        <f t="shared" si="63"/>
        <v>0</v>
      </c>
      <c r="CP63" s="25"/>
      <c r="CQ63" s="92">
        <f t="shared" si="64"/>
        <v>0</v>
      </c>
      <c r="CR63" s="10">
        <f t="shared" si="65"/>
        <v>0</v>
      </c>
      <c r="CS63" s="25"/>
      <c r="CT63" s="92">
        <f t="shared" si="66"/>
        <v>0</v>
      </c>
      <c r="CU63" s="10">
        <f t="shared" si="67"/>
        <v>0</v>
      </c>
      <c r="CV63" s="25"/>
      <c r="CW63" s="92">
        <f t="shared" si="68"/>
        <v>0</v>
      </c>
      <c r="CX63" s="10">
        <f t="shared" si="69"/>
        <v>0</v>
      </c>
      <c r="CY63" s="119">
        <f t="shared" si="70"/>
        <v>0</v>
      </c>
      <c r="CZ63" s="25"/>
      <c r="DA63" s="92">
        <f t="shared" si="71"/>
        <v>0</v>
      </c>
      <c r="DB63" s="10">
        <f t="shared" si="72"/>
        <v>0</v>
      </c>
      <c r="DC63" s="25"/>
      <c r="DD63" s="92">
        <f t="shared" si="73"/>
        <v>0</v>
      </c>
      <c r="DE63" s="10">
        <f t="shared" si="74"/>
        <v>0</v>
      </c>
      <c r="DF63" s="25"/>
      <c r="DG63" s="92">
        <f t="shared" si="75"/>
        <v>0</v>
      </c>
      <c r="DH63" s="10">
        <f t="shared" si="76"/>
        <v>0</v>
      </c>
      <c r="DI63" s="119">
        <f t="shared" si="77"/>
        <v>0</v>
      </c>
      <c r="DJ63" s="25"/>
      <c r="DK63" s="92">
        <f t="shared" si="78"/>
        <v>0</v>
      </c>
      <c r="DL63" s="10">
        <f t="shared" si="79"/>
        <v>0</v>
      </c>
      <c r="DM63" s="25"/>
      <c r="DN63" s="92">
        <f t="shared" si="80"/>
        <v>0</v>
      </c>
      <c r="DO63" s="10">
        <f t="shared" si="81"/>
        <v>0</v>
      </c>
      <c r="DP63" s="25"/>
      <c r="DQ63" s="92">
        <f t="shared" si="82"/>
        <v>0</v>
      </c>
      <c r="DR63" s="10">
        <f t="shared" si="83"/>
        <v>0</v>
      </c>
      <c r="DS63" s="119">
        <f t="shared" si="84"/>
        <v>0</v>
      </c>
      <c r="DT63" s="25"/>
      <c r="DU63" s="92">
        <f t="shared" si="85"/>
        <v>0</v>
      </c>
      <c r="DV63" s="10">
        <f t="shared" si="86"/>
        <v>0</v>
      </c>
      <c r="DW63" s="25"/>
      <c r="DX63" s="92">
        <f t="shared" si="87"/>
        <v>0</v>
      </c>
      <c r="DY63" s="10">
        <f t="shared" si="88"/>
        <v>0</v>
      </c>
      <c r="DZ63" s="25"/>
      <c r="EA63" s="92">
        <f t="shared" si="89"/>
        <v>0</v>
      </c>
      <c r="EB63" s="10">
        <f t="shared" si="90"/>
        <v>0</v>
      </c>
      <c r="EC63" s="119">
        <f t="shared" si="91"/>
        <v>0</v>
      </c>
      <c r="ED63" s="25"/>
      <c r="EE63" s="92">
        <f t="shared" si="92"/>
        <v>0</v>
      </c>
      <c r="EF63" s="10">
        <f t="shared" si="93"/>
        <v>0</v>
      </c>
      <c r="EG63" s="25"/>
      <c r="EH63" s="92">
        <f t="shared" si="94"/>
        <v>0</v>
      </c>
      <c r="EI63" s="10">
        <f t="shared" si="95"/>
        <v>0</v>
      </c>
      <c r="EJ63" s="25"/>
      <c r="EK63" s="92">
        <f t="shared" si="96"/>
        <v>0</v>
      </c>
      <c r="EL63" s="10">
        <f t="shared" si="97"/>
        <v>0</v>
      </c>
      <c r="EM63" s="119">
        <f t="shared" si="98"/>
        <v>0</v>
      </c>
      <c r="EN63" s="25"/>
      <c r="EO63" s="92">
        <f t="shared" si="99"/>
        <v>0</v>
      </c>
      <c r="EP63" s="10">
        <f t="shared" si="100"/>
        <v>0</v>
      </c>
      <c r="EQ63" s="25"/>
      <c r="ER63" s="92">
        <f t="shared" si="101"/>
        <v>0</v>
      </c>
      <c r="ES63" s="10">
        <f t="shared" si="102"/>
        <v>0</v>
      </c>
      <c r="ET63" s="25"/>
      <c r="EU63" s="92">
        <f t="shared" si="225"/>
        <v>0</v>
      </c>
      <c r="EV63" s="10">
        <f t="shared" si="104"/>
        <v>0</v>
      </c>
      <c r="EW63" s="119">
        <f t="shared" si="226"/>
        <v>0</v>
      </c>
      <c r="EX63" s="25"/>
      <c r="EY63" s="92">
        <f t="shared" si="106"/>
        <v>0</v>
      </c>
      <c r="EZ63" s="10">
        <f t="shared" si="107"/>
        <v>0</v>
      </c>
      <c r="FA63" s="25"/>
      <c r="FB63" s="92">
        <f t="shared" si="108"/>
        <v>0</v>
      </c>
      <c r="FC63" s="10">
        <f t="shared" si="109"/>
        <v>0</v>
      </c>
      <c r="FD63" s="25"/>
      <c r="FE63" s="92">
        <f t="shared" si="110"/>
        <v>0</v>
      </c>
      <c r="FF63" s="10">
        <f t="shared" si="111"/>
        <v>0</v>
      </c>
      <c r="FG63" s="119">
        <f t="shared" si="112"/>
        <v>0</v>
      </c>
      <c r="FH63" s="25"/>
      <c r="FI63" s="92">
        <f t="shared" si="113"/>
        <v>0</v>
      </c>
      <c r="FJ63" s="10">
        <f t="shared" si="114"/>
        <v>0</v>
      </c>
      <c r="FK63" s="25"/>
      <c r="FL63" s="92">
        <f t="shared" si="115"/>
        <v>0</v>
      </c>
      <c r="FM63" s="10">
        <f t="shared" si="116"/>
        <v>0</v>
      </c>
      <c r="FN63" s="25"/>
      <c r="FO63" s="92">
        <f t="shared" si="117"/>
        <v>0</v>
      </c>
      <c r="FP63" s="10">
        <f t="shared" si="118"/>
        <v>0</v>
      </c>
      <c r="FQ63" s="119">
        <f t="shared" si="119"/>
        <v>0</v>
      </c>
      <c r="FR63" s="25"/>
      <c r="FS63" s="92">
        <f t="shared" si="120"/>
        <v>0</v>
      </c>
      <c r="FT63" s="10">
        <f t="shared" si="121"/>
        <v>0</v>
      </c>
      <c r="FU63" s="25"/>
      <c r="FV63" s="92">
        <f t="shared" si="122"/>
        <v>0</v>
      </c>
      <c r="FW63" s="10">
        <f t="shared" si="123"/>
        <v>0</v>
      </c>
      <c r="FX63" s="25"/>
      <c r="FY63" s="92">
        <f t="shared" si="124"/>
        <v>0</v>
      </c>
      <c r="FZ63" s="10">
        <f t="shared" si="125"/>
        <v>0</v>
      </c>
      <c r="GA63" s="119">
        <f t="shared" si="126"/>
        <v>0</v>
      </c>
      <c r="GB63" s="25"/>
      <c r="GC63" s="92">
        <f t="shared" si="127"/>
        <v>0</v>
      </c>
      <c r="GD63" s="10">
        <f t="shared" si="128"/>
        <v>0</v>
      </c>
      <c r="GE63" s="25"/>
      <c r="GF63" s="92">
        <f t="shared" si="129"/>
        <v>0</v>
      </c>
      <c r="GG63" s="10">
        <f t="shared" si="130"/>
        <v>0</v>
      </c>
      <c r="GH63" s="25"/>
      <c r="GI63" s="92">
        <f t="shared" si="131"/>
        <v>0</v>
      </c>
      <c r="GJ63" s="10">
        <f t="shared" si="132"/>
        <v>0</v>
      </c>
      <c r="GK63" s="119">
        <f t="shared" si="133"/>
        <v>0</v>
      </c>
      <c r="GL63" s="25"/>
      <c r="GM63" s="92">
        <f t="shared" si="134"/>
        <v>0</v>
      </c>
      <c r="GN63" s="10">
        <f t="shared" si="135"/>
        <v>0</v>
      </c>
      <c r="GO63" s="25"/>
      <c r="GP63" s="92">
        <f t="shared" si="136"/>
        <v>0</v>
      </c>
      <c r="GQ63" s="10">
        <f t="shared" si="137"/>
        <v>0</v>
      </c>
      <c r="GR63" s="25"/>
      <c r="GS63" s="92">
        <f t="shared" si="138"/>
        <v>0</v>
      </c>
      <c r="GT63" s="10">
        <f t="shared" si="139"/>
        <v>0</v>
      </c>
      <c r="GU63" s="119">
        <f t="shared" si="140"/>
        <v>0</v>
      </c>
      <c r="GV63" s="25"/>
      <c r="GW63" s="92">
        <f t="shared" si="141"/>
        <v>0</v>
      </c>
      <c r="GX63" s="10">
        <f t="shared" si="142"/>
        <v>0</v>
      </c>
      <c r="GY63" s="25"/>
      <c r="GZ63" s="92">
        <f t="shared" si="143"/>
        <v>0</v>
      </c>
      <c r="HA63" s="10">
        <f t="shared" si="144"/>
        <v>0</v>
      </c>
      <c r="HB63" s="25"/>
      <c r="HC63" s="92">
        <f t="shared" si="145"/>
        <v>0</v>
      </c>
      <c r="HD63" s="10">
        <f t="shared" si="146"/>
        <v>0</v>
      </c>
      <c r="HE63" s="119">
        <f t="shared" si="147"/>
        <v>0</v>
      </c>
      <c r="HF63" s="25"/>
      <c r="HG63" s="92">
        <f t="shared" si="148"/>
        <v>0</v>
      </c>
      <c r="HH63" s="10">
        <f t="shared" si="149"/>
        <v>0</v>
      </c>
      <c r="HI63" s="25"/>
      <c r="HJ63" s="92">
        <f t="shared" si="150"/>
        <v>0</v>
      </c>
      <c r="HK63" s="10">
        <f t="shared" si="151"/>
        <v>0</v>
      </c>
      <c r="HL63" s="25"/>
      <c r="HM63" s="92">
        <f t="shared" si="152"/>
        <v>0</v>
      </c>
      <c r="HN63" s="10">
        <f t="shared" si="153"/>
        <v>0</v>
      </c>
      <c r="HO63" s="119">
        <f t="shared" si="154"/>
        <v>0</v>
      </c>
      <c r="HP63" s="25"/>
      <c r="HQ63" s="92">
        <f t="shared" si="155"/>
        <v>0</v>
      </c>
      <c r="HR63" s="10">
        <f t="shared" si="156"/>
        <v>0</v>
      </c>
      <c r="HS63" s="25"/>
      <c r="HT63" s="92">
        <f t="shared" si="157"/>
        <v>0</v>
      </c>
      <c r="HU63" s="10">
        <f t="shared" si="158"/>
        <v>0</v>
      </c>
      <c r="HV63" s="25"/>
      <c r="HW63" s="92">
        <f t="shared" si="159"/>
        <v>0</v>
      </c>
      <c r="HX63" s="10">
        <f t="shared" si="160"/>
        <v>0</v>
      </c>
      <c r="HY63" s="119">
        <f t="shared" si="161"/>
        <v>0</v>
      </c>
      <c r="HZ63" s="25"/>
      <c r="IA63" s="92">
        <f t="shared" si="162"/>
        <v>0</v>
      </c>
      <c r="IB63" s="10">
        <f t="shared" si="163"/>
        <v>0</v>
      </c>
      <c r="IC63" s="25"/>
      <c r="ID63" s="92">
        <f t="shared" si="164"/>
        <v>0</v>
      </c>
      <c r="IE63" s="10">
        <f t="shared" si="165"/>
        <v>0</v>
      </c>
      <c r="IF63" s="25"/>
      <c r="IG63" s="92">
        <f t="shared" si="166"/>
        <v>0</v>
      </c>
      <c r="IH63" s="10">
        <f t="shared" si="167"/>
        <v>0</v>
      </c>
      <c r="II63" s="119">
        <f t="shared" si="168"/>
        <v>0</v>
      </c>
      <c r="IJ63" s="25"/>
      <c r="IK63" s="92">
        <f t="shared" si="169"/>
        <v>0</v>
      </c>
      <c r="IL63" s="10">
        <f t="shared" si="170"/>
        <v>0</v>
      </c>
      <c r="IM63" s="25"/>
      <c r="IN63" s="92">
        <f t="shared" si="171"/>
        <v>0</v>
      </c>
      <c r="IO63" s="10">
        <f t="shared" si="172"/>
        <v>0</v>
      </c>
      <c r="IP63" s="25"/>
      <c r="IQ63" s="92">
        <f t="shared" si="173"/>
        <v>0</v>
      </c>
      <c r="IR63" s="10">
        <f t="shared" si="174"/>
        <v>0</v>
      </c>
      <c r="IS63" s="119">
        <f t="shared" si="175"/>
        <v>0</v>
      </c>
      <c r="IT63" s="25"/>
      <c r="IU63" s="92">
        <f t="shared" si="176"/>
        <v>0</v>
      </c>
      <c r="IV63" s="10">
        <f t="shared" si="177"/>
        <v>0</v>
      </c>
      <c r="IW63" s="25"/>
      <c r="IX63" s="92">
        <f t="shared" si="178"/>
        <v>0</v>
      </c>
      <c r="IY63" s="10">
        <f t="shared" si="179"/>
        <v>0</v>
      </c>
      <c r="IZ63" s="25"/>
      <c r="JA63" s="92">
        <f t="shared" si="180"/>
        <v>0</v>
      </c>
      <c r="JB63" s="10">
        <f t="shared" si="181"/>
        <v>0</v>
      </c>
      <c r="JC63" s="119">
        <f t="shared" si="182"/>
        <v>0</v>
      </c>
      <c r="JD63" s="25"/>
      <c r="JE63" s="92">
        <f t="shared" si="183"/>
        <v>0</v>
      </c>
      <c r="JF63" s="10">
        <f t="shared" si="184"/>
        <v>0</v>
      </c>
      <c r="JG63" s="25"/>
      <c r="JH63" s="92">
        <f t="shared" si="185"/>
        <v>0</v>
      </c>
      <c r="JI63" s="10">
        <f t="shared" si="186"/>
        <v>0</v>
      </c>
      <c r="JJ63" s="25"/>
      <c r="JK63" s="92">
        <f t="shared" si="187"/>
        <v>0</v>
      </c>
      <c r="JL63" s="10">
        <f t="shared" si="188"/>
        <v>0</v>
      </c>
      <c r="JM63" s="119">
        <f t="shared" si="189"/>
        <v>0</v>
      </c>
      <c r="JN63" s="25"/>
      <c r="JO63" s="92">
        <f t="shared" si="190"/>
        <v>0</v>
      </c>
      <c r="JP63" s="10">
        <f t="shared" si="191"/>
        <v>0</v>
      </c>
      <c r="JQ63" s="25"/>
      <c r="JR63" s="92">
        <f t="shared" si="192"/>
        <v>0</v>
      </c>
      <c r="JS63" s="10">
        <f t="shared" si="193"/>
        <v>0</v>
      </c>
      <c r="JT63" s="25"/>
      <c r="JU63" s="92">
        <f t="shared" si="194"/>
        <v>0</v>
      </c>
      <c r="JV63" s="10">
        <f t="shared" si="195"/>
        <v>0</v>
      </c>
      <c r="JW63" s="119">
        <f t="shared" si="196"/>
        <v>0</v>
      </c>
      <c r="JX63" s="25"/>
      <c r="JY63" s="92">
        <f t="shared" si="197"/>
        <v>0</v>
      </c>
      <c r="JZ63" s="10">
        <f t="shared" si="198"/>
        <v>0</v>
      </c>
      <c r="KA63" s="25"/>
      <c r="KB63" s="92">
        <f t="shared" si="199"/>
        <v>0</v>
      </c>
      <c r="KC63" s="10">
        <f t="shared" si="200"/>
        <v>0</v>
      </c>
      <c r="KD63" s="25"/>
      <c r="KE63" s="92">
        <f t="shared" si="201"/>
        <v>0</v>
      </c>
      <c r="KF63" s="10">
        <f t="shared" si="202"/>
        <v>0</v>
      </c>
      <c r="KG63" s="119">
        <f t="shared" si="203"/>
        <v>0</v>
      </c>
      <c r="KH63" s="25"/>
      <c r="KI63" s="92">
        <f t="shared" si="204"/>
        <v>0</v>
      </c>
      <c r="KJ63" s="10">
        <f t="shared" si="205"/>
        <v>0</v>
      </c>
      <c r="KK63" s="25"/>
      <c r="KL63" s="92">
        <f t="shared" si="206"/>
        <v>0</v>
      </c>
      <c r="KM63" s="10">
        <f t="shared" si="207"/>
        <v>0</v>
      </c>
      <c r="KN63" s="25"/>
      <c r="KO63" s="92">
        <f t="shared" si="208"/>
        <v>0</v>
      </c>
      <c r="KP63" s="10">
        <f t="shared" si="209"/>
        <v>0</v>
      </c>
      <c r="KQ63" s="119">
        <f t="shared" si="210"/>
        <v>0</v>
      </c>
      <c r="KR63" s="25"/>
      <c r="KS63" s="92">
        <f t="shared" si="211"/>
        <v>0</v>
      </c>
      <c r="KT63" s="10">
        <f t="shared" si="212"/>
        <v>0</v>
      </c>
      <c r="KU63" s="25"/>
      <c r="KV63" s="92">
        <f t="shared" si="213"/>
        <v>0</v>
      </c>
      <c r="KW63" s="10">
        <f t="shared" si="214"/>
        <v>0</v>
      </c>
      <c r="KX63" s="25"/>
      <c r="KY63" s="92">
        <f t="shared" si="215"/>
        <v>0</v>
      </c>
      <c r="KZ63" s="10">
        <f t="shared" si="216"/>
        <v>0</v>
      </c>
      <c r="LA63" s="119">
        <f t="shared" si="217"/>
        <v>0</v>
      </c>
      <c r="LC63" s="100">
        <f t="shared" si="218"/>
        <v>0</v>
      </c>
      <c r="LD63" s="100">
        <f t="shared" si="5"/>
        <v>0</v>
      </c>
    </row>
    <row r="64" spans="1:316" hidden="1" x14ac:dyDescent="0.25">
      <c r="A64" s="248" t="s">
        <v>45</v>
      </c>
      <c r="B64" s="12">
        <v>50000</v>
      </c>
      <c r="C64" s="4">
        <v>120000</v>
      </c>
      <c r="D64" s="25"/>
      <c r="E64" s="92">
        <f t="shared" si="445"/>
        <v>0</v>
      </c>
      <c r="F64" s="10">
        <f t="shared" si="446"/>
        <v>0</v>
      </c>
      <c r="G64" s="25"/>
      <c r="H64" s="92">
        <f t="shared" si="447"/>
        <v>0</v>
      </c>
      <c r="I64" s="10">
        <f t="shared" si="448"/>
        <v>0</v>
      </c>
      <c r="J64" s="25"/>
      <c r="K64" s="92">
        <f t="shared" si="449"/>
        <v>0</v>
      </c>
      <c r="L64" s="10">
        <f t="shared" si="450"/>
        <v>0</v>
      </c>
      <c r="M64" s="119">
        <f t="shared" si="223"/>
        <v>0</v>
      </c>
      <c r="N64" s="25"/>
      <c r="O64" s="92">
        <f t="shared" si="8"/>
        <v>0</v>
      </c>
      <c r="P64" s="10">
        <f t="shared" si="9"/>
        <v>0</v>
      </c>
      <c r="Q64" s="25"/>
      <c r="R64" s="92">
        <f t="shared" si="10"/>
        <v>0</v>
      </c>
      <c r="S64" s="10">
        <f t="shared" si="11"/>
        <v>0</v>
      </c>
      <c r="T64" s="25"/>
      <c r="U64" s="92">
        <f t="shared" si="12"/>
        <v>0</v>
      </c>
      <c r="V64" s="10">
        <f t="shared" si="13"/>
        <v>0</v>
      </c>
      <c r="W64" s="119">
        <f t="shared" si="219"/>
        <v>0</v>
      </c>
      <c r="X64" s="25"/>
      <c r="Y64" s="92">
        <f t="shared" si="15"/>
        <v>0</v>
      </c>
      <c r="Z64" s="10">
        <f t="shared" si="16"/>
        <v>0</v>
      </c>
      <c r="AA64" s="25"/>
      <c r="AB64" s="92">
        <f t="shared" si="17"/>
        <v>0</v>
      </c>
      <c r="AC64" s="10">
        <f t="shared" si="18"/>
        <v>0</v>
      </c>
      <c r="AD64" s="25"/>
      <c r="AE64" s="92">
        <f t="shared" si="19"/>
        <v>0</v>
      </c>
      <c r="AF64" s="10">
        <f t="shared" si="20"/>
        <v>0</v>
      </c>
      <c r="AG64" s="119">
        <f t="shared" si="220"/>
        <v>0</v>
      </c>
      <c r="AH64" s="25"/>
      <c r="AI64" s="92">
        <f t="shared" si="22"/>
        <v>0</v>
      </c>
      <c r="AJ64" s="10">
        <f t="shared" si="23"/>
        <v>0</v>
      </c>
      <c r="AK64" s="25"/>
      <c r="AL64" s="92">
        <f t="shared" si="24"/>
        <v>0</v>
      </c>
      <c r="AM64" s="10">
        <f t="shared" si="25"/>
        <v>0</v>
      </c>
      <c r="AN64" s="25"/>
      <c r="AO64" s="92">
        <f t="shared" si="26"/>
        <v>0</v>
      </c>
      <c r="AP64" s="10">
        <f t="shared" si="27"/>
        <v>0</v>
      </c>
      <c r="AQ64" s="119">
        <f t="shared" si="222"/>
        <v>0</v>
      </c>
      <c r="AR64" s="25"/>
      <c r="AS64" s="92">
        <f t="shared" si="29"/>
        <v>0</v>
      </c>
      <c r="AT64" s="10">
        <f t="shared" si="30"/>
        <v>0</v>
      </c>
      <c r="AU64" s="25"/>
      <c r="AV64" s="92">
        <f t="shared" si="31"/>
        <v>0</v>
      </c>
      <c r="AW64" s="10">
        <f t="shared" si="32"/>
        <v>0</v>
      </c>
      <c r="AX64" s="25"/>
      <c r="AY64" s="92">
        <f t="shared" si="33"/>
        <v>0</v>
      </c>
      <c r="AZ64" s="10">
        <f t="shared" si="34"/>
        <v>0</v>
      </c>
      <c r="BA64" s="119">
        <f t="shared" si="224"/>
        <v>0</v>
      </c>
      <c r="BB64" s="25"/>
      <c r="BC64" s="92">
        <f t="shared" si="36"/>
        <v>0</v>
      </c>
      <c r="BD64" s="10">
        <f t="shared" si="37"/>
        <v>0</v>
      </c>
      <c r="BE64" s="25"/>
      <c r="BF64" s="92">
        <f t="shared" si="38"/>
        <v>0</v>
      </c>
      <c r="BG64" s="10">
        <f t="shared" si="39"/>
        <v>0</v>
      </c>
      <c r="BH64" s="25"/>
      <c r="BI64" s="92">
        <f t="shared" si="40"/>
        <v>0</v>
      </c>
      <c r="BJ64" s="10">
        <f t="shared" si="41"/>
        <v>0</v>
      </c>
      <c r="BK64" s="119">
        <f t="shared" si="221"/>
        <v>0</v>
      </c>
      <c r="BL64" s="25"/>
      <c r="BM64" s="92">
        <f t="shared" si="43"/>
        <v>0</v>
      </c>
      <c r="BN64" s="10">
        <f t="shared" si="44"/>
        <v>0</v>
      </c>
      <c r="BO64" s="25"/>
      <c r="BP64" s="92">
        <f t="shared" si="45"/>
        <v>0</v>
      </c>
      <c r="BQ64" s="10">
        <f t="shared" si="46"/>
        <v>0</v>
      </c>
      <c r="BR64" s="25"/>
      <c r="BS64" s="92">
        <f t="shared" si="47"/>
        <v>0</v>
      </c>
      <c r="BT64" s="10">
        <f t="shared" si="48"/>
        <v>0</v>
      </c>
      <c r="BU64" s="119">
        <f t="shared" si="49"/>
        <v>0</v>
      </c>
      <c r="BV64" s="25"/>
      <c r="BW64" s="92">
        <f t="shared" si="50"/>
        <v>0</v>
      </c>
      <c r="BX64" s="10">
        <f t="shared" si="51"/>
        <v>0</v>
      </c>
      <c r="BY64" s="25"/>
      <c r="BZ64" s="92">
        <f t="shared" si="52"/>
        <v>0</v>
      </c>
      <c r="CA64" s="10">
        <f t="shared" si="53"/>
        <v>0</v>
      </c>
      <c r="CB64" s="25"/>
      <c r="CC64" s="92">
        <f t="shared" si="54"/>
        <v>0</v>
      </c>
      <c r="CD64" s="10">
        <f t="shared" si="55"/>
        <v>0</v>
      </c>
      <c r="CE64" s="119">
        <f t="shared" si="56"/>
        <v>0</v>
      </c>
      <c r="CF64" s="25"/>
      <c r="CG64" s="92">
        <f t="shared" si="57"/>
        <v>0</v>
      </c>
      <c r="CH64" s="10">
        <f t="shared" si="58"/>
        <v>0</v>
      </c>
      <c r="CI64" s="25"/>
      <c r="CJ64" s="92">
        <f t="shared" si="59"/>
        <v>0</v>
      </c>
      <c r="CK64" s="10">
        <f t="shared" si="60"/>
        <v>0</v>
      </c>
      <c r="CL64" s="25"/>
      <c r="CM64" s="92">
        <f t="shared" si="61"/>
        <v>0</v>
      </c>
      <c r="CN64" s="10">
        <f t="shared" si="62"/>
        <v>0</v>
      </c>
      <c r="CO64" s="119">
        <f t="shared" si="63"/>
        <v>0</v>
      </c>
      <c r="CP64" s="25"/>
      <c r="CQ64" s="92">
        <f t="shared" si="64"/>
        <v>0</v>
      </c>
      <c r="CR64" s="10">
        <f t="shared" si="65"/>
        <v>0</v>
      </c>
      <c r="CS64" s="25"/>
      <c r="CT64" s="92">
        <f t="shared" si="66"/>
        <v>0</v>
      </c>
      <c r="CU64" s="10">
        <f t="shared" si="67"/>
        <v>0</v>
      </c>
      <c r="CV64" s="25"/>
      <c r="CW64" s="92">
        <f t="shared" si="68"/>
        <v>0</v>
      </c>
      <c r="CX64" s="10">
        <f t="shared" si="69"/>
        <v>0</v>
      </c>
      <c r="CY64" s="119">
        <f t="shared" si="70"/>
        <v>0</v>
      </c>
      <c r="CZ64" s="25"/>
      <c r="DA64" s="92">
        <f t="shared" si="71"/>
        <v>0</v>
      </c>
      <c r="DB64" s="10">
        <f t="shared" si="72"/>
        <v>0</v>
      </c>
      <c r="DC64" s="25"/>
      <c r="DD64" s="92">
        <f t="shared" si="73"/>
        <v>0</v>
      </c>
      <c r="DE64" s="10">
        <f t="shared" si="74"/>
        <v>0</v>
      </c>
      <c r="DF64" s="25"/>
      <c r="DG64" s="92">
        <f t="shared" si="75"/>
        <v>0</v>
      </c>
      <c r="DH64" s="10">
        <f t="shared" si="76"/>
        <v>0</v>
      </c>
      <c r="DI64" s="119">
        <f t="shared" si="77"/>
        <v>0</v>
      </c>
      <c r="DJ64" s="25"/>
      <c r="DK64" s="92">
        <f t="shared" si="78"/>
        <v>0</v>
      </c>
      <c r="DL64" s="10">
        <f t="shared" si="79"/>
        <v>0</v>
      </c>
      <c r="DM64" s="25"/>
      <c r="DN64" s="92">
        <f t="shared" si="80"/>
        <v>0</v>
      </c>
      <c r="DO64" s="10">
        <f t="shared" si="81"/>
        <v>0</v>
      </c>
      <c r="DP64" s="25"/>
      <c r="DQ64" s="92">
        <f t="shared" si="82"/>
        <v>0</v>
      </c>
      <c r="DR64" s="10">
        <f t="shared" si="83"/>
        <v>0</v>
      </c>
      <c r="DS64" s="119">
        <f t="shared" si="84"/>
        <v>0</v>
      </c>
      <c r="DT64" s="25"/>
      <c r="DU64" s="92">
        <f t="shared" si="85"/>
        <v>0</v>
      </c>
      <c r="DV64" s="10">
        <f t="shared" si="86"/>
        <v>0</v>
      </c>
      <c r="DW64" s="25"/>
      <c r="DX64" s="92">
        <f t="shared" si="87"/>
        <v>0</v>
      </c>
      <c r="DY64" s="10">
        <f t="shared" si="88"/>
        <v>0</v>
      </c>
      <c r="DZ64" s="25"/>
      <c r="EA64" s="92">
        <f t="shared" si="89"/>
        <v>0</v>
      </c>
      <c r="EB64" s="10">
        <f t="shared" si="90"/>
        <v>0</v>
      </c>
      <c r="EC64" s="119">
        <f t="shared" si="91"/>
        <v>0</v>
      </c>
      <c r="ED64" s="25"/>
      <c r="EE64" s="92">
        <f t="shared" si="92"/>
        <v>0</v>
      </c>
      <c r="EF64" s="10">
        <f t="shared" si="93"/>
        <v>0</v>
      </c>
      <c r="EG64" s="25"/>
      <c r="EH64" s="92">
        <f t="shared" si="94"/>
        <v>0</v>
      </c>
      <c r="EI64" s="10">
        <f t="shared" si="95"/>
        <v>0</v>
      </c>
      <c r="EJ64" s="25"/>
      <c r="EK64" s="92">
        <f t="shared" si="96"/>
        <v>0</v>
      </c>
      <c r="EL64" s="10">
        <f t="shared" si="97"/>
        <v>0</v>
      </c>
      <c r="EM64" s="119">
        <f t="shared" si="98"/>
        <v>0</v>
      </c>
      <c r="EN64" s="25"/>
      <c r="EO64" s="92">
        <f t="shared" si="99"/>
        <v>0</v>
      </c>
      <c r="EP64" s="10">
        <f t="shared" si="100"/>
        <v>0</v>
      </c>
      <c r="EQ64" s="25"/>
      <c r="ER64" s="92">
        <f t="shared" si="101"/>
        <v>0</v>
      </c>
      <c r="ES64" s="10">
        <f t="shared" si="102"/>
        <v>0</v>
      </c>
      <c r="ET64" s="25"/>
      <c r="EU64" s="92">
        <f t="shared" si="225"/>
        <v>0</v>
      </c>
      <c r="EV64" s="10">
        <f t="shared" si="104"/>
        <v>0</v>
      </c>
      <c r="EW64" s="119">
        <f t="shared" si="226"/>
        <v>0</v>
      </c>
      <c r="EX64" s="25"/>
      <c r="EY64" s="92">
        <f t="shared" si="106"/>
        <v>0</v>
      </c>
      <c r="EZ64" s="10">
        <f t="shared" si="107"/>
        <v>0</v>
      </c>
      <c r="FA64" s="25"/>
      <c r="FB64" s="92">
        <f t="shared" si="108"/>
        <v>0</v>
      </c>
      <c r="FC64" s="10">
        <f t="shared" si="109"/>
        <v>0</v>
      </c>
      <c r="FD64" s="25"/>
      <c r="FE64" s="92">
        <f t="shared" si="110"/>
        <v>0</v>
      </c>
      <c r="FF64" s="10">
        <f t="shared" si="111"/>
        <v>0</v>
      </c>
      <c r="FG64" s="119">
        <f t="shared" si="112"/>
        <v>0</v>
      </c>
      <c r="FH64" s="25"/>
      <c r="FI64" s="92">
        <f t="shared" si="113"/>
        <v>0</v>
      </c>
      <c r="FJ64" s="10">
        <f t="shared" si="114"/>
        <v>0</v>
      </c>
      <c r="FK64" s="25"/>
      <c r="FL64" s="92">
        <f t="shared" si="115"/>
        <v>0</v>
      </c>
      <c r="FM64" s="10">
        <f t="shared" si="116"/>
        <v>0</v>
      </c>
      <c r="FN64" s="25"/>
      <c r="FO64" s="92">
        <f t="shared" si="117"/>
        <v>0</v>
      </c>
      <c r="FP64" s="10">
        <f t="shared" si="118"/>
        <v>0</v>
      </c>
      <c r="FQ64" s="119">
        <f t="shared" si="119"/>
        <v>0</v>
      </c>
      <c r="FR64" s="25"/>
      <c r="FS64" s="92">
        <f t="shared" si="120"/>
        <v>0</v>
      </c>
      <c r="FT64" s="10">
        <f t="shared" si="121"/>
        <v>0</v>
      </c>
      <c r="FU64" s="25"/>
      <c r="FV64" s="92">
        <f t="shared" si="122"/>
        <v>0</v>
      </c>
      <c r="FW64" s="10">
        <f t="shared" si="123"/>
        <v>0</v>
      </c>
      <c r="FX64" s="25"/>
      <c r="FY64" s="92">
        <f t="shared" si="124"/>
        <v>0</v>
      </c>
      <c r="FZ64" s="10">
        <f t="shared" si="125"/>
        <v>0</v>
      </c>
      <c r="GA64" s="119">
        <f t="shared" si="126"/>
        <v>0</v>
      </c>
      <c r="GB64" s="25"/>
      <c r="GC64" s="92">
        <f t="shared" si="127"/>
        <v>0</v>
      </c>
      <c r="GD64" s="10">
        <f t="shared" si="128"/>
        <v>0</v>
      </c>
      <c r="GE64" s="25"/>
      <c r="GF64" s="92">
        <f t="shared" si="129"/>
        <v>0</v>
      </c>
      <c r="GG64" s="10">
        <f t="shared" si="130"/>
        <v>0</v>
      </c>
      <c r="GH64" s="25"/>
      <c r="GI64" s="92">
        <f t="shared" si="131"/>
        <v>0</v>
      </c>
      <c r="GJ64" s="10">
        <f t="shared" si="132"/>
        <v>0</v>
      </c>
      <c r="GK64" s="119">
        <f t="shared" si="133"/>
        <v>0</v>
      </c>
      <c r="GL64" s="25"/>
      <c r="GM64" s="92">
        <f t="shared" si="134"/>
        <v>0</v>
      </c>
      <c r="GN64" s="10">
        <f t="shared" si="135"/>
        <v>0</v>
      </c>
      <c r="GO64" s="25"/>
      <c r="GP64" s="92">
        <f t="shared" si="136"/>
        <v>0</v>
      </c>
      <c r="GQ64" s="10">
        <f t="shared" si="137"/>
        <v>0</v>
      </c>
      <c r="GR64" s="25"/>
      <c r="GS64" s="92">
        <f t="shared" si="138"/>
        <v>0</v>
      </c>
      <c r="GT64" s="10">
        <f t="shared" si="139"/>
        <v>0</v>
      </c>
      <c r="GU64" s="119">
        <f t="shared" si="140"/>
        <v>0</v>
      </c>
      <c r="GV64" s="25"/>
      <c r="GW64" s="92">
        <f t="shared" si="141"/>
        <v>0</v>
      </c>
      <c r="GX64" s="10">
        <f t="shared" si="142"/>
        <v>0</v>
      </c>
      <c r="GY64" s="25"/>
      <c r="GZ64" s="92">
        <f t="shared" si="143"/>
        <v>0</v>
      </c>
      <c r="HA64" s="10">
        <f t="shared" si="144"/>
        <v>0</v>
      </c>
      <c r="HB64" s="25"/>
      <c r="HC64" s="92">
        <f t="shared" si="145"/>
        <v>0</v>
      </c>
      <c r="HD64" s="10">
        <f t="shared" si="146"/>
        <v>0</v>
      </c>
      <c r="HE64" s="119">
        <f t="shared" si="147"/>
        <v>0</v>
      </c>
      <c r="HF64" s="25"/>
      <c r="HG64" s="92">
        <f t="shared" si="148"/>
        <v>0</v>
      </c>
      <c r="HH64" s="10">
        <f t="shared" si="149"/>
        <v>0</v>
      </c>
      <c r="HI64" s="25"/>
      <c r="HJ64" s="92">
        <f t="shared" si="150"/>
        <v>0</v>
      </c>
      <c r="HK64" s="10">
        <f t="shared" si="151"/>
        <v>0</v>
      </c>
      <c r="HL64" s="25"/>
      <c r="HM64" s="92">
        <f t="shared" si="152"/>
        <v>0</v>
      </c>
      <c r="HN64" s="10">
        <f t="shared" si="153"/>
        <v>0</v>
      </c>
      <c r="HO64" s="119">
        <f t="shared" si="154"/>
        <v>0</v>
      </c>
      <c r="HP64" s="25"/>
      <c r="HQ64" s="92">
        <f t="shared" si="155"/>
        <v>0</v>
      </c>
      <c r="HR64" s="10">
        <f t="shared" si="156"/>
        <v>0</v>
      </c>
      <c r="HS64" s="25"/>
      <c r="HT64" s="92">
        <f t="shared" si="157"/>
        <v>0</v>
      </c>
      <c r="HU64" s="10">
        <f t="shared" si="158"/>
        <v>0</v>
      </c>
      <c r="HV64" s="25"/>
      <c r="HW64" s="92">
        <f t="shared" si="159"/>
        <v>0</v>
      </c>
      <c r="HX64" s="10">
        <f t="shared" si="160"/>
        <v>0</v>
      </c>
      <c r="HY64" s="119">
        <f t="shared" si="161"/>
        <v>0</v>
      </c>
      <c r="HZ64" s="25"/>
      <c r="IA64" s="92">
        <f t="shared" si="162"/>
        <v>0</v>
      </c>
      <c r="IB64" s="10">
        <f t="shared" si="163"/>
        <v>0</v>
      </c>
      <c r="IC64" s="25"/>
      <c r="ID64" s="92">
        <f t="shared" si="164"/>
        <v>0</v>
      </c>
      <c r="IE64" s="10">
        <f t="shared" si="165"/>
        <v>0</v>
      </c>
      <c r="IF64" s="25"/>
      <c r="IG64" s="92">
        <f t="shared" si="166"/>
        <v>0</v>
      </c>
      <c r="IH64" s="10">
        <f t="shared" si="167"/>
        <v>0</v>
      </c>
      <c r="II64" s="119">
        <f t="shared" si="168"/>
        <v>0</v>
      </c>
      <c r="IJ64" s="25"/>
      <c r="IK64" s="92">
        <f t="shared" si="169"/>
        <v>0</v>
      </c>
      <c r="IL64" s="10">
        <f t="shared" si="170"/>
        <v>0</v>
      </c>
      <c r="IM64" s="25"/>
      <c r="IN64" s="92">
        <f t="shared" si="171"/>
        <v>0</v>
      </c>
      <c r="IO64" s="10">
        <f t="shared" si="172"/>
        <v>0</v>
      </c>
      <c r="IP64" s="25"/>
      <c r="IQ64" s="92">
        <f t="shared" si="173"/>
        <v>0</v>
      </c>
      <c r="IR64" s="10">
        <f t="shared" si="174"/>
        <v>0</v>
      </c>
      <c r="IS64" s="119">
        <f t="shared" si="175"/>
        <v>0</v>
      </c>
      <c r="IT64" s="25"/>
      <c r="IU64" s="92">
        <f t="shared" si="176"/>
        <v>0</v>
      </c>
      <c r="IV64" s="10">
        <f t="shared" si="177"/>
        <v>0</v>
      </c>
      <c r="IW64" s="25"/>
      <c r="IX64" s="92">
        <f t="shared" si="178"/>
        <v>0</v>
      </c>
      <c r="IY64" s="10">
        <f t="shared" si="179"/>
        <v>0</v>
      </c>
      <c r="IZ64" s="25"/>
      <c r="JA64" s="92">
        <f t="shared" si="180"/>
        <v>0</v>
      </c>
      <c r="JB64" s="10">
        <f t="shared" si="181"/>
        <v>0</v>
      </c>
      <c r="JC64" s="119">
        <f t="shared" si="182"/>
        <v>0</v>
      </c>
      <c r="JD64" s="25"/>
      <c r="JE64" s="92">
        <f t="shared" si="183"/>
        <v>0</v>
      </c>
      <c r="JF64" s="10">
        <f t="shared" si="184"/>
        <v>0</v>
      </c>
      <c r="JG64" s="25"/>
      <c r="JH64" s="92">
        <f t="shared" si="185"/>
        <v>0</v>
      </c>
      <c r="JI64" s="10">
        <f t="shared" si="186"/>
        <v>0</v>
      </c>
      <c r="JJ64" s="25"/>
      <c r="JK64" s="92">
        <f t="shared" si="187"/>
        <v>0</v>
      </c>
      <c r="JL64" s="10">
        <f t="shared" si="188"/>
        <v>0</v>
      </c>
      <c r="JM64" s="119">
        <f t="shared" si="189"/>
        <v>0</v>
      </c>
      <c r="JN64" s="25"/>
      <c r="JO64" s="92">
        <f t="shared" si="190"/>
        <v>0</v>
      </c>
      <c r="JP64" s="10">
        <f t="shared" si="191"/>
        <v>0</v>
      </c>
      <c r="JQ64" s="25"/>
      <c r="JR64" s="92">
        <f t="shared" si="192"/>
        <v>0</v>
      </c>
      <c r="JS64" s="10">
        <f t="shared" si="193"/>
        <v>0</v>
      </c>
      <c r="JT64" s="25"/>
      <c r="JU64" s="92">
        <f t="shared" si="194"/>
        <v>0</v>
      </c>
      <c r="JV64" s="10">
        <f t="shared" si="195"/>
        <v>0</v>
      </c>
      <c r="JW64" s="119">
        <f t="shared" si="196"/>
        <v>0</v>
      </c>
      <c r="JX64" s="25"/>
      <c r="JY64" s="92">
        <f t="shared" si="197"/>
        <v>0</v>
      </c>
      <c r="JZ64" s="10">
        <f t="shared" si="198"/>
        <v>0</v>
      </c>
      <c r="KA64" s="25"/>
      <c r="KB64" s="92">
        <f t="shared" si="199"/>
        <v>0</v>
      </c>
      <c r="KC64" s="10">
        <f t="shared" si="200"/>
        <v>0</v>
      </c>
      <c r="KD64" s="25"/>
      <c r="KE64" s="92">
        <f t="shared" si="201"/>
        <v>0</v>
      </c>
      <c r="KF64" s="10">
        <f t="shared" si="202"/>
        <v>0</v>
      </c>
      <c r="KG64" s="119">
        <f t="shared" si="203"/>
        <v>0</v>
      </c>
      <c r="KH64" s="25"/>
      <c r="KI64" s="92">
        <f t="shared" si="204"/>
        <v>0</v>
      </c>
      <c r="KJ64" s="10">
        <f t="shared" si="205"/>
        <v>0</v>
      </c>
      <c r="KK64" s="25"/>
      <c r="KL64" s="92">
        <f t="shared" si="206"/>
        <v>0</v>
      </c>
      <c r="KM64" s="10">
        <f t="shared" si="207"/>
        <v>0</v>
      </c>
      <c r="KN64" s="25"/>
      <c r="KO64" s="92">
        <f t="shared" si="208"/>
        <v>0</v>
      </c>
      <c r="KP64" s="10">
        <f t="shared" si="209"/>
        <v>0</v>
      </c>
      <c r="KQ64" s="119">
        <f t="shared" si="210"/>
        <v>0</v>
      </c>
      <c r="KR64" s="25"/>
      <c r="KS64" s="92">
        <f t="shared" si="211"/>
        <v>0</v>
      </c>
      <c r="KT64" s="10">
        <f t="shared" si="212"/>
        <v>0</v>
      </c>
      <c r="KU64" s="25"/>
      <c r="KV64" s="92">
        <f t="shared" si="213"/>
        <v>0</v>
      </c>
      <c r="KW64" s="10">
        <f t="shared" si="214"/>
        <v>0</v>
      </c>
      <c r="KX64" s="25"/>
      <c r="KY64" s="92">
        <f t="shared" si="215"/>
        <v>0</v>
      </c>
      <c r="KZ64" s="10">
        <f t="shared" si="216"/>
        <v>0</v>
      </c>
      <c r="LA64" s="119">
        <f t="shared" si="217"/>
        <v>0</v>
      </c>
      <c r="LC64" s="100">
        <f t="shared" si="218"/>
        <v>0</v>
      </c>
      <c r="LD64" s="100">
        <f t="shared" si="5"/>
        <v>0</v>
      </c>
    </row>
    <row r="65" spans="1:316" hidden="1" x14ac:dyDescent="0.25">
      <c r="A65" s="248" t="s">
        <v>44</v>
      </c>
      <c r="B65" s="12">
        <v>50000</v>
      </c>
      <c r="C65" s="4">
        <v>85000</v>
      </c>
      <c r="D65" s="25"/>
      <c r="E65" s="92">
        <f t="shared" si="445"/>
        <v>0</v>
      </c>
      <c r="F65" s="10">
        <f t="shared" si="446"/>
        <v>0</v>
      </c>
      <c r="G65" s="25"/>
      <c r="H65" s="92">
        <f t="shared" si="447"/>
        <v>0</v>
      </c>
      <c r="I65" s="10">
        <f t="shared" si="448"/>
        <v>0</v>
      </c>
      <c r="J65" s="25"/>
      <c r="K65" s="92">
        <f t="shared" si="449"/>
        <v>0</v>
      </c>
      <c r="L65" s="10">
        <f t="shared" si="450"/>
        <v>0</v>
      </c>
      <c r="M65" s="119">
        <f t="shared" si="223"/>
        <v>0</v>
      </c>
      <c r="N65" s="25"/>
      <c r="O65" s="92">
        <f t="shared" si="8"/>
        <v>0</v>
      </c>
      <c r="P65" s="10">
        <f t="shared" si="9"/>
        <v>0</v>
      </c>
      <c r="Q65" s="25"/>
      <c r="R65" s="92">
        <f t="shared" si="10"/>
        <v>0</v>
      </c>
      <c r="S65" s="10">
        <f t="shared" si="11"/>
        <v>0</v>
      </c>
      <c r="T65" s="25"/>
      <c r="U65" s="92">
        <f t="shared" si="12"/>
        <v>0</v>
      </c>
      <c r="V65" s="10">
        <f t="shared" si="13"/>
        <v>0</v>
      </c>
      <c r="W65" s="119">
        <f t="shared" si="219"/>
        <v>0</v>
      </c>
      <c r="X65" s="25"/>
      <c r="Y65" s="92">
        <f t="shared" si="15"/>
        <v>0</v>
      </c>
      <c r="Z65" s="10">
        <f t="shared" si="16"/>
        <v>0</v>
      </c>
      <c r="AA65" s="25"/>
      <c r="AB65" s="92">
        <f t="shared" si="17"/>
        <v>0</v>
      </c>
      <c r="AC65" s="10">
        <f t="shared" si="18"/>
        <v>0</v>
      </c>
      <c r="AD65" s="25"/>
      <c r="AE65" s="92">
        <f t="shared" si="19"/>
        <v>0</v>
      </c>
      <c r="AF65" s="10">
        <f t="shared" si="20"/>
        <v>0</v>
      </c>
      <c r="AG65" s="119">
        <f t="shared" si="220"/>
        <v>0</v>
      </c>
      <c r="AH65" s="25"/>
      <c r="AI65" s="92">
        <f t="shared" si="22"/>
        <v>0</v>
      </c>
      <c r="AJ65" s="10">
        <f t="shared" si="23"/>
        <v>0</v>
      </c>
      <c r="AK65" s="25"/>
      <c r="AL65" s="92">
        <f t="shared" si="24"/>
        <v>0</v>
      </c>
      <c r="AM65" s="10">
        <f t="shared" si="25"/>
        <v>0</v>
      </c>
      <c r="AN65" s="25"/>
      <c r="AO65" s="92">
        <f t="shared" si="26"/>
        <v>0</v>
      </c>
      <c r="AP65" s="10">
        <f t="shared" si="27"/>
        <v>0</v>
      </c>
      <c r="AQ65" s="119">
        <f t="shared" si="222"/>
        <v>0</v>
      </c>
      <c r="AR65" s="25"/>
      <c r="AS65" s="92">
        <f t="shared" si="29"/>
        <v>0</v>
      </c>
      <c r="AT65" s="10">
        <f t="shared" si="30"/>
        <v>0</v>
      </c>
      <c r="AU65" s="25"/>
      <c r="AV65" s="92">
        <f t="shared" si="31"/>
        <v>0</v>
      </c>
      <c r="AW65" s="10">
        <f t="shared" si="32"/>
        <v>0</v>
      </c>
      <c r="AX65" s="25"/>
      <c r="AY65" s="92">
        <f t="shared" si="33"/>
        <v>0</v>
      </c>
      <c r="AZ65" s="10">
        <f t="shared" si="34"/>
        <v>0</v>
      </c>
      <c r="BA65" s="119">
        <f t="shared" si="224"/>
        <v>0</v>
      </c>
      <c r="BB65" s="25"/>
      <c r="BC65" s="92">
        <f t="shared" si="36"/>
        <v>0</v>
      </c>
      <c r="BD65" s="10">
        <f t="shared" si="37"/>
        <v>0</v>
      </c>
      <c r="BE65" s="25"/>
      <c r="BF65" s="92">
        <f t="shared" si="38"/>
        <v>0</v>
      </c>
      <c r="BG65" s="10">
        <f t="shared" si="39"/>
        <v>0</v>
      </c>
      <c r="BH65" s="25"/>
      <c r="BI65" s="92">
        <f t="shared" si="40"/>
        <v>0</v>
      </c>
      <c r="BJ65" s="10">
        <f t="shared" si="41"/>
        <v>0</v>
      </c>
      <c r="BK65" s="119">
        <f t="shared" si="221"/>
        <v>0</v>
      </c>
      <c r="BL65" s="25"/>
      <c r="BM65" s="92">
        <f t="shared" si="43"/>
        <v>0</v>
      </c>
      <c r="BN65" s="10">
        <f t="shared" si="44"/>
        <v>0</v>
      </c>
      <c r="BO65" s="25"/>
      <c r="BP65" s="92">
        <f t="shared" si="45"/>
        <v>0</v>
      </c>
      <c r="BQ65" s="10">
        <f t="shared" si="46"/>
        <v>0</v>
      </c>
      <c r="BR65" s="25"/>
      <c r="BS65" s="92">
        <f t="shared" si="47"/>
        <v>0</v>
      </c>
      <c r="BT65" s="10">
        <f t="shared" si="48"/>
        <v>0</v>
      </c>
      <c r="BU65" s="119">
        <f t="shared" si="49"/>
        <v>0</v>
      </c>
      <c r="BV65" s="25"/>
      <c r="BW65" s="92">
        <f t="shared" si="50"/>
        <v>0</v>
      </c>
      <c r="BX65" s="10">
        <f t="shared" si="51"/>
        <v>0</v>
      </c>
      <c r="BY65" s="25"/>
      <c r="BZ65" s="92">
        <f t="shared" si="52"/>
        <v>0</v>
      </c>
      <c r="CA65" s="10">
        <f t="shared" si="53"/>
        <v>0</v>
      </c>
      <c r="CB65" s="25"/>
      <c r="CC65" s="92">
        <f t="shared" si="54"/>
        <v>0</v>
      </c>
      <c r="CD65" s="10">
        <f t="shared" si="55"/>
        <v>0</v>
      </c>
      <c r="CE65" s="119">
        <f t="shared" si="56"/>
        <v>0</v>
      </c>
      <c r="CF65" s="25"/>
      <c r="CG65" s="92">
        <f t="shared" si="57"/>
        <v>0</v>
      </c>
      <c r="CH65" s="10">
        <f t="shared" si="58"/>
        <v>0</v>
      </c>
      <c r="CI65" s="25"/>
      <c r="CJ65" s="92">
        <f t="shared" si="59"/>
        <v>0</v>
      </c>
      <c r="CK65" s="10">
        <f t="shared" si="60"/>
        <v>0</v>
      </c>
      <c r="CL65" s="25"/>
      <c r="CM65" s="92">
        <f t="shared" si="61"/>
        <v>0</v>
      </c>
      <c r="CN65" s="10">
        <f t="shared" si="62"/>
        <v>0</v>
      </c>
      <c r="CO65" s="119">
        <f t="shared" si="63"/>
        <v>0</v>
      </c>
      <c r="CP65" s="25"/>
      <c r="CQ65" s="92">
        <f t="shared" si="64"/>
        <v>0</v>
      </c>
      <c r="CR65" s="10">
        <f t="shared" si="65"/>
        <v>0</v>
      </c>
      <c r="CS65" s="25"/>
      <c r="CT65" s="92">
        <f t="shared" si="66"/>
        <v>0</v>
      </c>
      <c r="CU65" s="10">
        <f t="shared" si="67"/>
        <v>0</v>
      </c>
      <c r="CV65" s="25"/>
      <c r="CW65" s="92">
        <f t="shared" si="68"/>
        <v>0</v>
      </c>
      <c r="CX65" s="10">
        <f t="shared" si="69"/>
        <v>0</v>
      </c>
      <c r="CY65" s="119">
        <f t="shared" si="70"/>
        <v>0</v>
      </c>
      <c r="CZ65" s="25"/>
      <c r="DA65" s="92">
        <f t="shared" si="71"/>
        <v>0</v>
      </c>
      <c r="DB65" s="10">
        <f t="shared" si="72"/>
        <v>0</v>
      </c>
      <c r="DC65" s="25"/>
      <c r="DD65" s="92">
        <f t="shared" si="73"/>
        <v>0</v>
      </c>
      <c r="DE65" s="10">
        <f t="shared" si="74"/>
        <v>0</v>
      </c>
      <c r="DF65" s="25"/>
      <c r="DG65" s="92">
        <f t="shared" si="75"/>
        <v>0</v>
      </c>
      <c r="DH65" s="10">
        <f t="shared" si="76"/>
        <v>0</v>
      </c>
      <c r="DI65" s="119">
        <f t="shared" si="77"/>
        <v>0</v>
      </c>
      <c r="DJ65" s="25"/>
      <c r="DK65" s="92">
        <f t="shared" si="78"/>
        <v>0</v>
      </c>
      <c r="DL65" s="10">
        <f t="shared" si="79"/>
        <v>0</v>
      </c>
      <c r="DM65" s="25"/>
      <c r="DN65" s="92">
        <f t="shared" si="80"/>
        <v>0</v>
      </c>
      <c r="DO65" s="10">
        <f t="shared" si="81"/>
        <v>0</v>
      </c>
      <c r="DP65" s="25"/>
      <c r="DQ65" s="92">
        <f t="shared" si="82"/>
        <v>0</v>
      </c>
      <c r="DR65" s="10">
        <f t="shared" si="83"/>
        <v>0</v>
      </c>
      <c r="DS65" s="119">
        <f t="shared" si="84"/>
        <v>0</v>
      </c>
      <c r="DT65" s="25"/>
      <c r="DU65" s="92">
        <f t="shared" si="85"/>
        <v>0</v>
      </c>
      <c r="DV65" s="10">
        <f t="shared" si="86"/>
        <v>0</v>
      </c>
      <c r="DW65" s="25"/>
      <c r="DX65" s="92">
        <f t="shared" si="87"/>
        <v>0</v>
      </c>
      <c r="DY65" s="10">
        <f t="shared" si="88"/>
        <v>0</v>
      </c>
      <c r="DZ65" s="25"/>
      <c r="EA65" s="92">
        <f t="shared" si="89"/>
        <v>0</v>
      </c>
      <c r="EB65" s="10">
        <f t="shared" si="90"/>
        <v>0</v>
      </c>
      <c r="EC65" s="119">
        <f t="shared" si="91"/>
        <v>0</v>
      </c>
      <c r="ED65" s="25"/>
      <c r="EE65" s="92">
        <f t="shared" si="92"/>
        <v>0</v>
      </c>
      <c r="EF65" s="10">
        <f t="shared" si="93"/>
        <v>0</v>
      </c>
      <c r="EG65" s="25"/>
      <c r="EH65" s="92">
        <f t="shared" si="94"/>
        <v>0</v>
      </c>
      <c r="EI65" s="10">
        <f t="shared" si="95"/>
        <v>0</v>
      </c>
      <c r="EJ65" s="25"/>
      <c r="EK65" s="92">
        <f t="shared" si="96"/>
        <v>0</v>
      </c>
      <c r="EL65" s="10">
        <f t="shared" si="97"/>
        <v>0</v>
      </c>
      <c r="EM65" s="119">
        <f t="shared" si="98"/>
        <v>0</v>
      </c>
      <c r="EN65" s="25"/>
      <c r="EO65" s="92">
        <f t="shared" si="99"/>
        <v>0</v>
      </c>
      <c r="EP65" s="10">
        <f t="shared" si="100"/>
        <v>0</v>
      </c>
      <c r="EQ65" s="25"/>
      <c r="ER65" s="92">
        <f t="shared" si="101"/>
        <v>0</v>
      </c>
      <c r="ES65" s="10">
        <f t="shared" si="102"/>
        <v>0</v>
      </c>
      <c r="ET65" s="25"/>
      <c r="EU65" s="92">
        <f t="shared" si="225"/>
        <v>0</v>
      </c>
      <c r="EV65" s="10">
        <f t="shared" si="104"/>
        <v>0</v>
      </c>
      <c r="EW65" s="119">
        <f t="shared" si="226"/>
        <v>0</v>
      </c>
      <c r="EX65" s="25"/>
      <c r="EY65" s="92">
        <f t="shared" si="106"/>
        <v>0</v>
      </c>
      <c r="EZ65" s="10">
        <f t="shared" si="107"/>
        <v>0</v>
      </c>
      <c r="FA65" s="25"/>
      <c r="FB65" s="92">
        <f t="shared" si="108"/>
        <v>0</v>
      </c>
      <c r="FC65" s="10">
        <f t="shared" si="109"/>
        <v>0</v>
      </c>
      <c r="FD65" s="25"/>
      <c r="FE65" s="92">
        <f t="shared" si="110"/>
        <v>0</v>
      </c>
      <c r="FF65" s="10">
        <f t="shared" si="111"/>
        <v>0</v>
      </c>
      <c r="FG65" s="119">
        <f t="shared" si="112"/>
        <v>0</v>
      </c>
      <c r="FH65" s="25"/>
      <c r="FI65" s="92">
        <f t="shared" si="113"/>
        <v>0</v>
      </c>
      <c r="FJ65" s="10">
        <f t="shared" si="114"/>
        <v>0</v>
      </c>
      <c r="FK65" s="25"/>
      <c r="FL65" s="92">
        <f t="shared" si="115"/>
        <v>0</v>
      </c>
      <c r="FM65" s="10">
        <f t="shared" si="116"/>
        <v>0</v>
      </c>
      <c r="FN65" s="25"/>
      <c r="FO65" s="92">
        <f t="shared" si="117"/>
        <v>0</v>
      </c>
      <c r="FP65" s="10">
        <f t="shared" si="118"/>
        <v>0</v>
      </c>
      <c r="FQ65" s="119">
        <f t="shared" si="119"/>
        <v>0</v>
      </c>
      <c r="FR65" s="25"/>
      <c r="FS65" s="92">
        <f t="shared" si="120"/>
        <v>0</v>
      </c>
      <c r="FT65" s="10">
        <f t="shared" si="121"/>
        <v>0</v>
      </c>
      <c r="FU65" s="25"/>
      <c r="FV65" s="92">
        <f t="shared" si="122"/>
        <v>0</v>
      </c>
      <c r="FW65" s="10">
        <f t="shared" si="123"/>
        <v>0</v>
      </c>
      <c r="FX65" s="25"/>
      <c r="FY65" s="92">
        <f t="shared" si="124"/>
        <v>0</v>
      </c>
      <c r="FZ65" s="10">
        <f t="shared" si="125"/>
        <v>0</v>
      </c>
      <c r="GA65" s="119">
        <f t="shared" si="126"/>
        <v>0</v>
      </c>
      <c r="GB65" s="25"/>
      <c r="GC65" s="92">
        <f t="shared" si="127"/>
        <v>0</v>
      </c>
      <c r="GD65" s="10">
        <f t="shared" si="128"/>
        <v>0</v>
      </c>
      <c r="GE65" s="25"/>
      <c r="GF65" s="92">
        <f t="shared" si="129"/>
        <v>0</v>
      </c>
      <c r="GG65" s="10">
        <f t="shared" si="130"/>
        <v>0</v>
      </c>
      <c r="GH65" s="25"/>
      <c r="GI65" s="92">
        <f t="shared" si="131"/>
        <v>0</v>
      </c>
      <c r="GJ65" s="10">
        <f t="shared" si="132"/>
        <v>0</v>
      </c>
      <c r="GK65" s="119">
        <f t="shared" si="133"/>
        <v>0</v>
      </c>
      <c r="GL65" s="25"/>
      <c r="GM65" s="92">
        <f t="shared" si="134"/>
        <v>0</v>
      </c>
      <c r="GN65" s="10">
        <f t="shared" si="135"/>
        <v>0</v>
      </c>
      <c r="GO65" s="25"/>
      <c r="GP65" s="92">
        <f t="shared" si="136"/>
        <v>0</v>
      </c>
      <c r="GQ65" s="10">
        <f t="shared" si="137"/>
        <v>0</v>
      </c>
      <c r="GR65" s="25"/>
      <c r="GS65" s="92">
        <f t="shared" si="138"/>
        <v>0</v>
      </c>
      <c r="GT65" s="10">
        <f t="shared" si="139"/>
        <v>0</v>
      </c>
      <c r="GU65" s="119">
        <f t="shared" si="140"/>
        <v>0</v>
      </c>
      <c r="GV65" s="25"/>
      <c r="GW65" s="92">
        <f t="shared" si="141"/>
        <v>0</v>
      </c>
      <c r="GX65" s="10">
        <f t="shared" si="142"/>
        <v>0</v>
      </c>
      <c r="GY65" s="25"/>
      <c r="GZ65" s="92">
        <f t="shared" si="143"/>
        <v>0</v>
      </c>
      <c r="HA65" s="10">
        <f t="shared" si="144"/>
        <v>0</v>
      </c>
      <c r="HB65" s="25"/>
      <c r="HC65" s="92">
        <f t="shared" si="145"/>
        <v>0</v>
      </c>
      <c r="HD65" s="10">
        <f t="shared" si="146"/>
        <v>0</v>
      </c>
      <c r="HE65" s="119">
        <f t="shared" si="147"/>
        <v>0</v>
      </c>
      <c r="HF65" s="25"/>
      <c r="HG65" s="92">
        <f t="shared" si="148"/>
        <v>0</v>
      </c>
      <c r="HH65" s="10">
        <f t="shared" si="149"/>
        <v>0</v>
      </c>
      <c r="HI65" s="25"/>
      <c r="HJ65" s="92">
        <f t="shared" si="150"/>
        <v>0</v>
      </c>
      <c r="HK65" s="10">
        <f t="shared" si="151"/>
        <v>0</v>
      </c>
      <c r="HL65" s="25"/>
      <c r="HM65" s="92">
        <f t="shared" si="152"/>
        <v>0</v>
      </c>
      <c r="HN65" s="10">
        <f t="shared" si="153"/>
        <v>0</v>
      </c>
      <c r="HO65" s="119">
        <f t="shared" si="154"/>
        <v>0</v>
      </c>
      <c r="HP65" s="25"/>
      <c r="HQ65" s="92">
        <f t="shared" si="155"/>
        <v>0</v>
      </c>
      <c r="HR65" s="10">
        <f t="shared" si="156"/>
        <v>0</v>
      </c>
      <c r="HS65" s="25"/>
      <c r="HT65" s="92">
        <f t="shared" si="157"/>
        <v>0</v>
      </c>
      <c r="HU65" s="10">
        <f t="shared" si="158"/>
        <v>0</v>
      </c>
      <c r="HV65" s="25"/>
      <c r="HW65" s="92">
        <f t="shared" si="159"/>
        <v>0</v>
      </c>
      <c r="HX65" s="10">
        <f t="shared" si="160"/>
        <v>0</v>
      </c>
      <c r="HY65" s="119">
        <f t="shared" si="161"/>
        <v>0</v>
      </c>
      <c r="HZ65" s="25"/>
      <c r="IA65" s="92">
        <f t="shared" si="162"/>
        <v>0</v>
      </c>
      <c r="IB65" s="10">
        <f t="shared" si="163"/>
        <v>0</v>
      </c>
      <c r="IC65" s="25"/>
      <c r="ID65" s="92">
        <f t="shared" si="164"/>
        <v>0</v>
      </c>
      <c r="IE65" s="10">
        <f t="shared" si="165"/>
        <v>0</v>
      </c>
      <c r="IF65" s="25"/>
      <c r="IG65" s="92">
        <f t="shared" si="166"/>
        <v>0</v>
      </c>
      <c r="IH65" s="10">
        <f t="shared" si="167"/>
        <v>0</v>
      </c>
      <c r="II65" s="119">
        <f t="shared" si="168"/>
        <v>0</v>
      </c>
      <c r="IJ65" s="25"/>
      <c r="IK65" s="92">
        <f t="shared" si="169"/>
        <v>0</v>
      </c>
      <c r="IL65" s="10">
        <f t="shared" si="170"/>
        <v>0</v>
      </c>
      <c r="IM65" s="25"/>
      <c r="IN65" s="92">
        <f t="shared" si="171"/>
        <v>0</v>
      </c>
      <c r="IO65" s="10">
        <f t="shared" si="172"/>
        <v>0</v>
      </c>
      <c r="IP65" s="25"/>
      <c r="IQ65" s="92">
        <f t="shared" si="173"/>
        <v>0</v>
      </c>
      <c r="IR65" s="10">
        <f t="shared" si="174"/>
        <v>0</v>
      </c>
      <c r="IS65" s="119">
        <f t="shared" si="175"/>
        <v>0</v>
      </c>
      <c r="IT65" s="25"/>
      <c r="IU65" s="92">
        <f t="shared" si="176"/>
        <v>0</v>
      </c>
      <c r="IV65" s="10">
        <f t="shared" si="177"/>
        <v>0</v>
      </c>
      <c r="IW65" s="25"/>
      <c r="IX65" s="92">
        <f t="shared" si="178"/>
        <v>0</v>
      </c>
      <c r="IY65" s="10">
        <f t="shared" si="179"/>
        <v>0</v>
      </c>
      <c r="IZ65" s="25"/>
      <c r="JA65" s="92">
        <f t="shared" si="180"/>
        <v>0</v>
      </c>
      <c r="JB65" s="10">
        <f t="shared" si="181"/>
        <v>0</v>
      </c>
      <c r="JC65" s="119">
        <f t="shared" si="182"/>
        <v>0</v>
      </c>
      <c r="JD65" s="25"/>
      <c r="JE65" s="92">
        <f t="shared" si="183"/>
        <v>0</v>
      </c>
      <c r="JF65" s="10">
        <f t="shared" si="184"/>
        <v>0</v>
      </c>
      <c r="JG65" s="25"/>
      <c r="JH65" s="92">
        <f t="shared" si="185"/>
        <v>0</v>
      </c>
      <c r="JI65" s="10">
        <f t="shared" si="186"/>
        <v>0</v>
      </c>
      <c r="JJ65" s="25"/>
      <c r="JK65" s="92">
        <f t="shared" si="187"/>
        <v>0</v>
      </c>
      <c r="JL65" s="10">
        <f t="shared" si="188"/>
        <v>0</v>
      </c>
      <c r="JM65" s="119">
        <f t="shared" si="189"/>
        <v>0</v>
      </c>
      <c r="JN65" s="25"/>
      <c r="JO65" s="92">
        <f t="shared" si="190"/>
        <v>0</v>
      </c>
      <c r="JP65" s="10">
        <f t="shared" si="191"/>
        <v>0</v>
      </c>
      <c r="JQ65" s="25"/>
      <c r="JR65" s="92">
        <f t="shared" si="192"/>
        <v>0</v>
      </c>
      <c r="JS65" s="10">
        <f t="shared" si="193"/>
        <v>0</v>
      </c>
      <c r="JT65" s="25"/>
      <c r="JU65" s="92">
        <f t="shared" si="194"/>
        <v>0</v>
      </c>
      <c r="JV65" s="10">
        <f t="shared" si="195"/>
        <v>0</v>
      </c>
      <c r="JW65" s="119">
        <f t="shared" si="196"/>
        <v>0</v>
      </c>
      <c r="JX65" s="25"/>
      <c r="JY65" s="92">
        <f t="shared" si="197"/>
        <v>0</v>
      </c>
      <c r="JZ65" s="10">
        <f t="shared" si="198"/>
        <v>0</v>
      </c>
      <c r="KA65" s="25"/>
      <c r="KB65" s="92">
        <f t="shared" si="199"/>
        <v>0</v>
      </c>
      <c r="KC65" s="10">
        <f t="shared" si="200"/>
        <v>0</v>
      </c>
      <c r="KD65" s="25"/>
      <c r="KE65" s="92">
        <f t="shared" si="201"/>
        <v>0</v>
      </c>
      <c r="KF65" s="10">
        <f t="shared" si="202"/>
        <v>0</v>
      </c>
      <c r="KG65" s="119">
        <f t="shared" si="203"/>
        <v>0</v>
      </c>
      <c r="KH65" s="25"/>
      <c r="KI65" s="92">
        <f t="shared" si="204"/>
        <v>0</v>
      </c>
      <c r="KJ65" s="10">
        <f t="shared" si="205"/>
        <v>0</v>
      </c>
      <c r="KK65" s="25"/>
      <c r="KL65" s="92">
        <f t="shared" si="206"/>
        <v>0</v>
      </c>
      <c r="KM65" s="10">
        <f t="shared" si="207"/>
        <v>0</v>
      </c>
      <c r="KN65" s="25"/>
      <c r="KO65" s="92">
        <f t="shared" si="208"/>
        <v>0</v>
      </c>
      <c r="KP65" s="10">
        <f t="shared" si="209"/>
        <v>0</v>
      </c>
      <c r="KQ65" s="119">
        <f t="shared" si="210"/>
        <v>0</v>
      </c>
      <c r="KR65" s="25"/>
      <c r="KS65" s="92">
        <f t="shared" si="211"/>
        <v>0</v>
      </c>
      <c r="KT65" s="10">
        <f t="shared" si="212"/>
        <v>0</v>
      </c>
      <c r="KU65" s="25"/>
      <c r="KV65" s="92">
        <f t="shared" si="213"/>
        <v>0</v>
      </c>
      <c r="KW65" s="10">
        <f t="shared" si="214"/>
        <v>0</v>
      </c>
      <c r="KX65" s="25"/>
      <c r="KY65" s="92">
        <f t="shared" si="215"/>
        <v>0</v>
      </c>
      <c r="KZ65" s="10">
        <f t="shared" si="216"/>
        <v>0</v>
      </c>
      <c r="LA65" s="119">
        <f t="shared" si="217"/>
        <v>0</v>
      </c>
      <c r="LC65" s="100">
        <f t="shared" si="218"/>
        <v>0</v>
      </c>
      <c r="LD65" s="100">
        <f t="shared" si="5"/>
        <v>0</v>
      </c>
    </row>
    <row r="66" spans="1:316" hidden="1" x14ac:dyDescent="0.25">
      <c r="A66" s="248" t="s">
        <v>180</v>
      </c>
      <c r="B66" s="12">
        <v>50000</v>
      </c>
      <c r="C66" s="12">
        <v>85000</v>
      </c>
      <c r="D66" s="25"/>
      <c r="E66" s="92">
        <f t="shared" si="445"/>
        <v>0</v>
      </c>
      <c r="F66" s="10">
        <f t="shared" si="446"/>
        <v>0</v>
      </c>
      <c r="G66" s="25"/>
      <c r="H66" s="92">
        <f t="shared" si="447"/>
        <v>0</v>
      </c>
      <c r="I66" s="10">
        <f t="shared" si="448"/>
        <v>0</v>
      </c>
      <c r="J66" s="25"/>
      <c r="K66" s="92">
        <f t="shared" si="449"/>
        <v>0</v>
      </c>
      <c r="L66" s="10">
        <f t="shared" si="450"/>
        <v>0</v>
      </c>
      <c r="M66" s="119">
        <f>D66+G66+J66</f>
        <v>0</v>
      </c>
      <c r="N66" s="25"/>
      <c r="O66" s="92">
        <f t="shared" si="8"/>
        <v>0</v>
      </c>
      <c r="P66" s="10">
        <f t="shared" si="9"/>
        <v>0</v>
      </c>
      <c r="Q66" s="25"/>
      <c r="R66" s="92">
        <f t="shared" si="10"/>
        <v>0</v>
      </c>
      <c r="S66" s="10">
        <f t="shared" si="11"/>
        <v>0</v>
      </c>
      <c r="T66" s="25"/>
      <c r="U66" s="92">
        <f t="shared" si="12"/>
        <v>0</v>
      </c>
      <c r="V66" s="10">
        <f t="shared" si="13"/>
        <v>0</v>
      </c>
      <c r="W66" s="119">
        <f>N66+Q66+T66</f>
        <v>0</v>
      </c>
      <c r="X66" s="25"/>
      <c r="Y66" s="92">
        <f t="shared" si="15"/>
        <v>0</v>
      </c>
      <c r="Z66" s="10">
        <f t="shared" si="16"/>
        <v>0</v>
      </c>
      <c r="AA66" s="25"/>
      <c r="AB66" s="92">
        <f t="shared" si="17"/>
        <v>0</v>
      </c>
      <c r="AC66" s="10">
        <f t="shared" si="18"/>
        <v>0</v>
      </c>
      <c r="AD66" s="25"/>
      <c r="AE66" s="92">
        <f t="shared" si="19"/>
        <v>0</v>
      </c>
      <c r="AF66" s="10">
        <f t="shared" si="20"/>
        <v>0</v>
      </c>
      <c r="AG66" s="119">
        <f>X66+AA66+AD66</f>
        <v>0</v>
      </c>
      <c r="AH66" s="25"/>
      <c r="AI66" s="92">
        <f t="shared" si="22"/>
        <v>0</v>
      </c>
      <c r="AJ66" s="10">
        <f t="shared" si="23"/>
        <v>0</v>
      </c>
      <c r="AK66" s="25"/>
      <c r="AL66" s="92">
        <f t="shared" si="24"/>
        <v>0</v>
      </c>
      <c r="AM66" s="10">
        <f t="shared" si="25"/>
        <v>0</v>
      </c>
      <c r="AN66" s="25"/>
      <c r="AO66" s="92">
        <f t="shared" si="26"/>
        <v>0</v>
      </c>
      <c r="AP66" s="10">
        <f t="shared" si="27"/>
        <v>0</v>
      </c>
      <c r="AQ66" s="119">
        <f>AH66+AK66+AN66</f>
        <v>0</v>
      </c>
      <c r="AR66" s="25"/>
      <c r="AS66" s="92">
        <f t="shared" si="29"/>
        <v>0</v>
      </c>
      <c r="AT66" s="10">
        <f t="shared" si="30"/>
        <v>0</v>
      </c>
      <c r="AU66" s="25"/>
      <c r="AV66" s="92">
        <f t="shared" si="31"/>
        <v>0</v>
      </c>
      <c r="AW66" s="10">
        <f t="shared" si="32"/>
        <v>0</v>
      </c>
      <c r="AX66" s="25"/>
      <c r="AY66" s="92">
        <f t="shared" si="33"/>
        <v>0</v>
      </c>
      <c r="AZ66" s="10">
        <f t="shared" si="34"/>
        <v>0</v>
      </c>
      <c r="BA66" s="119">
        <f>AR66+AU66+AX66</f>
        <v>0</v>
      </c>
      <c r="BB66" s="25"/>
      <c r="BC66" s="92">
        <f t="shared" si="36"/>
        <v>0</v>
      </c>
      <c r="BD66" s="10">
        <f t="shared" si="37"/>
        <v>0</v>
      </c>
      <c r="BE66" s="25"/>
      <c r="BF66" s="92">
        <f t="shared" si="38"/>
        <v>0</v>
      </c>
      <c r="BG66" s="10">
        <f t="shared" si="39"/>
        <v>0</v>
      </c>
      <c r="BH66" s="25"/>
      <c r="BI66" s="92">
        <f t="shared" si="40"/>
        <v>0</v>
      </c>
      <c r="BJ66" s="10">
        <f t="shared" si="41"/>
        <v>0</v>
      </c>
      <c r="BK66" s="119">
        <f>BB66+BE66+BH66</f>
        <v>0</v>
      </c>
      <c r="BL66" s="25"/>
      <c r="BM66" s="92">
        <f t="shared" si="43"/>
        <v>0</v>
      </c>
      <c r="BN66" s="10">
        <f t="shared" si="44"/>
        <v>0</v>
      </c>
      <c r="BO66" s="25"/>
      <c r="BP66" s="92">
        <f t="shared" si="45"/>
        <v>0</v>
      </c>
      <c r="BQ66" s="10">
        <f t="shared" si="46"/>
        <v>0</v>
      </c>
      <c r="BR66" s="25"/>
      <c r="BS66" s="92">
        <f t="shared" si="47"/>
        <v>0</v>
      </c>
      <c r="BT66" s="10">
        <f t="shared" si="48"/>
        <v>0</v>
      </c>
      <c r="BU66" s="119">
        <f>BL66+BO66+BR66</f>
        <v>0</v>
      </c>
      <c r="BV66" s="25"/>
      <c r="BW66" s="92">
        <f t="shared" si="50"/>
        <v>0</v>
      </c>
      <c r="BX66" s="10">
        <f t="shared" si="51"/>
        <v>0</v>
      </c>
      <c r="BY66" s="25"/>
      <c r="BZ66" s="92">
        <f t="shared" si="52"/>
        <v>0</v>
      </c>
      <c r="CA66" s="10">
        <f t="shared" si="53"/>
        <v>0</v>
      </c>
      <c r="CB66" s="25"/>
      <c r="CC66" s="92">
        <f t="shared" si="54"/>
        <v>0</v>
      </c>
      <c r="CD66" s="10">
        <f t="shared" si="55"/>
        <v>0</v>
      </c>
      <c r="CE66" s="119">
        <f>BV66+BY66+CB66</f>
        <v>0</v>
      </c>
      <c r="CF66" s="25"/>
      <c r="CG66" s="92">
        <f t="shared" si="57"/>
        <v>0</v>
      </c>
      <c r="CH66" s="10">
        <f t="shared" si="58"/>
        <v>0</v>
      </c>
      <c r="CI66" s="25"/>
      <c r="CJ66" s="92">
        <f t="shared" si="59"/>
        <v>0</v>
      </c>
      <c r="CK66" s="10">
        <f t="shared" si="60"/>
        <v>0</v>
      </c>
      <c r="CL66" s="25"/>
      <c r="CM66" s="92">
        <f t="shared" si="61"/>
        <v>0</v>
      </c>
      <c r="CN66" s="10">
        <f t="shared" si="62"/>
        <v>0</v>
      </c>
      <c r="CO66" s="119">
        <f>CF66+CI66+CL66</f>
        <v>0</v>
      </c>
      <c r="CP66" s="25"/>
      <c r="CQ66" s="92">
        <f t="shared" si="64"/>
        <v>0</v>
      </c>
      <c r="CR66" s="10">
        <f t="shared" si="65"/>
        <v>0</v>
      </c>
      <c r="CS66" s="25"/>
      <c r="CT66" s="92">
        <f t="shared" si="66"/>
        <v>0</v>
      </c>
      <c r="CU66" s="10">
        <f t="shared" si="67"/>
        <v>0</v>
      </c>
      <c r="CV66" s="25"/>
      <c r="CW66" s="92">
        <f t="shared" si="68"/>
        <v>0</v>
      </c>
      <c r="CX66" s="10">
        <f t="shared" si="69"/>
        <v>0</v>
      </c>
      <c r="CY66" s="119">
        <f>CP66+CS66+CV66</f>
        <v>0</v>
      </c>
      <c r="CZ66" s="25"/>
      <c r="DA66" s="92">
        <f t="shared" si="71"/>
        <v>0</v>
      </c>
      <c r="DB66" s="10">
        <f t="shared" si="72"/>
        <v>0</v>
      </c>
      <c r="DC66" s="25"/>
      <c r="DD66" s="92">
        <f t="shared" si="73"/>
        <v>0</v>
      </c>
      <c r="DE66" s="10">
        <f t="shared" si="74"/>
        <v>0</v>
      </c>
      <c r="DF66" s="25"/>
      <c r="DG66" s="92">
        <f t="shared" si="75"/>
        <v>0</v>
      </c>
      <c r="DH66" s="10">
        <f t="shared" si="76"/>
        <v>0</v>
      </c>
      <c r="DI66" s="119">
        <f>CZ66+DC66+DF66</f>
        <v>0</v>
      </c>
      <c r="DJ66" s="25"/>
      <c r="DK66" s="92">
        <f t="shared" si="78"/>
        <v>0</v>
      </c>
      <c r="DL66" s="10">
        <f t="shared" si="79"/>
        <v>0</v>
      </c>
      <c r="DM66" s="25"/>
      <c r="DN66" s="92">
        <f t="shared" si="80"/>
        <v>0</v>
      </c>
      <c r="DO66" s="10">
        <f t="shared" si="81"/>
        <v>0</v>
      </c>
      <c r="DP66" s="25"/>
      <c r="DQ66" s="92">
        <f t="shared" si="82"/>
        <v>0</v>
      </c>
      <c r="DR66" s="10">
        <f t="shared" si="83"/>
        <v>0</v>
      </c>
      <c r="DS66" s="119">
        <f>DJ66+DM66+DP66</f>
        <v>0</v>
      </c>
      <c r="DT66" s="25"/>
      <c r="DU66" s="92">
        <f t="shared" si="85"/>
        <v>0</v>
      </c>
      <c r="DV66" s="10">
        <f t="shared" si="86"/>
        <v>0</v>
      </c>
      <c r="DW66" s="25"/>
      <c r="DX66" s="92">
        <f t="shared" si="87"/>
        <v>0</v>
      </c>
      <c r="DY66" s="10">
        <f t="shared" si="88"/>
        <v>0</v>
      </c>
      <c r="DZ66" s="25"/>
      <c r="EA66" s="92">
        <f t="shared" si="89"/>
        <v>0</v>
      </c>
      <c r="EB66" s="10">
        <f t="shared" si="90"/>
        <v>0</v>
      </c>
      <c r="EC66" s="119">
        <f>DT66+DW66+DZ66</f>
        <v>0</v>
      </c>
      <c r="ED66" s="25"/>
      <c r="EE66" s="92">
        <f t="shared" si="92"/>
        <v>0</v>
      </c>
      <c r="EF66" s="10">
        <f t="shared" si="93"/>
        <v>0</v>
      </c>
      <c r="EG66" s="25"/>
      <c r="EH66" s="92">
        <f t="shared" si="94"/>
        <v>0</v>
      </c>
      <c r="EI66" s="10">
        <f t="shared" si="95"/>
        <v>0</v>
      </c>
      <c r="EJ66" s="25"/>
      <c r="EK66" s="92">
        <f t="shared" si="96"/>
        <v>0</v>
      </c>
      <c r="EL66" s="10">
        <f t="shared" si="97"/>
        <v>0</v>
      </c>
      <c r="EM66" s="119">
        <f>ED66+EG66+EJ66</f>
        <v>0</v>
      </c>
      <c r="EN66" s="25"/>
      <c r="EO66" s="92">
        <f t="shared" si="99"/>
        <v>0</v>
      </c>
      <c r="EP66" s="10">
        <f t="shared" si="100"/>
        <v>0</v>
      </c>
      <c r="EQ66" s="25"/>
      <c r="ER66" s="92">
        <f t="shared" si="101"/>
        <v>0</v>
      </c>
      <c r="ES66" s="10">
        <f t="shared" si="102"/>
        <v>0</v>
      </c>
      <c r="ET66" s="25"/>
      <c r="EU66" s="92">
        <f t="shared" si="225"/>
        <v>0</v>
      </c>
      <c r="EV66" s="10">
        <f t="shared" si="104"/>
        <v>0</v>
      </c>
      <c r="EW66" s="119">
        <f>EN66+EQ66+ET66</f>
        <v>0</v>
      </c>
      <c r="EX66" s="25"/>
      <c r="EY66" s="92">
        <f t="shared" si="106"/>
        <v>0</v>
      </c>
      <c r="EZ66" s="10">
        <f t="shared" si="107"/>
        <v>0</v>
      </c>
      <c r="FA66" s="25"/>
      <c r="FB66" s="92">
        <f t="shared" si="108"/>
        <v>0</v>
      </c>
      <c r="FC66" s="10">
        <f t="shared" si="109"/>
        <v>0</v>
      </c>
      <c r="FD66" s="25"/>
      <c r="FE66" s="92">
        <f t="shared" si="110"/>
        <v>0</v>
      </c>
      <c r="FF66" s="10">
        <f t="shared" si="111"/>
        <v>0</v>
      </c>
      <c r="FG66" s="119">
        <f>EX66+FA66+FD66</f>
        <v>0</v>
      </c>
      <c r="FH66" s="25"/>
      <c r="FI66" s="92">
        <f t="shared" si="113"/>
        <v>0</v>
      </c>
      <c r="FJ66" s="10">
        <f t="shared" si="114"/>
        <v>0</v>
      </c>
      <c r="FK66" s="25"/>
      <c r="FL66" s="92">
        <f t="shared" si="115"/>
        <v>0</v>
      </c>
      <c r="FM66" s="10">
        <f t="shared" si="116"/>
        <v>0</v>
      </c>
      <c r="FN66" s="25"/>
      <c r="FO66" s="92">
        <f t="shared" si="117"/>
        <v>0</v>
      </c>
      <c r="FP66" s="10">
        <f t="shared" si="118"/>
        <v>0</v>
      </c>
      <c r="FQ66" s="119">
        <f>FH66+FK66+FN66</f>
        <v>0</v>
      </c>
      <c r="FR66" s="25"/>
      <c r="FS66" s="92">
        <f t="shared" si="120"/>
        <v>0</v>
      </c>
      <c r="FT66" s="10">
        <f t="shared" si="121"/>
        <v>0</v>
      </c>
      <c r="FU66" s="25"/>
      <c r="FV66" s="92">
        <f t="shared" si="122"/>
        <v>0</v>
      </c>
      <c r="FW66" s="10">
        <f t="shared" si="123"/>
        <v>0</v>
      </c>
      <c r="FX66" s="25"/>
      <c r="FY66" s="92">
        <f t="shared" si="124"/>
        <v>0</v>
      </c>
      <c r="FZ66" s="10">
        <f t="shared" si="125"/>
        <v>0</v>
      </c>
      <c r="GA66" s="119">
        <f>FR66+FU66+FX66</f>
        <v>0</v>
      </c>
      <c r="GB66" s="25"/>
      <c r="GC66" s="92">
        <f t="shared" si="127"/>
        <v>0</v>
      </c>
      <c r="GD66" s="10">
        <f t="shared" si="128"/>
        <v>0</v>
      </c>
      <c r="GE66" s="25"/>
      <c r="GF66" s="92">
        <f t="shared" si="129"/>
        <v>0</v>
      </c>
      <c r="GG66" s="10">
        <f t="shared" si="130"/>
        <v>0</v>
      </c>
      <c r="GH66" s="25"/>
      <c r="GI66" s="92">
        <f t="shared" si="131"/>
        <v>0</v>
      </c>
      <c r="GJ66" s="10">
        <f t="shared" si="132"/>
        <v>0</v>
      </c>
      <c r="GK66" s="119">
        <f>GB66+GE66+GH66</f>
        <v>0</v>
      </c>
      <c r="GL66" s="25"/>
      <c r="GM66" s="92">
        <f t="shared" si="134"/>
        <v>0</v>
      </c>
      <c r="GN66" s="10">
        <f t="shared" si="135"/>
        <v>0</v>
      </c>
      <c r="GO66" s="25"/>
      <c r="GP66" s="92">
        <f t="shared" si="136"/>
        <v>0</v>
      </c>
      <c r="GQ66" s="10">
        <f t="shared" si="137"/>
        <v>0</v>
      </c>
      <c r="GR66" s="25"/>
      <c r="GS66" s="92">
        <f t="shared" si="138"/>
        <v>0</v>
      </c>
      <c r="GT66" s="10">
        <f t="shared" si="139"/>
        <v>0</v>
      </c>
      <c r="GU66" s="119">
        <f>GL66+GO66+GR66</f>
        <v>0</v>
      </c>
      <c r="GV66" s="25"/>
      <c r="GW66" s="92">
        <f t="shared" si="141"/>
        <v>0</v>
      </c>
      <c r="GX66" s="10">
        <f t="shared" si="142"/>
        <v>0</v>
      </c>
      <c r="GY66" s="25"/>
      <c r="GZ66" s="92">
        <f t="shared" si="143"/>
        <v>0</v>
      </c>
      <c r="HA66" s="10">
        <f t="shared" si="144"/>
        <v>0</v>
      </c>
      <c r="HB66" s="25"/>
      <c r="HC66" s="92">
        <f t="shared" si="145"/>
        <v>0</v>
      </c>
      <c r="HD66" s="10">
        <f t="shared" si="146"/>
        <v>0</v>
      </c>
      <c r="HE66" s="119">
        <f>GV66+GY66+HB66</f>
        <v>0</v>
      </c>
      <c r="HF66" s="25"/>
      <c r="HG66" s="92">
        <f t="shared" si="148"/>
        <v>0</v>
      </c>
      <c r="HH66" s="10">
        <f t="shared" si="149"/>
        <v>0</v>
      </c>
      <c r="HI66" s="25"/>
      <c r="HJ66" s="92">
        <f t="shared" si="150"/>
        <v>0</v>
      </c>
      <c r="HK66" s="10">
        <f t="shared" si="151"/>
        <v>0</v>
      </c>
      <c r="HL66" s="25"/>
      <c r="HM66" s="92">
        <f t="shared" si="152"/>
        <v>0</v>
      </c>
      <c r="HN66" s="10">
        <f t="shared" si="153"/>
        <v>0</v>
      </c>
      <c r="HO66" s="119">
        <f>HF66+HI66+HL66</f>
        <v>0</v>
      </c>
      <c r="HP66" s="25"/>
      <c r="HQ66" s="92">
        <f t="shared" si="155"/>
        <v>0</v>
      </c>
      <c r="HR66" s="10">
        <f t="shared" si="156"/>
        <v>0</v>
      </c>
      <c r="HS66" s="25"/>
      <c r="HT66" s="92">
        <f t="shared" si="157"/>
        <v>0</v>
      </c>
      <c r="HU66" s="10">
        <f t="shared" si="158"/>
        <v>0</v>
      </c>
      <c r="HV66" s="25"/>
      <c r="HW66" s="92">
        <f t="shared" si="159"/>
        <v>0</v>
      </c>
      <c r="HX66" s="10">
        <f t="shared" si="160"/>
        <v>0</v>
      </c>
      <c r="HY66" s="119">
        <f>HP66+HS66+HV66</f>
        <v>0</v>
      </c>
      <c r="HZ66" s="25"/>
      <c r="IA66" s="92">
        <f t="shared" si="162"/>
        <v>0</v>
      </c>
      <c r="IB66" s="10">
        <f t="shared" si="163"/>
        <v>0</v>
      </c>
      <c r="IC66" s="25"/>
      <c r="ID66" s="92">
        <f t="shared" si="164"/>
        <v>0</v>
      </c>
      <c r="IE66" s="10">
        <f t="shared" si="165"/>
        <v>0</v>
      </c>
      <c r="IF66" s="25"/>
      <c r="IG66" s="92">
        <f t="shared" si="166"/>
        <v>0</v>
      </c>
      <c r="IH66" s="10">
        <f t="shared" si="167"/>
        <v>0</v>
      </c>
      <c r="II66" s="119">
        <f>HZ66+IC66+IF66</f>
        <v>0</v>
      </c>
      <c r="IJ66" s="25"/>
      <c r="IK66" s="92">
        <f t="shared" si="169"/>
        <v>0</v>
      </c>
      <c r="IL66" s="10">
        <f t="shared" si="170"/>
        <v>0</v>
      </c>
      <c r="IM66" s="25"/>
      <c r="IN66" s="92">
        <f t="shared" si="171"/>
        <v>0</v>
      </c>
      <c r="IO66" s="10">
        <f t="shared" si="172"/>
        <v>0</v>
      </c>
      <c r="IP66" s="25"/>
      <c r="IQ66" s="92">
        <f t="shared" si="173"/>
        <v>0</v>
      </c>
      <c r="IR66" s="10">
        <f t="shared" si="174"/>
        <v>0</v>
      </c>
      <c r="IS66" s="119">
        <f>IJ66+IM66+IP66</f>
        <v>0</v>
      </c>
      <c r="IT66" s="25"/>
      <c r="IU66" s="92">
        <f t="shared" si="176"/>
        <v>0</v>
      </c>
      <c r="IV66" s="10">
        <f t="shared" si="177"/>
        <v>0</v>
      </c>
      <c r="IW66" s="25"/>
      <c r="IX66" s="92">
        <f t="shared" si="178"/>
        <v>0</v>
      </c>
      <c r="IY66" s="10">
        <f t="shared" si="179"/>
        <v>0</v>
      </c>
      <c r="IZ66" s="25"/>
      <c r="JA66" s="92">
        <f t="shared" si="180"/>
        <v>0</v>
      </c>
      <c r="JB66" s="10">
        <f t="shared" si="181"/>
        <v>0</v>
      </c>
      <c r="JC66" s="119">
        <f>IT66+IW66+IZ66</f>
        <v>0</v>
      </c>
      <c r="JD66" s="25"/>
      <c r="JE66" s="92">
        <f t="shared" si="183"/>
        <v>0</v>
      </c>
      <c r="JF66" s="10">
        <f t="shared" si="184"/>
        <v>0</v>
      </c>
      <c r="JG66" s="25"/>
      <c r="JH66" s="92">
        <f t="shared" si="185"/>
        <v>0</v>
      </c>
      <c r="JI66" s="10">
        <f t="shared" si="186"/>
        <v>0</v>
      </c>
      <c r="JJ66" s="25"/>
      <c r="JK66" s="92">
        <f t="shared" si="187"/>
        <v>0</v>
      </c>
      <c r="JL66" s="10">
        <f t="shared" si="188"/>
        <v>0</v>
      </c>
      <c r="JM66" s="119">
        <f>JD66+JG66+JJ66</f>
        <v>0</v>
      </c>
      <c r="JN66" s="25"/>
      <c r="JO66" s="92">
        <f t="shared" si="190"/>
        <v>0</v>
      </c>
      <c r="JP66" s="10">
        <f t="shared" si="191"/>
        <v>0</v>
      </c>
      <c r="JQ66" s="25"/>
      <c r="JR66" s="92">
        <f t="shared" si="192"/>
        <v>0</v>
      </c>
      <c r="JS66" s="10">
        <f t="shared" si="193"/>
        <v>0</v>
      </c>
      <c r="JT66" s="25"/>
      <c r="JU66" s="92">
        <f t="shared" si="194"/>
        <v>0</v>
      </c>
      <c r="JV66" s="10">
        <f t="shared" si="195"/>
        <v>0</v>
      </c>
      <c r="JW66" s="119">
        <f t="shared" si="196"/>
        <v>0</v>
      </c>
      <c r="JX66" s="25"/>
      <c r="JY66" s="92">
        <f t="shared" si="197"/>
        <v>0</v>
      </c>
      <c r="JZ66" s="10">
        <f t="shared" si="198"/>
        <v>0</v>
      </c>
      <c r="KA66" s="25"/>
      <c r="KB66" s="92">
        <f t="shared" si="199"/>
        <v>0</v>
      </c>
      <c r="KC66" s="10">
        <f t="shared" si="200"/>
        <v>0</v>
      </c>
      <c r="KD66" s="25"/>
      <c r="KE66" s="92">
        <f t="shared" si="201"/>
        <v>0</v>
      </c>
      <c r="KF66" s="10">
        <f t="shared" si="202"/>
        <v>0</v>
      </c>
      <c r="KG66" s="119">
        <f>JX66+KA66+KD66</f>
        <v>0</v>
      </c>
      <c r="KH66" s="25"/>
      <c r="KI66" s="92">
        <f t="shared" si="204"/>
        <v>0</v>
      </c>
      <c r="KJ66" s="10">
        <f t="shared" si="205"/>
        <v>0</v>
      </c>
      <c r="KK66" s="25"/>
      <c r="KL66" s="92">
        <f t="shared" si="206"/>
        <v>0</v>
      </c>
      <c r="KM66" s="10">
        <f t="shared" si="207"/>
        <v>0</v>
      </c>
      <c r="KN66" s="25"/>
      <c r="KO66" s="92">
        <f t="shared" si="208"/>
        <v>0</v>
      </c>
      <c r="KP66" s="10">
        <f t="shared" si="209"/>
        <v>0</v>
      </c>
      <c r="KQ66" s="119">
        <f>KH66+KK66+KN66</f>
        <v>0</v>
      </c>
      <c r="KR66" s="25"/>
      <c r="KS66" s="92">
        <f t="shared" si="211"/>
        <v>0</v>
      </c>
      <c r="KT66" s="10">
        <f t="shared" si="212"/>
        <v>0</v>
      </c>
      <c r="KU66" s="25"/>
      <c r="KV66" s="92">
        <f t="shared" si="213"/>
        <v>0</v>
      </c>
      <c r="KW66" s="10">
        <f t="shared" si="214"/>
        <v>0</v>
      </c>
      <c r="KX66" s="25"/>
      <c r="KY66" s="92">
        <f t="shared" si="215"/>
        <v>0</v>
      </c>
      <c r="KZ66" s="10">
        <f t="shared" si="216"/>
        <v>0</v>
      </c>
      <c r="LA66" s="119">
        <f>KR66+KU66+KX66</f>
        <v>0</v>
      </c>
      <c r="LC66" s="100">
        <f t="shared" si="218"/>
        <v>0</v>
      </c>
      <c r="LD66" s="100">
        <f t="shared" si="5"/>
        <v>0</v>
      </c>
    </row>
    <row r="67" spans="1:316" x14ac:dyDescent="0.25">
      <c r="A67" s="247" t="s">
        <v>191</v>
      </c>
      <c r="B67" s="12">
        <v>45000</v>
      </c>
      <c r="C67" s="4">
        <v>85000</v>
      </c>
      <c r="D67" s="25"/>
      <c r="E67" s="92">
        <f t="shared" si="445"/>
        <v>0</v>
      </c>
      <c r="F67" s="10">
        <f t="shared" si="446"/>
        <v>0</v>
      </c>
      <c r="G67" s="25"/>
      <c r="H67" s="92">
        <f t="shared" si="447"/>
        <v>0</v>
      </c>
      <c r="I67" s="10">
        <f t="shared" si="448"/>
        <v>0</v>
      </c>
      <c r="J67" s="25"/>
      <c r="K67" s="92">
        <f t="shared" si="449"/>
        <v>0</v>
      </c>
      <c r="L67" s="10">
        <f t="shared" si="450"/>
        <v>0</v>
      </c>
      <c r="M67" s="119">
        <f t="shared" ref="M67:M101" si="451">D67+G67+J67</f>
        <v>0</v>
      </c>
      <c r="N67" s="25"/>
      <c r="O67" s="92">
        <f t="shared" si="8"/>
        <v>0</v>
      </c>
      <c r="P67" s="10">
        <f t="shared" si="9"/>
        <v>0</v>
      </c>
      <c r="Q67" s="25"/>
      <c r="R67" s="92">
        <f t="shared" si="10"/>
        <v>0</v>
      </c>
      <c r="S67" s="10">
        <f t="shared" si="11"/>
        <v>0</v>
      </c>
      <c r="T67" s="25"/>
      <c r="U67" s="92">
        <f t="shared" si="12"/>
        <v>0</v>
      </c>
      <c r="V67" s="10">
        <f t="shared" si="13"/>
        <v>0</v>
      </c>
      <c r="W67" s="119">
        <f t="shared" ref="W67:W99" si="452">N67+Q67+T67</f>
        <v>0</v>
      </c>
      <c r="X67" s="25"/>
      <c r="Y67" s="92">
        <f t="shared" si="15"/>
        <v>0</v>
      </c>
      <c r="Z67" s="10">
        <f t="shared" si="16"/>
        <v>0</v>
      </c>
      <c r="AA67" s="25"/>
      <c r="AB67" s="92">
        <f t="shared" si="17"/>
        <v>0</v>
      </c>
      <c r="AC67" s="10">
        <f t="shared" si="18"/>
        <v>0</v>
      </c>
      <c r="AD67" s="25"/>
      <c r="AE67" s="92">
        <f t="shared" si="19"/>
        <v>0</v>
      </c>
      <c r="AF67" s="10">
        <f t="shared" si="20"/>
        <v>0</v>
      </c>
      <c r="AG67" s="119">
        <f t="shared" ref="AG67:AG98" si="453">X67+AA67+AD67</f>
        <v>0</v>
      </c>
      <c r="AH67" s="25"/>
      <c r="AI67" s="92">
        <f t="shared" si="22"/>
        <v>0</v>
      </c>
      <c r="AJ67" s="10">
        <f t="shared" si="23"/>
        <v>0</v>
      </c>
      <c r="AK67" s="25"/>
      <c r="AL67" s="92">
        <f t="shared" si="24"/>
        <v>0</v>
      </c>
      <c r="AM67" s="10">
        <f t="shared" si="25"/>
        <v>0</v>
      </c>
      <c r="AN67" s="25"/>
      <c r="AO67" s="92">
        <f t="shared" si="26"/>
        <v>0</v>
      </c>
      <c r="AP67" s="10">
        <f t="shared" si="27"/>
        <v>0</v>
      </c>
      <c r="AQ67" s="119">
        <f t="shared" ref="AQ67:AQ100" si="454">AH67+AK67+AN67</f>
        <v>0</v>
      </c>
      <c r="AR67" s="25"/>
      <c r="AS67" s="92">
        <f t="shared" si="29"/>
        <v>0</v>
      </c>
      <c r="AT67" s="10">
        <f t="shared" si="30"/>
        <v>0</v>
      </c>
      <c r="AU67" s="25"/>
      <c r="AV67" s="92">
        <f t="shared" si="31"/>
        <v>0</v>
      </c>
      <c r="AW67" s="10">
        <f t="shared" si="32"/>
        <v>0</v>
      </c>
      <c r="AX67" s="25"/>
      <c r="AY67" s="92">
        <f t="shared" si="33"/>
        <v>0</v>
      </c>
      <c r="AZ67" s="10">
        <f t="shared" si="34"/>
        <v>0</v>
      </c>
      <c r="BA67" s="119">
        <f t="shared" ref="BA67:BA98" si="455">AR67+AU67+AX67</f>
        <v>0</v>
      </c>
      <c r="BB67" s="25"/>
      <c r="BC67" s="92">
        <f t="shared" si="36"/>
        <v>0</v>
      </c>
      <c r="BD67" s="10">
        <f t="shared" si="37"/>
        <v>0</v>
      </c>
      <c r="BE67" s="25"/>
      <c r="BF67" s="92">
        <f t="shared" si="38"/>
        <v>0</v>
      </c>
      <c r="BG67" s="10">
        <f t="shared" si="39"/>
        <v>0</v>
      </c>
      <c r="BH67" s="25"/>
      <c r="BI67" s="92">
        <f t="shared" si="40"/>
        <v>0</v>
      </c>
      <c r="BJ67" s="10">
        <f t="shared" si="41"/>
        <v>0</v>
      </c>
      <c r="BK67" s="119">
        <f t="shared" ref="BK67:BK98" si="456">BB67+BE67+BH67</f>
        <v>0</v>
      </c>
      <c r="BL67" s="25"/>
      <c r="BM67" s="92">
        <f t="shared" si="43"/>
        <v>0</v>
      </c>
      <c r="BN67" s="10">
        <f t="shared" si="44"/>
        <v>0</v>
      </c>
      <c r="BO67" s="25"/>
      <c r="BP67" s="92">
        <f t="shared" si="45"/>
        <v>0</v>
      </c>
      <c r="BQ67" s="10">
        <f t="shared" si="46"/>
        <v>0</v>
      </c>
      <c r="BR67" s="25"/>
      <c r="BS67" s="92">
        <f t="shared" si="47"/>
        <v>0</v>
      </c>
      <c r="BT67" s="10">
        <f t="shared" si="48"/>
        <v>0</v>
      </c>
      <c r="BU67" s="119">
        <f t="shared" ref="BU67:BU98" si="457">BL67+BO67+BR67</f>
        <v>0</v>
      </c>
      <c r="BV67" s="25"/>
      <c r="BW67" s="92">
        <f t="shared" si="50"/>
        <v>0</v>
      </c>
      <c r="BX67" s="10">
        <f t="shared" si="51"/>
        <v>0</v>
      </c>
      <c r="BY67" s="25"/>
      <c r="BZ67" s="92">
        <f t="shared" si="52"/>
        <v>0</v>
      </c>
      <c r="CA67" s="10">
        <f t="shared" si="53"/>
        <v>0</v>
      </c>
      <c r="CB67" s="25"/>
      <c r="CC67" s="92">
        <f t="shared" si="54"/>
        <v>0</v>
      </c>
      <c r="CD67" s="10">
        <f t="shared" si="55"/>
        <v>0</v>
      </c>
      <c r="CE67" s="119">
        <f t="shared" ref="CE67:CE98" si="458">BV67+BY67+CB67</f>
        <v>0</v>
      </c>
      <c r="CF67" s="25"/>
      <c r="CG67" s="92">
        <f t="shared" si="57"/>
        <v>0</v>
      </c>
      <c r="CH67" s="10">
        <f t="shared" si="58"/>
        <v>0</v>
      </c>
      <c r="CI67" s="25"/>
      <c r="CJ67" s="92">
        <f t="shared" si="59"/>
        <v>0</v>
      </c>
      <c r="CK67" s="10">
        <f t="shared" si="60"/>
        <v>0</v>
      </c>
      <c r="CL67" s="25"/>
      <c r="CM67" s="92">
        <f t="shared" si="61"/>
        <v>0</v>
      </c>
      <c r="CN67" s="10">
        <f t="shared" si="62"/>
        <v>0</v>
      </c>
      <c r="CO67" s="119">
        <f t="shared" ref="CO67:CO99" si="459">CF67+CI67+CL67</f>
        <v>0</v>
      </c>
      <c r="CP67" s="25"/>
      <c r="CQ67" s="92">
        <f t="shared" si="64"/>
        <v>0</v>
      </c>
      <c r="CR67" s="10">
        <f t="shared" si="65"/>
        <v>0</v>
      </c>
      <c r="CS67" s="25"/>
      <c r="CT67" s="92">
        <f t="shared" si="66"/>
        <v>0</v>
      </c>
      <c r="CU67" s="10">
        <f t="shared" si="67"/>
        <v>0</v>
      </c>
      <c r="CV67" s="25"/>
      <c r="CW67" s="92">
        <f t="shared" si="68"/>
        <v>0</v>
      </c>
      <c r="CX67" s="10">
        <f t="shared" si="69"/>
        <v>0</v>
      </c>
      <c r="CY67" s="119">
        <f t="shared" ref="CY67:CY100" si="460">CP67+CS67+CV67</f>
        <v>0</v>
      </c>
      <c r="CZ67" s="25"/>
      <c r="DA67" s="92">
        <f t="shared" si="71"/>
        <v>0</v>
      </c>
      <c r="DB67" s="10">
        <f t="shared" si="72"/>
        <v>0</v>
      </c>
      <c r="DC67" s="25"/>
      <c r="DD67" s="92">
        <f t="shared" si="73"/>
        <v>0</v>
      </c>
      <c r="DE67" s="10">
        <f t="shared" si="74"/>
        <v>0</v>
      </c>
      <c r="DF67" s="25"/>
      <c r="DG67" s="92">
        <f t="shared" si="75"/>
        <v>0</v>
      </c>
      <c r="DH67" s="10">
        <f t="shared" si="76"/>
        <v>0</v>
      </c>
      <c r="DI67" s="119">
        <f t="shared" ref="DI67:DI98" si="461">CZ67+DC67+DF67</f>
        <v>0</v>
      </c>
      <c r="DJ67" s="25"/>
      <c r="DK67" s="92">
        <f t="shared" si="78"/>
        <v>0</v>
      </c>
      <c r="DL67" s="10">
        <f>DJ67*C67</f>
        <v>0</v>
      </c>
      <c r="DM67" s="25"/>
      <c r="DN67" s="92">
        <f t="shared" si="80"/>
        <v>0</v>
      </c>
      <c r="DO67" s="10">
        <f t="shared" si="81"/>
        <v>0</v>
      </c>
      <c r="DP67" s="25"/>
      <c r="DQ67" s="92">
        <f t="shared" si="82"/>
        <v>0</v>
      </c>
      <c r="DR67" s="10">
        <f t="shared" si="83"/>
        <v>0</v>
      </c>
      <c r="DS67" s="119">
        <f t="shared" ref="DS67:DS101" si="462">DJ67+DM67+DP67</f>
        <v>0</v>
      </c>
      <c r="DT67" s="25"/>
      <c r="DU67" s="92">
        <f t="shared" si="85"/>
        <v>0</v>
      </c>
      <c r="DV67" s="10">
        <f t="shared" si="86"/>
        <v>0</v>
      </c>
      <c r="DW67" s="25"/>
      <c r="DX67" s="92">
        <f t="shared" si="87"/>
        <v>0</v>
      </c>
      <c r="DY67" s="10">
        <f t="shared" si="88"/>
        <v>0</v>
      </c>
      <c r="DZ67" s="25"/>
      <c r="EA67" s="92">
        <f t="shared" si="89"/>
        <v>0</v>
      </c>
      <c r="EB67" s="10">
        <f t="shared" si="90"/>
        <v>0</v>
      </c>
      <c r="EC67" s="119">
        <f>DT67+DW67+DZ67</f>
        <v>0</v>
      </c>
      <c r="ED67" s="25"/>
      <c r="EE67" s="92">
        <f t="shared" si="92"/>
        <v>0</v>
      </c>
      <c r="EF67" s="10">
        <f t="shared" si="93"/>
        <v>0</v>
      </c>
      <c r="EG67" s="25"/>
      <c r="EH67" s="92">
        <f t="shared" si="94"/>
        <v>0</v>
      </c>
      <c r="EI67" s="10">
        <f t="shared" si="95"/>
        <v>0</v>
      </c>
      <c r="EJ67" s="25"/>
      <c r="EK67" s="92">
        <f t="shared" si="96"/>
        <v>0</v>
      </c>
      <c r="EL67" s="10">
        <f t="shared" si="97"/>
        <v>0</v>
      </c>
      <c r="EM67" s="119">
        <f>ED67+EG67+EJ67</f>
        <v>0</v>
      </c>
      <c r="EN67" s="25"/>
      <c r="EO67" s="92">
        <f t="shared" si="99"/>
        <v>0</v>
      </c>
      <c r="EP67" s="10">
        <f t="shared" si="100"/>
        <v>0</v>
      </c>
      <c r="EQ67" s="25"/>
      <c r="ER67" s="92">
        <f t="shared" si="101"/>
        <v>0</v>
      </c>
      <c r="ES67" s="10">
        <f t="shared" si="102"/>
        <v>0</v>
      </c>
      <c r="ET67" s="25"/>
      <c r="EU67" s="92">
        <f t="shared" si="225"/>
        <v>0</v>
      </c>
      <c r="EV67" s="10">
        <f t="shared" si="104"/>
        <v>0</v>
      </c>
      <c r="EW67" s="119">
        <f>EN67+EQ67+ET67</f>
        <v>0</v>
      </c>
      <c r="EX67" s="25"/>
      <c r="EY67" s="92">
        <f t="shared" si="106"/>
        <v>0</v>
      </c>
      <c r="EZ67" s="10">
        <f t="shared" si="107"/>
        <v>0</v>
      </c>
      <c r="FA67" s="25"/>
      <c r="FB67" s="92">
        <f t="shared" si="108"/>
        <v>0</v>
      </c>
      <c r="FC67" s="10">
        <f t="shared" si="109"/>
        <v>0</v>
      </c>
      <c r="FD67" s="25"/>
      <c r="FE67" s="92">
        <f t="shared" si="110"/>
        <v>0</v>
      </c>
      <c r="FF67" s="10">
        <f t="shared" si="111"/>
        <v>0</v>
      </c>
      <c r="FG67" s="119">
        <f>EX67+FA67+FD67</f>
        <v>0</v>
      </c>
      <c r="FH67" s="25"/>
      <c r="FI67" s="92">
        <f t="shared" si="113"/>
        <v>0</v>
      </c>
      <c r="FJ67" s="10">
        <f t="shared" si="114"/>
        <v>0</v>
      </c>
      <c r="FK67" s="25"/>
      <c r="FL67" s="92">
        <f t="shared" si="115"/>
        <v>0</v>
      </c>
      <c r="FM67" s="10">
        <f t="shared" si="116"/>
        <v>0</v>
      </c>
      <c r="FN67" s="25"/>
      <c r="FO67" s="92">
        <f t="shared" si="117"/>
        <v>0</v>
      </c>
      <c r="FP67" s="10">
        <f t="shared" si="118"/>
        <v>0</v>
      </c>
      <c r="FQ67" s="119">
        <f>FH67+FK67+FN67</f>
        <v>0</v>
      </c>
      <c r="FR67" s="25"/>
      <c r="FS67" s="92">
        <f t="shared" si="120"/>
        <v>0</v>
      </c>
      <c r="FT67" s="10">
        <f t="shared" si="121"/>
        <v>0</v>
      </c>
      <c r="FU67" s="25"/>
      <c r="FV67" s="92">
        <f t="shared" si="122"/>
        <v>0</v>
      </c>
      <c r="FW67" s="10">
        <f t="shared" si="123"/>
        <v>0</v>
      </c>
      <c r="FX67" s="25"/>
      <c r="FY67" s="92">
        <f t="shared" si="124"/>
        <v>0</v>
      </c>
      <c r="FZ67" s="10">
        <f t="shared" si="125"/>
        <v>0</v>
      </c>
      <c r="GA67" s="119">
        <f>FR67+FU67+FX67</f>
        <v>0</v>
      </c>
      <c r="GB67" s="25"/>
      <c r="GC67" s="92">
        <f t="shared" si="127"/>
        <v>0</v>
      </c>
      <c r="GD67" s="10">
        <f t="shared" si="128"/>
        <v>0</v>
      </c>
      <c r="GE67" s="25"/>
      <c r="GF67" s="92">
        <f t="shared" si="129"/>
        <v>0</v>
      </c>
      <c r="GG67" s="10">
        <f t="shared" si="130"/>
        <v>0</v>
      </c>
      <c r="GH67" s="25"/>
      <c r="GI67" s="92">
        <f t="shared" si="131"/>
        <v>0</v>
      </c>
      <c r="GJ67" s="10">
        <f t="shared" si="132"/>
        <v>0</v>
      </c>
      <c r="GK67" s="119">
        <f>GB67+GE67+GH67</f>
        <v>0</v>
      </c>
      <c r="GL67" s="25"/>
      <c r="GM67" s="92">
        <f t="shared" si="134"/>
        <v>0</v>
      </c>
      <c r="GN67" s="10">
        <f t="shared" si="135"/>
        <v>0</v>
      </c>
      <c r="GO67" s="25"/>
      <c r="GP67" s="92">
        <f t="shared" si="136"/>
        <v>0</v>
      </c>
      <c r="GQ67" s="10">
        <f t="shared" si="137"/>
        <v>0</v>
      </c>
      <c r="GR67" s="25"/>
      <c r="GS67" s="92">
        <f t="shared" si="138"/>
        <v>0</v>
      </c>
      <c r="GT67" s="10">
        <f t="shared" si="139"/>
        <v>0</v>
      </c>
      <c r="GU67" s="119">
        <f>GL67+GO67+GR67</f>
        <v>0</v>
      </c>
      <c r="GV67" s="25"/>
      <c r="GW67" s="92">
        <f t="shared" si="141"/>
        <v>0</v>
      </c>
      <c r="GX67" s="10">
        <f t="shared" si="142"/>
        <v>0</v>
      </c>
      <c r="GY67" s="25"/>
      <c r="GZ67" s="92">
        <f t="shared" si="143"/>
        <v>0</v>
      </c>
      <c r="HA67" s="10">
        <f t="shared" si="144"/>
        <v>0</v>
      </c>
      <c r="HB67" s="25"/>
      <c r="HC67" s="92">
        <f t="shared" si="145"/>
        <v>0</v>
      </c>
      <c r="HD67" s="10">
        <f t="shared" si="146"/>
        <v>0</v>
      </c>
      <c r="HE67" s="119">
        <f>GV67+GY67+HB67</f>
        <v>0</v>
      </c>
      <c r="HF67" s="25"/>
      <c r="HG67" s="92">
        <f t="shared" si="148"/>
        <v>0</v>
      </c>
      <c r="HH67" s="10">
        <f t="shared" si="149"/>
        <v>0</v>
      </c>
      <c r="HI67" s="25"/>
      <c r="HJ67" s="92">
        <f t="shared" si="150"/>
        <v>0</v>
      </c>
      <c r="HK67" s="10">
        <f t="shared" si="151"/>
        <v>0</v>
      </c>
      <c r="HL67" s="25"/>
      <c r="HM67" s="92">
        <f t="shared" si="152"/>
        <v>0</v>
      </c>
      <c r="HN67" s="10">
        <f t="shared" si="153"/>
        <v>0</v>
      </c>
      <c r="HO67" s="119">
        <f>HF67+HI67+HL67</f>
        <v>0</v>
      </c>
      <c r="HP67" s="25"/>
      <c r="HQ67" s="92">
        <f t="shared" si="155"/>
        <v>0</v>
      </c>
      <c r="HR67" s="10">
        <f t="shared" si="156"/>
        <v>0</v>
      </c>
      <c r="HS67" s="25"/>
      <c r="HT67" s="92">
        <f t="shared" si="157"/>
        <v>0</v>
      </c>
      <c r="HU67" s="10">
        <f t="shared" si="158"/>
        <v>0</v>
      </c>
      <c r="HV67" s="25"/>
      <c r="HW67" s="92">
        <f t="shared" si="159"/>
        <v>0</v>
      </c>
      <c r="HX67" s="10">
        <f t="shared" si="160"/>
        <v>0</v>
      </c>
      <c r="HY67" s="119">
        <f>HP67+HS67+HV67</f>
        <v>0</v>
      </c>
      <c r="HZ67" s="25"/>
      <c r="IA67" s="92">
        <f t="shared" si="162"/>
        <v>0</v>
      </c>
      <c r="IB67" s="10">
        <f t="shared" si="163"/>
        <v>0</v>
      </c>
      <c r="IC67" s="25"/>
      <c r="ID67" s="92">
        <f t="shared" si="164"/>
        <v>0</v>
      </c>
      <c r="IE67" s="10">
        <f t="shared" si="165"/>
        <v>0</v>
      </c>
      <c r="IF67" s="25"/>
      <c r="IG67" s="92">
        <f t="shared" si="166"/>
        <v>0</v>
      </c>
      <c r="IH67" s="10">
        <f t="shared" si="167"/>
        <v>0</v>
      </c>
      <c r="II67" s="119">
        <f>HZ67+IC67+IF67</f>
        <v>0</v>
      </c>
      <c r="IJ67" s="25"/>
      <c r="IK67" s="92">
        <f t="shared" si="169"/>
        <v>0</v>
      </c>
      <c r="IL67" s="10">
        <f t="shared" si="170"/>
        <v>0</v>
      </c>
      <c r="IM67" s="25"/>
      <c r="IN67" s="92">
        <f t="shared" si="171"/>
        <v>0</v>
      </c>
      <c r="IO67" s="10">
        <f t="shared" si="172"/>
        <v>0</v>
      </c>
      <c r="IP67" s="25"/>
      <c r="IQ67" s="92">
        <f t="shared" si="173"/>
        <v>0</v>
      </c>
      <c r="IR67" s="10">
        <f t="shared" si="174"/>
        <v>0</v>
      </c>
      <c r="IS67" s="119">
        <f>IJ67+IM67+IP67</f>
        <v>0</v>
      </c>
      <c r="IT67" s="25"/>
      <c r="IU67" s="92">
        <f t="shared" si="176"/>
        <v>0</v>
      </c>
      <c r="IV67" s="10">
        <f t="shared" si="177"/>
        <v>0</v>
      </c>
      <c r="IW67" s="25"/>
      <c r="IX67" s="92">
        <f t="shared" si="178"/>
        <v>0</v>
      </c>
      <c r="IY67" s="10">
        <f t="shared" si="179"/>
        <v>0</v>
      </c>
      <c r="IZ67" s="25"/>
      <c r="JA67" s="92">
        <f t="shared" si="180"/>
        <v>0</v>
      </c>
      <c r="JB67" s="10">
        <f t="shared" si="181"/>
        <v>0</v>
      </c>
      <c r="JC67" s="119">
        <f>IT67+IW67+IZ67</f>
        <v>0</v>
      </c>
      <c r="JD67" s="25"/>
      <c r="JE67" s="92">
        <f t="shared" si="183"/>
        <v>0</v>
      </c>
      <c r="JF67" s="10">
        <f t="shared" si="184"/>
        <v>0</v>
      </c>
      <c r="JG67" s="25"/>
      <c r="JH67" s="92">
        <f t="shared" si="185"/>
        <v>0</v>
      </c>
      <c r="JI67" s="10">
        <f t="shared" si="186"/>
        <v>0</v>
      </c>
      <c r="JJ67" s="25"/>
      <c r="JK67" s="92">
        <f t="shared" si="187"/>
        <v>0</v>
      </c>
      <c r="JL67" s="10">
        <f t="shared" si="188"/>
        <v>0</v>
      </c>
      <c r="JM67" s="119">
        <f>JD67+JG67+JJ67</f>
        <v>0</v>
      </c>
      <c r="JN67" s="25"/>
      <c r="JO67" s="92">
        <f t="shared" si="190"/>
        <v>0</v>
      </c>
      <c r="JP67" s="10">
        <f t="shared" si="191"/>
        <v>0</v>
      </c>
      <c r="JQ67" s="25"/>
      <c r="JR67" s="92">
        <f t="shared" si="192"/>
        <v>0</v>
      </c>
      <c r="JS67" s="10">
        <f t="shared" si="193"/>
        <v>0</v>
      </c>
      <c r="JT67" s="25"/>
      <c r="JU67" s="92">
        <f t="shared" si="194"/>
        <v>0</v>
      </c>
      <c r="JV67" s="10">
        <f t="shared" si="195"/>
        <v>0</v>
      </c>
      <c r="JW67" s="119">
        <f t="shared" si="196"/>
        <v>0</v>
      </c>
      <c r="JX67" s="25"/>
      <c r="JY67" s="92">
        <f t="shared" si="197"/>
        <v>0</v>
      </c>
      <c r="JZ67" s="10">
        <f t="shared" si="198"/>
        <v>0</v>
      </c>
      <c r="KA67" s="25"/>
      <c r="KB67" s="92">
        <f t="shared" si="199"/>
        <v>0</v>
      </c>
      <c r="KC67" s="10">
        <f t="shared" si="200"/>
        <v>0</v>
      </c>
      <c r="KD67" s="25"/>
      <c r="KE67" s="92">
        <f t="shared" si="201"/>
        <v>0</v>
      </c>
      <c r="KF67" s="10">
        <f t="shared" si="202"/>
        <v>0</v>
      </c>
      <c r="KG67" s="119">
        <f>JX67+KA67+KD67</f>
        <v>0</v>
      </c>
      <c r="KH67" s="25"/>
      <c r="KI67" s="92">
        <f t="shared" si="204"/>
        <v>0</v>
      </c>
      <c r="KJ67" s="10">
        <f t="shared" si="205"/>
        <v>0</v>
      </c>
      <c r="KK67" s="25"/>
      <c r="KL67" s="92">
        <f t="shared" si="206"/>
        <v>0</v>
      </c>
      <c r="KM67" s="10">
        <f t="shared" si="207"/>
        <v>0</v>
      </c>
      <c r="KN67" s="25"/>
      <c r="KO67" s="92">
        <f t="shared" si="208"/>
        <v>0</v>
      </c>
      <c r="KP67" s="10">
        <f t="shared" si="209"/>
        <v>0</v>
      </c>
      <c r="KQ67" s="119">
        <f>KH67+KK67+KN67</f>
        <v>0</v>
      </c>
      <c r="KR67" s="25"/>
      <c r="KS67" s="92">
        <f t="shared" si="211"/>
        <v>0</v>
      </c>
      <c r="KT67" s="10">
        <f t="shared" si="212"/>
        <v>0</v>
      </c>
      <c r="KU67" s="25"/>
      <c r="KV67" s="92">
        <f t="shared" si="213"/>
        <v>0</v>
      </c>
      <c r="KW67" s="10">
        <f t="shared" si="214"/>
        <v>0</v>
      </c>
      <c r="KX67" s="25"/>
      <c r="KY67" s="92">
        <f t="shared" si="215"/>
        <v>0</v>
      </c>
      <c r="KZ67" s="10">
        <f t="shared" si="216"/>
        <v>0</v>
      </c>
      <c r="LA67" s="119">
        <f>KR67+KU67+KX67</f>
        <v>0</v>
      </c>
      <c r="LC67" s="100">
        <f t="shared" si="218"/>
        <v>0</v>
      </c>
      <c r="LD67" s="100">
        <f t="shared" si="5"/>
        <v>0</v>
      </c>
    </row>
    <row r="68" spans="1:316" x14ac:dyDescent="0.25">
      <c r="A68" s="247" t="s">
        <v>241</v>
      </c>
      <c r="B68" s="12">
        <v>60000</v>
      </c>
      <c r="C68" s="12">
        <v>89000</v>
      </c>
      <c r="D68" s="25"/>
      <c r="E68" s="92">
        <f t="shared" si="445"/>
        <v>0</v>
      </c>
      <c r="F68" s="10">
        <f t="shared" si="446"/>
        <v>0</v>
      </c>
      <c r="G68" s="25"/>
      <c r="H68" s="92">
        <f t="shared" si="447"/>
        <v>0</v>
      </c>
      <c r="I68" s="10">
        <f t="shared" si="448"/>
        <v>0</v>
      </c>
      <c r="J68" s="25"/>
      <c r="K68" s="92">
        <f t="shared" si="449"/>
        <v>0</v>
      </c>
      <c r="L68" s="10">
        <f t="shared" si="450"/>
        <v>0</v>
      </c>
      <c r="M68" s="119">
        <f t="shared" si="451"/>
        <v>0</v>
      </c>
      <c r="N68" s="25"/>
      <c r="O68" s="92">
        <f t="shared" si="8"/>
        <v>0</v>
      </c>
      <c r="P68" s="10">
        <f t="shared" si="9"/>
        <v>0</v>
      </c>
      <c r="Q68" s="25"/>
      <c r="R68" s="92">
        <f t="shared" si="10"/>
        <v>0</v>
      </c>
      <c r="S68" s="10">
        <f t="shared" si="11"/>
        <v>0</v>
      </c>
      <c r="T68" s="25"/>
      <c r="U68" s="92">
        <f t="shared" si="12"/>
        <v>0</v>
      </c>
      <c r="V68" s="10">
        <f t="shared" si="13"/>
        <v>0</v>
      </c>
      <c r="W68" s="119">
        <f t="shared" si="452"/>
        <v>0</v>
      </c>
      <c r="X68" s="25"/>
      <c r="Y68" s="92">
        <f t="shared" si="15"/>
        <v>0</v>
      </c>
      <c r="Z68" s="10">
        <f t="shared" si="16"/>
        <v>0</v>
      </c>
      <c r="AA68" s="25"/>
      <c r="AB68" s="92">
        <f t="shared" si="17"/>
        <v>0</v>
      </c>
      <c r="AC68" s="10">
        <f t="shared" si="18"/>
        <v>0</v>
      </c>
      <c r="AD68" s="25"/>
      <c r="AE68" s="92">
        <f t="shared" si="19"/>
        <v>0</v>
      </c>
      <c r="AF68" s="10">
        <f t="shared" si="20"/>
        <v>0</v>
      </c>
      <c r="AG68" s="119">
        <f t="shared" si="453"/>
        <v>0</v>
      </c>
      <c r="AH68" s="25"/>
      <c r="AI68" s="92">
        <f t="shared" si="22"/>
        <v>0</v>
      </c>
      <c r="AJ68" s="10">
        <f t="shared" si="23"/>
        <v>0</v>
      </c>
      <c r="AK68" s="25"/>
      <c r="AL68" s="92">
        <f t="shared" si="24"/>
        <v>0</v>
      </c>
      <c r="AM68" s="10">
        <f t="shared" si="25"/>
        <v>0</v>
      </c>
      <c r="AN68" s="25"/>
      <c r="AO68" s="92">
        <f t="shared" si="26"/>
        <v>0</v>
      </c>
      <c r="AP68" s="10">
        <f t="shared" si="27"/>
        <v>0</v>
      </c>
      <c r="AQ68" s="119">
        <f t="shared" si="454"/>
        <v>0</v>
      </c>
      <c r="AR68" s="25"/>
      <c r="AS68" s="92">
        <f t="shared" si="29"/>
        <v>0</v>
      </c>
      <c r="AT68" s="10">
        <f t="shared" si="30"/>
        <v>0</v>
      </c>
      <c r="AU68" s="25"/>
      <c r="AV68" s="92">
        <f t="shared" si="31"/>
        <v>0</v>
      </c>
      <c r="AW68" s="10">
        <f t="shared" si="32"/>
        <v>0</v>
      </c>
      <c r="AX68" s="25"/>
      <c r="AY68" s="92">
        <f t="shared" si="33"/>
        <v>0</v>
      </c>
      <c r="AZ68" s="10">
        <f t="shared" si="34"/>
        <v>0</v>
      </c>
      <c r="BA68" s="119">
        <f t="shared" si="455"/>
        <v>0</v>
      </c>
      <c r="BB68" s="25"/>
      <c r="BC68" s="92">
        <f t="shared" si="36"/>
        <v>0</v>
      </c>
      <c r="BD68" s="10">
        <f t="shared" si="37"/>
        <v>0</v>
      </c>
      <c r="BE68" s="25"/>
      <c r="BF68" s="92">
        <f t="shared" si="38"/>
        <v>0</v>
      </c>
      <c r="BG68" s="10">
        <f t="shared" si="39"/>
        <v>0</v>
      </c>
      <c r="BH68" s="25"/>
      <c r="BI68" s="92">
        <f t="shared" si="40"/>
        <v>0</v>
      </c>
      <c r="BJ68" s="10">
        <f t="shared" si="41"/>
        <v>0</v>
      </c>
      <c r="BK68" s="119"/>
      <c r="BL68" s="25"/>
      <c r="BM68" s="92">
        <f t="shared" si="43"/>
        <v>0</v>
      </c>
      <c r="BN68" s="10">
        <f t="shared" si="44"/>
        <v>0</v>
      </c>
      <c r="BO68" s="25"/>
      <c r="BP68" s="92">
        <f t="shared" si="45"/>
        <v>0</v>
      </c>
      <c r="BQ68" s="10">
        <f t="shared" si="46"/>
        <v>0</v>
      </c>
      <c r="BR68" s="25"/>
      <c r="BS68" s="92">
        <f t="shared" si="47"/>
        <v>0</v>
      </c>
      <c r="BT68" s="10">
        <f t="shared" si="48"/>
        <v>0</v>
      </c>
      <c r="BU68" s="119">
        <f t="shared" si="457"/>
        <v>0</v>
      </c>
      <c r="BV68" s="25"/>
      <c r="BW68" s="92">
        <f t="shared" si="50"/>
        <v>0</v>
      </c>
      <c r="BX68" s="10">
        <f t="shared" si="51"/>
        <v>0</v>
      </c>
      <c r="BY68" s="25"/>
      <c r="BZ68" s="92">
        <f t="shared" si="52"/>
        <v>0</v>
      </c>
      <c r="CA68" s="10">
        <f t="shared" si="53"/>
        <v>0</v>
      </c>
      <c r="CB68" s="25"/>
      <c r="CC68" s="92">
        <f t="shared" si="54"/>
        <v>0</v>
      </c>
      <c r="CD68" s="10">
        <f t="shared" si="55"/>
        <v>0</v>
      </c>
      <c r="CE68" s="119"/>
      <c r="CF68" s="25">
        <v>1</v>
      </c>
      <c r="CG68" s="92">
        <f t="shared" si="57"/>
        <v>60000</v>
      </c>
      <c r="CH68" s="10">
        <f t="shared" si="58"/>
        <v>89000</v>
      </c>
      <c r="CI68" s="25"/>
      <c r="CJ68" s="92">
        <f t="shared" si="59"/>
        <v>0</v>
      </c>
      <c r="CK68" s="10">
        <f t="shared" si="60"/>
        <v>0</v>
      </c>
      <c r="CL68" s="25"/>
      <c r="CM68" s="92">
        <f t="shared" si="61"/>
        <v>0</v>
      </c>
      <c r="CN68" s="10">
        <f t="shared" si="62"/>
        <v>0</v>
      </c>
      <c r="CO68" s="119">
        <f t="shared" si="459"/>
        <v>1</v>
      </c>
      <c r="CP68" s="25"/>
      <c r="CQ68" s="92">
        <f t="shared" si="64"/>
        <v>0</v>
      </c>
      <c r="CR68" s="10">
        <f t="shared" si="65"/>
        <v>0</v>
      </c>
      <c r="CS68" s="25"/>
      <c r="CT68" s="92">
        <f t="shared" si="66"/>
        <v>0</v>
      </c>
      <c r="CU68" s="10">
        <f t="shared" si="67"/>
        <v>0</v>
      </c>
      <c r="CV68" s="25"/>
      <c r="CW68" s="92">
        <f t="shared" si="68"/>
        <v>0</v>
      </c>
      <c r="CX68" s="10">
        <f t="shared" si="69"/>
        <v>0</v>
      </c>
      <c r="CY68" s="119">
        <f t="shared" si="460"/>
        <v>0</v>
      </c>
      <c r="CZ68" s="25"/>
      <c r="DA68" s="92">
        <f t="shared" si="71"/>
        <v>0</v>
      </c>
      <c r="DB68" s="10">
        <f t="shared" si="72"/>
        <v>0</v>
      </c>
      <c r="DC68" s="25"/>
      <c r="DD68" s="92"/>
      <c r="DE68" s="10"/>
      <c r="DF68" s="25"/>
      <c r="DG68" s="92">
        <f t="shared" si="75"/>
        <v>0</v>
      </c>
      <c r="DH68" s="10">
        <f t="shared" si="76"/>
        <v>0</v>
      </c>
      <c r="DI68" s="119"/>
      <c r="DJ68" s="25"/>
      <c r="DK68" s="92">
        <f t="shared" si="78"/>
        <v>0</v>
      </c>
      <c r="DL68" s="10">
        <f t="shared" si="79"/>
        <v>0</v>
      </c>
      <c r="DM68" s="25"/>
      <c r="DN68" s="92">
        <f t="shared" si="80"/>
        <v>0</v>
      </c>
      <c r="DO68" s="10">
        <f t="shared" si="81"/>
        <v>0</v>
      </c>
      <c r="DP68" s="25"/>
      <c r="DQ68" s="92">
        <f t="shared" si="82"/>
        <v>0</v>
      </c>
      <c r="DR68" s="10">
        <f t="shared" si="83"/>
        <v>0</v>
      </c>
      <c r="DS68" s="119">
        <f>DJ68+DM68+DP68</f>
        <v>0</v>
      </c>
      <c r="DT68" s="25"/>
      <c r="DU68" s="92">
        <f t="shared" si="85"/>
        <v>0</v>
      </c>
      <c r="DV68" s="10">
        <f t="shared" si="86"/>
        <v>0</v>
      </c>
      <c r="DW68" s="25"/>
      <c r="DX68" s="92">
        <f t="shared" si="87"/>
        <v>0</v>
      </c>
      <c r="DY68" s="10">
        <f t="shared" si="88"/>
        <v>0</v>
      </c>
      <c r="DZ68" s="25"/>
      <c r="EA68" s="92">
        <f t="shared" si="89"/>
        <v>0</v>
      </c>
      <c r="EB68" s="10">
        <f t="shared" si="90"/>
        <v>0</v>
      </c>
      <c r="EC68" s="119">
        <f>DT68+DW68+DZ68</f>
        <v>0</v>
      </c>
      <c r="ED68" s="25"/>
      <c r="EE68" s="92">
        <f t="shared" si="92"/>
        <v>0</v>
      </c>
      <c r="EF68" s="10">
        <f t="shared" si="93"/>
        <v>0</v>
      </c>
      <c r="EG68" s="25"/>
      <c r="EH68" s="92">
        <f t="shared" si="94"/>
        <v>0</v>
      </c>
      <c r="EI68" s="10">
        <f t="shared" si="95"/>
        <v>0</v>
      </c>
      <c r="EJ68" s="25"/>
      <c r="EK68" s="92">
        <f t="shared" si="96"/>
        <v>0</v>
      </c>
      <c r="EL68" s="10">
        <f t="shared" si="97"/>
        <v>0</v>
      </c>
      <c r="EM68" s="119">
        <f>ED68+EG68+EJ68</f>
        <v>0</v>
      </c>
      <c r="EN68" s="25"/>
      <c r="EO68" s="92">
        <f t="shared" si="99"/>
        <v>0</v>
      </c>
      <c r="EP68" s="10">
        <f t="shared" si="100"/>
        <v>0</v>
      </c>
      <c r="EQ68" s="25"/>
      <c r="ER68" s="92">
        <f t="shared" si="101"/>
        <v>0</v>
      </c>
      <c r="ES68" s="10">
        <f t="shared" si="102"/>
        <v>0</v>
      </c>
      <c r="ET68" s="25"/>
      <c r="EU68" s="92">
        <f t="shared" si="225"/>
        <v>0</v>
      </c>
      <c r="EV68" s="10">
        <f t="shared" si="104"/>
        <v>0</v>
      </c>
      <c r="EW68" s="119">
        <f>EN68+EQ68+ET68</f>
        <v>0</v>
      </c>
      <c r="EX68" s="25"/>
      <c r="EY68" s="92">
        <f t="shared" si="106"/>
        <v>0</v>
      </c>
      <c r="EZ68" s="10">
        <f t="shared" si="107"/>
        <v>0</v>
      </c>
      <c r="FA68" s="25"/>
      <c r="FB68" s="92">
        <f t="shared" si="108"/>
        <v>0</v>
      </c>
      <c r="FC68" s="10">
        <f t="shared" si="109"/>
        <v>0</v>
      </c>
      <c r="FD68" s="25"/>
      <c r="FE68" s="92">
        <f t="shared" si="110"/>
        <v>0</v>
      </c>
      <c r="FF68" s="10">
        <f t="shared" si="111"/>
        <v>0</v>
      </c>
      <c r="FG68" s="119">
        <f>EX68+FA68+FD68</f>
        <v>0</v>
      </c>
      <c r="FH68" s="25"/>
      <c r="FI68" s="92">
        <f t="shared" si="113"/>
        <v>0</v>
      </c>
      <c r="FJ68" s="10">
        <f t="shared" si="114"/>
        <v>0</v>
      </c>
      <c r="FK68" s="25"/>
      <c r="FL68" s="92">
        <f t="shared" si="115"/>
        <v>0</v>
      </c>
      <c r="FM68" s="10">
        <f t="shared" si="116"/>
        <v>0</v>
      </c>
      <c r="FN68" s="25"/>
      <c r="FO68" s="92">
        <f t="shared" si="117"/>
        <v>0</v>
      </c>
      <c r="FP68" s="10">
        <f t="shared" si="118"/>
        <v>0</v>
      </c>
      <c r="FQ68" s="119">
        <f>FH68+FK68+FN68</f>
        <v>0</v>
      </c>
      <c r="FR68" s="25"/>
      <c r="FS68" s="92">
        <f t="shared" si="120"/>
        <v>0</v>
      </c>
      <c r="FT68" s="10">
        <f t="shared" si="121"/>
        <v>0</v>
      </c>
      <c r="FU68" s="25"/>
      <c r="FV68" s="92">
        <f t="shared" si="122"/>
        <v>0</v>
      </c>
      <c r="FW68" s="10">
        <f t="shared" si="123"/>
        <v>0</v>
      </c>
      <c r="FX68" s="25"/>
      <c r="FY68" s="92">
        <f t="shared" si="124"/>
        <v>0</v>
      </c>
      <c r="FZ68" s="10">
        <f t="shared" si="125"/>
        <v>0</v>
      </c>
      <c r="GA68" s="119">
        <f>FR68+FU68+FX68</f>
        <v>0</v>
      </c>
      <c r="GB68" s="25"/>
      <c r="GC68" s="92">
        <f t="shared" si="127"/>
        <v>0</v>
      </c>
      <c r="GD68" s="10">
        <f t="shared" si="128"/>
        <v>0</v>
      </c>
      <c r="GE68" s="25">
        <f>1</f>
        <v>1</v>
      </c>
      <c r="GF68" s="92">
        <f t="shared" si="129"/>
        <v>60000</v>
      </c>
      <c r="GG68" s="10">
        <f t="shared" si="130"/>
        <v>89000</v>
      </c>
      <c r="GH68" s="25"/>
      <c r="GI68" s="92">
        <f t="shared" si="131"/>
        <v>0</v>
      </c>
      <c r="GJ68" s="10">
        <f t="shared" si="132"/>
        <v>0</v>
      </c>
      <c r="GK68" s="119">
        <f>GB68+GE68+GH68</f>
        <v>1</v>
      </c>
      <c r="GL68" s="25"/>
      <c r="GM68" s="92">
        <f t="shared" si="134"/>
        <v>0</v>
      </c>
      <c r="GN68" s="10">
        <f t="shared" si="135"/>
        <v>0</v>
      </c>
      <c r="GO68" s="25"/>
      <c r="GP68" s="92">
        <f t="shared" si="136"/>
        <v>0</v>
      </c>
      <c r="GQ68" s="10">
        <f t="shared" si="137"/>
        <v>0</v>
      </c>
      <c r="GR68" s="25"/>
      <c r="GS68" s="92">
        <f t="shared" si="138"/>
        <v>0</v>
      </c>
      <c r="GT68" s="10">
        <f t="shared" si="139"/>
        <v>0</v>
      </c>
      <c r="GU68" s="119">
        <f>GL68+GO68+GR68</f>
        <v>0</v>
      </c>
      <c r="GV68" s="25"/>
      <c r="GW68" s="92">
        <f t="shared" si="141"/>
        <v>0</v>
      </c>
      <c r="GX68" s="10">
        <f t="shared" si="142"/>
        <v>0</v>
      </c>
      <c r="GY68" s="25"/>
      <c r="GZ68" s="92">
        <f t="shared" si="143"/>
        <v>0</v>
      </c>
      <c r="HA68" s="10">
        <f t="shared" si="144"/>
        <v>0</v>
      </c>
      <c r="HB68" s="25"/>
      <c r="HC68" s="92">
        <f t="shared" si="145"/>
        <v>0</v>
      </c>
      <c r="HD68" s="10">
        <f t="shared" si="146"/>
        <v>0</v>
      </c>
      <c r="HE68" s="119">
        <f>GV68+GY68+HB68</f>
        <v>0</v>
      </c>
      <c r="HF68" s="25"/>
      <c r="HG68" s="92">
        <f t="shared" si="148"/>
        <v>0</v>
      </c>
      <c r="HH68" s="10">
        <f t="shared" si="149"/>
        <v>0</v>
      </c>
      <c r="HI68" s="25"/>
      <c r="HJ68" s="92">
        <f t="shared" si="150"/>
        <v>0</v>
      </c>
      <c r="HK68" s="10">
        <f t="shared" si="151"/>
        <v>0</v>
      </c>
      <c r="HL68" s="25"/>
      <c r="HM68" s="92">
        <f t="shared" si="152"/>
        <v>0</v>
      </c>
      <c r="HN68" s="10">
        <f t="shared" si="153"/>
        <v>0</v>
      </c>
      <c r="HO68" s="119">
        <f>HF68+HI68+HL68</f>
        <v>0</v>
      </c>
      <c r="HP68" s="25"/>
      <c r="HQ68" s="92">
        <f t="shared" si="155"/>
        <v>0</v>
      </c>
      <c r="HR68" s="10">
        <f t="shared" si="156"/>
        <v>0</v>
      </c>
      <c r="HS68" s="25"/>
      <c r="HT68" s="92">
        <f t="shared" si="157"/>
        <v>0</v>
      </c>
      <c r="HU68" s="10">
        <f t="shared" si="158"/>
        <v>0</v>
      </c>
      <c r="HV68" s="25"/>
      <c r="HW68" s="92">
        <f t="shared" si="159"/>
        <v>0</v>
      </c>
      <c r="HX68" s="10">
        <f t="shared" si="160"/>
        <v>0</v>
      </c>
      <c r="HY68" s="119">
        <f>HP68+HS68+HV68</f>
        <v>0</v>
      </c>
      <c r="HZ68" s="25"/>
      <c r="IA68" s="92">
        <f t="shared" si="162"/>
        <v>0</v>
      </c>
      <c r="IB68" s="10">
        <f t="shared" si="163"/>
        <v>0</v>
      </c>
      <c r="IC68" s="25"/>
      <c r="ID68" s="92">
        <f t="shared" si="164"/>
        <v>0</v>
      </c>
      <c r="IE68" s="10">
        <f t="shared" si="165"/>
        <v>0</v>
      </c>
      <c r="IF68" s="25"/>
      <c r="IG68" s="92">
        <f t="shared" si="166"/>
        <v>0</v>
      </c>
      <c r="IH68" s="10">
        <f t="shared" si="167"/>
        <v>0</v>
      </c>
      <c r="II68" s="119">
        <f>HZ68+IC68+IF68</f>
        <v>0</v>
      </c>
      <c r="IJ68" s="25"/>
      <c r="IK68" s="92">
        <f t="shared" si="169"/>
        <v>0</v>
      </c>
      <c r="IL68" s="10">
        <f t="shared" si="170"/>
        <v>0</v>
      </c>
      <c r="IM68" s="25"/>
      <c r="IN68" s="92">
        <f t="shared" si="171"/>
        <v>0</v>
      </c>
      <c r="IO68" s="10">
        <f t="shared" si="172"/>
        <v>0</v>
      </c>
      <c r="IP68" s="25"/>
      <c r="IQ68" s="92">
        <f t="shared" si="173"/>
        <v>0</v>
      </c>
      <c r="IR68" s="10">
        <f t="shared" si="174"/>
        <v>0</v>
      </c>
      <c r="IS68" s="119">
        <f>IJ68+IM68+IP68</f>
        <v>0</v>
      </c>
      <c r="IT68" s="25"/>
      <c r="IU68" s="92">
        <f t="shared" si="176"/>
        <v>0</v>
      </c>
      <c r="IV68" s="10">
        <f t="shared" si="177"/>
        <v>0</v>
      </c>
      <c r="IW68" s="25"/>
      <c r="IX68" s="92">
        <f t="shared" si="178"/>
        <v>0</v>
      </c>
      <c r="IY68" s="10">
        <f t="shared" si="179"/>
        <v>0</v>
      </c>
      <c r="IZ68" s="25"/>
      <c r="JA68" s="92">
        <f t="shared" si="180"/>
        <v>0</v>
      </c>
      <c r="JB68" s="10">
        <f t="shared" si="181"/>
        <v>0</v>
      </c>
      <c r="JC68" s="119">
        <f>IT68+IW68+IZ68</f>
        <v>0</v>
      </c>
      <c r="JD68" s="25"/>
      <c r="JE68" s="92">
        <f t="shared" si="183"/>
        <v>0</v>
      </c>
      <c r="JF68" s="10">
        <f t="shared" si="184"/>
        <v>0</v>
      </c>
      <c r="JG68" s="25"/>
      <c r="JH68" s="92">
        <f t="shared" si="185"/>
        <v>0</v>
      </c>
      <c r="JI68" s="10">
        <f t="shared" si="186"/>
        <v>0</v>
      </c>
      <c r="JJ68" s="25"/>
      <c r="JK68" s="92">
        <f t="shared" si="187"/>
        <v>0</v>
      </c>
      <c r="JL68" s="10">
        <f t="shared" si="188"/>
        <v>0</v>
      </c>
      <c r="JM68" s="119">
        <f>JD68+JG68+JJ68</f>
        <v>0</v>
      </c>
      <c r="JN68" s="25"/>
      <c r="JO68" s="92">
        <f t="shared" si="190"/>
        <v>0</v>
      </c>
      <c r="JP68" s="10">
        <f t="shared" si="191"/>
        <v>0</v>
      </c>
      <c r="JQ68" s="25"/>
      <c r="JR68" s="92">
        <f t="shared" si="192"/>
        <v>0</v>
      </c>
      <c r="JS68" s="10">
        <f t="shared" si="193"/>
        <v>0</v>
      </c>
      <c r="JT68" s="25"/>
      <c r="JU68" s="92">
        <f t="shared" si="194"/>
        <v>0</v>
      </c>
      <c r="JV68" s="10">
        <f t="shared" si="195"/>
        <v>0</v>
      </c>
      <c r="JW68" s="119">
        <f t="shared" si="196"/>
        <v>0</v>
      </c>
      <c r="JX68" s="25"/>
      <c r="JY68" s="92">
        <f t="shared" si="197"/>
        <v>0</v>
      </c>
      <c r="JZ68" s="10">
        <f t="shared" si="198"/>
        <v>0</v>
      </c>
      <c r="KA68" s="25"/>
      <c r="KB68" s="92">
        <f t="shared" si="199"/>
        <v>0</v>
      </c>
      <c r="KC68" s="10">
        <f t="shared" si="200"/>
        <v>0</v>
      </c>
      <c r="KD68" s="25"/>
      <c r="KE68" s="92">
        <f t="shared" si="201"/>
        <v>0</v>
      </c>
      <c r="KF68" s="10">
        <f t="shared" si="202"/>
        <v>0</v>
      </c>
      <c r="KG68" s="119">
        <f>JX68+KA68+KD68</f>
        <v>0</v>
      </c>
      <c r="KH68" s="25"/>
      <c r="KI68" s="92">
        <f t="shared" si="204"/>
        <v>0</v>
      </c>
      <c r="KJ68" s="10">
        <f t="shared" si="205"/>
        <v>0</v>
      </c>
      <c r="KK68" s="25"/>
      <c r="KL68" s="92">
        <f t="shared" si="206"/>
        <v>0</v>
      </c>
      <c r="KM68" s="10">
        <f t="shared" si="207"/>
        <v>0</v>
      </c>
      <c r="KN68" s="25"/>
      <c r="KO68" s="92">
        <f t="shared" si="208"/>
        <v>0</v>
      </c>
      <c r="KP68" s="10">
        <f t="shared" si="209"/>
        <v>0</v>
      </c>
      <c r="KQ68" s="119">
        <f>KH68+KK68+KN68</f>
        <v>0</v>
      </c>
      <c r="KR68" s="25"/>
      <c r="KS68" s="92">
        <f t="shared" si="211"/>
        <v>0</v>
      </c>
      <c r="KT68" s="10">
        <f t="shared" si="212"/>
        <v>0</v>
      </c>
      <c r="KU68" s="25"/>
      <c r="KV68" s="92">
        <f t="shared" si="213"/>
        <v>0</v>
      </c>
      <c r="KW68" s="10">
        <f t="shared" si="214"/>
        <v>0</v>
      </c>
      <c r="KX68" s="25"/>
      <c r="KY68" s="92">
        <f t="shared" si="215"/>
        <v>0</v>
      </c>
      <c r="KZ68" s="10">
        <f t="shared" si="216"/>
        <v>0</v>
      </c>
      <c r="LA68" s="119">
        <f>KR68+KU68+KX68</f>
        <v>0</v>
      </c>
      <c r="LC68" s="100">
        <f t="shared" si="218"/>
        <v>2</v>
      </c>
      <c r="LD68" s="100">
        <f t="shared" si="5"/>
        <v>178000</v>
      </c>
    </row>
    <row r="69" spans="1:316" x14ac:dyDescent="0.25">
      <c r="A69" s="251" t="s">
        <v>300</v>
      </c>
      <c r="B69" s="12">
        <v>75000</v>
      </c>
      <c r="C69" s="12">
        <v>125000</v>
      </c>
      <c r="D69" s="25"/>
      <c r="E69" s="92">
        <f t="shared" si="445"/>
        <v>0</v>
      </c>
      <c r="F69" s="10">
        <f t="shared" si="446"/>
        <v>0</v>
      </c>
      <c r="G69" s="25">
        <f>1</f>
        <v>1</v>
      </c>
      <c r="H69" s="92">
        <f t="shared" si="447"/>
        <v>75000</v>
      </c>
      <c r="I69" s="10">
        <f t="shared" si="448"/>
        <v>125000</v>
      </c>
      <c r="J69" s="25"/>
      <c r="K69" s="92">
        <f t="shared" si="449"/>
        <v>0</v>
      </c>
      <c r="L69" s="10">
        <f t="shared" si="450"/>
        <v>0</v>
      </c>
      <c r="M69" s="119">
        <f t="shared" si="451"/>
        <v>1</v>
      </c>
      <c r="N69" s="25"/>
      <c r="O69" s="92">
        <f t="shared" si="8"/>
        <v>0</v>
      </c>
      <c r="P69" s="10">
        <f t="shared" si="9"/>
        <v>0</v>
      </c>
      <c r="Q69" s="25"/>
      <c r="R69" s="92">
        <f t="shared" si="10"/>
        <v>0</v>
      </c>
      <c r="S69" s="10">
        <f t="shared" si="11"/>
        <v>0</v>
      </c>
      <c r="T69" s="25"/>
      <c r="U69" s="92">
        <f t="shared" si="12"/>
        <v>0</v>
      </c>
      <c r="V69" s="10">
        <f t="shared" si="13"/>
        <v>0</v>
      </c>
      <c r="W69" s="119">
        <f t="shared" si="452"/>
        <v>0</v>
      </c>
      <c r="X69" s="25"/>
      <c r="Y69" s="92">
        <f t="shared" si="15"/>
        <v>0</v>
      </c>
      <c r="Z69" s="10">
        <f t="shared" si="16"/>
        <v>0</v>
      </c>
      <c r="AA69" s="25"/>
      <c r="AB69" s="92">
        <f t="shared" si="17"/>
        <v>0</v>
      </c>
      <c r="AC69" s="10">
        <f t="shared" si="18"/>
        <v>0</v>
      </c>
      <c r="AD69" s="25"/>
      <c r="AE69" s="92">
        <f t="shared" si="19"/>
        <v>0</v>
      </c>
      <c r="AF69" s="10">
        <f t="shared" si="20"/>
        <v>0</v>
      </c>
      <c r="AG69" s="119">
        <f t="shared" si="453"/>
        <v>0</v>
      </c>
      <c r="AH69" s="25"/>
      <c r="AI69" s="92">
        <f t="shared" si="22"/>
        <v>0</v>
      </c>
      <c r="AJ69" s="10">
        <f t="shared" si="23"/>
        <v>0</v>
      </c>
      <c r="AK69" s="25"/>
      <c r="AL69" s="92">
        <f t="shared" si="24"/>
        <v>0</v>
      </c>
      <c r="AM69" s="10">
        <f t="shared" si="25"/>
        <v>0</v>
      </c>
      <c r="AN69" s="25"/>
      <c r="AO69" s="92">
        <f t="shared" si="26"/>
        <v>0</v>
      </c>
      <c r="AP69" s="10">
        <f t="shared" si="27"/>
        <v>0</v>
      </c>
      <c r="AQ69" s="119">
        <f t="shared" si="454"/>
        <v>0</v>
      </c>
      <c r="AR69" s="25"/>
      <c r="AS69" s="92">
        <f t="shared" si="29"/>
        <v>0</v>
      </c>
      <c r="AT69" s="10">
        <f t="shared" si="30"/>
        <v>0</v>
      </c>
      <c r="AU69" s="25"/>
      <c r="AV69" s="92">
        <f t="shared" si="31"/>
        <v>0</v>
      </c>
      <c r="AW69" s="10">
        <f t="shared" si="32"/>
        <v>0</v>
      </c>
      <c r="AX69" s="25"/>
      <c r="AY69" s="92">
        <f t="shared" si="33"/>
        <v>0</v>
      </c>
      <c r="AZ69" s="10">
        <f t="shared" si="34"/>
        <v>0</v>
      </c>
      <c r="BA69" s="119">
        <f t="shared" si="455"/>
        <v>0</v>
      </c>
      <c r="BB69" s="25"/>
      <c r="BC69" s="92">
        <f t="shared" si="36"/>
        <v>0</v>
      </c>
      <c r="BD69" s="10">
        <f t="shared" si="37"/>
        <v>0</v>
      </c>
      <c r="BE69" s="25"/>
      <c r="BF69" s="92">
        <f t="shared" si="38"/>
        <v>0</v>
      </c>
      <c r="BG69" s="10">
        <f t="shared" si="39"/>
        <v>0</v>
      </c>
      <c r="BH69" s="25"/>
      <c r="BI69" s="92">
        <f t="shared" si="40"/>
        <v>0</v>
      </c>
      <c r="BJ69" s="10">
        <f t="shared" si="41"/>
        <v>0</v>
      </c>
      <c r="BK69" s="119">
        <f t="shared" si="456"/>
        <v>0</v>
      </c>
      <c r="BL69" s="25"/>
      <c r="BM69" s="92">
        <f t="shared" si="43"/>
        <v>0</v>
      </c>
      <c r="BN69" s="10">
        <f t="shared" si="44"/>
        <v>0</v>
      </c>
      <c r="BO69" s="25"/>
      <c r="BP69" s="92">
        <f t="shared" si="45"/>
        <v>0</v>
      </c>
      <c r="BQ69" s="10">
        <f t="shared" si="46"/>
        <v>0</v>
      </c>
      <c r="BR69" s="25"/>
      <c r="BS69" s="92">
        <f t="shared" si="47"/>
        <v>0</v>
      </c>
      <c r="BT69" s="10">
        <f t="shared" si="48"/>
        <v>0</v>
      </c>
      <c r="BU69" s="119">
        <f t="shared" si="457"/>
        <v>0</v>
      </c>
      <c r="BV69" s="25"/>
      <c r="BW69" s="92">
        <f t="shared" si="50"/>
        <v>0</v>
      </c>
      <c r="BX69" s="10">
        <f t="shared" si="51"/>
        <v>0</v>
      </c>
      <c r="BY69" s="25"/>
      <c r="BZ69" s="92">
        <f t="shared" si="52"/>
        <v>0</v>
      </c>
      <c r="CA69" s="10">
        <f t="shared" si="53"/>
        <v>0</v>
      </c>
      <c r="CB69" s="25"/>
      <c r="CC69" s="92">
        <f t="shared" si="54"/>
        <v>0</v>
      </c>
      <c r="CD69" s="10">
        <f t="shared" si="55"/>
        <v>0</v>
      </c>
      <c r="CE69" s="119">
        <f t="shared" si="458"/>
        <v>0</v>
      </c>
      <c r="CF69" s="25"/>
      <c r="CG69" s="92">
        <f t="shared" si="57"/>
        <v>0</v>
      </c>
      <c r="CH69" s="10">
        <f t="shared" si="58"/>
        <v>0</v>
      </c>
      <c r="CI69" s="25"/>
      <c r="CJ69" s="92">
        <f t="shared" si="59"/>
        <v>0</v>
      </c>
      <c r="CK69" s="10">
        <f t="shared" si="60"/>
        <v>0</v>
      </c>
      <c r="CL69" s="25"/>
      <c r="CM69" s="92">
        <f t="shared" si="61"/>
        <v>0</v>
      </c>
      <c r="CN69" s="10">
        <f t="shared" si="62"/>
        <v>0</v>
      </c>
      <c r="CO69" s="119">
        <f t="shared" si="459"/>
        <v>0</v>
      </c>
      <c r="CP69" s="25"/>
      <c r="CQ69" s="92">
        <f t="shared" si="64"/>
        <v>0</v>
      </c>
      <c r="CR69" s="10">
        <f t="shared" si="65"/>
        <v>0</v>
      </c>
      <c r="CS69" s="25"/>
      <c r="CT69" s="92">
        <f t="shared" si="66"/>
        <v>0</v>
      </c>
      <c r="CU69" s="10">
        <f t="shared" si="67"/>
        <v>0</v>
      </c>
      <c r="CV69" s="25"/>
      <c r="CW69" s="92">
        <f t="shared" si="68"/>
        <v>0</v>
      </c>
      <c r="CX69" s="10">
        <f t="shared" si="69"/>
        <v>0</v>
      </c>
      <c r="CY69" s="119">
        <f t="shared" si="460"/>
        <v>0</v>
      </c>
      <c r="CZ69" s="25"/>
      <c r="DA69" s="92">
        <f t="shared" si="71"/>
        <v>0</v>
      </c>
      <c r="DB69" s="10">
        <f t="shared" si="72"/>
        <v>0</v>
      </c>
      <c r="DC69" s="25"/>
      <c r="DD69" s="92">
        <f t="shared" si="73"/>
        <v>0</v>
      </c>
      <c r="DE69" s="10">
        <f t="shared" si="74"/>
        <v>0</v>
      </c>
      <c r="DF69" s="25"/>
      <c r="DG69" s="92">
        <f t="shared" si="75"/>
        <v>0</v>
      </c>
      <c r="DH69" s="10">
        <f t="shared" si="76"/>
        <v>0</v>
      </c>
      <c r="DI69" s="119">
        <f t="shared" si="461"/>
        <v>0</v>
      </c>
      <c r="DJ69" s="25"/>
      <c r="DK69" s="92">
        <f t="shared" si="78"/>
        <v>0</v>
      </c>
      <c r="DL69" s="10">
        <f t="shared" si="79"/>
        <v>0</v>
      </c>
      <c r="DM69" s="25"/>
      <c r="DN69" s="92">
        <f t="shared" si="80"/>
        <v>0</v>
      </c>
      <c r="DO69" s="10">
        <f t="shared" si="81"/>
        <v>0</v>
      </c>
      <c r="DP69" s="25"/>
      <c r="DQ69" s="92">
        <f t="shared" si="82"/>
        <v>0</v>
      </c>
      <c r="DR69" s="10">
        <f t="shared" si="83"/>
        <v>0</v>
      </c>
      <c r="DS69" s="119">
        <f t="shared" si="462"/>
        <v>0</v>
      </c>
      <c r="DT69" s="25"/>
      <c r="DU69" s="92">
        <f t="shared" si="85"/>
        <v>0</v>
      </c>
      <c r="DV69" s="10">
        <f t="shared" si="86"/>
        <v>0</v>
      </c>
      <c r="DW69" s="25"/>
      <c r="DX69" s="92">
        <f t="shared" si="87"/>
        <v>0</v>
      </c>
      <c r="DY69" s="10">
        <f t="shared" si="88"/>
        <v>0</v>
      </c>
      <c r="DZ69" s="25"/>
      <c r="EA69" s="92">
        <f t="shared" si="89"/>
        <v>0</v>
      </c>
      <c r="EB69" s="10">
        <f t="shared" si="90"/>
        <v>0</v>
      </c>
      <c r="EC69" s="119">
        <f t="shared" ref="EC69:EC82" si="463">DT69+DW69+DZ69</f>
        <v>0</v>
      </c>
      <c r="ED69" s="25"/>
      <c r="EE69" s="92">
        <f t="shared" si="92"/>
        <v>0</v>
      </c>
      <c r="EF69" s="10">
        <f t="shared" si="93"/>
        <v>0</v>
      </c>
      <c r="EG69" s="25"/>
      <c r="EH69" s="92">
        <f t="shared" si="94"/>
        <v>0</v>
      </c>
      <c r="EI69" s="10">
        <f t="shared" si="95"/>
        <v>0</v>
      </c>
      <c r="EJ69" s="25"/>
      <c r="EK69" s="92">
        <f t="shared" si="96"/>
        <v>0</v>
      </c>
      <c r="EL69" s="10">
        <f t="shared" si="97"/>
        <v>0</v>
      </c>
      <c r="EM69" s="119">
        <f t="shared" ref="EM69:EM82" si="464">ED69+EG69+EJ69</f>
        <v>0</v>
      </c>
      <c r="EN69" s="25"/>
      <c r="EO69" s="92">
        <f t="shared" si="99"/>
        <v>0</v>
      </c>
      <c r="EP69" s="10">
        <f t="shared" si="100"/>
        <v>0</v>
      </c>
      <c r="EQ69" s="25"/>
      <c r="ER69" s="92">
        <f t="shared" si="101"/>
        <v>0</v>
      </c>
      <c r="ES69" s="10">
        <f t="shared" si="102"/>
        <v>0</v>
      </c>
      <c r="ET69" s="25"/>
      <c r="EU69" s="92">
        <f t="shared" si="225"/>
        <v>0</v>
      </c>
      <c r="EV69" s="10">
        <f t="shared" si="104"/>
        <v>0</v>
      </c>
      <c r="EW69" s="119">
        <f t="shared" ref="EW69:EW82" si="465">EN69+EQ69+ET69</f>
        <v>0</v>
      </c>
      <c r="EX69" s="25"/>
      <c r="EY69" s="92">
        <f t="shared" si="106"/>
        <v>0</v>
      </c>
      <c r="EZ69" s="10">
        <f t="shared" si="107"/>
        <v>0</v>
      </c>
      <c r="FA69" s="25"/>
      <c r="FB69" s="92">
        <f t="shared" si="108"/>
        <v>0</v>
      </c>
      <c r="FC69" s="10">
        <f t="shared" si="109"/>
        <v>0</v>
      </c>
      <c r="FD69" s="25"/>
      <c r="FE69" s="92">
        <f t="shared" si="110"/>
        <v>0</v>
      </c>
      <c r="FF69" s="10">
        <f t="shared" si="111"/>
        <v>0</v>
      </c>
      <c r="FG69" s="119">
        <f t="shared" ref="FG69:FG82" si="466">EX69+FA69+FD69</f>
        <v>0</v>
      </c>
      <c r="FH69" s="25"/>
      <c r="FI69" s="92">
        <f t="shared" si="113"/>
        <v>0</v>
      </c>
      <c r="FJ69" s="10">
        <f t="shared" si="114"/>
        <v>0</v>
      </c>
      <c r="FK69" s="25"/>
      <c r="FL69" s="92">
        <f t="shared" si="115"/>
        <v>0</v>
      </c>
      <c r="FM69" s="10">
        <f t="shared" si="116"/>
        <v>0</v>
      </c>
      <c r="FN69" s="25"/>
      <c r="FO69" s="92">
        <f t="shared" si="117"/>
        <v>0</v>
      </c>
      <c r="FP69" s="10">
        <f t="shared" si="118"/>
        <v>0</v>
      </c>
      <c r="FQ69" s="119">
        <f t="shared" ref="FQ69:FQ82" si="467">FH69+FK69+FN69</f>
        <v>0</v>
      </c>
      <c r="FR69" s="25"/>
      <c r="FS69" s="92">
        <f t="shared" si="120"/>
        <v>0</v>
      </c>
      <c r="FT69" s="10">
        <f t="shared" si="121"/>
        <v>0</v>
      </c>
      <c r="FU69" s="25"/>
      <c r="FV69" s="92">
        <f t="shared" si="122"/>
        <v>0</v>
      </c>
      <c r="FW69" s="10">
        <f t="shared" si="123"/>
        <v>0</v>
      </c>
      <c r="FX69" s="25"/>
      <c r="FY69" s="92">
        <f t="shared" si="124"/>
        <v>0</v>
      </c>
      <c r="FZ69" s="10">
        <f t="shared" si="125"/>
        <v>0</v>
      </c>
      <c r="GA69" s="119">
        <f t="shared" ref="GA69:GA82" si="468">FR69+FU69+FX69</f>
        <v>0</v>
      </c>
      <c r="GB69" s="25">
        <v>1</v>
      </c>
      <c r="GC69" s="92">
        <f t="shared" si="127"/>
        <v>75000</v>
      </c>
      <c r="GD69" s="10">
        <f t="shared" si="128"/>
        <v>125000</v>
      </c>
      <c r="GE69" s="25"/>
      <c r="GF69" s="92">
        <f t="shared" si="129"/>
        <v>0</v>
      </c>
      <c r="GG69" s="10">
        <f t="shared" si="130"/>
        <v>0</v>
      </c>
      <c r="GH69" s="25"/>
      <c r="GI69" s="92">
        <f t="shared" si="131"/>
        <v>0</v>
      </c>
      <c r="GJ69" s="10">
        <f t="shared" si="132"/>
        <v>0</v>
      </c>
      <c r="GK69" s="119">
        <f t="shared" ref="GK69:GK82" si="469">GB69+GE69+GH69</f>
        <v>1</v>
      </c>
      <c r="GL69" s="25"/>
      <c r="GM69" s="92">
        <f t="shared" si="134"/>
        <v>0</v>
      </c>
      <c r="GN69" s="10">
        <f t="shared" si="135"/>
        <v>0</v>
      </c>
      <c r="GO69" s="25"/>
      <c r="GP69" s="92">
        <f t="shared" si="136"/>
        <v>0</v>
      </c>
      <c r="GQ69" s="10">
        <f t="shared" si="137"/>
        <v>0</v>
      </c>
      <c r="GR69" s="25"/>
      <c r="GS69" s="92">
        <f t="shared" si="138"/>
        <v>0</v>
      </c>
      <c r="GT69" s="10">
        <f t="shared" si="139"/>
        <v>0</v>
      </c>
      <c r="GU69" s="119">
        <f t="shared" ref="GU69:GU82" si="470">GL69+GO69+GR69</f>
        <v>0</v>
      </c>
      <c r="GV69" s="25"/>
      <c r="GW69" s="92">
        <f t="shared" si="141"/>
        <v>0</v>
      </c>
      <c r="GX69" s="10">
        <f t="shared" si="142"/>
        <v>0</v>
      </c>
      <c r="GY69" s="25"/>
      <c r="GZ69" s="92">
        <f t="shared" si="143"/>
        <v>0</v>
      </c>
      <c r="HA69" s="10">
        <f t="shared" si="144"/>
        <v>0</v>
      </c>
      <c r="HB69" s="25"/>
      <c r="HC69" s="92">
        <f t="shared" si="145"/>
        <v>0</v>
      </c>
      <c r="HD69" s="10">
        <f t="shared" si="146"/>
        <v>0</v>
      </c>
      <c r="HE69" s="119">
        <f t="shared" ref="HE69:HE82" si="471">GV69+GY69+HB69</f>
        <v>0</v>
      </c>
      <c r="HF69" s="25"/>
      <c r="HG69" s="92">
        <f t="shared" si="148"/>
        <v>0</v>
      </c>
      <c r="HH69" s="10">
        <f t="shared" si="149"/>
        <v>0</v>
      </c>
      <c r="HI69" s="25"/>
      <c r="HJ69" s="92">
        <f t="shared" si="150"/>
        <v>0</v>
      </c>
      <c r="HK69" s="10">
        <f t="shared" si="151"/>
        <v>0</v>
      </c>
      <c r="HL69" s="25"/>
      <c r="HM69" s="92">
        <f t="shared" si="152"/>
        <v>0</v>
      </c>
      <c r="HN69" s="10">
        <f t="shared" si="153"/>
        <v>0</v>
      </c>
      <c r="HO69" s="119">
        <f t="shared" ref="HO69:HO82" si="472">HF69+HI69+HL69</f>
        <v>0</v>
      </c>
      <c r="HP69" s="25">
        <v>1</v>
      </c>
      <c r="HQ69" s="92">
        <f t="shared" si="155"/>
        <v>75000</v>
      </c>
      <c r="HR69" s="10">
        <f t="shared" si="156"/>
        <v>125000</v>
      </c>
      <c r="HS69" s="25"/>
      <c r="HT69" s="92">
        <f t="shared" si="157"/>
        <v>0</v>
      </c>
      <c r="HU69" s="10">
        <f t="shared" si="158"/>
        <v>0</v>
      </c>
      <c r="HV69" s="25"/>
      <c r="HW69" s="92">
        <f t="shared" si="159"/>
        <v>0</v>
      </c>
      <c r="HX69" s="10">
        <f t="shared" si="160"/>
        <v>0</v>
      </c>
      <c r="HY69" s="119">
        <f t="shared" ref="HY69:HY82" si="473">HP69+HS69+HV69</f>
        <v>1</v>
      </c>
      <c r="HZ69" s="25"/>
      <c r="IA69" s="92">
        <f t="shared" si="162"/>
        <v>0</v>
      </c>
      <c r="IB69" s="10">
        <f t="shared" si="163"/>
        <v>0</v>
      </c>
      <c r="IC69" s="25"/>
      <c r="ID69" s="92">
        <f t="shared" si="164"/>
        <v>0</v>
      </c>
      <c r="IE69" s="10">
        <f t="shared" si="165"/>
        <v>0</v>
      </c>
      <c r="IF69" s="25"/>
      <c r="IG69" s="92">
        <f t="shared" si="166"/>
        <v>0</v>
      </c>
      <c r="IH69" s="10">
        <f t="shared" si="167"/>
        <v>0</v>
      </c>
      <c r="II69" s="119">
        <f t="shared" ref="II69:II82" si="474">HZ69+IC69+IF69</f>
        <v>0</v>
      </c>
      <c r="IJ69" s="25"/>
      <c r="IK69" s="92">
        <f t="shared" si="169"/>
        <v>0</v>
      </c>
      <c r="IL69" s="10">
        <f t="shared" si="170"/>
        <v>0</v>
      </c>
      <c r="IM69" s="25"/>
      <c r="IN69" s="92">
        <f t="shared" si="171"/>
        <v>0</v>
      </c>
      <c r="IO69" s="10">
        <f t="shared" si="172"/>
        <v>0</v>
      </c>
      <c r="IP69" s="25"/>
      <c r="IQ69" s="92">
        <f t="shared" si="173"/>
        <v>0</v>
      </c>
      <c r="IR69" s="10">
        <f t="shared" si="174"/>
        <v>0</v>
      </c>
      <c r="IS69" s="119">
        <f t="shared" ref="IS69:IS82" si="475">IJ69+IM69+IP69</f>
        <v>0</v>
      </c>
      <c r="IT69" s="25"/>
      <c r="IU69" s="92">
        <f t="shared" si="176"/>
        <v>0</v>
      </c>
      <c r="IV69" s="10">
        <f t="shared" si="177"/>
        <v>0</v>
      </c>
      <c r="IW69" s="25"/>
      <c r="IX69" s="92">
        <f t="shared" si="178"/>
        <v>0</v>
      </c>
      <c r="IY69" s="10">
        <f t="shared" si="179"/>
        <v>0</v>
      </c>
      <c r="IZ69" s="25"/>
      <c r="JA69" s="92">
        <f t="shared" si="180"/>
        <v>0</v>
      </c>
      <c r="JB69" s="10">
        <f t="shared" si="181"/>
        <v>0</v>
      </c>
      <c r="JC69" s="119">
        <f t="shared" ref="JC69:JC82" si="476">IT69+IW69+IZ69</f>
        <v>0</v>
      </c>
      <c r="JD69" s="25"/>
      <c r="JE69" s="92">
        <f t="shared" si="183"/>
        <v>0</v>
      </c>
      <c r="JF69" s="10">
        <f t="shared" si="184"/>
        <v>0</v>
      </c>
      <c r="JG69" s="25"/>
      <c r="JH69" s="92">
        <f t="shared" si="185"/>
        <v>0</v>
      </c>
      <c r="JI69" s="10">
        <f t="shared" si="186"/>
        <v>0</v>
      </c>
      <c r="JJ69" s="25"/>
      <c r="JK69" s="92">
        <f t="shared" si="187"/>
        <v>0</v>
      </c>
      <c r="JL69" s="10">
        <f t="shared" si="188"/>
        <v>0</v>
      </c>
      <c r="JM69" s="119">
        <f t="shared" ref="JM69:JM82" si="477">JD69+JG69+JJ69</f>
        <v>0</v>
      </c>
      <c r="JN69" s="25"/>
      <c r="JO69" s="92">
        <f t="shared" si="190"/>
        <v>0</v>
      </c>
      <c r="JP69" s="10">
        <f t="shared" si="191"/>
        <v>0</v>
      </c>
      <c r="JQ69" s="25"/>
      <c r="JR69" s="92">
        <f t="shared" si="192"/>
        <v>0</v>
      </c>
      <c r="JS69" s="10">
        <f t="shared" si="193"/>
        <v>0</v>
      </c>
      <c r="JT69" s="25"/>
      <c r="JU69" s="92">
        <f t="shared" si="194"/>
        <v>0</v>
      </c>
      <c r="JV69" s="10">
        <f t="shared" si="195"/>
        <v>0</v>
      </c>
      <c r="JW69" s="119">
        <f t="shared" si="196"/>
        <v>0</v>
      </c>
      <c r="JX69" s="25"/>
      <c r="JY69" s="92">
        <f t="shared" si="197"/>
        <v>0</v>
      </c>
      <c r="JZ69" s="10">
        <f t="shared" si="198"/>
        <v>0</v>
      </c>
      <c r="KA69" s="25">
        <v>2</v>
      </c>
      <c r="KB69" s="92">
        <f t="shared" si="199"/>
        <v>150000</v>
      </c>
      <c r="KC69" s="10">
        <f t="shared" si="200"/>
        <v>250000</v>
      </c>
      <c r="KD69" s="25"/>
      <c r="KE69" s="92">
        <f t="shared" si="201"/>
        <v>0</v>
      </c>
      <c r="KF69" s="10">
        <f t="shared" si="202"/>
        <v>0</v>
      </c>
      <c r="KG69" s="119">
        <f t="shared" ref="KG69:KG82" si="478">JX69+KA69+KD69</f>
        <v>2</v>
      </c>
      <c r="KH69" s="25"/>
      <c r="KI69" s="92">
        <f t="shared" si="204"/>
        <v>0</v>
      </c>
      <c r="KJ69" s="10">
        <f t="shared" si="205"/>
        <v>0</v>
      </c>
      <c r="KK69" s="25"/>
      <c r="KL69" s="92">
        <f t="shared" si="206"/>
        <v>0</v>
      </c>
      <c r="KM69" s="10">
        <f t="shared" si="207"/>
        <v>0</v>
      </c>
      <c r="KN69" s="25"/>
      <c r="KO69" s="92">
        <f t="shared" si="208"/>
        <v>0</v>
      </c>
      <c r="KP69" s="10">
        <f t="shared" si="209"/>
        <v>0</v>
      </c>
      <c r="KQ69" s="119">
        <f t="shared" ref="KQ69:KQ82" si="479">KH69+KK69+KN69</f>
        <v>0</v>
      </c>
      <c r="KR69" s="25"/>
      <c r="KS69" s="92">
        <f t="shared" si="211"/>
        <v>0</v>
      </c>
      <c r="KT69" s="10">
        <f t="shared" si="212"/>
        <v>0</v>
      </c>
      <c r="KU69" s="25"/>
      <c r="KV69" s="92">
        <f t="shared" si="213"/>
        <v>0</v>
      </c>
      <c r="KW69" s="10">
        <f t="shared" si="214"/>
        <v>0</v>
      </c>
      <c r="KX69" s="25"/>
      <c r="KY69" s="92">
        <f t="shared" si="215"/>
        <v>0</v>
      </c>
      <c r="KZ69" s="10">
        <f t="shared" si="216"/>
        <v>0</v>
      </c>
      <c r="LA69" s="119">
        <f t="shared" ref="LA69:LA82" si="480">KR69+KU69+KX69</f>
        <v>0</v>
      </c>
      <c r="LC69" s="100">
        <f t="shared" si="218"/>
        <v>5</v>
      </c>
      <c r="LD69" s="100">
        <f t="shared" si="5"/>
        <v>625000</v>
      </c>
    </row>
    <row r="70" spans="1:316" x14ac:dyDescent="0.25">
      <c r="A70" s="119" t="s">
        <v>305</v>
      </c>
      <c r="B70" s="12">
        <v>75000</v>
      </c>
      <c r="C70" s="12">
        <v>125000</v>
      </c>
      <c r="D70" s="25"/>
      <c r="E70" s="92">
        <f t="shared" si="445"/>
        <v>0</v>
      </c>
      <c r="F70" s="10">
        <f t="shared" si="446"/>
        <v>0</v>
      </c>
      <c r="G70" s="25">
        <f>1</f>
        <v>1</v>
      </c>
      <c r="H70" s="92">
        <f t="shared" si="447"/>
        <v>75000</v>
      </c>
      <c r="I70" s="10">
        <f t="shared" si="448"/>
        <v>125000</v>
      </c>
      <c r="J70" s="25"/>
      <c r="K70" s="92">
        <f t="shared" si="449"/>
        <v>0</v>
      </c>
      <c r="L70" s="10">
        <f t="shared" si="450"/>
        <v>0</v>
      </c>
      <c r="M70" s="119">
        <f t="shared" si="451"/>
        <v>1</v>
      </c>
      <c r="N70" s="25"/>
      <c r="O70" s="92">
        <f t="shared" si="8"/>
        <v>0</v>
      </c>
      <c r="P70" s="10">
        <f t="shared" si="9"/>
        <v>0</v>
      </c>
      <c r="Q70" s="25"/>
      <c r="R70" s="92">
        <f t="shared" si="10"/>
        <v>0</v>
      </c>
      <c r="S70" s="10">
        <f t="shared" si="11"/>
        <v>0</v>
      </c>
      <c r="T70" s="25"/>
      <c r="U70" s="92">
        <f t="shared" si="12"/>
        <v>0</v>
      </c>
      <c r="V70" s="10">
        <f t="shared" si="13"/>
        <v>0</v>
      </c>
      <c r="W70" s="119">
        <f t="shared" si="452"/>
        <v>0</v>
      </c>
      <c r="X70" s="25"/>
      <c r="Y70" s="92">
        <f t="shared" si="15"/>
        <v>0</v>
      </c>
      <c r="Z70" s="10">
        <f t="shared" si="16"/>
        <v>0</v>
      </c>
      <c r="AA70" s="25"/>
      <c r="AB70" s="92">
        <f t="shared" si="17"/>
        <v>0</v>
      </c>
      <c r="AC70" s="10">
        <f t="shared" si="18"/>
        <v>0</v>
      </c>
      <c r="AD70" s="25"/>
      <c r="AE70" s="92">
        <f t="shared" si="19"/>
        <v>0</v>
      </c>
      <c r="AF70" s="10">
        <f t="shared" si="20"/>
        <v>0</v>
      </c>
      <c r="AG70" s="119">
        <f t="shared" si="453"/>
        <v>0</v>
      </c>
      <c r="AH70" s="25"/>
      <c r="AI70" s="92">
        <f t="shared" si="22"/>
        <v>0</v>
      </c>
      <c r="AJ70" s="10">
        <f t="shared" si="23"/>
        <v>0</v>
      </c>
      <c r="AK70" s="25"/>
      <c r="AL70" s="92">
        <f t="shared" si="24"/>
        <v>0</v>
      </c>
      <c r="AM70" s="10">
        <f t="shared" si="25"/>
        <v>0</v>
      </c>
      <c r="AN70" s="25"/>
      <c r="AO70" s="92">
        <f t="shared" si="26"/>
        <v>0</v>
      </c>
      <c r="AP70" s="10">
        <f t="shared" si="27"/>
        <v>0</v>
      </c>
      <c r="AQ70" s="119">
        <f t="shared" si="454"/>
        <v>0</v>
      </c>
      <c r="AR70" s="25"/>
      <c r="AS70" s="92">
        <f t="shared" si="29"/>
        <v>0</v>
      </c>
      <c r="AT70" s="10">
        <f t="shared" si="30"/>
        <v>0</v>
      </c>
      <c r="AU70" s="25"/>
      <c r="AV70" s="92">
        <f t="shared" si="31"/>
        <v>0</v>
      </c>
      <c r="AW70" s="10">
        <f t="shared" si="32"/>
        <v>0</v>
      </c>
      <c r="AX70" s="25"/>
      <c r="AY70" s="92">
        <f t="shared" si="33"/>
        <v>0</v>
      </c>
      <c r="AZ70" s="10">
        <f t="shared" si="34"/>
        <v>0</v>
      </c>
      <c r="BA70" s="119">
        <f t="shared" si="455"/>
        <v>0</v>
      </c>
      <c r="BB70" s="25"/>
      <c r="BC70" s="92"/>
      <c r="BD70" s="10"/>
      <c r="BE70" s="25"/>
      <c r="BF70" s="92"/>
      <c r="BG70" s="10"/>
      <c r="BH70" s="25"/>
      <c r="BI70" s="92"/>
      <c r="BJ70" s="10"/>
      <c r="BK70" s="119"/>
      <c r="BL70" s="25"/>
      <c r="BM70" s="92">
        <f t="shared" si="43"/>
        <v>0</v>
      </c>
      <c r="BN70" s="10">
        <f t="shared" si="44"/>
        <v>0</v>
      </c>
      <c r="BO70" s="25"/>
      <c r="BP70" s="92">
        <f t="shared" si="45"/>
        <v>0</v>
      </c>
      <c r="BQ70" s="10">
        <f t="shared" si="46"/>
        <v>0</v>
      </c>
      <c r="BR70" s="25"/>
      <c r="BS70" s="92">
        <f t="shared" si="47"/>
        <v>0</v>
      </c>
      <c r="BT70" s="10">
        <f t="shared" si="48"/>
        <v>0</v>
      </c>
      <c r="BU70" s="119">
        <f t="shared" si="457"/>
        <v>0</v>
      </c>
      <c r="BV70" s="25"/>
      <c r="BW70" s="92"/>
      <c r="BX70" s="10"/>
      <c r="BY70" s="25"/>
      <c r="BZ70" s="92"/>
      <c r="CA70" s="10"/>
      <c r="CB70" s="25"/>
      <c r="CC70" s="92"/>
      <c r="CD70" s="10"/>
      <c r="CE70" s="119"/>
      <c r="CF70" s="25"/>
      <c r="CG70" s="92">
        <f t="shared" si="57"/>
        <v>0</v>
      </c>
      <c r="CH70" s="10">
        <f t="shared" si="58"/>
        <v>0</v>
      </c>
      <c r="CI70" s="25"/>
      <c r="CJ70" s="92">
        <f t="shared" si="59"/>
        <v>0</v>
      </c>
      <c r="CK70" s="10">
        <f t="shared" si="60"/>
        <v>0</v>
      </c>
      <c r="CL70" s="25"/>
      <c r="CM70" s="92">
        <f t="shared" si="61"/>
        <v>0</v>
      </c>
      <c r="CN70" s="10">
        <f t="shared" si="62"/>
        <v>0</v>
      </c>
      <c r="CO70" s="119">
        <f t="shared" si="459"/>
        <v>0</v>
      </c>
      <c r="CP70" s="25"/>
      <c r="CQ70" s="92">
        <f t="shared" si="64"/>
        <v>0</v>
      </c>
      <c r="CR70" s="10">
        <f t="shared" si="65"/>
        <v>0</v>
      </c>
      <c r="CS70" s="25"/>
      <c r="CT70" s="92">
        <f t="shared" si="66"/>
        <v>0</v>
      </c>
      <c r="CU70" s="10">
        <f t="shared" si="67"/>
        <v>0</v>
      </c>
      <c r="CV70" s="25"/>
      <c r="CW70" s="92">
        <f t="shared" si="68"/>
        <v>0</v>
      </c>
      <c r="CX70" s="10">
        <f t="shared" si="69"/>
        <v>0</v>
      </c>
      <c r="CY70" s="119">
        <f t="shared" si="460"/>
        <v>0</v>
      </c>
      <c r="CZ70" s="25"/>
      <c r="DA70" s="92"/>
      <c r="DB70" s="10"/>
      <c r="DC70" s="25"/>
      <c r="DD70" s="92"/>
      <c r="DE70" s="10"/>
      <c r="DF70" s="25"/>
      <c r="DG70" s="92"/>
      <c r="DH70" s="10"/>
      <c r="DI70" s="119"/>
      <c r="DJ70" s="25"/>
      <c r="DK70" s="92">
        <f t="shared" si="78"/>
        <v>0</v>
      </c>
      <c r="DL70" s="10">
        <f t="shared" si="79"/>
        <v>0</v>
      </c>
      <c r="DM70" s="25"/>
      <c r="DN70" s="92">
        <f t="shared" si="80"/>
        <v>0</v>
      </c>
      <c r="DO70" s="10">
        <f t="shared" si="81"/>
        <v>0</v>
      </c>
      <c r="DP70" s="25"/>
      <c r="DQ70" s="92">
        <f t="shared" si="82"/>
        <v>0</v>
      </c>
      <c r="DR70" s="10">
        <f t="shared" si="83"/>
        <v>0</v>
      </c>
      <c r="DS70" s="119">
        <f t="shared" si="462"/>
        <v>0</v>
      </c>
      <c r="DT70" s="25"/>
      <c r="DU70" s="92">
        <f t="shared" si="85"/>
        <v>0</v>
      </c>
      <c r="DV70" s="10">
        <f t="shared" si="86"/>
        <v>0</v>
      </c>
      <c r="DW70" s="25"/>
      <c r="DX70" s="92">
        <f t="shared" si="87"/>
        <v>0</v>
      </c>
      <c r="DY70" s="10">
        <f t="shared" si="88"/>
        <v>0</v>
      </c>
      <c r="DZ70" s="25"/>
      <c r="EA70" s="92">
        <f t="shared" si="89"/>
        <v>0</v>
      </c>
      <c r="EB70" s="10">
        <f t="shared" si="90"/>
        <v>0</v>
      </c>
      <c r="EC70" s="119">
        <f t="shared" si="463"/>
        <v>0</v>
      </c>
      <c r="ED70" s="25"/>
      <c r="EE70" s="92">
        <f t="shared" si="92"/>
        <v>0</v>
      </c>
      <c r="EF70" s="10">
        <f t="shared" si="93"/>
        <v>0</v>
      </c>
      <c r="EG70" s="25"/>
      <c r="EH70" s="92">
        <f t="shared" si="94"/>
        <v>0</v>
      </c>
      <c r="EI70" s="10">
        <f t="shared" si="95"/>
        <v>0</v>
      </c>
      <c r="EJ70" s="25"/>
      <c r="EK70" s="92">
        <f t="shared" si="96"/>
        <v>0</v>
      </c>
      <c r="EL70" s="10">
        <f t="shared" si="97"/>
        <v>0</v>
      </c>
      <c r="EM70" s="119">
        <f t="shared" si="464"/>
        <v>0</v>
      </c>
      <c r="EN70" s="25"/>
      <c r="EO70" s="92"/>
      <c r="EP70" s="10"/>
      <c r="EQ70" s="25"/>
      <c r="ER70" s="92"/>
      <c r="ES70" s="10"/>
      <c r="ET70" s="25"/>
      <c r="EU70" s="92"/>
      <c r="EV70" s="10"/>
      <c r="EW70" s="119"/>
      <c r="EX70" s="25"/>
      <c r="EY70" s="92">
        <f t="shared" si="106"/>
        <v>0</v>
      </c>
      <c r="EZ70" s="10">
        <f t="shared" si="107"/>
        <v>0</v>
      </c>
      <c r="FA70" s="25"/>
      <c r="FB70" s="92"/>
      <c r="FC70" s="10"/>
      <c r="FD70" s="25"/>
      <c r="FE70" s="92"/>
      <c r="FF70" s="10"/>
      <c r="FG70" s="119"/>
      <c r="FH70" s="25"/>
      <c r="FI70" s="92"/>
      <c r="FJ70" s="10"/>
      <c r="FK70" s="25"/>
      <c r="FL70" s="92"/>
      <c r="FM70" s="10"/>
      <c r="FN70" s="25"/>
      <c r="FO70" s="92"/>
      <c r="FP70" s="10"/>
      <c r="FQ70" s="119"/>
      <c r="FR70" s="25"/>
      <c r="FS70" s="92"/>
      <c r="FT70" s="10"/>
      <c r="FU70" s="25"/>
      <c r="FV70" s="92"/>
      <c r="FW70" s="10"/>
      <c r="FX70" s="25"/>
      <c r="FY70" s="92"/>
      <c r="FZ70" s="10"/>
      <c r="GA70" s="119"/>
      <c r="GB70" s="25"/>
      <c r="GC70" s="92"/>
      <c r="GD70" s="10"/>
      <c r="GE70" s="25"/>
      <c r="GF70" s="92"/>
      <c r="GG70" s="10"/>
      <c r="GH70" s="25"/>
      <c r="GI70" s="92"/>
      <c r="GJ70" s="10"/>
      <c r="GK70" s="119"/>
      <c r="GL70" s="25"/>
      <c r="GM70" s="92"/>
      <c r="GN70" s="10"/>
      <c r="GO70" s="25"/>
      <c r="GP70" s="92"/>
      <c r="GQ70" s="10"/>
      <c r="GR70" s="25"/>
      <c r="GS70" s="92"/>
      <c r="GT70" s="10"/>
      <c r="GU70" s="119"/>
      <c r="GV70" s="25"/>
      <c r="GW70" s="92"/>
      <c r="GX70" s="10"/>
      <c r="GY70" s="25"/>
      <c r="GZ70" s="92"/>
      <c r="HA70" s="10"/>
      <c r="HB70" s="25"/>
      <c r="HC70" s="92"/>
      <c r="HD70" s="10"/>
      <c r="HE70" s="119"/>
      <c r="HF70" s="25"/>
      <c r="HG70" s="92"/>
      <c r="HH70" s="10"/>
      <c r="HI70" s="25"/>
      <c r="HJ70" s="92"/>
      <c r="HK70" s="10"/>
      <c r="HL70" s="25"/>
      <c r="HM70" s="92"/>
      <c r="HN70" s="10"/>
      <c r="HO70" s="119"/>
      <c r="HP70" s="25"/>
      <c r="HQ70" s="92"/>
      <c r="HR70" s="10"/>
      <c r="HS70" s="25"/>
      <c r="HT70" s="92">
        <f t="shared" si="157"/>
        <v>0</v>
      </c>
      <c r="HU70" s="10">
        <f t="shared" si="158"/>
        <v>0</v>
      </c>
      <c r="HV70" s="25"/>
      <c r="HW70" s="92">
        <f t="shared" si="159"/>
        <v>0</v>
      </c>
      <c r="HX70" s="10">
        <f t="shared" si="160"/>
        <v>0</v>
      </c>
      <c r="HY70" s="119">
        <f t="shared" si="473"/>
        <v>0</v>
      </c>
      <c r="HZ70" s="25"/>
      <c r="IA70" s="92"/>
      <c r="IB70" s="10"/>
      <c r="IC70" s="25"/>
      <c r="ID70" s="92"/>
      <c r="IE70" s="10"/>
      <c r="IF70" s="25"/>
      <c r="IG70" s="92"/>
      <c r="IH70" s="10"/>
      <c r="II70" s="119"/>
      <c r="IJ70" s="25"/>
      <c r="IK70" s="92"/>
      <c r="IL70" s="10"/>
      <c r="IM70" s="25"/>
      <c r="IN70" s="92"/>
      <c r="IO70" s="10"/>
      <c r="IP70" s="25"/>
      <c r="IQ70" s="92"/>
      <c r="IR70" s="10"/>
      <c r="IS70" s="119"/>
      <c r="IT70" s="25"/>
      <c r="IU70" s="92"/>
      <c r="IV70" s="10"/>
      <c r="IW70" s="25">
        <v>1</v>
      </c>
      <c r="IX70" s="92">
        <f t="shared" si="178"/>
        <v>75000</v>
      </c>
      <c r="IY70" s="10">
        <f t="shared" si="179"/>
        <v>125000</v>
      </c>
      <c r="IZ70" s="25"/>
      <c r="JA70" s="92">
        <f t="shared" si="180"/>
        <v>0</v>
      </c>
      <c r="JB70" s="10">
        <f t="shared" si="181"/>
        <v>0</v>
      </c>
      <c r="JC70" s="119">
        <f t="shared" si="476"/>
        <v>1</v>
      </c>
      <c r="JD70" s="25"/>
      <c r="JE70" s="92"/>
      <c r="JF70" s="10"/>
      <c r="JG70" s="25"/>
      <c r="JH70" s="92"/>
      <c r="JI70" s="10"/>
      <c r="JJ70" s="25"/>
      <c r="JK70" s="92"/>
      <c r="JL70" s="10"/>
      <c r="JM70" s="119"/>
      <c r="JN70" s="25"/>
      <c r="JO70" s="92"/>
      <c r="JP70" s="10"/>
      <c r="JQ70" s="25"/>
      <c r="JR70" s="92"/>
      <c r="JS70" s="10"/>
      <c r="JT70" s="25"/>
      <c r="JU70" s="92"/>
      <c r="JV70" s="10"/>
      <c r="JW70" s="119">
        <f>JN70+JQ70+JT70</f>
        <v>0</v>
      </c>
      <c r="JX70" s="25"/>
      <c r="JY70" s="92"/>
      <c r="JZ70" s="10"/>
      <c r="KA70" s="25"/>
      <c r="KB70" s="92"/>
      <c r="KC70" s="10"/>
      <c r="KD70" s="25"/>
      <c r="KE70" s="92"/>
      <c r="KF70" s="10"/>
      <c r="KG70" s="119"/>
      <c r="KH70" s="25"/>
      <c r="KI70" s="92"/>
      <c r="KJ70" s="10"/>
      <c r="KK70" s="25"/>
      <c r="KL70" s="92"/>
      <c r="KM70" s="10"/>
      <c r="KN70" s="25"/>
      <c r="KO70" s="92"/>
      <c r="KP70" s="10"/>
      <c r="KQ70" s="119"/>
      <c r="KR70" s="25"/>
      <c r="KS70" s="92"/>
      <c r="KT70" s="10"/>
      <c r="KU70" s="25"/>
      <c r="KV70" s="92"/>
      <c r="KW70" s="10"/>
      <c r="KX70" s="25"/>
      <c r="KY70" s="92"/>
      <c r="KZ70" s="10"/>
      <c r="LA70" s="119"/>
      <c r="LC70" s="100">
        <f t="shared" si="218"/>
        <v>2</v>
      </c>
      <c r="LD70" s="100">
        <f t="shared" si="5"/>
        <v>250000</v>
      </c>
    </row>
    <row r="71" spans="1:316" x14ac:dyDescent="0.25">
      <c r="A71" s="25" t="s">
        <v>80</v>
      </c>
      <c r="B71" s="12">
        <v>65000</v>
      </c>
      <c r="C71" s="12">
        <v>135000</v>
      </c>
      <c r="D71" s="25"/>
      <c r="E71" s="92">
        <f t="shared" si="445"/>
        <v>0</v>
      </c>
      <c r="F71" s="10">
        <f t="shared" si="446"/>
        <v>0</v>
      </c>
      <c r="G71" s="25"/>
      <c r="H71" s="92">
        <f t="shared" si="447"/>
        <v>0</v>
      </c>
      <c r="I71" s="10">
        <f t="shared" si="448"/>
        <v>0</v>
      </c>
      <c r="J71" s="25"/>
      <c r="K71" s="92">
        <f t="shared" si="449"/>
        <v>0</v>
      </c>
      <c r="L71" s="10">
        <f t="shared" si="450"/>
        <v>0</v>
      </c>
      <c r="M71" s="119">
        <f t="shared" si="451"/>
        <v>0</v>
      </c>
      <c r="N71" s="25"/>
      <c r="O71" s="92">
        <f t="shared" si="8"/>
        <v>0</v>
      </c>
      <c r="P71" s="10">
        <f t="shared" si="9"/>
        <v>0</v>
      </c>
      <c r="Q71" s="25"/>
      <c r="R71" s="92">
        <f t="shared" si="10"/>
        <v>0</v>
      </c>
      <c r="S71" s="10">
        <f t="shared" si="11"/>
        <v>0</v>
      </c>
      <c r="T71" s="25"/>
      <c r="U71" s="92">
        <f t="shared" si="12"/>
        <v>0</v>
      </c>
      <c r="V71" s="10">
        <f t="shared" si="13"/>
        <v>0</v>
      </c>
      <c r="W71" s="119">
        <f t="shared" si="452"/>
        <v>0</v>
      </c>
      <c r="X71" s="25"/>
      <c r="Y71" s="92">
        <f t="shared" si="15"/>
        <v>0</v>
      </c>
      <c r="Z71" s="10">
        <f t="shared" si="16"/>
        <v>0</v>
      </c>
      <c r="AA71" s="25"/>
      <c r="AB71" s="92">
        <f t="shared" si="17"/>
        <v>0</v>
      </c>
      <c r="AC71" s="10">
        <f t="shared" si="18"/>
        <v>0</v>
      </c>
      <c r="AD71" s="25"/>
      <c r="AE71" s="92">
        <f t="shared" si="19"/>
        <v>0</v>
      </c>
      <c r="AF71" s="10">
        <f t="shared" si="20"/>
        <v>0</v>
      </c>
      <c r="AG71" s="119">
        <f t="shared" si="453"/>
        <v>0</v>
      </c>
      <c r="AH71" s="25"/>
      <c r="AI71" s="92">
        <f t="shared" si="22"/>
        <v>0</v>
      </c>
      <c r="AJ71" s="10">
        <f t="shared" si="23"/>
        <v>0</v>
      </c>
      <c r="AK71" s="25"/>
      <c r="AL71" s="92">
        <f t="shared" si="24"/>
        <v>0</v>
      </c>
      <c r="AM71" s="10">
        <f t="shared" si="25"/>
        <v>0</v>
      </c>
      <c r="AN71" s="25"/>
      <c r="AO71" s="92">
        <f t="shared" si="26"/>
        <v>0</v>
      </c>
      <c r="AP71" s="10">
        <f t="shared" si="27"/>
        <v>0</v>
      </c>
      <c r="AQ71" s="119">
        <f t="shared" si="454"/>
        <v>0</v>
      </c>
      <c r="AR71" s="25"/>
      <c r="AS71" s="92">
        <f t="shared" si="29"/>
        <v>0</v>
      </c>
      <c r="AT71" s="10">
        <f t="shared" si="30"/>
        <v>0</v>
      </c>
      <c r="AU71" s="25"/>
      <c r="AV71" s="92">
        <f t="shared" si="31"/>
        <v>0</v>
      </c>
      <c r="AW71" s="10">
        <f t="shared" si="32"/>
        <v>0</v>
      </c>
      <c r="AX71" s="25"/>
      <c r="AY71" s="92">
        <f t="shared" si="33"/>
        <v>0</v>
      </c>
      <c r="AZ71" s="10">
        <f t="shared" si="34"/>
        <v>0</v>
      </c>
      <c r="BA71" s="119">
        <f t="shared" si="455"/>
        <v>0</v>
      </c>
      <c r="BB71" s="25"/>
      <c r="BC71" s="92">
        <f t="shared" si="36"/>
        <v>0</v>
      </c>
      <c r="BD71" s="10">
        <f t="shared" si="37"/>
        <v>0</v>
      </c>
      <c r="BE71" s="25"/>
      <c r="BF71" s="92">
        <f t="shared" si="38"/>
        <v>0</v>
      </c>
      <c r="BG71" s="10">
        <f t="shared" si="39"/>
        <v>0</v>
      </c>
      <c r="BH71" s="25"/>
      <c r="BI71" s="92">
        <f t="shared" si="40"/>
        <v>0</v>
      </c>
      <c r="BJ71" s="10">
        <f t="shared" si="41"/>
        <v>0</v>
      </c>
      <c r="BK71" s="119">
        <f t="shared" si="456"/>
        <v>0</v>
      </c>
      <c r="BL71" s="25"/>
      <c r="BM71" s="92">
        <f t="shared" si="43"/>
        <v>0</v>
      </c>
      <c r="BN71" s="10">
        <f t="shared" si="44"/>
        <v>0</v>
      </c>
      <c r="BO71" s="25"/>
      <c r="BP71" s="92">
        <f t="shared" si="45"/>
        <v>0</v>
      </c>
      <c r="BQ71" s="10">
        <f t="shared" si="46"/>
        <v>0</v>
      </c>
      <c r="BR71" s="25"/>
      <c r="BS71" s="92">
        <f t="shared" si="47"/>
        <v>0</v>
      </c>
      <c r="BT71" s="10">
        <f t="shared" si="48"/>
        <v>0</v>
      </c>
      <c r="BU71" s="119">
        <f t="shared" si="457"/>
        <v>0</v>
      </c>
      <c r="BV71" s="25"/>
      <c r="BW71" s="92">
        <f t="shared" si="50"/>
        <v>0</v>
      </c>
      <c r="BX71" s="10">
        <f t="shared" si="51"/>
        <v>0</v>
      </c>
      <c r="BY71" s="25"/>
      <c r="BZ71" s="92">
        <f t="shared" si="52"/>
        <v>0</v>
      </c>
      <c r="CA71" s="10">
        <f t="shared" si="53"/>
        <v>0</v>
      </c>
      <c r="CB71" s="25"/>
      <c r="CC71" s="92">
        <f t="shared" si="54"/>
        <v>0</v>
      </c>
      <c r="CD71" s="10">
        <f t="shared" si="55"/>
        <v>0</v>
      </c>
      <c r="CE71" s="119">
        <f t="shared" si="458"/>
        <v>0</v>
      </c>
      <c r="CF71" s="25"/>
      <c r="CG71" s="92">
        <f t="shared" si="57"/>
        <v>0</v>
      </c>
      <c r="CH71" s="10">
        <f t="shared" si="58"/>
        <v>0</v>
      </c>
      <c r="CI71" s="25"/>
      <c r="CJ71" s="92">
        <f t="shared" si="59"/>
        <v>0</v>
      </c>
      <c r="CK71" s="10">
        <f t="shared" si="60"/>
        <v>0</v>
      </c>
      <c r="CL71" s="25"/>
      <c r="CM71" s="92">
        <f t="shared" si="61"/>
        <v>0</v>
      </c>
      <c r="CN71" s="10">
        <f t="shared" si="62"/>
        <v>0</v>
      </c>
      <c r="CO71" s="119">
        <f t="shared" si="459"/>
        <v>0</v>
      </c>
      <c r="CP71" s="25"/>
      <c r="CQ71" s="92">
        <f t="shared" si="64"/>
        <v>0</v>
      </c>
      <c r="CR71" s="10">
        <f t="shared" si="65"/>
        <v>0</v>
      </c>
      <c r="CS71" s="25"/>
      <c r="CT71" s="92">
        <f t="shared" si="66"/>
        <v>0</v>
      </c>
      <c r="CU71" s="10">
        <f t="shared" si="67"/>
        <v>0</v>
      </c>
      <c r="CV71" s="25"/>
      <c r="CW71" s="92">
        <f t="shared" si="68"/>
        <v>0</v>
      </c>
      <c r="CX71" s="10">
        <f t="shared" si="69"/>
        <v>0</v>
      </c>
      <c r="CY71" s="119">
        <f t="shared" si="460"/>
        <v>0</v>
      </c>
      <c r="CZ71" s="25"/>
      <c r="DA71" s="92">
        <f t="shared" si="71"/>
        <v>0</v>
      </c>
      <c r="DB71" s="10">
        <f t="shared" si="72"/>
        <v>0</v>
      </c>
      <c r="DC71" s="25"/>
      <c r="DD71" s="92">
        <f t="shared" si="73"/>
        <v>0</v>
      </c>
      <c r="DE71" s="10">
        <f t="shared" si="74"/>
        <v>0</v>
      </c>
      <c r="DF71" s="25"/>
      <c r="DG71" s="92">
        <f t="shared" si="75"/>
        <v>0</v>
      </c>
      <c r="DH71" s="10">
        <f t="shared" si="76"/>
        <v>0</v>
      </c>
      <c r="DI71" s="119">
        <f t="shared" si="461"/>
        <v>0</v>
      </c>
      <c r="DJ71" s="25"/>
      <c r="DK71" s="92">
        <f t="shared" si="78"/>
        <v>0</v>
      </c>
      <c r="DL71" s="10">
        <f t="shared" si="79"/>
        <v>0</v>
      </c>
      <c r="DM71" s="25"/>
      <c r="DN71" s="92">
        <f t="shared" si="80"/>
        <v>0</v>
      </c>
      <c r="DO71" s="10">
        <f t="shared" si="81"/>
        <v>0</v>
      </c>
      <c r="DP71" s="25"/>
      <c r="DQ71" s="92">
        <f t="shared" si="82"/>
        <v>0</v>
      </c>
      <c r="DR71" s="10">
        <f t="shared" si="83"/>
        <v>0</v>
      </c>
      <c r="DS71" s="119">
        <f t="shared" si="462"/>
        <v>0</v>
      </c>
      <c r="DT71" s="25">
        <f>1</f>
        <v>1</v>
      </c>
      <c r="DU71" s="92">
        <f t="shared" si="85"/>
        <v>65000</v>
      </c>
      <c r="DV71" s="10">
        <f t="shared" si="86"/>
        <v>135000</v>
      </c>
      <c r="DW71" s="25"/>
      <c r="DX71" s="92">
        <f t="shared" si="87"/>
        <v>0</v>
      </c>
      <c r="DY71" s="10">
        <f t="shared" si="88"/>
        <v>0</v>
      </c>
      <c r="DZ71" s="25"/>
      <c r="EA71" s="92">
        <f t="shared" si="89"/>
        <v>0</v>
      </c>
      <c r="EB71" s="10">
        <f t="shared" si="90"/>
        <v>0</v>
      </c>
      <c r="EC71" s="119">
        <f t="shared" si="463"/>
        <v>1</v>
      </c>
      <c r="ED71" s="25"/>
      <c r="EE71" s="92">
        <f t="shared" si="92"/>
        <v>0</v>
      </c>
      <c r="EF71" s="10">
        <f t="shared" si="93"/>
        <v>0</v>
      </c>
      <c r="EG71" s="25"/>
      <c r="EH71" s="92">
        <f t="shared" si="94"/>
        <v>0</v>
      </c>
      <c r="EI71" s="10">
        <f t="shared" si="95"/>
        <v>0</v>
      </c>
      <c r="EJ71" s="25"/>
      <c r="EK71" s="92">
        <f t="shared" si="96"/>
        <v>0</v>
      </c>
      <c r="EL71" s="10">
        <f t="shared" si="97"/>
        <v>0</v>
      </c>
      <c r="EM71" s="119">
        <f t="shared" si="464"/>
        <v>0</v>
      </c>
      <c r="EN71" s="25"/>
      <c r="EO71" s="92">
        <f t="shared" si="99"/>
        <v>0</v>
      </c>
      <c r="EP71" s="10">
        <f t="shared" si="100"/>
        <v>0</v>
      </c>
      <c r="EQ71" s="25"/>
      <c r="ER71" s="92">
        <f t="shared" si="101"/>
        <v>0</v>
      </c>
      <c r="ES71" s="10">
        <f t="shared" si="102"/>
        <v>0</v>
      </c>
      <c r="ET71" s="25"/>
      <c r="EU71" s="92">
        <f t="shared" si="225"/>
        <v>0</v>
      </c>
      <c r="EV71" s="10">
        <f t="shared" si="104"/>
        <v>0</v>
      </c>
      <c r="EW71" s="119">
        <f t="shared" si="465"/>
        <v>0</v>
      </c>
      <c r="EX71" s="25"/>
      <c r="EY71" s="92">
        <f t="shared" si="106"/>
        <v>0</v>
      </c>
      <c r="EZ71" s="10">
        <f t="shared" si="107"/>
        <v>0</v>
      </c>
      <c r="FA71" s="25"/>
      <c r="FB71" s="92">
        <f t="shared" si="108"/>
        <v>0</v>
      </c>
      <c r="FC71" s="10">
        <f t="shared" si="109"/>
        <v>0</v>
      </c>
      <c r="FD71" s="25"/>
      <c r="FE71" s="92">
        <f t="shared" si="110"/>
        <v>0</v>
      </c>
      <c r="FF71" s="10">
        <f t="shared" si="111"/>
        <v>0</v>
      </c>
      <c r="FG71" s="119">
        <f t="shared" si="466"/>
        <v>0</v>
      </c>
      <c r="FH71" s="25"/>
      <c r="FI71" s="92">
        <f t="shared" si="113"/>
        <v>0</v>
      </c>
      <c r="FJ71" s="10">
        <f t="shared" si="114"/>
        <v>0</v>
      </c>
      <c r="FK71" s="25"/>
      <c r="FL71" s="92">
        <f t="shared" si="115"/>
        <v>0</v>
      </c>
      <c r="FM71" s="10">
        <f t="shared" si="116"/>
        <v>0</v>
      </c>
      <c r="FN71" s="25"/>
      <c r="FO71" s="92">
        <f t="shared" si="117"/>
        <v>0</v>
      </c>
      <c r="FP71" s="10">
        <f t="shared" si="118"/>
        <v>0</v>
      </c>
      <c r="FQ71" s="119">
        <f t="shared" si="467"/>
        <v>0</v>
      </c>
      <c r="FR71" s="25"/>
      <c r="FS71" s="92">
        <f t="shared" si="120"/>
        <v>0</v>
      </c>
      <c r="FT71" s="10">
        <f t="shared" si="121"/>
        <v>0</v>
      </c>
      <c r="FU71" s="25"/>
      <c r="FV71" s="92">
        <f t="shared" si="122"/>
        <v>0</v>
      </c>
      <c r="FW71" s="10">
        <f t="shared" si="123"/>
        <v>0</v>
      </c>
      <c r="FX71" s="25"/>
      <c r="FY71" s="92">
        <f t="shared" si="124"/>
        <v>0</v>
      </c>
      <c r="FZ71" s="10">
        <f t="shared" si="125"/>
        <v>0</v>
      </c>
      <c r="GA71" s="119">
        <f t="shared" si="468"/>
        <v>0</v>
      </c>
      <c r="GB71" s="25"/>
      <c r="GC71" s="92">
        <f t="shared" si="127"/>
        <v>0</v>
      </c>
      <c r="GD71" s="10">
        <f t="shared" si="128"/>
        <v>0</v>
      </c>
      <c r="GE71" s="25"/>
      <c r="GF71" s="92">
        <f t="shared" si="129"/>
        <v>0</v>
      </c>
      <c r="GG71" s="10">
        <f t="shared" si="130"/>
        <v>0</v>
      </c>
      <c r="GH71" s="25"/>
      <c r="GI71" s="92">
        <f t="shared" si="131"/>
        <v>0</v>
      </c>
      <c r="GJ71" s="10">
        <f t="shared" si="132"/>
        <v>0</v>
      </c>
      <c r="GK71" s="119">
        <f t="shared" si="469"/>
        <v>0</v>
      </c>
      <c r="GL71" s="25"/>
      <c r="GM71" s="92">
        <f t="shared" si="134"/>
        <v>0</v>
      </c>
      <c r="GN71" s="10">
        <f t="shared" si="135"/>
        <v>0</v>
      </c>
      <c r="GO71" s="25"/>
      <c r="GP71" s="92">
        <f t="shared" si="136"/>
        <v>0</v>
      </c>
      <c r="GQ71" s="10">
        <f t="shared" si="137"/>
        <v>0</v>
      </c>
      <c r="GR71" s="25"/>
      <c r="GS71" s="92">
        <f t="shared" si="138"/>
        <v>0</v>
      </c>
      <c r="GT71" s="10">
        <f t="shared" si="139"/>
        <v>0</v>
      </c>
      <c r="GU71" s="119">
        <f t="shared" si="470"/>
        <v>0</v>
      </c>
      <c r="GV71" s="25"/>
      <c r="GW71" s="92">
        <f t="shared" si="141"/>
        <v>0</v>
      </c>
      <c r="GX71" s="10">
        <f t="shared" si="142"/>
        <v>0</v>
      </c>
      <c r="GY71" s="25"/>
      <c r="GZ71" s="92">
        <f t="shared" si="143"/>
        <v>0</v>
      </c>
      <c r="HA71" s="10">
        <f t="shared" si="144"/>
        <v>0</v>
      </c>
      <c r="HB71" s="25"/>
      <c r="HC71" s="92">
        <f t="shared" si="145"/>
        <v>0</v>
      </c>
      <c r="HD71" s="10">
        <f t="shared" si="146"/>
        <v>0</v>
      </c>
      <c r="HE71" s="119">
        <f t="shared" si="471"/>
        <v>0</v>
      </c>
      <c r="HF71" s="25"/>
      <c r="HG71" s="92">
        <f t="shared" si="148"/>
        <v>0</v>
      </c>
      <c r="HH71" s="10">
        <f t="shared" si="149"/>
        <v>0</v>
      </c>
      <c r="HI71" s="25"/>
      <c r="HJ71" s="92">
        <f t="shared" si="150"/>
        <v>0</v>
      </c>
      <c r="HK71" s="10">
        <f t="shared" si="151"/>
        <v>0</v>
      </c>
      <c r="HL71" s="25"/>
      <c r="HM71" s="92">
        <f t="shared" si="152"/>
        <v>0</v>
      </c>
      <c r="HN71" s="10">
        <f t="shared" si="153"/>
        <v>0</v>
      </c>
      <c r="HO71" s="119">
        <f t="shared" si="472"/>
        <v>0</v>
      </c>
      <c r="HP71" s="25"/>
      <c r="HQ71" s="92">
        <f t="shared" si="155"/>
        <v>0</v>
      </c>
      <c r="HR71" s="10">
        <f t="shared" si="156"/>
        <v>0</v>
      </c>
      <c r="HS71" s="25"/>
      <c r="HT71" s="92">
        <f t="shared" si="157"/>
        <v>0</v>
      </c>
      <c r="HU71" s="10">
        <f t="shared" si="158"/>
        <v>0</v>
      </c>
      <c r="HV71" s="25"/>
      <c r="HW71" s="92">
        <f t="shared" si="159"/>
        <v>0</v>
      </c>
      <c r="HX71" s="10">
        <f t="shared" si="160"/>
        <v>0</v>
      </c>
      <c r="HY71" s="119">
        <f t="shared" si="473"/>
        <v>0</v>
      </c>
      <c r="HZ71" s="25"/>
      <c r="IA71" s="92">
        <f t="shared" si="162"/>
        <v>0</v>
      </c>
      <c r="IB71" s="10">
        <f t="shared" si="163"/>
        <v>0</v>
      </c>
      <c r="IC71" s="25"/>
      <c r="ID71" s="92">
        <f t="shared" si="164"/>
        <v>0</v>
      </c>
      <c r="IE71" s="10">
        <f t="shared" si="165"/>
        <v>0</v>
      </c>
      <c r="IF71" s="25"/>
      <c r="IG71" s="92">
        <f t="shared" si="166"/>
        <v>0</v>
      </c>
      <c r="IH71" s="10">
        <f t="shared" si="167"/>
        <v>0</v>
      </c>
      <c r="II71" s="119">
        <f t="shared" si="474"/>
        <v>0</v>
      </c>
      <c r="IJ71" s="25"/>
      <c r="IK71" s="92">
        <f t="shared" si="169"/>
        <v>0</v>
      </c>
      <c r="IL71" s="10">
        <f t="shared" si="170"/>
        <v>0</v>
      </c>
      <c r="IM71" s="25"/>
      <c r="IN71" s="92">
        <f t="shared" si="171"/>
        <v>0</v>
      </c>
      <c r="IO71" s="10">
        <f t="shared" si="172"/>
        <v>0</v>
      </c>
      <c r="IP71" s="25"/>
      <c r="IQ71" s="92">
        <f t="shared" si="173"/>
        <v>0</v>
      </c>
      <c r="IR71" s="10">
        <f t="shared" si="174"/>
        <v>0</v>
      </c>
      <c r="IS71" s="119">
        <f t="shared" si="475"/>
        <v>0</v>
      </c>
      <c r="IT71" s="25"/>
      <c r="IU71" s="92">
        <f t="shared" si="176"/>
        <v>0</v>
      </c>
      <c r="IV71" s="10">
        <f t="shared" si="177"/>
        <v>0</v>
      </c>
      <c r="IW71" s="25"/>
      <c r="IX71" s="92">
        <f t="shared" si="178"/>
        <v>0</v>
      </c>
      <c r="IY71" s="10">
        <f t="shared" si="179"/>
        <v>0</v>
      </c>
      <c r="IZ71" s="25"/>
      <c r="JA71" s="92">
        <f t="shared" si="180"/>
        <v>0</v>
      </c>
      <c r="JB71" s="10">
        <f t="shared" si="181"/>
        <v>0</v>
      </c>
      <c r="JC71" s="119">
        <f t="shared" si="476"/>
        <v>0</v>
      </c>
      <c r="JD71" s="25"/>
      <c r="JE71" s="92">
        <f t="shared" si="183"/>
        <v>0</v>
      </c>
      <c r="JF71" s="10">
        <f t="shared" si="184"/>
        <v>0</v>
      </c>
      <c r="JG71" s="25"/>
      <c r="JH71" s="92">
        <f t="shared" si="185"/>
        <v>0</v>
      </c>
      <c r="JI71" s="10">
        <f t="shared" si="186"/>
        <v>0</v>
      </c>
      <c r="JJ71" s="25"/>
      <c r="JK71" s="92">
        <f t="shared" si="187"/>
        <v>0</v>
      </c>
      <c r="JL71" s="10">
        <f t="shared" si="188"/>
        <v>0</v>
      </c>
      <c r="JM71" s="119">
        <f t="shared" si="477"/>
        <v>0</v>
      </c>
      <c r="JN71" s="25"/>
      <c r="JO71" s="92">
        <f t="shared" si="190"/>
        <v>0</v>
      </c>
      <c r="JP71" s="10">
        <f t="shared" si="191"/>
        <v>0</v>
      </c>
      <c r="JQ71" s="25"/>
      <c r="JR71" s="92">
        <f t="shared" si="192"/>
        <v>0</v>
      </c>
      <c r="JS71" s="10">
        <f t="shared" si="193"/>
        <v>0</v>
      </c>
      <c r="JT71" s="25"/>
      <c r="JU71" s="92">
        <f t="shared" si="194"/>
        <v>0</v>
      </c>
      <c r="JV71" s="10">
        <f t="shared" si="195"/>
        <v>0</v>
      </c>
      <c r="JW71" s="119">
        <f t="shared" si="196"/>
        <v>0</v>
      </c>
      <c r="JX71" s="25"/>
      <c r="JY71" s="92">
        <f t="shared" si="197"/>
        <v>0</v>
      </c>
      <c r="JZ71" s="10">
        <f t="shared" si="198"/>
        <v>0</v>
      </c>
      <c r="KA71" s="25"/>
      <c r="KB71" s="92">
        <f t="shared" si="199"/>
        <v>0</v>
      </c>
      <c r="KC71" s="10">
        <f t="shared" si="200"/>
        <v>0</v>
      </c>
      <c r="KD71" s="25"/>
      <c r="KE71" s="92">
        <f t="shared" si="201"/>
        <v>0</v>
      </c>
      <c r="KF71" s="10">
        <f t="shared" si="202"/>
        <v>0</v>
      </c>
      <c r="KG71" s="119">
        <f t="shared" si="478"/>
        <v>0</v>
      </c>
      <c r="KH71" s="25"/>
      <c r="KI71" s="92">
        <f t="shared" si="204"/>
        <v>0</v>
      </c>
      <c r="KJ71" s="10">
        <f t="shared" si="205"/>
        <v>0</v>
      </c>
      <c r="KK71" s="25"/>
      <c r="KL71" s="92">
        <f t="shared" si="206"/>
        <v>0</v>
      </c>
      <c r="KM71" s="10">
        <f t="shared" si="207"/>
        <v>0</v>
      </c>
      <c r="KN71" s="25"/>
      <c r="KO71" s="92">
        <f t="shared" si="208"/>
        <v>0</v>
      </c>
      <c r="KP71" s="10">
        <f t="shared" si="209"/>
        <v>0</v>
      </c>
      <c r="KQ71" s="119">
        <f t="shared" si="479"/>
        <v>0</v>
      </c>
      <c r="KR71" s="25"/>
      <c r="KS71" s="92">
        <f t="shared" si="211"/>
        <v>0</v>
      </c>
      <c r="KT71" s="10">
        <f t="shared" si="212"/>
        <v>0</v>
      </c>
      <c r="KU71" s="25"/>
      <c r="KV71" s="92">
        <f t="shared" si="213"/>
        <v>0</v>
      </c>
      <c r="KW71" s="10">
        <f t="shared" si="214"/>
        <v>0</v>
      </c>
      <c r="KX71" s="25"/>
      <c r="KY71" s="92">
        <f t="shared" si="215"/>
        <v>0</v>
      </c>
      <c r="KZ71" s="10">
        <f t="shared" si="216"/>
        <v>0</v>
      </c>
      <c r="LA71" s="119">
        <f t="shared" si="480"/>
        <v>0</v>
      </c>
      <c r="LC71" s="100">
        <f t="shared" si="218"/>
        <v>1</v>
      </c>
      <c r="LD71" s="100">
        <f t="shared" si="5"/>
        <v>135000</v>
      </c>
    </row>
    <row r="72" spans="1:316" x14ac:dyDescent="0.25">
      <c r="A72" s="25" t="s">
        <v>112</v>
      </c>
      <c r="B72" s="12">
        <v>110000</v>
      </c>
      <c r="C72" s="12">
        <v>160000</v>
      </c>
      <c r="D72" s="25"/>
      <c r="E72" s="92">
        <f t="shared" si="445"/>
        <v>0</v>
      </c>
      <c r="F72" s="10">
        <f t="shared" si="446"/>
        <v>0</v>
      </c>
      <c r="G72" s="25"/>
      <c r="H72" s="92">
        <f t="shared" si="447"/>
        <v>0</v>
      </c>
      <c r="I72" s="10">
        <f t="shared" si="448"/>
        <v>0</v>
      </c>
      <c r="J72" s="25"/>
      <c r="K72" s="92">
        <f t="shared" si="449"/>
        <v>0</v>
      </c>
      <c r="L72" s="10">
        <f t="shared" si="450"/>
        <v>0</v>
      </c>
      <c r="M72" s="119">
        <f t="shared" si="451"/>
        <v>0</v>
      </c>
      <c r="N72" s="25"/>
      <c r="O72" s="92">
        <f t="shared" si="8"/>
        <v>0</v>
      </c>
      <c r="P72" s="10">
        <f t="shared" si="9"/>
        <v>0</v>
      </c>
      <c r="Q72" s="25"/>
      <c r="R72" s="92">
        <f t="shared" si="10"/>
        <v>0</v>
      </c>
      <c r="S72" s="10">
        <f t="shared" si="11"/>
        <v>0</v>
      </c>
      <c r="T72" s="25"/>
      <c r="U72" s="92">
        <f t="shared" si="12"/>
        <v>0</v>
      </c>
      <c r="V72" s="10">
        <f t="shared" si="13"/>
        <v>0</v>
      </c>
      <c r="W72" s="119">
        <f t="shared" si="452"/>
        <v>0</v>
      </c>
      <c r="X72" s="25"/>
      <c r="Y72" s="92">
        <f t="shared" si="15"/>
        <v>0</v>
      </c>
      <c r="Z72" s="10">
        <f t="shared" si="16"/>
        <v>0</v>
      </c>
      <c r="AA72" s="25"/>
      <c r="AB72" s="92">
        <f t="shared" si="17"/>
        <v>0</v>
      </c>
      <c r="AC72" s="10">
        <f t="shared" si="18"/>
        <v>0</v>
      </c>
      <c r="AD72" s="25"/>
      <c r="AE72" s="92">
        <f t="shared" si="19"/>
        <v>0</v>
      </c>
      <c r="AF72" s="10">
        <f t="shared" si="20"/>
        <v>0</v>
      </c>
      <c r="AG72" s="119">
        <f t="shared" si="453"/>
        <v>0</v>
      </c>
      <c r="AH72" s="25"/>
      <c r="AI72" s="92">
        <f t="shared" si="22"/>
        <v>0</v>
      </c>
      <c r="AJ72" s="10">
        <f t="shared" si="23"/>
        <v>0</v>
      </c>
      <c r="AK72" s="25"/>
      <c r="AL72" s="92">
        <f t="shared" si="24"/>
        <v>0</v>
      </c>
      <c r="AM72" s="10">
        <f t="shared" si="25"/>
        <v>0</v>
      </c>
      <c r="AN72" s="25"/>
      <c r="AO72" s="92">
        <f t="shared" si="26"/>
        <v>0</v>
      </c>
      <c r="AP72" s="10">
        <f t="shared" si="27"/>
        <v>0</v>
      </c>
      <c r="AQ72" s="119">
        <f t="shared" si="454"/>
        <v>0</v>
      </c>
      <c r="AR72" s="25"/>
      <c r="AS72" s="92">
        <f t="shared" si="29"/>
        <v>0</v>
      </c>
      <c r="AT72" s="10">
        <f t="shared" si="30"/>
        <v>0</v>
      </c>
      <c r="AU72" s="25"/>
      <c r="AV72" s="92">
        <f t="shared" si="31"/>
        <v>0</v>
      </c>
      <c r="AW72" s="10">
        <f t="shared" si="32"/>
        <v>0</v>
      </c>
      <c r="AX72" s="25"/>
      <c r="AY72" s="92">
        <f t="shared" si="33"/>
        <v>0</v>
      </c>
      <c r="AZ72" s="10">
        <f t="shared" si="34"/>
        <v>0</v>
      </c>
      <c r="BA72" s="119">
        <f t="shared" si="455"/>
        <v>0</v>
      </c>
      <c r="BB72" s="25"/>
      <c r="BC72" s="92">
        <f t="shared" si="36"/>
        <v>0</v>
      </c>
      <c r="BD72" s="10">
        <f t="shared" si="37"/>
        <v>0</v>
      </c>
      <c r="BE72" s="25"/>
      <c r="BF72" s="92">
        <f t="shared" si="38"/>
        <v>0</v>
      </c>
      <c r="BG72" s="10">
        <f t="shared" si="39"/>
        <v>0</v>
      </c>
      <c r="BH72" s="25"/>
      <c r="BI72" s="92">
        <f t="shared" si="40"/>
        <v>0</v>
      </c>
      <c r="BJ72" s="10">
        <f t="shared" si="41"/>
        <v>0</v>
      </c>
      <c r="BK72" s="119">
        <f t="shared" si="456"/>
        <v>0</v>
      </c>
      <c r="BL72" s="25"/>
      <c r="BM72" s="92">
        <f t="shared" si="43"/>
        <v>0</v>
      </c>
      <c r="BN72" s="10">
        <f t="shared" si="44"/>
        <v>0</v>
      </c>
      <c r="BO72" s="25"/>
      <c r="BP72" s="92">
        <f t="shared" si="45"/>
        <v>0</v>
      </c>
      <c r="BQ72" s="10">
        <f t="shared" si="46"/>
        <v>0</v>
      </c>
      <c r="BR72" s="25"/>
      <c r="BS72" s="92">
        <f t="shared" si="47"/>
        <v>0</v>
      </c>
      <c r="BT72" s="10">
        <f t="shared" si="48"/>
        <v>0</v>
      </c>
      <c r="BU72" s="119">
        <f t="shared" si="457"/>
        <v>0</v>
      </c>
      <c r="BV72" s="25"/>
      <c r="BW72" s="92">
        <f t="shared" si="50"/>
        <v>0</v>
      </c>
      <c r="BX72" s="10">
        <f t="shared" si="51"/>
        <v>0</v>
      </c>
      <c r="BY72" s="25"/>
      <c r="BZ72" s="92">
        <f t="shared" si="52"/>
        <v>0</v>
      </c>
      <c r="CA72" s="10">
        <f t="shared" si="53"/>
        <v>0</v>
      </c>
      <c r="CB72" s="25"/>
      <c r="CC72" s="92">
        <f t="shared" si="54"/>
        <v>0</v>
      </c>
      <c r="CD72" s="10">
        <f t="shared" si="55"/>
        <v>0</v>
      </c>
      <c r="CE72" s="119">
        <f t="shared" si="458"/>
        <v>0</v>
      </c>
      <c r="CF72" s="25"/>
      <c r="CG72" s="92">
        <f t="shared" si="57"/>
        <v>0</v>
      </c>
      <c r="CH72" s="10">
        <f t="shared" si="58"/>
        <v>0</v>
      </c>
      <c r="CI72" s="25"/>
      <c r="CJ72" s="92">
        <f t="shared" si="59"/>
        <v>0</v>
      </c>
      <c r="CK72" s="10">
        <f t="shared" si="60"/>
        <v>0</v>
      </c>
      <c r="CL72" s="25"/>
      <c r="CM72" s="92">
        <f t="shared" si="61"/>
        <v>0</v>
      </c>
      <c r="CN72" s="10">
        <f t="shared" si="62"/>
        <v>0</v>
      </c>
      <c r="CO72" s="119">
        <f t="shared" si="459"/>
        <v>0</v>
      </c>
      <c r="CP72" s="25"/>
      <c r="CQ72" s="92">
        <f t="shared" si="64"/>
        <v>0</v>
      </c>
      <c r="CR72" s="10">
        <f t="shared" si="65"/>
        <v>0</v>
      </c>
      <c r="CS72" s="25"/>
      <c r="CT72" s="92">
        <f t="shared" si="66"/>
        <v>0</v>
      </c>
      <c r="CU72" s="10">
        <f t="shared" si="67"/>
        <v>0</v>
      </c>
      <c r="CV72" s="25"/>
      <c r="CW72" s="92">
        <f t="shared" si="68"/>
        <v>0</v>
      </c>
      <c r="CX72" s="10">
        <f t="shared" si="69"/>
        <v>0</v>
      </c>
      <c r="CY72" s="119">
        <f t="shared" si="460"/>
        <v>0</v>
      </c>
      <c r="CZ72" s="25"/>
      <c r="DA72" s="92">
        <f t="shared" si="71"/>
        <v>0</v>
      </c>
      <c r="DB72" s="10">
        <f t="shared" si="72"/>
        <v>0</v>
      </c>
      <c r="DC72" s="25"/>
      <c r="DD72" s="92">
        <f t="shared" si="73"/>
        <v>0</v>
      </c>
      <c r="DE72" s="10">
        <f t="shared" si="74"/>
        <v>0</v>
      </c>
      <c r="DF72" s="25"/>
      <c r="DG72" s="92">
        <f t="shared" si="75"/>
        <v>0</v>
      </c>
      <c r="DH72" s="10">
        <f t="shared" si="76"/>
        <v>0</v>
      </c>
      <c r="DI72" s="119">
        <f t="shared" si="461"/>
        <v>0</v>
      </c>
      <c r="DJ72" s="25"/>
      <c r="DK72" s="92">
        <f t="shared" si="78"/>
        <v>0</v>
      </c>
      <c r="DL72" s="10">
        <f t="shared" si="79"/>
        <v>0</v>
      </c>
      <c r="DM72" s="25"/>
      <c r="DN72" s="92">
        <f t="shared" si="80"/>
        <v>0</v>
      </c>
      <c r="DO72" s="10">
        <f t="shared" si="81"/>
        <v>0</v>
      </c>
      <c r="DP72" s="25"/>
      <c r="DQ72" s="92">
        <f t="shared" si="82"/>
        <v>0</v>
      </c>
      <c r="DR72" s="10">
        <f t="shared" si="83"/>
        <v>0</v>
      </c>
      <c r="DS72" s="119">
        <f t="shared" si="462"/>
        <v>0</v>
      </c>
      <c r="DT72" s="25"/>
      <c r="DU72" s="92">
        <f t="shared" si="85"/>
        <v>0</v>
      </c>
      <c r="DV72" s="10">
        <f t="shared" si="86"/>
        <v>0</v>
      </c>
      <c r="DW72" s="25"/>
      <c r="DX72" s="92">
        <f t="shared" si="87"/>
        <v>0</v>
      </c>
      <c r="DY72" s="10">
        <f t="shared" si="88"/>
        <v>0</v>
      </c>
      <c r="DZ72" s="25"/>
      <c r="EA72" s="92">
        <f t="shared" si="89"/>
        <v>0</v>
      </c>
      <c r="EB72" s="10">
        <f t="shared" si="90"/>
        <v>0</v>
      </c>
      <c r="EC72" s="119">
        <f t="shared" si="463"/>
        <v>0</v>
      </c>
      <c r="ED72" s="25"/>
      <c r="EE72" s="92">
        <f t="shared" si="92"/>
        <v>0</v>
      </c>
      <c r="EF72" s="10">
        <f t="shared" si="93"/>
        <v>0</v>
      </c>
      <c r="EG72" s="25"/>
      <c r="EH72" s="92">
        <f t="shared" si="94"/>
        <v>0</v>
      </c>
      <c r="EI72" s="10">
        <f t="shared" si="95"/>
        <v>0</v>
      </c>
      <c r="EJ72" s="25"/>
      <c r="EK72" s="92">
        <f t="shared" si="96"/>
        <v>0</v>
      </c>
      <c r="EL72" s="10">
        <f t="shared" si="97"/>
        <v>0</v>
      </c>
      <c r="EM72" s="119">
        <f t="shared" si="464"/>
        <v>0</v>
      </c>
      <c r="EN72" s="25"/>
      <c r="EO72" s="92">
        <f t="shared" si="99"/>
        <v>0</v>
      </c>
      <c r="EP72" s="10">
        <f t="shared" si="100"/>
        <v>0</v>
      </c>
      <c r="EQ72" s="25"/>
      <c r="ER72" s="92">
        <f t="shared" si="101"/>
        <v>0</v>
      </c>
      <c r="ES72" s="10">
        <f t="shared" si="102"/>
        <v>0</v>
      </c>
      <c r="ET72" s="25"/>
      <c r="EU72" s="92">
        <f t="shared" si="225"/>
        <v>0</v>
      </c>
      <c r="EV72" s="10">
        <f t="shared" si="104"/>
        <v>0</v>
      </c>
      <c r="EW72" s="119">
        <f t="shared" si="465"/>
        <v>0</v>
      </c>
      <c r="EX72" s="25"/>
      <c r="EY72" s="92">
        <f t="shared" si="106"/>
        <v>0</v>
      </c>
      <c r="EZ72" s="10">
        <f t="shared" si="107"/>
        <v>0</v>
      </c>
      <c r="FA72" s="25"/>
      <c r="FB72" s="92">
        <f t="shared" si="108"/>
        <v>0</v>
      </c>
      <c r="FC72" s="10">
        <f t="shared" si="109"/>
        <v>0</v>
      </c>
      <c r="FD72" s="25"/>
      <c r="FE72" s="92">
        <f t="shared" si="110"/>
        <v>0</v>
      </c>
      <c r="FF72" s="10">
        <f t="shared" si="111"/>
        <v>0</v>
      </c>
      <c r="FG72" s="119">
        <f t="shared" si="466"/>
        <v>0</v>
      </c>
      <c r="FH72" s="25"/>
      <c r="FI72" s="92">
        <f t="shared" si="113"/>
        <v>0</v>
      </c>
      <c r="FJ72" s="10">
        <f t="shared" si="114"/>
        <v>0</v>
      </c>
      <c r="FK72" s="25"/>
      <c r="FL72" s="92">
        <f t="shared" si="115"/>
        <v>0</v>
      </c>
      <c r="FM72" s="10">
        <f t="shared" si="116"/>
        <v>0</v>
      </c>
      <c r="FN72" s="25"/>
      <c r="FO72" s="92">
        <f t="shared" si="117"/>
        <v>0</v>
      </c>
      <c r="FP72" s="10">
        <f t="shared" si="118"/>
        <v>0</v>
      </c>
      <c r="FQ72" s="119">
        <f t="shared" si="467"/>
        <v>0</v>
      </c>
      <c r="FR72" s="25"/>
      <c r="FS72" s="92">
        <f t="shared" si="120"/>
        <v>0</v>
      </c>
      <c r="FT72" s="10">
        <f t="shared" si="121"/>
        <v>0</v>
      </c>
      <c r="FU72" s="25"/>
      <c r="FV72" s="92">
        <f t="shared" si="122"/>
        <v>0</v>
      </c>
      <c r="FW72" s="10">
        <f t="shared" si="123"/>
        <v>0</v>
      </c>
      <c r="FX72" s="25"/>
      <c r="FY72" s="92">
        <f t="shared" si="124"/>
        <v>0</v>
      </c>
      <c r="FZ72" s="10">
        <f t="shared" si="125"/>
        <v>0</v>
      </c>
      <c r="GA72" s="119">
        <f t="shared" si="468"/>
        <v>0</v>
      </c>
      <c r="GB72" s="25"/>
      <c r="GC72" s="92">
        <f t="shared" si="127"/>
        <v>0</v>
      </c>
      <c r="GD72" s="10">
        <f t="shared" si="128"/>
        <v>0</v>
      </c>
      <c r="GE72" s="25"/>
      <c r="GF72" s="92">
        <f t="shared" si="129"/>
        <v>0</v>
      </c>
      <c r="GG72" s="10">
        <f t="shared" si="130"/>
        <v>0</v>
      </c>
      <c r="GH72" s="25"/>
      <c r="GI72" s="92">
        <f t="shared" si="131"/>
        <v>0</v>
      </c>
      <c r="GJ72" s="10">
        <f t="shared" si="132"/>
        <v>0</v>
      </c>
      <c r="GK72" s="119">
        <f t="shared" si="469"/>
        <v>0</v>
      </c>
      <c r="GL72" s="25"/>
      <c r="GM72" s="92">
        <f t="shared" si="134"/>
        <v>0</v>
      </c>
      <c r="GN72" s="10">
        <f t="shared" si="135"/>
        <v>0</v>
      </c>
      <c r="GO72" s="25"/>
      <c r="GP72" s="92">
        <f t="shared" si="136"/>
        <v>0</v>
      </c>
      <c r="GQ72" s="10">
        <f t="shared" si="137"/>
        <v>0</v>
      </c>
      <c r="GR72" s="25"/>
      <c r="GS72" s="92">
        <f t="shared" si="138"/>
        <v>0</v>
      </c>
      <c r="GT72" s="10">
        <f t="shared" si="139"/>
        <v>0</v>
      </c>
      <c r="GU72" s="119">
        <f t="shared" si="470"/>
        <v>0</v>
      </c>
      <c r="GV72" s="25"/>
      <c r="GW72" s="92">
        <f t="shared" si="141"/>
        <v>0</v>
      </c>
      <c r="GX72" s="10">
        <f t="shared" si="142"/>
        <v>0</v>
      </c>
      <c r="GY72" s="25"/>
      <c r="GZ72" s="92">
        <f t="shared" si="143"/>
        <v>0</v>
      </c>
      <c r="HA72" s="10">
        <f t="shared" si="144"/>
        <v>0</v>
      </c>
      <c r="HB72" s="25"/>
      <c r="HC72" s="92">
        <f t="shared" si="145"/>
        <v>0</v>
      </c>
      <c r="HD72" s="10">
        <f t="shared" si="146"/>
        <v>0</v>
      </c>
      <c r="HE72" s="119">
        <f t="shared" si="471"/>
        <v>0</v>
      </c>
      <c r="HF72" s="25"/>
      <c r="HG72" s="92">
        <f t="shared" si="148"/>
        <v>0</v>
      </c>
      <c r="HH72" s="10">
        <f t="shared" si="149"/>
        <v>0</v>
      </c>
      <c r="HI72" s="25"/>
      <c r="HJ72" s="92">
        <f t="shared" si="150"/>
        <v>0</v>
      </c>
      <c r="HK72" s="10">
        <f t="shared" si="151"/>
        <v>0</v>
      </c>
      <c r="HL72" s="25"/>
      <c r="HM72" s="92">
        <f t="shared" si="152"/>
        <v>0</v>
      </c>
      <c r="HN72" s="10">
        <f t="shared" si="153"/>
        <v>0</v>
      </c>
      <c r="HO72" s="119">
        <f t="shared" si="472"/>
        <v>0</v>
      </c>
      <c r="HP72" s="25"/>
      <c r="HQ72" s="92">
        <f t="shared" si="155"/>
        <v>0</v>
      </c>
      <c r="HR72" s="10">
        <f t="shared" si="156"/>
        <v>0</v>
      </c>
      <c r="HS72" s="25"/>
      <c r="HT72" s="92">
        <f t="shared" si="157"/>
        <v>0</v>
      </c>
      <c r="HU72" s="10">
        <f t="shared" si="158"/>
        <v>0</v>
      </c>
      <c r="HV72" s="25"/>
      <c r="HW72" s="92">
        <f t="shared" si="159"/>
        <v>0</v>
      </c>
      <c r="HX72" s="10">
        <f t="shared" si="160"/>
        <v>0</v>
      </c>
      <c r="HY72" s="119">
        <f t="shared" si="473"/>
        <v>0</v>
      </c>
      <c r="HZ72" s="25"/>
      <c r="IA72" s="92">
        <f t="shared" si="162"/>
        <v>0</v>
      </c>
      <c r="IB72" s="10">
        <f t="shared" si="163"/>
        <v>0</v>
      </c>
      <c r="IC72" s="25"/>
      <c r="ID72" s="92">
        <f t="shared" si="164"/>
        <v>0</v>
      </c>
      <c r="IE72" s="10">
        <f t="shared" si="165"/>
        <v>0</v>
      </c>
      <c r="IF72" s="25"/>
      <c r="IG72" s="92">
        <f t="shared" si="166"/>
        <v>0</v>
      </c>
      <c r="IH72" s="10">
        <f t="shared" si="167"/>
        <v>0</v>
      </c>
      <c r="II72" s="119">
        <f t="shared" si="474"/>
        <v>0</v>
      </c>
      <c r="IJ72" s="25"/>
      <c r="IK72" s="92">
        <f t="shared" si="169"/>
        <v>0</v>
      </c>
      <c r="IL72" s="10">
        <f t="shared" si="170"/>
        <v>0</v>
      </c>
      <c r="IM72" s="25"/>
      <c r="IN72" s="92">
        <f t="shared" si="171"/>
        <v>0</v>
      </c>
      <c r="IO72" s="10">
        <f t="shared" si="172"/>
        <v>0</v>
      </c>
      <c r="IP72" s="25"/>
      <c r="IQ72" s="92">
        <f t="shared" si="173"/>
        <v>0</v>
      </c>
      <c r="IR72" s="10">
        <f t="shared" si="174"/>
        <v>0</v>
      </c>
      <c r="IS72" s="119">
        <f t="shared" si="475"/>
        <v>0</v>
      </c>
      <c r="IT72" s="25"/>
      <c r="IU72" s="92">
        <f t="shared" si="176"/>
        <v>0</v>
      </c>
      <c r="IV72" s="10">
        <f t="shared" si="177"/>
        <v>0</v>
      </c>
      <c r="IW72" s="25"/>
      <c r="IX72" s="92">
        <f t="shared" si="178"/>
        <v>0</v>
      </c>
      <c r="IY72" s="10">
        <f t="shared" si="179"/>
        <v>0</v>
      </c>
      <c r="IZ72" s="25"/>
      <c r="JA72" s="92">
        <f t="shared" si="180"/>
        <v>0</v>
      </c>
      <c r="JB72" s="10">
        <f t="shared" si="181"/>
        <v>0</v>
      </c>
      <c r="JC72" s="119">
        <f t="shared" si="476"/>
        <v>0</v>
      </c>
      <c r="JD72" s="25"/>
      <c r="JE72" s="92">
        <f t="shared" si="183"/>
        <v>0</v>
      </c>
      <c r="JF72" s="10">
        <f t="shared" si="184"/>
        <v>0</v>
      </c>
      <c r="JG72" s="25"/>
      <c r="JH72" s="92">
        <f t="shared" si="185"/>
        <v>0</v>
      </c>
      <c r="JI72" s="10">
        <f t="shared" si="186"/>
        <v>0</v>
      </c>
      <c r="JJ72" s="25"/>
      <c r="JK72" s="92">
        <f t="shared" si="187"/>
        <v>0</v>
      </c>
      <c r="JL72" s="10">
        <f t="shared" si="188"/>
        <v>0</v>
      </c>
      <c r="JM72" s="119">
        <f t="shared" si="477"/>
        <v>0</v>
      </c>
      <c r="JN72" s="25"/>
      <c r="JO72" s="92">
        <f t="shared" si="190"/>
        <v>0</v>
      </c>
      <c r="JP72" s="10">
        <f t="shared" si="191"/>
        <v>0</v>
      </c>
      <c r="JQ72" s="25"/>
      <c r="JR72" s="92">
        <f t="shared" si="192"/>
        <v>0</v>
      </c>
      <c r="JS72" s="10">
        <f t="shared" si="193"/>
        <v>0</v>
      </c>
      <c r="JT72" s="25"/>
      <c r="JU72" s="92">
        <f t="shared" si="194"/>
        <v>0</v>
      </c>
      <c r="JV72" s="10">
        <f t="shared" si="195"/>
        <v>0</v>
      </c>
      <c r="JW72" s="119">
        <f t="shared" ref="JW72:JW101" si="481">JN72+JQ72+JT72</f>
        <v>0</v>
      </c>
      <c r="JX72" s="25"/>
      <c r="JY72" s="92">
        <f t="shared" si="197"/>
        <v>0</v>
      </c>
      <c r="JZ72" s="10">
        <f t="shared" si="198"/>
        <v>0</v>
      </c>
      <c r="KA72" s="25"/>
      <c r="KB72" s="92">
        <f t="shared" si="199"/>
        <v>0</v>
      </c>
      <c r="KC72" s="10">
        <f t="shared" si="200"/>
        <v>0</v>
      </c>
      <c r="KD72" s="25"/>
      <c r="KE72" s="92">
        <f t="shared" si="201"/>
        <v>0</v>
      </c>
      <c r="KF72" s="10">
        <f t="shared" si="202"/>
        <v>0</v>
      </c>
      <c r="KG72" s="119">
        <f t="shared" si="478"/>
        <v>0</v>
      </c>
      <c r="KH72" s="25"/>
      <c r="KI72" s="92">
        <f t="shared" si="204"/>
        <v>0</v>
      </c>
      <c r="KJ72" s="10">
        <f t="shared" si="205"/>
        <v>0</v>
      </c>
      <c r="KK72" s="25"/>
      <c r="KL72" s="92">
        <f t="shared" si="206"/>
        <v>0</v>
      </c>
      <c r="KM72" s="10">
        <f t="shared" si="207"/>
        <v>0</v>
      </c>
      <c r="KN72" s="25"/>
      <c r="KO72" s="92">
        <f t="shared" si="208"/>
        <v>0</v>
      </c>
      <c r="KP72" s="10">
        <f t="shared" si="209"/>
        <v>0</v>
      </c>
      <c r="KQ72" s="119">
        <f t="shared" si="479"/>
        <v>0</v>
      </c>
      <c r="KR72" s="25"/>
      <c r="KS72" s="92">
        <f t="shared" si="211"/>
        <v>0</v>
      </c>
      <c r="KT72" s="10">
        <f t="shared" si="212"/>
        <v>0</v>
      </c>
      <c r="KU72" s="25"/>
      <c r="KV72" s="92">
        <f t="shared" si="213"/>
        <v>0</v>
      </c>
      <c r="KW72" s="10">
        <f t="shared" si="214"/>
        <v>0</v>
      </c>
      <c r="KX72" s="25"/>
      <c r="KY72" s="92">
        <f t="shared" si="215"/>
        <v>0</v>
      </c>
      <c r="KZ72" s="10">
        <f t="shared" si="216"/>
        <v>0</v>
      </c>
      <c r="LA72" s="119">
        <f t="shared" si="480"/>
        <v>0</v>
      </c>
      <c r="LC72" s="100">
        <f t="shared" si="218"/>
        <v>0</v>
      </c>
      <c r="LD72" s="100">
        <f t="shared" si="5"/>
        <v>0</v>
      </c>
    </row>
    <row r="73" spans="1:316" x14ac:dyDescent="0.25">
      <c r="A73" s="25" t="s">
        <v>113</v>
      </c>
      <c r="B73" s="12">
        <v>150000</v>
      </c>
      <c r="C73" s="12">
        <v>200000</v>
      </c>
      <c r="D73" s="25"/>
      <c r="E73" s="92">
        <f t="shared" si="445"/>
        <v>0</v>
      </c>
      <c r="F73" s="10">
        <f t="shared" si="446"/>
        <v>0</v>
      </c>
      <c r="G73" s="25"/>
      <c r="H73" s="92">
        <f t="shared" si="447"/>
        <v>0</v>
      </c>
      <c r="I73" s="10">
        <f t="shared" si="448"/>
        <v>0</v>
      </c>
      <c r="J73" s="25"/>
      <c r="K73" s="92">
        <f t="shared" si="449"/>
        <v>0</v>
      </c>
      <c r="L73" s="10">
        <f t="shared" si="450"/>
        <v>0</v>
      </c>
      <c r="M73" s="119">
        <f t="shared" si="451"/>
        <v>0</v>
      </c>
      <c r="N73" s="25"/>
      <c r="O73" s="92">
        <f t="shared" si="8"/>
        <v>0</v>
      </c>
      <c r="P73" s="10">
        <f t="shared" si="9"/>
        <v>0</v>
      </c>
      <c r="Q73" s="25"/>
      <c r="R73" s="92">
        <f t="shared" si="10"/>
        <v>0</v>
      </c>
      <c r="S73" s="10">
        <f t="shared" si="11"/>
        <v>0</v>
      </c>
      <c r="T73" s="25"/>
      <c r="U73" s="92">
        <f t="shared" si="12"/>
        <v>0</v>
      </c>
      <c r="V73" s="10">
        <f t="shared" si="13"/>
        <v>0</v>
      </c>
      <c r="W73" s="119">
        <f t="shared" si="452"/>
        <v>0</v>
      </c>
      <c r="X73" s="25"/>
      <c r="Y73" s="92">
        <f t="shared" si="15"/>
        <v>0</v>
      </c>
      <c r="Z73" s="10">
        <f t="shared" si="16"/>
        <v>0</v>
      </c>
      <c r="AA73" s="25"/>
      <c r="AB73" s="92">
        <f t="shared" si="17"/>
        <v>0</v>
      </c>
      <c r="AC73" s="10">
        <f t="shared" si="18"/>
        <v>0</v>
      </c>
      <c r="AD73" s="25"/>
      <c r="AE73" s="92">
        <f t="shared" si="19"/>
        <v>0</v>
      </c>
      <c r="AF73" s="10">
        <f t="shared" si="20"/>
        <v>0</v>
      </c>
      <c r="AG73" s="119">
        <f t="shared" si="453"/>
        <v>0</v>
      </c>
      <c r="AH73" s="25"/>
      <c r="AI73" s="92">
        <f t="shared" si="22"/>
        <v>0</v>
      </c>
      <c r="AJ73" s="10">
        <f t="shared" si="23"/>
        <v>0</v>
      </c>
      <c r="AK73" s="25"/>
      <c r="AL73" s="92">
        <f t="shared" si="24"/>
        <v>0</v>
      </c>
      <c r="AM73" s="10">
        <f t="shared" si="25"/>
        <v>0</v>
      </c>
      <c r="AN73" s="25"/>
      <c r="AO73" s="92">
        <f t="shared" si="26"/>
        <v>0</v>
      </c>
      <c r="AP73" s="10">
        <f t="shared" si="27"/>
        <v>0</v>
      </c>
      <c r="AQ73" s="119">
        <f t="shared" si="454"/>
        <v>0</v>
      </c>
      <c r="AR73" s="25"/>
      <c r="AS73" s="92">
        <f t="shared" si="29"/>
        <v>0</v>
      </c>
      <c r="AT73" s="10">
        <f t="shared" si="30"/>
        <v>0</v>
      </c>
      <c r="AU73" s="25"/>
      <c r="AV73" s="92">
        <f t="shared" si="31"/>
        <v>0</v>
      </c>
      <c r="AW73" s="10">
        <f t="shared" si="32"/>
        <v>0</v>
      </c>
      <c r="AX73" s="25"/>
      <c r="AY73" s="92">
        <f t="shared" si="33"/>
        <v>0</v>
      </c>
      <c r="AZ73" s="10">
        <f t="shared" si="34"/>
        <v>0</v>
      </c>
      <c r="BA73" s="119">
        <f t="shared" si="455"/>
        <v>0</v>
      </c>
      <c r="BB73" s="25"/>
      <c r="BC73" s="92">
        <f t="shared" si="36"/>
        <v>0</v>
      </c>
      <c r="BD73" s="10">
        <f t="shared" si="37"/>
        <v>0</v>
      </c>
      <c r="BE73" s="25"/>
      <c r="BF73" s="92">
        <f t="shared" si="38"/>
        <v>0</v>
      </c>
      <c r="BG73" s="10">
        <f t="shared" si="39"/>
        <v>0</v>
      </c>
      <c r="BH73" s="25"/>
      <c r="BI73" s="92">
        <f t="shared" si="40"/>
        <v>0</v>
      </c>
      <c r="BJ73" s="10">
        <f t="shared" si="41"/>
        <v>0</v>
      </c>
      <c r="BK73" s="119">
        <f t="shared" si="456"/>
        <v>0</v>
      </c>
      <c r="BL73" s="25"/>
      <c r="BM73" s="92">
        <f t="shared" si="43"/>
        <v>0</v>
      </c>
      <c r="BN73" s="10">
        <f t="shared" si="44"/>
        <v>0</v>
      </c>
      <c r="BO73" s="25"/>
      <c r="BP73" s="92">
        <f t="shared" si="45"/>
        <v>0</v>
      </c>
      <c r="BQ73" s="10">
        <f t="shared" si="46"/>
        <v>0</v>
      </c>
      <c r="BR73" s="25"/>
      <c r="BS73" s="92">
        <f t="shared" si="47"/>
        <v>0</v>
      </c>
      <c r="BT73" s="10">
        <f t="shared" si="48"/>
        <v>0</v>
      </c>
      <c r="BU73" s="119">
        <f t="shared" si="457"/>
        <v>0</v>
      </c>
      <c r="BV73" s="25"/>
      <c r="BW73" s="92">
        <f t="shared" si="50"/>
        <v>0</v>
      </c>
      <c r="BX73" s="10">
        <f t="shared" si="51"/>
        <v>0</v>
      </c>
      <c r="BY73" s="25"/>
      <c r="BZ73" s="92">
        <f t="shared" si="52"/>
        <v>0</v>
      </c>
      <c r="CA73" s="10">
        <f t="shared" si="53"/>
        <v>0</v>
      </c>
      <c r="CB73" s="25"/>
      <c r="CC73" s="92">
        <f t="shared" si="54"/>
        <v>0</v>
      </c>
      <c r="CD73" s="10">
        <f t="shared" si="55"/>
        <v>0</v>
      </c>
      <c r="CE73" s="119">
        <f t="shared" si="458"/>
        <v>0</v>
      </c>
      <c r="CF73" s="25"/>
      <c r="CG73" s="92">
        <f t="shared" si="57"/>
        <v>0</v>
      </c>
      <c r="CH73" s="10">
        <f t="shared" si="58"/>
        <v>0</v>
      </c>
      <c r="CI73" s="25"/>
      <c r="CJ73" s="92">
        <f t="shared" si="59"/>
        <v>0</v>
      </c>
      <c r="CK73" s="10">
        <f t="shared" si="60"/>
        <v>0</v>
      </c>
      <c r="CL73" s="25"/>
      <c r="CM73" s="92">
        <f t="shared" si="61"/>
        <v>0</v>
      </c>
      <c r="CN73" s="10">
        <f t="shared" si="62"/>
        <v>0</v>
      </c>
      <c r="CO73" s="119">
        <f t="shared" si="459"/>
        <v>0</v>
      </c>
      <c r="CP73" s="25"/>
      <c r="CQ73" s="92">
        <f t="shared" si="64"/>
        <v>0</v>
      </c>
      <c r="CR73" s="10">
        <f t="shared" si="65"/>
        <v>0</v>
      </c>
      <c r="CS73" s="25"/>
      <c r="CT73" s="92">
        <f t="shared" si="66"/>
        <v>0</v>
      </c>
      <c r="CU73" s="10">
        <f t="shared" si="67"/>
        <v>0</v>
      </c>
      <c r="CV73" s="25"/>
      <c r="CW73" s="92">
        <f t="shared" si="68"/>
        <v>0</v>
      </c>
      <c r="CX73" s="10">
        <f t="shared" si="69"/>
        <v>0</v>
      </c>
      <c r="CY73" s="119">
        <f t="shared" si="460"/>
        <v>0</v>
      </c>
      <c r="CZ73" s="25"/>
      <c r="DA73" s="92">
        <f t="shared" si="71"/>
        <v>0</v>
      </c>
      <c r="DB73" s="10">
        <f t="shared" si="72"/>
        <v>0</v>
      </c>
      <c r="DC73" s="25"/>
      <c r="DD73" s="92">
        <f t="shared" si="73"/>
        <v>0</v>
      </c>
      <c r="DE73" s="10">
        <f t="shared" si="74"/>
        <v>0</v>
      </c>
      <c r="DF73" s="25"/>
      <c r="DG73" s="92">
        <f t="shared" si="75"/>
        <v>0</v>
      </c>
      <c r="DH73" s="10">
        <f t="shared" si="76"/>
        <v>0</v>
      </c>
      <c r="DI73" s="119">
        <f t="shared" si="461"/>
        <v>0</v>
      </c>
      <c r="DJ73" s="25"/>
      <c r="DK73" s="92">
        <f t="shared" si="78"/>
        <v>0</v>
      </c>
      <c r="DL73" s="10">
        <f t="shared" si="79"/>
        <v>0</v>
      </c>
      <c r="DM73" s="25"/>
      <c r="DN73" s="92">
        <f t="shared" si="80"/>
        <v>0</v>
      </c>
      <c r="DO73" s="10">
        <f t="shared" si="81"/>
        <v>0</v>
      </c>
      <c r="DP73" s="25"/>
      <c r="DQ73" s="92">
        <f t="shared" si="82"/>
        <v>0</v>
      </c>
      <c r="DR73" s="10">
        <f t="shared" si="83"/>
        <v>0</v>
      </c>
      <c r="DS73" s="119">
        <f t="shared" si="462"/>
        <v>0</v>
      </c>
      <c r="DT73" s="25"/>
      <c r="DU73" s="92">
        <f t="shared" si="85"/>
        <v>0</v>
      </c>
      <c r="DV73" s="10">
        <f t="shared" si="86"/>
        <v>0</v>
      </c>
      <c r="DW73" s="25"/>
      <c r="DX73" s="92">
        <f t="shared" si="87"/>
        <v>0</v>
      </c>
      <c r="DY73" s="10">
        <f t="shared" si="88"/>
        <v>0</v>
      </c>
      <c r="DZ73" s="25"/>
      <c r="EA73" s="92">
        <f t="shared" si="89"/>
        <v>0</v>
      </c>
      <c r="EB73" s="10">
        <f t="shared" si="90"/>
        <v>0</v>
      </c>
      <c r="EC73" s="119">
        <f t="shared" si="463"/>
        <v>0</v>
      </c>
      <c r="ED73" s="25"/>
      <c r="EE73" s="92">
        <f t="shared" si="92"/>
        <v>0</v>
      </c>
      <c r="EF73" s="10">
        <f t="shared" si="93"/>
        <v>0</v>
      </c>
      <c r="EG73" s="25"/>
      <c r="EH73" s="92">
        <f t="shared" si="94"/>
        <v>0</v>
      </c>
      <c r="EI73" s="10">
        <f t="shared" si="95"/>
        <v>0</v>
      </c>
      <c r="EJ73" s="25"/>
      <c r="EK73" s="92">
        <f t="shared" si="96"/>
        <v>0</v>
      </c>
      <c r="EL73" s="10">
        <f t="shared" si="97"/>
        <v>0</v>
      </c>
      <c r="EM73" s="119">
        <f t="shared" si="464"/>
        <v>0</v>
      </c>
      <c r="EN73" s="25"/>
      <c r="EO73" s="92">
        <f t="shared" si="99"/>
        <v>0</v>
      </c>
      <c r="EP73" s="10">
        <f t="shared" si="100"/>
        <v>0</v>
      </c>
      <c r="EQ73" s="25"/>
      <c r="ER73" s="92">
        <f t="shared" si="101"/>
        <v>0</v>
      </c>
      <c r="ES73" s="10">
        <f t="shared" si="102"/>
        <v>0</v>
      </c>
      <c r="ET73" s="25"/>
      <c r="EU73" s="92">
        <f t="shared" si="225"/>
        <v>0</v>
      </c>
      <c r="EV73" s="10">
        <f t="shared" si="104"/>
        <v>0</v>
      </c>
      <c r="EW73" s="119">
        <f t="shared" si="465"/>
        <v>0</v>
      </c>
      <c r="EX73" s="25"/>
      <c r="EY73" s="92">
        <f t="shared" si="106"/>
        <v>0</v>
      </c>
      <c r="EZ73" s="10">
        <f t="shared" si="107"/>
        <v>0</v>
      </c>
      <c r="FA73" s="25"/>
      <c r="FB73" s="92">
        <f t="shared" si="108"/>
        <v>0</v>
      </c>
      <c r="FC73" s="10">
        <f t="shared" si="109"/>
        <v>0</v>
      </c>
      <c r="FD73" s="25"/>
      <c r="FE73" s="92">
        <f t="shared" si="110"/>
        <v>0</v>
      </c>
      <c r="FF73" s="10">
        <f t="shared" si="111"/>
        <v>0</v>
      </c>
      <c r="FG73" s="119">
        <f t="shared" si="466"/>
        <v>0</v>
      </c>
      <c r="FH73" s="25"/>
      <c r="FI73" s="92">
        <f t="shared" si="113"/>
        <v>0</v>
      </c>
      <c r="FJ73" s="10">
        <f t="shared" si="114"/>
        <v>0</v>
      </c>
      <c r="FK73" s="25"/>
      <c r="FL73" s="92">
        <f t="shared" si="115"/>
        <v>0</v>
      </c>
      <c r="FM73" s="10">
        <f t="shared" si="116"/>
        <v>0</v>
      </c>
      <c r="FN73" s="25"/>
      <c r="FO73" s="92">
        <f t="shared" si="117"/>
        <v>0</v>
      </c>
      <c r="FP73" s="10">
        <f t="shared" si="118"/>
        <v>0</v>
      </c>
      <c r="FQ73" s="119">
        <f t="shared" si="467"/>
        <v>0</v>
      </c>
      <c r="FR73" s="25"/>
      <c r="FS73" s="92">
        <f t="shared" si="120"/>
        <v>0</v>
      </c>
      <c r="FT73" s="10">
        <f t="shared" si="121"/>
        <v>0</v>
      </c>
      <c r="FU73" s="25"/>
      <c r="FV73" s="92">
        <f t="shared" si="122"/>
        <v>0</v>
      </c>
      <c r="FW73" s="10">
        <f t="shared" si="123"/>
        <v>0</v>
      </c>
      <c r="FX73" s="25"/>
      <c r="FY73" s="92">
        <f t="shared" si="124"/>
        <v>0</v>
      </c>
      <c r="FZ73" s="10">
        <f t="shared" si="125"/>
        <v>0</v>
      </c>
      <c r="GA73" s="119">
        <f t="shared" si="468"/>
        <v>0</v>
      </c>
      <c r="GB73" s="25"/>
      <c r="GC73" s="92">
        <f t="shared" si="127"/>
        <v>0</v>
      </c>
      <c r="GD73" s="10">
        <f t="shared" si="128"/>
        <v>0</v>
      </c>
      <c r="GE73" s="25"/>
      <c r="GF73" s="92">
        <f t="shared" si="129"/>
        <v>0</v>
      </c>
      <c r="GG73" s="10">
        <f t="shared" si="130"/>
        <v>0</v>
      </c>
      <c r="GH73" s="25"/>
      <c r="GI73" s="92">
        <f t="shared" si="131"/>
        <v>0</v>
      </c>
      <c r="GJ73" s="10">
        <f t="shared" si="132"/>
        <v>0</v>
      </c>
      <c r="GK73" s="119">
        <f t="shared" si="469"/>
        <v>0</v>
      </c>
      <c r="GL73" s="25"/>
      <c r="GM73" s="92">
        <f t="shared" si="134"/>
        <v>0</v>
      </c>
      <c r="GN73" s="10">
        <f t="shared" si="135"/>
        <v>0</v>
      </c>
      <c r="GO73" s="25"/>
      <c r="GP73" s="92">
        <f t="shared" si="136"/>
        <v>0</v>
      </c>
      <c r="GQ73" s="10">
        <f t="shared" si="137"/>
        <v>0</v>
      </c>
      <c r="GR73" s="25"/>
      <c r="GS73" s="92">
        <f t="shared" si="138"/>
        <v>0</v>
      </c>
      <c r="GT73" s="10">
        <f t="shared" si="139"/>
        <v>0</v>
      </c>
      <c r="GU73" s="119">
        <f t="shared" si="470"/>
        <v>0</v>
      </c>
      <c r="GV73" s="25"/>
      <c r="GW73" s="92">
        <f t="shared" si="141"/>
        <v>0</v>
      </c>
      <c r="GX73" s="10">
        <f t="shared" si="142"/>
        <v>0</v>
      </c>
      <c r="GY73" s="25"/>
      <c r="GZ73" s="92">
        <f t="shared" si="143"/>
        <v>0</v>
      </c>
      <c r="HA73" s="10">
        <f t="shared" si="144"/>
        <v>0</v>
      </c>
      <c r="HB73" s="25"/>
      <c r="HC73" s="92">
        <f t="shared" si="145"/>
        <v>0</v>
      </c>
      <c r="HD73" s="10">
        <f t="shared" si="146"/>
        <v>0</v>
      </c>
      <c r="HE73" s="119">
        <f t="shared" si="471"/>
        <v>0</v>
      </c>
      <c r="HF73" s="25"/>
      <c r="HG73" s="92">
        <f t="shared" si="148"/>
        <v>0</v>
      </c>
      <c r="HH73" s="10">
        <f t="shared" si="149"/>
        <v>0</v>
      </c>
      <c r="HI73" s="25"/>
      <c r="HJ73" s="92">
        <f t="shared" si="150"/>
        <v>0</v>
      </c>
      <c r="HK73" s="10">
        <f t="shared" si="151"/>
        <v>0</v>
      </c>
      <c r="HL73" s="25"/>
      <c r="HM73" s="92">
        <f t="shared" si="152"/>
        <v>0</v>
      </c>
      <c r="HN73" s="10">
        <f t="shared" si="153"/>
        <v>0</v>
      </c>
      <c r="HO73" s="119">
        <f t="shared" si="472"/>
        <v>0</v>
      </c>
      <c r="HP73" s="25"/>
      <c r="HQ73" s="92">
        <f t="shared" si="155"/>
        <v>0</v>
      </c>
      <c r="HR73" s="10">
        <f t="shared" si="156"/>
        <v>0</v>
      </c>
      <c r="HS73" s="25"/>
      <c r="HT73" s="92">
        <f t="shared" si="157"/>
        <v>0</v>
      </c>
      <c r="HU73" s="10">
        <f t="shared" si="158"/>
        <v>0</v>
      </c>
      <c r="HV73" s="25"/>
      <c r="HW73" s="92">
        <f t="shared" si="159"/>
        <v>0</v>
      </c>
      <c r="HX73" s="10">
        <f t="shared" si="160"/>
        <v>0</v>
      </c>
      <c r="HY73" s="119">
        <f t="shared" si="473"/>
        <v>0</v>
      </c>
      <c r="HZ73" s="25"/>
      <c r="IA73" s="92">
        <f t="shared" si="162"/>
        <v>0</v>
      </c>
      <c r="IB73" s="10">
        <f t="shared" si="163"/>
        <v>0</v>
      </c>
      <c r="IC73" s="25"/>
      <c r="ID73" s="92">
        <f t="shared" si="164"/>
        <v>0</v>
      </c>
      <c r="IE73" s="10">
        <f t="shared" si="165"/>
        <v>0</v>
      </c>
      <c r="IF73" s="25"/>
      <c r="IG73" s="92">
        <f t="shared" si="166"/>
        <v>0</v>
      </c>
      <c r="IH73" s="10">
        <f t="shared" si="167"/>
        <v>0</v>
      </c>
      <c r="II73" s="119">
        <f t="shared" si="474"/>
        <v>0</v>
      </c>
      <c r="IJ73" s="25"/>
      <c r="IK73" s="92">
        <f t="shared" si="169"/>
        <v>0</v>
      </c>
      <c r="IL73" s="10">
        <f t="shared" si="170"/>
        <v>0</v>
      </c>
      <c r="IM73" s="25"/>
      <c r="IN73" s="92">
        <f t="shared" si="171"/>
        <v>0</v>
      </c>
      <c r="IO73" s="10">
        <f t="shared" si="172"/>
        <v>0</v>
      </c>
      <c r="IP73" s="25"/>
      <c r="IQ73" s="92">
        <f t="shared" si="173"/>
        <v>0</v>
      </c>
      <c r="IR73" s="10">
        <f t="shared" si="174"/>
        <v>0</v>
      </c>
      <c r="IS73" s="119">
        <f t="shared" si="475"/>
        <v>0</v>
      </c>
      <c r="IT73" s="25"/>
      <c r="IU73" s="92">
        <f t="shared" si="176"/>
        <v>0</v>
      </c>
      <c r="IV73" s="10">
        <f t="shared" si="177"/>
        <v>0</v>
      </c>
      <c r="IW73" s="25"/>
      <c r="IX73" s="92">
        <f t="shared" si="178"/>
        <v>0</v>
      </c>
      <c r="IY73" s="10">
        <f t="shared" si="179"/>
        <v>0</v>
      </c>
      <c r="IZ73" s="25"/>
      <c r="JA73" s="92">
        <f t="shared" si="180"/>
        <v>0</v>
      </c>
      <c r="JB73" s="10">
        <f t="shared" si="181"/>
        <v>0</v>
      </c>
      <c r="JC73" s="119">
        <f t="shared" si="476"/>
        <v>0</v>
      </c>
      <c r="JD73" s="25"/>
      <c r="JE73" s="92">
        <f t="shared" si="183"/>
        <v>0</v>
      </c>
      <c r="JF73" s="10">
        <f t="shared" si="184"/>
        <v>0</v>
      </c>
      <c r="JG73" s="25"/>
      <c r="JH73" s="92">
        <f t="shared" si="185"/>
        <v>0</v>
      </c>
      <c r="JI73" s="10">
        <f t="shared" si="186"/>
        <v>0</v>
      </c>
      <c r="JJ73" s="25"/>
      <c r="JK73" s="92">
        <f t="shared" si="187"/>
        <v>0</v>
      </c>
      <c r="JL73" s="10">
        <f t="shared" si="188"/>
        <v>0</v>
      </c>
      <c r="JM73" s="119">
        <f t="shared" si="477"/>
        <v>0</v>
      </c>
      <c r="JN73" s="25"/>
      <c r="JO73" s="92">
        <f t="shared" si="190"/>
        <v>0</v>
      </c>
      <c r="JP73" s="10">
        <f t="shared" si="191"/>
        <v>0</v>
      </c>
      <c r="JQ73" s="25"/>
      <c r="JR73" s="92">
        <f t="shared" si="192"/>
        <v>0</v>
      </c>
      <c r="JS73" s="10">
        <f t="shared" si="193"/>
        <v>0</v>
      </c>
      <c r="JT73" s="25"/>
      <c r="JU73" s="92">
        <f t="shared" si="194"/>
        <v>0</v>
      </c>
      <c r="JV73" s="10">
        <f t="shared" si="195"/>
        <v>0</v>
      </c>
      <c r="JW73" s="119">
        <f t="shared" si="481"/>
        <v>0</v>
      </c>
      <c r="JX73" s="25"/>
      <c r="JY73" s="92">
        <f t="shared" si="197"/>
        <v>0</v>
      </c>
      <c r="JZ73" s="10">
        <f t="shared" si="198"/>
        <v>0</v>
      </c>
      <c r="KA73" s="25"/>
      <c r="KB73" s="92">
        <f t="shared" si="199"/>
        <v>0</v>
      </c>
      <c r="KC73" s="10">
        <f t="shared" si="200"/>
        <v>0</v>
      </c>
      <c r="KD73" s="25"/>
      <c r="KE73" s="92">
        <f t="shared" si="201"/>
        <v>0</v>
      </c>
      <c r="KF73" s="10">
        <f t="shared" si="202"/>
        <v>0</v>
      </c>
      <c r="KG73" s="119">
        <f t="shared" si="478"/>
        <v>0</v>
      </c>
      <c r="KH73" s="25"/>
      <c r="KI73" s="92">
        <f t="shared" si="204"/>
        <v>0</v>
      </c>
      <c r="KJ73" s="10">
        <f t="shared" si="205"/>
        <v>0</v>
      </c>
      <c r="KK73" s="25"/>
      <c r="KL73" s="92">
        <f t="shared" si="206"/>
        <v>0</v>
      </c>
      <c r="KM73" s="10">
        <f t="shared" si="207"/>
        <v>0</v>
      </c>
      <c r="KN73" s="25"/>
      <c r="KO73" s="92">
        <f t="shared" si="208"/>
        <v>0</v>
      </c>
      <c r="KP73" s="10">
        <f t="shared" si="209"/>
        <v>0</v>
      </c>
      <c r="KQ73" s="119">
        <f t="shared" si="479"/>
        <v>0</v>
      </c>
      <c r="KR73" s="25"/>
      <c r="KS73" s="92">
        <f t="shared" si="211"/>
        <v>0</v>
      </c>
      <c r="KT73" s="10">
        <f t="shared" si="212"/>
        <v>0</v>
      </c>
      <c r="KU73" s="25"/>
      <c r="KV73" s="92">
        <f t="shared" si="213"/>
        <v>0</v>
      </c>
      <c r="KW73" s="10">
        <f t="shared" si="214"/>
        <v>0</v>
      </c>
      <c r="KX73" s="25"/>
      <c r="KY73" s="92">
        <f t="shared" si="215"/>
        <v>0</v>
      </c>
      <c r="KZ73" s="10">
        <f t="shared" si="216"/>
        <v>0</v>
      </c>
      <c r="LA73" s="119">
        <f t="shared" si="480"/>
        <v>0</v>
      </c>
      <c r="LC73" s="100">
        <f t="shared" si="218"/>
        <v>0</v>
      </c>
      <c r="LD73" s="100">
        <f t="shared" si="5"/>
        <v>0</v>
      </c>
    </row>
    <row r="74" spans="1:316" x14ac:dyDescent="0.25">
      <c r="A74" s="25" t="s">
        <v>179</v>
      </c>
      <c r="B74" s="12"/>
      <c r="C74" s="12"/>
      <c r="D74" s="25"/>
      <c r="E74" s="92">
        <f t="shared" si="445"/>
        <v>0</v>
      </c>
      <c r="F74" s="10">
        <f t="shared" si="446"/>
        <v>0</v>
      </c>
      <c r="G74" s="25"/>
      <c r="H74" s="92">
        <f t="shared" si="447"/>
        <v>0</v>
      </c>
      <c r="I74" s="10">
        <f t="shared" si="448"/>
        <v>0</v>
      </c>
      <c r="J74" s="25"/>
      <c r="K74" s="92">
        <f t="shared" si="449"/>
        <v>0</v>
      </c>
      <c r="L74" s="10">
        <f t="shared" si="450"/>
        <v>0</v>
      </c>
      <c r="M74" s="119">
        <f t="shared" si="451"/>
        <v>0</v>
      </c>
      <c r="N74" s="25"/>
      <c r="O74" s="92">
        <f t="shared" si="8"/>
        <v>0</v>
      </c>
      <c r="P74" s="10">
        <f t="shared" si="9"/>
        <v>0</v>
      </c>
      <c r="Q74" s="25"/>
      <c r="R74" s="92">
        <f t="shared" si="10"/>
        <v>0</v>
      </c>
      <c r="S74" s="10">
        <f t="shared" si="11"/>
        <v>0</v>
      </c>
      <c r="T74" s="25"/>
      <c r="U74" s="92">
        <f t="shared" si="12"/>
        <v>0</v>
      </c>
      <c r="V74" s="10">
        <f t="shared" si="13"/>
        <v>0</v>
      </c>
      <c r="W74" s="119">
        <f t="shared" si="452"/>
        <v>0</v>
      </c>
      <c r="X74" s="25"/>
      <c r="Y74" s="92">
        <f t="shared" si="15"/>
        <v>0</v>
      </c>
      <c r="Z74" s="10">
        <f t="shared" si="16"/>
        <v>0</v>
      </c>
      <c r="AA74" s="25"/>
      <c r="AB74" s="92">
        <f t="shared" si="17"/>
        <v>0</v>
      </c>
      <c r="AC74" s="10">
        <f t="shared" si="18"/>
        <v>0</v>
      </c>
      <c r="AD74" s="25"/>
      <c r="AE74" s="92">
        <f t="shared" si="19"/>
        <v>0</v>
      </c>
      <c r="AF74" s="10">
        <f t="shared" si="20"/>
        <v>0</v>
      </c>
      <c r="AG74" s="119">
        <f t="shared" si="453"/>
        <v>0</v>
      </c>
      <c r="AH74" s="25"/>
      <c r="AI74" s="92">
        <f t="shared" si="22"/>
        <v>0</v>
      </c>
      <c r="AJ74" s="10">
        <f t="shared" si="23"/>
        <v>0</v>
      </c>
      <c r="AK74" s="25"/>
      <c r="AL74" s="92">
        <f t="shared" si="24"/>
        <v>0</v>
      </c>
      <c r="AM74" s="10">
        <f t="shared" si="25"/>
        <v>0</v>
      </c>
      <c r="AN74" s="25"/>
      <c r="AO74" s="92">
        <f t="shared" si="26"/>
        <v>0</v>
      </c>
      <c r="AP74" s="10">
        <f t="shared" si="27"/>
        <v>0</v>
      </c>
      <c r="AQ74" s="119">
        <f t="shared" si="454"/>
        <v>0</v>
      </c>
      <c r="AR74" s="25"/>
      <c r="AS74" s="92">
        <f t="shared" si="29"/>
        <v>0</v>
      </c>
      <c r="AT74" s="10">
        <f t="shared" si="30"/>
        <v>0</v>
      </c>
      <c r="AU74" s="25"/>
      <c r="AV74" s="92">
        <f t="shared" si="31"/>
        <v>0</v>
      </c>
      <c r="AW74" s="10">
        <f t="shared" si="32"/>
        <v>0</v>
      </c>
      <c r="AX74" s="25"/>
      <c r="AY74" s="92">
        <f t="shared" si="33"/>
        <v>0</v>
      </c>
      <c r="AZ74" s="10">
        <f t="shared" si="34"/>
        <v>0</v>
      </c>
      <c r="BA74" s="119">
        <f t="shared" si="455"/>
        <v>0</v>
      </c>
      <c r="BB74" s="25"/>
      <c r="BC74" s="92">
        <f t="shared" si="36"/>
        <v>0</v>
      </c>
      <c r="BD74" s="10">
        <f t="shared" si="37"/>
        <v>0</v>
      </c>
      <c r="BE74" s="25"/>
      <c r="BF74" s="92">
        <f t="shared" si="38"/>
        <v>0</v>
      </c>
      <c r="BG74" s="10">
        <f t="shared" si="39"/>
        <v>0</v>
      </c>
      <c r="BH74" s="25"/>
      <c r="BI74" s="92">
        <f t="shared" si="40"/>
        <v>0</v>
      </c>
      <c r="BJ74" s="10">
        <f t="shared" si="41"/>
        <v>0</v>
      </c>
      <c r="BK74" s="119">
        <f t="shared" si="456"/>
        <v>0</v>
      </c>
      <c r="BL74" s="25"/>
      <c r="BM74" s="92">
        <f t="shared" si="43"/>
        <v>0</v>
      </c>
      <c r="BN74" s="10">
        <f t="shared" si="44"/>
        <v>0</v>
      </c>
      <c r="BO74" s="25"/>
      <c r="BP74" s="92">
        <f t="shared" si="45"/>
        <v>0</v>
      </c>
      <c r="BQ74" s="10">
        <f t="shared" si="46"/>
        <v>0</v>
      </c>
      <c r="BR74" s="25"/>
      <c r="BS74" s="92">
        <f t="shared" si="47"/>
        <v>0</v>
      </c>
      <c r="BT74" s="10">
        <f t="shared" si="48"/>
        <v>0</v>
      </c>
      <c r="BU74" s="119">
        <f t="shared" si="457"/>
        <v>0</v>
      </c>
      <c r="BV74" s="25"/>
      <c r="BW74" s="92">
        <f t="shared" si="50"/>
        <v>0</v>
      </c>
      <c r="BX74" s="10">
        <f t="shared" si="51"/>
        <v>0</v>
      </c>
      <c r="BY74" s="25"/>
      <c r="BZ74" s="92">
        <f t="shared" si="52"/>
        <v>0</v>
      </c>
      <c r="CA74" s="10">
        <f t="shared" si="53"/>
        <v>0</v>
      </c>
      <c r="CB74" s="25"/>
      <c r="CC74" s="92">
        <f t="shared" si="54"/>
        <v>0</v>
      </c>
      <c r="CD74" s="10">
        <f t="shared" si="55"/>
        <v>0</v>
      </c>
      <c r="CE74" s="119">
        <f t="shared" si="458"/>
        <v>0</v>
      </c>
      <c r="CF74" s="25"/>
      <c r="CG74" s="92">
        <f t="shared" si="57"/>
        <v>0</v>
      </c>
      <c r="CH74" s="10">
        <f t="shared" si="58"/>
        <v>0</v>
      </c>
      <c r="CI74" s="25"/>
      <c r="CJ74" s="92">
        <f t="shared" si="59"/>
        <v>0</v>
      </c>
      <c r="CK74" s="10">
        <f t="shared" si="60"/>
        <v>0</v>
      </c>
      <c r="CL74" s="25"/>
      <c r="CM74" s="92">
        <f t="shared" si="61"/>
        <v>0</v>
      </c>
      <c r="CN74" s="10">
        <f t="shared" si="62"/>
        <v>0</v>
      </c>
      <c r="CO74" s="119">
        <f t="shared" si="459"/>
        <v>0</v>
      </c>
      <c r="CP74" s="25"/>
      <c r="CQ74" s="92">
        <f t="shared" si="64"/>
        <v>0</v>
      </c>
      <c r="CR74" s="10">
        <f t="shared" si="65"/>
        <v>0</v>
      </c>
      <c r="CS74" s="25"/>
      <c r="CT74" s="92">
        <f t="shared" si="66"/>
        <v>0</v>
      </c>
      <c r="CU74" s="10">
        <f t="shared" si="67"/>
        <v>0</v>
      </c>
      <c r="CV74" s="25"/>
      <c r="CW74" s="92">
        <f t="shared" si="68"/>
        <v>0</v>
      </c>
      <c r="CX74" s="10">
        <f t="shared" si="69"/>
        <v>0</v>
      </c>
      <c r="CY74" s="119">
        <f t="shared" si="460"/>
        <v>0</v>
      </c>
      <c r="CZ74" s="25"/>
      <c r="DA74" s="92">
        <f t="shared" si="71"/>
        <v>0</v>
      </c>
      <c r="DB74" s="10">
        <f t="shared" si="72"/>
        <v>0</v>
      </c>
      <c r="DC74" s="25"/>
      <c r="DD74" s="92">
        <f t="shared" si="73"/>
        <v>0</v>
      </c>
      <c r="DE74" s="10">
        <f t="shared" si="74"/>
        <v>0</v>
      </c>
      <c r="DF74" s="25"/>
      <c r="DG74" s="92">
        <f t="shared" si="75"/>
        <v>0</v>
      </c>
      <c r="DH74" s="10">
        <f t="shared" si="76"/>
        <v>0</v>
      </c>
      <c r="DI74" s="119">
        <f t="shared" si="461"/>
        <v>0</v>
      </c>
      <c r="DJ74" s="25"/>
      <c r="DK74" s="92">
        <f t="shared" si="78"/>
        <v>0</v>
      </c>
      <c r="DL74" s="10">
        <f t="shared" si="79"/>
        <v>0</v>
      </c>
      <c r="DM74" s="25"/>
      <c r="DN74" s="92">
        <f t="shared" si="80"/>
        <v>0</v>
      </c>
      <c r="DO74" s="10">
        <f t="shared" si="81"/>
        <v>0</v>
      </c>
      <c r="DP74" s="25"/>
      <c r="DQ74" s="92">
        <f t="shared" si="82"/>
        <v>0</v>
      </c>
      <c r="DR74" s="10">
        <f t="shared" si="83"/>
        <v>0</v>
      </c>
      <c r="DS74" s="119">
        <f t="shared" si="462"/>
        <v>0</v>
      </c>
      <c r="DT74" s="25"/>
      <c r="DU74" s="92">
        <f t="shared" si="85"/>
        <v>0</v>
      </c>
      <c r="DV74" s="10">
        <f t="shared" si="86"/>
        <v>0</v>
      </c>
      <c r="DW74" s="25"/>
      <c r="DX74" s="92">
        <f t="shared" si="87"/>
        <v>0</v>
      </c>
      <c r="DY74" s="10">
        <f t="shared" si="88"/>
        <v>0</v>
      </c>
      <c r="DZ74" s="25"/>
      <c r="EA74" s="92">
        <f t="shared" si="89"/>
        <v>0</v>
      </c>
      <c r="EB74" s="10">
        <f t="shared" si="90"/>
        <v>0</v>
      </c>
      <c r="EC74" s="119">
        <f t="shared" si="463"/>
        <v>0</v>
      </c>
      <c r="ED74" s="25"/>
      <c r="EE74" s="92">
        <f t="shared" si="92"/>
        <v>0</v>
      </c>
      <c r="EF74" s="10">
        <f t="shared" si="93"/>
        <v>0</v>
      </c>
      <c r="EG74" s="25"/>
      <c r="EH74" s="92">
        <f t="shared" si="94"/>
        <v>0</v>
      </c>
      <c r="EI74" s="10">
        <f t="shared" si="95"/>
        <v>0</v>
      </c>
      <c r="EJ74" s="25"/>
      <c r="EK74" s="92">
        <f t="shared" si="96"/>
        <v>0</v>
      </c>
      <c r="EL74" s="10">
        <f t="shared" si="97"/>
        <v>0</v>
      </c>
      <c r="EM74" s="119">
        <f t="shared" si="464"/>
        <v>0</v>
      </c>
      <c r="EN74" s="25"/>
      <c r="EO74" s="92">
        <f t="shared" si="99"/>
        <v>0</v>
      </c>
      <c r="EP74" s="10">
        <f t="shared" si="100"/>
        <v>0</v>
      </c>
      <c r="EQ74" s="25"/>
      <c r="ER74" s="92">
        <f t="shared" si="101"/>
        <v>0</v>
      </c>
      <c r="ES74" s="10">
        <f t="shared" si="102"/>
        <v>0</v>
      </c>
      <c r="ET74" s="25"/>
      <c r="EU74" s="92">
        <f t="shared" si="225"/>
        <v>0</v>
      </c>
      <c r="EV74" s="10">
        <f t="shared" si="104"/>
        <v>0</v>
      </c>
      <c r="EW74" s="119">
        <f t="shared" si="465"/>
        <v>0</v>
      </c>
      <c r="EX74" s="25"/>
      <c r="EY74" s="92">
        <f t="shared" si="106"/>
        <v>0</v>
      </c>
      <c r="EZ74" s="10">
        <f t="shared" si="107"/>
        <v>0</v>
      </c>
      <c r="FA74" s="25"/>
      <c r="FB74" s="92">
        <f t="shared" si="108"/>
        <v>0</v>
      </c>
      <c r="FC74" s="10">
        <f t="shared" si="109"/>
        <v>0</v>
      </c>
      <c r="FD74" s="25"/>
      <c r="FE74" s="92">
        <f t="shared" si="110"/>
        <v>0</v>
      </c>
      <c r="FF74" s="10">
        <f t="shared" si="111"/>
        <v>0</v>
      </c>
      <c r="FG74" s="119">
        <f t="shared" si="466"/>
        <v>0</v>
      </c>
      <c r="FH74" s="25"/>
      <c r="FI74" s="92">
        <f t="shared" si="113"/>
        <v>0</v>
      </c>
      <c r="FJ74" s="10">
        <f t="shared" si="114"/>
        <v>0</v>
      </c>
      <c r="FK74" s="25"/>
      <c r="FL74" s="92">
        <f t="shared" si="115"/>
        <v>0</v>
      </c>
      <c r="FM74" s="10">
        <f t="shared" si="116"/>
        <v>0</v>
      </c>
      <c r="FN74" s="25"/>
      <c r="FO74" s="92">
        <f t="shared" si="117"/>
        <v>0</v>
      </c>
      <c r="FP74" s="10">
        <f t="shared" si="118"/>
        <v>0</v>
      </c>
      <c r="FQ74" s="119">
        <f t="shared" si="467"/>
        <v>0</v>
      </c>
      <c r="FR74" s="25"/>
      <c r="FS74" s="92">
        <f t="shared" si="120"/>
        <v>0</v>
      </c>
      <c r="FT74" s="10">
        <f t="shared" si="121"/>
        <v>0</v>
      </c>
      <c r="FU74" s="25"/>
      <c r="FV74" s="92">
        <f t="shared" si="122"/>
        <v>0</v>
      </c>
      <c r="FW74" s="10">
        <f t="shared" si="123"/>
        <v>0</v>
      </c>
      <c r="FX74" s="25"/>
      <c r="FY74" s="92">
        <f t="shared" si="124"/>
        <v>0</v>
      </c>
      <c r="FZ74" s="10">
        <f t="shared" si="125"/>
        <v>0</v>
      </c>
      <c r="GA74" s="119">
        <f t="shared" si="468"/>
        <v>0</v>
      </c>
      <c r="GB74" s="25"/>
      <c r="GC74" s="92">
        <f t="shared" si="127"/>
        <v>0</v>
      </c>
      <c r="GD74" s="10">
        <f t="shared" si="128"/>
        <v>0</v>
      </c>
      <c r="GE74" s="25"/>
      <c r="GF74" s="92">
        <f t="shared" si="129"/>
        <v>0</v>
      </c>
      <c r="GG74" s="10">
        <f t="shared" si="130"/>
        <v>0</v>
      </c>
      <c r="GH74" s="25"/>
      <c r="GI74" s="92">
        <f t="shared" si="131"/>
        <v>0</v>
      </c>
      <c r="GJ74" s="10">
        <f t="shared" si="132"/>
        <v>0</v>
      </c>
      <c r="GK74" s="119">
        <f t="shared" si="469"/>
        <v>0</v>
      </c>
      <c r="GL74" s="25"/>
      <c r="GM74" s="92">
        <f t="shared" si="134"/>
        <v>0</v>
      </c>
      <c r="GN74" s="10">
        <f t="shared" si="135"/>
        <v>0</v>
      </c>
      <c r="GO74" s="25"/>
      <c r="GP74" s="92">
        <f t="shared" si="136"/>
        <v>0</v>
      </c>
      <c r="GQ74" s="10">
        <f t="shared" si="137"/>
        <v>0</v>
      </c>
      <c r="GR74" s="25"/>
      <c r="GS74" s="92">
        <f t="shared" si="138"/>
        <v>0</v>
      </c>
      <c r="GT74" s="10">
        <f t="shared" si="139"/>
        <v>0</v>
      </c>
      <c r="GU74" s="119">
        <f t="shared" si="470"/>
        <v>0</v>
      </c>
      <c r="GV74" s="25"/>
      <c r="GW74" s="92">
        <f t="shared" si="141"/>
        <v>0</v>
      </c>
      <c r="GX74" s="10">
        <f t="shared" si="142"/>
        <v>0</v>
      </c>
      <c r="GY74" s="25"/>
      <c r="GZ74" s="92">
        <f t="shared" si="143"/>
        <v>0</v>
      </c>
      <c r="HA74" s="10">
        <f t="shared" si="144"/>
        <v>0</v>
      </c>
      <c r="HB74" s="25"/>
      <c r="HC74" s="92">
        <f t="shared" si="145"/>
        <v>0</v>
      </c>
      <c r="HD74" s="10">
        <f t="shared" si="146"/>
        <v>0</v>
      </c>
      <c r="HE74" s="119">
        <f t="shared" si="471"/>
        <v>0</v>
      </c>
      <c r="HF74" s="25"/>
      <c r="HG74" s="92">
        <f t="shared" si="148"/>
        <v>0</v>
      </c>
      <c r="HH74" s="10">
        <f t="shared" si="149"/>
        <v>0</v>
      </c>
      <c r="HI74" s="25"/>
      <c r="HJ74" s="92">
        <f t="shared" si="150"/>
        <v>0</v>
      </c>
      <c r="HK74" s="10">
        <f t="shared" si="151"/>
        <v>0</v>
      </c>
      <c r="HL74" s="25"/>
      <c r="HM74" s="92">
        <f t="shared" si="152"/>
        <v>0</v>
      </c>
      <c r="HN74" s="10">
        <f t="shared" si="153"/>
        <v>0</v>
      </c>
      <c r="HO74" s="119">
        <f t="shared" si="472"/>
        <v>0</v>
      </c>
      <c r="HP74" s="25"/>
      <c r="HQ74" s="92">
        <f t="shared" si="155"/>
        <v>0</v>
      </c>
      <c r="HR74" s="10">
        <f t="shared" si="156"/>
        <v>0</v>
      </c>
      <c r="HS74" s="25"/>
      <c r="HT74" s="92">
        <f t="shared" si="157"/>
        <v>0</v>
      </c>
      <c r="HU74" s="10">
        <f t="shared" si="158"/>
        <v>0</v>
      </c>
      <c r="HV74" s="25"/>
      <c r="HW74" s="92">
        <f t="shared" si="159"/>
        <v>0</v>
      </c>
      <c r="HX74" s="10">
        <f t="shared" si="160"/>
        <v>0</v>
      </c>
      <c r="HY74" s="119">
        <f t="shared" si="473"/>
        <v>0</v>
      </c>
      <c r="HZ74" s="25"/>
      <c r="IA74" s="92">
        <f t="shared" si="162"/>
        <v>0</v>
      </c>
      <c r="IB74" s="10">
        <f t="shared" si="163"/>
        <v>0</v>
      </c>
      <c r="IC74" s="25"/>
      <c r="ID74" s="92">
        <f t="shared" si="164"/>
        <v>0</v>
      </c>
      <c r="IE74" s="10">
        <f t="shared" si="165"/>
        <v>0</v>
      </c>
      <c r="IF74" s="25"/>
      <c r="IG74" s="92">
        <f t="shared" si="166"/>
        <v>0</v>
      </c>
      <c r="IH74" s="10">
        <f t="shared" si="167"/>
        <v>0</v>
      </c>
      <c r="II74" s="119">
        <f t="shared" si="474"/>
        <v>0</v>
      </c>
      <c r="IJ74" s="25"/>
      <c r="IK74" s="92">
        <f t="shared" si="169"/>
        <v>0</v>
      </c>
      <c r="IL74" s="10">
        <f t="shared" si="170"/>
        <v>0</v>
      </c>
      <c r="IM74" s="25"/>
      <c r="IN74" s="92">
        <f t="shared" si="171"/>
        <v>0</v>
      </c>
      <c r="IO74" s="10">
        <f t="shared" si="172"/>
        <v>0</v>
      </c>
      <c r="IP74" s="25"/>
      <c r="IQ74" s="92">
        <f t="shared" si="173"/>
        <v>0</v>
      </c>
      <c r="IR74" s="10">
        <f t="shared" si="174"/>
        <v>0</v>
      </c>
      <c r="IS74" s="119">
        <f t="shared" si="475"/>
        <v>0</v>
      </c>
      <c r="IT74" s="25"/>
      <c r="IU74" s="92">
        <f t="shared" si="176"/>
        <v>0</v>
      </c>
      <c r="IV74" s="10">
        <f t="shared" si="177"/>
        <v>0</v>
      </c>
      <c r="IW74" s="25"/>
      <c r="IX74" s="92">
        <f t="shared" si="178"/>
        <v>0</v>
      </c>
      <c r="IY74" s="10">
        <f t="shared" si="179"/>
        <v>0</v>
      </c>
      <c r="IZ74" s="25"/>
      <c r="JA74" s="92">
        <f t="shared" si="180"/>
        <v>0</v>
      </c>
      <c r="JB74" s="10">
        <f t="shared" si="181"/>
        <v>0</v>
      </c>
      <c r="JC74" s="119">
        <f t="shared" si="476"/>
        <v>0</v>
      </c>
      <c r="JD74" s="25"/>
      <c r="JE74" s="92">
        <f t="shared" si="183"/>
        <v>0</v>
      </c>
      <c r="JF74" s="10">
        <f t="shared" si="184"/>
        <v>0</v>
      </c>
      <c r="JG74" s="25"/>
      <c r="JH74" s="92">
        <f t="shared" si="185"/>
        <v>0</v>
      </c>
      <c r="JI74" s="10">
        <f t="shared" si="186"/>
        <v>0</v>
      </c>
      <c r="JJ74" s="25"/>
      <c r="JK74" s="92">
        <f t="shared" si="187"/>
        <v>0</v>
      </c>
      <c r="JL74" s="10">
        <f t="shared" si="188"/>
        <v>0</v>
      </c>
      <c r="JM74" s="119">
        <f t="shared" si="477"/>
        <v>0</v>
      </c>
      <c r="JN74" s="25"/>
      <c r="JO74" s="92">
        <f t="shared" si="190"/>
        <v>0</v>
      </c>
      <c r="JP74" s="10">
        <f t="shared" si="191"/>
        <v>0</v>
      </c>
      <c r="JQ74" s="25"/>
      <c r="JR74" s="92">
        <f t="shared" si="192"/>
        <v>0</v>
      </c>
      <c r="JS74" s="10">
        <f t="shared" si="193"/>
        <v>0</v>
      </c>
      <c r="JT74" s="25"/>
      <c r="JU74" s="92">
        <f t="shared" si="194"/>
        <v>0</v>
      </c>
      <c r="JV74" s="10">
        <f t="shared" si="195"/>
        <v>0</v>
      </c>
      <c r="JW74" s="119">
        <f t="shared" si="481"/>
        <v>0</v>
      </c>
      <c r="JX74" s="25"/>
      <c r="JY74" s="92">
        <f t="shared" si="197"/>
        <v>0</v>
      </c>
      <c r="JZ74" s="10">
        <f t="shared" si="198"/>
        <v>0</v>
      </c>
      <c r="KA74" s="25"/>
      <c r="KB74" s="92">
        <f t="shared" si="199"/>
        <v>0</v>
      </c>
      <c r="KC74" s="10">
        <f t="shared" si="200"/>
        <v>0</v>
      </c>
      <c r="KD74" s="25"/>
      <c r="KE74" s="92">
        <f t="shared" si="201"/>
        <v>0</v>
      </c>
      <c r="KF74" s="10">
        <f t="shared" si="202"/>
        <v>0</v>
      </c>
      <c r="KG74" s="119">
        <f t="shared" si="478"/>
        <v>0</v>
      </c>
      <c r="KH74" s="25"/>
      <c r="KI74" s="92">
        <f t="shared" si="204"/>
        <v>0</v>
      </c>
      <c r="KJ74" s="10">
        <f t="shared" si="205"/>
        <v>0</v>
      </c>
      <c r="KK74" s="25"/>
      <c r="KL74" s="92">
        <f t="shared" si="206"/>
        <v>0</v>
      </c>
      <c r="KM74" s="10">
        <f t="shared" si="207"/>
        <v>0</v>
      </c>
      <c r="KN74" s="25"/>
      <c r="KO74" s="92">
        <f t="shared" si="208"/>
        <v>0</v>
      </c>
      <c r="KP74" s="10">
        <f t="shared" si="209"/>
        <v>0</v>
      </c>
      <c r="KQ74" s="119">
        <f t="shared" si="479"/>
        <v>0</v>
      </c>
      <c r="KR74" s="25"/>
      <c r="KS74" s="92">
        <f t="shared" si="211"/>
        <v>0</v>
      </c>
      <c r="KT74" s="10">
        <f t="shared" si="212"/>
        <v>0</v>
      </c>
      <c r="KU74" s="25"/>
      <c r="KV74" s="92">
        <f t="shared" si="213"/>
        <v>0</v>
      </c>
      <c r="KW74" s="10">
        <f t="shared" si="214"/>
        <v>0</v>
      </c>
      <c r="KX74" s="25"/>
      <c r="KY74" s="92">
        <f t="shared" si="215"/>
        <v>0</v>
      </c>
      <c r="KZ74" s="10">
        <f t="shared" si="216"/>
        <v>0</v>
      </c>
      <c r="LA74" s="119">
        <f t="shared" si="480"/>
        <v>0</v>
      </c>
      <c r="LC74" s="100">
        <f t="shared" ref="LC74:LC101" si="482">M74+W74+BU74+BK74+BA74+AQ74+AG74+CE74+CO74+CY74+DI74+DS74+EC74+EM74+EW74+FG74+FQ74+GA74+GK74+GU74+HE74+HO74+HY74+II74+IS74+JC74+JM74+JW74+KG74+KQ74+LA74</f>
        <v>0</v>
      </c>
      <c r="LD74" s="100">
        <f t="shared" si="5"/>
        <v>0</v>
      </c>
    </row>
    <row r="75" spans="1:316" x14ac:dyDescent="0.25">
      <c r="A75" s="25" t="s">
        <v>105</v>
      </c>
      <c r="B75" s="12">
        <v>55000</v>
      </c>
      <c r="C75" s="12">
        <v>100000</v>
      </c>
      <c r="D75" s="25"/>
      <c r="E75" s="92">
        <f t="shared" si="445"/>
        <v>0</v>
      </c>
      <c r="F75" s="10">
        <f t="shared" si="446"/>
        <v>0</v>
      </c>
      <c r="G75" s="25"/>
      <c r="H75" s="92">
        <f t="shared" si="447"/>
        <v>0</v>
      </c>
      <c r="I75" s="10">
        <f t="shared" si="448"/>
        <v>0</v>
      </c>
      <c r="J75" s="25"/>
      <c r="K75" s="92">
        <f t="shared" si="449"/>
        <v>0</v>
      </c>
      <c r="L75" s="10">
        <f t="shared" si="450"/>
        <v>0</v>
      </c>
      <c r="M75" s="119">
        <f t="shared" si="451"/>
        <v>0</v>
      </c>
      <c r="N75" s="25"/>
      <c r="O75" s="92">
        <f t="shared" si="8"/>
        <v>0</v>
      </c>
      <c r="P75" s="10">
        <f t="shared" si="9"/>
        <v>0</v>
      </c>
      <c r="Q75" s="25"/>
      <c r="R75" s="92">
        <f t="shared" si="10"/>
        <v>0</v>
      </c>
      <c r="S75" s="10">
        <f t="shared" si="11"/>
        <v>0</v>
      </c>
      <c r="T75" s="25"/>
      <c r="U75" s="92">
        <f t="shared" si="12"/>
        <v>0</v>
      </c>
      <c r="V75" s="10">
        <f t="shared" si="13"/>
        <v>0</v>
      </c>
      <c r="W75" s="119">
        <f t="shared" si="452"/>
        <v>0</v>
      </c>
      <c r="X75" s="25"/>
      <c r="Y75" s="92">
        <f t="shared" si="15"/>
        <v>0</v>
      </c>
      <c r="Z75" s="10">
        <f t="shared" si="16"/>
        <v>0</v>
      </c>
      <c r="AA75" s="25"/>
      <c r="AB75" s="92">
        <f t="shared" si="17"/>
        <v>0</v>
      </c>
      <c r="AC75" s="10">
        <f t="shared" si="18"/>
        <v>0</v>
      </c>
      <c r="AD75" s="25"/>
      <c r="AE75" s="92">
        <f t="shared" si="19"/>
        <v>0</v>
      </c>
      <c r="AF75" s="10">
        <f t="shared" si="20"/>
        <v>0</v>
      </c>
      <c r="AG75" s="119">
        <f t="shared" si="453"/>
        <v>0</v>
      </c>
      <c r="AH75" s="25"/>
      <c r="AI75" s="92">
        <f t="shared" si="22"/>
        <v>0</v>
      </c>
      <c r="AJ75" s="10">
        <f t="shared" si="23"/>
        <v>0</v>
      </c>
      <c r="AK75" s="25"/>
      <c r="AL75" s="92">
        <f t="shared" si="24"/>
        <v>0</v>
      </c>
      <c r="AM75" s="10">
        <f t="shared" si="25"/>
        <v>0</v>
      </c>
      <c r="AN75" s="25"/>
      <c r="AO75" s="92">
        <f t="shared" si="26"/>
        <v>0</v>
      </c>
      <c r="AP75" s="10">
        <f t="shared" si="27"/>
        <v>0</v>
      </c>
      <c r="AQ75" s="119">
        <f t="shared" si="454"/>
        <v>0</v>
      </c>
      <c r="AR75" s="25"/>
      <c r="AS75" s="92">
        <f t="shared" si="29"/>
        <v>0</v>
      </c>
      <c r="AT75" s="10">
        <f t="shared" si="30"/>
        <v>0</v>
      </c>
      <c r="AU75" s="25"/>
      <c r="AV75" s="92">
        <f t="shared" si="31"/>
        <v>0</v>
      </c>
      <c r="AW75" s="10">
        <f t="shared" si="32"/>
        <v>0</v>
      </c>
      <c r="AX75" s="25"/>
      <c r="AY75" s="92">
        <f t="shared" si="33"/>
        <v>0</v>
      </c>
      <c r="AZ75" s="10">
        <f t="shared" si="34"/>
        <v>0</v>
      </c>
      <c r="BA75" s="119">
        <f t="shared" si="455"/>
        <v>0</v>
      </c>
      <c r="BB75" s="25"/>
      <c r="BC75" s="92">
        <f t="shared" si="36"/>
        <v>0</v>
      </c>
      <c r="BD75" s="10">
        <f t="shared" si="37"/>
        <v>0</v>
      </c>
      <c r="BE75" s="25"/>
      <c r="BF75" s="92">
        <f t="shared" si="38"/>
        <v>0</v>
      </c>
      <c r="BG75" s="10">
        <f t="shared" si="39"/>
        <v>0</v>
      </c>
      <c r="BH75" s="25"/>
      <c r="BI75" s="92">
        <f t="shared" si="40"/>
        <v>0</v>
      </c>
      <c r="BJ75" s="10">
        <f t="shared" si="41"/>
        <v>0</v>
      </c>
      <c r="BK75" s="119">
        <f t="shared" si="456"/>
        <v>0</v>
      </c>
      <c r="BL75" s="25"/>
      <c r="BM75" s="92">
        <f t="shared" si="43"/>
        <v>0</v>
      </c>
      <c r="BN75" s="10">
        <f t="shared" si="44"/>
        <v>0</v>
      </c>
      <c r="BO75" s="25"/>
      <c r="BP75" s="92">
        <f t="shared" si="45"/>
        <v>0</v>
      </c>
      <c r="BQ75" s="10">
        <f t="shared" si="46"/>
        <v>0</v>
      </c>
      <c r="BR75" s="25"/>
      <c r="BS75" s="92">
        <f t="shared" si="47"/>
        <v>0</v>
      </c>
      <c r="BT75" s="10">
        <f t="shared" si="48"/>
        <v>0</v>
      </c>
      <c r="BU75" s="119">
        <f t="shared" si="457"/>
        <v>0</v>
      </c>
      <c r="BV75" s="25"/>
      <c r="BW75" s="92">
        <f t="shared" si="50"/>
        <v>0</v>
      </c>
      <c r="BX75" s="10">
        <f t="shared" si="51"/>
        <v>0</v>
      </c>
      <c r="BY75" s="25"/>
      <c r="BZ75" s="92">
        <f t="shared" si="52"/>
        <v>0</v>
      </c>
      <c r="CA75" s="10">
        <f t="shared" si="53"/>
        <v>0</v>
      </c>
      <c r="CB75" s="25"/>
      <c r="CC75" s="92">
        <f t="shared" si="54"/>
        <v>0</v>
      </c>
      <c r="CD75" s="10">
        <f t="shared" si="55"/>
        <v>0</v>
      </c>
      <c r="CE75" s="119">
        <f t="shared" si="458"/>
        <v>0</v>
      </c>
      <c r="CF75" s="25"/>
      <c r="CG75" s="92">
        <f t="shared" si="57"/>
        <v>0</v>
      </c>
      <c r="CH75" s="10">
        <f t="shared" si="58"/>
        <v>0</v>
      </c>
      <c r="CI75" s="25"/>
      <c r="CJ75" s="92">
        <f t="shared" si="59"/>
        <v>0</v>
      </c>
      <c r="CK75" s="10">
        <f t="shared" si="60"/>
        <v>0</v>
      </c>
      <c r="CL75" s="25"/>
      <c r="CM75" s="92">
        <f t="shared" si="61"/>
        <v>0</v>
      </c>
      <c r="CN75" s="10">
        <f t="shared" si="62"/>
        <v>0</v>
      </c>
      <c r="CO75" s="119">
        <f t="shared" si="459"/>
        <v>0</v>
      </c>
      <c r="CP75" s="25"/>
      <c r="CQ75" s="92">
        <f t="shared" si="64"/>
        <v>0</v>
      </c>
      <c r="CR75" s="10">
        <f t="shared" si="65"/>
        <v>0</v>
      </c>
      <c r="CS75" s="25"/>
      <c r="CT75" s="92">
        <f t="shared" si="66"/>
        <v>0</v>
      </c>
      <c r="CU75" s="10">
        <f t="shared" si="67"/>
        <v>0</v>
      </c>
      <c r="CV75" s="25"/>
      <c r="CW75" s="92">
        <f t="shared" si="68"/>
        <v>0</v>
      </c>
      <c r="CX75" s="10">
        <f t="shared" si="69"/>
        <v>0</v>
      </c>
      <c r="CY75" s="119">
        <f t="shared" si="460"/>
        <v>0</v>
      </c>
      <c r="CZ75" s="25"/>
      <c r="DA75" s="92">
        <f t="shared" si="71"/>
        <v>0</v>
      </c>
      <c r="DB75" s="10">
        <f t="shared" si="72"/>
        <v>0</v>
      </c>
      <c r="DC75" s="25"/>
      <c r="DD75" s="92">
        <f t="shared" si="73"/>
        <v>0</v>
      </c>
      <c r="DE75" s="10">
        <f t="shared" si="74"/>
        <v>0</v>
      </c>
      <c r="DF75" s="25"/>
      <c r="DG75" s="92">
        <f t="shared" si="75"/>
        <v>0</v>
      </c>
      <c r="DH75" s="10">
        <f t="shared" si="76"/>
        <v>0</v>
      </c>
      <c r="DI75" s="119">
        <f t="shared" si="461"/>
        <v>0</v>
      </c>
      <c r="DJ75" s="25"/>
      <c r="DK75" s="92">
        <f t="shared" si="78"/>
        <v>0</v>
      </c>
      <c r="DL75" s="10">
        <f t="shared" si="79"/>
        <v>0</v>
      </c>
      <c r="DM75" s="25"/>
      <c r="DN75" s="92">
        <f t="shared" si="80"/>
        <v>0</v>
      </c>
      <c r="DO75" s="10">
        <f t="shared" si="81"/>
        <v>0</v>
      </c>
      <c r="DP75" s="25"/>
      <c r="DQ75" s="92">
        <f t="shared" si="82"/>
        <v>0</v>
      </c>
      <c r="DR75" s="10">
        <f t="shared" si="83"/>
        <v>0</v>
      </c>
      <c r="DS75" s="119">
        <f t="shared" si="462"/>
        <v>0</v>
      </c>
      <c r="DT75" s="25"/>
      <c r="DU75" s="92">
        <f t="shared" si="85"/>
        <v>0</v>
      </c>
      <c r="DV75" s="10">
        <f t="shared" si="86"/>
        <v>0</v>
      </c>
      <c r="DW75" s="25"/>
      <c r="DX75" s="92">
        <f t="shared" si="87"/>
        <v>0</v>
      </c>
      <c r="DY75" s="10">
        <f t="shared" si="88"/>
        <v>0</v>
      </c>
      <c r="DZ75" s="25"/>
      <c r="EA75" s="92">
        <f t="shared" si="89"/>
        <v>0</v>
      </c>
      <c r="EB75" s="10">
        <f t="shared" si="90"/>
        <v>0</v>
      </c>
      <c r="EC75" s="119">
        <f t="shared" si="463"/>
        <v>0</v>
      </c>
      <c r="ED75" s="25"/>
      <c r="EE75" s="92">
        <f t="shared" si="92"/>
        <v>0</v>
      </c>
      <c r="EF75" s="10">
        <f t="shared" si="93"/>
        <v>0</v>
      </c>
      <c r="EG75" s="25"/>
      <c r="EH75" s="92">
        <f t="shared" si="94"/>
        <v>0</v>
      </c>
      <c r="EI75" s="10">
        <f t="shared" si="95"/>
        <v>0</v>
      </c>
      <c r="EJ75" s="25"/>
      <c r="EK75" s="92">
        <f t="shared" si="96"/>
        <v>0</v>
      </c>
      <c r="EL75" s="10">
        <f t="shared" si="97"/>
        <v>0</v>
      </c>
      <c r="EM75" s="119">
        <f t="shared" si="464"/>
        <v>0</v>
      </c>
      <c r="EN75" s="25"/>
      <c r="EO75" s="92">
        <f t="shared" si="99"/>
        <v>0</v>
      </c>
      <c r="EP75" s="10">
        <f t="shared" si="100"/>
        <v>0</v>
      </c>
      <c r="EQ75" s="25"/>
      <c r="ER75" s="92">
        <f t="shared" si="101"/>
        <v>0</v>
      </c>
      <c r="ES75" s="10">
        <f t="shared" si="102"/>
        <v>0</v>
      </c>
      <c r="ET75" s="25"/>
      <c r="EU75" s="92">
        <f t="shared" si="225"/>
        <v>0</v>
      </c>
      <c r="EV75" s="10">
        <f t="shared" si="104"/>
        <v>0</v>
      </c>
      <c r="EW75" s="119">
        <f t="shared" si="465"/>
        <v>0</v>
      </c>
      <c r="EX75" s="25"/>
      <c r="EY75" s="92">
        <f t="shared" si="106"/>
        <v>0</v>
      </c>
      <c r="EZ75" s="10">
        <f t="shared" si="107"/>
        <v>0</v>
      </c>
      <c r="FA75" s="25"/>
      <c r="FB75" s="92">
        <f t="shared" si="108"/>
        <v>0</v>
      </c>
      <c r="FC75" s="10">
        <f t="shared" si="109"/>
        <v>0</v>
      </c>
      <c r="FD75" s="25"/>
      <c r="FE75" s="92">
        <f t="shared" si="110"/>
        <v>0</v>
      </c>
      <c r="FF75" s="10">
        <f t="shared" si="111"/>
        <v>0</v>
      </c>
      <c r="FG75" s="119">
        <f t="shared" si="466"/>
        <v>0</v>
      </c>
      <c r="FH75" s="25"/>
      <c r="FI75" s="92">
        <f t="shared" si="113"/>
        <v>0</v>
      </c>
      <c r="FJ75" s="10">
        <f t="shared" si="114"/>
        <v>0</v>
      </c>
      <c r="FK75" s="25"/>
      <c r="FL75" s="92">
        <f t="shared" si="115"/>
        <v>0</v>
      </c>
      <c r="FM75" s="10">
        <f t="shared" si="116"/>
        <v>0</v>
      </c>
      <c r="FN75" s="25"/>
      <c r="FO75" s="92">
        <f t="shared" si="117"/>
        <v>0</v>
      </c>
      <c r="FP75" s="10">
        <f t="shared" si="118"/>
        <v>0</v>
      </c>
      <c r="FQ75" s="119">
        <f t="shared" si="467"/>
        <v>0</v>
      </c>
      <c r="FR75" s="25"/>
      <c r="FS75" s="92">
        <f t="shared" si="120"/>
        <v>0</v>
      </c>
      <c r="FT75" s="10">
        <f t="shared" si="121"/>
        <v>0</v>
      </c>
      <c r="FU75" s="25"/>
      <c r="FV75" s="92">
        <f t="shared" si="122"/>
        <v>0</v>
      </c>
      <c r="FW75" s="10">
        <f t="shared" si="123"/>
        <v>0</v>
      </c>
      <c r="FX75" s="25"/>
      <c r="FY75" s="92">
        <f t="shared" si="124"/>
        <v>0</v>
      </c>
      <c r="FZ75" s="10">
        <f t="shared" si="125"/>
        <v>0</v>
      </c>
      <c r="GA75" s="119">
        <f t="shared" si="468"/>
        <v>0</v>
      </c>
      <c r="GB75" s="25"/>
      <c r="GC75" s="92">
        <f t="shared" si="127"/>
        <v>0</v>
      </c>
      <c r="GD75" s="10">
        <f t="shared" si="128"/>
        <v>0</v>
      </c>
      <c r="GE75" s="25"/>
      <c r="GF75" s="92">
        <f t="shared" si="129"/>
        <v>0</v>
      </c>
      <c r="GG75" s="10">
        <f t="shared" si="130"/>
        <v>0</v>
      </c>
      <c r="GH75" s="25"/>
      <c r="GI75" s="92">
        <f t="shared" si="131"/>
        <v>0</v>
      </c>
      <c r="GJ75" s="10">
        <f t="shared" si="132"/>
        <v>0</v>
      </c>
      <c r="GK75" s="119">
        <f t="shared" si="469"/>
        <v>0</v>
      </c>
      <c r="GL75" s="25"/>
      <c r="GM75" s="92">
        <f t="shared" si="134"/>
        <v>0</v>
      </c>
      <c r="GN75" s="10">
        <f t="shared" si="135"/>
        <v>0</v>
      </c>
      <c r="GO75" s="25"/>
      <c r="GP75" s="92">
        <f t="shared" si="136"/>
        <v>0</v>
      </c>
      <c r="GQ75" s="10">
        <f t="shared" si="137"/>
        <v>0</v>
      </c>
      <c r="GR75" s="25"/>
      <c r="GS75" s="92">
        <f t="shared" si="138"/>
        <v>0</v>
      </c>
      <c r="GT75" s="10">
        <f t="shared" si="139"/>
        <v>0</v>
      </c>
      <c r="GU75" s="119">
        <f t="shared" si="470"/>
        <v>0</v>
      </c>
      <c r="GV75" s="25"/>
      <c r="GW75" s="92">
        <f t="shared" si="141"/>
        <v>0</v>
      </c>
      <c r="GX75" s="10">
        <f t="shared" si="142"/>
        <v>0</v>
      </c>
      <c r="GY75" s="25"/>
      <c r="GZ75" s="92">
        <f t="shared" si="143"/>
        <v>0</v>
      </c>
      <c r="HA75" s="10">
        <f t="shared" si="144"/>
        <v>0</v>
      </c>
      <c r="HB75" s="25"/>
      <c r="HC75" s="92">
        <f t="shared" si="145"/>
        <v>0</v>
      </c>
      <c r="HD75" s="10">
        <f t="shared" si="146"/>
        <v>0</v>
      </c>
      <c r="HE75" s="119">
        <f t="shared" si="471"/>
        <v>0</v>
      </c>
      <c r="HF75" s="25"/>
      <c r="HG75" s="92">
        <f t="shared" si="148"/>
        <v>0</v>
      </c>
      <c r="HH75" s="10">
        <f t="shared" si="149"/>
        <v>0</v>
      </c>
      <c r="HI75" s="25"/>
      <c r="HJ75" s="92">
        <f t="shared" si="150"/>
        <v>0</v>
      </c>
      <c r="HK75" s="10">
        <f t="shared" si="151"/>
        <v>0</v>
      </c>
      <c r="HL75" s="25"/>
      <c r="HM75" s="92">
        <f t="shared" si="152"/>
        <v>0</v>
      </c>
      <c r="HN75" s="10">
        <f t="shared" si="153"/>
        <v>0</v>
      </c>
      <c r="HO75" s="119">
        <f t="shared" si="472"/>
        <v>0</v>
      </c>
      <c r="HP75" s="25"/>
      <c r="HQ75" s="92">
        <f t="shared" si="155"/>
        <v>0</v>
      </c>
      <c r="HR75" s="10">
        <f t="shared" si="156"/>
        <v>0</v>
      </c>
      <c r="HS75" s="25"/>
      <c r="HT75" s="92">
        <f t="shared" si="157"/>
        <v>0</v>
      </c>
      <c r="HU75" s="10">
        <f t="shared" si="158"/>
        <v>0</v>
      </c>
      <c r="HV75" s="25"/>
      <c r="HW75" s="92">
        <f t="shared" si="159"/>
        <v>0</v>
      </c>
      <c r="HX75" s="10">
        <f t="shared" si="160"/>
        <v>0</v>
      </c>
      <c r="HY75" s="119">
        <f t="shared" si="473"/>
        <v>0</v>
      </c>
      <c r="HZ75" s="25"/>
      <c r="IA75" s="92">
        <f t="shared" ref="IA75:IA101" si="483">HZ75*B75</f>
        <v>0</v>
      </c>
      <c r="IB75" s="10">
        <f t="shared" ref="IB75:IB101" si="484">HZ75*C75</f>
        <v>0</v>
      </c>
      <c r="IC75" s="25"/>
      <c r="ID75" s="92">
        <f t="shared" ref="ID75:ID101" si="485">IC75*B75</f>
        <v>0</v>
      </c>
      <c r="IE75" s="10">
        <f t="shared" ref="IE75:IE101" si="486">IC75*C75</f>
        <v>0</v>
      </c>
      <c r="IF75" s="25"/>
      <c r="IG75" s="92">
        <f t="shared" ref="IG75:IG101" si="487">IF75*B75</f>
        <v>0</v>
      </c>
      <c r="IH75" s="10">
        <f t="shared" ref="IH75:IH101" si="488">IF75*C75</f>
        <v>0</v>
      </c>
      <c r="II75" s="119">
        <f t="shared" si="474"/>
        <v>0</v>
      </c>
      <c r="IJ75" s="25"/>
      <c r="IK75" s="92">
        <f t="shared" ref="IK75:IK101" si="489">IJ75*B75</f>
        <v>0</v>
      </c>
      <c r="IL75" s="10">
        <f t="shared" ref="IL75:IL101" si="490">IJ75*C75</f>
        <v>0</v>
      </c>
      <c r="IM75" s="25"/>
      <c r="IN75" s="92">
        <f t="shared" ref="IN75:IN101" si="491">IM75*B75</f>
        <v>0</v>
      </c>
      <c r="IO75" s="10">
        <f t="shared" ref="IO75:IO101" si="492">IM75*C75</f>
        <v>0</v>
      </c>
      <c r="IP75" s="25"/>
      <c r="IQ75" s="92">
        <f t="shared" ref="IQ75:IQ101" si="493">IP75*B75</f>
        <v>0</v>
      </c>
      <c r="IR75" s="10">
        <f t="shared" ref="IR75:IR101" si="494">IP75*C75</f>
        <v>0</v>
      </c>
      <c r="IS75" s="119">
        <f t="shared" si="475"/>
        <v>0</v>
      </c>
      <c r="IT75" s="25"/>
      <c r="IU75" s="92">
        <f t="shared" ref="IU75:IU101" si="495">IT75*B75</f>
        <v>0</v>
      </c>
      <c r="IV75" s="10">
        <f t="shared" ref="IV75:IV101" si="496">IT75*C75</f>
        <v>0</v>
      </c>
      <c r="IW75" s="25"/>
      <c r="IX75" s="92">
        <f t="shared" ref="IX75:IX101" si="497">IW75*B75</f>
        <v>0</v>
      </c>
      <c r="IY75" s="10">
        <f t="shared" ref="IY75:IY101" si="498">IW75*C75</f>
        <v>0</v>
      </c>
      <c r="IZ75" s="25"/>
      <c r="JA75" s="92">
        <f t="shared" ref="JA75:JA101" si="499">IZ75*B75</f>
        <v>0</v>
      </c>
      <c r="JB75" s="10">
        <f t="shared" ref="JB75:JB101" si="500">IZ75*C75</f>
        <v>0</v>
      </c>
      <c r="JC75" s="119">
        <f t="shared" si="476"/>
        <v>0</v>
      </c>
      <c r="JD75" s="25"/>
      <c r="JE75" s="92">
        <f t="shared" ref="JE75:JE101" si="501">JD75*B75</f>
        <v>0</v>
      </c>
      <c r="JF75" s="10">
        <f t="shared" ref="JF75:JF101" si="502">JD75*C75</f>
        <v>0</v>
      </c>
      <c r="JG75" s="25"/>
      <c r="JH75" s="92">
        <f t="shared" ref="JH75:JH101" si="503">JG75*B75</f>
        <v>0</v>
      </c>
      <c r="JI75" s="10">
        <f t="shared" ref="JI75:JI101" si="504">JG75*C75</f>
        <v>0</v>
      </c>
      <c r="JJ75" s="25"/>
      <c r="JK75" s="92">
        <f t="shared" si="187"/>
        <v>0</v>
      </c>
      <c r="JL75" s="10">
        <f t="shared" si="188"/>
        <v>0</v>
      </c>
      <c r="JM75" s="119">
        <f t="shared" si="477"/>
        <v>0</v>
      </c>
      <c r="JN75" s="25"/>
      <c r="JO75" s="92">
        <f t="shared" ref="JO75:JO101" si="505">JN75*B75</f>
        <v>0</v>
      </c>
      <c r="JP75" s="10">
        <f t="shared" ref="JP75:JP101" si="506">JN75*C75</f>
        <v>0</v>
      </c>
      <c r="JQ75" s="25"/>
      <c r="JR75" s="92">
        <f t="shared" ref="JR75:JR101" si="507">JQ75*B75</f>
        <v>0</v>
      </c>
      <c r="JS75" s="10">
        <f t="shared" ref="JS75:JS101" si="508">JQ75*C75</f>
        <v>0</v>
      </c>
      <c r="JT75" s="25"/>
      <c r="JU75" s="92">
        <f t="shared" ref="JU75:JU101" si="509">JT75*B75</f>
        <v>0</v>
      </c>
      <c r="JV75" s="10">
        <f t="shared" ref="JV75:JV101" si="510">JT75*C75</f>
        <v>0</v>
      </c>
      <c r="JW75" s="119">
        <f t="shared" si="481"/>
        <v>0</v>
      </c>
      <c r="JX75" s="25"/>
      <c r="JY75" s="92">
        <f t="shared" ref="JY75:JY101" si="511">JX75*B75</f>
        <v>0</v>
      </c>
      <c r="JZ75" s="10">
        <f t="shared" ref="JZ75:JZ101" si="512">JX75*C75</f>
        <v>0</v>
      </c>
      <c r="KA75" s="25"/>
      <c r="KB75" s="92">
        <f t="shared" ref="KB75:KB101" si="513">KA75*B75</f>
        <v>0</v>
      </c>
      <c r="KC75" s="10">
        <f t="shared" ref="KC75:KC101" si="514">KA75*C75</f>
        <v>0</v>
      </c>
      <c r="KD75" s="25"/>
      <c r="KE75" s="92">
        <f t="shared" ref="KE75:KE101" si="515">KD75*B75</f>
        <v>0</v>
      </c>
      <c r="KF75" s="10">
        <f t="shared" ref="KF75:KF101" si="516">KD75*C75</f>
        <v>0</v>
      </c>
      <c r="KG75" s="119">
        <f t="shared" si="478"/>
        <v>0</v>
      </c>
      <c r="KH75" s="25"/>
      <c r="KI75" s="92">
        <f t="shared" ref="KI75:KI101" si="517">KH75*B75</f>
        <v>0</v>
      </c>
      <c r="KJ75" s="10">
        <f t="shared" ref="KJ75:KJ101" si="518">KH75*C75</f>
        <v>0</v>
      </c>
      <c r="KK75" s="25"/>
      <c r="KL75" s="92">
        <f t="shared" ref="KL75:KL101" si="519">KK75*B75</f>
        <v>0</v>
      </c>
      <c r="KM75" s="10">
        <f t="shared" ref="KM75:KM101" si="520">KK75*C75</f>
        <v>0</v>
      </c>
      <c r="KN75" s="25"/>
      <c r="KO75" s="92">
        <f t="shared" ref="KO75:KO101" si="521">KN75*B75</f>
        <v>0</v>
      </c>
      <c r="KP75" s="10">
        <f t="shared" ref="KP75:KP101" si="522">KN75*C75</f>
        <v>0</v>
      </c>
      <c r="KQ75" s="119">
        <f t="shared" si="479"/>
        <v>0</v>
      </c>
      <c r="KR75" s="25"/>
      <c r="KS75" s="92">
        <f t="shared" ref="KS75:KS101" si="523">KR75*B75</f>
        <v>0</v>
      </c>
      <c r="KT75" s="10">
        <f t="shared" ref="KT75:KT101" si="524">KR75*C75</f>
        <v>0</v>
      </c>
      <c r="KU75" s="25"/>
      <c r="KV75" s="92">
        <f t="shared" ref="KV75:KV101" si="525">KU75*B75</f>
        <v>0</v>
      </c>
      <c r="KW75" s="10">
        <f t="shared" ref="KW75:KW101" si="526">KU75*C75</f>
        <v>0</v>
      </c>
      <c r="KX75" s="25"/>
      <c r="KY75" s="92">
        <f t="shared" ref="KY75:KY101" si="527">KX75*B75</f>
        <v>0</v>
      </c>
      <c r="KZ75" s="10">
        <f t="shared" ref="KZ75:KZ101" si="528">KX75*C75</f>
        <v>0</v>
      </c>
      <c r="LA75" s="119">
        <f t="shared" si="480"/>
        <v>0</v>
      </c>
      <c r="LC75" s="100">
        <f t="shared" si="482"/>
        <v>0</v>
      </c>
      <c r="LD75" s="100">
        <f t="shared" si="5"/>
        <v>0</v>
      </c>
    </row>
    <row r="76" spans="1:316" x14ac:dyDescent="0.25">
      <c r="A76" s="25" t="s">
        <v>181</v>
      </c>
      <c r="B76" s="12">
        <v>100000</v>
      </c>
      <c r="C76" s="12"/>
      <c r="D76" s="25"/>
      <c r="E76" s="92">
        <f t="shared" si="445"/>
        <v>0</v>
      </c>
      <c r="F76" s="10">
        <f t="shared" si="446"/>
        <v>0</v>
      </c>
      <c r="G76" s="25"/>
      <c r="H76" s="92">
        <f t="shared" si="447"/>
        <v>0</v>
      </c>
      <c r="I76" s="10">
        <f t="shared" si="448"/>
        <v>0</v>
      </c>
      <c r="J76" s="25"/>
      <c r="K76" s="92">
        <f t="shared" si="449"/>
        <v>0</v>
      </c>
      <c r="L76" s="10">
        <f t="shared" si="450"/>
        <v>0</v>
      </c>
      <c r="M76" s="119">
        <f t="shared" si="451"/>
        <v>0</v>
      </c>
      <c r="N76" s="25"/>
      <c r="O76" s="92">
        <f t="shared" si="8"/>
        <v>0</v>
      </c>
      <c r="P76" s="10">
        <f t="shared" si="9"/>
        <v>0</v>
      </c>
      <c r="Q76" s="25"/>
      <c r="R76" s="92">
        <f t="shared" si="10"/>
        <v>0</v>
      </c>
      <c r="S76" s="10">
        <f t="shared" si="11"/>
        <v>0</v>
      </c>
      <c r="T76" s="25"/>
      <c r="U76" s="92">
        <f t="shared" si="12"/>
        <v>0</v>
      </c>
      <c r="V76" s="10">
        <f t="shared" si="13"/>
        <v>0</v>
      </c>
      <c r="W76" s="119">
        <f t="shared" si="452"/>
        <v>0</v>
      </c>
      <c r="X76" s="25"/>
      <c r="Y76" s="92">
        <f t="shared" si="15"/>
        <v>0</v>
      </c>
      <c r="Z76" s="10">
        <f t="shared" si="16"/>
        <v>0</v>
      </c>
      <c r="AA76" s="25"/>
      <c r="AB76" s="92">
        <f t="shared" si="17"/>
        <v>0</v>
      </c>
      <c r="AC76" s="10">
        <f t="shared" si="18"/>
        <v>0</v>
      </c>
      <c r="AD76" s="25"/>
      <c r="AE76" s="92">
        <f t="shared" si="19"/>
        <v>0</v>
      </c>
      <c r="AF76" s="10">
        <f t="shared" si="20"/>
        <v>0</v>
      </c>
      <c r="AG76" s="119">
        <f t="shared" si="453"/>
        <v>0</v>
      </c>
      <c r="AH76" s="25"/>
      <c r="AI76" s="92">
        <f t="shared" si="22"/>
        <v>0</v>
      </c>
      <c r="AJ76" s="10">
        <f t="shared" si="23"/>
        <v>0</v>
      </c>
      <c r="AK76" s="25"/>
      <c r="AL76" s="92">
        <f t="shared" si="24"/>
        <v>0</v>
      </c>
      <c r="AM76" s="10">
        <f t="shared" si="25"/>
        <v>0</v>
      </c>
      <c r="AN76" s="25"/>
      <c r="AO76" s="92">
        <f t="shared" si="26"/>
        <v>0</v>
      </c>
      <c r="AP76" s="10">
        <f t="shared" si="27"/>
        <v>0</v>
      </c>
      <c r="AQ76" s="119">
        <f t="shared" si="454"/>
        <v>0</v>
      </c>
      <c r="AR76" s="25"/>
      <c r="AS76" s="92">
        <f t="shared" si="29"/>
        <v>0</v>
      </c>
      <c r="AT76" s="10">
        <f t="shared" si="30"/>
        <v>0</v>
      </c>
      <c r="AU76" s="25"/>
      <c r="AV76" s="92">
        <f t="shared" si="31"/>
        <v>0</v>
      </c>
      <c r="AW76" s="10">
        <f t="shared" si="32"/>
        <v>0</v>
      </c>
      <c r="AX76" s="25"/>
      <c r="AY76" s="92">
        <f t="shared" si="33"/>
        <v>0</v>
      </c>
      <c r="AZ76" s="10">
        <f t="shared" si="34"/>
        <v>0</v>
      </c>
      <c r="BA76" s="119">
        <f t="shared" si="455"/>
        <v>0</v>
      </c>
      <c r="BB76" s="25"/>
      <c r="BC76" s="92">
        <f t="shared" si="36"/>
        <v>0</v>
      </c>
      <c r="BD76" s="10">
        <f t="shared" si="37"/>
        <v>0</v>
      </c>
      <c r="BE76" s="25"/>
      <c r="BF76" s="92">
        <f t="shared" si="38"/>
        <v>0</v>
      </c>
      <c r="BG76" s="10">
        <f t="shared" si="39"/>
        <v>0</v>
      </c>
      <c r="BH76" s="25"/>
      <c r="BI76" s="92">
        <f t="shared" si="40"/>
        <v>0</v>
      </c>
      <c r="BJ76" s="10">
        <f t="shared" si="41"/>
        <v>0</v>
      </c>
      <c r="BK76" s="119">
        <f t="shared" si="456"/>
        <v>0</v>
      </c>
      <c r="BL76" s="25"/>
      <c r="BM76" s="92">
        <f t="shared" si="43"/>
        <v>0</v>
      </c>
      <c r="BN76" s="10">
        <f t="shared" si="44"/>
        <v>0</v>
      </c>
      <c r="BO76" s="25"/>
      <c r="BP76" s="92">
        <f t="shared" si="45"/>
        <v>0</v>
      </c>
      <c r="BQ76" s="10">
        <f t="shared" si="46"/>
        <v>0</v>
      </c>
      <c r="BR76" s="25"/>
      <c r="BS76" s="92">
        <f t="shared" si="47"/>
        <v>0</v>
      </c>
      <c r="BT76" s="10">
        <f t="shared" si="48"/>
        <v>0</v>
      </c>
      <c r="BU76" s="119">
        <f t="shared" si="457"/>
        <v>0</v>
      </c>
      <c r="BV76" s="25"/>
      <c r="BW76" s="92">
        <f t="shared" si="50"/>
        <v>0</v>
      </c>
      <c r="BX76" s="10">
        <f t="shared" si="51"/>
        <v>0</v>
      </c>
      <c r="BY76" s="25"/>
      <c r="BZ76" s="92">
        <f t="shared" si="52"/>
        <v>0</v>
      </c>
      <c r="CA76" s="10">
        <f t="shared" si="53"/>
        <v>0</v>
      </c>
      <c r="CB76" s="25"/>
      <c r="CC76" s="92">
        <f t="shared" si="54"/>
        <v>0</v>
      </c>
      <c r="CD76" s="10">
        <f t="shared" si="55"/>
        <v>0</v>
      </c>
      <c r="CE76" s="119">
        <f t="shared" si="458"/>
        <v>0</v>
      </c>
      <c r="CF76" s="25"/>
      <c r="CG76" s="92">
        <f t="shared" si="57"/>
        <v>0</v>
      </c>
      <c r="CH76" s="10">
        <f t="shared" si="58"/>
        <v>0</v>
      </c>
      <c r="CI76" s="25"/>
      <c r="CJ76" s="92">
        <f t="shared" si="59"/>
        <v>0</v>
      </c>
      <c r="CK76" s="10">
        <f t="shared" si="60"/>
        <v>0</v>
      </c>
      <c r="CL76" s="25"/>
      <c r="CM76" s="92">
        <f t="shared" si="61"/>
        <v>0</v>
      </c>
      <c r="CN76" s="10">
        <f t="shared" si="62"/>
        <v>0</v>
      </c>
      <c r="CO76" s="119">
        <f t="shared" si="459"/>
        <v>0</v>
      </c>
      <c r="CP76" s="25"/>
      <c r="CQ76" s="92">
        <f t="shared" si="64"/>
        <v>0</v>
      </c>
      <c r="CR76" s="10">
        <f t="shared" si="65"/>
        <v>0</v>
      </c>
      <c r="CS76" s="25"/>
      <c r="CT76" s="92">
        <f t="shared" si="66"/>
        <v>0</v>
      </c>
      <c r="CU76" s="10">
        <f t="shared" si="67"/>
        <v>0</v>
      </c>
      <c r="CV76" s="25"/>
      <c r="CW76" s="92">
        <f t="shared" si="68"/>
        <v>0</v>
      </c>
      <c r="CX76" s="10">
        <f t="shared" si="69"/>
        <v>0</v>
      </c>
      <c r="CY76" s="119">
        <f t="shared" si="460"/>
        <v>0</v>
      </c>
      <c r="CZ76" s="25"/>
      <c r="DA76" s="92">
        <f t="shared" si="71"/>
        <v>0</v>
      </c>
      <c r="DB76" s="10">
        <f t="shared" si="72"/>
        <v>0</v>
      </c>
      <c r="DC76" s="25"/>
      <c r="DD76" s="92">
        <f t="shared" si="73"/>
        <v>0</v>
      </c>
      <c r="DE76" s="10">
        <f t="shared" si="74"/>
        <v>0</v>
      </c>
      <c r="DF76" s="25"/>
      <c r="DG76" s="92">
        <f t="shared" si="75"/>
        <v>0</v>
      </c>
      <c r="DH76" s="10">
        <f t="shared" si="76"/>
        <v>0</v>
      </c>
      <c r="DI76" s="119">
        <f t="shared" si="461"/>
        <v>0</v>
      </c>
      <c r="DJ76" s="25"/>
      <c r="DK76" s="92">
        <f t="shared" si="78"/>
        <v>0</v>
      </c>
      <c r="DL76" s="10">
        <f t="shared" si="79"/>
        <v>0</v>
      </c>
      <c r="DM76" s="25"/>
      <c r="DN76" s="92">
        <f t="shared" si="80"/>
        <v>0</v>
      </c>
      <c r="DO76" s="10">
        <f t="shared" si="81"/>
        <v>0</v>
      </c>
      <c r="DP76" s="25"/>
      <c r="DQ76" s="92">
        <f t="shared" si="82"/>
        <v>0</v>
      </c>
      <c r="DR76" s="10">
        <f t="shared" si="83"/>
        <v>0</v>
      </c>
      <c r="DS76" s="119">
        <f t="shared" si="462"/>
        <v>0</v>
      </c>
      <c r="DT76" s="25"/>
      <c r="DU76" s="92">
        <f t="shared" si="85"/>
        <v>0</v>
      </c>
      <c r="DV76" s="10">
        <f t="shared" si="86"/>
        <v>0</v>
      </c>
      <c r="DW76" s="25"/>
      <c r="DX76" s="92">
        <f t="shared" si="87"/>
        <v>0</v>
      </c>
      <c r="DY76" s="10">
        <f t="shared" si="88"/>
        <v>0</v>
      </c>
      <c r="DZ76" s="25"/>
      <c r="EA76" s="92">
        <f t="shared" si="89"/>
        <v>0</v>
      </c>
      <c r="EB76" s="10">
        <f t="shared" si="90"/>
        <v>0</v>
      </c>
      <c r="EC76" s="119">
        <f t="shared" si="463"/>
        <v>0</v>
      </c>
      <c r="ED76" s="25"/>
      <c r="EE76" s="92">
        <f t="shared" si="92"/>
        <v>0</v>
      </c>
      <c r="EF76" s="10">
        <f t="shared" si="93"/>
        <v>0</v>
      </c>
      <c r="EG76" s="25"/>
      <c r="EH76" s="92">
        <f t="shared" si="94"/>
        <v>0</v>
      </c>
      <c r="EI76" s="10">
        <f t="shared" si="95"/>
        <v>0</v>
      </c>
      <c r="EJ76" s="25"/>
      <c r="EK76" s="92">
        <f t="shared" si="96"/>
        <v>0</v>
      </c>
      <c r="EL76" s="10">
        <f t="shared" si="97"/>
        <v>0</v>
      </c>
      <c r="EM76" s="119">
        <f t="shared" si="464"/>
        <v>0</v>
      </c>
      <c r="EN76" s="25"/>
      <c r="EO76" s="92">
        <f t="shared" si="99"/>
        <v>0</v>
      </c>
      <c r="EP76" s="10">
        <f t="shared" si="100"/>
        <v>0</v>
      </c>
      <c r="EQ76" s="25"/>
      <c r="ER76" s="92">
        <f t="shared" si="101"/>
        <v>0</v>
      </c>
      <c r="ES76" s="10">
        <f t="shared" si="102"/>
        <v>0</v>
      </c>
      <c r="ET76" s="25"/>
      <c r="EU76" s="92">
        <f t="shared" si="225"/>
        <v>0</v>
      </c>
      <c r="EV76" s="10">
        <f t="shared" si="104"/>
        <v>0</v>
      </c>
      <c r="EW76" s="119">
        <f t="shared" si="465"/>
        <v>0</v>
      </c>
      <c r="EX76" s="25"/>
      <c r="EY76" s="92">
        <f t="shared" si="106"/>
        <v>0</v>
      </c>
      <c r="EZ76" s="10">
        <f t="shared" si="107"/>
        <v>0</v>
      </c>
      <c r="FA76" s="25"/>
      <c r="FB76" s="92">
        <f t="shared" si="108"/>
        <v>0</v>
      </c>
      <c r="FC76" s="10">
        <f t="shared" si="109"/>
        <v>0</v>
      </c>
      <c r="FD76" s="25"/>
      <c r="FE76" s="92">
        <f t="shared" si="110"/>
        <v>0</v>
      </c>
      <c r="FF76" s="10">
        <f t="shared" si="111"/>
        <v>0</v>
      </c>
      <c r="FG76" s="119">
        <f t="shared" si="466"/>
        <v>0</v>
      </c>
      <c r="FH76" s="25"/>
      <c r="FI76" s="92">
        <f t="shared" si="113"/>
        <v>0</v>
      </c>
      <c r="FJ76" s="10">
        <f t="shared" si="114"/>
        <v>0</v>
      </c>
      <c r="FK76" s="25"/>
      <c r="FL76" s="92">
        <f t="shared" si="115"/>
        <v>0</v>
      </c>
      <c r="FM76" s="10">
        <f t="shared" si="116"/>
        <v>0</v>
      </c>
      <c r="FN76" s="25"/>
      <c r="FO76" s="92">
        <f t="shared" si="117"/>
        <v>0</v>
      </c>
      <c r="FP76" s="10">
        <f t="shared" si="118"/>
        <v>0</v>
      </c>
      <c r="FQ76" s="119">
        <f t="shared" si="467"/>
        <v>0</v>
      </c>
      <c r="FR76" s="25"/>
      <c r="FS76" s="92">
        <f t="shared" si="120"/>
        <v>0</v>
      </c>
      <c r="FT76" s="10">
        <f t="shared" si="121"/>
        <v>0</v>
      </c>
      <c r="FU76" s="25"/>
      <c r="FV76" s="92">
        <f t="shared" si="122"/>
        <v>0</v>
      </c>
      <c r="FW76" s="10">
        <f t="shared" si="123"/>
        <v>0</v>
      </c>
      <c r="FX76" s="25"/>
      <c r="FY76" s="92">
        <f t="shared" si="124"/>
        <v>0</v>
      </c>
      <c r="FZ76" s="10">
        <f t="shared" si="125"/>
        <v>0</v>
      </c>
      <c r="GA76" s="119">
        <f t="shared" si="468"/>
        <v>0</v>
      </c>
      <c r="GB76" s="25"/>
      <c r="GC76" s="92">
        <f t="shared" si="127"/>
        <v>0</v>
      </c>
      <c r="GD76" s="10">
        <f t="shared" si="128"/>
        <v>0</v>
      </c>
      <c r="GE76" s="25"/>
      <c r="GF76" s="92">
        <f t="shared" si="129"/>
        <v>0</v>
      </c>
      <c r="GG76" s="10">
        <f t="shared" si="130"/>
        <v>0</v>
      </c>
      <c r="GH76" s="25"/>
      <c r="GI76" s="92">
        <f t="shared" si="131"/>
        <v>0</v>
      </c>
      <c r="GJ76" s="10">
        <f t="shared" si="132"/>
        <v>0</v>
      </c>
      <c r="GK76" s="119">
        <f t="shared" si="469"/>
        <v>0</v>
      </c>
      <c r="GL76" s="25"/>
      <c r="GM76" s="92">
        <f t="shared" si="134"/>
        <v>0</v>
      </c>
      <c r="GN76" s="10">
        <f t="shared" si="135"/>
        <v>0</v>
      </c>
      <c r="GO76" s="25"/>
      <c r="GP76" s="92">
        <f t="shared" si="136"/>
        <v>0</v>
      </c>
      <c r="GQ76" s="10">
        <f t="shared" si="137"/>
        <v>0</v>
      </c>
      <c r="GR76" s="25"/>
      <c r="GS76" s="92">
        <f t="shared" si="138"/>
        <v>0</v>
      </c>
      <c r="GT76" s="10">
        <f t="shared" si="139"/>
        <v>0</v>
      </c>
      <c r="GU76" s="119">
        <f t="shared" si="470"/>
        <v>0</v>
      </c>
      <c r="GV76" s="25"/>
      <c r="GW76" s="92">
        <f t="shared" si="141"/>
        <v>0</v>
      </c>
      <c r="GX76" s="10">
        <f t="shared" si="142"/>
        <v>0</v>
      </c>
      <c r="GY76" s="25"/>
      <c r="GZ76" s="92">
        <f t="shared" si="143"/>
        <v>0</v>
      </c>
      <c r="HA76" s="10">
        <f t="shared" si="144"/>
        <v>0</v>
      </c>
      <c r="HB76" s="25"/>
      <c r="HC76" s="92">
        <f t="shared" si="145"/>
        <v>0</v>
      </c>
      <c r="HD76" s="10">
        <f t="shared" si="146"/>
        <v>0</v>
      </c>
      <c r="HE76" s="119">
        <f t="shared" si="471"/>
        <v>0</v>
      </c>
      <c r="HF76" s="25"/>
      <c r="HG76" s="92">
        <f t="shared" si="148"/>
        <v>0</v>
      </c>
      <c r="HH76" s="10">
        <f t="shared" si="149"/>
        <v>0</v>
      </c>
      <c r="HI76" s="25"/>
      <c r="HJ76" s="92">
        <f t="shared" si="150"/>
        <v>0</v>
      </c>
      <c r="HK76" s="10">
        <f t="shared" si="151"/>
        <v>0</v>
      </c>
      <c r="HL76" s="25"/>
      <c r="HM76" s="92">
        <f t="shared" si="152"/>
        <v>0</v>
      </c>
      <c r="HN76" s="10">
        <f t="shared" si="153"/>
        <v>0</v>
      </c>
      <c r="HO76" s="119">
        <f t="shared" si="472"/>
        <v>0</v>
      </c>
      <c r="HP76" s="25"/>
      <c r="HQ76" s="92">
        <f t="shared" si="155"/>
        <v>0</v>
      </c>
      <c r="HR76" s="10">
        <f t="shared" si="156"/>
        <v>0</v>
      </c>
      <c r="HS76" s="25"/>
      <c r="HT76" s="92">
        <f t="shared" si="157"/>
        <v>0</v>
      </c>
      <c r="HU76" s="10">
        <f t="shared" si="158"/>
        <v>0</v>
      </c>
      <c r="HV76" s="25"/>
      <c r="HW76" s="92">
        <f t="shared" si="159"/>
        <v>0</v>
      </c>
      <c r="HX76" s="10">
        <f t="shared" si="160"/>
        <v>0</v>
      </c>
      <c r="HY76" s="119">
        <f t="shared" si="473"/>
        <v>0</v>
      </c>
      <c r="HZ76" s="25"/>
      <c r="IA76" s="92">
        <f t="shared" si="483"/>
        <v>0</v>
      </c>
      <c r="IB76" s="10">
        <f t="shared" si="484"/>
        <v>0</v>
      </c>
      <c r="IC76" s="25"/>
      <c r="ID76" s="92">
        <f t="shared" si="485"/>
        <v>0</v>
      </c>
      <c r="IE76" s="10">
        <f t="shared" si="486"/>
        <v>0</v>
      </c>
      <c r="IF76" s="25"/>
      <c r="IG76" s="92">
        <f t="shared" si="487"/>
        <v>0</v>
      </c>
      <c r="IH76" s="10">
        <f t="shared" si="488"/>
        <v>0</v>
      </c>
      <c r="II76" s="119">
        <f t="shared" si="474"/>
        <v>0</v>
      </c>
      <c r="IJ76" s="25"/>
      <c r="IK76" s="92">
        <f t="shared" si="489"/>
        <v>0</v>
      </c>
      <c r="IL76" s="10">
        <f t="shared" si="490"/>
        <v>0</v>
      </c>
      <c r="IM76" s="25"/>
      <c r="IN76" s="92">
        <f t="shared" si="491"/>
        <v>0</v>
      </c>
      <c r="IO76" s="10">
        <f t="shared" si="492"/>
        <v>0</v>
      </c>
      <c r="IP76" s="25"/>
      <c r="IQ76" s="92">
        <f t="shared" si="493"/>
        <v>0</v>
      </c>
      <c r="IR76" s="10">
        <f t="shared" si="494"/>
        <v>0</v>
      </c>
      <c r="IS76" s="119">
        <f t="shared" si="475"/>
        <v>0</v>
      </c>
      <c r="IT76" s="25"/>
      <c r="IU76" s="92">
        <f t="shared" si="495"/>
        <v>0</v>
      </c>
      <c r="IV76" s="10">
        <f t="shared" si="496"/>
        <v>0</v>
      </c>
      <c r="IW76" s="25"/>
      <c r="IX76" s="92">
        <f t="shared" si="497"/>
        <v>0</v>
      </c>
      <c r="IY76" s="10">
        <f t="shared" si="498"/>
        <v>0</v>
      </c>
      <c r="IZ76" s="25"/>
      <c r="JA76" s="92">
        <f t="shared" si="499"/>
        <v>0</v>
      </c>
      <c r="JB76" s="10">
        <f t="shared" si="500"/>
        <v>0</v>
      </c>
      <c r="JC76" s="119">
        <f t="shared" si="476"/>
        <v>0</v>
      </c>
      <c r="JD76" s="25"/>
      <c r="JE76" s="92">
        <f t="shared" si="501"/>
        <v>0</v>
      </c>
      <c r="JF76" s="10">
        <f t="shared" si="502"/>
        <v>0</v>
      </c>
      <c r="JG76" s="25"/>
      <c r="JH76" s="92">
        <f t="shared" si="503"/>
        <v>0</v>
      </c>
      <c r="JI76" s="10">
        <f t="shared" si="504"/>
        <v>0</v>
      </c>
      <c r="JJ76" s="25"/>
      <c r="JK76" s="92">
        <f t="shared" si="187"/>
        <v>0</v>
      </c>
      <c r="JL76" s="10">
        <f t="shared" si="188"/>
        <v>0</v>
      </c>
      <c r="JM76" s="119">
        <f t="shared" si="477"/>
        <v>0</v>
      </c>
      <c r="JN76" s="25"/>
      <c r="JO76" s="92">
        <f t="shared" si="505"/>
        <v>0</v>
      </c>
      <c r="JP76" s="10">
        <f t="shared" si="506"/>
        <v>0</v>
      </c>
      <c r="JQ76" s="25"/>
      <c r="JR76" s="92">
        <f t="shared" si="507"/>
        <v>0</v>
      </c>
      <c r="JS76" s="10">
        <f t="shared" si="508"/>
        <v>0</v>
      </c>
      <c r="JT76" s="25"/>
      <c r="JU76" s="92">
        <f t="shared" si="509"/>
        <v>0</v>
      </c>
      <c r="JV76" s="10">
        <f t="shared" si="510"/>
        <v>0</v>
      </c>
      <c r="JW76" s="119">
        <f t="shared" si="481"/>
        <v>0</v>
      </c>
      <c r="JX76" s="25"/>
      <c r="JY76" s="92">
        <f t="shared" si="511"/>
        <v>0</v>
      </c>
      <c r="JZ76" s="10">
        <f t="shared" si="512"/>
        <v>0</v>
      </c>
      <c r="KA76" s="25"/>
      <c r="KB76" s="92">
        <f t="shared" si="513"/>
        <v>0</v>
      </c>
      <c r="KC76" s="10">
        <f t="shared" si="514"/>
        <v>0</v>
      </c>
      <c r="KD76" s="25"/>
      <c r="KE76" s="92">
        <f t="shared" si="515"/>
        <v>0</v>
      </c>
      <c r="KF76" s="10">
        <f t="shared" si="516"/>
        <v>0</v>
      </c>
      <c r="KG76" s="119">
        <f t="shared" si="478"/>
        <v>0</v>
      </c>
      <c r="KH76" s="25"/>
      <c r="KI76" s="92">
        <f t="shared" si="517"/>
        <v>0</v>
      </c>
      <c r="KJ76" s="10">
        <f t="shared" si="518"/>
        <v>0</v>
      </c>
      <c r="KK76" s="25"/>
      <c r="KL76" s="92">
        <f t="shared" si="519"/>
        <v>0</v>
      </c>
      <c r="KM76" s="10">
        <f t="shared" si="520"/>
        <v>0</v>
      </c>
      <c r="KN76" s="25"/>
      <c r="KO76" s="92">
        <f t="shared" si="521"/>
        <v>0</v>
      </c>
      <c r="KP76" s="10">
        <f t="shared" si="522"/>
        <v>0</v>
      </c>
      <c r="KQ76" s="119">
        <f t="shared" si="479"/>
        <v>0</v>
      </c>
      <c r="KR76" s="25"/>
      <c r="KS76" s="92">
        <f t="shared" si="523"/>
        <v>0</v>
      </c>
      <c r="KT76" s="10">
        <f t="shared" si="524"/>
        <v>0</v>
      </c>
      <c r="KU76" s="25"/>
      <c r="KV76" s="92">
        <f t="shared" si="525"/>
        <v>0</v>
      </c>
      <c r="KW76" s="10">
        <f t="shared" si="526"/>
        <v>0</v>
      </c>
      <c r="KX76" s="25"/>
      <c r="KY76" s="92">
        <f t="shared" si="527"/>
        <v>0</v>
      </c>
      <c r="KZ76" s="10">
        <f t="shared" si="528"/>
        <v>0</v>
      </c>
      <c r="LA76" s="119">
        <f t="shared" si="480"/>
        <v>0</v>
      </c>
      <c r="LC76" s="100">
        <f t="shared" si="482"/>
        <v>0</v>
      </c>
      <c r="LD76" s="100">
        <f t="shared" si="5"/>
        <v>0</v>
      </c>
    </row>
    <row r="77" spans="1:316" x14ac:dyDescent="0.25">
      <c r="A77" s="25" t="s">
        <v>116</v>
      </c>
      <c r="B77" s="12"/>
      <c r="C77" s="12"/>
      <c r="D77" s="25"/>
      <c r="E77" s="92">
        <f t="shared" si="445"/>
        <v>0</v>
      </c>
      <c r="F77" s="10">
        <f t="shared" si="446"/>
        <v>0</v>
      </c>
      <c r="G77" s="25"/>
      <c r="H77" s="92">
        <f t="shared" si="447"/>
        <v>0</v>
      </c>
      <c r="I77" s="10">
        <f t="shared" si="448"/>
        <v>0</v>
      </c>
      <c r="J77" s="25"/>
      <c r="K77" s="92">
        <f t="shared" si="449"/>
        <v>0</v>
      </c>
      <c r="L77" s="10">
        <f t="shared" si="450"/>
        <v>0</v>
      </c>
      <c r="M77" s="119">
        <f t="shared" si="451"/>
        <v>0</v>
      </c>
      <c r="N77" s="25"/>
      <c r="O77" s="92">
        <f t="shared" si="8"/>
        <v>0</v>
      </c>
      <c r="P77" s="10">
        <f t="shared" si="9"/>
        <v>0</v>
      </c>
      <c r="Q77" s="25"/>
      <c r="R77" s="92">
        <f t="shared" si="10"/>
        <v>0</v>
      </c>
      <c r="S77" s="10">
        <f t="shared" si="11"/>
        <v>0</v>
      </c>
      <c r="T77" s="25"/>
      <c r="U77" s="92">
        <f t="shared" si="12"/>
        <v>0</v>
      </c>
      <c r="V77" s="10">
        <f t="shared" si="13"/>
        <v>0</v>
      </c>
      <c r="W77" s="119">
        <f t="shared" si="452"/>
        <v>0</v>
      </c>
      <c r="X77" s="25"/>
      <c r="Y77" s="92">
        <f t="shared" si="15"/>
        <v>0</v>
      </c>
      <c r="Z77" s="10">
        <f t="shared" si="16"/>
        <v>0</v>
      </c>
      <c r="AA77" s="25"/>
      <c r="AB77" s="92">
        <f t="shared" si="17"/>
        <v>0</v>
      </c>
      <c r="AC77" s="10">
        <f t="shared" si="18"/>
        <v>0</v>
      </c>
      <c r="AD77" s="25"/>
      <c r="AE77" s="92">
        <f t="shared" si="19"/>
        <v>0</v>
      </c>
      <c r="AF77" s="10">
        <f t="shared" si="20"/>
        <v>0</v>
      </c>
      <c r="AG77" s="119">
        <f t="shared" si="453"/>
        <v>0</v>
      </c>
      <c r="AH77" s="25"/>
      <c r="AI77" s="92">
        <f t="shared" si="22"/>
        <v>0</v>
      </c>
      <c r="AJ77" s="10">
        <f t="shared" si="23"/>
        <v>0</v>
      </c>
      <c r="AK77" s="25"/>
      <c r="AL77" s="92">
        <f t="shared" si="24"/>
        <v>0</v>
      </c>
      <c r="AM77" s="10">
        <f t="shared" si="25"/>
        <v>0</v>
      </c>
      <c r="AN77" s="25"/>
      <c r="AO77" s="92">
        <f t="shared" si="26"/>
        <v>0</v>
      </c>
      <c r="AP77" s="10">
        <f t="shared" si="27"/>
        <v>0</v>
      </c>
      <c r="AQ77" s="119">
        <f t="shared" si="454"/>
        <v>0</v>
      </c>
      <c r="AR77" s="25"/>
      <c r="AS77" s="92">
        <f t="shared" si="29"/>
        <v>0</v>
      </c>
      <c r="AT77" s="10">
        <f t="shared" si="30"/>
        <v>0</v>
      </c>
      <c r="AU77" s="25"/>
      <c r="AV77" s="92">
        <f t="shared" si="31"/>
        <v>0</v>
      </c>
      <c r="AW77" s="10">
        <f t="shared" si="32"/>
        <v>0</v>
      </c>
      <c r="AX77" s="25"/>
      <c r="AY77" s="92">
        <f t="shared" si="33"/>
        <v>0</v>
      </c>
      <c r="AZ77" s="10">
        <f t="shared" si="34"/>
        <v>0</v>
      </c>
      <c r="BA77" s="119">
        <f t="shared" si="455"/>
        <v>0</v>
      </c>
      <c r="BB77" s="25"/>
      <c r="BC77" s="92">
        <f t="shared" si="36"/>
        <v>0</v>
      </c>
      <c r="BD77" s="10">
        <f t="shared" si="37"/>
        <v>0</v>
      </c>
      <c r="BE77" s="25"/>
      <c r="BF77" s="92">
        <f t="shared" si="38"/>
        <v>0</v>
      </c>
      <c r="BG77" s="10">
        <f t="shared" si="39"/>
        <v>0</v>
      </c>
      <c r="BH77" s="25"/>
      <c r="BI77" s="92">
        <f t="shared" si="40"/>
        <v>0</v>
      </c>
      <c r="BJ77" s="10">
        <f t="shared" si="41"/>
        <v>0</v>
      </c>
      <c r="BK77" s="119">
        <f t="shared" si="456"/>
        <v>0</v>
      </c>
      <c r="BL77" s="25"/>
      <c r="BM77" s="92">
        <f t="shared" si="43"/>
        <v>0</v>
      </c>
      <c r="BN77" s="10">
        <f t="shared" si="44"/>
        <v>0</v>
      </c>
      <c r="BO77" s="25"/>
      <c r="BP77" s="92">
        <f t="shared" si="45"/>
        <v>0</v>
      </c>
      <c r="BQ77" s="10">
        <f t="shared" si="46"/>
        <v>0</v>
      </c>
      <c r="BR77" s="25"/>
      <c r="BS77" s="92">
        <f t="shared" si="47"/>
        <v>0</v>
      </c>
      <c r="BT77" s="10">
        <f t="shared" si="48"/>
        <v>0</v>
      </c>
      <c r="BU77" s="119">
        <f t="shared" si="457"/>
        <v>0</v>
      </c>
      <c r="BV77" s="25"/>
      <c r="BW77" s="92">
        <f t="shared" si="50"/>
        <v>0</v>
      </c>
      <c r="BX77" s="10">
        <f t="shared" si="51"/>
        <v>0</v>
      </c>
      <c r="BY77" s="25"/>
      <c r="BZ77" s="92">
        <f t="shared" si="52"/>
        <v>0</v>
      </c>
      <c r="CA77" s="10">
        <f t="shared" si="53"/>
        <v>0</v>
      </c>
      <c r="CB77" s="25"/>
      <c r="CC77" s="92">
        <f t="shared" si="54"/>
        <v>0</v>
      </c>
      <c r="CD77" s="10">
        <f t="shared" si="55"/>
        <v>0</v>
      </c>
      <c r="CE77" s="119">
        <f t="shared" si="458"/>
        <v>0</v>
      </c>
      <c r="CF77" s="25"/>
      <c r="CG77" s="92">
        <f t="shared" si="57"/>
        <v>0</v>
      </c>
      <c r="CH77" s="10">
        <f t="shared" si="58"/>
        <v>0</v>
      </c>
      <c r="CI77" s="25"/>
      <c r="CJ77" s="92">
        <f t="shared" si="59"/>
        <v>0</v>
      </c>
      <c r="CK77" s="10">
        <f t="shared" si="60"/>
        <v>0</v>
      </c>
      <c r="CL77" s="25"/>
      <c r="CM77" s="92">
        <f t="shared" si="61"/>
        <v>0</v>
      </c>
      <c r="CN77" s="10">
        <f t="shared" si="62"/>
        <v>0</v>
      </c>
      <c r="CO77" s="119">
        <f t="shared" si="459"/>
        <v>0</v>
      </c>
      <c r="CP77" s="25"/>
      <c r="CQ77" s="92">
        <f t="shared" si="64"/>
        <v>0</v>
      </c>
      <c r="CR77" s="10">
        <f t="shared" si="65"/>
        <v>0</v>
      </c>
      <c r="CS77" s="25"/>
      <c r="CT77" s="92">
        <f t="shared" si="66"/>
        <v>0</v>
      </c>
      <c r="CU77" s="10">
        <f t="shared" si="67"/>
        <v>0</v>
      </c>
      <c r="CV77" s="25"/>
      <c r="CW77" s="92">
        <f t="shared" si="68"/>
        <v>0</v>
      </c>
      <c r="CX77" s="10">
        <f t="shared" si="69"/>
        <v>0</v>
      </c>
      <c r="CY77" s="119">
        <f t="shared" si="460"/>
        <v>0</v>
      </c>
      <c r="CZ77" s="25"/>
      <c r="DA77" s="92">
        <f t="shared" si="71"/>
        <v>0</v>
      </c>
      <c r="DB77" s="10">
        <f t="shared" si="72"/>
        <v>0</v>
      </c>
      <c r="DC77" s="25"/>
      <c r="DD77" s="92">
        <f t="shared" si="73"/>
        <v>0</v>
      </c>
      <c r="DE77" s="10">
        <f t="shared" si="74"/>
        <v>0</v>
      </c>
      <c r="DF77" s="25"/>
      <c r="DG77" s="92">
        <f t="shared" si="75"/>
        <v>0</v>
      </c>
      <c r="DH77" s="10">
        <f t="shared" si="76"/>
        <v>0</v>
      </c>
      <c r="DI77" s="119">
        <f t="shared" si="461"/>
        <v>0</v>
      </c>
      <c r="DJ77" s="25"/>
      <c r="DK77" s="92">
        <f t="shared" si="78"/>
        <v>0</v>
      </c>
      <c r="DL77" s="10">
        <f t="shared" si="79"/>
        <v>0</v>
      </c>
      <c r="DM77" s="25"/>
      <c r="DN77" s="92">
        <f t="shared" si="80"/>
        <v>0</v>
      </c>
      <c r="DO77" s="10">
        <f t="shared" si="81"/>
        <v>0</v>
      </c>
      <c r="DP77" s="25"/>
      <c r="DQ77" s="92">
        <f t="shared" si="82"/>
        <v>0</v>
      </c>
      <c r="DR77" s="10">
        <f t="shared" si="83"/>
        <v>0</v>
      </c>
      <c r="DS77" s="119">
        <f t="shared" si="462"/>
        <v>0</v>
      </c>
      <c r="DT77" s="25"/>
      <c r="DU77" s="92">
        <f t="shared" si="85"/>
        <v>0</v>
      </c>
      <c r="DV77" s="10">
        <f t="shared" si="86"/>
        <v>0</v>
      </c>
      <c r="DW77" s="25"/>
      <c r="DX77" s="92">
        <f t="shared" si="87"/>
        <v>0</v>
      </c>
      <c r="DY77" s="10">
        <f t="shared" si="88"/>
        <v>0</v>
      </c>
      <c r="DZ77" s="25"/>
      <c r="EA77" s="92">
        <f t="shared" si="89"/>
        <v>0</v>
      </c>
      <c r="EB77" s="10">
        <f t="shared" si="90"/>
        <v>0</v>
      </c>
      <c r="EC77" s="119">
        <f t="shared" si="463"/>
        <v>0</v>
      </c>
      <c r="ED77" s="25"/>
      <c r="EE77" s="92">
        <f t="shared" si="92"/>
        <v>0</v>
      </c>
      <c r="EF77" s="10">
        <f t="shared" si="93"/>
        <v>0</v>
      </c>
      <c r="EG77" s="25"/>
      <c r="EH77" s="92">
        <f t="shared" si="94"/>
        <v>0</v>
      </c>
      <c r="EI77" s="10">
        <f t="shared" si="95"/>
        <v>0</v>
      </c>
      <c r="EJ77" s="25"/>
      <c r="EK77" s="92">
        <f t="shared" si="96"/>
        <v>0</v>
      </c>
      <c r="EL77" s="10">
        <f t="shared" si="97"/>
        <v>0</v>
      </c>
      <c r="EM77" s="119">
        <f t="shared" si="464"/>
        <v>0</v>
      </c>
      <c r="EN77" s="25"/>
      <c r="EO77" s="92">
        <f t="shared" ref="EO77:EO101" si="529">EN77*B77</f>
        <v>0</v>
      </c>
      <c r="EP77" s="10">
        <f t="shared" ref="EP77:EP101" si="530">EN77*C77</f>
        <v>0</v>
      </c>
      <c r="EQ77" s="25"/>
      <c r="ER77" s="92">
        <f t="shared" ref="ER77:ER101" si="531">EQ77*B77</f>
        <v>0</v>
      </c>
      <c r="ES77" s="10">
        <f t="shared" ref="ES77:ES101" si="532">EQ77*C77</f>
        <v>0</v>
      </c>
      <c r="ET77" s="25"/>
      <c r="EU77" s="92">
        <f t="shared" si="225"/>
        <v>0</v>
      </c>
      <c r="EV77" s="10">
        <f t="shared" ref="EV77:EV101" si="533">ET77*C77</f>
        <v>0</v>
      </c>
      <c r="EW77" s="119">
        <f t="shared" si="465"/>
        <v>0</v>
      </c>
      <c r="EX77" s="25"/>
      <c r="EY77" s="92">
        <f t="shared" ref="EY77:EY101" si="534">EX77*B77</f>
        <v>0</v>
      </c>
      <c r="EZ77" s="10">
        <f t="shared" ref="EZ77:EZ101" si="535">EX77*C77</f>
        <v>0</v>
      </c>
      <c r="FA77" s="25"/>
      <c r="FB77" s="92">
        <f t="shared" ref="FB77:FB101" si="536">FA77*B77</f>
        <v>0</v>
      </c>
      <c r="FC77" s="10">
        <f t="shared" ref="FC77:FC101" si="537">FA77*C77</f>
        <v>0</v>
      </c>
      <c r="FD77" s="25"/>
      <c r="FE77" s="92">
        <f t="shared" ref="FE77:FE101" si="538">FD77*B77</f>
        <v>0</v>
      </c>
      <c r="FF77" s="10">
        <f t="shared" ref="FF77:FF101" si="539">FD77*C77</f>
        <v>0</v>
      </c>
      <c r="FG77" s="119">
        <f t="shared" si="466"/>
        <v>0</v>
      </c>
      <c r="FH77" s="25"/>
      <c r="FI77" s="92">
        <f t="shared" ref="FI77:FI101" si="540">FH77*B77</f>
        <v>0</v>
      </c>
      <c r="FJ77" s="10">
        <f t="shared" ref="FJ77:FJ101" si="541">FH77*C77</f>
        <v>0</v>
      </c>
      <c r="FK77" s="25"/>
      <c r="FL77" s="92">
        <f t="shared" ref="FL77:FL101" si="542">FK77*B77</f>
        <v>0</v>
      </c>
      <c r="FM77" s="10">
        <f t="shared" ref="FM77:FM101" si="543">FK77*C77</f>
        <v>0</v>
      </c>
      <c r="FN77" s="25"/>
      <c r="FO77" s="92">
        <f t="shared" ref="FO77:FO101" si="544">FN77*B77</f>
        <v>0</v>
      </c>
      <c r="FP77" s="10">
        <f t="shared" ref="FP77:FP101" si="545">FN77*C77</f>
        <v>0</v>
      </c>
      <c r="FQ77" s="119">
        <f t="shared" si="467"/>
        <v>0</v>
      </c>
      <c r="FR77" s="25"/>
      <c r="FS77" s="92">
        <f t="shared" ref="FS77:FS101" si="546">FR77*B77</f>
        <v>0</v>
      </c>
      <c r="FT77" s="10">
        <f t="shared" ref="FT77:FT101" si="547">FR77*C77</f>
        <v>0</v>
      </c>
      <c r="FU77" s="25"/>
      <c r="FV77" s="92">
        <f t="shared" ref="FV77:FV101" si="548">FU77*B77</f>
        <v>0</v>
      </c>
      <c r="FW77" s="10">
        <f t="shared" ref="FW77:FW101" si="549">FU77*C77</f>
        <v>0</v>
      </c>
      <c r="FX77" s="25"/>
      <c r="FY77" s="92">
        <f t="shared" ref="FY77:FY101" si="550">FX77*B77</f>
        <v>0</v>
      </c>
      <c r="FZ77" s="10">
        <f t="shared" ref="FZ77:FZ101" si="551">FX77*C77</f>
        <v>0</v>
      </c>
      <c r="GA77" s="119">
        <f t="shared" si="468"/>
        <v>0</v>
      </c>
      <c r="GB77" s="25"/>
      <c r="GC77" s="92">
        <f t="shared" ref="GC77:GC101" si="552">GB77*B77</f>
        <v>0</v>
      </c>
      <c r="GD77" s="10">
        <f t="shared" ref="GD77:GD101" si="553">GB77*C77</f>
        <v>0</v>
      </c>
      <c r="GE77" s="25"/>
      <c r="GF77" s="92">
        <f t="shared" ref="GF77:GF101" si="554">GE77*B77</f>
        <v>0</v>
      </c>
      <c r="GG77" s="10">
        <f t="shared" ref="GG77:GG101" si="555">GE77*C77</f>
        <v>0</v>
      </c>
      <c r="GH77" s="25"/>
      <c r="GI77" s="92">
        <f t="shared" ref="GI77:GI101" si="556">GH77*B77</f>
        <v>0</v>
      </c>
      <c r="GJ77" s="10">
        <f t="shared" ref="GJ77:GJ101" si="557">GH77*C77</f>
        <v>0</v>
      </c>
      <c r="GK77" s="119">
        <f t="shared" si="469"/>
        <v>0</v>
      </c>
      <c r="GL77" s="25"/>
      <c r="GM77" s="92">
        <f t="shared" ref="GM77:GM101" si="558">GL77*B77</f>
        <v>0</v>
      </c>
      <c r="GN77" s="10">
        <f t="shared" ref="GN77:GN101" si="559">GL77*C77</f>
        <v>0</v>
      </c>
      <c r="GO77" s="25"/>
      <c r="GP77" s="92">
        <f t="shared" ref="GP77:GP101" si="560">GO77*B77</f>
        <v>0</v>
      </c>
      <c r="GQ77" s="10">
        <f t="shared" ref="GQ77:GQ101" si="561">GO77*C77</f>
        <v>0</v>
      </c>
      <c r="GR77" s="25"/>
      <c r="GS77" s="92">
        <f t="shared" ref="GS77:GS101" si="562">GR77*B77</f>
        <v>0</v>
      </c>
      <c r="GT77" s="10">
        <f t="shared" ref="GT77:GT101" si="563">GR77*C77</f>
        <v>0</v>
      </c>
      <c r="GU77" s="119">
        <f t="shared" si="470"/>
        <v>0</v>
      </c>
      <c r="GV77" s="25"/>
      <c r="GW77" s="92">
        <f t="shared" ref="GW77:GW101" si="564">GV77*B77</f>
        <v>0</v>
      </c>
      <c r="GX77" s="10">
        <f t="shared" ref="GX77:GX101" si="565">GV77*C77</f>
        <v>0</v>
      </c>
      <c r="GY77" s="25"/>
      <c r="GZ77" s="92">
        <f t="shared" ref="GZ77:GZ101" si="566">GY77*B77</f>
        <v>0</v>
      </c>
      <c r="HA77" s="10">
        <f t="shared" ref="HA77:HA101" si="567">GY77*C77</f>
        <v>0</v>
      </c>
      <c r="HB77" s="25"/>
      <c r="HC77" s="92">
        <f t="shared" ref="HC77:HC101" si="568">HB77*B77</f>
        <v>0</v>
      </c>
      <c r="HD77" s="10">
        <f t="shared" ref="HD77:HD101" si="569">HB77*C77</f>
        <v>0</v>
      </c>
      <c r="HE77" s="119">
        <f t="shared" si="471"/>
        <v>0</v>
      </c>
      <c r="HF77" s="25"/>
      <c r="HG77" s="92">
        <f t="shared" ref="HG77:HG101" si="570">HF77*B77</f>
        <v>0</v>
      </c>
      <c r="HH77" s="10">
        <f t="shared" ref="HH77:HH101" si="571">HF77*C77</f>
        <v>0</v>
      </c>
      <c r="HI77" s="25"/>
      <c r="HJ77" s="92">
        <f t="shared" ref="HJ77:HJ101" si="572">HI77*B77</f>
        <v>0</v>
      </c>
      <c r="HK77" s="10">
        <f t="shared" ref="HK77:HK101" si="573">HI77*C77</f>
        <v>0</v>
      </c>
      <c r="HL77" s="25"/>
      <c r="HM77" s="92">
        <f t="shared" ref="HM77:HM101" si="574">HL77*B77</f>
        <v>0</v>
      </c>
      <c r="HN77" s="10">
        <f t="shared" ref="HN77:HN101" si="575">HL77*C77</f>
        <v>0</v>
      </c>
      <c r="HO77" s="119">
        <f t="shared" si="472"/>
        <v>0</v>
      </c>
      <c r="HP77" s="25"/>
      <c r="HQ77" s="92">
        <f t="shared" ref="HQ77:HQ101" si="576">HP77*B77</f>
        <v>0</v>
      </c>
      <c r="HR77" s="10">
        <f t="shared" ref="HR77:HR101" si="577">HP77*C77</f>
        <v>0</v>
      </c>
      <c r="HS77" s="25"/>
      <c r="HT77" s="92">
        <f t="shared" ref="HT77:HT101" si="578">HS77*B77</f>
        <v>0</v>
      </c>
      <c r="HU77" s="10">
        <f t="shared" ref="HU77:HU101" si="579">HS77*C77</f>
        <v>0</v>
      </c>
      <c r="HV77" s="25"/>
      <c r="HW77" s="92">
        <f t="shared" ref="HW77:HW101" si="580">HV77*B77</f>
        <v>0</v>
      </c>
      <c r="HX77" s="10">
        <f t="shared" ref="HX77:HX101" si="581">HV77*C77</f>
        <v>0</v>
      </c>
      <c r="HY77" s="119">
        <f t="shared" si="473"/>
        <v>0</v>
      </c>
      <c r="HZ77" s="25"/>
      <c r="IA77" s="92">
        <f t="shared" si="483"/>
        <v>0</v>
      </c>
      <c r="IB77" s="10">
        <f t="shared" si="484"/>
        <v>0</v>
      </c>
      <c r="IC77" s="25"/>
      <c r="ID77" s="92">
        <f t="shared" si="485"/>
        <v>0</v>
      </c>
      <c r="IE77" s="10">
        <f t="shared" si="486"/>
        <v>0</v>
      </c>
      <c r="IF77" s="25"/>
      <c r="IG77" s="92">
        <f t="shared" si="487"/>
        <v>0</v>
      </c>
      <c r="IH77" s="10">
        <f t="shared" si="488"/>
        <v>0</v>
      </c>
      <c r="II77" s="119">
        <f t="shared" si="474"/>
        <v>0</v>
      </c>
      <c r="IJ77" s="25"/>
      <c r="IK77" s="92">
        <f t="shared" si="489"/>
        <v>0</v>
      </c>
      <c r="IL77" s="10">
        <f t="shared" si="490"/>
        <v>0</v>
      </c>
      <c r="IM77" s="25"/>
      <c r="IN77" s="92">
        <f t="shared" si="491"/>
        <v>0</v>
      </c>
      <c r="IO77" s="10">
        <f t="shared" si="492"/>
        <v>0</v>
      </c>
      <c r="IP77" s="25"/>
      <c r="IQ77" s="92">
        <f t="shared" si="493"/>
        <v>0</v>
      </c>
      <c r="IR77" s="10">
        <f t="shared" si="494"/>
        <v>0</v>
      </c>
      <c r="IS77" s="119">
        <f t="shared" si="475"/>
        <v>0</v>
      </c>
      <c r="IT77" s="25"/>
      <c r="IU77" s="92">
        <f t="shared" si="495"/>
        <v>0</v>
      </c>
      <c r="IV77" s="10">
        <f t="shared" si="496"/>
        <v>0</v>
      </c>
      <c r="IW77" s="25"/>
      <c r="IX77" s="92">
        <f t="shared" si="497"/>
        <v>0</v>
      </c>
      <c r="IY77" s="10">
        <f t="shared" si="498"/>
        <v>0</v>
      </c>
      <c r="IZ77" s="25"/>
      <c r="JA77" s="92">
        <f t="shared" si="499"/>
        <v>0</v>
      </c>
      <c r="JB77" s="10">
        <f t="shared" si="500"/>
        <v>0</v>
      </c>
      <c r="JC77" s="119">
        <f t="shared" si="476"/>
        <v>0</v>
      </c>
      <c r="JD77" s="25"/>
      <c r="JE77" s="92">
        <f t="shared" si="501"/>
        <v>0</v>
      </c>
      <c r="JF77" s="10">
        <f t="shared" si="502"/>
        <v>0</v>
      </c>
      <c r="JG77" s="25"/>
      <c r="JH77" s="92">
        <f t="shared" si="503"/>
        <v>0</v>
      </c>
      <c r="JI77" s="10">
        <f t="shared" si="504"/>
        <v>0</v>
      </c>
      <c r="JJ77" s="25"/>
      <c r="JK77" s="92">
        <f t="shared" ref="JK77:JK101" si="582">JJ77*EL77</f>
        <v>0</v>
      </c>
      <c r="JL77" s="10">
        <f t="shared" ref="JL77:JL101" si="583">JJ77*EM77</f>
        <v>0</v>
      </c>
      <c r="JM77" s="119">
        <f t="shared" si="477"/>
        <v>0</v>
      </c>
      <c r="JN77" s="25"/>
      <c r="JO77" s="92">
        <f t="shared" si="505"/>
        <v>0</v>
      </c>
      <c r="JP77" s="10">
        <f t="shared" si="506"/>
        <v>0</v>
      </c>
      <c r="JQ77" s="25"/>
      <c r="JR77" s="92">
        <f t="shared" si="507"/>
        <v>0</v>
      </c>
      <c r="JS77" s="10">
        <f t="shared" si="508"/>
        <v>0</v>
      </c>
      <c r="JT77" s="25"/>
      <c r="JU77" s="92">
        <f t="shared" si="509"/>
        <v>0</v>
      </c>
      <c r="JV77" s="10">
        <f t="shared" si="510"/>
        <v>0</v>
      </c>
      <c r="JW77" s="119">
        <f t="shared" si="481"/>
        <v>0</v>
      </c>
      <c r="JX77" s="25"/>
      <c r="JY77" s="92">
        <f t="shared" si="511"/>
        <v>0</v>
      </c>
      <c r="JZ77" s="10">
        <f t="shared" si="512"/>
        <v>0</v>
      </c>
      <c r="KA77" s="25"/>
      <c r="KB77" s="92">
        <f t="shared" si="513"/>
        <v>0</v>
      </c>
      <c r="KC77" s="10">
        <f t="shared" si="514"/>
        <v>0</v>
      </c>
      <c r="KD77" s="25"/>
      <c r="KE77" s="92">
        <f t="shared" si="515"/>
        <v>0</v>
      </c>
      <c r="KF77" s="10">
        <f t="shared" si="516"/>
        <v>0</v>
      </c>
      <c r="KG77" s="119">
        <f t="shared" si="478"/>
        <v>0</v>
      </c>
      <c r="KH77" s="25"/>
      <c r="KI77" s="92">
        <f t="shared" si="517"/>
        <v>0</v>
      </c>
      <c r="KJ77" s="10">
        <f t="shared" si="518"/>
        <v>0</v>
      </c>
      <c r="KK77" s="25"/>
      <c r="KL77" s="92">
        <f t="shared" si="519"/>
        <v>0</v>
      </c>
      <c r="KM77" s="10">
        <f t="shared" si="520"/>
        <v>0</v>
      </c>
      <c r="KN77" s="25"/>
      <c r="KO77" s="92">
        <f t="shared" si="521"/>
        <v>0</v>
      </c>
      <c r="KP77" s="10">
        <f t="shared" si="522"/>
        <v>0</v>
      </c>
      <c r="KQ77" s="119">
        <f t="shared" si="479"/>
        <v>0</v>
      </c>
      <c r="KR77" s="25"/>
      <c r="KS77" s="92">
        <f t="shared" si="523"/>
        <v>0</v>
      </c>
      <c r="KT77" s="10">
        <f t="shared" si="524"/>
        <v>0</v>
      </c>
      <c r="KU77" s="25"/>
      <c r="KV77" s="92">
        <f t="shared" si="525"/>
        <v>0</v>
      </c>
      <c r="KW77" s="10">
        <f t="shared" si="526"/>
        <v>0</v>
      </c>
      <c r="KX77" s="25"/>
      <c r="KY77" s="92">
        <f t="shared" si="527"/>
        <v>0</v>
      </c>
      <c r="KZ77" s="10">
        <f t="shared" si="528"/>
        <v>0</v>
      </c>
      <c r="LA77" s="119">
        <f t="shared" si="480"/>
        <v>0</v>
      </c>
      <c r="LC77" s="100">
        <f t="shared" si="482"/>
        <v>0</v>
      </c>
      <c r="LD77" s="100">
        <f t="shared" ref="LD77:LD101" si="584">LC77*C77</f>
        <v>0</v>
      </c>
    </row>
    <row r="78" spans="1:316" x14ac:dyDescent="0.25">
      <c r="A78" s="106" t="s">
        <v>124</v>
      </c>
      <c r="B78" s="12">
        <v>65000</v>
      </c>
      <c r="C78" s="12">
        <v>120000</v>
      </c>
      <c r="D78" s="25"/>
      <c r="E78" s="92">
        <f t="shared" ref="E78:E101" si="585">D78*B78</f>
        <v>0</v>
      </c>
      <c r="F78" s="10">
        <f t="shared" si="446"/>
        <v>0</v>
      </c>
      <c r="G78" s="25"/>
      <c r="H78" s="92">
        <f t="shared" ref="H78:H101" si="586">G78*B78</f>
        <v>0</v>
      </c>
      <c r="I78" s="10">
        <f t="shared" si="448"/>
        <v>0</v>
      </c>
      <c r="J78" s="25"/>
      <c r="K78" s="92">
        <f t="shared" ref="K78:K101" si="587">J78*B78</f>
        <v>0</v>
      </c>
      <c r="L78" s="10">
        <f t="shared" si="450"/>
        <v>0</v>
      </c>
      <c r="M78" s="119">
        <f t="shared" si="451"/>
        <v>0</v>
      </c>
      <c r="N78" s="25"/>
      <c r="O78" s="92">
        <f t="shared" si="8"/>
        <v>0</v>
      </c>
      <c r="P78" s="10">
        <f t="shared" si="9"/>
        <v>0</v>
      </c>
      <c r="Q78" s="25"/>
      <c r="R78" s="92">
        <f t="shared" si="10"/>
        <v>0</v>
      </c>
      <c r="S78" s="10">
        <f t="shared" si="11"/>
        <v>0</v>
      </c>
      <c r="T78" s="25"/>
      <c r="U78" s="92">
        <f t="shared" si="12"/>
        <v>0</v>
      </c>
      <c r="V78" s="10">
        <f t="shared" si="13"/>
        <v>0</v>
      </c>
      <c r="W78" s="119">
        <f t="shared" si="452"/>
        <v>0</v>
      </c>
      <c r="X78" s="25"/>
      <c r="Y78" s="92">
        <f t="shared" si="15"/>
        <v>0</v>
      </c>
      <c r="Z78" s="10">
        <f t="shared" si="16"/>
        <v>0</v>
      </c>
      <c r="AA78" s="25"/>
      <c r="AB78" s="92">
        <f t="shared" si="17"/>
        <v>0</v>
      </c>
      <c r="AC78" s="10">
        <f t="shared" si="18"/>
        <v>0</v>
      </c>
      <c r="AD78" s="25"/>
      <c r="AE78" s="92">
        <f t="shared" si="19"/>
        <v>0</v>
      </c>
      <c r="AF78" s="10">
        <f t="shared" si="20"/>
        <v>0</v>
      </c>
      <c r="AG78" s="119">
        <f t="shared" si="453"/>
        <v>0</v>
      </c>
      <c r="AH78" s="25"/>
      <c r="AI78" s="92">
        <f t="shared" si="22"/>
        <v>0</v>
      </c>
      <c r="AJ78" s="10">
        <f t="shared" si="23"/>
        <v>0</v>
      </c>
      <c r="AK78" s="25"/>
      <c r="AL78" s="92">
        <f t="shared" si="24"/>
        <v>0</v>
      </c>
      <c r="AM78" s="10">
        <f t="shared" si="25"/>
        <v>0</v>
      </c>
      <c r="AN78" s="25"/>
      <c r="AO78" s="92">
        <f t="shared" si="26"/>
        <v>0</v>
      </c>
      <c r="AP78" s="10">
        <f t="shared" si="27"/>
        <v>0</v>
      </c>
      <c r="AQ78" s="119">
        <f t="shared" si="454"/>
        <v>0</v>
      </c>
      <c r="AR78" s="25"/>
      <c r="AS78" s="92">
        <f t="shared" si="29"/>
        <v>0</v>
      </c>
      <c r="AT78" s="10">
        <f t="shared" si="30"/>
        <v>0</v>
      </c>
      <c r="AU78" s="25"/>
      <c r="AV78" s="92">
        <f t="shared" si="31"/>
        <v>0</v>
      </c>
      <c r="AW78" s="10">
        <f t="shared" si="32"/>
        <v>0</v>
      </c>
      <c r="AX78" s="25"/>
      <c r="AY78" s="92">
        <f t="shared" si="33"/>
        <v>0</v>
      </c>
      <c r="AZ78" s="10">
        <f t="shared" si="34"/>
        <v>0</v>
      </c>
      <c r="BA78" s="119">
        <f t="shared" si="455"/>
        <v>0</v>
      </c>
      <c r="BB78" s="25"/>
      <c r="BC78" s="92">
        <f t="shared" si="36"/>
        <v>0</v>
      </c>
      <c r="BD78" s="10">
        <f t="shared" si="37"/>
        <v>0</v>
      </c>
      <c r="BE78" s="25"/>
      <c r="BF78" s="92">
        <f t="shared" si="38"/>
        <v>0</v>
      </c>
      <c r="BG78" s="10">
        <f t="shared" si="39"/>
        <v>0</v>
      </c>
      <c r="BH78" s="25"/>
      <c r="BI78" s="92">
        <f t="shared" si="40"/>
        <v>0</v>
      </c>
      <c r="BJ78" s="10">
        <f t="shared" si="41"/>
        <v>0</v>
      </c>
      <c r="BK78" s="119">
        <f t="shared" si="456"/>
        <v>0</v>
      </c>
      <c r="BL78" s="25"/>
      <c r="BM78" s="92">
        <f t="shared" si="43"/>
        <v>0</v>
      </c>
      <c r="BN78" s="10">
        <f t="shared" si="44"/>
        <v>0</v>
      </c>
      <c r="BO78" s="25"/>
      <c r="BP78" s="92">
        <f t="shared" si="45"/>
        <v>0</v>
      </c>
      <c r="BQ78" s="10">
        <f t="shared" si="46"/>
        <v>0</v>
      </c>
      <c r="BR78" s="25"/>
      <c r="BS78" s="92">
        <f t="shared" si="47"/>
        <v>0</v>
      </c>
      <c r="BT78" s="10">
        <f t="shared" si="48"/>
        <v>0</v>
      </c>
      <c r="BU78" s="119">
        <f t="shared" si="457"/>
        <v>0</v>
      </c>
      <c r="BV78" s="25"/>
      <c r="BW78" s="92">
        <f t="shared" si="50"/>
        <v>0</v>
      </c>
      <c r="BX78" s="10">
        <f t="shared" si="51"/>
        <v>0</v>
      </c>
      <c r="BY78" s="25"/>
      <c r="BZ78" s="92">
        <f t="shared" si="52"/>
        <v>0</v>
      </c>
      <c r="CA78" s="10">
        <f t="shared" si="53"/>
        <v>0</v>
      </c>
      <c r="CB78" s="25"/>
      <c r="CC78" s="92">
        <f t="shared" si="54"/>
        <v>0</v>
      </c>
      <c r="CD78" s="10">
        <f t="shared" si="55"/>
        <v>0</v>
      </c>
      <c r="CE78" s="119">
        <f t="shared" si="458"/>
        <v>0</v>
      </c>
      <c r="CF78" s="25"/>
      <c r="CG78" s="92">
        <f t="shared" si="57"/>
        <v>0</v>
      </c>
      <c r="CH78" s="10">
        <f t="shared" si="58"/>
        <v>0</v>
      </c>
      <c r="CI78" s="25"/>
      <c r="CJ78" s="92">
        <f t="shared" si="59"/>
        <v>0</v>
      </c>
      <c r="CK78" s="10">
        <f t="shared" si="60"/>
        <v>0</v>
      </c>
      <c r="CL78" s="25"/>
      <c r="CM78" s="92">
        <f t="shared" si="61"/>
        <v>0</v>
      </c>
      <c r="CN78" s="10">
        <f t="shared" si="62"/>
        <v>0</v>
      </c>
      <c r="CO78" s="119">
        <f t="shared" si="459"/>
        <v>0</v>
      </c>
      <c r="CP78" s="25"/>
      <c r="CQ78" s="92">
        <f t="shared" si="64"/>
        <v>0</v>
      </c>
      <c r="CR78" s="10">
        <f t="shared" si="65"/>
        <v>0</v>
      </c>
      <c r="CS78" s="25"/>
      <c r="CT78" s="92">
        <f t="shared" si="66"/>
        <v>0</v>
      </c>
      <c r="CU78" s="10">
        <f t="shared" si="67"/>
        <v>0</v>
      </c>
      <c r="CV78" s="25"/>
      <c r="CW78" s="92">
        <f t="shared" si="68"/>
        <v>0</v>
      </c>
      <c r="CX78" s="10">
        <f t="shared" si="69"/>
        <v>0</v>
      </c>
      <c r="CY78" s="119">
        <f t="shared" si="460"/>
        <v>0</v>
      </c>
      <c r="CZ78" s="25"/>
      <c r="DA78" s="92">
        <f t="shared" si="71"/>
        <v>0</v>
      </c>
      <c r="DB78" s="10">
        <f t="shared" si="72"/>
        <v>0</v>
      </c>
      <c r="DC78" s="25">
        <f>1</f>
        <v>1</v>
      </c>
      <c r="DD78" s="92">
        <f t="shared" si="73"/>
        <v>65000</v>
      </c>
      <c r="DE78" s="10">
        <f t="shared" si="74"/>
        <v>120000</v>
      </c>
      <c r="DF78" s="25"/>
      <c r="DG78" s="92">
        <f t="shared" si="75"/>
        <v>0</v>
      </c>
      <c r="DH78" s="10">
        <f t="shared" si="76"/>
        <v>0</v>
      </c>
      <c r="DI78" s="119">
        <f t="shared" si="461"/>
        <v>1</v>
      </c>
      <c r="DJ78" s="25"/>
      <c r="DK78" s="92">
        <f t="shared" ref="DK78:DK101" si="588">DJ78*B78</f>
        <v>0</v>
      </c>
      <c r="DL78" s="10">
        <f t="shared" ref="DL78:DL101" si="589">DJ78*C78</f>
        <v>0</v>
      </c>
      <c r="DM78" s="25"/>
      <c r="DN78" s="92">
        <f t="shared" si="80"/>
        <v>0</v>
      </c>
      <c r="DO78" s="10">
        <f t="shared" si="81"/>
        <v>0</v>
      </c>
      <c r="DP78" s="25"/>
      <c r="DQ78" s="92">
        <f t="shared" si="82"/>
        <v>0</v>
      </c>
      <c r="DR78" s="10">
        <f t="shared" si="83"/>
        <v>0</v>
      </c>
      <c r="DS78" s="119">
        <f t="shared" si="462"/>
        <v>0</v>
      </c>
      <c r="DT78" s="25">
        <f>1</f>
        <v>1</v>
      </c>
      <c r="DU78" s="92">
        <f t="shared" ref="DU78:DU101" si="590">DT78*B78</f>
        <v>65000</v>
      </c>
      <c r="DV78" s="10">
        <f t="shared" ref="DV78:DV101" si="591">DT78*C78</f>
        <v>120000</v>
      </c>
      <c r="DW78" s="25"/>
      <c r="DX78" s="92">
        <f t="shared" ref="DX78:DX101" si="592">DW78*B78</f>
        <v>0</v>
      </c>
      <c r="DY78" s="10">
        <f t="shared" ref="DY78:DY101" si="593">DW78*C78</f>
        <v>0</v>
      </c>
      <c r="DZ78" s="25"/>
      <c r="EA78" s="92">
        <f t="shared" ref="EA78:EA101" si="594">DZ78*B78</f>
        <v>0</v>
      </c>
      <c r="EB78" s="10">
        <f t="shared" ref="EB78:EB101" si="595">DZ78*C78</f>
        <v>0</v>
      </c>
      <c r="EC78" s="119">
        <f t="shared" si="463"/>
        <v>1</v>
      </c>
      <c r="ED78" s="25"/>
      <c r="EE78" s="92">
        <f t="shared" ref="EE78:EE101" si="596">ED78*B78</f>
        <v>0</v>
      </c>
      <c r="EF78" s="10">
        <f t="shared" ref="EF78:EF101" si="597">ED78*C78</f>
        <v>0</v>
      </c>
      <c r="EG78" s="25"/>
      <c r="EH78" s="92">
        <f t="shared" ref="EH78:EH101" si="598">EG78*B78</f>
        <v>0</v>
      </c>
      <c r="EI78" s="10">
        <f t="shared" ref="EI78:EI101" si="599">EG78*C78</f>
        <v>0</v>
      </c>
      <c r="EJ78" s="25"/>
      <c r="EK78" s="92">
        <f t="shared" ref="EK78:EK101" si="600">EJ78*B78</f>
        <v>0</v>
      </c>
      <c r="EL78" s="10">
        <f t="shared" ref="EL78:EL101" si="601">EJ78*C78</f>
        <v>0</v>
      </c>
      <c r="EM78" s="119">
        <f t="shared" si="464"/>
        <v>0</v>
      </c>
      <c r="EN78" s="25"/>
      <c r="EO78" s="92">
        <f t="shared" si="529"/>
        <v>0</v>
      </c>
      <c r="EP78" s="10">
        <f t="shared" si="530"/>
        <v>0</v>
      </c>
      <c r="EQ78" s="25"/>
      <c r="ER78" s="92">
        <f t="shared" si="531"/>
        <v>0</v>
      </c>
      <c r="ES78" s="10">
        <f t="shared" si="532"/>
        <v>0</v>
      </c>
      <c r="ET78" s="25"/>
      <c r="EU78" s="92">
        <f t="shared" si="225"/>
        <v>0</v>
      </c>
      <c r="EV78" s="10">
        <f t="shared" si="533"/>
        <v>0</v>
      </c>
      <c r="EW78" s="119">
        <f t="shared" si="465"/>
        <v>0</v>
      </c>
      <c r="EX78" s="25"/>
      <c r="EY78" s="92">
        <f t="shared" si="534"/>
        <v>0</v>
      </c>
      <c r="EZ78" s="10">
        <f t="shared" si="535"/>
        <v>0</v>
      </c>
      <c r="FA78" s="25"/>
      <c r="FB78" s="92">
        <f t="shared" si="536"/>
        <v>0</v>
      </c>
      <c r="FC78" s="10">
        <f t="shared" si="537"/>
        <v>0</v>
      </c>
      <c r="FD78" s="25"/>
      <c r="FE78" s="92">
        <f t="shared" si="538"/>
        <v>0</v>
      </c>
      <c r="FF78" s="10">
        <f t="shared" si="539"/>
        <v>0</v>
      </c>
      <c r="FG78" s="119">
        <f t="shared" si="466"/>
        <v>0</v>
      </c>
      <c r="FH78" s="25"/>
      <c r="FI78" s="92">
        <f t="shared" si="540"/>
        <v>0</v>
      </c>
      <c r="FJ78" s="10">
        <f t="shared" si="541"/>
        <v>0</v>
      </c>
      <c r="FK78" s="25"/>
      <c r="FL78" s="92">
        <f t="shared" si="542"/>
        <v>0</v>
      </c>
      <c r="FM78" s="10">
        <f t="shared" si="543"/>
        <v>0</v>
      </c>
      <c r="FN78" s="25"/>
      <c r="FO78" s="92">
        <f t="shared" si="544"/>
        <v>0</v>
      </c>
      <c r="FP78" s="10">
        <f t="shared" si="545"/>
        <v>0</v>
      </c>
      <c r="FQ78" s="119">
        <f t="shared" si="467"/>
        <v>0</v>
      </c>
      <c r="FR78" s="25"/>
      <c r="FS78" s="92">
        <f t="shared" si="546"/>
        <v>0</v>
      </c>
      <c r="FT78" s="10">
        <f t="shared" si="547"/>
        <v>0</v>
      </c>
      <c r="FU78" s="25"/>
      <c r="FV78" s="92">
        <f t="shared" si="548"/>
        <v>0</v>
      </c>
      <c r="FW78" s="10">
        <f t="shared" si="549"/>
        <v>0</v>
      </c>
      <c r="FX78" s="25"/>
      <c r="FY78" s="92">
        <f t="shared" si="550"/>
        <v>0</v>
      </c>
      <c r="FZ78" s="10">
        <f t="shared" si="551"/>
        <v>0</v>
      </c>
      <c r="GA78" s="119">
        <f t="shared" si="468"/>
        <v>0</v>
      </c>
      <c r="GB78" s="25"/>
      <c r="GC78" s="92">
        <f t="shared" si="552"/>
        <v>0</v>
      </c>
      <c r="GD78" s="10">
        <f t="shared" si="553"/>
        <v>0</v>
      </c>
      <c r="GE78" s="25"/>
      <c r="GF78" s="92">
        <f t="shared" si="554"/>
        <v>0</v>
      </c>
      <c r="GG78" s="10">
        <f t="shared" si="555"/>
        <v>0</v>
      </c>
      <c r="GH78" s="25"/>
      <c r="GI78" s="92">
        <f t="shared" si="556"/>
        <v>0</v>
      </c>
      <c r="GJ78" s="10">
        <f t="shared" si="557"/>
        <v>0</v>
      </c>
      <c r="GK78" s="119">
        <f t="shared" si="469"/>
        <v>0</v>
      </c>
      <c r="GL78" s="25"/>
      <c r="GM78" s="92">
        <f t="shared" si="558"/>
        <v>0</v>
      </c>
      <c r="GN78" s="10">
        <f t="shared" si="559"/>
        <v>0</v>
      </c>
      <c r="GO78" s="25"/>
      <c r="GP78" s="92">
        <f t="shared" si="560"/>
        <v>0</v>
      </c>
      <c r="GQ78" s="10">
        <f t="shared" si="561"/>
        <v>0</v>
      </c>
      <c r="GR78" s="25"/>
      <c r="GS78" s="92">
        <f t="shared" si="562"/>
        <v>0</v>
      </c>
      <c r="GT78" s="10">
        <f t="shared" si="563"/>
        <v>0</v>
      </c>
      <c r="GU78" s="119">
        <f t="shared" si="470"/>
        <v>0</v>
      </c>
      <c r="GV78" s="25"/>
      <c r="GW78" s="92">
        <f t="shared" si="564"/>
        <v>0</v>
      </c>
      <c r="GX78" s="10">
        <f t="shared" si="565"/>
        <v>0</v>
      </c>
      <c r="GY78" s="25"/>
      <c r="GZ78" s="92">
        <f t="shared" si="566"/>
        <v>0</v>
      </c>
      <c r="HA78" s="10">
        <f t="shared" si="567"/>
        <v>0</v>
      </c>
      <c r="HB78" s="25"/>
      <c r="HC78" s="92">
        <f t="shared" si="568"/>
        <v>0</v>
      </c>
      <c r="HD78" s="10">
        <f t="shared" si="569"/>
        <v>0</v>
      </c>
      <c r="HE78" s="119">
        <f t="shared" si="471"/>
        <v>0</v>
      </c>
      <c r="HF78" s="25"/>
      <c r="HG78" s="92">
        <f t="shared" si="570"/>
        <v>0</v>
      </c>
      <c r="HH78" s="10">
        <f t="shared" si="571"/>
        <v>0</v>
      </c>
      <c r="HI78" s="25"/>
      <c r="HJ78" s="92">
        <f t="shared" si="572"/>
        <v>0</v>
      </c>
      <c r="HK78" s="10">
        <f t="shared" si="573"/>
        <v>0</v>
      </c>
      <c r="HL78" s="25"/>
      <c r="HM78" s="92">
        <f t="shared" si="574"/>
        <v>0</v>
      </c>
      <c r="HN78" s="10">
        <f t="shared" si="575"/>
        <v>0</v>
      </c>
      <c r="HO78" s="119">
        <f t="shared" si="472"/>
        <v>0</v>
      </c>
      <c r="HP78" s="25"/>
      <c r="HQ78" s="92">
        <f t="shared" si="576"/>
        <v>0</v>
      </c>
      <c r="HR78" s="10">
        <f t="shared" si="577"/>
        <v>0</v>
      </c>
      <c r="HS78" s="25"/>
      <c r="HT78" s="92">
        <f t="shared" si="578"/>
        <v>0</v>
      </c>
      <c r="HU78" s="10">
        <f t="shared" si="579"/>
        <v>0</v>
      </c>
      <c r="HV78" s="25"/>
      <c r="HW78" s="92">
        <f t="shared" si="580"/>
        <v>0</v>
      </c>
      <c r="HX78" s="10">
        <f t="shared" si="581"/>
        <v>0</v>
      </c>
      <c r="HY78" s="119">
        <f t="shared" si="473"/>
        <v>0</v>
      </c>
      <c r="HZ78" s="25"/>
      <c r="IA78" s="92">
        <f t="shared" si="483"/>
        <v>0</v>
      </c>
      <c r="IB78" s="10">
        <f t="shared" si="484"/>
        <v>0</v>
      </c>
      <c r="IC78" s="25"/>
      <c r="ID78" s="92">
        <f t="shared" si="485"/>
        <v>0</v>
      </c>
      <c r="IE78" s="10">
        <f t="shared" si="486"/>
        <v>0</v>
      </c>
      <c r="IF78" s="25"/>
      <c r="IG78" s="92">
        <f t="shared" si="487"/>
        <v>0</v>
      </c>
      <c r="IH78" s="10">
        <f t="shared" si="488"/>
        <v>0</v>
      </c>
      <c r="II78" s="119">
        <f t="shared" si="474"/>
        <v>0</v>
      </c>
      <c r="IJ78" s="25">
        <v>1</v>
      </c>
      <c r="IK78" s="92">
        <f t="shared" si="489"/>
        <v>65000</v>
      </c>
      <c r="IL78" s="10">
        <f t="shared" si="490"/>
        <v>120000</v>
      </c>
      <c r="IM78" s="25"/>
      <c r="IN78" s="92">
        <f t="shared" si="491"/>
        <v>0</v>
      </c>
      <c r="IO78" s="10">
        <f t="shared" si="492"/>
        <v>0</v>
      </c>
      <c r="IP78" s="25"/>
      <c r="IQ78" s="92">
        <f t="shared" si="493"/>
        <v>0</v>
      </c>
      <c r="IR78" s="10">
        <f t="shared" si="494"/>
        <v>0</v>
      </c>
      <c r="IS78" s="119">
        <f t="shared" si="475"/>
        <v>1</v>
      </c>
      <c r="IT78" s="25"/>
      <c r="IU78" s="92">
        <f t="shared" si="495"/>
        <v>0</v>
      </c>
      <c r="IV78" s="10">
        <f t="shared" si="496"/>
        <v>0</v>
      </c>
      <c r="IW78" s="25"/>
      <c r="IX78" s="92">
        <f t="shared" si="497"/>
        <v>0</v>
      </c>
      <c r="IY78" s="10">
        <f t="shared" si="498"/>
        <v>0</v>
      </c>
      <c r="IZ78" s="25"/>
      <c r="JA78" s="92">
        <f t="shared" si="499"/>
        <v>0</v>
      </c>
      <c r="JB78" s="10">
        <f t="shared" si="500"/>
        <v>0</v>
      </c>
      <c r="JC78" s="119">
        <f t="shared" si="476"/>
        <v>0</v>
      </c>
      <c r="JD78" s="25"/>
      <c r="JE78" s="92">
        <f t="shared" si="501"/>
        <v>0</v>
      </c>
      <c r="JF78" s="10">
        <f t="shared" si="502"/>
        <v>0</v>
      </c>
      <c r="JG78" s="25"/>
      <c r="JH78" s="92">
        <f t="shared" si="503"/>
        <v>0</v>
      </c>
      <c r="JI78" s="10">
        <f t="shared" si="504"/>
        <v>0</v>
      </c>
      <c r="JJ78" s="25"/>
      <c r="JK78" s="92">
        <f t="shared" si="582"/>
        <v>0</v>
      </c>
      <c r="JL78" s="10">
        <f t="shared" si="583"/>
        <v>0</v>
      </c>
      <c r="JM78" s="119">
        <f t="shared" si="477"/>
        <v>0</v>
      </c>
      <c r="JN78" s="25">
        <v>0</v>
      </c>
      <c r="JO78" s="92">
        <f t="shared" si="505"/>
        <v>0</v>
      </c>
      <c r="JP78" s="10">
        <f t="shared" si="506"/>
        <v>0</v>
      </c>
      <c r="JQ78" s="25"/>
      <c r="JR78" s="92">
        <f t="shared" si="507"/>
        <v>0</v>
      </c>
      <c r="JS78" s="10">
        <f t="shared" si="508"/>
        <v>0</v>
      </c>
      <c r="JT78" s="25">
        <v>1</v>
      </c>
      <c r="JU78" s="92">
        <f t="shared" si="509"/>
        <v>65000</v>
      </c>
      <c r="JV78" s="10">
        <f t="shared" si="510"/>
        <v>120000</v>
      </c>
      <c r="JW78" s="119">
        <f t="shared" si="481"/>
        <v>1</v>
      </c>
      <c r="JX78" s="25"/>
      <c r="JY78" s="92">
        <f t="shared" si="511"/>
        <v>0</v>
      </c>
      <c r="JZ78" s="10">
        <f t="shared" si="512"/>
        <v>0</v>
      </c>
      <c r="KA78" s="25"/>
      <c r="KB78" s="92">
        <f t="shared" si="513"/>
        <v>0</v>
      </c>
      <c r="KC78" s="10">
        <f t="shared" si="514"/>
        <v>0</v>
      </c>
      <c r="KD78" s="25"/>
      <c r="KE78" s="92">
        <f t="shared" si="515"/>
        <v>0</v>
      </c>
      <c r="KF78" s="10">
        <f t="shared" si="516"/>
        <v>0</v>
      </c>
      <c r="KG78" s="119">
        <f t="shared" si="478"/>
        <v>0</v>
      </c>
      <c r="KH78" s="25"/>
      <c r="KI78" s="92">
        <f t="shared" si="517"/>
        <v>0</v>
      </c>
      <c r="KJ78" s="10">
        <f t="shared" si="518"/>
        <v>0</v>
      </c>
      <c r="KK78" s="25"/>
      <c r="KL78" s="92">
        <f t="shared" si="519"/>
        <v>0</v>
      </c>
      <c r="KM78" s="10">
        <f t="shared" si="520"/>
        <v>0</v>
      </c>
      <c r="KN78" s="25"/>
      <c r="KO78" s="92">
        <f t="shared" si="521"/>
        <v>0</v>
      </c>
      <c r="KP78" s="10">
        <f t="shared" si="522"/>
        <v>0</v>
      </c>
      <c r="KQ78" s="119">
        <f t="shared" si="479"/>
        <v>0</v>
      </c>
      <c r="KR78" s="25"/>
      <c r="KS78" s="92">
        <f t="shared" si="523"/>
        <v>0</v>
      </c>
      <c r="KT78" s="10">
        <f t="shared" si="524"/>
        <v>0</v>
      </c>
      <c r="KU78" s="25"/>
      <c r="KV78" s="92">
        <f t="shared" si="525"/>
        <v>0</v>
      </c>
      <c r="KW78" s="10">
        <f t="shared" si="526"/>
        <v>0</v>
      </c>
      <c r="KX78" s="25"/>
      <c r="KY78" s="92">
        <f t="shared" si="527"/>
        <v>0</v>
      </c>
      <c r="KZ78" s="10">
        <f t="shared" si="528"/>
        <v>0</v>
      </c>
      <c r="LA78" s="119">
        <f t="shared" si="480"/>
        <v>0</v>
      </c>
      <c r="LC78" s="100">
        <f t="shared" si="482"/>
        <v>4</v>
      </c>
      <c r="LD78" s="100">
        <f t="shared" si="584"/>
        <v>480000</v>
      </c>
    </row>
    <row r="79" spans="1:316" x14ac:dyDescent="0.25">
      <c r="A79" s="106" t="s">
        <v>125</v>
      </c>
      <c r="B79" s="12">
        <v>65000</v>
      </c>
      <c r="C79" s="12">
        <v>120000</v>
      </c>
      <c r="D79" s="25"/>
      <c r="E79" s="92">
        <f t="shared" si="585"/>
        <v>0</v>
      </c>
      <c r="F79" s="10">
        <f t="shared" si="446"/>
        <v>0</v>
      </c>
      <c r="G79" s="25"/>
      <c r="H79" s="92">
        <f t="shared" si="586"/>
        <v>0</v>
      </c>
      <c r="I79" s="10">
        <f t="shared" si="448"/>
        <v>0</v>
      </c>
      <c r="J79" s="25"/>
      <c r="K79" s="92">
        <f t="shared" si="587"/>
        <v>0</v>
      </c>
      <c r="L79" s="10">
        <f t="shared" si="450"/>
        <v>0</v>
      </c>
      <c r="M79" s="119">
        <f t="shared" si="451"/>
        <v>0</v>
      </c>
      <c r="N79" s="25"/>
      <c r="O79" s="92">
        <f t="shared" ref="O79:O99" si="602">N79*B79</f>
        <v>0</v>
      </c>
      <c r="P79" s="10">
        <f t="shared" ref="P79:P93" si="603">N79*C79</f>
        <v>0</v>
      </c>
      <c r="Q79" s="25"/>
      <c r="R79" s="92">
        <f t="shared" ref="R79:R99" si="604">Q79*B79</f>
        <v>0</v>
      </c>
      <c r="S79" s="10">
        <f t="shared" ref="S79:S89" si="605">Q79*C79</f>
        <v>0</v>
      </c>
      <c r="T79" s="25"/>
      <c r="U79" s="92">
        <f t="shared" ref="U79:U99" si="606">T79*B79</f>
        <v>0</v>
      </c>
      <c r="V79" s="10">
        <f>T79*C79</f>
        <v>0</v>
      </c>
      <c r="W79" s="119">
        <f t="shared" si="452"/>
        <v>0</v>
      </c>
      <c r="X79" s="25"/>
      <c r="Y79" s="92">
        <f t="shared" ref="Y79:Y99" si="607">X79*B79</f>
        <v>0</v>
      </c>
      <c r="Z79" s="10">
        <f t="shared" ref="Z79:Z99" si="608">X79*C79</f>
        <v>0</v>
      </c>
      <c r="AA79" s="25"/>
      <c r="AB79" s="92">
        <f t="shared" ref="AB79:AB99" si="609">AA79*B79</f>
        <v>0</v>
      </c>
      <c r="AC79" s="10">
        <f t="shared" ref="AC79:AC99" si="610">AA79*C79</f>
        <v>0</v>
      </c>
      <c r="AD79" s="25"/>
      <c r="AE79" s="92">
        <f t="shared" ref="AE79:AE99" si="611">AD79*B79</f>
        <v>0</v>
      </c>
      <c r="AF79" s="10">
        <f t="shared" ref="AF79:AF99" si="612">AD79*C79</f>
        <v>0</v>
      </c>
      <c r="AG79" s="119">
        <f t="shared" si="453"/>
        <v>0</v>
      </c>
      <c r="AH79" s="25"/>
      <c r="AI79" s="92">
        <f t="shared" ref="AI79:AI100" si="613">AH79*B79</f>
        <v>0</v>
      </c>
      <c r="AJ79" s="10">
        <f t="shared" ref="AJ79:AJ100" si="614">AH79*C79</f>
        <v>0</v>
      </c>
      <c r="AK79" s="25"/>
      <c r="AL79" s="92">
        <f t="shared" ref="AL79:AL100" si="615">AK79*B79</f>
        <v>0</v>
      </c>
      <c r="AM79" s="10">
        <f t="shared" ref="AM79:AM100" si="616">AK79*C79</f>
        <v>0</v>
      </c>
      <c r="AN79" s="25"/>
      <c r="AO79" s="92">
        <f t="shared" ref="AO79:AO100" si="617">AN79*B79</f>
        <v>0</v>
      </c>
      <c r="AP79" s="10">
        <f t="shared" ref="AP79:AP100" si="618">AN79*C79</f>
        <v>0</v>
      </c>
      <c r="AQ79" s="119">
        <f t="shared" si="454"/>
        <v>0</v>
      </c>
      <c r="AR79" s="25"/>
      <c r="AS79" s="92">
        <f t="shared" ref="AS79:AS99" si="619">AR79*B79</f>
        <v>0</v>
      </c>
      <c r="AT79" s="10">
        <f t="shared" ref="AT79:AT99" si="620">AR79*C79</f>
        <v>0</v>
      </c>
      <c r="AU79" s="25"/>
      <c r="AV79" s="92">
        <f t="shared" ref="AV79:AV99" si="621">AU79*B79</f>
        <v>0</v>
      </c>
      <c r="AW79" s="10">
        <f t="shared" ref="AW79:AW92" si="622">AU79*C79</f>
        <v>0</v>
      </c>
      <c r="AX79" s="25"/>
      <c r="AY79" s="92">
        <f t="shared" ref="AY79:AY99" si="623">AX79*B79</f>
        <v>0</v>
      </c>
      <c r="AZ79" s="10">
        <f t="shared" ref="AZ79:AZ93" si="624">AX79*C79</f>
        <v>0</v>
      </c>
      <c r="BA79" s="119">
        <f t="shared" si="455"/>
        <v>0</v>
      </c>
      <c r="BB79" s="25"/>
      <c r="BC79" s="92">
        <f t="shared" ref="BC79:BC99" si="625">BB79*B79</f>
        <v>0</v>
      </c>
      <c r="BD79" s="10">
        <f t="shared" ref="BD79:BD93" si="626">BB79*C79</f>
        <v>0</v>
      </c>
      <c r="BE79" s="25"/>
      <c r="BF79" s="92">
        <f t="shared" ref="BF79:BF99" si="627">BE79*B79</f>
        <v>0</v>
      </c>
      <c r="BG79" s="10">
        <f t="shared" ref="BG79:BG97" si="628">BE79*C79</f>
        <v>0</v>
      </c>
      <c r="BH79" s="25"/>
      <c r="BI79" s="92">
        <f t="shared" ref="BI79:BI99" si="629">BH79*B79</f>
        <v>0</v>
      </c>
      <c r="BJ79" s="10">
        <f t="shared" ref="BJ79:BJ93" si="630">BH79*C79</f>
        <v>0</v>
      </c>
      <c r="BK79" s="119">
        <f t="shared" si="456"/>
        <v>0</v>
      </c>
      <c r="BL79" s="25"/>
      <c r="BM79" s="92">
        <f t="shared" ref="BM79:BM99" si="631">BL79*B79</f>
        <v>0</v>
      </c>
      <c r="BN79" s="10">
        <f t="shared" ref="BN79:BN99" si="632">BL79*C79</f>
        <v>0</v>
      </c>
      <c r="BO79" s="25"/>
      <c r="BP79" s="92">
        <f t="shared" ref="BP79:BP99" si="633">BO79*B79</f>
        <v>0</v>
      </c>
      <c r="BQ79" s="10">
        <f t="shared" ref="BQ79:BQ99" si="634">BO79*C79</f>
        <v>0</v>
      </c>
      <c r="BR79" s="25"/>
      <c r="BS79" s="92">
        <f t="shared" ref="BS79:BS99" si="635">BR79*B79</f>
        <v>0</v>
      </c>
      <c r="BT79" s="10">
        <f t="shared" ref="BT79:BT99" si="636">BR79*C79</f>
        <v>0</v>
      </c>
      <c r="BU79" s="119">
        <f t="shared" si="457"/>
        <v>0</v>
      </c>
      <c r="BV79" s="25"/>
      <c r="BW79" s="92">
        <f t="shared" ref="BW79:BW99" si="637">BV79*B79</f>
        <v>0</v>
      </c>
      <c r="BX79" s="10">
        <f t="shared" ref="BX79:BX99" si="638">BV79*C79</f>
        <v>0</v>
      </c>
      <c r="BY79" s="25"/>
      <c r="BZ79" s="92">
        <f t="shared" ref="BZ79:BZ99" si="639">BY79*B79</f>
        <v>0</v>
      </c>
      <c r="CA79" s="10">
        <f t="shared" ref="CA79:CA99" si="640">BY79*C79</f>
        <v>0</v>
      </c>
      <c r="CB79" s="25"/>
      <c r="CC79" s="92">
        <f t="shared" ref="CC79:CC99" si="641">CB79*B79</f>
        <v>0</v>
      </c>
      <c r="CD79" s="10">
        <f t="shared" ref="CD79:CD99" si="642">CB79*C79</f>
        <v>0</v>
      </c>
      <c r="CE79" s="119">
        <f t="shared" si="458"/>
        <v>0</v>
      </c>
      <c r="CF79" s="25"/>
      <c r="CG79" s="92">
        <f t="shared" ref="CG79:CG99" si="643">CF79*B79</f>
        <v>0</v>
      </c>
      <c r="CH79" s="10">
        <f t="shared" ref="CH79:CH99" si="644">CF79*C79</f>
        <v>0</v>
      </c>
      <c r="CI79" s="25"/>
      <c r="CJ79" s="92">
        <f t="shared" ref="CJ79:CJ99" si="645">CI79*B79</f>
        <v>0</v>
      </c>
      <c r="CK79" s="10">
        <f t="shared" ref="CK79:CK99" si="646">CI79*C79</f>
        <v>0</v>
      </c>
      <c r="CL79" s="25"/>
      <c r="CM79" s="92">
        <f t="shared" ref="CM79:CM99" si="647">CL79*B79</f>
        <v>0</v>
      </c>
      <c r="CN79" s="10">
        <f t="shared" ref="CN79:CN99" si="648">CL79*C79</f>
        <v>0</v>
      </c>
      <c r="CO79" s="119">
        <f t="shared" si="459"/>
        <v>0</v>
      </c>
      <c r="CP79" s="25"/>
      <c r="CQ79" s="92">
        <f t="shared" ref="CQ79:CQ100" si="649">CP79*B79</f>
        <v>0</v>
      </c>
      <c r="CR79" s="10">
        <f t="shared" ref="CR79:CR100" si="650">CP79*C79</f>
        <v>0</v>
      </c>
      <c r="CS79" s="25"/>
      <c r="CT79" s="92">
        <f t="shared" ref="CT79:CT100" si="651">CS79*B79</f>
        <v>0</v>
      </c>
      <c r="CU79" s="10">
        <f t="shared" ref="CU79:CU100" si="652">CS79*C79</f>
        <v>0</v>
      </c>
      <c r="CV79" s="25"/>
      <c r="CW79" s="92">
        <f t="shared" ref="CW79:CW100" si="653">CV79*B79</f>
        <v>0</v>
      </c>
      <c r="CX79" s="10">
        <f t="shared" ref="CX79:CX100" si="654">CV79*C79</f>
        <v>0</v>
      </c>
      <c r="CY79" s="119">
        <f t="shared" si="460"/>
        <v>0</v>
      </c>
      <c r="CZ79" s="25"/>
      <c r="DA79" s="92">
        <f t="shared" ref="DA79:DA99" si="655">CZ79*B79</f>
        <v>0</v>
      </c>
      <c r="DB79" s="10">
        <f t="shared" ref="DB79:DB99" si="656">CZ79*C79</f>
        <v>0</v>
      </c>
      <c r="DC79" s="25"/>
      <c r="DD79" s="92">
        <f t="shared" ref="DD79:DD99" si="657">DC79*B79</f>
        <v>0</v>
      </c>
      <c r="DE79" s="10">
        <f t="shared" ref="DE79:DE99" si="658">DC79*C79</f>
        <v>0</v>
      </c>
      <c r="DF79" s="25"/>
      <c r="DG79" s="92">
        <f t="shared" ref="DG79:DG99" si="659">DF79*B79</f>
        <v>0</v>
      </c>
      <c r="DH79" s="10">
        <f t="shared" ref="DH79:DH99" si="660">DF79*C79</f>
        <v>0</v>
      </c>
      <c r="DI79" s="119">
        <f t="shared" si="461"/>
        <v>0</v>
      </c>
      <c r="DJ79" s="25"/>
      <c r="DK79" s="92">
        <f t="shared" si="588"/>
        <v>0</v>
      </c>
      <c r="DL79" s="10">
        <f t="shared" si="589"/>
        <v>0</v>
      </c>
      <c r="DM79" s="25"/>
      <c r="DN79" s="92">
        <f t="shared" ref="DN79:DN101" si="661">DM79*B79</f>
        <v>0</v>
      </c>
      <c r="DO79" s="10">
        <f t="shared" ref="DO79:DO101" si="662">DM79*C79</f>
        <v>0</v>
      </c>
      <c r="DP79" s="25"/>
      <c r="DQ79" s="92">
        <f t="shared" ref="DQ79:DQ101" si="663">DP79*B79</f>
        <v>0</v>
      </c>
      <c r="DR79" s="10">
        <f t="shared" ref="DR79:DR101" si="664">DP79*C79</f>
        <v>0</v>
      </c>
      <c r="DS79" s="119">
        <f t="shared" si="462"/>
        <v>0</v>
      </c>
      <c r="DT79" s="25"/>
      <c r="DU79" s="92">
        <f t="shared" si="590"/>
        <v>0</v>
      </c>
      <c r="DV79" s="10">
        <f t="shared" si="591"/>
        <v>0</v>
      </c>
      <c r="DW79" s="25"/>
      <c r="DX79" s="92">
        <f t="shared" si="592"/>
        <v>0</v>
      </c>
      <c r="DY79" s="10">
        <f t="shared" si="593"/>
        <v>0</v>
      </c>
      <c r="DZ79" s="25"/>
      <c r="EA79" s="92">
        <f t="shared" si="594"/>
        <v>0</v>
      </c>
      <c r="EB79" s="10">
        <f t="shared" si="595"/>
        <v>0</v>
      </c>
      <c r="EC79" s="119">
        <f t="shared" si="463"/>
        <v>0</v>
      </c>
      <c r="ED79" s="25"/>
      <c r="EE79" s="92">
        <f t="shared" si="596"/>
        <v>0</v>
      </c>
      <c r="EF79" s="10">
        <f t="shared" si="597"/>
        <v>0</v>
      </c>
      <c r="EG79" s="25"/>
      <c r="EH79" s="92">
        <f t="shared" si="598"/>
        <v>0</v>
      </c>
      <c r="EI79" s="10">
        <f t="shared" si="599"/>
        <v>0</v>
      </c>
      <c r="EJ79" s="25"/>
      <c r="EK79" s="92">
        <f t="shared" si="600"/>
        <v>0</v>
      </c>
      <c r="EL79" s="10">
        <f t="shared" si="601"/>
        <v>0</v>
      </c>
      <c r="EM79" s="119">
        <f t="shared" si="464"/>
        <v>0</v>
      </c>
      <c r="EN79" s="25"/>
      <c r="EO79" s="92">
        <f t="shared" si="529"/>
        <v>0</v>
      </c>
      <c r="EP79" s="10">
        <f t="shared" si="530"/>
        <v>0</v>
      </c>
      <c r="EQ79" s="25"/>
      <c r="ER79" s="92">
        <f t="shared" si="531"/>
        <v>0</v>
      </c>
      <c r="ES79" s="10">
        <f t="shared" si="532"/>
        <v>0</v>
      </c>
      <c r="ET79" s="25"/>
      <c r="EU79" s="92">
        <f t="shared" si="225"/>
        <v>0</v>
      </c>
      <c r="EV79" s="10">
        <f t="shared" si="533"/>
        <v>0</v>
      </c>
      <c r="EW79" s="119">
        <f t="shared" si="465"/>
        <v>0</v>
      </c>
      <c r="EX79" s="25"/>
      <c r="EY79" s="92">
        <f t="shared" si="534"/>
        <v>0</v>
      </c>
      <c r="EZ79" s="10">
        <f t="shared" si="535"/>
        <v>0</v>
      </c>
      <c r="FA79" s="25"/>
      <c r="FB79" s="92">
        <f t="shared" si="536"/>
        <v>0</v>
      </c>
      <c r="FC79" s="10">
        <f t="shared" si="537"/>
        <v>0</v>
      </c>
      <c r="FD79" s="25"/>
      <c r="FE79" s="92">
        <f t="shared" si="538"/>
        <v>0</v>
      </c>
      <c r="FF79" s="10">
        <f t="shared" si="539"/>
        <v>0</v>
      </c>
      <c r="FG79" s="119">
        <f t="shared" si="466"/>
        <v>0</v>
      </c>
      <c r="FH79" s="25"/>
      <c r="FI79" s="92">
        <f t="shared" si="540"/>
        <v>0</v>
      </c>
      <c r="FJ79" s="10">
        <f t="shared" si="541"/>
        <v>0</v>
      </c>
      <c r="FK79" s="25"/>
      <c r="FL79" s="92">
        <f t="shared" si="542"/>
        <v>0</v>
      </c>
      <c r="FM79" s="10">
        <f t="shared" si="543"/>
        <v>0</v>
      </c>
      <c r="FN79" s="25"/>
      <c r="FO79" s="92">
        <f t="shared" si="544"/>
        <v>0</v>
      </c>
      <c r="FP79" s="10">
        <f t="shared" si="545"/>
        <v>0</v>
      </c>
      <c r="FQ79" s="119">
        <f t="shared" si="467"/>
        <v>0</v>
      </c>
      <c r="FR79" s="25"/>
      <c r="FS79" s="92">
        <f t="shared" si="546"/>
        <v>0</v>
      </c>
      <c r="FT79" s="10">
        <f t="shared" si="547"/>
        <v>0</v>
      </c>
      <c r="FU79" s="25"/>
      <c r="FV79" s="92">
        <f t="shared" si="548"/>
        <v>0</v>
      </c>
      <c r="FW79" s="10">
        <f t="shared" si="549"/>
        <v>0</v>
      </c>
      <c r="FX79" s="25"/>
      <c r="FY79" s="92">
        <f t="shared" si="550"/>
        <v>0</v>
      </c>
      <c r="FZ79" s="10">
        <f t="shared" si="551"/>
        <v>0</v>
      </c>
      <c r="GA79" s="119">
        <f t="shared" si="468"/>
        <v>0</v>
      </c>
      <c r="GB79" s="25"/>
      <c r="GC79" s="92">
        <f t="shared" si="552"/>
        <v>0</v>
      </c>
      <c r="GD79" s="10">
        <f t="shared" si="553"/>
        <v>0</v>
      </c>
      <c r="GE79" s="25"/>
      <c r="GF79" s="92">
        <f t="shared" si="554"/>
        <v>0</v>
      </c>
      <c r="GG79" s="10">
        <f t="shared" si="555"/>
        <v>0</v>
      </c>
      <c r="GH79" s="25"/>
      <c r="GI79" s="92">
        <f t="shared" si="556"/>
        <v>0</v>
      </c>
      <c r="GJ79" s="10">
        <f t="shared" si="557"/>
        <v>0</v>
      </c>
      <c r="GK79" s="119">
        <f t="shared" si="469"/>
        <v>0</v>
      </c>
      <c r="GL79" s="25"/>
      <c r="GM79" s="92">
        <f t="shared" si="558"/>
        <v>0</v>
      </c>
      <c r="GN79" s="10">
        <f t="shared" si="559"/>
        <v>0</v>
      </c>
      <c r="GO79" s="25"/>
      <c r="GP79" s="92">
        <f t="shared" si="560"/>
        <v>0</v>
      </c>
      <c r="GQ79" s="10">
        <f t="shared" si="561"/>
        <v>0</v>
      </c>
      <c r="GR79" s="25"/>
      <c r="GS79" s="92">
        <f t="shared" si="562"/>
        <v>0</v>
      </c>
      <c r="GT79" s="10">
        <f t="shared" si="563"/>
        <v>0</v>
      </c>
      <c r="GU79" s="119">
        <f t="shared" si="470"/>
        <v>0</v>
      </c>
      <c r="GV79" s="25"/>
      <c r="GW79" s="92">
        <f t="shared" si="564"/>
        <v>0</v>
      </c>
      <c r="GX79" s="10">
        <f t="shared" si="565"/>
        <v>0</v>
      </c>
      <c r="GY79" s="25"/>
      <c r="GZ79" s="92">
        <f t="shared" si="566"/>
        <v>0</v>
      </c>
      <c r="HA79" s="10">
        <f t="shared" si="567"/>
        <v>0</v>
      </c>
      <c r="HB79" s="25"/>
      <c r="HC79" s="92">
        <f t="shared" si="568"/>
        <v>0</v>
      </c>
      <c r="HD79" s="10">
        <f t="shared" si="569"/>
        <v>0</v>
      </c>
      <c r="HE79" s="119">
        <f t="shared" si="471"/>
        <v>0</v>
      </c>
      <c r="HF79" s="25"/>
      <c r="HG79" s="92">
        <f t="shared" si="570"/>
        <v>0</v>
      </c>
      <c r="HH79" s="10">
        <f t="shared" si="571"/>
        <v>0</v>
      </c>
      <c r="HI79" s="25"/>
      <c r="HJ79" s="92">
        <f t="shared" si="572"/>
        <v>0</v>
      </c>
      <c r="HK79" s="10">
        <f t="shared" si="573"/>
        <v>0</v>
      </c>
      <c r="HL79" s="25"/>
      <c r="HM79" s="92">
        <f t="shared" si="574"/>
        <v>0</v>
      </c>
      <c r="HN79" s="10">
        <f t="shared" si="575"/>
        <v>0</v>
      </c>
      <c r="HO79" s="119">
        <f t="shared" si="472"/>
        <v>0</v>
      </c>
      <c r="HP79" s="25"/>
      <c r="HQ79" s="92">
        <f t="shared" si="576"/>
        <v>0</v>
      </c>
      <c r="HR79" s="10">
        <f t="shared" si="577"/>
        <v>0</v>
      </c>
      <c r="HS79" s="25"/>
      <c r="HT79" s="92">
        <f t="shared" si="578"/>
        <v>0</v>
      </c>
      <c r="HU79" s="10">
        <f t="shared" si="579"/>
        <v>0</v>
      </c>
      <c r="HV79" s="25"/>
      <c r="HW79" s="92">
        <f t="shared" si="580"/>
        <v>0</v>
      </c>
      <c r="HX79" s="10">
        <f t="shared" si="581"/>
        <v>0</v>
      </c>
      <c r="HY79" s="119">
        <f t="shared" si="473"/>
        <v>0</v>
      </c>
      <c r="HZ79" s="25">
        <f>1</f>
        <v>1</v>
      </c>
      <c r="IA79" s="92">
        <f t="shared" si="483"/>
        <v>65000</v>
      </c>
      <c r="IB79" s="10">
        <f t="shared" si="484"/>
        <v>120000</v>
      </c>
      <c r="IC79" s="25"/>
      <c r="ID79" s="92">
        <f t="shared" si="485"/>
        <v>0</v>
      </c>
      <c r="IE79" s="10">
        <f t="shared" si="486"/>
        <v>0</v>
      </c>
      <c r="IF79" s="25"/>
      <c r="IG79" s="92">
        <f t="shared" si="487"/>
        <v>0</v>
      </c>
      <c r="IH79" s="10">
        <f t="shared" si="488"/>
        <v>0</v>
      </c>
      <c r="II79" s="119">
        <f t="shared" si="474"/>
        <v>1</v>
      </c>
      <c r="IJ79" s="25"/>
      <c r="IK79" s="92">
        <f t="shared" si="489"/>
        <v>0</v>
      </c>
      <c r="IL79" s="10">
        <f t="shared" si="490"/>
        <v>0</v>
      </c>
      <c r="IM79" s="25"/>
      <c r="IN79" s="92">
        <f t="shared" si="491"/>
        <v>0</v>
      </c>
      <c r="IO79" s="10">
        <f t="shared" si="492"/>
        <v>0</v>
      </c>
      <c r="IP79" s="25"/>
      <c r="IQ79" s="92">
        <f t="shared" si="493"/>
        <v>0</v>
      </c>
      <c r="IR79" s="10">
        <f t="shared" si="494"/>
        <v>0</v>
      </c>
      <c r="IS79" s="119">
        <f t="shared" si="475"/>
        <v>0</v>
      </c>
      <c r="IT79" s="25"/>
      <c r="IU79" s="92">
        <f t="shared" si="495"/>
        <v>0</v>
      </c>
      <c r="IV79" s="10">
        <f t="shared" si="496"/>
        <v>0</v>
      </c>
      <c r="IW79" s="25"/>
      <c r="IX79" s="92">
        <f t="shared" si="497"/>
        <v>0</v>
      </c>
      <c r="IY79" s="10">
        <f t="shared" si="498"/>
        <v>0</v>
      </c>
      <c r="IZ79" s="25"/>
      <c r="JA79" s="92">
        <f t="shared" si="499"/>
        <v>0</v>
      </c>
      <c r="JB79" s="10">
        <f t="shared" si="500"/>
        <v>0</v>
      </c>
      <c r="JC79" s="119">
        <f t="shared" si="476"/>
        <v>0</v>
      </c>
      <c r="JD79" s="25"/>
      <c r="JE79" s="92">
        <f t="shared" si="501"/>
        <v>0</v>
      </c>
      <c r="JF79" s="10">
        <f t="shared" si="502"/>
        <v>0</v>
      </c>
      <c r="JG79" s="25"/>
      <c r="JH79" s="92">
        <f t="shared" si="503"/>
        <v>0</v>
      </c>
      <c r="JI79" s="10">
        <f t="shared" si="504"/>
        <v>0</v>
      </c>
      <c r="JJ79" s="25"/>
      <c r="JK79" s="92">
        <f t="shared" si="582"/>
        <v>0</v>
      </c>
      <c r="JL79" s="10">
        <f t="shared" si="583"/>
        <v>0</v>
      </c>
      <c r="JM79" s="119">
        <f t="shared" si="477"/>
        <v>0</v>
      </c>
      <c r="JN79" s="25"/>
      <c r="JO79" s="92">
        <f t="shared" si="505"/>
        <v>0</v>
      </c>
      <c r="JP79" s="10">
        <f t="shared" si="506"/>
        <v>0</v>
      </c>
      <c r="JQ79" s="25"/>
      <c r="JR79" s="92">
        <f t="shared" si="507"/>
        <v>0</v>
      </c>
      <c r="JS79" s="10">
        <f t="shared" si="508"/>
        <v>0</v>
      </c>
      <c r="JT79" s="25"/>
      <c r="JU79" s="92">
        <f t="shared" si="509"/>
        <v>0</v>
      </c>
      <c r="JV79" s="10">
        <f t="shared" si="510"/>
        <v>0</v>
      </c>
      <c r="JW79" s="119">
        <f t="shared" si="481"/>
        <v>0</v>
      </c>
      <c r="JX79" s="25"/>
      <c r="JY79" s="92">
        <f t="shared" si="511"/>
        <v>0</v>
      </c>
      <c r="JZ79" s="10">
        <f t="shared" si="512"/>
        <v>0</v>
      </c>
      <c r="KA79" s="25"/>
      <c r="KB79" s="92">
        <f t="shared" si="513"/>
        <v>0</v>
      </c>
      <c r="KC79" s="10">
        <f t="shared" si="514"/>
        <v>0</v>
      </c>
      <c r="KD79" s="25"/>
      <c r="KE79" s="92">
        <f t="shared" si="515"/>
        <v>0</v>
      </c>
      <c r="KF79" s="10">
        <f t="shared" si="516"/>
        <v>0</v>
      </c>
      <c r="KG79" s="119">
        <f t="shared" si="478"/>
        <v>0</v>
      </c>
      <c r="KH79" s="25"/>
      <c r="KI79" s="92">
        <f t="shared" si="517"/>
        <v>0</v>
      </c>
      <c r="KJ79" s="10">
        <f t="shared" si="518"/>
        <v>0</v>
      </c>
      <c r="KK79" s="25"/>
      <c r="KL79" s="92">
        <f t="shared" si="519"/>
        <v>0</v>
      </c>
      <c r="KM79" s="10">
        <f t="shared" si="520"/>
        <v>0</v>
      </c>
      <c r="KN79" s="25"/>
      <c r="KO79" s="92">
        <f t="shared" si="521"/>
        <v>0</v>
      </c>
      <c r="KP79" s="10">
        <f t="shared" si="522"/>
        <v>0</v>
      </c>
      <c r="KQ79" s="119">
        <f t="shared" si="479"/>
        <v>0</v>
      </c>
      <c r="KR79" s="25"/>
      <c r="KS79" s="92">
        <f t="shared" si="523"/>
        <v>0</v>
      </c>
      <c r="KT79" s="10">
        <f t="shared" si="524"/>
        <v>0</v>
      </c>
      <c r="KU79" s="25"/>
      <c r="KV79" s="92">
        <f t="shared" si="525"/>
        <v>0</v>
      </c>
      <c r="KW79" s="10">
        <f t="shared" si="526"/>
        <v>0</v>
      </c>
      <c r="KX79" s="25"/>
      <c r="KY79" s="92">
        <f t="shared" si="527"/>
        <v>0</v>
      </c>
      <c r="KZ79" s="10">
        <f t="shared" si="528"/>
        <v>0</v>
      </c>
      <c r="LA79" s="119">
        <f t="shared" si="480"/>
        <v>0</v>
      </c>
      <c r="LC79" s="100">
        <f t="shared" si="482"/>
        <v>1</v>
      </c>
      <c r="LD79" s="100">
        <f t="shared" si="584"/>
        <v>120000</v>
      </c>
    </row>
    <row r="80" spans="1:316" x14ac:dyDescent="0.25">
      <c r="A80" s="106" t="s">
        <v>126</v>
      </c>
      <c r="B80" s="12">
        <v>65000</v>
      </c>
      <c r="C80" s="12">
        <v>120000</v>
      </c>
      <c r="D80" s="25"/>
      <c r="E80" s="92">
        <f t="shared" si="585"/>
        <v>0</v>
      </c>
      <c r="F80" s="10">
        <f t="shared" si="446"/>
        <v>0</v>
      </c>
      <c r="G80" s="25"/>
      <c r="H80" s="92">
        <f t="shared" si="586"/>
        <v>0</v>
      </c>
      <c r="I80" s="10">
        <f t="shared" si="448"/>
        <v>0</v>
      </c>
      <c r="J80" s="25"/>
      <c r="K80" s="92">
        <f t="shared" si="587"/>
        <v>0</v>
      </c>
      <c r="L80" s="10">
        <f t="shared" si="450"/>
        <v>0</v>
      </c>
      <c r="M80" s="119">
        <f t="shared" si="451"/>
        <v>0</v>
      </c>
      <c r="N80" s="25"/>
      <c r="O80" s="92">
        <f t="shared" si="602"/>
        <v>0</v>
      </c>
      <c r="P80" s="10">
        <f t="shared" si="603"/>
        <v>0</v>
      </c>
      <c r="Q80" s="25"/>
      <c r="R80" s="92">
        <f t="shared" si="604"/>
        <v>0</v>
      </c>
      <c r="S80" s="10">
        <f t="shared" si="605"/>
        <v>0</v>
      </c>
      <c r="T80" s="25"/>
      <c r="U80" s="92">
        <f t="shared" si="606"/>
        <v>0</v>
      </c>
      <c r="V80" s="10">
        <f>T80*C80</f>
        <v>0</v>
      </c>
      <c r="W80" s="119">
        <f t="shared" si="452"/>
        <v>0</v>
      </c>
      <c r="X80" s="25"/>
      <c r="Y80" s="92">
        <f t="shared" si="607"/>
        <v>0</v>
      </c>
      <c r="Z80" s="10">
        <f t="shared" si="608"/>
        <v>0</v>
      </c>
      <c r="AA80" s="25"/>
      <c r="AB80" s="92">
        <f t="shared" si="609"/>
        <v>0</v>
      </c>
      <c r="AC80" s="10">
        <f t="shared" si="610"/>
        <v>0</v>
      </c>
      <c r="AD80" s="25"/>
      <c r="AE80" s="92">
        <f t="shared" si="611"/>
        <v>0</v>
      </c>
      <c r="AF80" s="10">
        <f t="shared" si="612"/>
        <v>0</v>
      </c>
      <c r="AG80" s="119">
        <f t="shared" si="453"/>
        <v>0</v>
      </c>
      <c r="AH80" s="25"/>
      <c r="AI80" s="92">
        <f t="shared" si="613"/>
        <v>0</v>
      </c>
      <c r="AJ80" s="10">
        <f t="shared" si="614"/>
        <v>0</v>
      </c>
      <c r="AK80" s="25"/>
      <c r="AL80" s="92">
        <f t="shared" si="615"/>
        <v>0</v>
      </c>
      <c r="AM80" s="10">
        <f t="shared" si="616"/>
        <v>0</v>
      </c>
      <c r="AN80" s="25"/>
      <c r="AO80" s="92">
        <f t="shared" si="617"/>
        <v>0</v>
      </c>
      <c r="AP80" s="10">
        <f t="shared" si="618"/>
        <v>0</v>
      </c>
      <c r="AQ80" s="119">
        <f t="shared" si="454"/>
        <v>0</v>
      </c>
      <c r="AR80" s="25"/>
      <c r="AS80" s="92">
        <f t="shared" si="619"/>
        <v>0</v>
      </c>
      <c r="AT80" s="10">
        <f t="shared" si="620"/>
        <v>0</v>
      </c>
      <c r="AU80" s="25"/>
      <c r="AV80" s="92">
        <f t="shared" si="621"/>
        <v>0</v>
      </c>
      <c r="AW80" s="10">
        <f t="shared" si="622"/>
        <v>0</v>
      </c>
      <c r="AX80" s="25"/>
      <c r="AY80" s="92">
        <f t="shared" si="623"/>
        <v>0</v>
      </c>
      <c r="AZ80" s="10">
        <f t="shared" si="624"/>
        <v>0</v>
      </c>
      <c r="BA80" s="119">
        <f t="shared" si="455"/>
        <v>0</v>
      </c>
      <c r="BB80" s="25"/>
      <c r="BC80" s="92">
        <f t="shared" si="625"/>
        <v>0</v>
      </c>
      <c r="BD80" s="10">
        <f t="shared" si="626"/>
        <v>0</v>
      </c>
      <c r="BE80" s="25"/>
      <c r="BF80" s="92">
        <f t="shared" si="627"/>
        <v>0</v>
      </c>
      <c r="BG80" s="10">
        <f t="shared" si="628"/>
        <v>0</v>
      </c>
      <c r="BH80" s="25"/>
      <c r="BI80" s="92">
        <f t="shared" si="629"/>
        <v>0</v>
      </c>
      <c r="BJ80" s="10">
        <f t="shared" si="630"/>
        <v>0</v>
      </c>
      <c r="BK80" s="119">
        <f t="shared" si="456"/>
        <v>0</v>
      </c>
      <c r="BL80" s="25"/>
      <c r="BM80" s="92">
        <f t="shared" si="631"/>
        <v>0</v>
      </c>
      <c r="BN80" s="10">
        <f t="shared" si="632"/>
        <v>0</v>
      </c>
      <c r="BO80" s="25"/>
      <c r="BP80" s="92">
        <f t="shared" si="633"/>
        <v>0</v>
      </c>
      <c r="BQ80" s="10">
        <f t="shared" si="634"/>
        <v>0</v>
      </c>
      <c r="BR80" s="25"/>
      <c r="BS80" s="92">
        <f t="shared" si="635"/>
        <v>0</v>
      </c>
      <c r="BT80" s="10">
        <f t="shared" si="636"/>
        <v>0</v>
      </c>
      <c r="BU80" s="119">
        <f t="shared" si="457"/>
        <v>0</v>
      </c>
      <c r="BV80" s="25"/>
      <c r="BW80" s="92">
        <f t="shared" si="637"/>
        <v>0</v>
      </c>
      <c r="BX80" s="10">
        <f t="shared" si="638"/>
        <v>0</v>
      </c>
      <c r="BY80" s="25"/>
      <c r="BZ80" s="92">
        <f t="shared" si="639"/>
        <v>0</v>
      </c>
      <c r="CA80" s="10">
        <f t="shared" si="640"/>
        <v>0</v>
      </c>
      <c r="CB80" s="25"/>
      <c r="CC80" s="92">
        <f t="shared" si="641"/>
        <v>0</v>
      </c>
      <c r="CD80" s="10">
        <f t="shared" si="642"/>
        <v>0</v>
      </c>
      <c r="CE80" s="119">
        <f t="shared" si="458"/>
        <v>0</v>
      </c>
      <c r="CF80" s="25"/>
      <c r="CG80" s="92">
        <f t="shared" si="643"/>
        <v>0</v>
      </c>
      <c r="CH80" s="10">
        <f t="shared" si="644"/>
        <v>0</v>
      </c>
      <c r="CI80" s="25"/>
      <c r="CJ80" s="92">
        <f t="shared" si="645"/>
        <v>0</v>
      </c>
      <c r="CK80" s="10">
        <f t="shared" si="646"/>
        <v>0</v>
      </c>
      <c r="CL80" s="25"/>
      <c r="CM80" s="92">
        <f t="shared" si="647"/>
        <v>0</v>
      </c>
      <c r="CN80" s="10">
        <f t="shared" si="648"/>
        <v>0</v>
      </c>
      <c r="CO80" s="119">
        <f t="shared" si="459"/>
        <v>0</v>
      </c>
      <c r="CP80" s="25"/>
      <c r="CQ80" s="92">
        <f t="shared" si="649"/>
        <v>0</v>
      </c>
      <c r="CR80" s="10">
        <f t="shared" si="650"/>
        <v>0</v>
      </c>
      <c r="CS80" s="25"/>
      <c r="CT80" s="92">
        <f t="shared" si="651"/>
        <v>0</v>
      </c>
      <c r="CU80" s="10">
        <f t="shared" si="652"/>
        <v>0</v>
      </c>
      <c r="CV80" s="25"/>
      <c r="CW80" s="92">
        <f t="shared" si="653"/>
        <v>0</v>
      </c>
      <c r="CX80" s="10">
        <f t="shared" si="654"/>
        <v>0</v>
      </c>
      <c r="CY80" s="119">
        <f t="shared" si="460"/>
        <v>0</v>
      </c>
      <c r="CZ80" s="25"/>
      <c r="DA80" s="92">
        <f t="shared" si="655"/>
        <v>0</v>
      </c>
      <c r="DB80" s="10">
        <f t="shared" si="656"/>
        <v>0</v>
      </c>
      <c r="DC80" s="25"/>
      <c r="DD80" s="92">
        <f t="shared" si="657"/>
        <v>0</v>
      </c>
      <c r="DE80" s="10">
        <f t="shared" si="658"/>
        <v>0</v>
      </c>
      <c r="DF80" s="25"/>
      <c r="DG80" s="92">
        <f t="shared" si="659"/>
        <v>0</v>
      </c>
      <c r="DH80" s="10">
        <f t="shared" si="660"/>
        <v>0</v>
      </c>
      <c r="DI80" s="119">
        <f t="shared" si="461"/>
        <v>0</v>
      </c>
      <c r="DJ80" s="25"/>
      <c r="DK80" s="92">
        <f t="shared" si="588"/>
        <v>0</v>
      </c>
      <c r="DL80" s="10">
        <f t="shared" si="589"/>
        <v>0</v>
      </c>
      <c r="DM80" s="25"/>
      <c r="DN80" s="92">
        <f t="shared" si="661"/>
        <v>0</v>
      </c>
      <c r="DO80" s="10">
        <f t="shared" si="662"/>
        <v>0</v>
      </c>
      <c r="DP80" s="25"/>
      <c r="DQ80" s="92">
        <f t="shared" si="663"/>
        <v>0</v>
      </c>
      <c r="DR80" s="10">
        <f t="shared" si="664"/>
        <v>0</v>
      </c>
      <c r="DS80" s="119">
        <f t="shared" si="462"/>
        <v>0</v>
      </c>
      <c r="DT80" s="25"/>
      <c r="DU80" s="92">
        <f t="shared" si="590"/>
        <v>0</v>
      </c>
      <c r="DV80" s="10">
        <f t="shared" si="591"/>
        <v>0</v>
      </c>
      <c r="DW80" s="25"/>
      <c r="DX80" s="92">
        <f t="shared" si="592"/>
        <v>0</v>
      </c>
      <c r="DY80" s="10">
        <f t="shared" si="593"/>
        <v>0</v>
      </c>
      <c r="DZ80" s="25"/>
      <c r="EA80" s="92">
        <f t="shared" si="594"/>
        <v>0</v>
      </c>
      <c r="EB80" s="10">
        <f t="shared" si="595"/>
        <v>0</v>
      </c>
      <c r="EC80" s="119">
        <f t="shared" si="463"/>
        <v>0</v>
      </c>
      <c r="ED80" s="25"/>
      <c r="EE80" s="92">
        <f t="shared" si="596"/>
        <v>0</v>
      </c>
      <c r="EF80" s="10">
        <f t="shared" si="597"/>
        <v>0</v>
      </c>
      <c r="EG80" s="25"/>
      <c r="EH80" s="92">
        <f t="shared" si="598"/>
        <v>0</v>
      </c>
      <c r="EI80" s="10">
        <f t="shared" si="599"/>
        <v>0</v>
      </c>
      <c r="EJ80" s="25"/>
      <c r="EK80" s="92">
        <f t="shared" si="600"/>
        <v>0</v>
      </c>
      <c r="EL80" s="10">
        <f t="shared" si="601"/>
        <v>0</v>
      </c>
      <c r="EM80" s="119">
        <f t="shared" si="464"/>
        <v>0</v>
      </c>
      <c r="EN80" s="25"/>
      <c r="EO80" s="92">
        <f t="shared" si="529"/>
        <v>0</v>
      </c>
      <c r="EP80" s="10">
        <f t="shared" si="530"/>
        <v>0</v>
      </c>
      <c r="EQ80" s="25"/>
      <c r="ER80" s="92">
        <f t="shared" si="531"/>
        <v>0</v>
      </c>
      <c r="ES80" s="10">
        <f t="shared" si="532"/>
        <v>0</v>
      </c>
      <c r="ET80" s="25"/>
      <c r="EU80" s="92">
        <f t="shared" si="225"/>
        <v>0</v>
      </c>
      <c r="EV80" s="10">
        <f t="shared" si="533"/>
        <v>0</v>
      </c>
      <c r="EW80" s="119">
        <f t="shared" si="465"/>
        <v>0</v>
      </c>
      <c r="EX80" s="25"/>
      <c r="EY80" s="92">
        <f t="shared" si="534"/>
        <v>0</v>
      </c>
      <c r="EZ80" s="10">
        <f t="shared" si="535"/>
        <v>0</v>
      </c>
      <c r="FA80" s="25"/>
      <c r="FB80" s="92">
        <f t="shared" si="536"/>
        <v>0</v>
      </c>
      <c r="FC80" s="10">
        <f t="shared" si="537"/>
        <v>0</v>
      </c>
      <c r="FD80" s="25"/>
      <c r="FE80" s="92">
        <f t="shared" si="538"/>
        <v>0</v>
      </c>
      <c r="FF80" s="10">
        <f t="shared" si="539"/>
        <v>0</v>
      </c>
      <c r="FG80" s="119">
        <f t="shared" si="466"/>
        <v>0</v>
      </c>
      <c r="FH80" s="25"/>
      <c r="FI80" s="92">
        <f t="shared" si="540"/>
        <v>0</v>
      </c>
      <c r="FJ80" s="10">
        <f t="shared" si="541"/>
        <v>0</v>
      </c>
      <c r="FK80" s="25"/>
      <c r="FL80" s="92">
        <f t="shared" si="542"/>
        <v>0</v>
      </c>
      <c r="FM80" s="10">
        <f t="shared" si="543"/>
        <v>0</v>
      </c>
      <c r="FN80" s="25"/>
      <c r="FO80" s="92">
        <f t="shared" si="544"/>
        <v>0</v>
      </c>
      <c r="FP80" s="10">
        <f t="shared" si="545"/>
        <v>0</v>
      </c>
      <c r="FQ80" s="119">
        <f t="shared" si="467"/>
        <v>0</v>
      </c>
      <c r="FR80" s="25"/>
      <c r="FS80" s="92">
        <f t="shared" si="546"/>
        <v>0</v>
      </c>
      <c r="FT80" s="10">
        <f t="shared" si="547"/>
        <v>0</v>
      </c>
      <c r="FU80" s="25"/>
      <c r="FV80" s="92">
        <f t="shared" si="548"/>
        <v>0</v>
      </c>
      <c r="FW80" s="10">
        <f t="shared" si="549"/>
        <v>0</v>
      </c>
      <c r="FX80" s="25"/>
      <c r="FY80" s="92">
        <f t="shared" si="550"/>
        <v>0</v>
      </c>
      <c r="FZ80" s="10">
        <f t="shared" si="551"/>
        <v>0</v>
      </c>
      <c r="GA80" s="119">
        <f t="shared" si="468"/>
        <v>0</v>
      </c>
      <c r="GB80" s="25"/>
      <c r="GC80" s="92">
        <f t="shared" si="552"/>
        <v>0</v>
      </c>
      <c r="GD80" s="10">
        <f t="shared" si="553"/>
        <v>0</v>
      </c>
      <c r="GE80" s="25"/>
      <c r="GF80" s="92">
        <f t="shared" si="554"/>
        <v>0</v>
      </c>
      <c r="GG80" s="10">
        <f t="shared" si="555"/>
        <v>0</v>
      </c>
      <c r="GH80" s="25"/>
      <c r="GI80" s="92">
        <f t="shared" si="556"/>
        <v>0</v>
      </c>
      <c r="GJ80" s="10">
        <f t="shared" si="557"/>
        <v>0</v>
      </c>
      <c r="GK80" s="119">
        <f t="shared" si="469"/>
        <v>0</v>
      </c>
      <c r="GL80" s="25"/>
      <c r="GM80" s="92">
        <f t="shared" si="558"/>
        <v>0</v>
      </c>
      <c r="GN80" s="10">
        <f t="shared" si="559"/>
        <v>0</v>
      </c>
      <c r="GO80" s="25"/>
      <c r="GP80" s="92">
        <f t="shared" si="560"/>
        <v>0</v>
      </c>
      <c r="GQ80" s="10">
        <f t="shared" si="561"/>
        <v>0</v>
      </c>
      <c r="GR80" s="25"/>
      <c r="GS80" s="92">
        <f t="shared" si="562"/>
        <v>0</v>
      </c>
      <c r="GT80" s="10">
        <f t="shared" si="563"/>
        <v>0</v>
      </c>
      <c r="GU80" s="119">
        <f t="shared" si="470"/>
        <v>0</v>
      </c>
      <c r="GV80" s="25"/>
      <c r="GW80" s="92">
        <f t="shared" si="564"/>
        <v>0</v>
      </c>
      <c r="GX80" s="10">
        <f t="shared" si="565"/>
        <v>0</v>
      </c>
      <c r="GY80" s="25"/>
      <c r="GZ80" s="92">
        <f t="shared" si="566"/>
        <v>0</v>
      </c>
      <c r="HA80" s="10">
        <f t="shared" si="567"/>
        <v>0</v>
      </c>
      <c r="HB80" s="25"/>
      <c r="HC80" s="92">
        <f t="shared" si="568"/>
        <v>0</v>
      </c>
      <c r="HD80" s="10">
        <f t="shared" si="569"/>
        <v>0</v>
      </c>
      <c r="HE80" s="119">
        <f t="shared" si="471"/>
        <v>0</v>
      </c>
      <c r="HF80" s="25"/>
      <c r="HG80" s="92">
        <f t="shared" si="570"/>
        <v>0</v>
      </c>
      <c r="HH80" s="10">
        <f t="shared" si="571"/>
        <v>0</v>
      </c>
      <c r="HI80" s="25"/>
      <c r="HJ80" s="92">
        <f t="shared" si="572"/>
        <v>0</v>
      </c>
      <c r="HK80" s="10">
        <f t="shared" si="573"/>
        <v>0</v>
      </c>
      <c r="HL80" s="25"/>
      <c r="HM80" s="92">
        <f t="shared" si="574"/>
        <v>0</v>
      </c>
      <c r="HN80" s="10">
        <f t="shared" si="575"/>
        <v>0</v>
      </c>
      <c r="HO80" s="119">
        <f t="shared" si="472"/>
        <v>0</v>
      </c>
      <c r="HP80" s="25"/>
      <c r="HQ80" s="92">
        <f t="shared" si="576"/>
        <v>0</v>
      </c>
      <c r="HR80" s="10">
        <f t="shared" si="577"/>
        <v>0</v>
      </c>
      <c r="HS80" s="25"/>
      <c r="HT80" s="92">
        <f t="shared" si="578"/>
        <v>0</v>
      </c>
      <c r="HU80" s="10">
        <f t="shared" si="579"/>
        <v>0</v>
      </c>
      <c r="HV80" s="25"/>
      <c r="HW80" s="92">
        <f t="shared" si="580"/>
        <v>0</v>
      </c>
      <c r="HX80" s="10">
        <f t="shared" si="581"/>
        <v>0</v>
      </c>
      <c r="HY80" s="119">
        <f t="shared" si="473"/>
        <v>0</v>
      </c>
      <c r="HZ80" s="25"/>
      <c r="IA80" s="92">
        <f t="shared" si="483"/>
        <v>0</v>
      </c>
      <c r="IB80" s="10">
        <f t="shared" si="484"/>
        <v>0</v>
      </c>
      <c r="IC80" s="25"/>
      <c r="ID80" s="92">
        <f t="shared" si="485"/>
        <v>0</v>
      </c>
      <c r="IE80" s="10">
        <f t="shared" si="486"/>
        <v>0</v>
      </c>
      <c r="IF80" s="25"/>
      <c r="IG80" s="92">
        <f t="shared" si="487"/>
        <v>0</v>
      </c>
      <c r="IH80" s="10">
        <f t="shared" si="488"/>
        <v>0</v>
      </c>
      <c r="II80" s="119">
        <f t="shared" si="474"/>
        <v>0</v>
      </c>
      <c r="IJ80" s="25"/>
      <c r="IK80" s="92">
        <f t="shared" si="489"/>
        <v>0</v>
      </c>
      <c r="IL80" s="10">
        <f t="shared" si="490"/>
        <v>0</v>
      </c>
      <c r="IM80" s="25"/>
      <c r="IN80" s="92">
        <f t="shared" si="491"/>
        <v>0</v>
      </c>
      <c r="IO80" s="10">
        <f t="shared" si="492"/>
        <v>0</v>
      </c>
      <c r="IP80" s="25"/>
      <c r="IQ80" s="92">
        <f t="shared" si="493"/>
        <v>0</v>
      </c>
      <c r="IR80" s="10">
        <f t="shared" si="494"/>
        <v>0</v>
      </c>
      <c r="IS80" s="119">
        <f t="shared" si="475"/>
        <v>0</v>
      </c>
      <c r="IT80" s="25"/>
      <c r="IU80" s="92">
        <f t="shared" si="495"/>
        <v>0</v>
      </c>
      <c r="IV80" s="10">
        <f t="shared" si="496"/>
        <v>0</v>
      </c>
      <c r="IW80" s="25"/>
      <c r="IX80" s="92">
        <f t="shared" si="497"/>
        <v>0</v>
      </c>
      <c r="IY80" s="10">
        <f t="shared" si="498"/>
        <v>0</v>
      </c>
      <c r="IZ80" s="25"/>
      <c r="JA80" s="92">
        <f t="shared" si="499"/>
        <v>0</v>
      </c>
      <c r="JB80" s="10">
        <f t="shared" si="500"/>
        <v>0</v>
      </c>
      <c r="JC80" s="119">
        <f t="shared" si="476"/>
        <v>0</v>
      </c>
      <c r="JD80" s="25"/>
      <c r="JE80" s="92">
        <f t="shared" si="501"/>
        <v>0</v>
      </c>
      <c r="JF80" s="10">
        <f t="shared" si="502"/>
        <v>0</v>
      </c>
      <c r="JG80" s="25"/>
      <c r="JH80" s="92">
        <f t="shared" si="503"/>
        <v>0</v>
      </c>
      <c r="JI80" s="10">
        <f t="shared" si="504"/>
        <v>0</v>
      </c>
      <c r="JJ80" s="25"/>
      <c r="JK80" s="92">
        <f t="shared" si="582"/>
        <v>0</v>
      </c>
      <c r="JL80" s="10">
        <f t="shared" si="583"/>
        <v>0</v>
      </c>
      <c r="JM80" s="119">
        <f t="shared" si="477"/>
        <v>0</v>
      </c>
      <c r="JN80" s="25"/>
      <c r="JO80" s="92">
        <f t="shared" si="505"/>
        <v>0</v>
      </c>
      <c r="JP80" s="10">
        <f t="shared" si="506"/>
        <v>0</v>
      </c>
      <c r="JQ80" s="25"/>
      <c r="JR80" s="92">
        <f t="shared" si="507"/>
        <v>0</v>
      </c>
      <c r="JS80" s="10">
        <f t="shared" si="508"/>
        <v>0</v>
      </c>
      <c r="JT80" s="25"/>
      <c r="JU80" s="92">
        <f t="shared" si="509"/>
        <v>0</v>
      </c>
      <c r="JV80" s="10">
        <f t="shared" si="510"/>
        <v>0</v>
      </c>
      <c r="JW80" s="119">
        <f t="shared" si="481"/>
        <v>0</v>
      </c>
      <c r="JX80" s="25"/>
      <c r="JY80" s="92">
        <f t="shared" si="511"/>
        <v>0</v>
      </c>
      <c r="JZ80" s="10">
        <f t="shared" si="512"/>
        <v>0</v>
      </c>
      <c r="KA80" s="25"/>
      <c r="KB80" s="92">
        <f t="shared" si="513"/>
        <v>0</v>
      </c>
      <c r="KC80" s="10">
        <f t="shared" si="514"/>
        <v>0</v>
      </c>
      <c r="KD80" s="25"/>
      <c r="KE80" s="92">
        <f t="shared" si="515"/>
        <v>0</v>
      </c>
      <c r="KF80" s="10">
        <f t="shared" si="516"/>
        <v>0</v>
      </c>
      <c r="KG80" s="119">
        <f t="shared" si="478"/>
        <v>0</v>
      </c>
      <c r="KH80" s="25"/>
      <c r="KI80" s="92">
        <f t="shared" si="517"/>
        <v>0</v>
      </c>
      <c r="KJ80" s="10">
        <f t="shared" si="518"/>
        <v>0</v>
      </c>
      <c r="KK80" s="25"/>
      <c r="KL80" s="92">
        <f t="shared" si="519"/>
        <v>0</v>
      </c>
      <c r="KM80" s="10">
        <f t="shared" si="520"/>
        <v>0</v>
      </c>
      <c r="KN80" s="25"/>
      <c r="KO80" s="92">
        <f t="shared" si="521"/>
        <v>0</v>
      </c>
      <c r="KP80" s="10">
        <f t="shared" si="522"/>
        <v>0</v>
      </c>
      <c r="KQ80" s="119">
        <f t="shared" si="479"/>
        <v>0</v>
      </c>
      <c r="KR80" s="25"/>
      <c r="KS80" s="92">
        <f t="shared" si="523"/>
        <v>0</v>
      </c>
      <c r="KT80" s="10">
        <f t="shared" si="524"/>
        <v>0</v>
      </c>
      <c r="KU80" s="25"/>
      <c r="KV80" s="92">
        <f t="shared" si="525"/>
        <v>0</v>
      </c>
      <c r="KW80" s="10">
        <f t="shared" si="526"/>
        <v>0</v>
      </c>
      <c r="KX80" s="25"/>
      <c r="KY80" s="92">
        <f t="shared" si="527"/>
        <v>0</v>
      </c>
      <c r="KZ80" s="10">
        <f t="shared" si="528"/>
        <v>0</v>
      </c>
      <c r="LA80" s="119">
        <f t="shared" si="480"/>
        <v>0</v>
      </c>
      <c r="LC80" s="100">
        <f t="shared" si="482"/>
        <v>0</v>
      </c>
      <c r="LD80" s="100">
        <f t="shared" si="584"/>
        <v>0</v>
      </c>
    </row>
    <row r="81" spans="1:316" hidden="1" x14ac:dyDescent="0.25">
      <c r="A81" s="55" t="s">
        <v>128</v>
      </c>
      <c r="B81" s="12">
        <v>100000</v>
      </c>
      <c r="C81" s="12">
        <v>175000</v>
      </c>
      <c r="D81" s="25"/>
      <c r="E81" s="92">
        <f t="shared" si="585"/>
        <v>0</v>
      </c>
      <c r="F81" s="10">
        <f t="shared" si="446"/>
        <v>0</v>
      </c>
      <c r="G81" s="25"/>
      <c r="H81" s="92">
        <f t="shared" si="586"/>
        <v>0</v>
      </c>
      <c r="I81" s="10">
        <f t="shared" si="448"/>
        <v>0</v>
      </c>
      <c r="J81" s="25"/>
      <c r="K81" s="92">
        <f t="shared" si="587"/>
        <v>0</v>
      </c>
      <c r="L81" s="10">
        <f t="shared" si="450"/>
        <v>0</v>
      </c>
      <c r="M81" s="119">
        <f t="shared" si="451"/>
        <v>0</v>
      </c>
      <c r="N81" s="25"/>
      <c r="O81" s="92">
        <f t="shared" si="602"/>
        <v>0</v>
      </c>
      <c r="P81" s="10">
        <f t="shared" si="603"/>
        <v>0</v>
      </c>
      <c r="Q81" s="25"/>
      <c r="R81" s="92">
        <f t="shared" si="604"/>
        <v>0</v>
      </c>
      <c r="S81" s="10">
        <f t="shared" si="605"/>
        <v>0</v>
      </c>
      <c r="T81" s="25"/>
      <c r="U81" s="92">
        <f t="shared" si="606"/>
        <v>0</v>
      </c>
      <c r="V81" s="10">
        <f>T81*C81</f>
        <v>0</v>
      </c>
      <c r="W81" s="119">
        <f t="shared" si="452"/>
        <v>0</v>
      </c>
      <c r="X81" s="25"/>
      <c r="Y81" s="92">
        <f t="shared" si="607"/>
        <v>0</v>
      </c>
      <c r="Z81" s="10">
        <f t="shared" si="608"/>
        <v>0</v>
      </c>
      <c r="AA81" s="25"/>
      <c r="AB81" s="92">
        <f t="shared" si="609"/>
        <v>0</v>
      </c>
      <c r="AC81" s="10">
        <f t="shared" si="610"/>
        <v>0</v>
      </c>
      <c r="AD81" s="25"/>
      <c r="AE81" s="92">
        <f t="shared" si="611"/>
        <v>0</v>
      </c>
      <c r="AF81" s="10">
        <f t="shared" si="612"/>
        <v>0</v>
      </c>
      <c r="AG81" s="119">
        <f t="shared" si="453"/>
        <v>0</v>
      </c>
      <c r="AH81" s="25"/>
      <c r="AI81" s="92">
        <f t="shared" si="613"/>
        <v>0</v>
      </c>
      <c r="AJ81" s="10">
        <f t="shared" si="614"/>
        <v>0</v>
      </c>
      <c r="AK81" s="25"/>
      <c r="AL81" s="92">
        <f t="shared" si="615"/>
        <v>0</v>
      </c>
      <c r="AM81" s="10">
        <f t="shared" si="616"/>
        <v>0</v>
      </c>
      <c r="AN81" s="25"/>
      <c r="AO81" s="92">
        <f t="shared" si="617"/>
        <v>0</v>
      </c>
      <c r="AP81" s="10">
        <f t="shared" si="618"/>
        <v>0</v>
      </c>
      <c r="AQ81" s="119">
        <f t="shared" si="454"/>
        <v>0</v>
      </c>
      <c r="AR81" s="25"/>
      <c r="AS81" s="92">
        <f t="shared" si="619"/>
        <v>0</v>
      </c>
      <c r="AT81" s="10">
        <f t="shared" si="620"/>
        <v>0</v>
      </c>
      <c r="AU81" s="25"/>
      <c r="AV81" s="92">
        <f t="shared" si="621"/>
        <v>0</v>
      </c>
      <c r="AW81" s="10">
        <f t="shared" si="622"/>
        <v>0</v>
      </c>
      <c r="AX81" s="25"/>
      <c r="AY81" s="92">
        <f t="shared" si="623"/>
        <v>0</v>
      </c>
      <c r="AZ81" s="10">
        <f t="shared" si="624"/>
        <v>0</v>
      </c>
      <c r="BA81" s="119">
        <f t="shared" si="455"/>
        <v>0</v>
      </c>
      <c r="BB81" s="25"/>
      <c r="BC81" s="92">
        <f t="shared" si="625"/>
        <v>0</v>
      </c>
      <c r="BD81" s="10">
        <f t="shared" si="626"/>
        <v>0</v>
      </c>
      <c r="BE81" s="25"/>
      <c r="BF81" s="92">
        <f t="shared" si="627"/>
        <v>0</v>
      </c>
      <c r="BG81" s="10">
        <f t="shared" si="628"/>
        <v>0</v>
      </c>
      <c r="BH81" s="25"/>
      <c r="BI81" s="92">
        <f t="shared" si="629"/>
        <v>0</v>
      </c>
      <c r="BJ81" s="10">
        <f t="shared" si="630"/>
        <v>0</v>
      </c>
      <c r="BK81" s="119">
        <f t="shared" si="456"/>
        <v>0</v>
      </c>
      <c r="BL81" s="25"/>
      <c r="BM81" s="92">
        <f t="shared" si="631"/>
        <v>0</v>
      </c>
      <c r="BN81" s="10">
        <f t="shared" si="632"/>
        <v>0</v>
      </c>
      <c r="BO81" s="25"/>
      <c r="BP81" s="92">
        <f t="shared" si="633"/>
        <v>0</v>
      </c>
      <c r="BQ81" s="10">
        <f t="shared" si="634"/>
        <v>0</v>
      </c>
      <c r="BR81" s="25"/>
      <c r="BS81" s="92">
        <f t="shared" si="635"/>
        <v>0</v>
      </c>
      <c r="BT81" s="10">
        <f t="shared" si="636"/>
        <v>0</v>
      </c>
      <c r="BU81" s="119">
        <f t="shared" si="457"/>
        <v>0</v>
      </c>
      <c r="BV81" s="25"/>
      <c r="BW81" s="92">
        <f t="shared" si="637"/>
        <v>0</v>
      </c>
      <c r="BX81" s="10">
        <f t="shared" si="638"/>
        <v>0</v>
      </c>
      <c r="BY81" s="25"/>
      <c r="BZ81" s="92">
        <f t="shared" si="639"/>
        <v>0</v>
      </c>
      <c r="CA81" s="10">
        <f t="shared" si="640"/>
        <v>0</v>
      </c>
      <c r="CB81" s="25"/>
      <c r="CC81" s="92">
        <f t="shared" si="641"/>
        <v>0</v>
      </c>
      <c r="CD81" s="10">
        <f t="shared" si="642"/>
        <v>0</v>
      </c>
      <c r="CE81" s="119">
        <f t="shared" si="458"/>
        <v>0</v>
      </c>
      <c r="CF81" s="25"/>
      <c r="CG81" s="92">
        <f t="shared" si="643"/>
        <v>0</v>
      </c>
      <c r="CH81" s="10">
        <f t="shared" si="644"/>
        <v>0</v>
      </c>
      <c r="CI81" s="25"/>
      <c r="CJ81" s="92">
        <f t="shared" si="645"/>
        <v>0</v>
      </c>
      <c r="CK81" s="10">
        <f t="shared" si="646"/>
        <v>0</v>
      </c>
      <c r="CL81" s="25"/>
      <c r="CM81" s="92">
        <f t="shared" si="647"/>
        <v>0</v>
      </c>
      <c r="CN81" s="10">
        <f t="shared" si="648"/>
        <v>0</v>
      </c>
      <c r="CO81" s="119">
        <f t="shared" si="459"/>
        <v>0</v>
      </c>
      <c r="CP81" s="25"/>
      <c r="CQ81" s="92">
        <f t="shared" si="649"/>
        <v>0</v>
      </c>
      <c r="CR81" s="10">
        <f t="shared" si="650"/>
        <v>0</v>
      </c>
      <c r="CS81" s="25"/>
      <c r="CT81" s="92">
        <f t="shared" si="651"/>
        <v>0</v>
      </c>
      <c r="CU81" s="10">
        <f t="shared" si="652"/>
        <v>0</v>
      </c>
      <c r="CV81" s="25"/>
      <c r="CW81" s="92">
        <f t="shared" si="653"/>
        <v>0</v>
      </c>
      <c r="CX81" s="10">
        <f t="shared" si="654"/>
        <v>0</v>
      </c>
      <c r="CY81" s="119">
        <f t="shared" si="460"/>
        <v>0</v>
      </c>
      <c r="CZ81" s="25"/>
      <c r="DA81" s="92">
        <f t="shared" si="655"/>
        <v>0</v>
      </c>
      <c r="DB81" s="10">
        <f t="shared" si="656"/>
        <v>0</v>
      </c>
      <c r="DC81" s="25"/>
      <c r="DD81" s="92">
        <f t="shared" si="657"/>
        <v>0</v>
      </c>
      <c r="DE81" s="10">
        <f t="shared" si="658"/>
        <v>0</v>
      </c>
      <c r="DF81" s="25"/>
      <c r="DG81" s="92">
        <f t="shared" si="659"/>
        <v>0</v>
      </c>
      <c r="DH81" s="10">
        <f t="shared" si="660"/>
        <v>0</v>
      </c>
      <c r="DI81" s="119">
        <f t="shared" si="461"/>
        <v>0</v>
      </c>
      <c r="DJ81" s="25"/>
      <c r="DK81" s="92">
        <f t="shared" si="588"/>
        <v>0</v>
      </c>
      <c r="DL81" s="10">
        <f t="shared" si="589"/>
        <v>0</v>
      </c>
      <c r="DM81" s="25"/>
      <c r="DN81" s="92">
        <f t="shared" si="661"/>
        <v>0</v>
      </c>
      <c r="DO81" s="10">
        <f t="shared" si="662"/>
        <v>0</v>
      </c>
      <c r="DP81" s="25"/>
      <c r="DQ81" s="92">
        <f t="shared" si="663"/>
        <v>0</v>
      </c>
      <c r="DR81" s="10">
        <f t="shared" si="664"/>
        <v>0</v>
      </c>
      <c r="DS81" s="119">
        <f t="shared" si="462"/>
        <v>0</v>
      </c>
      <c r="DT81" s="25"/>
      <c r="DU81" s="92">
        <f t="shared" si="590"/>
        <v>0</v>
      </c>
      <c r="DV81" s="10">
        <f t="shared" si="591"/>
        <v>0</v>
      </c>
      <c r="DW81" s="25"/>
      <c r="DX81" s="92">
        <f t="shared" si="592"/>
        <v>0</v>
      </c>
      <c r="DY81" s="10">
        <f t="shared" si="593"/>
        <v>0</v>
      </c>
      <c r="DZ81" s="25"/>
      <c r="EA81" s="92">
        <f t="shared" si="594"/>
        <v>0</v>
      </c>
      <c r="EB81" s="10">
        <f t="shared" si="595"/>
        <v>0</v>
      </c>
      <c r="EC81" s="119">
        <f t="shared" si="463"/>
        <v>0</v>
      </c>
      <c r="ED81" s="25"/>
      <c r="EE81" s="92">
        <f t="shared" si="596"/>
        <v>0</v>
      </c>
      <c r="EF81" s="10">
        <f t="shared" si="597"/>
        <v>0</v>
      </c>
      <c r="EG81" s="25"/>
      <c r="EH81" s="92">
        <f t="shared" si="598"/>
        <v>0</v>
      </c>
      <c r="EI81" s="10">
        <f t="shared" si="599"/>
        <v>0</v>
      </c>
      <c r="EJ81" s="25"/>
      <c r="EK81" s="92">
        <f t="shared" si="600"/>
        <v>0</v>
      </c>
      <c r="EL81" s="10">
        <f t="shared" si="601"/>
        <v>0</v>
      </c>
      <c r="EM81" s="119">
        <f t="shared" si="464"/>
        <v>0</v>
      </c>
      <c r="EN81" s="25"/>
      <c r="EO81" s="92">
        <f t="shared" si="529"/>
        <v>0</v>
      </c>
      <c r="EP81" s="10">
        <f t="shared" si="530"/>
        <v>0</v>
      </c>
      <c r="EQ81" s="25"/>
      <c r="ER81" s="92">
        <f t="shared" si="531"/>
        <v>0</v>
      </c>
      <c r="ES81" s="10">
        <f t="shared" si="532"/>
        <v>0</v>
      </c>
      <c r="ET81" s="25"/>
      <c r="EU81" s="92">
        <f t="shared" si="225"/>
        <v>0</v>
      </c>
      <c r="EV81" s="10">
        <f t="shared" si="533"/>
        <v>0</v>
      </c>
      <c r="EW81" s="119">
        <f t="shared" si="465"/>
        <v>0</v>
      </c>
      <c r="EX81" s="25"/>
      <c r="EY81" s="92">
        <f t="shared" si="534"/>
        <v>0</v>
      </c>
      <c r="EZ81" s="10">
        <f t="shared" si="535"/>
        <v>0</v>
      </c>
      <c r="FA81" s="25"/>
      <c r="FB81" s="92">
        <f t="shared" si="536"/>
        <v>0</v>
      </c>
      <c r="FC81" s="10">
        <f t="shared" si="537"/>
        <v>0</v>
      </c>
      <c r="FD81" s="25"/>
      <c r="FE81" s="92">
        <f t="shared" si="538"/>
        <v>0</v>
      </c>
      <c r="FF81" s="10">
        <f t="shared" si="539"/>
        <v>0</v>
      </c>
      <c r="FG81" s="119">
        <f t="shared" si="466"/>
        <v>0</v>
      </c>
      <c r="FH81" s="25"/>
      <c r="FI81" s="92">
        <f t="shared" si="540"/>
        <v>0</v>
      </c>
      <c r="FJ81" s="10">
        <f t="shared" si="541"/>
        <v>0</v>
      </c>
      <c r="FK81" s="25"/>
      <c r="FL81" s="92">
        <f t="shared" si="542"/>
        <v>0</v>
      </c>
      <c r="FM81" s="10">
        <f t="shared" si="543"/>
        <v>0</v>
      </c>
      <c r="FN81" s="25"/>
      <c r="FO81" s="92">
        <f t="shared" si="544"/>
        <v>0</v>
      </c>
      <c r="FP81" s="10">
        <f t="shared" si="545"/>
        <v>0</v>
      </c>
      <c r="FQ81" s="119">
        <f t="shared" si="467"/>
        <v>0</v>
      </c>
      <c r="FR81" s="25"/>
      <c r="FS81" s="92">
        <f t="shared" si="546"/>
        <v>0</v>
      </c>
      <c r="FT81" s="10">
        <f t="shared" si="547"/>
        <v>0</v>
      </c>
      <c r="FU81" s="25"/>
      <c r="FV81" s="92">
        <f t="shared" si="548"/>
        <v>0</v>
      </c>
      <c r="FW81" s="10">
        <f t="shared" si="549"/>
        <v>0</v>
      </c>
      <c r="FX81" s="25"/>
      <c r="FY81" s="92">
        <f t="shared" si="550"/>
        <v>0</v>
      </c>
      <c r="FZ81" s="10">
        <f t="shared" si="551"/>
        <v>0</v>
      </c>
      <c r="GA81" s="119">
        <f t="shared" si="468"/>
        <v>0</v>
      </c>
      <c r="GB81" s="25"/>
      <c r="GC81" s="92">
        <f t="shared" si="552"/>
        <v>0</v>
      </c>
      <c r="GD81" s="10">
        <f t="shared" si="553"/>
        <v>0</v>
      </c>
      <c r="GE81" s="25"/>
      <c r="GF81" s="92">
        <f t="shared" si="554"/>
        <v>0</v>
      </c>
      <c r="GG81" s="10">
        <f t="shared" si="555"/>
        <v>0</v>
      </c>
      <c r="GH81" s="25"/>
      <c r="GI81" s="92">
        <f t="shared" si="556"/>
        <v>0</v>
      </c>
      <c r="GJ81" s="10">
        <f t="shared" si="557"/>
        <v>0</v>
      </c>
      <c r="GK81" s="119">
        <f t="shared" si="469"/>
        <v>0</v>
      </c>
      <c r="GL81" s="25"/>
      <c r="GM81" s="92">
        <f t="shared" si="558"/>
        <v>0</v>
      </c>
      <c r="GN81" s="10">
        <f t="shared" si="559"/>
        <v>0</v>
      </c>
      <c r="GO81" s="25"/>
      <c r="GP81" s="92">
        <f t="shared" si="560"/>
        <v>0</v>
      </c>
      <c r="GQ81" s="10">
        <f t="shared" si="561"/>
        <v>0</v>
      </c>
      <c r="GR81" s="25"/>
      <c r="GS81" s="92">
        <f t="shared" si="562"/>
        <v>0</v>
      </c>
      <c r="GT81" s="10">
        <f t="shared" si="563"/>
        <v>0</v>
      </c>
      <c r="GU81" s="119">
        <f t="shared" si="470"/>
        <v>0</v>
      </c>
      <c r="GV81" s="25"/>
      <c r="GW81" s="92">
        <f t="shared" si="564"/>
        <v>0</v>
      </c>
      <c r="GX81" s="10">
        <f t="shared" si="565"/>
        <v>0</v>
      </c>
      <c r="GY81" s="25"/>
      <c r="GZ81" s="92">
        <f t="shared" si="566"/>
        <v>0</v>
      </c>
      <c r="HA81" s="10">
        <f t="shared" si="567"/>
        <v>0</v>
      </c>
      <c r="HB81" s="25"/>
      <c r="HC81" s="92">
        <f t="shared" si="568"/>
        <v>0</v>
      </c>
      <c r="HD81" s="10">
        <f t="shared" si="569"/>
        <v>0</v>
      </c>
      <c r="HE81" s="119">
        <f t="shared" si="471"/>
        <v>0</v>
      </c>
      <c r="HF81" s="25"/>
      <c r="HG81" s="92">
        <f t="shared" si="570"/>
        <v>0</v>
      </c>
      <c r="HH81" s="10">
        <f t="shared" si="571"/>
        <v>0</v>
      </c>
      <c r="HI81" s="25"/>
      <c r="HJ81" s="92">
        <f t="shared" si="572"/>
        <v>0</v>
      </c>
      <c r="HK81" s="10">
        <f t="shared" si="573"/>
        <v>0</v>
      </c>
      <c r="HL81" s="25"/>
      <c r="HM81" s="92">
        <f t="shared" si="574"/>
        <v>0</v>
      </c>
      <c r="HN81" s="10">
        <f t="shared" si="575"/>
        <v>0</v>
      </c>
      <c r="HO81" s="119">
        <f t="shared" si="472"/>
        <v>0</v>
      </c>
      <c r="HP81" s="25"/>
      <c r="HQ81" s="92">
        <f t="shared" si="576"/>
        <v>0</v>
      </c>
      <c r="HR81" s="10">
        <f t="shared" si="577"/>
        <v>0</v>
      </c>
      <c r="HS81" s="25"/>
      <c r="HT81" s="92">
        <f t="shared" si="578"/>
        <v>0</v>
      </c>
      <c r="HU81" s="10">
        <f t="shared" si="579"/>
        <v>0</v>
      </c>
      <c r="HV81" s="25"/>
      <c r="HW81" s="92">
        <f t="shared" si="580"/>
        <v>0</v>
      </c>
      <c r="HX81" s="10">
        <f t="shared" si="581"/>
        <v>0</v>
      </c>
      <c r="HY81" s="119">
        <f t="shared" si="473"/>
        <v>0</v>
      </c>
      <c r="HZ81" s="25"/>
      <c r="IA81" s="92">
        <f t="shared" si="483"/>
        <v>0</v>
      </c>
      <c r="IB81" s="10">
        <f t="shared" si="484"/>
        <v>0</v>
      </c>
      <c r="IC81" s="25"/>
      <c r="ID81" s="92">
        <f t="shared" si="485"/>
        <v>0</v>
      </c>
      <c r="IE81" s="10">
        <f t="shared" si="486"/>
        <v>0</v>
      </c>
      <c r="IF81" s="25"/>
      <c r="IG81" s="92">
        <f t="shared" si="487"/>
        <v>0</v>
      </c>
      <c r="IH81" s="10">
        <f t="shared" si="488"/>
        <v>0</v>
      </c>
      <c r="II81" s="119">
        <f t="shared" si="474"/>
        <v>0</v>
      </c>
      <c r="IJ81" s="25"/>
      <c r="IK81" s="92">
        <f t="shared" si="489"/>
        <v>0</v>
      </c>
      <c r="IL81" s="10">
        <f t="shared" si="490"/>
        <v>0</v>
      </c>
      <c r="IM81" s="25"/>
      <c r="IN81" s="92">
        <f t="shared" si="491"/>
        <v>0</v>
      </c>
      <c r="IO81" s="10">
        <f t="shared" si="492"/>
        <v>0</v>
      </c>
      <c r="IP81" s="25"/>
      <c r="IQ81" s="92">
        <f t="shared" si="493"/>
        <v>0</v>
      </c>
      <c r="IR81" s="10">
        <f t="shared" si="494"/>
        <v>0</v>
      </c>
      <c r="IS81" s="119">
        <f t="shared" si="475"/>
        <v>0</v>
      </c>
      <c r="IT81" s="25"/>
      <c r="IU81" s="92">
        <f t="shared" si="495"/>
        <v>0</v>
      </c>
      <c r="IV81" s="10">
        <f t="shared" si="496"/>
        <v>0</v>
      </c>
      <c r="IW81" s="25"/>
      <c r="IX81" s="92">
        <f t="shared" si="497"/>
        <v>0</v>
      </c>
      <c r="IY81" s="10">
        <f t="shared" si="498"/>
        <v>0</v>
      </c>
      <c r="IZ81" s="25"/>
      <c r="JA81" s="92">
        <f t="shared" si="499"/>
        <v>0</v>
      </c>
      <c r="JB81" s="10">
        <f t="shared" si="500"/>
        <v>0</v>
      </c>
      <c r="JC81" s="119">
        <f t="shared" si="476"/>
        <v>0</v>
      </c>
      <c r="JD81" s="25"/>
      <c r="JE81" s="92">
        <f t="shared" si="501"/>
        <v>0</v>
      </c>
      <c r="JF81" s="10">
        <f t="shared" si="502"/>
        <v>0</v>
      </c>
      <c r="JG81" s="25"/>
      <c r="JH81" s="92">
        <f t="shared" si="503"/>
        <v>0</v>
      </c>
      <c r="JI81" s="10">
        <f t="shared" si="504"/>
        <v>0</v>
      </c>
      <c r="JJ81" s="25"/>
      <c r="JK81" s="92">
        <f t="shared" si="582"/>
        <v>0</v>
      </c>
      <c r="JL81" s="10">
        <f t="shared" si="583"/>
        <v>0</v>
      </c>
      <c r="JM81" s="119">
        <f t="shared" si="477"/>
        <v>0</v>
      </c>
      <c r="JN81" s="25"/>
      <c r="JO81" s="92">
        <f t="shared" si="505"/>
        <v>0</v>
      </c>
      <c r="JP81" s="10">
        <f t="shared" si="506"/>
        <v>0</v>
      </c>
      <c r="JQ81" s="25"/>
      <c r="JR81" s="92">
        <f t="shared" si="507"/>
        <v>0</v>
      </c>
      <c r="JS81" s="10">
        <f t="shared" si="508"/>
        <v>0</v>
      </c>
      <c r="JT81" s="25"/>
      <c r="JU81" s="92">
        <f t="shared" si="509"/>
        <v>0</v>
      </c>
      <c r="JV81" s="10">
        <f t="shared" si="510"/>
        <v>0</v>
      </c>
      <c r="JW81" s="119">
        <f t="shared" si="481"/>
        <v>0</v>
      </c>
      <c r="JX81" s="25"/>
      <c r="JY81" s="92">
        <f t="shared" si="511"/>
        <v>0</v>
      </c>
      <c r="JZ81" s="10">
        <f t="shared" si="512"/>
        <v>0</v>
      </c>
      <c r="KA81" s="25"/>
      <c r="KB81" s="92">
        <f t="shared" si="513"/>
        <v>0</v>
      </c>
      <c r="KC81" s="10">
        <f t="shared" si="514"/>
        <v>0</v>
      </c>
      <c r="KD81" s="25"/>
      <c r="KE81" s="92">
        <f t="shared" si="515"/>
        <v>0</v>
      </c>
      <c r="KF81" s="10">
        <f t="shared" si="516"/>
        <v>0</v>
      </c>
      <c r="KG81" s="119">
        <f t="shared" si="478"/>
        <v>0</v>
      </c>
      <c r="KH81" s="25"/>
      <c r="KI81" s="92">
        <f t="shared" si="517"/>
        <v>0</v>
      </c>
      <c r="KJ81" s="10">
        <f t="shared" si="518"/>
        <v>0</v>
      </c>
      <c r="KK81" s="25"/>
      <c r="KL81" s="92">
        <f t="shared" si="519"/>
        <v>0</v>
      </c>
      <c r="KM81" s="10">
        <f t="shared" si="520"/>
        <v>0</v>
      </c>
      <c r="KN81" s="25"/>
      <c r="KO81" s="92">
        <f t="shared" si="521"/>
        <v>0</v>
      </c>
      <c r="KP81" s="10">
        <f t="shared" si="522"/>
        <v>0</v>
      </c>
      <c r="KQ81" s="119">
        <f t="shared" si="479"/>
        <v>0</v>
      </c>
      <c r="KR81" s="25"/>
      <c r="KS81" s="92">
        <f t="shared" si="523"/>
        <v>0</v>
      </c>
      <c r="KT81" s="10">
        <f t="shared" si="524"/>
        <v>0</v>
      </c>
      <c r="KU81" s="25"/>
      <c r="KV81" s="92">
        <f t="shared" si="525"/>
        <v>0</v>
      </c>
      <c r="KW81" s="10">
        <f t="shared" si="526"/>
        <v>0</v>
      </c>
      <c r="KX81" s="25"/>
      <c r="KY81" s="92">
        <f t="shared" si="527"/>
        <v>0</v>
      </c>
      <c r="KZ81" s="10">
        <f t="shared" si="528"/>
        <v>0</v>
      </c>
      <c r="LA81" s="119">
        <f t="shared" si="480"/>
        <v>0</v>
      </c>
      <c r="LC81" s="100">
        <f t="shared" si="482"/>
        <v>0</v>
      </c>
      <c r="LD81" s="100">
        <f t="shared" si="584"/>
        <v>0</v>
      </c>
    </row>
    <row r="82" spans="1:316" x14ac:dyDescent="0.25">
      <c r="A82" s="55" t="s">
        <v>197</v>
      </c>
      <c r="B82" s="12">
        <v>85000</v>
      </c>
      <c r="C82" s="12">
        <v>175000</v>
      </c>
      <c r="D82" s="25"/>
      <c r="E82" s="92">
        <f t="shared" si="585"/>
        <v>0</v>
      </c>
      <c r="F82" s="10">
        <f t="shared" si="446"/>
        <v>0</v>
      </c>
      <c r="G82" s="25"/>
      <c r="H82" s="92">
        <f t="shared" si="586"/>
        <v>0</v>
      </c>
      <c r="I82" s="10">
        <f t="shared" si="448"/>
        <v>0</v>
      </c>
      <c r="J82" s="25"/>
      <c r="K82" s="92">
        <f t="shared" si="587"/>
        <v>0</v>
      </c>
      <c r="L82" s="10">
        <f t="shared" si="450"/>
        <v>0</v>
      </c>
      <c r="M82" s="119">
        <f t="shared" si="451"/>
        <v>0</v>
      </c>
      <c r="N82" s="25"/>
      <c r="O82" s="92">
        <f t="shared" si="602"/>
        <v>0</v>
      </c>
      <c r="P82" s="10">
        <f t="shared" si="603"/>
        <v>0</v>
      </c>
      <c r="Q82" s="25"/>
      <c r="R82" s="92">
        <f t="shared" si="604"/>
        <v>0</v>
      </c>
      <c r="S82" s="10">
        <f t="shared" si="605"/>
        <v>0</v>
      </c>
      <c r="T82" s="25"/>
      <c r="U82" s="92">
        <f t="shared" si="606"/>
        <v>0</v>
      </c>
      <c r="V82" s="10">
        <f>T82*C82</f>
        <v>0</v>
      </c>
      <c r="W82" s="119">
        <f t="shared" si="452"/>
        <v>0</v>
      </c>
      <c r="X82" s="25"/>
      <c r="Y82" s="92">
        <f t="shared" si="607"/>
        <v>0</v>
      </c>
      <c r="Z82" s="10">
        <f t="shared" si="608"/>
        <v>0</v>
      </c>
      <c r="AA82" s="25"/>
      <c r="AB82" s="92">
        <f t="shared" si="609"/>
        <v>0</v>
      </c>
      <c r="AC82" s="10">
        <f t="shared" si="610"/>
        <v>0</v>
      </c>
      <c r="AD82" s="25"/>
      <c r="AE82" s="92">
        <f t="shared" si="611"/>
        <v>0</v>
      </c>
      <c r="AF82" s="10">
        <f t="shared" si="612"/>
        <v>0</v>
      </c>
      <c r="AG82" s="119">
        <f t="shared" si="453"/>
        <v>0</v>
      </c>
      <c r="AH82" s="25"/>
      <c r="AI82" s="92">
        <f t="shared" si="613"/>
        <v>0</v>
      </c>
      <c r="AJ82" s="10">
        <f t="shared" si="614"/>
        <v>0</v>
      </c>
      <c r="AK82" s="25"/>
      <c r="AL82" s="92">
        <f t="shared" si="615"/>
        <v>0</v>
      </c>
      <c r="AM82" s="10">
        <f t="shared" si="616"/>
        <v>0</v>
      </c>
      <c r="AN82" s="25"/>
      <c r="AO82" s="92">
        <f t="shared" si="617"/>
        <v>0</v>
      </c>
      <c r="AP82" s="10">
        <f t="shared" si="618"/>
        <v>0</v>
      </c>
      <c r="AQ82" s="119">
        <f t="shared" si="454"/>
        <v>0</v>
      </c>
      <c r="AR82" s="25"/>
      <c r="AS82" s="92">
        <f t="shared" si="619"/>
        <v>0</v>
      </c>
      <c r="AT82" s="10">
        <f t="shared" si="620"/>
        <v>0</v>
      </c>
      <c r="AU82" s="25"/>
      <c r="AV82" s="92">
        <f t="shared" si="621"/>
        <v>0</v>
      </c>
      <c r="AW82" s="10">
        <f t="shared" si="622"/>
        <v>0</v>
      </c>
      <c r="AX82" s="25"/>
      <c r="AY82" s="92">
        <f t="shared" si="623"/>
        <v>0</v>
      </c>
      <c r="AZ82" s="10">
        <f t="shared" si="624"/>
        <v>0</v>
      </c>
      <c r="BA82" s="119">
        <f t="shared" si="455"/>
        <v>0</v>
      </c>
      <c r="BB82" s="25">
        <v>2</v>
      </c>
      <c r="BC82" s="92">
        <f t="shared" si="625"/>
        <v>170000</v>
      </c>
      <c r="BD82" s="10">
        <f t="shared" si="626"/>
        <v>350000</v>
      </c>
      <c r="BE82" s="25"/>
      <c r="BF82" s="92">
        <f t="shared" si="627"/>
        <v>0</v>
      </c>
      <c r="BG82" s="10">
        <f t="shared" si="628"/>
        <v>0</v>
      </c>
      <c r="BH82" s="25"/>
      <c r="BI82" s="92">
        <f t="shared" si="629"/>
        <v>0</v>
      </c>
      <c r="BJ82" s="10">
        <f t="shared" si="630"/>
        <v>0</v>
      </c>
      <c r="BK82" s="119">
        <f t="shared" si="456"/>
        <v>2</v>
      </c>
      <c r="BL82" s="25"/>
      <c r="BM82" s="92">
        <f t="shared" si="631"/>
        <v>0</v>
      </c>
      <c r="BN82" s="10">
        <f t="shared" si="632"/>
        <v>0</v>
      </c>
      <c r="BO82" s="25"/>
      <c r="BP82" s="92">
        <f t="shared" si="633"/>
        <v>0</v>
      </c>
      <c r="BQ82" s="10">
        <f t="shared" si="634"/>
        <v>0</v>
      </c>
      <c r="BR82" s="25"/>
      <c r="BS82" s="92">
        <f t="shared" si="635"/>
        <v>0</v>
      </c>
      <c r="BT82" s="10">
        <f t="shared" si="636"/>
        <v>0</v>
      </c>
      <c r="BU82" s="119">
        <f t="shared" si="457"/>
        <v>0</v>
      </c>
      <c r="BV82" s="25"/>
      <c r="BW82" s="92">
        <f t="shared" si="637"/>
        <v>0</v>
      </c>
      <c r="BX82" s="10">
        <f t="shared" si="638"/>
        <v>0</v>
      </c>
      <c r="BY82" s="25"/>
      <c r="BZ82" s="92">
        <f t="shared" si="639"/>
        <v>0</v>
      </c>
      <c r="CA82" s="10">
        <f t="shared" si="640"/>
        <v>0</v>
      </c>
      <c r="CB82" s="25"/>
      <c r="CC82" s="92">
        <f t="shared" si="641"/>
        <v>0</v>
      </c>
      <c r="CD82" s="10">
        <f t="shared" si="642"/>
        <v>0</v>
      </c>
      <c r="CE82" s="119">
        <f t="shared" si="458"/>
        <v>0</v>
      </c>
      <c r="CF82" s="25">
        <v>1</v>
      </c>
      <c r="CG82" s="92">
        <f t="shared" si="643"/>
        <v>85000</v>
      </c>
      <c r="CH82" s="10">
        <f t="shared" si="644"/>
        <v>175000</v>
      </c>
      <c r="CI82" s="25"/>
      <c r="CJ82" s="92">
        <f t="shared" si="645"/>
        <v>0</v>
      </c>
      <c r="CK82" s="10">
        <f t="shared" si="646"/>
        <v>0</v>
      </c>
      <c r="CL82" s="25"/>
      <c r="CM82" s="92">
        <f t="shared" si="647"/>
        <v>0</v>
      </c>
      <c r="CN82" s="10">
        <f t="shared" si="648"/>
        <v>0</v>
      </c>
      <c r="CO82" s="119">
        <f t="shared" si="459"/>
        <v>1</v>
      </c>
      <c r="CP82" s="25">
        <v>1</v>
      </c>
      <c r="CQ82" s="92">
        <f t="shared" si="649"/>
        <v>85000</v>
      </c>
      <c r="CR82" s="10">
        <f t="shared" si="650"/>
        <v>175000</v>
      </c>
      <c r="CS82" s="25"/>
      <c r="CT82" s="92">
        <f t="shared" si="651"/>
        <v>0</v>
      </c>
      <c r="CU82" s="10">
        <f t="shared" si="652"/>
        <v>0</v>
      </c>
      <c r="CV82" s="25"/>
      <c r="CW82" s="92">
        <f t="shared" si="653"/>
        <v>0</v>
      </c>
      <c r="CX82" s="10">
        <f t="shared" si="654"/>
        <v>0</v>
      </c>
      <c r="CY82" s="119">
        <f t="shared" si="460"/>
        <v>1</v>
      </c>
      <c r="CZ82" s="25"/>
      <c r="DA82" s="92">
        <f t="shared" si="655"/>
        <v>0</v>
      </c>
      <c r="DB82" s="10">
        <f t="shared" si="656"/>
        <v>0</v>
      </c>
      <c r="DC82" s="25"/>
      <c r="DD82" s="92">
        <f t="shared" si="657"/>
        <v>0</v>
      </c>
      <c r="DE82" s="10">
        <f t="shared" si="658"/>
        <v>0</v>
      </c>
      <c r="DF82" s="25"/>
      <c r="DG82" s="92">
        <f t="shared" si="659"/>
        <v>0</v>
      </c>
      <c r="DH82" s="10">
        <f t="shared" si="660"/>
        <v>0</v>
      </c>
      <c r="DI82" s="119">
        <f t="shared" si="461"/>
        <v>0</v>
      </c>
      <c r="DJ82" s="25"/>
      <c r="DK82" s="92">
        <f t="shared" si="588"/>
        <v>0</v>
      </c>
      <c r="DL82" s="10">
        <f t="shared" si="589"/>
        <v>0</v>
      </c>
      <c r="DM82" s="25"/>
      <c r="DN82" s="92">
        <f t="shared" si="661"/>
        <v>0</v>
      </c>
      <c r="DO82" s="10">
        <f t="shared" si="662"/>
        <v>0</v>
      </c>
      <c r="DP82" s="25"/>
      <c r="DQ82" s="92">
        <f t="shared" si="663"/>
        <v>0</v>
      </c>
      <c r="DR82" s="10">
        <f t="shared" si="664"/>
        <v>0</v>
      </c>
      <c r="DS82" s="119">
        <f t="shared" si="462"/>
        <v>0</v>
      </c>
      <c r="DT82" s="25"/>
      <c r="DU82" s="92">
        <f t="shared" si="590"/>
        <v>0</v>
      </c>
      <c r="DV82" s="10">
        <f t="shared" si="591"/>
        <v>0</v>
      </c>
      <c r="DW82" s="25"/>
      <c r="DX82" s="92">
        <f t="shared" si="592"/>
        <v>0</v>
      </c>
      <c r="DY82" s="10">
        <f t="shared" si="593"/>
        <v>0</v>
      </c>
      <c r="DZ82" s="25">
        <v>1</v>
      </c>
      <c r="EA82" s="92">
        <f t="shared" si="594"/>
        <v>85000</v>
      </c>
      <c r="EB82" s="10">
        <f t="shared" si="595"/>
        <v>175000</v>
      </c>
      <c r="EC82" s="119">
        <f t="shared" si="463"/>
        <v>1</v>
      </c>
      <c r="ED82" s="25"/>
      <c r="EE82" s="92">
        <f t="shared" si="596"/>
        <v>0</v>
      </c>
      <c r="EF82" s="10">
        <f t="shared" si="597"/>
        <v>0</v>
      </c>
      <c r="EG82" s="25"/>
      <c r="EH82" s="92">
        <f t="shared" si="598"/>
        <v>0</v>
      </c>
      <c r="EI82" s="10">
        <f t="shared" si="599"/>
        <v>0</v>
      </c>
      <c r="EJ82" s="25"/>
      <c r="EK82" s="92">
        <f t="shared" si="600"/>
        <v>0</v>
      </c>
      <c r="EL82" s="10">
        <f t="shared" si="601"/>
        <v>0</v>
      </c>
      <c r="EM82" s="119">
        <f t="shared" si="464"/>
        <v>0</v>
      </c>
      <c r="EN82" s="25"/>
      <c r="EO82" s="92">
        <f t="shared" si="529"/>
        <v>0</v>
      </c>
      <c r="EP82" s="10">
        <f t="shared" si="530"/>
        <v>0</v>
      </c>
      <c r="EQ82" s="25"/>
      <c r="ER82" s="92">
        <f t="shared" si="531"/>
        <v>0</v>
      </c>
      <c r="ES82" s="10">
        <f t="shared" si="532"/>
        <v>0</v>
      </c>
      <c r="ET82" s="25"/>
      <c r="EU82" s="92">
        <f t="shared" si="225"/>
        <v>0</v>
      </c>
      <c r="EV82" s="10">
        <f t="shared" si="533"/>
        <v>0</v>
      </c>
      <c r="EW82" s="119">
        <f t="shared" si="465"/>
        <v>0</v>
      </c>
      <c r="EX82" s="25">
        <f>1</f>
        <v>1</v>
      </c>
      <c r="EY82" s="92">
        <f t="shared" si="534"/>
        <v>85000</v>
      </c>
      <c r="EZ82" s="10">
        <f t="shared" si="535"/>
        <v>175000</v>
      </c>
      <c r="FA82" s="25"/>
      <c r="FB82" s="92">
        <f t="shared" si="536"/>
        <v>0</v>
      </c>
      <c r="FC82" s="10">
        <f t="shared" si="537"/>
        <v>0</v>
      </c>
      <c r="FD82" s="25"/>
      <c r="FE82" s="92">
        <f t="shared" si="538"/>
        <v>0</v>
      </c>
      <c r="FF82" s="10">
        <f t="shared" si="539"/>
        <v>0</v>
      </c>
      <c r="FG82" s="119">
        <f t="shared" si="466"/>
        <v>1</v>
      </c>
      <c r="FH82" s="25"/>
      <c r="FI82" s="92">
        <f t="shared" si="540"/>
        <v>0</v>
      </c>
      <c r="FJ82" s="10">
        <f t="shared" si="541"/>
        <v>0</v>
      </c>
      <c r="FK82" s="25"/>
      <c r="FL82" s="92">
        <f t="shared" si="542"/>
        <v>0</v>
      </c>
      <c r="FM82" s="10">
        <f t="shared" si="543"/>
        <v>0</v>
      </c>
      <c r="FN82" s="25"/>
      <c r="FO82" s="92">
        <f t="shared" si="544"/>
        <v>0</v>
      </c>
      <c r="FP82" s="10">
        <f t="shared" si="545"/>
        <v>0</v>
      </c>
      <c r="FQ82" s="119">
        <f t="shared" si="467"/>
        <v>0</v>
      </c>
      <c r="FR82" s="25"/>
      <c r="FS82" s="92">
        <f t="shared" si="546"/>
        <v>0</v>
      </c>
      <c r="FT82" s="10">
        <f t="shared" si="547"/>
        <v>0</v>
      </c>
      <c r="FU82" s="25"/>
      <c r="FV82" s="92">
        <f t="shared" si="548"/>
        <v>0</v>
      </c>
      <c r="FW82" s="10">
        <f t="shared" si="549"/>
        <v>0</v>
      </c>
      <c r="FX82" s="25"/>
      <c r="FY82" s="92">
        <f t="shared" si="550"/>
        <v>0</v>
      </c>
      <c r="FZ82" s="10">
        <f t="shared" si="551"/>
        <v>0</v>
      </c>
      <c r="GA82" s="119">
        <f t="shared" si="468"/>
        <v>0</v>
      </c>
      <c r="GB82" s="25"/>
      <c r="GC82" s="92">
        <f t="shared" si="552"/>
        <v>0</v>
      </c>
      <c r="GD82" s="10">
        <f t="shared" si="553"/>
        <v>0</v>
      </c>
      <c r="GE82" s="25">
        <f>1</f>
        <v>1</v>
      </c>
      <c r="GF82" s="92">
        <f t="shared" si="554"/>
        <v>85000</v>
      </c>
      <c r="GG82" s="10">
        <f t="shared" si="555"/>
        <v>175000</v>
      </c>
      <c r="GH82" s="25"/>
      <c r="GI82" s="92">
        <f t="shared" si="556"/>
        <v>0</v>
      </c>
      <c r="GJ82" s="10">
        <f t="shared" si="557"/>
        <v>0</v>
      </c>
      <c r="GK82" s="119">
        <f t="shared" si="469"/>
        <v>1</v>
      </c>
      <c r="GL82" s="25">
        <f>1+1</f>
        <v>2</v>
      </c>
      <c r="GM82" s="92">
        <f t="shared" si="558"/>
        <v>170000</v>
      </c>
      <c r="GN82" s="10">
        <f t="shared" si="559"/>
        <v>350000</v>
      </c>
      <c r="GO82" s="25"/>
      <c r="GP82" s="92">
        <f t="shared" si="560"/>
        <v>0</v>
      </c>
      <c r="GQ82" s="10">
        <f t="shared" si="561"/>
        <v>0</v>
      </c>
      <c r="GR82" s="25"/>
      <c r="GS82" s="92">
        <f t="shared" si="562"/>
        <v>0</v>
      </c>
      <c r="GT82" s="10">
        <f t="shared" si="563"/>
        <v>0</v>
      </c>
      <c r="GU82" s="119">
        <f t="shared" si="470"/>
        <v>2</v>
      </c>
      <c r="GV82" s="25"/>
      <c r="GW82" s="92">
        <f t="shared" si="564"/>
        <v>0</v>
      </c>
      <c r="GX82" s="10">
        <f t="shared" si="565"/>
        <v>0</v>
      </c>
      <c r="GY82" s="25"/>
      <c r="GZ82" s="92">
        <f t="shared" si="566"/>
        <v>0</v>
      </c>
      <c r="HA82" s="10">
        <f t="shared" si="567"/>
        <v>0</v>
      </c>
      <c r="HB82" s="25"/>
      <c r="HC82" s="92">
        <f t="shared" si="568"/>
        <v>0</v>
      </c>
      <c r="HD82" s="10">
        <f t="shared" si="569"/>
        <v>0</v>
      </c>
      <c r="HE82" s="119">
        <f t="shared" si="471"/>
        <v>0</v>
      </c>
      <c r="HF82" s="25"/>
      <c r="HG82" s="92">
        <f t="shared" si="570"/>
        <v>0</v>
      </c>
      <c r="HH82" s="10">
        <f t="shared" si="571"/>
        <v>0</v>
      </c>
      <c r="HI82" s="25"/>
      <c r="HJ82" s="92">
        <f t="shared" si="572"/>
        <v>0</v>
      </c>
      <c r="HK82" s="10">
        <f t="shared" si="573"/>
        <v>0</v>
      </c>
      <c r="HL82" s="25"/>
      <c r="HM82" s="92">
        <f t="shared" si="574"/>
        <v>0</v>
      </c>
      <c r="HN82" s="10">
        <f t="shared" si="575"/>
        <v>0</v>
      </c>
      <c r="HO82" s="119">
        <f t="shared" si="472"/>
        <v>0</v>
      </c>
      <c r="HP82" s="25">
        <v>1</v>
      </c>
      <c r="HQ82" s="92">
        <f t="shared" si="576"/>
        <v>85000</v>
      </c>
      <c r="HR82" s="10">
        <f t="shared" si="577"/>
        <v>175000</v>
      </c>
      <c r="HS82" s="25"/>
      <c r="HT82" s="92">
        <f t="shared" si="578"/>
        <v>0</v>
      </c>
      <c r="HU82" s="10">
        <f t="shared" si="579"/>
        <v>0</v>
      </c>
      <c r="HV82" s="25"/>
      <c r="HW82" s="92">
        <f t="shared" si="580"/>
        <v>0</v>
      </c>
      <c r="HX82" s="10">
        <f t="shared" si="581"/>
        <v>0</v>
      </c>
      <c r="HY82" s="119">
        <f t="shared" si="473"/>
        <v>1</v>
      </c>
      <c r="HZ82" s="25"/>
      <c r="IA82" s="92">
        <f t="shared" si="483"/>
        <v>0</v>
      </c>
      <c r="IB82" s="10">
        <f t="shared" si="484"/>
        <v>0</v>
      </c>
      <c r="IC82" s="25">
        <f>1</f>
        <v>1</v>
      </c>
      <c r="ID82" s="92">
        <f t="shared" si="485"/>
        <v>85000</v>
      </c>
      <c r="IE82" s="10">
        <f t="shared" si="486"/>
        <v>175000</v>
      </c>
      <c r="IF82" s="25"/>
      <c r="IG82" s="92">
        <f t="shared" si="487"/>
        <v>0</v>
      </c>
      <c r="IH82" s="10">
        <f t="shared" si="488"/>
        <v>0</v>
      </c>
      <c r="II82" s="119">
        <f t="shared" si="474"/>
        <v>1</v>
      </c>
      <c r="IJ82" s="25"/>
      <c r="IK82" s="92">
        <f t="shared" si="489"/>
        <v>0</v>
      </c>
      <c r="IL82" s="10">
        <f t="shared" si="490"/>
        <v>0</v>
      </c>
      <c r="IM82" s="25">
        <v>1</v>
      </c>
      <c r="IN82" s="92">
        <f t="shared" si="491"/>
        <v>85000</v>
      </c>
      <c r="IO82" s="10">
        <f t="shared" si="492"/>
        <v>175000</v>
      </c>
      <c r="IP82" s="25"/>
      <c r="IQ82" s="92">
        <f t="shared" si="493"/>
        <v>0</v>
      </c>
      <c r="IR82" s="10">
        <f t="shared" si="494"/>
        <v>0</v>
      </c>
      <c r="IS82" s="119">
        <f t="shared" si="475"/>
        <v>1</v>
      </c>
      <c r="IT82" s="25"/>
      <c r="IU82" s="92">
        <f t="shared" si="495"/>
        <v>0</v>
      </c>
      <c r="IV82" s="10">
        <f t="shared" si="496"/>
        <v>0</v>
      </c>
      <c r="IW82" s="25"/>
      <c r="IX82" s="92">
        <f t="shared" si="497"/>
        <v>0</v>
      </c>
      <c r="IY82" s="10">
        <f t="shared" si="498"/>
        <v>0</v>
      </c>
      <c r="IZ82" s="25"/>
      <c r="JA82" s="92">
        <f t="shared" si="499"/>
        <v>0</v>
      </c>
      <c r="JB82" s="10">
        <f t="shared" si="500"/>
        <v>0</v>
      </c>
      <c r="JC82" s="119">
        <f t="shared" si="476"/>
        <v>0</v>
      </c>
      <c r="JD82" s="25"/>
      <c r="JE82" s="92">
        <f t="shared" si="501"/>
        <v>0</v>
      </c>
      <c r="JF82" s="10">
        <f t="shared" si="502"/>
        <v>0</v>
      </c>
      <c r="JG82" s="25"/>
      <c r="JH82" s="92">
        <f t="shared" si="503"/>
        <v>0</v>
      </c>
      <c r="JI82" s="10">
        <f t="shared" si="504"/>
        <v>0</v>
      </c>
      <c r="JJ82" s="25"/>
      <c r="JK82" s="92">
        <f t="shared" si="582"/>
        <v>0</v>
      </c>
      <c r="JL82" s="10">
        <f t="shared" si="583"/>
        <v>0</v>
      </c>
      <c r="JM82" s="119">
        <f t="shared" si="477"/>
        <v>0</v>
      </c>
      <c r="JN82" s="25"/>
      <c r="JO82" s="92">
        <f t="shared" si="505"/>
        <v>0</v>
      </c>
      <c r="JP82" s="10">
        <f t="shared" si="506"/>
        <v>0</v>
      </c>
      <c r="JQ82" s="25"/>
      <c r="JR82" s="92">
        <f t="shared" si="507"/>
        <v>0</v>
      </c>
      <c r="JS82" s="10">
        <f t="shared" si="508"/>
        <v>0</v>
      </c>
      <c r="JT82" s="25"/>
      <c r="JU82" s="92">
        <f t="shared" si="509"/>
        <v>0</v>
      </c>
      <c r="JV82" s="10">
        <f t="shared" si="510"/>
        <v>0</v>
      </c>
      <c r="JW82" s="119">
        <f t="shared" si="481"/>
        <v>0</v>
      </c>
      <c r="JX82" s="25">
        <f>1+1</f>
        <v>2</v>
      </c>
      <c r="JY82" s="92">
        <f t="shared" si="511"/>
        <v>170000</v>
      </c>
      <c r="JZ82" s="10">
        <f t="shared" si="512"/>
        <v>350000</v>
      </c>
      <c r="KA82" s="25"/>
      <c r="KB82" s="92">
        <f t="shared" si="513"/>
        <v>0</v>
      </c>
      <c r="KC82" s="10">
        <f t="shared" si="514"/>
        <v>0</v>
      </c>
      <c r="KD82" s="25"/>
      <c r="KE82" s="92">
        <f t="shared" si="515"/>
        <v>0</v>
      </c>
      <c r="KF82" s="10">
        <f t="shared" si="516"/>
        <v>0</v>
      </c>
      <c r="KG82" s="119">
        <f t="shared" si="478"/>
        <v>2</v>
      </c>
      <c r="KH82" s="25"/>
      <c r="KI82" s="92">
        <f t="shared" si="517"/>
        <v>0</v>
      </c>
      <c r="KJ82" s="10">
        <f t="shared" si="518"/>
        <v>0</v>
      </c>
      <c r="KK82" s="25"/>
      <c r="KL82" s="92">
        <f t="shared" si="519"/>
        <v>0</v>
      </c>
      <c r="KM82" s="10">
        <f t="shared" si="520"/>
        <v>0</v>
      </c>
      <c r="KN82" s="25"/>
      <c r="KO82" s="92">
        <f t="shared" si="521"/>
        <v>0</v>
      </c>
      <c r="KP82" s="10">
        <f t="shared" si="522"/>
        <v>0</v>
      </c>
      <c r="KQ82" s="119">
        <f t="shared" si="479"/>
        <v>0</v>
      </c>
      <c r="KR82" s="25"/>
      <c r="KS82" s="92">
        <f t="shared" si="523"/>
        <v>0</v>
      </c>
      <c r="KT82" s="10">
        <f t="shared" si="524"/>
        <v>0</v>
      </c>
      <c r="KU82" s="25"/>
      <c r="KV82" s="92">
        <f t="shared" si="525"/>
        <v>0</v>
      </c>
      <c r="KW82" s="10">
        <f t="shared" si="526"/>
        <v>0</v>
      </c>
      <c r="KX82" s="25"/>
      <c r="KY82" s="92">
        <f t="shared" si="527"/>
        <v>0</v>
      </c>
      <c r="KZ82" s="10">
        <f t="shared" si="528"/>
        <v>0</v>
      </c>
      <c r="LA82" s="119">
        <f t="shared" si="480"/>
        <v>0</v>
      </c>
      <c r="LC82" s="100">
        <f t="shared" si="482"/>
        <v>14</v>
      </c>
      <c r="LD82" s="100">
        <f t="shared" si="584"/>
        <v>2450000</v>
      </c>
    </row>
    <row r="83" spans="1:316" ht="15" customHeight="1" x14ac:dyDescent="0.25">
      <c r="A83" s="140" t="s">
        <v>242</v>
      </c>
      <c r="B83" s="12">
        <v>60000</v>
      </c>
      <c r="C83" s="12">
        <v>125000</v>
      </c>
      <c r="D83" s="25"/>
      <c r="E83" s="92">
        <f>D83*B83</f>
        <v>0</v>
      </c>
      <c r="F83" s="10">
        <f t="shared" si="446"/>
        <v>0</v>
      </c>
      <c r="G83" s="25"/>
      <c r="H83" s="92">
        <f>G83*B83</f>
        <v>0</v>
      </c>
      <c r="I83" s="10">
        <f t="shared" si="448"/>
        <v>0</v>
      </c>
      <c r="J83" s="25"/>
      <c r="K83" s="92">
        <f>J83*B83</f>
        <v>0</v>
      </c>
      <c r="L83" s="10">
        <f>J83*C83</f>
        <v>0</v>
      </c>
      <c r="M83" s="119">
        <f t="shared" si="451"/>
        <v>0</v>
      </c>
      <c r="N83" s="25"/>
      <c r="O83" s="92">
        <f>N83*B83</f>
        <v>0</v>
      </c>
      <c r="P83" s="10">
        <f>N83*C83</f>
        <v>0</v>
      </c>
      <c r="Q83" s="25"/>
      <c r="R83" s="92">
        <f>Q83*B83</f>
        <v>0</v>
      </c>
      <c r="S83" s="10">
        <f>Q83*C83</f>
        <v>0</v>
      </c>
      <c r="T83" s="25"/>
      <c r="U83" s="92">
        <f>T83*B83</f>
        <v>0</v>
      </c>
      <c r="V83" s="10">
        <f>T83*C83</f>
        <v>0</v>
      </c>
      <c r="W83" s="119">
        <f t="shared" si="452"/>
        <v>0</v>
      </c>
      <c r="X83" s="25"/>
      <c r="Y83" s="92">
        <f>X83*B83</f>
        <v>0</v>
      </c>
      <c r="Z83" s="10">
        <f>X83*C83</f>
        <v>0</v>
      </c>
      <c r="AA83" s="25"/>
      <c r="AB83" s="92">
        <f>AA83*B83</f>
        <v>0</v>
      </c>
      <c r="AC83" s="10">
        <f>AA83*C83</f>
        <v>0</v>
      </c>
      <c r="AD83" s="25"/>
      <c r="AE83" s="92">
        <f>AD83*B83</f>
        <v>0</v>
      </c>
      <c r="AF83" s="10">
        <f>AD83*C83</f>
        <v>0</v>
      </c>
      <c r="AG83" s="119"/>
      <c r="AH83" s="25"/>
      <c r="AI83" s="92">
        <f>AH83*B83</f>
        <v>0</v>
      </c>
      <c r="AJ83" s="10">
        <f>AH83*C83</f>
        <v>0</v>
      </c>
      <c r="AK83" s="25"/>
      <c r="AL83" s="92">
        <f>AK83*B83</f>
        <v>0</v>
      </c>
      <c r="AM83" s="10">
        <f>AK83*C83</f>
        <v>0</v>
      </c>
      <c r="AN83" s="25"/>
      <c r="AO83" s="92">
        <f>AN83*B83</f>
        <v>0</v>
      </c>
      <c r="AP83" s="10">
        <f>AN83*C83</f>
        <v>0</v>
      </c>
      <c r="AQ83" s="119">
        <f t="shared" si="454"/>
        <v>0</v>
      </c>
      <c r="AR83" s="25"/>
      <c r="AS83" s="92">
        <f>AR83*B83</f>
        <v>0</v>
      </c>
      <c r="AT83" s="10">
        <f>AR83*C83</f>
        <v>0</v>
      </c>
      <c r="AU83" s="25"/>
      <c r="AV83" s="92">
        <f>AU83*B83</f>
        <v>0</v>
      </c>
      <c r="AW83" s="10">
        <f>AU83*C83</f>
        <v>0</v>
      </c>
      <c r="AX83" s="25"/>
      <c r="AY83" s="92">
        <f>AX83*B83</f>
        <v>0</v>
      </c>
      <c r="AZ83" s="10">
        <f>AX83*C83</f>
        <v>0</v>
      </c>
      <c r="BA83" s="119">
        <f t="shared" si="455"/>
        <v>0</v>
      </c>
      <c r="BB83" s="25"/>
      <c r="BC83" s="92">
        <f>BB83*B83</f>
        <v>0</v>
      </c>
      <c r="BD83" s="10">
        <f>BB83*C83</f>
        <v>0</v>
      </c>
      <c r="BE83" s="25"/>
      <c r="BF83" s="92">
        <f>BE83*B83</f>
        <v>0</v>
      </c>
      <c r="BG83" s="10">
        <f>BE83*C83</f>
        <v>0</v>
      </c>
      <c r="BH83" s="25"/>
      <c r="BI83" s="92">
        <f>BH83*B83</f>
        <v>0</v>
      </c>
      <c r="BJ83" s="10">
        <f>BH83*C83</f>
        <v>0</v>
      </c>
      <c r="BK83" s="119">
        <f t="shared" si="456"/>
        <v>0</v>
      </c>
      <c r="BL83" s="25"/>
      <c r="BM83" s="92">
        <f>BL83*B83</f>
        <v>0</v>
      </c>
      <c r="BN83" s="10">
        <f>BL83*C83</f>
        <v>0</v>
      </c>
      <c r="BO83" s="25"/>
      <c r="BP83" s="92">
        <f>BO83*B83</f>
        <v>0</v>
      </c>
      <c r="BQ83" s="10">
        <f>BO83*C83</f>
        <v>0</v>
      </c>
      <c r="BR83" s="25"/>
      <c r="BS83" s="92">
        <f>BR83*B83</f>
        <v>0</v>
      </c>
      <c r="BT83" s="10">
        <f>BR83*C83</f>
        <v>0</v>
      </c>
      <c r="BU83" s="119">
        <f t="shared" si="457"/>
        <v>0</v>
      </c>
      <c r="BV83" s="25"/>
      <c r="BW83" s="92">
        <f>BV83*B83</f>
        <v>0</v>
      </c>
      <c r="BX83" s="10">
        <f>BV83*C83</f>
        <v>0</v>
      </c>
      <c r="BY83" s="25"/>
      <c r="BZ83" s="92">
        <f>BY83*B83</f>
        <v>0</v>
      </c>
      <c r="CA83" s="10">
        <f>BY83*C83</f>
        <v>0</v>
      </c>
      <c r="CB83" s="25"/>
      <c r="CC83" s="92">
        <f>CB83*B83</f>
        <v>0</v>
      </c>
      <c r="CD83" s="10">
        <f>CB83*C83</f>
        <v>0</v>
      </c>
      <c r="CE83" s="119"/>
      <c r="CF83" s="25"/>
      <c r="CG83" s="92">
        <f>CF83*B83</f>
        <v>0</v>
      </c>
      <c r="CH83" s="10">
        <f>CF83*C83</f>
        <v>0</v>
      </c>
      <c r="CI83" s="25"/>
      <c r="CJ83" s="92">
        <f>CI83*B83</f>
        <v>0</v>
      </c>
      <c r="CK83" s="10">
        <f>CI83*C83</f>
        <v>0</v>
      </c>
      <c r="CL83" s="25"/>
      <c r="CM83" s="92">
        <f>CL83*B83</f>
        <v>0</v>
      </c>
      <c r="CN83" s="10">
        <f>CL83*C83</f>
        <v>0</v>
      </c>
      <c r="CO83" s="119">
        <f t="shared" si="459"/>
        <v>0</v>
      </c>
      <c r="CP83" s="25"/>
      <c r="CQ83" s="92">
        <f>CP83*B83</f>
        <v>0</v>
      </c>
      <c r="CR83" s="10">
        <f>CP83*C83</f>
        <v>0</v>
      </c>
      <c r="CS83" s="25"/>
      <c r="CT83" s="92">
        <f>CS83*B83</f>
        <v>0</v>
      </c>
      <c r="CU83" s="10">
        <f>CS83*C83</f>
        <v>0</v>
      </c>
      <c r="CV83" s="25"/>
      <c r="CW83" s="92">
        <f>CV83*B83</f>
        <v>0</v>
      </c>
      <c r="CX83" s="10">
        <f>CV83*C83</f>
        <v>0</v>
      </c>
      <c r="CY83" s="119">
        <f t="shared" si="460"/>
        <v>0</v>
      </c>
      <c r="CZ83" s="25"/>
      <c r="DA83" s="92">
        <f>CZ83*B83</f>
        <v>0</v>
      </c>
      <c r="DB83" s="10">
        <f>CZ83*C83</f>
        <v>0</v>
      </c>
      <c r="DC83" s="25"/>
      <c r="DD83" s="92">
        <f>DC83*B83</f>
        <v>0</v>
      </c>
      <c r="DE83" s="10">
        <f>DC83*C83</f>
        <v>0</v>
      </c>
      <c r="DF83" s="25"/>
      <c r="DG83" s="92">
        <f>DF83*B83</f>
        <v>0</v>
      </c>
      <c r="DH83" s="10">
        <f>DF83*C83</f>
        <v>0</v>
      </c>
      <c r="DI83" s="119"/>
      <c r="DJ83" s="25"/>
      <c r="DK83" s="92">
        <f>DJ83*B83</f>
        <v>0</v>
      </c>
      <c r="DL83" s="10">
        <f>DJ83*C83</f>
        <v>0</v>
      </c>
      <c r="DM83" s="25"/>
      <c r="DN83" s="92">
        <f>DM83*B83</f>
        <v>0</v>
      </c>
      <c r="DO83" s="10">
        <f>DM83*C83</f>
        <v>0</v>
      </c>
      <c r="DP83" s="25"/>
      <c r="DQ83" s="92">
        <f>DP83*B83</f>
        <v>0</v>
      </c>
      <c r="DR83" s="10">
        <f>DP83*C83</f>
        <v>0</v>
      </c>
      <c r="DS83" s="119">
        <f>DJ83+DM83+DP83</f>
        <v>0</v>
      </c>
      <c r="DT83" s="25"/>
      <c r="DU83" s="92">
        <f t="shared" si="590"/>
        <v>0</v>
      </c>
      <c r="DV83" s="10">
        <f t="shared" si="591"/>
        <v>0</v>
      </c>
      <c r="DW83" s="25"/>
      <c r="DX83" s="92">
        <f t="shared" si="592"/>
        <v>0</v>
      </c>
      <c r="DY83" s="10">
        <f t="shared" si="593"/>
        <v>0</v>
      </c>
      <c r="DZ83" s="25"/>
      <c r="EA83" s="92">
        <f t="shared" si="594"/>
        <v>0</v>
      </c>
      <c r="EB83" s="10">
        <f t="shared" si="595"/>
        <v>0</v>
      </c>
      <c r="EC83" s="119">
        <f>DT83+DW83+DZ83</f>
        <v>0</v>
      </c>
      <c r="ED83" s="25"/>
      <c r="EE83" s="92">
        <f t="shared" si="596"/>
        <v>0</v>
      </c>
      <c r="EF83" s="10">
        <f t="shared" si="597"/>
        <v>0</v>
      </c>
      <c r="EG83" s="25"/>
      <c r="EH83" s="92">
        <f t="shared" si="598"/>
        <v>0</v>
      </c>
      <c r="EI83" s="10">
        <f t="shared" si="599"/>
        <v>0</v>
      </c>
      <c r="EJ83" s="25"/>
      <c r="EK83" s="92">
        <f t="shared" si="600"/>
        <v>0</v>
      </c>
      <c r="EL83" s="10">
        <f t="shared" si="601"/>
        <v>0</v>
      </c>
      <c r="EM83" s="119">
        <f>ED83+EG83+EJ83</f>
        <v>0</v>
      </c>
      <c r="EN83" s="25"/>
      <c r="EO83" s="92">
        <f t="shared" si="529"/>
        <v>0</v>
      </c>
      <c r="EP83" s="10">
        <f t="shared" si="530"/>
        <v>0</v>
      </c>
      <c r="EQ83" s="25"/>
      <c r="ER83" s="92">
        <f t="shared" si="531"/>
        <v>0</v>
      </c>
      <c r="ES83" s="10">
        <f t="shared" si="532"/>
        <v>0</v>
      </c>
      <c r="ET83" s="25"/>
      <c r="EU83" s="92">
        <f t="shared" si="225"/>
        <v>0</v>
      </c>
      <c r="EV83" s="10">
        <f t="shared" si="533"/>
        <v>0</v>
      </c>
      <c r="EW83" s="119">
        <f>EN83+EQ83+ET83</f>
        <v>0</v>
      </c>
      <c r="EX83" s="25"/>
      <c r="EY83" s="92">
        <f t="shared" si="534"/>
        <v>0</v>
      </c>
      <c r="EZ83" s="10">
        <f t="shared" si="535"/>
        <v>0</v>
      </c>
      <c r="FA83" s="25"/>
      <c r="FB83" s="92">
        <f t="shared" si="536"/>
        <v>0</v>
      </c>
      <c r="FC83" s="10">
        <f t="shared" si="537"/>
        <v>0</v>
      </c>
      <c r="FD83" s="25"/>
      <c r="FE83" s="92">
        <f t="shared" si="538"/>
        <v>0</v>
      </c>
      <c r="FF83" s="10">
        <f t="shared" si="539"/>
        <v>0</v>
      </c>
      <c r="FG83" s="119">
        <f>EX83+FA83+FD83</f>
        <v>0</v>
      </c>
      <c r="FH83" s="25"/>
      <c r="FI83" s="92">
        <f t="shared" si="540"/>
        <v>0</v>
      </c>
      <c r="FJ83" s="10">
        <f t="shared" si="541"/>
        <v>0</v>
      </c>
      <c r="FK83" s="25"/>
      <c r="FL83" s="92">
        <f t="shared" si="542"/>
        <v>0</v>
      </c>
      <c r="FM83" s="10">
        <f t="shared" si="543"/>
        <v>0</v>
      </c>
      <c r="FN83" s="25"/>
      <c r="FO83" s="92">
        <f t="shared" si="544"/>
        <v>0</v>
      </c>
      <c r="FP83" s="10">
        <f t="shared" si="545"/>
        <v>0</v>
      </c>
      <c r="FQ83" s="119">
        <f>FH83+FK83+FN83</f>
        <v>0</v>
      </c>
      <c r="FR83" s="25"/>
      <c r="FS83" s="92">
        <f t="shared" si="546"/>
        <v>0</v>
      </c>
      <c r="FT83" s="10">
        <f t="shared" si="547"/>
        <v>0</v>
      </c>
      <c r="FU83" s="25"/>
      <c r="FV83" s="92">
        <f t="shared" si="548"/>
        <v>0</v>
      </c>
      <c r="FW83" s="10">
        <f t="shared" si="549"/>
        <v>0</v>
      </c>
      <c r="FX83" s="25"/>
      <c r="FY83" s="92">
        <f t="shared" si="550"/>
        <v>0</v>
      </c>
      <c r="FZ83" s="10">
        <f t="shared" si="551"/>
        <v>0</v>
      </c>
      <c r="GA83" s="119">
        <f>FR83+FU83+FX83</f>
        <v>0</v>
      </c>
      <c r="GB83" s="25"/>
      <c r="GC83" s="92">
        <f t="shared" si="552"/>
        <v>0</v>
      </c>
      <c r="GD83" s="10">
        <f t="shared" si="553"/>
        <v>0</v>
      </c>
      <c r="GE83" s="25"/>
      <c r="GF83" s="92">
        <f t="shared" si="554"/>
        <v>0</v>
      </c>
      <c r="GG83" s="10">
        <f t="shared" si="555"/>
        <v>0</v>
      </c>
      <c r="GH83" s="25"/>
      <c r="GI83" s="92">
        <f t="shared" si="556"/>
        <v>0</v>
      </c>
      <c r="GJ83" s="10">
        <f t="shared" si="557"/>
        <v>0</v>
      </c>
      <c r="GK83" s="119">
        <f>GB83+GE83+GH83</f>
        <v>0</v>
      </c>
      <c r="GL83" s="25"/>
      <c r="GM83" s="92">
        <f t="shared" si="558"/>
        <v>0</v>
      </c>
      <c r="GN83" s="10">
        <f t="shared" si="559"/>
        <v>0</v>
      </c>
      <c r="GO83" s="25"/>
      <c r="GP83" s="92">
        <f t="shared" si="560"/>
        <v>0</v>
      </c>
      <c r="GQ83" s="10">
        <f t="shared" si="561"/>
        <v>0</v>
      </c>
      <c r="GR83" s="25"/>
      <c r="GS83" s="92">
        <f t="shared" si="562"/>
        <v>0</v>
      </c>
      <c r="GT83" s="10">
        <f t="shared" si="563"/>
        <v>0</v>
      </c>
      <c r="GU83" s="119">
        <f>GL83+GO83+GR83</f>
        <v>0</v>
      </c>
      <c r="GV83" s="25"/>
      <c r="GW83" s="92">
        <f t="shared" si="564"/>
        <v>0</v>
      </c>
      <c r="GX83" s="10">
        <f t="shared" si="565"/>
        <v>0</v>
      </c>
      <c r="GY83" s="25"/>
      <c r="GZ83" s="92">
        <f t="shared" si="566"/>
        <v>0</v>
      </c>
      <c r="HA83" s="10">
        <f t="shared" si="567"/>
        <v>0</v>
      </c>
      <c r="HB83" s="25"/>
      <c r="HC83" s="92">
        <f t="shared" si="568"/>
        <v>0</v>
      </c>
      <c r="HD83" s="10">
        <f t="shared" si="569"/>
        <v>0</v>
      </c>
      <c r="HE83" s="119">
        <f>GV83+GY83+HB83</f>
        <v>0</v>
      </c>
      <c r="HF83" s="25"/>
      <c r="HG83" s="92">
        <f t="shared" si="570"/>
        <v>0</v>
      </c>
      <c r="HH83" s="10">
        <f t="shared" si="571"/>
        <v>0</v>
      </c>
      <c r="HI83" s="25"/>
      <c r="HJ83" s="92">
        <f t="shared" si="572"/>
        <v>0</v>
      </c>
      <c r="HK83" s="10">
        <f t="shared" si="573"/>
        <v>0</v>
      </c>
      <c r="HL83" s="25"/>
      <c r="HM83" s="92">
        <f t="shared" si="574"/>
        <v>0</v>
      </c>
      <c r="HN83" s="10">
        <f t="shared" si="575"/>
        <v>0</v>
      </c>
      <c r="HO83" s="119">
        <f>HF83+HI83+HL83</f>
        <v>0</v>
      </c>
      <c r="HP83" s="25"/>
      <c r="HQ83" s="92">
        <f t="shared" si="576"/>
        <v>0</v>
      </c>
      <c r="HR83" s="10">
        <f t="shared" si="577"/>
        <v>0</v>
      </c>
      <c r="HS83" s="25"/>
      <c r="HT83" s="92">
        <f t="shared" si="578"/>
        <v>0</v>
      </c>
      <c r="HU83" s="10">
        <f t="shared" si="579"/>
        <v>0</v>
      </c>
      <c r="HV83" s="25"/>
      <c r="HW83" s="92">
        <f t="shared" si="580"/>
        <v>0</v>
      </c>
      <c r="HX83" s="10">
        <f t="shared" si="581"/>
        <v>0</v>
      </c>
      <c r="HY83" s="119">
        <f>HP83+HS83+HV83</f>
        <v>0</v>
      </c>
      <c r="HZ83" s="25"/>
      <c r="IA83" s="92">
        <f t="shared" si="483"/>
        <v>0</v>
      </c>
      <c r="IB83" s="10">
        <f t="shared" si="484"/>
        <v>0</v>
      </c>
      <c r="IC83" s="25"/>
      <c r="ID83" s="92">
        <f t="shared" si="485"/>
        <v>0</v>
      </c>
      <c r="IE83" s="10">
        <f t="shared" si="486"/>
        <v>0</v>
      </c>
      <c r="IF83" s="25"/>
      <c r="IG83" s="92">
        <f t="shared" si="487"/>
        <v>0</v>
      </c>
      <c r="IH83" s="10">
        <f t="shared" si="488"/>
        <v>0</v>
      </c>
      <c r="II83" s="119">
        <f>HZ83+IC83+IF83</f>
        <v>0</v>
      </c>
      <c r="IJ83" s="25"/>
      <c r="IK83" s="92">
        <f t="shared" si="489"/>
        <v>0</v>
      </c>
      <c r="IL83" s="10">
        <f t="shared" si="490"/>
        <v>0</v>
      </c>
      <c r="IM83" s="25">
        <v>1</v>
      </c>
      <c r="IN83" s="92">
        <f t="shared" si="491"/>
        <v>60000</v>
      </c>
      <c r="IO83" s="10">
        <f t="shared" si="492"/>
        <v>125000</v>
      </c>
      <c r="IP83" s="25"/>
      <c r="IQ83" s="92">
        <f t="shared" si="493"/>
        <v>0</v>
      </c>
      <c r="IR83" s="10">
        <f t="shared" si="494"/>
        <v>0</v>
      </c>
      <c r="IS83" s="119">
        <f>IJ83+IM83+IP83</f>
        <v>1</v>
      </c>
      <c r="IT83" s="25"/>
      <c r="IU83" s="92">
        <f t="shared" si="495"/>
        <v>0</v>
      </c>
      <c r="IV83" s="10">
        <f t="shared" si="496"/>
        <v>0</v>
      </c>
      <c r="IW83" s="25"/>
      <c r="IX83" s="92">
        <f t="shared" si="497"/>
        <v>0</v>
      </c>
      <c r="IY83" s="10">
        <f t="shared" si="498"/>
        <v>0</v>
      </c>
      <c r="IZ83" s="25"/>
      <c r="JA83" s="92">
        <f t="shared" si="499"/>
        <v>0</v>
      </c>
      <c r="JB83" s="10">
        <f t="shared" si="500"/>
        <v>0</v>
      </c>
      <c r="JC83" s="119">
        <f>IT83+IW83+IZ83</f>
        <v>0</v>
      </c>
      <c r="JD83" s="25"/>
      <c r="JE83" s="92">
        <f t="shared" si="501"/>
        <v>0</v>
      </c>
      <c r="JF83" s="10">
        <f t="shared" si="502"/>
        <v>0</v>
      </c>
      <c r="JG83" s="25"/>
      <c r="JH83" s="92">
        <f t="shared" si="503"/>
        <v>0</v>
      </c>
      <c r="JI83" s="10">
        <f t="shared" si="504"/>
        <v>0</v>
      </c>
      <c r="JJ83" s="25"/>
      <c r="JK83" s="92">
        <f t="shared" si="582"/>
        <v>0</v>
      </c>
      <c r="JL83" s="10">
        <f t="shared" si="583"/>
        <v>0</v>
      </c>
      <c r="JM83" s="119">
        <f>JD83+JG83+JJ83</f>
        <v>0</v>
      </c>
      <c r="JN83" s="25">
        <v>1</v>
      </c>
      <c r="JO83" s="92">
        <f t="shared" si="505"/>
        <v>60000</v>
      </c>
      <c r="JP83" s="10">
        <f t="shared" si="506"/>
        <v>125000</v>
      </c>
      <c r="JQ83" s="25"/>
      <c r="JR83" s="92">
        <f t="shared" si="507"/>
        <v>0</v>
      </c>
      <c r="JS83" s="10">
        <f t="shared" si="508"/>
        <v>0</v>
      </c>
      <c r="JT83" s="25"/>
      <c r="JU83" s="92">
        <f t="shared" si="509"/>
        <v>0</v>
      </c>
      <c r="JV83" s="10">
        <f t="shared" si="510"/>
        <v>0</v>
      </c>
      <c r="JW83" s="119">
        <f t="shared" si="481"/>
        <v>1</v>
      </c>
      <c r="JX83" s="25"/>
      <c r="JY83" s="92">
        <f t="shared" si="511"/>
        <v>0</v>
      </c>
      <c r="JZ83" s="10">
        <f t="shared" si="512"/>
        <v>0</v>
      </c>
      <c r="KA83" s="25"/>
      <c r="KB83" s="92">
        <f t="shared" si="513"/>
        <v>0</v>
      </c>
      <c r="KC83" s="10">
        <f t="shared" si="514"/>
        <v>0</v>
      </c>
      <c r="KD83" s="25"/>
      <c r="KE83" s="92">
        <f t="shared" si="515"/>
        <v>0</v>
      </c>
      <c r="KF83" s="10">
        <f t="shared" si="516"/>
        <v>0</v>
      </c>
      <c r="KG83" s="119">
        <f>JX83+KA83+KD83</f>
        <v>0</v>
      </c>
      <c r="KH83" s="25"/>
      <c r="KI83" s="92">
        <f t="shared" si="517"/>
        <v>0</v>
      </c>
      <c r="KJ83" s="10">
        <f t="shared" si="518"/>
        <v>0</v>
      </c>
      <c r="KK83" s="25"/>
      <c r="KL83" s="92">
        <f t="shared" si="519"/>
        <v>0</v>
      </c>
      <c r="KM83" s="10">
        <f t="shared" si="520"/>
        <v>0</v>
      </c>
      <c r="KN83" s="25"/>
      <c r="KO83" s="92">
        <f t="shared" si="521"/>
        <v>0</v>
      </c>
      <c r="KP83" s="10">
        <f t="shared" si="522"/>
        <v>0</v>
      </c>
      <c r="KQ83" s="119">
        <f>KH83+KK83+KN83</f>
        <v>0</v>
      </c>
      <c r="KR83" s="25"/>
      <c r="KS83" s="92">
        <f t="shared" si="523"/>
        <v>0</v>
      </c>
      <c r="KT83" s="10">
        <f t="shared" si="524"/>
        <v>0</v>
      </c>
      <c r="KU83" s="25"/>
      <c r="KV83" s="92">
        <f t="shared" si="525"/>
        <v>0</v>
      </c>
      <c r="KW83" s="10">
        <f t="shared" si="526"/>
        <v>0</v>
      </c>
      <c r="KX83" s="25"/>
      <c r="KY83" s="92">
        <f t="shared" si="527"/>
        <v>0</v>
      </c>
      <c r="KZ83" s="10">
        <f t="shared" si="528"/>
        <v>0</v>
      </c>
      <c r="LA83" s="119">
        <f>KR83+KU83+KX83</f>
        <v>0</v>
      </c>
      <c r="LC83" s="100">
        <f t="shared" si="482"/>
        <v>2</v>
      </c>
      <c r="LD83" s="100">
        <f t="shared" si="584"/>
        <v>250000</v>
      </c>
    </row>
    <row r="84" spans="1:316" hidden="1" x14ac:dyDescent="0.25">
      <c r="A84" s="4" t="s">
        <v>182</v>
      </c>
      <c r="B84" s="12">
        <v>100000</v>
      </c>
      <c r="C84" s="8">
        <v>175000</v>
      </c>
      <c r="D84" s="25"/>
      <c r="E84" s="92">
        <f t="shared" si="585"/>
        <v>0</v>
      </c>
      <c r="F84" s="10">
        <f t="shared" si="446"/>
        <v>0</v>
      </c>
      <c r="G84" s="25"/>
      <c r="H84" s="92">
        <f t="shared" si="586"/>
        <v>0</v>
      </c>
      <c r="I84" s="10">
        <f t="shared" si="448"/>
        <v>0</v>
      </c>
      <c r="J84" s="25"/>
      <c r="K84" s="92">
        <f t="shared" si="587"/>
        <v>0</v>
      </c>
      <c r="L84" s="10">
        <f t="shared" si="450"/>
        <v>0</v>
      </c>
      <c r="M84" s="119">
        <f t="shared" si="451"/>
        <v>0</v>
      </c>
      <c r="N84" s="25"/>
      <c r="O84" s="92">
        <f t="shared" si="602"/>
        <v>0</v>
      </c>
      <c r="P84" s="10">
        <f t="shared" si="603"/>
        <v>0</v>
      </c>
      <c r="Q84" s="25"/>
      <c r="R84" s="92">
        <f t="shared" si="604"/>
        <v>0</v>
      </c>
      <c r="S84" s="10">
        <f t="shared" si="605"/>
        <v>0</v>
      </c>
      <c r="T84" s="25"/>
      <c r="U84" s="92">
        <f t="shared" si="606"/>
        <v>0</v>
      </c>
      <c r="V84" s="10">
        <f t="shared" ref="V84:V99" si="665">T84*C84</f>
        <v>0</v>
      </c>
      <c r="W84" s="119">
        <f t="shared" si="452"/>
        <v>0</v>
      </c>
      <c r="X84" s="25"/>
      <c r="Y84" s="92">
        <f t="shared" si="607"/>
        <v>0</v>
      </c>
      <c r="Z84" s="10">
        <f t="shared" si="608"/>
        <v>0</v>
      </c>
      <c r="AA84" s="25"/>
      <c r="AB84" s="92">
        <f t="shared" si="609"/>
        <v>0</v>
      </c>
      <c r="AC84" s="10">
        <f t="shared" si="610"/>
        <v>0</v>
      </c>
      <c r="AD84" s="25"/>
      <c r="AE84" s="92">
        <f t="shared" si="611"/>
        <v>0</v>
      </c>
      <c r="AF84" s="10">
        <f t="shared" si="612"/>
        <v>0</v>
      </c>
      <c r="AG84" s="119">
        <f t="shared" si="453"/>
        <v>0</v>
      </c>
      <c r="AH84" s="25"/>
      <c r="AI84" s="92">
        <f t="shared" si="613"/>
        <v>0</v>
      </c>
      <c r="AJ84" s="10">
        <f t="shared" si="614"/>
        <v>0</v>
      </c>
      <c r="AK84" s="25"/>
      <c r="AL84" s="92">
        <f t="shared" si="615"/>
        <v>0</v>
      </c>
      <c r="AM84" s="10">
        <f t="shared" si="616"/>
        <v>0</v>
      </c>
      <c r="AN84" s="25"/>
      <c r="AO84" s="92">
        <f t="shared" si="617"/>
        <v>0</v>
      </c>
      <c r="AP84" s="10">
        <f t="shared" si="618"/>
        <v>0</v>
      </c>
      <c r="AQ84" s="119">
        <f t="shared" si="454"/>
        <v>0</v>
      </c>
      <c r="AR84" s="25"/>
      <c r="AS84" s="92">
        <f t="shared" si="619"/>
        <v>0</v>
      </c>
      <c r="AT84" s="10">
        <f t="shared" si="620"/>
        <v>0</v>
      </c>
      <c r="AU84" s="25"/>
      <c r="AV84" s="92">
        <f t="shared" si="621"/>
        <v>0</v>
      </c>
      <c r="AW84" s="10">
        <f t="shared" si="622"/>
        <v>0</v>
      </c>
      <c r="AX84" s="25"/>
      <c r="AY84" s="92">
        <f t="shared" si="623"/>
        <v>0</v>
      </c>
      <c r="AZ84" s="10">
        <f t="shared" si="624"/>
        <v>0</v>
      </c>
      <c r="BA84" s="119">
        <f t="shared" si="455"/>
        <v>0</v>
      </c>
      <c r="BB84" s="25"/>
      <c r="BC84" s="92">
        <f t="shared" si="625"/>
        <v>0</v>
      </c>
      <c r="BD84" s="10">
        <f t="shared" si="626"/>
        <v>0</v>
      </c>
      <c r="BE84" s="25"/>
      <c r="BF84" s="92">
        <f t="shared" si="627"/>
        <v>0</v>
      </c>
      <c r="BG84" s="10">
        <f t="shared" si="628"/>
        <v>0</v>
      </c>
      <c r="BH84" s="25"/>
      <c r="BI84" s="92">
        <f t="shared" si="629"/>
        <v>0</v>
      </c>
      <c r="BJ84" s="10">
        <f t="shared" si="630"/>
        <v>0</v>
      </c>
      <c r="BK84" s="119">
        <f t="shared" si="456"/>
        <v>0</v>
      </c>
      <c r="BL84" s="25"/>
      <c r="BM84" s="92">
        <f t="shared" si="631"/>
        <v>0</v>
      </c>
      <c r="BN84" s="10">
        <f t="shared" si="632"/>
        <v>0</v>
      </c>
      <c r="BO84" s="25"/>
      <c r="BP84" s="92">
        <f t="shared" si="633"/>
        <v>0</v>
      </c>
      <c r="BQ84" s="10">
        <f t="shared" si="634"/>
        <v>0</v>
      </c>
      <c r="BR84" s="25"/>
      <c r="BS84" s="92">
        <f t="shared" si="635"/>
        <v>0</v>
      </c>
      <c r="BT84" s="10">
        <f t="shared" si="636"/>
        <v>0</v>
      </c>
      <c r="BU84" s="119">
        <f t="shared" si="457"/>
        <v>0</v>
      </c>
      <c r="BV84" s="25"/>
      <c r="BW84" s="92">
        <f t="shared" si="637"/>
        <v>0</v>
      </c>
      <c r="BX84" s="10">
        <f t="shared" si="638"/>
        <v>0</v>
      </c>
      <c r="BY84" s="25"/>
      <c r="BZ84" s="92">
        <f t="shared" si="639"/>
        <v>0</v>
      </c>
      <c r="CA84" s="10">
        <f t="shared" si="640"/>
        <v>0</v>
      </c>
      <c r="CB84" s="25"/>
      <c r="CC84" s="92">
        <f t="shared" si="641"/>
        <v>0</v>
      </c>
      <c r="CD84" s="10">
        <f t="shared" si="642"/>
        <v>0</v>
      </c>
      <c r="CE84" s="119">
        <f t="shared" si="458"/>
        <v>0</v>
      </c>
      <c r="CF84" s="25"/>
      <c r="CG84" s="92">
        <f t="shared" si="643"/>
        <v>0</v>
      </c>
      <c r="CH84" s="10">
        <f t="shared" si="644"/>
        <v>0</v>
      </c>
      <c r="CI84" s="25"/>
      <c r="CJ84" s="92">
        <f t="shared" si="645"/>
        <v>0</v>
      </c>
      <c r="CK84" s="10">
        <f t="shared" si="646"/>
        <v>0</v>
      </c>
      <c r="CL84" s="25"/>
      <c r="CM84" s="92">
        <f t="shared" si="647"/>
        <v>0</v>
      </c>
      <c r="CN84" s="10">
        <f t="shared" si="648"/>
        <v>0</v>
      </c>
      <c r="CO84" s="119">
        <f t="shared" si="459"/>
        <v>0</v>
      </c>
      <c r="CP84" s="25"/>
      <c r="CQ84" s="92">
        <f t="shared" si="649"/>
        <v>0</v>
      </c>
      <c r="CR84" s="10">
        <f t="shared" si="650"/>
        <v>0</v>
      </c>
      <c r="CS84" s="25"/>
      <c r="CT84" s="92">
        <f t="shared" si="651"/>
        <v>0</v>
      </c>
      <c r="CU84" s="10">
        <f t="shared" si="652"/>
        <v>0</v>
      </c>
      <c r="CV84" s="25"/>
      <c r="CW84" s="92">
        <f t="shared" si="653"/>
        <v>0</v>
      </c>
      <c r="CX84" s="10">
        <f t="shared" si="654"/>
        <v>0</v>
      </c>
      <c r="CY84" s="119">
        <f t="shared" si="460"/>
        <v>0</v>
      </c>
      <c r="CZ84" s="25"/>
      <c r="DA84" s="92">
        <f t="shared" si="655"/>
        <v>0</v>
      </c>
      <c r="DB84" s="10">
        <f t="shared" si="656"/>
        <v>0</v>
      </c>
      <c r="DC84" s="25"/>
      <c r="DD84" s="92">
        <f t="shared" si="657"/>
        <v>0</v>
      </c>
      <c r="DE84" s="10">
        <f t="shared" si="658"/>
        <v>0</v>
      </c>
      <c r="DF84" s="25"/>
      <c r="DG84" s="92">
        <f t="shared" si="659"/>
        <v>0</v>
      </c>
      <c r="DH84" s="10">
        <f t="shared" si="660"/>
        <v>0</v>
      </c>
      <c r="DI84" s="119">
        <f t="shared" si="461"/>
        <v>0</v>
      </c>
      <c r="DJ84" s="25"/>
      <c r="DK84" s="92">
        <f t="shared" si="588"/>
        <v>0</v>
      </c>
      <c r="DL84" s="10">
        <f t="shared" si="589"/>
        <v>0</v>
      </c>
      <c r="DM84" s="25"/>
      <c r="DN84" s="92">
        <f t="shared" si="661"/>
        <v>0</v>
      </c>
      <c r="DO84" s="10">
        <f t="shared" si="662"/>
        <v>0</v>
      </c>
      <c r="DP84" s="25"/>
      <c r="DQ84" s="92">
        <f t="shared" si="663"/>
        <v>0</v>
      </c>
      <c r="DR84" s="10">
        <f t="shared" si="664"/>
        <v>0</v>
      </c>
      <c r="DS84" s="119">
        <f t="shared" si="462"/>
        <v>0</v>
      </c>
      <c r="DT84" s="25"/>
      <c r="DU84" s="92">
        <f t="shared" si="590"/>
        <v>0</v>
      </c>
      <c r="DV84" s="10">
        <f t="shared" si="591"/>
        <v>0</v>
      </c>
      <c r="DW84" s="25"/>
      <c r="DX84" s="92">
        <f t="shared" si="592"/>
        <v>0</v>
      </c>
      <c r="DY84" s="10">
        <f t="shared" si="593"/>
        <v>0</v>
      </c>
      <c r="DZ84" s="25"/>
      <c r="EA84" s="92">
        <f t="shared" si="594"/>
        <v>0</v>
      </c>
      <c r="EB84" s="10">
        <f t="shared" si="595"/>
        <v>0</v>
      </c>
      <c r="EC84" s="119">
        <f t="shared" ref="EC84:EC101" si="666">DT84+DW84+DZ84</f>
        <v>0</v>
      </c>
      <c r="ED84" s="25"/>
      <c r="EE84" s="92">
        <f t="shared" si="596"/>
        <v>0</v>
      </c>
      <c r="EF84" s="10">
        <f t="shared" si="597"/>
        <v>0</v>
      </c>
      <c r="EG84" s="25"/>
      <c r="EH84" s="92">
        <f t="shared" si="598"/>
        <v>0</v>
      </c>
      <c r="EI84" s="10">
        <f t="shared" si="599"/>
        <v>0</v>
      </c>
      <c r="EJ84" s="25"/>
      <c r="EK84" s="92">
        <f t="shared" si="600"/>
        <v>0</v>
      </c>
      <c r="EL84" s="10">
        <f t="shared" si="601"/>
        <v>0</v>
      </c>
      <c r="EM84" s="119">
        <f t="shared" ref="EM84:EM101" si="667">ED84+EG84+EJ84</f>
        <v>0</v>
      </c>
      <c r="EN84" s="25"/>
      <c r="EO84" s="92">
        <f t="shared" si="529"/>
        <v>0</v>
      </c>
      <c r="EP84" s="10">
        <f t="shared" si="530"/>
        <v>0</v>
      </c>
      <c r="EQ84" s="25"/>
      <c r="ER84" s="92">
        <f t="shared" si="531"/>
        <v>0</v>
      </c>
      <c r="ES84" s="10">
        <f t="shared" si="532"/>
        <v>0</v>
      </c>
      <c r="ET84" s="25"/>
      <c r="EU84" s="92">
        <f t="shared" si="225"/>
        <v>0</v>
      </c>
      <c r="EV84" s="10">
        <f t="shared" si="533"/>
        <v>0</v>
      </c>
      <c r="EW84" s="119">
        <f t="shared" ref="EW84:EW101" si="668">EN84+EQ84+ET84</f>
        <v>0</v>
      </c>
      <c r="EX84" s="25"/>
      <c r="EY84" s="92">
        <f t="shared" si="534"/>
        <v>0</v>
      </c>
      <c r="EZ84" s="10">
        <f t="shared" si="535"/>
        <v>0</v>
      </c>
      <c r="FA84" s="25"/>
      <c r="FB84" s="92">
        <f t="shared" si="536"/>
        <v>0</v>
      </c>
      <c r="FC84" s="10">
        <f t="shared" si="537"/>
        <v>0</v>
      </c>
      <c r="FD84" s="25"/>
      <c r="FE84" s="92">
        <f t="shared" si="538"/>
        <v>0</v>
      </c>
      <c r="FF84" s="10">
        <f t="shared" si="539"/>
        <v>0</v>
      </c>
      <c r="FG84" s="119">
        <f t="shared" ref="FG84:FG101" si="669">EX84+FA84+FD84</f>
        <v>0</v>
      </c>
      <c r="FH84" s="25"/>
      <c r="FI84" s="92">
        <f t="shared" si="540"/>
        <v>0</v>
      </c>
      <c r="FJ84" s="10">
        <f t="shared" si="541"/>
        <v>0</v>
      </c>
      <c r="FK84" s="25"/>
      <c r="FL84" s="92">
        <f t="shared" si="542"/>
        <v>0</v>
      </c>
      <c r="FM84" s="10">
        <f t="shared" si="543"/>
        <v>0</v>
      </c>
      <c r="FN84" s="25"/>
      <c r="FO84" s="92">
        <f t="shared" si="544"/>
        <v>0</v>
      </c>
      <c r="FP84" s="10">
        <f t="shared" si="545"/>
        <v>0</v>
      </c>
      <c r="FQ84" s="119">
        <f t="shared" ref="FQ84:FQ101" si="670">FH84+FK84+FN84</f>
        <v>0</v>
      </c>
      <c r="FR84" s="25"/>
      <c r="FS84" s="92">
        <f t="shared" si="546"/>
        <v>0</v>
      </c>
      <c r="FT84" s="10">
        <f t="shared" si="547"/>
        <v>0</v>
      </c>
      <c r="FU84" s="25"/>
      <c r="FV84" s="92">
        <f t="shared" si="548"/>
        <v>0</v>
      </c>
      <c r="FW84" s="10">
        <f t="shared" si="549"/>
        <v>0</v>
      </c>
      <c r="FX84" s="25"/>
      <c r="FY84" s="92">
        <f t="shared" si="550"/>
        <v>0</v>
      </c>
      <c r="FZ84" s="10">
        <f t="shared" si="551"/>
        <v>0</v>
      </c>
      <c r="GA84" s="119">
        <f t="shared" ref="GA84:GA101" si="671">FR84+FU84+FX84</f>
        <v>0</v>
      </c>
      <c r="GB84" s="25"/>
      <c r="GC84" s="92">
        <f t="shared" si="552"/>
        <v>0</v>
      </c>
      <c r="GD84" s="10">
        <f t="shared" si="553"/>
        <v>0</v>
      </c>
      <c r="GE84" s="25"/>
      <c r="GF84" s="92">
        <f t="shared" si="554"/>
        <v>0</v>
      </c>
      <c r="GG84" s="10">
        <f t="shared" si="555"/>
        <v>0</v>
      </c>
      <c r="GH84" s="25"/>
      <c r="GI84" s="92">
        <f t="shared" si="556"/>
        <v>0</v>
      </c>
      <c r="GJ84" s="10">
        <f t="shared" si="557"/>
        <v>0</v>
      </c>
      <c r="GK84" s="119">
        <f t="shared" ref="GK84:GK101" si="672">GB84+GE84+GH84</f>
        <v>0</v>
      </c>
      <c r="GL84" s="25"/>
      <c r="GM84" s="92">
        <f t="shared" si="558"/>
        <v>0</v>
      </c>
      <c r="GN84" s="10">
        <f t="shared" si="559"/>
        <v>0</v>
      </c>
      <c r="GO84" s="25"/>
      <c r="GP84" s="92">
        <f t="shared" si="560"/>
        <v>0</v>
      </c>
      <c r="GQ84" s="10">
        <f t="shared" si="561"/>
        <v>0</v>
      </c>
      <c r="GR84" s="25"/>
      <c r="GS84" s="92">
        <f t="shared" si="562"/>
        <v>0</v>
      </c>
      <c r="GT84" s="10">
        <f t="shared" si="563"/>
        <v>0</v>
      </c>
      <c r="GU84" s="119">
        <f t="shared" ref="GU84:GU101" si="673">GL84+GO84+GR84</f>
        <v>0</v>
      </c>
      <c r="GV84" s="25"/>
      <c r="GW84" s="92">
        <f t="shared" si="564"/>
        <v>0</v>
      </c>
      <c r="GX84" s="10">
        <f t="shared" si="565"/>
        <v>0</v>
      </c>
      <c r="GY84" s="25"/>
      <c r="GZ84" s="92">
        <f t="shared" si="566"/>
        <v>0</v>
      </c>
      <c r="HA84" s="10">
        <f t="shared" si="567"/>
        <v>0</v>
      </c>
      <c r="HB84" s="25"/>
      <c r="HC84" s="92">
        <f t="shared" si="568"/>
        <v>0</v>
      </c>
      <c r="HD84" s="10">
        <f t="shared" si="569"/>
        <v>0</v>
      </c>
      <c r="HE84" s="119">
        <f t="shared" ref="HE84:HE101" si="674">GV84+GY84+HB84</f>
        <v>0</v>
      </c>
      <c r="HF84" s="25"/>
      <c r="HG84" s="92">
        <f t="shared" si="570"/>
        <v>0</v>
      </c>
      <c r="HH84" s="10">
        <f t="shared" si="571"/>
        <v>0</v>
      </c>
      <c r="HI84" s="25"/>
      <c r="HJ84" s="92">
        <f t="shared" si="572"/>
        <v>0</v>
      </c>
      <c r="HK84" s="10">
        <f t="shared" si="573"/>
        <v>0</v>
      </c>
      <c r="HL84" s="25"/>
      <c r="HM84" s="92">
        <f t="shared" si="574"/>
        <v>0</v>
      </c>
      <c r="HN84" s="10">
        <f t="shared" si="575"/>
        <v>0</v>
      </c>
      <c r="HO84" s="119">
        <f t="shared" ref="HO84:HO101" si="675">HF84+HI84+HL84</f>
        <v>0</v>
      </c>
      <c r="HP84" s="25"/>
      <c r="HQ84" s="92">
        <f t="shared" si="576"/>
        <v>0</v>
      </c>
      <c r="HR84" s="10">
        <f t="shared" si="577"/>
        <v>0</v>
      </c>
      <c r="HS84" s="25"/>
      <c r="HT84" s="92">
        <f t="shared" si="578"/>
        <v>0</v>
      </c>
      <c r="HU84" s="10">
        <f t="shared" si="579"/>
        <v>0</v>
      </c>
      <c r="HV84" s="25"/>
      <c r="HW84" s="92">
        <f t="shared" si="580"/>
        <v>0</v>
      </c>
      <c r="HX84" s="10">
        <f t="shared" si="581"/>
        <v>0</v>
      </c>
      <c r="HY84" s="119">
        <f t="shared" ref="HY84:HY101" si="676">HP84+HS84+HV84</f>
        <v>0</v>
      </c>
      <c r="HZ84" s="25"/>
      <c r="IA84" s="92">
        <f t="shared" si="483"/>
        <v>0</v>
      </c>
      <c r="IB84" s="10">
        <f t="shared" si="484"/>
        <v>0</v>
      </c>
      <c r="IC84" s="25"/>
      <c r="ID84" s="92">
        <f t="shared" si="485"/>
        <v>0</v>
      </c>
      <c r="IE84" s="10">
        <f t="shared" si="486"/>
        <v>0</v>
      </c>
      <c r="IF84" s="25"/>
      <c r="IG84" s="92">
        <f t="shared" si="487"/>
        <v>0</v>
      </c>
      <c r="IH84" s="10">
        <f t="shared" si="488"/>
        <v>0</v>
      </c>
      <c r="II84" s="119">
        <f t="shared" ref="II84:II101" si="677">HZ84+IC84+IF84</f>
        <v>0</v>
      </c>
      <c r="IJ84" s="25"/>
      <c r="IK84" s="92">
        <f t="shared" si="489"/>
        <v>0</v>
      </c>
      <c r="IL84" s="10">
        <f t="shared" si="490"/>
        <v>0</v>
      </c>
      <c r="IM84" s="25"/>
      <c r="IN84" s="92">
        <f t="shared" si="491"/>
        <v>0</v>
      </c>
      <c r="IO84" s="10">
        <f t="shared" si="492"/>
        <v>0</v>
      </c>
      <c r="IP84" s="25"/>
      <c r="IQ84" s="92">
        <f t="shared" si="493"/>
        <v>0</v>
      </c>
      <c r="IR84" s="10">
        <f t="shared" si="494"/>
        <v>0</v>
      </c>
      <c r="IS84" s="119">
        <f t="shared" ref="IS84:IS101" si="678">IJ84+IM84+IP84</f>
        <v>0</v>
      </c>
      <c r="IT84" s="25"/>
      <c r="IU84" s="92">
        <f t="shared" si="495"/>
        <v>0</v>
      </c>
      <c r="IV84" s="10">
        <f t="shared" si="496"/>
        <v>0</v>
      </c>
      <c r="IW84" s="25"/>
      <c r="IX84" s="92">
        <f t="shared" si="497"/>
        <v>0</v>
      </c>
      <c r="IY84" s="10">
        <f t="shared" si="498"/>
        <v>0</v>
      </c>
      <c r="IZ84" s="25"/>
      <c r="JA84" s="92">
        <f t="shared" si="499"/>
        <v>0</v>
      </c>
      <c r="JB84" s="10">
        <f t="shared" si="500"/>
        <v>0</v>
      </c>
      <c r="JC84" s="119">
        <f t="shared" ref="JC84:JC101" si="679">IT84+IW84+IZ84</f>
        <v>0</v>
      </c>
      <c r="JD84" s="25"/>
      <c r="JE84" s="92">
        <f t="shared" si="501"/>
        <v>0</v>
      </c>
      <c r="JF84" s="10">
        <f t="shared" si="502"/>
        <v>0</v>
      </c>
      <c r="JG84" s="25"/>
      <c r="JH84" s="92">
        <f t="shared" si="503"/>
        <v>0</v>
      </c>
      <c r="JI84" s="10">
        <f t="shared" si="504"/>
        <v>0</v>
      </c>
      <c r="JJ84" s="25"/>
      <c r="JK84" s="92">
        <f t="shared" si="582"/>
        <v>0</v>
      </c>
      <c r="JL84" s="10">
        <f t="shared" si="583"/>
        <v>0</v>
      </c>
      <c r="JM84" s="119">
        <f t="shared" ref="JM84:JM101" si="680">JD84+JG84+JJ84</f>
        <v>0</v>
      </c>
      <c r="JN84" s="25"/>
      <c r="JO84" s="92">
        <f t="shared" si="505"/>
        <v>0</v>
      </c>
      <c r="JP84" s="10">
        <f t="shared" si="506"/>
        <v>0</v>
      </c>
      <c r="JQ84" s="25"/>
      <c r="JR84" s="92">
        <f t="shared" si="507"/>
        <v>0</v>
      </c>
      <c r="JS84" s="10">
        <f t="shared" si="508"/>
        <v>0</v>
      </c>
      <c r="JT84" s="25"/>
      <c r="JU84" s="92">
        <f t="shared" si="509"/>
        <v>0</v>
      </c>
      <c r="JV84" s="10">
        <f t="shared" si="510"/>
        <v>0</v>
      </c>
      <c r="JW84" s="119">
        <f t="shared" si="481"/>
        <v>0</v>
      </c>
      <c r="JX84" s="25"/>
      <c r="JY84" s="92">
        <f t="shared" si="511"/>
        <v>0</v>
      </c>
      <c r="JZ84" s="10">
        <f t="shared" si="512"/>
        <v>0</v>
      </c>
      <c r="KA84" s="25"/>
      <c r="KB84" s="92">
        <f t="shared" si="513"/>
        <v>0</v>
      </c>
      <c r="KC84" s="10">
        <f t="shared" si="514"/>
        <v>0</v>
      </c>
      <c r="KD84" s="25"/>
      <c r="KE84" s="92">
        <f t="shared" si="515"/>
        <v>0</v>
      </c>
      <c r="KF84" s="10">
        <f t="shared" si="516"/>
        <v>0</v>
      </c>
      <c r="KG84" s="119">
        <f t="shared" ref="KG84:KG101" si="681">JX84+KA84+KD84</f>
        <v>0</v>
      </c>
      <c r="KH84" s="25"/>
      <c r="KI84" s="92">
        <f t="shared" si="517"/>
        <v>0</v>
      </c>
      <c r="KJ84" s="10">
        <f t="shared" si="518"/>
        <v>0</v>
      </c>
      <c r="KK84" s="25"/>
      <c r="KL84" s="92">
        <f t="shared" si="519"/>
        <v>0</v>
      </c>
      <c r="KM84" s="10">
        <f t="shared" si="520"/>
        <v>0</v>
      </c>
      <c r="KN84" s="25"/>
      <c r="KO84" s="92">
        <f t="shared" si="521"/>
        <v>0</v>
      </c>
      <c r="KP84" s="10">
        <f t="shared" si="522"/>
        <v>0</v>
      </c>
      <c r="KQ84" s="119">
        <f t="shared" ref="KQ84:KQ101" si="682">KH84+KK84+KN84</f>
        <v>0</v>
      </c>
      <c r="KR84" s="25"/>
      <c r="KS84" s="92">
        <f t="shared" si="523"/>
        <v>0</v>
      </c>
      <c r="KT84" s="10">
        <f t="shared" si="524"/>
        <v>0</v>
      </c>
      <c r="KU84" s="25"/>
      <c r="KV84" s="92">
        <f t="shared" si="525"/>
        <v>0</v>
      </c>
      <c r="KW84" s="10">
        <f t="shared" si="526"/>
        <v>0</v>
      </c>
      <c r="KX84" s="25"/>
      <c r="KY84" s="92">
        <f t="shared" si="527"/>
        <v>0</v>
      </c>
      <c r="KZ84" s="10">
        <f t="shared" si="528"/>
        <v>0</v>
      </c>
      <c r="LA84" s="119">
        <f t="shared" ref="LA84:LA101" si="683">KR84+KU84+KX84</f>
        <v>0</v>
      </c>
      <c r="LC84" s="100">
        <f t="shared" si="482"/>
        <v>0</v>
      </c>
      <c r="LD84" s="100">
        <f t="shared" si="584"/>
        <v>0</v>
      </c>
    </row>
    <row r="85" spans="1:316" ht="15" hidden="1" customHeight="1" x14ac:dyDescent="0.25">
      <c r="A85" s="140" t="s">
        <v>182</v>
      </c>
      <c r="B85" s="12">
        <v>85000</v>
      </c>
      <c r="C85" s="12">
        <v>175000</v>
      </c>
      <c r="D85" s="25"/>
      <c r="E85" s="92">
        <f t="shared" si="585"/>
        <v>0</v>
      </c>
      <c r="F85" s="10">
        <f t="shared" si="446"/>
        <v>0</v>
      </c>
      <c r="G85" s="25"/>
      <c r="H85" s="92">
        <f t="shared" si="586"/>
        <v>0</v>
      </c>
      <c r="I85" s="10">
        <f t="shared" si="448"/>
        <v>0</v>
      </c>
      <c r="J85" s="25"/>
      <c r="K85" s="92">
        <f t="shared" si="587"/>
        <v>0</v>
      </c>
      <c r="L85" s="10">
        <f t="shared" si="450"/>
        <v>0</v>
      </c>
      <c r="M85" s="119">
        <f t="shared" si="451"/>
        <v>0</v>
      </c>
      <c r="N85" s="25"/>
      <c r="O85" s="92">
        <f t="shared" si="602"/>
        <v>0</v>
      </c>
      <c r="P85" s="10">
        <f t="shared" si="603"/>
        <v>0</v>
      </c>
      <c r="Q85" s="25"/>
      <c r="R85" s="92">
        <f t="shared" si="604"/>
        <v>0</v>
      </c>
      <c r="S85" s="10">
        <f t="shared" si="605"/>
        <v>0</v>
      </c>
      <c r="T85" s="25"/>
      <c r="U85" s="92">
        <f t="shared" si="606"/>
        <v>0</v>
      </c>
      <c r="V85" s="10">
        <f t="shared" si="665"/>
        <v>0</v>
      </c>
      <c r="W85" s="119">
        <f t="shared" si="452"/>
        <v>0</v>
      </c>
      <c r="X85" s="25"/>
      <c r="Y85" s="92">
        <f t="shared" si="607"/>
        <v>0</v>
      </c>
      <c r="Z85" s="10">
        <f t="shared" si="608"/>
        <v>0</v>
      </c>
      <c r="AA85" s="25"/>
      <c r="AB85" s="92">
        <f t="shared" si="609"/>
        <v>0</v>
      </c>
      <c r="AC85" s="10">
        <f t="shared" si="610"/>
        <v>0</v>
      </c>
      <c r="AD85" s="25"/>
      <c r="AE85" s="92">
        <f t="shared" si="611"/>
        <v>0</v>
      </c>
      <c r="AF85" s="10">
        <f t="shared" si="612"/>
        <v>0</v>
      </c>
      <c r="AG85" s="119">
        <f t="shared" si="453"/>
        <v>0</v>
      </c>
      <c r="AH85" s="25"/>
      <c r="AI85" s="92">
        <f t="shared" si="613"/>
        <v>0</v>
      </c>
      <c r="AJ85" s="10">
        <f t="shared" si="614"/>
        <v>0</v>
      </c>
      <c r="AK85" s="25"/>
      <c r="AL85" s="92">
        <f t="shared" si="615"/>
        <v>0</v>
      </c>
      <c r="AM85" s="10">
        <f t="shared" si="616"/>
        <v>0</v>
      </c>
      <c r="AN85" s="25"/>
      <c r="AO85" s="92">
        <f t="shared" si="617"/>
        <v>0</v>
      </c>
      <c r="AP85" s="10">
        <f t="shared" si="618"/>
        <v>0</v>
      </c>
      <c r="AQ85" s="119">
        <f t="shared" si="454"/>
        <v>0</v>
      </c>
      <c r="AR85" s="25"/>
      <c r="AS85" s="92">
        <f t="shared" si="619"/>
        <v>0</v>
      </c>
      <c r="AT85" s="10">
        <f t="shared" si="620"/>
        <v>0</v>
      </c>
      <c r="AU85" s="25"/>
      <c r="AV85" s="92">
        <f t="shared" si="621"/>
        <v>0</v>
      </c>
      <c r="AW85" s="10">
        <f t="shared" si="622"/>
        <v>0</v>
      </c>
      <c r="AX85" s="25"/>
      <c r="AY85" s="92">
        <f t="shared" si="623"/>
        <v>0</v>
      </c>
      <c r="AZ85" s="10">
        <f t="shared" si="624"/>
        <v>0</v>
      </c>
      <c r="BA85" s="119">
        <f t="shared" si="455"/>
        <v>0</v>
      </c>
      <c r="BB85" s="25"/>
      <c r="BC85" s="92">
        <f t="shared" si="625"/>
        <v>0</v>
      </c>
      <c r="BD85" s="10">
        <f t="shared" si="626"/>
        <v>0</v>
      </c>
      <c r="BE85" s="25"/>
      <c r="BF85" s="92">
        <f t="shared" si="627"/>
        <v>0</v>
      </c>
      <c r="BG85" s="10">
        <f t="shared" si="628"/>
        <v>0</v>
      </c>
      <c r="BH85" s="25"/>
      <c r="BI85" s="92">
        <f t="shared" si="629"/>
        <v>0</v>
      </c>
      <c r="BJ85" s="10">
        <f t="shared" si="630"/>
        <v>0</v>
      </c>
      <c r="BK85" s="119">
        <f t="shared" si="456"/>
        <v>0</v>
      </c>
      <c r="BL85" s="25"/>
      <c r="BM85" s="92">
        <f t="shared" si="631"/>
        <v>0</v>
      </c>
      <c r="BN85" s="10">
        <f t="shared" si="632"/>
        <v>0</v>
      </c>
      <c r="BO85" s="25"/>
      <c r="BP85" s="92">
        <f t="shared" si="633"/>
        <v>0</v>
      </c>
      <c r="BQ85" s="10">
        <f t="shared" si="634"/>
        <v>0</v>
      </c>
      <c r="BR85" s="25"/>
      <c r="BS85" s="92">
        <f t="shared" si="635"/>
        <v>0</v>
      </c>
      <c r="BT85" s="10">
        <f t="shared" si="636"/>
        <v>0</v>
      </c>
      <c r="BU85" s="119">
        <f t="shared" si="457"/>
        <v>0</v>
      </c>
      <c r="BV85" s="25"/>
      <c r="BW85" s="92">
        <f t="shared" si="637"/>
        <v>0</v>
      </c>
      <c r="BX85" s="10">
        <f t="shared" si="638"/>
        <v>0</v>
      </c>
      <c r="BY85" s="25"/>
      <c r="BZ85" s="92">
        <f t="shared" si="639"/>
        <v>0</v>
      </c>
      <c r="CA85" s="10">
        <f t="shared" si="640"/>
        <v>0</v>
      </c>
      <c r="CB85" s="25"/>
      <c r="CC85" s="92">
        <f t="shared" si="641"/>
        <v>0</v>
      </c>
      <c r="CD85" s="10">
        <f t="shared" si="642"/>
        <v>0</v>
      </c>
      <c r="CE85" s="119">
        <f t="shared" si="458"/>
        <v>0</v>
      </c>
      <c r="CF85" s="25"/>
      <c r="CG85" s="92">
        <f t="shared" si="643"/>
        <v>0</v>
      </c>
      <c r="CH85" s="10">
        <f t="shared" si="644"/>
        <v>0</v>
      </c>
      <c r="CI85" s="25"/>
      <c r="CJ85" s="92">
        <f t="shared" si="645"/>
        <v>0</v>
      </c>
      <c r="CK85" s="10">
        <f t="shared" si="646"/>
        <v>0</v>
      </c>
      <c r="CL85" s="25"/>
      <c r="CM85" s="92">
        <f t="shared" si="647"/>
        <v>0</v>
      </c>
      <c r="CN85" s="10">
        <f t="shared" si="648"/>
        <v>0</v>
      </c>
      <c r="CO85" s="119">
        <f t="shared" si="459"/>
        <v>0</v>
      </c>
      <c r="CP85" s="25"/>
      <c r="CQ85" s="92">
        <f t="shared" si="649"/>
        <v>0</v>
      </c>
      <c r="CR85" s="10">
        <f t="shared" si="650"/>
        <v>0</v>
      </c>
      <c r="CS85" s="25"/>
      <c r="CT85" s="92">
        <f t="shared" si="651"/>
        <v>0</v>
      </c>
      <c r="CU85" s="10">
        <f t="shared" si="652"/>
        <v>0</v>
      </c>
      <c r="CV85" s="25"/>
      <c r="CW85" s="92">
        <f t="shared" si="653"/>
        <v>0</v>
      </c>
      <c r="CX85" s="10">
        <f t="shared" si="654"/>
        <v>0</v>
      </c>
      <c r="CY85" s="119">
        <f t="shared" si="460"/>
        <v>0</v>
      </c>
      <c r="CZ85" s="25"/>
      <c r="DA85" s="92">
        <f t="shared" si="655"/>
        <v>0</v>
      </c>
      <c r="DB85" s="10">
        <f t="shared" si="656"/>
        <v>0</v>
      </c>
      <c r="DC85" s="25"/>
      <c r="DD85" s="92">
        <f t="shared" si="657"/>
        <v>0</v>
      </c>
      <c r="DE85" s="10">
        <f t="shared" si="658"/>
        <v>0</v>
      </c>
      <c r="DF85" s="25"/>
      <c r="DG85" s="92">
        <f t="shared" si="659"/>
        <v>0</v>
      </c>
      <c r="DH85" s="10">
        <f t="shared" si="660"/>
        <v>0</v>
      </c>
      <c r="DI85" s="119">
        <f t="shared" si="461"/>
        <v>0</v>
      </c>
      <c r="DJ85" s="25"/>
      <c r="DK85" s="92">
        <f t="shared" si="588"/>
        <v>0</v>
      </c>
      <c r="DL85" s="10">
        <f t="shared" si="589"/>
        <v>0</v>
      </c>
      <c r="DM85" s="25"/>
      <c r="DN85" s="92">
        <f t="shared" si="661"/>
        <v>0</v>
      </c>
      <c r="DO85" s="10">
        <f t="shared" si="662"/>
        <v>0</v>
      </c>
      <c r="DP85" s="25"/>
      <c r="DQ85" s="92">
        <f t="shared" si="663"/>
        <v>0</v>
      </c>
      <c r="DR85" s="10">
        <f t="shared" si="664"/>
        <v>0</v>
      </c>
      <c r="DS85" s="119">
        <f t="shared" si="462"/>
        <v>0</v>
      </c>
      <c r="DT85" s="25"/>
      <c r="DU85" s="92">
        <f t="shared" si="590"/>
        <v>0</v>
      </c>
      <c r="DV85" s="10">
        <f t="shared" si="591"/>
        <v>0</v>
      </c>
      <c r="DW85" s="25"/>
      <c r="DX85" s="92">
        <f t="shared" si="592"/>
        <v>0</v>
      </c>
      <c r="DY85" s="10">
        <f t="shared" si="593"/>
        <v>0</v>
      </c>
      <c r="DZ85" s="25"/>
      <c r="EA85" s="92">
        <f t="shared" si="594"/>
        <v>0</v>
      </c>
      <c r="EB85" s="10">
        <f t="shared" si="595"/>
        <v>0</v>
      </c>
      <c r="EC85" s="119">
        <f t="shared" si="666"/>
        <v>0</v>
      </c>
      <c r="ED85" s="25"/>
      <c r="EE85" s="92">
        <f t="shared" si="596"/>
        <v>0</v>
      </c>
      <c r="EF85" s="10">
        <f t="shared" si="597"/>
        <v>0</v>
      </c>
      <c r="EG85" s="25"/>
      <c r="EH85" s="92">
        <f t="shared" si="598"/>
        <v>0</v>
      </c>
      <c r="EI85" s="10">
        <f t="shared" si="599"/>
        <v>0</v>
      </c>
      <c r="EJ85" s="25"/>
      <c r="EK85" s="92">
        <f t="shared" si="600"/>
        <v>0</v>
      </c>
      <c r="EL85" s="10">
        <f t="shared" si="601"/>
        <v>0</v>
      </c>
      <c r="EM85" s="119">
        <f t="shared" si="667"/>
        <v>0</v>
      </c>
      <c r="EN85" s="25"/>
      <c r="EO85" s="92">
        <f t="shared" si="529"/>
        <v>0</v>
      </c>
      <c r="EP85" s="10">
        <f t="shared" si="530"/>
        <v>0</v>
      </c>
      <c r="EQ85" s="25"/>
      <c r="ER85" s="92">
        <f t="shared" si="531"/>
        <v>0</v>
      </c>
      <c r="ES85" s="10">
        <f t="shared" si="532"/>
        <v>0</v>
      </c>
      <c r="ET85" s="25"/>
      <c r="EU85" s="92">
        <f t="shared" si="225"/>
        <v>0</v>
      </c>
      <c r="EV85" s="10">
        <f t="shared" si="533"/>
        <v>0</v>
      </c>
      <c r="EW85" s="119">
        <f t="shared" si="668"/>
        <v>0</v>
      </c>
      <c r="EX85" s="25"/>
      <c r="EY85" s="92">
        <f t="shared" si="534"/>
        <v>0</v>
      </c>
      <c r="EZ85" s="10">
        <f t="shared" si="535"/>
        <v>0</v>
      </c>
      <c r="FA85" s="25"/>
      <c r="FB85" s="92">
        <f t="shared" si="536"/>
        <v>0</v>
      </c>
      <c r="FC85" s="10">
        <f t="shared" si="537"/>
        <v>0</v>
      </c>
      <c r="FD85" s="25"/>
      <c r="FE85" s="92">
        <f t="shared" si="538"/>
        <v>0</v>
      </c>
      <c r="FF85" s="10">
        <f t="shared" si="539"/>
        <v>0</v>
      </c>
      <c r="FG85" s="119">
        <f t="shared" si="669"/>
        <v>0</v>
      </c>
      <c r="FH85" s="25"/>
      <c r="FI85" s="92">
        <f t="shared" si="540"/>
        <v>0</v>
      </c>
      <c r="FJ85" s="10">
        <f t="shared" si="541"/>
        <v>0</v>
      </c>
      <c r="FK85" s="25"/>
      <c r="FL85" s="92">
        <f t="shared" si="542"/>
        <v>0</v>
      </c>
      <c r="FM85" s="10">
        <f t="shared" si="543"/>
        <v>0</v>
      </c>
      <c r="FN85" s="25"/>
      <c r="FO85" s="92">
        <f t="shared" si="544"/>
        <v>0</v>
      </c>
      <c r="FP85" s="10">
        <f t="shared" si="545"/>
        <v>0</v>
      </c>
      <c r="FQ85" s="119">
        <f t="shared" si="670"/>
        <v>0</v>
      </c>
      <c r="FR85" s="25"/>
      <c r="FS85" s="92">
        <f t="shared" si="546"/>
        <v>0</v>
      </c>
      <c r="FT85" s="10">
        <f t="shared" si="547"/>
        <v>0</v>
      </c>
      <c r="FU85" s="25"/>
      <c r="FV85" s="92">
        <f t="shared" si="548"/>
        <v>0</v>
      </c>
      <c r="FW85" s="10">
        <f t="shared" si="549"/>
        <v>0</v>
      </c>
      <c r="FX85" s="25"/>
      <c r="FY85" s="92">
        <f t="shared" si="550"/>
        <v>0</v>
      </c>
      <c r="FZ85" s="10">
        <f t="shared" si="551"/>
        <v>0</v>
      </c>
      <c r="GA85" s="119">
        <f t="shared" si="671"/>
        <v>0</v>
      </c>
      <c r="GB85" s="25"/>
      <c r="GC85" s="92">
        <f t="shared" si="552"/>
        <v>0</v>
      </c>
      <c r="GD85" s="10">
        <f t="shared" si="553"/>
        <v>0</v>
      </c>
      <c r="GE85" s="25"/>
      <c r="GF85" s="92">
        <f t="shared" si="554"/>
        <v>0</v>
      </c>
      <c r="GG85" s="10">
        <f t="shared" si="555"/>
        <v>0</v>
      </c>
      <c r="GH85" s="25"/>
      <c r="GI85" s="92">
        <f t="shared" si="556"/>
        <v>0</v>
      </c>
      <c r="GJ85" s="10">
        <f t="shared" si="557"/>
        <v>0</v>
      </c>
      <c r="GK85" s="119">
        <f t="shared" si="672"/>
        <v>0</v>
      </c>
      <c r="GL85" s="25"/>
      <c r="GM85" s="92">
        <f t="shared" si="558"/>
        <v>0</v>
      </c>
      <c r="GN85" s="10">
        <f t="shared" si="559"/>
        <v>0</v>
      </c>
      <c r="GO85" s="25"/>
      <c r="GP85" s="92">
        <f t="shared" si="560"/>
        <v>0</v>
      </c>
      <c r="GQ85" s="10">
        <f t="shared" si="561"/>
        <v>0</v>
      </c>
      <c r="GR85" s="25"/>
      <c r="GS85" s="92">
        <f t="shared" si="562"/>
        <v>0</v>
      </c>
      <c r="GT85" s="10">
        <f t="shared" si="563"/>
        <v>0</v>
      </c>
      <c r="GU85" s="119">
        <f t="shared" si="673"/>
        <v>0</v>
      </c>
      <c r="GV85" s="25"/>
      <c r="GW85" s="92">
        <f t="shared" si="564"/>
        <v>0</v>
      </c>
      <c r="GX85" s="10">
        <f t="shared" si="565"/>
        <v>0</v>
      </c>
      <c r="GY85" s="25"/>
      <c r="GZ85" s="92">
        <f t="shared" si="566"/>
        <v>0</v>
      </c>
      <c r="HA85" s="10">
        <f t="shared" si="567"/>
        <v>0</v>
      </c>
      <c r="HB85" s="25"/>
      <c r="HC85" s="92">
        <f t="shared" si="568"/>
        <v>0</v>
      </c>
      <c r="HD85" s="10">
        <f t="shared" si="569"/>
        <v>0</v>
      </c>
      <c r="HE85" s="119">
        <f t="shared" si="674"/>
        <v>0</v>
      </c>
      <c r="HF85" s="25"/>
      <c r="HG85" s="92">
        <f t="shared" si="570"/>
        <v>0</v>
      </c>
      <c r="HH85" s="10">
        <f t="shared" si="571"/>
        <v>0</v>
      </c>
      <c r="HI85" s="25"/>
      <c r="HJ85" s="92">
        <f t="shared" si="572"/>
        <v>0</v>
      </c>
      <c r="HK85" s="10">
        <f t="shared" si="573"/>
        <v>0</v>
      </c>
      <c r="HL85" s="25"/>
      <c r="HM85" s="92">
        <f t="shared" si="574"/>
        <v>0</v>
      </c>
      <c r="HN85" s="10">
        <f t="shared" si="575"/>
        <v>0</v>
      </c>
      <c r="HO85" s="119">
        <f t="shared" si="675"/>
        <v>0</v>
      </c>
      <c r="HP85" s="25"/>
      <c r="HQ85" s="92">
        <f t="shared" si="576"/>
        <v>0</v>
      </c>
      <c r="HR85" s="10">
        <f t="shared" si="577"/>
        <v>0</v>
      </c>
      <c r="HS85" s="25"/>
      <c r="HT85" s="92">
        <f t="shared" si="578"/>
        <v>0</v>
      </c>
      <c r="HU85" s="10">
        <f t="shared" si="579"/>
        <v>0</v>
      </c>
      <c r="HV85" s="25"/>
      <c r="HW85" s="92">
        <f t="shared" si="580"/>
        <v>0</v>
      </c>
      <c r="HX85" s="10">
        <f t="shared" si="581"/>
        <v>0</v>
      </c>
      <c r="HY85" s="119">
        <f t="shared" si="676"/>
        <v>0</v>
      </c>
      <c r="HZ85" s="25"/>
      <c r="IA85" s="92">
        <f t="shared" si="483"/>
        <v>0</v>
      </c>
      <c r="IB85" s="10">
        <f t="shared" si="484"/>
        <v>0</v>
      </c>
      <c r="IC85" s="25"/>
      <c r="ID85" s="92">
        <f t="shared" si="485"/>
        <v>0</v>
      </c>
      <c r="IE85" s="10">
        <f t="shared" si="486"/>
        <v>0</v>
      </c>
      <c r="IF85" s="25"/>
      <c r="IG85" s="92">
        <f t="shared" si="487"/>
        <v>0</v>
      </c>
      <c r="IH85" s="10">
        <f t="shared" si="488"/>
        <v>0</v>
      </c>
      <c r="II85" s="119">
        <f t="shared" si="677"/>
        <v>0</v>
      </c>
      <c r="IJ85" s="25"/>
      <c r="IK85" s="92">
        <f t="shared" si="489"/>
        <v>0</v>
      </c>
      <c r="IL85" s="10">
        <f t="shared" si="490"/>
        <v>0</v>
      </c>
      <c r="IM85" s="25"/>
      <c r="IN85" s="92">
        <f t="shared" si="491"/>
        <v>0</v>
      </c>
      <c r="IO85" s="10">
        <f t="shared" si="492"/>
        <v>0</v>
      </c>
      <c r="IP85" s="25"/>
      <c r="IQ85" s="92">
        <f t="shared" si="493"/>
        <v>0</v>
      </c>
      <c r="IR85" s="10">
        <f t="shared" si="494"/>
        <v>0</v>
      </c>
      <c r="IS85" s="119">
        <f t="shared" si="678"/>
        <v>0</v>
      </c>
      <c r="IT85" s="25"/>
      <c r="IU85" s="92">
        <f t="shared" si="495"/>
        <v>0</v>
      </c>
      <c r="IV85" s="10">
        <f t="shared" si="496"/>
        <v>0</v>
      </c>
      <c r="IW85" s="25"/>
      <c r="IX85" s="92">
        <f t="shared" si="497"/>
        <v>0</v>
      </c>
      <c r="IY85" s="10">
        <f t="shared" si="498"/>
        <v>0</v>
      </c>
      <c r="IZ85" s="25"/>
      <c r="JA85" s="92">
        <f t="shared" si="499"/>
        <v>0</v>
      </c>
      <c r="JB85" s="10">
        <f t="shared" si="500"/>
        <v>0</v>
      </c>
      <c r="JC85" s="119">
        <f t="shared" si="679"/>
        <v>0</v>
      </c>
      <c r="JD85" s="25"/>
      <c r="JE85" s="92">
        <f t="shared" si="501"/>
        <v>0</v>
      </c>
      <c r="JF85" s="10">
        <f t="shared" si="502"/>
        <v>0</v>
      </c>
      <c r="JG85" s="25"/>
      <c r="JH85" s="92">
        <f t="shared" si="503"/>
        <v>0</v>
      </c>
      <c r="JI85" s="10">
        <f t="shared" si="504"/>
        <v>0</v>
      </c>
      <c r="JJ85" s="25"/>
      <c r="JK85" s="92">
        <f t="shared" si="582"/>
        <v>0</v>
      </c>
      <c r="JL85" s="10">
        <f t="shared" si="583"/>
        <v>0</v>
      </c>
      <c r="JM85" s="119">
        <f t="shared" si="680"/>
        <v>0</v>
      </c>
      <c r="JN85" s="25"/>
      <c r="JO85" s="92">
        <f t="shared" si="505"/>
        <v>0</v>
      </c>
      <c r="JP85" s="10">
        <f t="shared" si="506"/>
        <v>0</v>
      </c>
      <c r="JQ85" s="25"/>
      <c r="JR85" s="92">
        <f t="shared" si="507"/>
        <v>0</v>
      </c>
      <c r="JS85" s="10">
        <f t="shared" si="508"/>
        <v>0</v>
      </c>
      <c r="JT85" s="25"/>
      <c r="JU85" s="92">
        <f t="shared" si="509"/>
        <v>0</v>
      </c>
      <c r="JV85" s="10">
        <f t="shared" si="510"/>
        <v>0</v>
      </c>
      <c r="JW85" s="119">
        <f t="shared" si="481"/>
        <v>0</v>
      </c>
      <c r="JX85" s="25"/>
      <c r="JY85" s="92">
        <f t="shared" si="511"/>
        <v>0</v>
      </c>
      <c r="JZ85" s="10">
        <f t="shared" si="512"/>
        <v>0</v>
      </c>
      <c r="KA85" s="25"/>
      <c r="KB85" s="92">
        <f t="shared" si="513"/>
        <v>0</v>
      </c>
      <c r="KC85" s="10">
        <f t="shared" si="514"/>
        <v>0</v>
      </c>
      <c r="KD85" s="25"/>
      <c r="KE85" s="92">
        <f t="shared" si="515"/>
        <v>0</v>
      </c>
      <c r="KF85" s="10">
        <f t="shared" si="516"/>
        <v>0</v>
      </c>
      <c r="KG85" s="119">
        <f t="shared" si="681"/>
        <v>0</v>
      </c>
      <c r="KH85" s="25"/>
      <c r="KI85" s="92">
        <f t="shared" si="517"/>
        <v>0</v>
      </c>
      <c r="KJ85" s="10">
        <f t="shared" si="518"/>
        <v>0</v>
      </c>
      <c r="KK85" s="25"/>
      <c r="KL85" s="92">
        <f t="shared" si="519"/>
        <v>0</v>
      </c>
      <c r="KM85" s="10">
        <f t="shared" si="520"/>
        <v>0</v>
      </c>
      <c r="KN85" s="25"/>
      <c r="KO85" s="92">
        <f t="shared" si="521"/>
        <v>0</v>
      </c>
      <c r="KP85" s="10">
        <f t="shared" si="522"/>
        <v>0</v>
      </c>
      <c r="KQ85" s="119">
        <f t="shared" si="682"/>
        <v>0</v>
      </c>
      <c r="KR85" s="25"/>
      <c r="KS85" s="92">
        <f t="shared" si="523"/>
        <v>0</v>
      </c>
      <c r="KT85" s="10">
        <f t="shared" si="524"/>
        <v>0</v>
      </c>
      <c r="KU85" s="25"/>
      <c r="KV85" s="92">
        <f t="shared" si="525"/>
        <v>0</v>
      </c>
      <c r="KW85" s="10">
        <f t="shared" si="526"/>
        <v>0</v>
      </c>
      <c r="KX85" s="25"/>
      <c r="KY85" s="92">
        <f t="shared" si="527"/>
        <v>0</v>
      </c>
      <c r="KZ85" s="10">
        <f t="shared" si="528"/>
        <v>0</v>
      </c>
      <c r="LA85" s="119">
        <f t="shared" si="683"/>
        <v>0</v>
      </c>
      <c r="LC85" s="100">
        <f t="shared" si="482"/>
        <v>0</v>
      </c>
      <c r="LD85" s="100">
        <f t="shared" si="584"/>
        <v>0</v>
      </c>
    </row>
    <row r="86" spans="1:316" ht="15" customHeight="1" x14ac:dyDescent="0.25">
      <c r="A86" s="119" t="s">
        <v>195</v>
      </c>
      <c r="B86" s="12">
        <v>85000</v>
      </c>
      <c r="C86" s="12">
        <v>175000</v>
      </c>
      <c r="D86" s="25"/>
      <c r="E86" s="92">
        <f t="shared" si="585"/>
        <v>0</v>
      </c>
      <c r="F86" s="10">
        <f t="shared" si="446"/>
        <v>0</v>
      </c>
      <c r="G86" s="25"/>
      <c r="H86" s="92">
        <f t="shared" si="586"/>
        <v>0</v>
      </c>
      <c r="I86" s="10">
        <f t="shared" si="448"/>
        <v>0</v>
      </c>
      <c r="J86" s="25"/>
      <c r="K86" s="92">
        <f t="shared" si="587"/>
        <v>0</v>
      </c>
      <c r="L86" s="10">
        <f t="shared" si="450"/>
        <v>0</v>
      </c>
      <c r="M86" s="119">
        <f t="shared" si="451"/>
        <v>0</v>
      </c>
      <c r="N86" s="25"/>
      <c r="O86" s="92">
        <f t="shared" si="602"/>
        <v>0</v>
      </c>
      <c r="P86" s="10">
        <f t="shared" si="603"/>
        <v>0</v>
      </c>
      <c r="Q86" s="25"/>
      <c r="R86" s="92">
        <f t="shared" si="604"/>
        <v>0</v>
      </c>
      <c r="S86" s="10">
        <f t="shared" si="605"/>
        <v>0</v>
      </c>
      <c r="T86" s="25"/>
      <c r="U86" s="92">
        <f t="shared" si="606"/>
        <v>0</v>
      </c>
      <c r="V86" s="10">
        <f t="shared" si="665"/>
        <v>0</v>
      </c>
      <c r="W86" s="119">
        <f t="shared" si="452"/>
        <v>0</v>
      </c>
      <c r="X86" s="25"/>
      <c r="Y86" s="92">
        <f t="shared" si="607"/>
        <v>0</v>
      </c>
      <c r="Z86" s="10">
        <f t="shared" si="608"/>
        <v>0</v>
      </c>
      <c r="AA86" s="25"/>
      <c r="AB86" s="92">
        <f t="shared" si="609"/>
        <v>0</v>
      </c>
      <c r="AC86" s="10">
        <f t="shared" si="610"/>
        <v>0</v>
      </c>
      <c r="AD86" s="25"/>
      <c r="AE86" s="92">
        <f t="shared" si="611"/>
        <v>0</v>
      </c>
      <c r="AF86" s="10">
        <f t="shared" si="612"/>
        <v>0</v>
      </c>
      <c r="AG86" s="119">
        <f t="shared" si="453"/>
        <v>0</v>
      </c>
      <c r="AH86" s="25"/>
      <c r="AI86" s="92">
        <f t="shared" si="613"/>
        <v>0</v>
      </c>
      <c r="AJ86" s="10">
        <f t="shared" si="614"/>
        <v>0</v>
      </c>
      <c r="AK86" s="25"/>
      <c r="AL86" s="92">
        <f t="shared" si="615"/>
        <v>0</v>
      </c>
      <c r="AM86" s="10">
        <f t="shared" si="616"/>
        <v>0</v>
      </c>
      <c r="AN86" s="25"/>
      <c r="AO86" s="92">
        <f t="shared" si="617"/>
        <v>0</v>
      </c>
      <c r="AP86" s="10">
        <f t="shared" si="618"/>
        <v>0</v>
      </c>
      <c r="AQ86" s="119">
        <f t="shared" si="454"/>
        <v>0</v>
      </c>
      <c r="AR86" s="25"/>
      <c r="AS86" s="92">
        <f t="shared" si="619"/>
        <v>0</v>
      </c>
      <c r="AT86" s="10">
        <f t="shared" si="620"/>
        <v>0</v>
      </c>
      <c r="AU86" s="25"/>
      <c r="AV86" s="92">
        <f t="shared" si="621"/>
        <v>0</v>
      </c>
      <c r="AW86" s="10">
        <f t="shared" si="622"/>
        <v>0</v>
      </c>
      <c r="AX86" s="25"/>
      <c r="AY86" s="92">
        <f t="shared" si="623"/>
        <v>0</v>
      </c>
      <c r="AZ86" s="10">
        <f t="shared" si="624"/>
        <v>0</v>
      </c>
      <c r="BA86" s="119">
        <f t="shared" si="455"/>
        <v>0</v>
      </c>
      <c r="BB86" s="25">
        <v>1</v>
      </c>
      <c r="BC86" s="92">
        <f t="shared" si="625"/>
        <v>85000</v>
      </c>
      <c r="BD86" s="10">
        <f t="shared" si="626"/>
        <v>175000</v>
      </c>
      <c r="BE86" s="25"/>
      <c r="BF86" s="92">
        <f t="shared" si="627"/>
        <v>0</v>
      </c>
      <c r="BG86" s="10">
        <f t="shared" si="628"/>
        <v>0</v>
      </c>
      <c r="BH86" s="25"/>
      <c r="BI86" s="92">
        <f t="shared" si="629"/>
        <v>0</v>
      </c>
      <c r="BJ86" s="10">
        <f t="shared" si="630"/>
        <v>0</v>
      </c>
      <c r="BK86" s="119">
        <f t="shared" si="456"/>
        <v>1</v>
      </c>
      <c r="BL86" s="25"/>
      <c r="BM86" s="92">
        <f t="shared" si="631"/>
        <v>0</v>
      </c>
      <c r="BN86" s="10">
        <f t="shared" si="632"/>
        <v>0</v>
      </c>
      <c r="BO86" s="25"/>
      <c r="BP86" s="92">
        <f t="shared" si="633"/>
        <v>0</v>
      </c>
      <c r="BQ86" s="10">
        <f t="shared" si="634"/>
        <v>0</v>
      </c>
      <c r="BR86" s="25"/>
      <c r="BS86" s="92">
        <f t="shared" si="635"/>
        <v>0</v>
      </c>
      <c r="BT86" s="10">
        <f t="shared" si="636"/>
        <v>0</v>
      </c>
      <c r="BU86" s="119">
        <f t="shared" si="457"/>
        <v>0</v>
      </c>
      <c r="BV86" s="25"/>
      <c r="BW86" s="92">
        <f t="shared" si="637"/>
        <v>0</v>
      </c>
      <c r="BX86" s="10">
        <f t="shared" si="638"/>
        <v>0</v>
      </c>
      <c r="BY86" s="25"/>
      <c r="BZ86" s="92">
        <f t="shared" si="639"/>
        <v>0</v>
      </c>
      <c r="CA86" s="10">
        <f t="shared" si="640"/>
        <v>0</v>
      </c>
      <c r="CB86" s="25"/>
      <c r="CC86" s="92">
        <f t="shared" si="641"/>
        <v>0</v>
      </c>
      <c r="CD86" s="10">
        <f t="shared" si="642"/>
        <v>0</v>
      </c>
      <c r="CE86" s="119">
        <f t="shared" si="458"/>
        <v>0</v>
      </c>
      <c r="CF86" s="25"/>
      <c r="CG86" s="92">
        <f t="shared" si="643"/>
        <v>0</v>
      </c>
      <c r="CH86" s="10">
        <f t="shared" si="644"/>
        <v>0</v>
      </c>
      <c r="CI86" s="25"/>
      <c r="CJ86" s="92">
        <f t="shared" si="645"/>
        <v>0</v>
      </c>
      <c r="CK86" s="10">
        <f t="shared" si="646"/>
        <v>0</v>
      </c>
      <c r="CL86" s="25"/>
      <c r="CM86" s="92">
        <f t="shared" si="647"/>
        <v>0</v>
      </c>
      <c r="CN86" s="10">
        <f t="shared" si="648"/>
        <v>0</v>
      </c>
      <c r="CO86" s="119">
        <f t="shared" si="459"/>
        <v>0</v>
      </c>
      <c r="CP86" s="25">
        <v>1</v>
      </c>
      <c r="CQ86" s="92">
        <f t="shared" si="649"/>
        <v>85000</v>
      </c>
      <c r="CR86" s="10">
        <f t="shared" si="650"/>
        <v>175000</v>
      </c>
      <c r="CS86" s="25"/>
      <c r="CT86" s="92">
        <f t="shared" si="651"/>
        <v>0</v>
      </c>
      <c r="CU86" s="10">
        <f t="shared" si="652"/>
        <v>0</v>
      </c>
      <c r="CV86" s="25"/>
      <c r="CW86" s="92">
        <f t="shared" si="653"/>
        <v>0</v>
      </c>
      <c r="CX86" s="10">
        <f t="shared" si="654"/>
        <v>0</v>
      </c>
      <c r="CY86" s="119">
        <f t="shared" si="460"/>
        <v>1</v>
      </c>
      <c r="CZ86" s="25"/>
      <c r="DA86" s="92">
        <f t="shared" si="655"/>
        <v>0</v>
      </c>
      <c r="DB86" s="10">
        <f t="shared" si="656"/>
        <v>0</v>
      </c>
      <c r="DC86" s="25">
        <f>1</f>
        <v>1</v>
      </c>
      <c r="DD86" s="92">
        <f t="shared" si="657"/>
        <v>85000</v>
      </c>
      <c r="DE86" s="10">
        <f t="shared" si="658"/>
        <v>175000</v>
      </c>
      <c r="DF86" s="25"/>
      <c r="DG86" s="92">
        <f t="shared" si="659"/>
        <v>0</v>
      </c>
      <c r="DH86" s="10">
        <f t="shared" si="660"/>
        <v>0</v>
      </c>
      <c r="DI86" s="119">
        <f t="shared" si="461"/>
        <v>1</v>
      </c>
      <c r="DJ86" s="25"/>
      <c r="DK86" s="92">
        <f t="shared" si="588"/>
        <v>0</v>
      </c>
      <c r="DL86" s="10">
        <f t="shared" si="589"/>
        <v>0</v>
      </c>
      <c r="DM86" s="25"/>
      <c r="DN86" s="92">
        <f t="shared" si="661"/>
        <v>0</v>
      </c>
      <c r="DO86" s="10">
        <f t="shared" si="662"/>
        <v>0</v>
      </c>
      <c r="DP86" s="25"/>
      <c r="DQ86" s="92">
        <f t="shared" si="663"/>
        <v>0</v>
      </c>
      <c r="DR86" s="10">
        <f t="shared" si="664"/>
        <v>0</v>
      </c>
      <c r="DS86" s="119">
        <f t="shared" si="462"/>
        <v>0</v>
      </c>
      <c r="DT86" s="25"/>
      <c r="DU86" s="92">
        <f t="shared" si="590"/>
        <v>0</v>
      </c>
      <c r="DV86" s="10">
        <f t="shared" si="591"/>
        <v>0</v>
      </c>
      <c r="DW86" s="25"/>
      <c r="DX86" s="92">
        <f t="shared" si="592"/>
        <v>0</v>
      </c>
      <c r="DY86" s="10">
        <f t="shared" si="593"/>
        <v>0</v>
      </c>
      <c r="DZ86" s="25"/>
      <c r="EA86" s="92">
        <f t="shared" si="594"/>
        <v>0</v>
      </c>
      <c r="EB86" s="10">
        <f t="shared" si="595"/>
        <v>0</v>
      </c>
      <c r="EC86" s="119">
        <f t="shared" si="666"/>
        <v>0</v>
      </c>
      <c r="ED86" s="25"/>
      <c r="EE86" s="92">
        <f t="shared" si="596"/>
        <v>0</v>
      </c>
      <c r="EF86" s="10">
        <f t="shared" si="597"/>
        <v>0</v>
      </c>
      <c r="EG86" s="25"/>
      <c r="EH86" s="92">
        <f t="shared" si="598"/>
        <v>0</v>
      </c>
      <c r="EI86" s="10">
        <f t="shared" si="599"/>
        <v>0</v>
      </c>
      <c r="EJ86" s="25"/>
      <c r="EK86" s="92">
        <f t="shared" si="600"/>
        <v>0</v>
      </c>
      <c r="EL86" s="10">
        <f t="shared" si="601"/>
        <v>0</v>
      </c>
      <c r="EM86" s="119">
        <f t="shared" si="667"/>
        <v>0</v>
      </c>
      <c r="EN86" s="25">
        <v>1</v>
      </c>
      <c r="EO86" s="92">
        <f t="shared" si="529"/>
        <v>85000</v>
      </c>
      <c r="EP86" s="10">
        <f t="shared" si="530"/>
        <v>175000</v>
      </c>
      <c r="EQ86" s="25"/>
      <c r="ER86" s="92">
        <f t="shared" si="531"/>
        <v>0</v>
      </c>
      <c r="ES86" s="10">
        <f t="shared" si="532"/>
        <v>0</v>
      </c>
      <c r="ET86" s="25"/>
      <c r="EU86" s="92">
        <f t="shared" si="225"/>
        <v>0</v>
      </c>
      <c r="EV86" s="10">
        <f t="shared" si="533"/>
        <v>0</v>
      </c>
      <c r="EW86" s="119">
        <f t="shared" si="668"/>
        <v>1</v>
      </c>
      <c r="EX86" s="25"/>
      <c r="EY86" s="92">
        <f t="shared" si="534"/>
        <v>0</v>
      </c>
      <c r="EZ86" s="10">
        <f t="shared" si="535"/>
        <v>0</v>
      </c>
      <c r="FA86" s="25"/>
      <c r="FB86" s="92">
        <f t="shared" si="536"/>
        <v>0</v>
      </c>
      <c r="FC86" s="10">
        <f t="shared" si="537"/>
        <v>0</v>
      </c>
      <c r="FD86" s="25"/>
      <c r="FE86" s="92">
        <f t="shared" si="538"/>
        <v>0</v>
      </c>
      <c r="FF86" s="10">
        <f t="shared" si="539"/>
        <v>0</v>
      </c>
      <c r="FG86" s="119">
        <f t="shared" si="669"/>
        <v>0</v>
      </c>
      <c r="FH86" s="25"/>
      <c r="FI86" s="92">
        <f t="shared" si="540"/>
        <v>0</v>
      </c>
      <c r="FJ86" s="10">
        <f t="shared" si="541"/>
        <v>0</v>
      </c>
      <c r="FK86" s="25"/>
      <c r="FL86" s="92">
        <f t="shared" si="542"/>
        <v>0</v>
      </c>
      <c r="FM86" s="10">
        <f t="shared" si="543"/>
        <v>0</v>
      </c>
      <c r="FN86" s="25"/>
      <c r="FO86" s="92">
        <f t="shared" si="544"/>
        <v>0</v>
      </c>
      <c r="FP86" s="10">
        <f t="shared" si="545"/>
        <v>0</v>
      </c>
      <c r="FQ86" s="119">
        <f t="shared" si="670"/>
        <v>0</v>
      </c>
      <c r="FR86" s="25"/>
      <c r="FS86" s="92">
        <f t="shared" si="546"/>
        <v>0</v>
      </c>
      <c r="FT86" s="10">
        <f t="shared" si="547"/>
        <v>0</v>
      </c>
      <c r="FU86" s="25"/>
      <c r="FV86" s="92">
        <f t="shared" si="548"/>
        <v>0</v>
      </c>
      <c r="FW86" s="10">
        <f t="shared" si="549"/>
        <v>0</v>
      </c>
      <c r="FX86" s="25"/>
      <c r="FY86" s="92">
        <f t="shared" si="550"/>
        <v>0</v>
      </c>
      <c r="FZ86" s="10">
        <f t="shared" si="551"/>
        <v>0</v>
      </c>
      <c r="GA86" s="119">
        <f t="shared" si="671"/>
        <v>0</v>
      </c>
      <c r="GB86" s="25"/>
      <c r="GC86" s="92">
        <f t="shared" si="552"/>
        <v>0</v>
      </c>
      <c r="GD86" s="10">
        <f t="shared" si="553"/>
        <v>0</v>
      </c>
      <c r="GE86" s="25"/>
      <c r="GF86" s="92">
        <f t="shared" si="554"/>
        <v>0</v>
      </c>
      <c r="GG86" s="10">
        <f t="shared" si="555"/>
        <v>0</v>
      </c>
      <c r="GH86" s="25"/>
      <c r="GI86" s="92">
        <f t="shared" si="556"/>
        <v>0</v>
      </c>
      <c r="GJ86" s="10">
        <f t="shared" si="557"/>
        <v>0</v>
      </c>
      <c r="GK86" s="119">
        <f t="shared" si="672"/>
        <v>0</v>
      </c>
      <c r="GL86" s="25"/>
      <c r="GM86" s="92">
        <f t="shared" si="558"/>
        <v>0</v>
      </c>
      <c r="GN86" s="10">
        <f t="shared" si="559"/>
        <v>0</v>
      </c>
      <c r="GO86" s="25"/>
      <c r="GP86" s="92">
        <f t="shared" si="560"/>
        <v>0</v>
      </c>
      <c r="GQ86" s="10">
        <f t="shared" si="561"/>
        <v>0</v>
      </c>
      <c r="GR86" s="25"/>
      <c r="GS86" s="92">
        <f t="shared" si="562"/>
        <v>0</v>
      </c>
      <c r="GT86" s="10">
        <f t="shared" si="563"/>
        <v>0</v>
      </c>
      <c r="GU86" s="119">
        <f t="shared" si="673"/>
        <v>0</v>
      </c>
      <c r="GV86" s="25"/>
      <c r="GW86" s="92">
        <f t="shared" si="564"/>
        <v>0</v>
      </c>
      <c r="GX86" s="10">
        <f t="shared" si="565"/>
        <v>0</v>
      </c>
      <c r="GY86" s="25"/>
      <c r="GZ86" s="92">
        <f t="shared" si="566"/>
        <v>0</v>
      </c>
      <c r="HA86" s="10">
        <f t="shared" si="567"/>
        <v>0</v>
      </c>
      <c r="HB86" s="25"/>
      <c r="HC86" s="92">
        <f t="shared" si="568"/>
        <v>0</v>
      </c>
      <c r="HD86" s="10">
        <f t="shared" si="569"/>
        <v>0</v>
      </c>
      <c r="HE86" s="119">
        <f t="shared" si="674"/>
        <v>0</v>
      </c>
      <c r="HF86" s="25"/>
      <c r="HG86" s="92">
        <f t="shared" si="570"/>
        <v>0</v>
      </c>
      <c r="HH86" s="10">
        <f t="shared" si="571"/>
        <v>0</v>
      </c>
      <c r="HI86" s="25"/>
      <c r="HJ86" s="92">
        <f t="shared" si="572"/>
        <v>0</v>
      </c>
      <c r="HK86" s="10">
        <f t="shared" si="573"/>
        <v>0</v>
      </c>
      <c r="HL86" s="25"/>
      <c r="HM86" s="92">
        <f t="shared" si="574"/>
        <v>0</v>
      </c>
      <c r="HN86" s="10">
        <f t="shared" si="575"/>
        <v>0</v>
      </c>
      <c r="HO86" s="119">
        <f t="shared" si="675"/>
        <v>0</v>
      </c>
      <c r="HP86" s="25"/>
      <c r="HQ86" s="92">
        <f t="shared" si="576"/>
        <v>0</v>
      </c>
      <c r="HR86" s="10">
        <f t="shared" si="577"/>
        <v>0</v>
      </c>
      <c r="HS86" s="25"/>
      <c r="HT86" s="92">
        <f t="shared" si="578"/>
        <v>0</v>
      </c>
      <c r="HU86" s="10">
        <f t="shared" si="579"/>
        <v>0</v>
      </c>
      <c r="HV86" s="25"/>
      <c r="HW86" s="92">
        <f t="shared" si="580"/>
        <v>0</v>
      </c>
      <c r="HX86" s="10">
        <f t="shared" si="581"/>
        <v>0</v>
      </c>
      <c r="HY86" s="119">
        <f t="shared" si="676"/>
        <v>0</v>
      </c>
      <c r="HZ86" s="25"/>
      <c r="IA86" s="92">
        <f t="shared" si="483"/>
        <v>0</v>
      </c>
      <c r="IB86" s="10">
        <f t="shared" si="484"/>
        <v>0</v>
      </c>
      <c r="IC86" s="25">
        <v>1</v>
      </c>
      <c r="ID86" s="92">
        <f t="shared" si="485"/>
        <v>85000</v>
      </c>
      <c r="IE86" s="10">
        <f t="shared" si="486"/>
        <v>175000</v>
      </c>
      <c r="IF86" s="25"/>
      <c r="IG86" s="92">
        <f t="shared" si="487"/>
        <v>0</v>
      </c>
      <c r="IH86" s="10">
        <f t="shared" si="488"/>
        <v>0</v>
      </c>
      <c r="II86" s="119">
        <f t="shared" si="677"/>
        <v>1</v>
      </c>
      <c r="IJ86" s="25"/>
      <c r="IK86" s="92">
        <f t="shared" si="489"/>
        <v>0</v>
      </c>
      <c r="IL86" s="10">
        <f t="shared" si="490"/>
        <v>0</v>
      </c>
      <c r="IM86" s="25"/>
      <c r="IN86" s="92">
        <f t="shared" si="491"/>
        <v>0</v>
      </c>
      <c r="IO86" s="10">
        <f t="shared" si="492"/>
        <v>0</v>
      </c>
      <c r="IP86" s="25"/>
      <c r="IQ86" s="92">
        <f t="shared" si="493"/>
        <v>0</v>
      </c>
      <c r="IR86" s="10">
        <f t="shared" si="494"/>
        <v>0</v>
      </c>
      <c r="IS86" s="119">
        <f t="shared" si="678"/>
        <v>0</v>
      </c>
      <c r="IT86" s="25"/>
      <c r="IU86" s="92">
        <f t="shared" si="495"/>
        <v>0</v>
      </c>
      <c r="IV86" s="10">
        <f t="shared" si="496"/>
        <v>0</v>
      </c>
      <c r="IW86" s="25"/>
      <c r="IX86" s="92">
        <f t="shared" si="497"/>
        <v>0</v>
      </c>
      <c r="IY86" s="10">
        <f t="shared" si="498"/>
        <v>0</v>
      </c>
      <c r="IZ86" s="25"/>
      <c r="JA86" s="92">
        <f t="shared" si="499"/>
        <v>0</v>
      </c>
      <c r="JB86" s="10">
        <f t="shared" si="500"/>
        <v>0</v>
      </c>
      <c r="JC86" s="119">
        <f t="shared" si="679"/>
        <v>0</v>
      </c>
      <c r="JD86" s="25"/>
      <c r="JE86" s="92">
        <f t="shared" si="501"/>
        <v>0</v>
      </c>
      <c r="JF86" s="10">
        <f t="shared" si="502"/>
        <v>0</v>
      </c>
      <c r="JG86" s="25"/>
      <c r="JH86" s="92">
        <f t="shared" si="503"/>
        <v>0</v>
      </c>
      <c r="JI86" s="10">
        <f t="shared" si="504"/>
        <v>0</v>
      </c>
      <c r="JJ86" s="25"/>
      <c r="JK86" s="92">
        <f t="shared" si="582"/>
        <v>0</v>
      </c>
      <c r="JL86" s="10">
        <f t="shared" si="583"/>
        <v>0</v>
      </c>
      <c r="JM86" s="119">
        <f t="shared" si="680"/>
        <v>0</v>
      </c>
      <c r="JN86" s="25"/>
      <c r="JO86" s="92">
        <f t="shared" si="505"/>
        <v>0</v>
      </c>
      <c r="JP86" s="10">
        <f t="shared" si="506"/>
        <v>0</v>
      </c>
      <c r="JQ86" s="25"/>
      <c r="JR86" s="92">
        <f t="shared" si="507"/>
        <v>0</v>
      </c>
      <c r="JS86" s="10">
        <f t="shared" si="508"/>
        <v>0</v>
      </c>
      <c r="JT86" s="25"/>
      <c r="JU86" s="92">
        <f t="shared" si="509"/>
        <v>0</v>
      </c>
      <c r="JV86" s="10">
        <f t="shared" si="510"/>
        <v>0</v>
      </c>
      <c r="JW86" s="119">
        <f t="shared" si="481"/>
        <v>0</v>
      </c>
      <c r="JX86" s="25"/>
      <c r="JY86" s="92">
        <f t="shared" si="511"/>
        <v>0</v>
      </c>
      <c r="JZ86" s="10">
        <f t="shared" si="512"/>
        <v>0</v>
      </c>
      <c r="KA86" s="25"/>
      <c r="KB86" s="92">
        <f t="shared" si="513"/>
        <v>0</v>
      </c>
      <c r="KC86" s="10">
        <f t="shared" si="514"/>
        <v>0</v>
      </c>
      <c r="KD86" s="25"/>
      <c r="KE86" s="92">
        <f t="shared" si="515"/>
        <v>0</v>
      </c>
      <c r="KF86" s="10">
        <f t="shared" si="516"/>
        <v>0</v>
      </c>
      <c r="KG86" s="119">
        <f t="shared" si="681"/>
        <v>0</v>
      </c>
      <c r="KH86" s="25"/>
      <c r="KI86" s="92">
        <f t="shared" si="517"/>
        <v>0</v>
      </c>
      <c r="KJ86" s="10">
        <f t="shared" si="518"/>
        <v>0</v>
      </c>
      <c r="KK86" s="25"/>
      <c r="KL86" s="92">
        <f t="shared" si="519"/>
        <v>0</v>
      </c>
      <c r="KM86" s="10">
        <f t="shared" si="520"/>
        <v>0</v>
      </c>
      <c r="KN86" s="25"/>
      <c r="KO86" s="92">
        <f t="shared" si="521"/>
        <v>0</v>
      </c>
      <c r="KP86" s="10">
        <f t="shared" si="522"/>
        <v>0</v>
      </c>
      <c r="KQ86" s="119">
        <f t="shared" si="682"/>
        <v>0</v>
      </c>
      <c r="KR86" s="25"/>
      <c r="KS86" s="92">
        <f t="shared" si="523"/>
        <v>0</v>
      </c>
      <c r="KT86" s="10">
        <f t="shared" si="524"/>
        <v>0</v>
      </c>
      <c r="KU86" s="25"/>
      <c r="KV86" s="92">
        <f t="shared" si="525"/>
        <v>0</v>
      </c>
      <c r="KW86" s="10">
        <f t="shared" si="526"/>
        <v>0</v>
      </c>
      <c r="KX86" s="25"/>
      <c r="KY86" s="92">
        <f t="shared" si="527"/>
        <v>0</v>
      </c>
      <c r="KZ86" s="10">
        <f t="shared" si="528"/>
        <v>0</v>
      </c>
      <c r="LA86" s="119">
        <f t="shared" si="683"/>
        <v>0</v>
      </c>
      <c r="LC86" s="100">
        <f t="shared" si="482"/>
        <v>5</v>
      </c>
      <c r="LD86" s="100">
        <f t="shared" si="584"/>
        <v>875000</v>
      </c>
    </row>
    <row r="87" spans="1:316" x14ac:dyDescent="0.25">
      <c r="A87" s="25" t="s">
        <v>129</v>
      </c>
      <c r="B87" s="12">
        <v>75000</v>
      </c>
      <c r="C87" s="12">
        <v>150000</v>
      </c>
      <c r="D87" s="25"/>
      <c r="E87" s="92">
        <f t="shared" si="585"/>
        <v>0</v>
      </c>
      <c r="F87" s="10">
        <f t="shared" si="446"/>
        <v>0</v>
      </c>
      <c r="G87" s="25"/>
      <c r="H87" s="92">
        <f t="shared" si="586"/>
        <v>0</v>
      </c>
      <c r="I87" s="10">
        <f t="shared" si="448"/>
        <v>0</v>
      </c>
      <c r="J87" s="25"/>
      <c r="K87" s="92">
        <f t="shared" si="587"/>
        <v>0</v>
      </c>
      <c r="L87" s="10">
        <f t="shared" si="450"/>
        <v>0</v>
      </c>
      <c r="M87" s="119">
        <f t="shared" si="451"/>
        <v>0</v>
      </c>
      <c r="N87" s="25"/>
      <c r="O87" s="92">
        <f t="shared" si="602"/>
        <v>0</v>
      </c>
      <c r="P87" s="10">
        <f t="shared" si="603"/>
        <v>0</v>
      </c>
      <c r="Q87" s="25"/>
      <c r="R87" s="92">
        <f t="shared" si="604"/>
        <v>0</v>
      </c>
      <c r="S87" s="10">
        <f t="shared" si="605"/>
        <v>0</v>
      </c>
      <c r="T87" s="25"/>
      <c r="U87" s="92">
        <f t="shared" si="606"/>
        <v>0</v>
      </c>
      <c r="V87" s="10">
        <f t="shared" si="665"/>
        <v>0</v>
      </c>
      <c r="W87" s="119">
        <f t="shared" si="452"/>
        <v>0</v>
      </c>
      <c r="X87" s="25"/>
      <c r="Y87" s="92">
        <f t="shared" si="607"/>
        <v>0</v>
      </c>
      <c r="Z87" s="10">
        <f t="shared" si="608"/>
        <v>0</v>
      </c>
      <c r="AA87" s="25"/>
      <c r="AB87" s="92">
        <f t="shared" si="609"/>
        <v>0</v>
      </c>
      <c r="AC87" s="10">
        <f t="shared" si="610"/>
        <v>0</v>
      </c>
      <c r="AD87" s="25"/>
      <c r="AE87" s="92">
        <f t="shared" si="611"/>
        <v>0</v>
      </c>
      <c r="AF87" s="10">
        <f t="shared" si="612"/>
        <v>0</v>
      </c>
      <c r="AG87" s="119">
        <f t="shared" si="453"/>
        <v>0</v>
      </c>
      <c r="AH87" s="25"/>
      <c r="AI87" s="92">
        <f t="shared" si="613"/>
        <v>0</v>
      </c>
      <c r="AJ87" s="10">
        <f t="shared" si="614"/>
        <v>0</v>
      </c>
      <c r="AK87" s="25"/>
      <c r="AL87" s="92">
        <f t="shared" si="615"/>
        <v>0</v>
      </c>
      <c r="AM87" s="10">
        <f t="shared" si="616"/>
        <v>0</v>
      </c>
      <c r="AN87" s="25"/>
      <c r="AO87" s="92">
        <f t="shared" si="617"/>
        <v>0</v>
      </c>
      <c r="AP87" s="10">
        <f t="shared" si="618"/>
        <v>0</v>
      </c>
      <c r="AQ87" s="119">
        <f t="shared" si="454"/>
        <v>0</v>
      </c>
      <c r="AR87" s="25"/>
      <c r="AS87" s="92">
        <f t="shared" si="619"/>
        <v>0</v>
      </c>
      <c r="AT87" s="10">
        <f t="shared" si="620"/>
        <v>0</v>
      </c>
      <c r="AU87" s="25"/>
      <c r="AV87" s="92">
        <f t="shared" si="621"/>
        <v>0</v>
      </c>
      <c r="AW87" s="10">
        <f t="shared" si="622"/>
        <v>0</v>
      </c>
      <c r="AX87" s="25"/>
      <c r="AY87" s="92">
        <f t="shared" si="623"/>
        <v>0</v>
      </c>
      <c r="AZ87" s="10">
        <f t="shared" si="624"/>
        <v>0</v>
      </c>
      <c r="BA87" s="119">
        <f t="shared" si="455"/>
        <v>0</v>
      </c>
      <c r="BB87" s="25"/>
      <c r="BC87" s="92">
        <f t="shared" si="625"/>
        <v>0</v>
      </c>
      <c r="BD87" s="10">
        <f t="shared" si="626"/>
        <v>0</v>
      </c>
      <c r="BE87" s="25"/>
      <c r="BF87" s="92">
        <f t="shared" si="627"/>
        <v>0</v>
      </c>
      <c r="BG87" s="10">
        <f t="shared" si="628"/>
        <v>0</v>
      </c>
      <c r="BH87" s="25"/>
      <c r="BI87" s="92">
        <f t="shared" si="629"/>
        <v>0</v>
      </c>
      <c r="BJ87" s="10">
        <f t="shared" si="630"/>
        <v>0</v>
      </c>
      <c r="BK87" s="119">
        <f t="shared" si="456"/>
        <v>0</v>
      </c>
      <c r="BL87" s="25"/>
      <c r="BM87" s="92">
        <f t="shared" si="631"/>
        <v>0</v>
      </c>
      <c r="BN87" s="10">
        <f t="shared" si="632"/>
        <v>0</v>
      </c>
      <c r="BO87" s="25"/>
      <c r="BP87" s="92">
        <f t="shared" si="633"/>
        <v>0</v>
      </c>
      <c r="BQ87" s="10">
        <f t="shared" si="634"/>
        <v>0</v>
      </c>
      <c r="BR87" s="25"/>
      <c r="BS87" s="92">
        <f t="shared" si="635"/>
        <v>0</v>
      </c>
      <c r="BT87" s="10">
        <f t="shared" si="636"/>
        <v>0</v>
      </c>
      <c r="BU87" s="119">
        <f t="shared" si="457"/>
        <v>0</v>
      </c>
      <c r="BV87" s="25"/>
      <c r="BW87" s="92">
        <f t="shared" si="637"/>
        <v>0</v>
      </c>
      <c r="BX87" s="10">
        <f t="shared" si="638"/>
        <v>0</v>
      </c>
      <c r="BY87" s="25"/>
      <c r="BZ87" s="92">
        <f t="shared" si="639"/>
        <v>0</v>
      </c>
      <c r="CA87" s="10">
        <f t="shared" si="640"/>
        <v>0</v>
      </c>
      <c r="CB87" s="25"/>
      <c r="CC87" s="92">
        <f t="shared" si="641"/>
        <v>0</v>
      </c>
      <c r="CD87" s="10">
        <f t="shared" si="642"/>
        <v>0</v>
      </c>
      <c r="CE87" s="119">
        <f t="shared" si="458"/>
        <v>0</v>
      </c>
      <c r="CF87" s="25"/>
      <c r="CG87" s="92">
        <f t="shared" si="643"/>
        <v>0</v>
      </c>
      <c r="CH87" s="10">
        <f t="shared" si="644"/>
        <v>0</v>
      </c>
      <c r="CI87" s="25"/>
      <c r="CJ87" s="92">
        <f t="shared" si="645"/>
        <v>0</v>
      </c>
      <c r="CK87" s="10">
        <f t="shared" si="646"/>
        <v>0</v>
      </c>
      <c r="CL87" s="25"/>
      <c r="CM87" s="92">
        <f t="shared" si="647"/>
        <v>0</v>
      </c>
      <c r="CN87" s="10">
        <f t="shared" si="648"/>
        <v>0</v>
      </c>
      <c r="CO87" s="119">
        <f t="shared" si="459"/>
        <v>0</v>
      </c>
      <c r="CP87" s="25">
        <v>1</v>
      </c>
      <c r="CQ87" s="92">
        <f t="shared" si="649"/>
        <v>75000</v>
      </c>
      <c r="CR87" s="10">
        <f t="shared" si="650"/>
        <v>150000</v>
      </c>
      <c r="CS87" s="25"/>
      <c r="CT87" s="92">
        <f t="shared" si="651"/>
        <v>0</v>
      </c>
      <c r="CU87" s="10">
        <f t="shared" si="652"/>
        <v>0</v>
      </c>
      <c r="CV87" s="25"/>
      <c r="CW87" s="92">
        <f t="shared" si="653"/>
        <v>0</v>
      </c>
      <c r="CX87" s="10">
        <f t="shared" si="654"/>
        <v>0</v>
      </c>
      <c r="CY87" s="119">
        <f t="shared" si="460"/>
        <v>1</v>
      </c>
      <c r="CZ87" s="25"/>
      <c r="DA87" s="92">
        <f t="shared" si="655"/>
        <v>0</v>
      </c>
      <c r="DB87" s="10">
        <f t="shared" si="656"/>
        <v>0</v>
      </c>
      <c r="DC87" s="25"/>
      <c r="DD87" s="92">
        <f t="shared" si="657"/>
        <v>0</v>
      </c>
      <c r="DE87" s="10">
        <f t="shared" si="658"/>
        <v>0</v>
      </c>
      <c r="DF87" s="25"/>
      <c r="DG87" s="92">
        <f t="shared" si="659"/>
        <v>0</v>
      </c>
      <c r="DH87" s="10">
        <f t="shared" si="660"/>
        <v>0</v>
      </c>
      <c r="DI87" s="119">
        <f t="shared" si="461"/>
        <v>0</v>
      </c>
      <c r="DJ87" s="25"/>
      <c r="DK87" s="92">
        <f t="shared" si="588"/>
        <v>0</v>
      </c>
      <c r="DL87" s="10">
        <f t="shared" si="589"/>
        <v>0</v>
      </c>
      <c r="DM87" s="25"/>
      <c r="DN87" s="92">
        <f t="shared" si="661"/>
        <v>0</v>
      </c>
      <c r="DO87" s="10">
        <f t="shared" si="662"/>
        <v>0</v>
      </c>
      <c r="DP87" s="25"/>
      <c r="DQ87" s="92">
        <f t="shared" si="663"/>
        <v>0</v>
      </c>
      <c r="DR87" s="10">
        <f t="shared" si="664"/>
        <v>0</v>
      </c>
      <c r="DS87" s="119">
        <f t="shared" si="462"/>
        <v>0</v>
      </c>
      <c r="DT87" s="25"/>
      <c r="DU87" s="92">
        <f t="shared" si="590"/>
        <v>0</v>
      </c>
      <c r="DV87" s="10">
        <f t="shared" si="591"/>
        <v>0</v>
      </c>
      <c r="DW87" s="25"/>
      <c r="DX87" s="92">
        <f t="shared" si="592"/>
        <v>0</v>
      </c>
      <c r="DY87" s="10">
        <f t="shared" si="593"/>
        <v>0</v>
      </c>
      <c r="DZ87" s="25"/>
      <c r="EA87" s="92">
        <f t="shared" si="594"/>
        <v>0</v>
      </c>
      <c r="EB87" s="10">
        <f t="shared" si="595"/>
        <v>0</v>
      </c>
      <c r="EC87" s="119">
        <f t="shared" si="666"/>
        <v>0</v>
      </c>
      <c r="ED87" s="25"/>
      <c r="EE87" s="92">
        <f t="shared" si="596"/>
        <v>0</v>
      </c>
      <c r="EF87" s="10">
        <f t="shared" si="597"/>
        <v>0</v>
      </c>
      <c r="EG87" s="25"/>
      <c r="EH87" s="92">
        <f t="shared" si="598"/>
        <v>0</v>
      </c>
      <c r="EI87" s="10">
        <f t="shared" si="599"/>
        <v>0</v>
      </c>
      <c r="EJ87" s="25"/>
      <c r="EK87" s="92">
        <f t="shared" si="600"/>
        <v>0</v>
      </c>
      <c r="EL87" s="10">
        <f t="shared" si="601"/>
        <v>0</v>
      </c>
      <c r="EM87" s="119">
        <f t="shared" si="667"/>
        <v>0</v>
      </c>
      <c r="EN87" s="25"/>
      <c r="EO87" s="92">
        <f t="shared" si="529"/>
        <v>0</v>
      </c>
      <c r="EP87" s="10">
        <f t="shared" si="530"/>
        <v>0</v>
      </c>
      <c r="EQ87" s="25"/>
      <c r="ER87" s="92">
        <f t="shared" si="531"/>
        <v>0</v>
      </c>
      <c r="ES87" s="10">
        <f t="shared" si="532"/>
        <v>0</v>
      </c>
      <c r="ET87" s="25"/>
      <c r="EU87" s="92">
        <f t="shared" si="225"/>
        <v>0</v>
      </c>
      <c r="EV87" s="10">
        <f t="shared" si="533"/>
        <v>0</v>
      </c>
      <c r="EW87" s="119">
        <f t="shared" si="668"/>
        <v>0</v>
      </c>
      <c r="EX87" s="25"/>
      <c r="EY87" s="92">
        <f t="shared" si="534"/>
        <v>0</v>
      </c>
      <c r="EZ87" s="10">
        <f t="shared" si="535"/>
        <v>0</v>
      </c>
      <c r="FA87" s="25"/>
      <c r="FB87" s="92">
        <f t="shared" si="536"/>
        <v>0</v>
      </c>
      <c r="FC87" s="10">
        <f t="shared" si="537"/>
        <v>0</v>
      </c>
      <c r="FD87" s="25"/>
      <c r="FE87" s="92">
        <f t="shared" si="538"/>
        <v>0</v>
      </c>
      <c r="FF87" s="10">
        <f t="shared" si="539"/>
        <v>0</v>
      </c>
      <c r="FG87" s="119">
        <f t="shared" si="669"/>
        <v>0</v>
      </c>
      <c r="FH87" s="25"/>
      <c r="FI87" s="92">
        <f t="shared" si="540"/>
        <v>0</v>
      </c>
      <c r="FJ87" s="10">
        <f t="shared" si="541"/>
        <v>0</v>
      </c>
      <c r="FK87" s="25"/>
      <c r="FL87" s="92">
        <f t="shared" si="542"/>
        <v>0</v>
      </c>
      <c r="FM87" s="10">
        <f t="shared" si="543"/>
        <v>0</v>
      </c>
      <c r="FN87" s="25"/>
      <c r="FO87" s="92">
        <f t="shared" si="544"/>
        <v>0</v>
      </c>
      <c r="FP87" s="10">
        <f t="shared" si="545"/>
        <v>0</v>
      </c>
      <c r="FQ87" s="119">
        <f t="shared" si="670"/>
        <v>0</v>
      </c>
      <c r="FR87" s="25"/>
      <c r="FS87" s="92">
        <f t="shared" si="546"/>
        <v>0</v>
      </c>
      <c r="FT87" s="10">
        <f t="shared" si="547"/>
        <v>0</v>
      </c>
      <c r="FU87" s="25"/>
      <c r="FV87" s="92">
        <f t="shared" si="548"/>
        <v>0</v>
      </c>
      <c r="FW87" s="10">
        <f t="shared" si="549"/>
        <v>0</v>
      </c>
      <c r="FX87" s="25"/>
      <c r="FY87" s="92">
        <f t="shared" si="550"/>
        <v>0</v>
      </c>
      <c r="FZ87" s="10">
        <f t="shared" si="551"/>
        <v>0</v>
      </c>
      <c r="GA87" s="119">
        <f t="shared" si="671"/>
        <v>0</v>
      </c>
      <c r="GB87" s="25">
        <v>1</v>
      </c>
      <c r="GC87" s="92">
        <f t="shared" si="552"/>
        <v>75000</v>
      </c>
      <c r="GD87" s="10">
        <f t="shared" si="553"/>
        <v>150000</v>
      </c>
      <c r="GE87" s="25"/>
      <c r="GF87" s="92">
        <f t="shared" si="554"/>
        <v>0</v>
      </c>
      <c r="GG87" s="10">
        <f t="shared" si="555"/>
        <v>0</v>
      </c>
      <c r="GH87" s="25"/>
      <c r="GI87" s="92">
        <f t="shared" si="556"/>
        <v>0</v>
      </c>
      <c r="GJ87" s="10">
        <f t="shared" si="557"/>
        <v>0</v>
      </c>
      <c r="GK87" s="119">
        <f t="shared" si="672"/>
        <v>1</v>
      </c>
      <c r="GL87" s="25"/>
      <c r="GM87" s="92">
        <f t="shared" si="558"/>
        <v>0</v>
      </c>
      <c r="GN87" s="10">
        <f t="shared" si="559"/>
        <v>0</v>
      </c>
      <c r="GO87" s="25"/>
      <c r="GP87" s="92">
        <f t="shared" si="560"/>
        <v>0</v>
      </c>
      <c r="GQ87" s="10">
        <f t="shared" si="561"/>
        <v>0</v>
      </c>
      <c r="GR87" s="25"/>
      <c r="GS87" s="92">
        <f t="shared" si="562"/>
        <v>0</v>
      </c>
      <c r="GT87" s="10">
        <f t="shared" si="563"/>
        <v>0</v>
      </c>
      <c r="GU87" s="119">
        <f t="shared" si="673"/>
        <v>0</v>
      </c>
      <c r="GV87" s="25"/>
      <c r="GW87" s="92">
        <f t="shared" si="564"/>
        <v>0</v>
      </c>
      <c r="GX87" s="10">
        <f t="shared" si="565"/>
        <v>0</v>
      </c>
      <c r="GY87" s="25"/>
      <c r="GZ87" s="92">
        <f t="shared" si="566"/>
        <v>0</v>
      </c>
      <c r="HA87" s="10">
        <f t="shared" si="567"/>
        <v>0</v>
      </c>
      <c r="HB87" s="25"/>
      <c r="HC87" s="92">
        <f t="shared" si="568"/>
        <v>0</v>
      </c>
      <c r="HD87" s="10">
        <f t="shared" si="569"/>
        <v>0</v>
      </c>
      <c r="HE87" s="119">
        <f t="shared" si="674"/>
        <v>0</v>
      </c>
      <c r="HF87" s="25"/>
      <c r="HG87" s="92">
        <f t="shared" si="570"/>
        <v>0</v>
      </c>
      <c r="HH87" s="10">
        <f t="shared" si="571"/>
        <v>0</v>
      </c>
      <c r="HI87" s="25"/>
      <c r="HJ87" s="92">
        <f t="shared" si="572"/>
        <v>0</v>
      </c>
      <c r="HK87" s="10">
        <f t="shared" si="573"/>
        <v>0</v>
      </c>
      <c r="HL87" s="25"/>
      <c r="HM87" s="92">
        <f t="shared" si="574"/>
        <v>0</v>
      </c>
      <c r="HN87" s="10">
        <f t="shared" si="575"/>
        <v>0</v>
      </c>
      <c r="HO87" s="119">
        <f t="shared" si="675"/>
        <v>0</v>
      </c>
      <c r="HP87" s="25"/>
      <c r="HQ87" s="92">
        <f t="shared" si="576"/>
        <v>0</v>
      </c>
      <c r="HR87" s="10">
        <f t="shared" si="577"/>
        <v>0</v>
      </c>
      <c r="HS87" s="25"/>
      <c r="HT87" s="92">
        <f t="shared" si="578"/>
        <v>0</v>
      </c>
      <c r="HU87" s="10">
        <f t="shared" si="579"/>
        <v>0</v>
      </c>
      <c r="HV87" s="25"/>
      <c r="HW87" s="92">
        <f t="shared" si="580"/>
        <v>0</v>
      </c>
      <c r="HX87" s="10">
        <f t="shared" si="581"/>
        <v>0</v>
      </c>
      <c r="HY87" s="119">
        <f t="shared" si="676"/>
        <v>0</v>
      </c>
      <c r="HZ87" s="25"/>
      <c r="IA87" s="92">
        <f t="shared" si="483"/>
        <v>0</v>
      </c>
      <c r="IB87" s="10">
        <f t="shared" si="484"/>
        <v>0</v>
      </c>
      <c r="IC87" s="25"/>
      <c r="ID87" s="92">
        <f t="shared" si="485"/>
        <v>0</v>
      </c>
      <c r="IE87" s="10">
        <f t="shared" si="486"/>
        <v>0</v>
      </c>
      <c r="IF87" s="25"/>
      <c r="IG87" s="92">
        <f t="shared" si="487"/>
        <v>0</v>
      </c>
      <c r="IH87" s="10">
        <f t="shared" si="488"/>
        <v>0</v>
      </c>
      <c r="II87" s="119">
        <f t="shared" si="677"/>
        <v>0</v>
      </c>
      <c r="IJ87" s="25">
        <v>1</v>
      </c>
      <c r="IK87" s="92">
        <f t="shared" si="489"/>
        <v>75000</v>
      </c>
      <c r="IL87" s="10">
        <f t="shared" si="490"/>
        <v>150000</v>
      </c>
      <c r="IM87" s="25"/>
      <c r="IN87" s="92">
        <f t="shared" si="491"/>
        <v>0</v>
      </c>
      <c r="IO87" s="10">
        <f t="shared" si="492"/>
        <v>0</v>
      </c>
      <c r="IP87" s="25"/>
      <c r="IQ87" s="92">
        <f t="shared" si="493"/>
        <v>0</v>
      </c>
      <c r="IR87" s="10">
        <f t="shared" si="494"/>
        <v>0</v>
      </c>
      <c r="IS87" s="119">
        <f t="shared" si="678"/>
        <v>1</v>
      </c>
      <c r="IT87" s="25"/>
      <c r="IU87" s="92">
        <f t="shared" si="495"/>
        <v>0</v>
      </c>
      <c r="IV87" s="10">
        <f t="shared" si="496"/>
        <v>0</v>
      </c>
      <c r="IW87" s="25"/>
      <c r="IX87" s="92">
        <f t="shared" si="497"/>
        <v>0</v>
      </c>
      <c r="IY87" s="10">
        <f t="shared" si="498"/>
        <v>0</v>
      </c>
      <c r="IZ87" s="25"/>
      <c r="JA87" s="92">
        <f t="shared" si="499"/>
        <v>0</v>
      </c>
      <c r="JB87" s="10">
        <f t="shared" si="500"/>
        <v>0</v>
      </c>
      <c r="JC87" s="119">
        <f t="shared" si="679"/>
        <v>0</v>
      </c>
      <c r="JD87" s="25"/>
      <c r="JE87" s="92">
        <f t="shared" si="501"/>
        <v>0</v>
      </c>
      <c r="JF87" s="10">
        <f t="shared" si="502"/>
        <v>0</v>
      </c>
      <c r="JG87" s="25"/>
      <c r="JH87" s="92">
        <f t="shared" si="503"/>
        <v>0</v>
      </c>
      <c r="JI87" s="10">
        <f t="shared" si="504"/>
        <v>0</v>
      </c>
      <c r="JJ87" s="25"/>
      <c r="JK87" s="92">
        <f t="shared" si="582"/>
        <v>0</v>
      </c>
      <c r="JL87" s="10">
        <f t="shared" si="583"/>
        <v>0</v>
      </c>
      <c r="JM87" s="119">
        <f t="shared" si="680"/>
        <v>0</v>
      </c>
      <c r="JN87" s="25"/>
      <c r="JO87" s="92">
        <f t="shared" si="505"/>
        <v>0</v>
      </c>
      <c r="JP87" s="10">
        <f t="shared" si="506"/>
        <v>0</v>
      </c>
      <c r="JQ87" s="25"/>
      <c r="JR87" s="92">
        <f t="shared" si="507"/>
        <v>0</v>
      </c>
      <c r="JS87" s="10">
        <f t="shared" si="508"/>
        <v>0</v>
      </c>
      <c r="JT87" s="25"/>
      <c r="JU87" s="92">
        <f t="shared" si="509"/>
        <v>0</v>
      </c>
      <c r="JV87" s="10">
        <f t="shared" si="510"/>
        <v>0</v>
      </c>
      <c r="JW87" s="119">
        <f t="shared" si="481"/>
        <v>0</v>
      </c>
      <c r="JX87" s="25">
        <f>1</f>
        <v>1</v>
      </c>
      <c r="JY87" s="92">
        <f t="shared" si="511"/>
        <v>75000</v>
      </c>
      <c r="JZ87" s="10">
        <f t="shared" si="512"/>
        <v>150000</v>
      </c>
      <c r="KA87" s="25"/>
      <c r="KB87" s="92">
        <f t="shared" si="513"/>
        <v>0</v>
      </c>
      <c r="KC87" s="10">
        <f t="shared" si="514"/>
        <v>0</v>
      </c>
      <c r="KD87" s="25"/>
      <c r="KE87" s="92">
        <f t="shared" si="515"/>
        <v>0</v>
      </c>
      <c r="KF87" s="10">
        <f t="shared" si="516"/>
        <v>0</v>
      </c>
      <c r="KG87" s="119">
        <f t="shared" si="681"/>
        <v>1</v>
      </c>
      <c r="KH87" s="25"/>
      <c r="KI87" s="92">
        <f t="shared" si="517"/>
        <v>0</v>
      </c>
      <c r="KJ87" s="10">
        <f t="shared" si="518"/>
        <v>0</v>
      </c>
      <c r="KK87" s="25"/>
      <c r="KL87" s="92">
        <f t="shared" si="519"/>
        <v>0</v>
      </c>
      <c r="KM87" s="10">
        <f t="shared" si="520"/>
        <v>0</v>
      </c>
      <c r="KN87" s="25"/>
      <c r="KO87" s="92">
        <f t="shared" si="521"/>
        <v>0</v>
      </c>
      <c r="KP87" s="10">
        <f t="shared" si="522"/>
        <v>0</v>
      </c>
      <c r="KQ87" s="119">
        <f t="shared" si="682"/>
        <v>0</v>
      </c>
      <c r="KR87" s="25"/>
      <c r="KS87" s="92">
        <f t="shared" si="523"/>
        <v>0</v>
      </c>
      <c r="KT87" s="10">
        <f t="shared" si="524"/>
        <v>0</v>
      </c>
      <c r="KU87" s="25"/>
      <c r="KV87" s="92">
        <f t="shared" si="525"/>
        <v>0</v>
      </c>
      <c r="KW87" s="10">
        <f t="shared" si="526"/>
        <v>0</v>
      </c>
      <c r="KX87" s="25"/>
      <c r="KY87" s="92">
        <f t="shared" si="527"/>
        <v>0</v>
      </c>
      <c r="KZ87" s="10">
        <f t="shared" si="528"/>
        <v>0</v>
      </c>
      <c r="LA87" s="119">
        <f t="shared" si="683"/>
        <v>0</v>
      </c>
      <c r="LC87" s="100">
        <f t="shared" si="482"/>
        <v>4</v>
      </c>
      <c r="LD87" s="100">
        <f t="shared" si="584"/>
        <v>600000</v>
      </c>
    </row>
    <row r="88" spans="1:316" x14ac:dyDescent="0.25">
      <c r="A88" s="25" t="s">
        <v>130</v>
      </c>
      <c r="B88" s="12">
        <v>75000</v>
      </c>
      <c r="C88" s="12">
        <v>150000</v>
      </c>
      <c r="D88" s="25"/>
      <c r="E88" s="92">
        <f t="shared" si="585"/>
        <v>0</v>
      </c>
      <c r="F88" s="10">
        <f t="shared" si="446"/>
        <v>0</v>
      </c>
      <c r="G88" s="25"/>
      <c r="H88" s="92">
        <f t="shared" si="586"/>
        <v>0</v>
      </c>
      <c r="I88" s="10">
        <f t="shared" si="448"/>
        <v>0</v>
      </c>
      <c r="J88" s="25"/>
      <c r="K88" s="92">
        <f t="shared" si="587"/>
        <v>0</v>
      </c>
      <c r="L88" s="10">
        <f t="shared" ref="L88:L101" si="684">J88*C88</f>
        <v>0</v>
      </c>
      <c r="M88" s="119">
        <f t="shared" si="451"/>
        <v>0</v>
      </c>
      <c r="N88" s="25"/>
      <c r="O88" s="92">
        <f t="shared" si="602"/>
        <v>0</v>
      </c>
      <c r="P88" s="10">
        <f t="shared" si="603"/>
        <v>0</v>
      </c>
      <c r="Q88" s="25"/>
      <c r="R88" s="92">
        <f t="shared" si="604"/>
        <v>0</v>
      </c>
      <c r="S88" s="10">
        <f t="shared" si="605"/>
        <v>0</v>
      </c>
      <c r="T88" s="25"/>
      <c r="U88" s="92">
        <f t="shared" si="606"/>
        <v>0</v>
      </c>
      <c r="V88" s="10">
        <f t="shared" si="665"/>
        <v>0</v>
      </c>
      <c r="W88" s="119">
        <f t="shared" si="452"/>
        <v>0</v>
      </c>
      <c r="X88" s="25"/>
      <c r="Y88" s="92">
        <f t="shared" si="607"/>
        <v>0</v>
      </c>
      <c r="Z88" s="10">
        <f t="shared" si="608"/>
        <v>0</v>
      </c>
      <c r="AA88" s="25"/>
      <c r="AB88" s="92">
        <f t="shared" si="609"/>
        <v>0</v>
      </c>
      <c r="AC88" s="10">
        <f t="shared" si="610"/>
        <v>0</v>
      </c>
      <c r="AD88" s="25"/>
      <c r="AE88" s="92">
        <f t="shared" si="611"/>
        <v>0</v>
      </c>
      <c r="AF88" s="10">
        <f t="shared" si="612"/>
        <v>0</v>
      </c>
      <c r="AG88" s="119">
        <f t="shared" si="453"/>
        <v>0</v>
      </c>
      <c r="AH88" s="25"/>
      <c r="AI88" s="92">
        <f t="shared" si="613"/>
        <v>0</v>
      </c>
      <c r="AJ88" s="10">
        <f t="shared" si="614"/>
        <v>0</v>
      </c>
      <c r="AK88" s="25"/>
      <c r="AL88" s="92">
        <f t="shared" si="615"/>
        <v>0</v>
      </c>
      <c r="AM88" s="10">
        <f t="shared" si="616"/>
        <v>0</v>
      </c>
      <c r="AN88" s="25"/>
      <c r="AO88" s="92">
        <f t="shared" si="617"/>
        <v>0</v>
      </c>
      <c r="AP88" s="10">
        <f t="shared" si="618"/>
        <v>0</v>
      </c>
      <c r="AQ88" s="119">
        <f t="shared" si="454"/>
        <v>0</v>
      </c>
      <c r="AR88" s="25"/>
      <c r="AS88" s="92">
        <f t="shared" si="619"/>
        <v>0</v>
      </c>
      <c r="AT88" s="10">
        <f t="shared" si="620"/>
        <v>0</v>
      </c>
      <c r="AU88" s="25"/>
      <c r="AV88" s="92">
        <f t="shared" si="621"/>
        <v>0</v>
      </c>
      <c r="AW88" s="10">
        <f t="shared" si="622"/>
        <v>0</v>
      </c>
      <c r="AX88" s="25"/>
      <c r="AY88" s="92">
        <f t="shared" si="623"/>
        <v>0</v>
      </c>
      <c r="AZ88" s="10">
        <f t="shared" si="624"/>
        <v>0</v>
      </c>
      <c r="BA88" s="119">
        <f t="shared" si="455"/>
        <v>0</v>
      </c>
      <c r="BB88" s="25"/>
      <c r="BC88" s="92">
        <f t="shared" si="625"/>
        <v>0</v>
      </c>
      <c r="BD88" s="10">
        <f t="shared" si="626"/>
        <v>0</v>
      </c>
      <c r="BE88" s="25">
        <f>1</f>
        <v>1</v>
      </c>
      <c r="BF88" s="92">
        <f t="shared" si="627"/>
        <v>75000</v>
      </c>
      <c r="BG88" s="10">
        <f t="shared" si="628"/>
        <v>150000</v>
      </c>
      <c r="BH88" s="25"/>
      <c r="BI88" s="92">
        <f t="shared" si="629"/>
        <v>0</v>
      </c>
      <c r="BJ88" s="10">
        <f t="shared" si="630"/>
        <v>0</v>
      </c>
      <c r="BK88" s="119">
        <f t="shared" si="456"/>
        <v>1</v>
      </c>
      <c r="BL88" s="25">
        <v>1</v>
      </c>
      <c r="BM88" s="92">
        <f t="shared" si="631"/>
        <v>75000</v>
      </c>
      <c r="BN88" s="10">
        <f t="shared" si="632"/>
        <v>150000</v>
      </c>
      <c r="BO88" s="25"/>
      <c r="BP88" s="92">
        <f t="shared" si="633"/>
        <v>0</v>
      </c>
      <c r="BQ88" s="10">
        <f t="shared" si="634"/>
        <v>0</v>
      </c>
      <c r="BR88" s="25"/>
      <c r="BS88" s="92">
        <f t="shared" si="635"/>
        <v>0</v>
      </c>
      <c r="BT88" s="10">
        <f t="shared" si="636"/>
        <v>0</v>
      </c>
      <c r="BU88" s="119">
        <f t="shared" si="457"/>
        <v>1</v>
      </c>
      <c r="BV88" s="25"/>
      <c r="BW88" s="92">
        <f t="shared" si="637"/>
        <v>0</v>
      </c>
      <c r="BX88" s="10">
        <f t="shared" si="638"/>
        <v>0</v>
      </c>
      <c r="BY88" s="25">
        <f>1</f>
        <v>1</v>
      </c>
      <c r="BZ88" s="92">
        <f t="shared" si="639"/>
        <v>75000</v>
      </c>
      <c r="CA88" s="10">
        <f t="shared" si="640"/>
        <v>150000</v>
      </c>
      <c r="CB88" s="25"/>
      <c r="CC88" s="92">
        <f t="shared" si="641"/>
        <v>0</v>
      </c>
      <c r="CD88" s="10">
        <f t="shared" si="642"/>
        <v>0</v>
      </c>
      <c r="CE88" s="119">
        <f t="shared" si="458"/>
        <v>1</v>
      </c>
      <c r="CF88" s="25"/>
      <c r="CG88" s="92">
        <f t="shared" si="643"/>
        <v>0</v>
      </c>
      <c r="CH88" s="10">
        <f t="shared" si="644"/>
        <v>0</v>
      </c>
      <c r="CI88" s="25"/>
      <c r="CJ88" s="92">
        <f t="shared" si="645"/>
        <v>0</v>
      </c>
      <c r="CK88" s="10">
        <f t="shared" si="646"/>
        <v>0</v>
      </c>
      <c r="CL88" s="25"/>
      <c r="CM88" s="92">
        <f t="shared" si="647"/>
        <v>0</v>
      </c>
      <c r="CN88" s="10">
        <f t="shared" si="648"/>
        <v>0</v>
      </c>
      <c r="CO88" s="119">
        <f t="shared" si="459"/>
        <v>0</v>
      </c>
      <c r="CP88" s="25">
        <v>1</v>
      </c>
      <c r="CQ88" s="92">
        <f t="shared" si="649"/>
        <v>75000</v>
      </c>
      <c r="CR88" s="10">
        <f t="shared" si="650"/>
        <v>150000</v>
      </c>
      <c r="CS88" s="25"/>
      <c r="CT88" s="92">
        <f t="shared" si="651"/>
        <v>0</v>
      </c>
      <c r="CU88" s="10">
        <f t="shared" si="652"/>
        <v>0</v>
      </c>
      <c r="CV88" s="25"/>
      <c r="CW88" s="92">
        <f t="shared" si="653"/>
        <v>0</v>
      </c>
      <c r="CX88" s="10">
        <f t="shared" si="654"/>
        <v>0</v>
      </c>
      <c r="CY88" s="119">
        <f t="shared" si="460"/>
        <v>1</v>
      </c>
      <c r="CZ88" s="25"/>
      <c r="DA88" s="92">
        <f t="shared" si="655"/>
        <v>0</v>
      </c>
      <c r="DB88" s="10">
        <f t="shared" si="656"/>
        <v>0</v>
      </c>
      <c r="DC88" s="25"/>
      <c r="DD88" s="92">
        <f t="shared" si="657"/>
        <v>0</v>
      </c>
      <c r="DE88" s="10">
        <f t="shared" si="658"/>
        <v>0</v>
      </c>
      <c r="DF88" s="25"/>
      <c r="DG88" s="92">
        <f t="shared" si="659"/>
        <v>0</v>
      </c>
      <c r="DH88" s="10">
        <f t="shared" si="660"/>
        <v>0</v>
      </c>
      <c r="DI88" s="119">
        <f t="shared" si="461"/>
        <v>0</v>
      </c>
      <c r="DJ88" s="25"/>
      <c r="DK88" s="92">
        <f t="shared" si="588"/>
        <v>0</v>
      </c>
      <c r="DL88" s="10">
        <f t="shared" si="589"/>
        <v>0</v>
      </c>
      <c r="DM88" s="25"/>
      <c r="DN88" s="92">
        <f t="shared" si="661"/>
        <v>0</v>
      </c>
      <c r="DO88" s="10">
        <f t="shared" si="662"/>
        <v>0</v>
      </c>
      <c r="DP88" s="25"/>
      <c r="DQ88" s="92">
        <f t="shared" si="663"/>
        <v>0</v>
      </c>
      <c r="DR88" s="10">
        <f t="shared" si="664"/>
        <v>0</v>
      </c>
      <c r="DS88" s="119">
        <f t="shared" si="462"/>
        <v>0</v>
      </c>
      <c r="DT88" s="25"/>
      <c r="DU88" s="92">
        <f t="shared" si="590"/>
        <v>0</v>
      </c>
      <c r="DV88" s="10">
        <f t="shared" si="591"/>
        <v>0</v>
      </c>
      <c r="DW88" s="25"/>
      <c r="DX88" s="92">
        <f t="shared" si="592"/>
        <v>0</v>
      </c>
      <c r="DY88" s="10">
        <f t="shared" si="593"/>
        <v>0</v>
      </c>
      <c r="DZ88" s="25"/>
      <c r="EA88" s="92">
        <f t="shared" si="594"/>
        <v>0</v>
      </c>
      <c r="EB88" s="10">
        <f t="shared" si="595"/>
        <v>0</v>
      </c>
      <c r="EC88" s="119">
        <f t="shared" si="666"/>
        <v>0</v>
      </c>
      <c r="ED88" s="25"/>
      <c r="EE88" s="92">
        <f t="shared" si="596"/>
        <v>0</v>
      </c>
      <c r="EF88" s="10">
        <f t="shared" si="597"/>
        <v>0</v>
      </c>
      <c r="EG88" s="25"/>
      <c r="EH88" s="92">
        <f t="shared" si="598"/>
        <v>0</v>
      </c>
      <c r="EI88" s="10">
        <f t="shared" si="599"/>
        <v>0</v>
      </c>
      <c r="EJ88" s="25"/>
      <c r="EK88" s="92">
        <f t="shared" si="600"/>
        <v>0</v>
      </c>
      <c r="EL88" s="10">
        <f t="shared" si="601"/>
        <v>0</v>
      </c>
      <c r="EM88" s="119">
        <f t="shared" si="667"/>
        <v>0</v>
      </c>
      <c r="EN88" s="25"/>
      <c r="EO88" s="92">
        <f t="shared" si="529"/>
        <v>0</v>
      </c>
      <c r="EP88" s="10">
        <f t="shared" si="530"/>
        <v>0</v>
      </c>
      <c r="EQ88" s="25"/>
      <c r="ER88" s="92">
        <f t="shared" si="531"/>
        <v>0</v>
      </c>
      <c r="ES88" s="10">
        <f t="shared" si="532"/>
        <v>0</v>
      </c>
      <c r="ET88" s="25"/>
      <c r="EU88" s="92">
        <f t="shared" si="225"/>
        <v>0</v>
      </c>
      <c r="EV88" s="10">
        <f t="shared" si="533"/>
        <v>0</v>
      </c>
      <c r="EW88" s="119">
        <f t="shared" si="668"/>
        <v>0</v>
      </c>
      <c r="EX88" s="25"/>
      <c r="EY88" s="92">
        <f t="shared" si="534"/>
        <v>0</v>
      </c>
      <c r="EZ88" s="10">
        <f t="shared" si="535"/>
        <v>0</v>
      </c>
      <c r="FA88" s="25"/>
      <c r="FB88" s="92">
        <f t="shared" si="536"/>
        <v>0</v>
      </c>
      <c r="FC88" s="10">
        <f t="shared" si="537"/>
        <v>0</v>
      </c>
      <c r="FD88" s="25"/>
      <c r="FE88" s="92">
        <f t="shared" si="538"/>
        <v>0</v>
      </c>
      <c r="FF88" s="10">
        <f t="shared" si="539"/>
        <v>0</v>
      </c>
      <c r="FG88" s="119">
        <f t="shared" si="669"/>
        <v>0</v>
      </c>
      <c r="FH88" s="25"/>
      <c r="FI88" s="92">
        <f t="shared" si="540"/>
        <v>0</v>
      </c>
      <c r="FJ88" s="10">
        <f t="shared" si="541"/>
        <v>0</v>
      </c>
      <c r="FK88" s="25"/>
      <c r="FL88" s="92">
        <f t="shared" si="542"/>
        <v>0</v>
      </c>
      <c r="FM88" s="10">
        <f t="shared" si="543"/>
        <v>0</v>
      </c>
      <c r="FN88" s="25"/>
      <c r="FO88" s="92">
        <f t="shared" si="544"/>
        <v>0</v>
      </c>
      <c r="FP88" s="10">
        <f t="shared" si="545"/>
        <v>0</v>
      </c>
      <c r="FQ88" s="119">
        <f t="shared" si="670"/>
        <v>0</v>
      </c>
      <c r="FR88" s="25"/>
      <c r="FS88" s="92">
        <f t="shared" si="546"/>
        <v>0</v>
      </c>
      <c r="FT88" s="10">
        <f t="shared" si="547"/>
        <v>0</v>
      </c>
      <c r="FU88" s="25"/>
      <c r="FV88" s="92">
        <f t="shared" si="548"/>
        <v>0</v>
      </c>
      <c r="FW88" s="10">
        <f t="shared" si="549"/>
        <v>0</v>
      </c>
      <c r="FX88" s="25"/>
      <c r="FY88" s="92">
        <f t="shared" si="550"/>
        <v>0</v>
      </c>
      <c r="FZ88" s="10">
        <f t="shared" si="551"/>
        <v>0</v>
      </c>
      <c r="GA88" s="119">
        <f t="shared" si="671"/>
        <v>0</v>
      </c>
      <c r="GB88" s="25">
        <v>1</v>
      </c>
      <c r="GC88" s="92">
        <f t="shared" si="552"/>
        <v>75000</v>
      </c>
      <c r="GD88" s="10">
        <f t="shared" si="553"/>
        <v>150000</v>
      </c>
      <c r="GE88" s="25"/>
      <c r="GF88" s="92">
        <f t="shared" si="554"/>
        <v>0</v>
      </c>
      <c r="GG88" s="10">
        <f t="shared" si="555"/>
        <v>0</v>
      </c>
      <c r="GH88" s="25"/>
      <c r="GI88" s="92">
        <f t="shared" si="556"/>
        <v>0</v>
      </c>
      <c r="GJ88" s="10">
        <f t="shared" si="557"/>
        <v>0</v>
      </c>
      <c r="GK88" s="119">
        <f t="shared" si="672"/>
        <v>1</v>
      </c>
      <c r="GL88" s="25"/>
      <c r="GM88" s="92">
        <f t="shared" si="558"/>
        <v>0</v>
      </c>
      <c r="GN88" s="10">
        <f t="shared" si="559"/>
        <v>0</v>
      </c>
      <c r="GO88" s="25"/>
      <c r="GP88" s="92">
        <f t="shared" si="560"/>
        <v>0</v>
      </c>
      <c r="GQ88" s="10">
        <f t="shared" si="561"/>
        <v>0</v>
      </c>
      <c r="GR88" s="25"/>
      <c r="GS88" s="92">
        <f t="shared" si="562"/>
        <v>0</v>
      </c>
      <c r="GT88" s="10">
        <f t="shared" si="563"/>
        <v>0</v>
      </c>
      <c r="GU88" s="119">
        <f t="shared" si="673"/>
        <v>0</v>
      </c>
      <c r="GV88" s="25"/>
      <c r="GW88" s="92">
        <f t="shared" si="564"/>
        <v>0</v>
      </c>
      <c r="GX88" s="10">
        <f t="shared" si="565"/>
        <v>0</v>
      </c>
      <c r="GY88" s="25"/>
      <c r="GZ88" s="92">
        <f t="shared" si="566"/>
        <v>0</v>
      </c>
      <c r="HA88" s="10">
        <f t="shared" si="567"/>
        <v>0</v>
      </c>
      <c r="HB88" s="25"/>
      <c r="HC88" s="92">
        <f t="shared" si="568"/>
        <v>0</v>
      </c>
      <c r="HD88" s="10">
        <f t="shared" si="569"/>
        <v>0</v>
      </c>
      <c r="HE88" s="119">
        <f t="shared" si="674"/>
        <v>0</v>
      </c>
      <c r="HF88" s="25"/>
      <c r="HG88" s="92">
        <f t="shared" si="570"/>
        <v>0</v>
      </c>
      <c r="HH88" s="10">
        <f t="shared" si="571"/>
        <v>0</v>
      </c>
      <c r="HI88" s="25"/>
      <c r="HJ88" s="92">
        <f t="shared" si="572"/>
        <v>0</v>
      </c>
      <c r="HK88" s="10">
        <f t="shared" si="573"/>
        <v>0</v>
      </c>
      <c r="HL88" s="25"/>
      <c r="HM88" s="92">
        <f t="shared" si="574"/>
        <v>0</v>
      </c>
      <c r="HN88" s="10">
        <f t="shared" si="575"/>
        <v>0</v>
      </c>
      <c r="HO88" s="119">
        <f t="shared" si="675"/>
        <v>0</v>
      </c>
      <c r="HP88" s="25">
        <v>1</v>
      </c>
      <c r="HQ88" s="92">
        <f t="shared" si="576"/>
        <v>75000</v>
      </c>
      <c r="HR88" s="10">
        <f t="shared" si="577"/>
        <v>150000</v>
      </c>
      <c r="HS88" s="25"/>
      <c r="HT88" s="92">
        <f t="shared" si="578"/>
        <v>0</v>
      </c>
      <c r="HU88" s="10">
        <f t="shared" si="579"/>
        <v>0</v>
      </c>
      <c r="HV88" s="25"/>
      <c r="HW88" s="92">
        <f t="shared" si="580"/>
        <v>0</v>
      </c>
      <c r="HX88" s="10">
        <f t="shared" si="581"/>
        <v>0</v>
      </c>
      <c r="HY88" s="119">
        <f t="shared" si="676"/>
        <v>1</v>
      </c>
      <c r="HZ88" s="25">
        <f>1+1</f>
        <v>2</v>
      </c>
      <c r="IA88" s="92">
        <f t="shared" si="483"/>
        <v>150000</v>
      </c>
      <c r="IB88" s="10">
        <f t="shared" si="484"/>
        <v>300000</v>
      </c>
      <c r="IC88" s="25"/>
      <c r="ID88" s="92">
        <f t="shared" si="485"/>
        <v>0</v>
      </c>
      <c r="IE88" s="10">
        <f t="shared" si="486"/>
        <v>0</v>
      </c>
      <c r="IF88" s="25"/>
      <c r="IG88" s="92">
        <f t="shared" si="487"/>
        <v>0</v>
      </c>
      <c r="IH88" s="10">
        <f t="shared" si="488"/>
        <v>0</v>
      </c>
      <c r="II88" s="119">
        <f t="shared" si="677"/>
        <v>2</v>
      </c>
      <c r="IJ88" s="25"/>
      <c r="IK88" s="92">
        <f t="shared" si="489"/>
        <v>0</v>
      </c>
      <c r="IL88" s="10">
        <f t="shared" si="490"/>
        <v>0</v>
      </c>
      <c r="IM88" s="25">
        <v>1</v>
      </c>
      <c r="IN88" s="92">
        <f t="shared" si="491"/>
        <v>75000</v>
      </c>
      <c r="IO88" s="10">
        <f t="shared" si="492"/>
        <v>150000</v>
      </c>
      <c r="IP88" s="25"/>
      <c r="IQ88" s="92">
        <f t="shared" si="493"/>
        <v>0</v>
      </c>
      <c r="IR88" s="10">
        <f t="shared" si="494"/>
        <v>0</v>
      </c>
      <c r="IS88" s="119">
        <f t="shared" si="678"/>
        <v>1</v>
      </c>
      <c r="IT88" s="25"/>
      <c r="IU88" s="92">
        <f t="shared" si="495"/>
        <v>0</v>
      </c>
      <c r="IV88" s="10">
        <f t="shared" si="496"/>
        <v>0</v>
      </c>
      <c r="IW88" s="25"/>
      <c r="IX88" s="92">
        <f t="shared" si="497"/>
        <v>0</v>
      </c>
      <c r="IY88" s="10">
        <f t="shared" si="498"/>
        <v>0</v>
      </c>
      <c r="IZ88" s="25"/>
      <c r="JA88" s="92">
        <f t="shared" si="499"/>
        <v>0</v>
      </c>
      <c r="JB88" s="10">
        <f t="shared" si="500"/>
        <v>0</v>
      </c>
      <c r="JC88" s="119">
        <f t="shared" si="679"/>
        <v>0</v>
      </c>
      <c r="JD88" s="25"/>
      <c r="JE88" s="92">
        <f t="shared" si="501"/>
        <v>0</v>
      </c>
      <c r="JF88" s="10">
        <f t="shared" si="502"/>
        <v>0</v>
      </c>
      <c r="JG88" s="25"/>
      <c r="JH88" s="92">
        <f t="shared" si="503"/>
        <v>0</v>
      </c>
      <c r="JI88" s="10">
        <f t="shared" si="504"/>
        <v>0</v>
      </c>
      <c r="JJ88" s="25"/>
      <c r="JK88" s="92">
        <f t="shared" si="582"/>
        <v>0</v>
      </c>
      <c r="JL88" s="10">
        <f t="shared" si="583"/>
        <v>0</v>
      </c>
      <c r="JM88" s="119">
        <f t="shared" si="680"/>
        <v>0</v>
      </c>
      <c r="JN88" s="25"/>
      <c r="JO88" s="92">
        <f t="shared" si="505"/>
        <v>0</v>
      </c>
      <c r="JP88" s="10">
        <f t="shared" si="506"/>
        <v>0</v>
      </c>
      <c r="JQ88" s="25"/>
      <c r="JR88" s="92">
        <f t="shared" si="507"/>
        <v>0</v>
      </c>
      <c r="JS88" s="10">
        <f t="shared" si="508"/>
        <v>0</v>
      </c>
      <c r="JT88" s="25"/>
      <c r="JU88" s="92">
        <f t="shared" si="509"/>
        <v>0</v>
      </c>
      <c r="JV88" s="10">
        <f t="shared" si="510"/>
        <v>0</v>
      </c>
      <c r="JW88" s="119">
        <f t="shared" si="481"/>
        <v>0</v>
      </c>
      <c r="JX88" s="25"/>
      <c r="JY88" s="92">
        <f t="shared" si="511"/>
        <v>0</v>
      </c>
      <c r="JZ88" s="10">
        <f t="shared" si="512"/>
        <v>0</v>
      </c>
      <c r="KA88" s="25"/>
      <c r="KB88" s="92">
        <f t="shared" si="513"/>
        <v>0</v>
      </c>
      <c r="KC88" s="10">
        <f t="shared" si="514"/>
        <v>0</v>
      </c>
      <c r="KD88" s="25"/>
      <c r="KE88" s="92">
        <f t="shared" si="515"/>
        <v>0</v>
      </c>
      <c r="KF88" s="10">
        <f t="shared" si="516"/>
        <v>0</v>
      </c>
      <c r="KG88" s="119">
        <f t="shared" si="681"/>
        <v>0</v>
      </c>
      <c r="KH88" s="25"/>
      <c r="KI88" s="92">
        <f t="shared" si="517"/>
        <v>0</v>
      </c>
      <c r="KJ88" s="10">
        <f t="shared" si="518"/>
        <v>0</v>
      </c>
      <c r="KK88" s="25"/>
      <c r="KL88" s="92">
        <f t="shared" si="519"/>
        <v>0</v>
      </c>
      <c r="KM88" s="10">
        <f t="shared" si="520"/>
        <v>0</v>
      </c>
      <c r="KN88" s="25"/>
      <c r="KO88" s="92">
        <f t="shared" si="521"/>
        <v>0</v>
      </c>
      <c r="KP88" s="10">
        <f t="shared" si="522"/>
        <v>0</v>
      </c>
      <c r="KQ88" s="119">
        <f t="shared" si="682"/>
        <v>0</v>
      </c>
      <c r="KR88" s="25"/>
      <c r="KS88" s="92">
        <f t="shared" si="523"/>
        <v>0</v>
      </c>
      <c r="KT88" s="10">
        <f t="shared" si="524"/>
        <v>0</v>
      </c>
      <c r="KU88" s="25"/>
      <c r="KV88" s="92">
        <f t="shared" si="525"/>
        <v>0</v>
      </c>
      <c r="KW88" s="10">
        <f t="shared" si="526"/>
        <v>0</v>
      </c>
      <c r="KX88" s="25"/>
      <c r="KY88" s="92">
        <f t="shared" si="527"/>
        <v>0</v>
      </c>
      <c r="KZ88" s="10">
        <f t="shared" si="528"/>
        <v>0</v>
      </c>
      <c r="LA88" s="119">
        <f t="shared" si="683"/>
        <v>0</v>
      </c>
      <c r="LC88" s="100">
        <f t="shared" si="482"/>
        <v>9</v>
      </c>
      <c r="LD88" s="100">
        <f t="shared" si="584"/>
        <v>1350000</v>
      </c>
    </row>
    <row r="89" spans="1:316" x14ac:dyDescent="0.25">
      <c r="A89" s="25" t="s">
        <v>131</v>
      </c>
      <c r="B89" s="12">
        <v>75000</v>
      </c>
      <c r="C89" s="12">
        <v>150000</v>
      </c>
      <c r="D89" s="25"/>
      <c r="E89" s="92">
        <f t="shared" si="585"/>
        <v>0</v>
      </c>
      <c r="F89" s="10">
        <f t="shared" si="446"/>
        <v>0</v>
      </c>
      <c r="G89" s="25"/>
      <c r="H89" s="92">
        <f t="shared" si="586"/>
        <v>0</v>
      </c>
      <c r="I89" s="10">
        <f t="shared" si="448"/>
        <v>0</v>
      </c>
      <c r="J89" s="25"/>
      <c r="K89" s="92">
        <f t="shared" si="587"/>
        <v>0</v>
      </c>
      <c r="L89" s="10">
        <f t="shared" si="684"/>
        <v>0</v>
      </c>
      <c r="M89" s="119">
        <f t="shared" si="451"/>
        <v>0</v>
      </c>
      <c r="N89" s="25">
        <f>1</f>
        <v>1</v>
      </c>
      <c r="O89" s="92">
        <f t="shared" si="602"/>
        <v>75000</v>
      </c>
      <c r="P89" s="10">
        <f t="shared" si="603"/>
        <v>150000</v>
      </c>
      <c r="Q89" s="25"/>
      <c r="R89" s="92">
        <f t="shared" si="604"/>
        <v>0</v>
      </c>
      <c r="S89" s="10">
        <f t="shared" si="605"/>
        <v>0</v>
      </c>
      <c r="T89" s="25"/>
      <c r="U89" s="92">
        <f t="shared" si="606"/>
        <v>0</v>
      </c>
      <c r="V89" s="10">
        <f t="shared" si="665"/>
        <v>0</v>
      </c>
      <c r="W89" s="119">
        <f t="shared" si="452"/>
        <v>1</v>
      </c>
      <c r="X89" s="25"/>
      <c r="Y89" s="92">
        <f t="shared" si="607"/>
        <v>0</v>
      </c>
      <c r="Z89" s="10">
        <f t="shared" si="608"/>
        <v>0</v>
      </c>
      <c r="AA89" s="25"/>
      <c r="AB89" s="92">
        <f t="shared" si="609"/>
        <v>0</v>
      </c>
      <c r="AC89" s="10">
        <f t="shared" si="610"/>
        <v>0</v>
      </c>
      <c r="AD89" s="25"/>
      <c r="AE89" s="92">
        <f t="shared" si="611"/>
        <v>0</v>
      </c>
      <c r="AF89" s="10">
        <f t="shared" si="612"/>
        <v>0</v>
      </c>
      <c r="AG89" s="119">
        <f t="shared" si="453"/>
        <v>0</v>
      </c>
      <c r="AH89" s="25"/>
      <c r="AI89" s="92">
        <f t="shared" si="613"/>
        <v>0</v>
      </c>
      <c r="AJ89" s="10">
        <f t="shared" si="614"/>
        <v>0</v>
      </c>
      <c r="AK89" s="25"/>
      <c r="AL89" s="92">
        <f t="shared" si="615"/>
        <v>0</v>
      </c>
      <c r="AM89" s="10">
        <f t="shared" si="616"/>
        <v>0</v>
      </c>
      <c r="AN89" s="25"/>
      <c r="AO89" s="92">
        <f t="shared" si="617"/>
        <v>0</v>
      </c>
      <c r="AP89" s="10">
        <f t="shared" si="618"/>
        <v>0</v>
      </c>
      <c r="AQ89" s="119">
        <f t="shared" si="454"/>
        <v>0</v>
      </c>
      <c r="AR89" s="25"/>
      <c r="AS89" s="92">
        <f t="shared" si="619"/>
        <v>0</v>
      </c>
      <c r="AT89" s="10">
        <f t="shared" si="620"/>
        <v>0</v>
      </c>
      <c r="AU89" s="25"/>
      <c r="AV89" s="92">
        <f t="shared" si="621"/>
        <v>0</v>
      </c>
      <c r="AW89" s="10">
        <f t="shared" si="622"/>
        <v>0</v>
      </c>
      <c r="AX89" s="25"/>
      <c r="AY89" s="92">
        <f t="shared" si="623"/>
        <v>0</v>
      </c>
      <c r="AZ89" s="10">
        <f t="shared" si="624"/>
        <v>0</v>
      </c>
      <c r="BA89" s="119">
        <f t="shared" si="455"/>
        <v>0</v>
      </c>
      <c r="BB89" s="25">
        <v>1</v>
      </c>
      <c r="BC89" s="92">
        <f t="shared" si="625"/>
        <v>75000</v>
      </c>
      <c r="BD89" s="10">
        <f t="shared" si="626"/>
        <v>150000</v>
      </c>
      <c r="BE89" s="25">
        <f>1</f>
        <v>1</v>
      </c>
      <c r="BF89" s="92">
        <f t="shared" si="627"/>
        <v>75000</v>
      </c>
      <c r="BG89" s="10">
        <f t="shared" si="628"/>
        <v>150000</v>
      </c>
      <c r="BH89" s="25"/>
      <c r="BI89" s="92">
        <f t="shared" si="629"/>
        <v>0</v>
      </c>
      <c r="BJ89" s="10">
        <f t="shared" si="630"/>
        <v>0</v>
      </c>
      <c r="BK89" s="119">
        <f t="shared" si="456"/>
        <v>2</v>
      </c>
      <c r="BL89" s="25">
        <v>0</v>
      </c>
      <c r="BM89" s="92">
        <f t="shared" si="631"/>
        <v>0</v>
      </c>
      <c r="BN89" s="10">
        <f t="shared" si="632"/>
        <v>0</v>
      </c>
      <c r="BO89" s="25"/>
      <c r="BP89" s="92">
        <f t="shared" si="633"/>
        <v>0</v>
      </c>
      <c r="BQ89" s="10">
        <f t="shared" si="634"/>
        <v>0</v>
      </c>
      <c r="BR89" s="25"/>
      <c r="BS89" s="92">
        <f t="shared" si="635"/>
        <v>0</v>
      </c>
      <c r="BT89" s="10">
        <f t="shared" si="636"/>
        <v>0</v>
      </c>
      <c r="BU89" s="119">
        <f t="shared" si="457"/>
        <v>0</v>
      </c>
      <c r="BV89" s="25"/>
      <c r="BW89" s="92">
        <f t="shared" si="637"/>
        <v>0</v>
      </c>
      <c r="BX89" s="10">
        <f t="shared" si="638"/>
        <v>0</v>
      </c>
      <c r="BY89" s="25"/>
      <c r="BZ89" s="92">
        <f t="shared" si="639"/>
        <v>0</v>
      </c>
      <c r="CA89" s="10">
        <f t="shared" si="640"/>
        <v>0</v>
      </c>
      <c r="CB89" s="25"/>
      <c r="CC89" s="92">
        <f t="shared" si="641"/>
        <v>0</v>
      </c>
      <c r="CD89" s="10">
        <f t="shared" si="642"/>
        <v>0</v>
      </c>
      <c r="CE89" s="119">
        <f t="shared" si="458"/>
        <v>0</v>
      </c>
      <c r="CF89" s="25"/>
      <c r="CG89" s="92">
        <f t="shared" si="643"/>
        <v>0</v>
      </c>
      <c r="CH89" s="10">
        <f t="shared" si="644"/>
        <v>0</v>
      </c>
      <c r="CI89" s="25"/>
      <c r="CJ89" s="92">
        <f t="shared" si="645"/>
        <v>0</v>
      </c>
      <c r="CK89" s="10">
        <f t="shared" si="646"/>
        <v>0</v>
      </c>
      <c r="CL89" s="25"/>
      <c r="CM89" s="92">
        <f t="shared" si="647"/>
        <v>0</v>
      </c>
      <c r="CN89" s="10">
        <f t="shared" si="648"/>
        <v>0</v>
      </c>
      <c r="CO89" s="119">
        <f t="shared" si="459"/>
        <v>0</v>
      </c>
      <c r="CP89" s="25"/>
      <c r="CQ89" s="92">
        <f t="shared" si="649"/>
        <v>0</v>
      </c>
      <c r="CR89" s="10">
        <f t="shared" si="650"/>
        <v>0</v>
      </c>
      <c r="CS89" s="25"/>
      <c r="CT89" s="92">
        <f t="shared" si="651"/>
        <v>0</v>
      </c>
      <c r="CU89" s="10">
        <f t="shared" si="652"/>
        <v>0</v>
      </c>
      <c r="CV89" s="25"/>
      <c r="CW89" s="92">
        <f t="shared" si="653"/>
        <v>0</v>
      </c>
      <c r="CX89" s="10">
        <f t="shared" si="654"/>
        <v>0</v>
      </c>
      <c r="CY89" s="119">
        <f t="shared" si="460"/>
        <v>0</v>
      </c>
      <c r="CZ89" s="25"/>
      <c r="DA89" s="92">
        <f t="shared" si="655"/>
        <v>0</v>
      </c>
      <c r="DB89" s="10">
        <f t="shared" si="656"/>
        <v>0</v>
      </c>
      <c r="DC89" s="25"/>
      <c r="DD89" s="92">
        <f t="shared" si="657"/>
        <v>0</v>
      </c>
      <c r="DE89" s="10">
        <f t="shared" si="658"/>
        <v>0</v>
      </c>
      <c r="DF89" s="25"/>
      <c r="DG89" s="92">
        <f t="shared" si="659"/>
        <v>0</v>
      </c>
      <c r="DH89" s="10">
        <f t="shared" si="660"/>
        <v>0</v>
      </c>
      <c r="DI89" s="119">
        <f t="shared" si="461"/>
        <v>0</v>
      </c>
      <c r="DJ89" s="25">
        <v>1</v>
      </c>
      <c r="DK89" s="92">
        <f t="shared" si="588"/>
        <v>75000</v>
      </c>
      <c r="DL89" s="10">
        <f t="shared" si="589"/>
        <v>150000</v>
      </c>
      <c r="DM89" s="25"/>
      <c r="DN89" s="92">
        <f t="shared" si="661"/>
        <v>0</v>
      </c>
      <c r="DO89" s="10">
        <f t="shared" si="662"/>
        <v>0</v>
      </c>
      <c r="DP89" s="25"/>
      <c r="DQ89" s="92">
        <f t="shared" si="663"/>
        <v>0</v>
      </c>
      <c r="DR89" s="10">
        <f t="shared" si="664"/>
        <v>0</v>
      </c>
      <c r="DS89" s="119">
        <f t="shared" si="462"/>
        <v>1</v>
      </c>
      <c r="DT89" s="25"/>
      <c r="DU89" s="92">
        <f t="shared" si="590"/>
        <v>0</v>
      </c>
      <c r="DV89" s="10">
        <f t="shared" si="591"/>
        <v>0</v>
      </c>
      <c r="DW89" s="25"/>
      <c r="DX89" s="92">
        <f t="shared" si="592"/>
        <v>0</v>
      </c>
      <c r="DY89" s="10">
        <f t="shared" si="593"/>
        <v>0</v>
      </c>
      <c r="DZ89" s="25"/>
      <c r="EA89" s="92">
        <f t="shared" si="594"/>
        <v>0</v>
      </c>
      <c r="EB89" s="10">
        <f t="shared" si="595"/>
        <v>0</v>
      </c>
      <c r="EC89" s="119">
        <f t="shared" si="666"/>
        <v>0</v>
      </c>
      <c r="ED89" s="25"/>
      <c r="EE89" s="92">
        <f t="shared" si="596"/>
        <v>0</v>
      </c>
      <c r="EF89" s="10">
        <f t="shared" si="597"/>
        <v>0</v>
      </c>
      <c r="EG89" s="25"/>
      <c r="EH89" s="92">
        <f t="shared" si="598"/>
        <v>0</v>
      </c>
      <c r="EI89" s="10">
        <f t="shared" si="599"/>
        <v>0</v>
      </c>
      <c r="EJ89" s="25"/>
      <c r="EK89" s="92">
        <f t="shared" si="600"/>
        <v>0</v>
      </c>
      <c r="EL89" s="10">
        <f t="shared" si="601"/>
        <v>0</v>
      </c>
      <c r="EM89" s="119">
        <f t="shared" si="667"/>
        <v>0</v>
      </c>
      <c r="EN89" s="25"/>
      <c r="EO89" s="92">
        <f t="shared" si="529"/>
        <v>0</v>
      </c>
      <c r="EP89" s="10">
        <f t="shared" si="530"/>
        <v>0</v>
      </c>
      <c r="EQ89" s="25"/>
      <c r="ER89" s="92">
        <f t="shared" si="531"/>
        <v>0</v>
      </c>
      <c r="ES89" s="10">
        <f t="shared" si="532"/>
        <v>0</v>
      </c>
      <c r="ET89" s="25"/>
      <c r="EU89" s="92">
        <f t="shared" si="225"/>
        <v>0</v>
      </c>
      <c r="EV89" s="10">
        <f t="shared" si="533"/>
        <v>0</v>
      </c>
      <c r="EW89" s="119">
        <f t="shared" si="668"/>
        <v>0</v>
      </c>
      <c r="EX89" s="25"/>
      <c r="EY89" s="92">
        <f t="shared" si="534"/>
        <v>0</v>
      </c>
      <c r="EZ89" s="10">
        <f t="shared" si="535"/>
        <v>0</v>
      </c>
      <c r="FA89" s="25"/>
      <c r="FB89" s="92">
        <f t="shared" si="536"/>
        <v>0</v>
      </c>
      <c r="FC89" s="10">
        <f t="shared" si="537"/>
        <v>0</v>
      </c>
      <c r="FD89" s="25"/>
      <c r="FE89" s="92">
        <f t="shared" si="538"/>
        <v>0</v>
      </c>
      <c r="FF89" s="10">
        <f t="shared" si="539"/>
        <v>0</v>
      </c>
      <c r="FG89" s="119">
        <f t="shared" si="669"/>
        <v>0</v>
      </c>
      <c r="FH89" s="25"/>
      <c r="FI89" s="92">
        <f t="shared" si="540"/>
        <v>0</v>
      </c>
      <c r="FJ89" s="10">
        <f t="shared" si="541"/>
        <v>0</v>
      </c>
      <c r="FK89" s="25"/>
      <c r="FL89" s="92">
        <f t="shared" si="542"/>
        <v>0</v>
      </c>
      <c r="FM89" s="10">
        <f t="shared" si="543"/>
        <v>0</v>
      </c>
      <c r="FN89" s="25"/>
      <c r="FO89" s="92">
        <f t="shared" si="544"/>
        <v>0</v>
      </c>
      <c r="FP89" s="10">
        <f t="shared" si="545"/>
        <v>0</v>
      </c>
      <c r="FQ89" s="119">
        <f t="shared" si="670"/>
        <v>0</v>
      </c>
      <c r="FR89" s="25"/>
      <c r="FS89" s="92">
        <f t="shared" si="546"/>
        <v>0</v>
      </c>
      <c r="FT89" s="10">
        <f t="shared" si="547"/>
        <v>0</v>
      </c>
      <c r="FU89" s="25"/>
      <c r="FV89" s="92">
        <f t="shared" si="548"/>
        <v>0</v>
      </c>
      <c r="FW89" s="10">
        <f t="shared" si="549"/>
        <v>0</v>
      </c>
      <c r="FX89" s="25"/>
      <c r="FY89" s="92">
        <f t="shared" si="550"/>
        <v>0</v>
      </c>
      <c r="FZ89" s="10">
        <f t="shared" si="551"/>
        <v>0</v>
      </c>
      <c r="GA89" s="119">
        <f t="shared" si="671"/>
        <v>0</v>
      </c>
      <c r="GB89" s="25"/>
      <c r="GC89" s="92">
        <f t="shared" si="552"/>
        <v>0</v>
      </c>
      <c r="GD89" s="10">
        <f t="shared" si="553"/>
        <v>0</v>
      </c>
      <c r="GE89" s="25"/>
      <c r="GF89" s="92">
        <f t="shared" si="554"/>
        <v>0</v>
      </c>
      <c r="GG89" s="10">
        <f t="shared" si="555"/>
        <v>0</v>
      </c>
      <c r="GH89" s="25"/>
      <c r="GI89" s="92">
        <f t="shared" si="556"/>
        <v>0</v>
      </c>
      <c r="GJ89" s="10">
        <f t="shared" si="557"/>
        <v>0</v>
      </c>
      <c r="GK89" s="119">
        <f t="shared" si="672"/>
        <v>0</v>
      </c>
      <c r="GL89" s="25"/>
      <c r="GM89" s="92">
        <f t="shared" si="558"/>
        <v>0</v>
      </c>
      <c r="GN89" s="10">
        <f t="shared" si="559"/>
        <v>0</v>
      </c>
      <c r="GO89" s="25"/>
      <c r="GP89" s="92">
        <f t="shared" si="560"/>
        <v>0</v>
      </c>
      <c r="GQ89" s="10">
        <f t="shared" si="561"/>
        <v>0</v>
      </c>
      <c r="GR89" s="25"/>
      <c r="GS89" s="92">
        <f t="shared" si="562"/>
        <v>0</v>
      </c>
      <c r="GT89" s="10">
        <f t="shared" si="563"/>
        <v>0</v>
      </c>
      <c r="GU89" s="119">
        <f t="shared" si="673"/>
        <v>0</v>
      </c>
      <c r="GV89" s="25"/>
      <c r="GW89" s="92">
        <f t="shared" si="564"/>
        <v>0</v>
      </c>
      <c r="GX89" s="10">
        <f t="shared" si="565"/>
        <v>0</v>
      </c>
      <c r="GY89" s="25"/>
      <c r="GZ89" s="92">
        <f t="shared" si="566"/>
        <v>0</v>
      </c>
      <c r="HA89" s="10">
        <f t="shared" si="567"/>
        <v>0</v>
      </c>
      <c r="HB89" s="25"/>
      <c r="HC89" s="92">
        <f t="shared" si="568"/>
        <v>0</v>
      </c>
      <c r="HD89" s="10">
        <f t="shared" si="569"/>
        <v>0</v>
      </c>
      <c r="HE89" s="119">
        <f t="shared" si="674"/>
        <v>0</v>
      </c>
      <c r="HF89" s="25"/>
      <c r="HG89" s="92">
        <f t="shared" si="570"/>
        <v>0</v>
      </c>
      <c r="HH89" s="10">
        <f t="shared" si="571"/>
        <v>0</v>
      </c>
      <c r="HI89" s="25"/>
      <c r="HJ89" s="92">
        <f t="shared" si="572"/>
        <v>0</v>
      </c>
      <c r="HK89" s="10">
        <f t="shared" si="573"/>
        <v>0</v>
      </c>
      <c r="HL89" s="25"/>
      <c r="HM89" s="92">
        <f t="shared" si="574"/>
        <v>0</v>
      </c>
      <c r="HN89" s="10">
        <f t="shared" si="575"/>
        <v>0</v>
      </c>
      <c r="HO89" s="119">
        <f t="shared" si="675"/>
        <v>0</v>
      </c>
      <c r="HP89" s="25"/>
      <c r="HQ89" s="92">
        <f t="shared" si="576"/>
        <v>0</v>
      </c>
      <c r="HR89" s="10">
        <f t="shared" si="577"/>
        <v>0</v>
      </c>
      <c r="HS89" s="25"/>
      <c r="HT89" s="92">
        <f t="shared" si="578"/>
        <v>0</v>
      </c>
      <c r="HU89" s="10">
        <f t="shared" si="579"/>
        <v>0</v>
      </c>
      <c r="HV89" s="25"/>
      <c r="HW89" s="92">
        <f t="shared" si="580"/>
        <v>0</v>
      </c>
      <c r="HX89" s="10">
        <f t="shared" si="581"/>
        <v>0</v>
      </c>
      <c r="HY89" s="119">
        <f t="shared" si="676"/>
        <v>0</v>
      </c>
      <c r="HZ89" s="25"/>
      <c r="IA89" s="92">
        <f t="shared" si="483"/>
        <v>0</v>
      </c>
      <c r="IB89" s="10">
        <f t="shared" si="484"/>
        <v>0</v>
      </c>
      <c r="IC89" s="25"/>
      <c r="ID89" s="92">
        <f t="shared" si="485"/>
        <v>0</v>
      </c>
      <c r="IE89" s="10">
        <f t="shared" si="486"/>
        <v>0</v>
      </c>
      <c r="IF89" s="25"/>
      <c r="IG89" s="92">
        <f t="shared" si="487"/>
        <v>0</v>
      </c>
      <c r="IH89" s="10">
        <f t="shared" si="488"/>
        <v>0</v>
      </c>
      <c r="II89" s="119">
        <f t="shared" si="677"/>
        <v>0</v>
      </c>
      <c r="IJ89" s="25"/>
      <c r="IK89" s="92">
        <f t="shared" si="489"/>
        <v>0</v>
      </c>
      <c r="IL89" s="10">
        <f t="shared" si="490"/>
        <v>0</v>
      </c>
      <c r="IM89" s="25"/>
      <c r="IN89" s="92">
        <f t="shared" si="491"/>
        <v>0</v>
      </c>
      <c r="IO89" s="10">
        <f t="shared" si="492"/>
        <v>0</v>
      </c>
      <c r="IP89" s="25"/>
      <c r="IQ89" s="92">
        <f t="shared" si="493"/>
        <v>0</v>
      </c>
      <c r="IR89" s="10">
        <f t="shared" si="494"/>
        <v>0</v>
      </c>
      <c r="IS89" s="119">
        <f t="shared" si="678"/>
        <v>0</v>
      </c>
      <c r="IT89" s="25"/>
      <c r="IU89" s="92">
        <f t="shared" si="495"/>
        <v>0</v>
      </c>
      <c r="IV89" s="10">
        <f t="shared" si="496"/>
        <v>0</v>
      </c>
      <c r="IW89" s="25">
        <f>1</f>
        <v>1</v>
      </c>
      <c r="IX89" s="92">
        <f t="shared" si="497"/>
        <v>75000</v>
      </c>
      <c r="IY89" s="10">
        <f t="shared" si="498"/>
        <v>150000</v>
      </c>
      <c r="IZ89" s="25"/>
      <c r="JA89" s="92">
        <f t="shared" si="499"/>
        <v>0</v>
      </c>
      <c r="JB89" s="10">
        <f t="shared" si="500"/>
        <v>0</v>
      </c>
      <c r="JC89" s="119">
        <f t="shared" si="679"/>
        <v>1</v>
      </c>
      <c r="JD89" s="25"/>
      <c r="JE89" s="92">
        <f t="shared" si="501"/>
        <v>0</v>
      </c>
      <c r="JF89" s="10">
        <f t="shared" si="502"/>
        <v>0</v>
      </c>
      <c r="JG89" s="25"/>
      <c r="JH89" s="92">
        <f t="shared" si="503"/>
        <v>0</v>
      </c>
      <c r="JI89" s="10">
        <f t="shared" si="504"/>
        <v>0</v>
      </c>
      <c r="JJ89" s="25"/>
      <c r="JK89" s="92">
        <f t="shared" si="582"/>
        <v>0</v>
      </c>
      <c r="JL89" s="10">
        <f t="shared" si="583"/>
        <v>0</v>
      </c>
      <c r="JM89" s="119">
        <f t="shared" si="680"/>
        <v>0</v>
      </c>
      <c r="JN89" s="25"/>
      <c r="JO89" s="92">
        <f t="shared" si="505"/>
        <v>0</v>
      </c>
      <c r="JP89" s="10">
        <f t="shared" si="506"/>
        <v>0</v>
      </c>
      <c r="JQ89" s="25"/>
      <c r="JR89" s="92">
        <f t="shared" si="507"/>
        <v>0</v>
      </c>
      <c r="JS89" s="10">
        <f t="shared" si="508"/>
        <v>0</v>
      </c>
      <c r="JT89" s="25"/>
      <c r="JU89" s="92">
        <f t="shared" si="509"/>
        <v>0</v>
      </c>
      <c r="JV89" s="10">
        <f t="shared" si="510"/>
        <v>0</v>
      </c>
      <c r="JW89" s="119">
        <f t="shared" si="481"/>
        <v>0</v>
      </c>
      <c r="JX89" s="25"/>
      <c r="JY89" s="92">
        <f t="shared" si="511"/>
        <v>0</v>
      </c>
      <c r="JZ89" s="10">
        <f t="shared" si="512"/>
        <v>0</v>
      </c>
      <c r="KA89" s="25"/>
      <c r="KB89" s="92">
        <f t="shared" si="513"/>
        <v>0</v>
      </c>
      <c r="KC89" s="10">
        <f t="shared" si="514"/>
        <v>0</v>
      </c>
      <c r="KD89" s="25"/>
      <c r="KE89" s="92">
        <f t="shared" si="515"/>
        <v>0</v>
      </c>
      <c r="KF89" s="10">
        <f t="shared" si="516"/>
        <v>0</v>
      </c>
      <c r="KG89" s="119">
        <f t="shared" si="681"/>
        <v>0</v>
      </c>
      <c r="KH89" s="25"/>
      <c r="KI89" s="92">
        <f t="shared" si="517"/>
        <v>0</v>
      </c>
      <c r="KJ89" s="10">
        <f t="shared" si="518"/>
        <v>0</v>
      </c>
      <c r="KK89" s="25"/>
      <c r="KL89" s="92">
        <f t="shared" si="519"/>
        <v>0</v>
      </c>
      <c r="KM89" s="10">
        <f t="shared" si="520"/>
        <v>0</v>
      </c>
      <c r="KN89" s="25"/>
      <c r="KO89" s="92">
        <f t="shared" si="521"/>
        <v>0</v>
      </c>
      <c r="KP89" s="10">
        <f t="shared" si="522"/>
        <v>0</v>
      </c>
      <c r="KQ89" s="119">
        <f t="shared" si="682"/>
        <v>0</v>
      </c>
      <c r="KR89" s="25"/>
      <c r="KS89" s="92">
        <f t="shared" si="523"/>
        <v>0</v>
      </c>
      <c r="KT89" s="10">
        <f t="shared" si="524"/>
        <v>0</v>
      </c>
      <c r="KU89" s="25"/>
      <c r="KV89" s="92">
        <f t="shared" si="525"/>
        <v>0</v>
      </c>
      <c r="KW89" s="10">
        <f t="shared" si="526"/>
        <v>0</v>
      </c>
      <c r="KX89" s="25"/>
      <c r="KY89" s="92">
        <f t="shared" si="527"/>
        <v>0</v>
      </c>
      <c r="KZ89" s="10">
        <f t="shared" si="528"/>
        <v>0</v>
      </c>
      <c r="LA89" s="119">
        <f t="shared" si="683"/>
        <v>0</v>
      </c>
      <c r="LC89" s="100">
        <f t="shared" si="482"/>
        <v>5</v>
      </c>
      <c r="LD89" s="100">
        <f t="shared" si="584"/>
        <v>750000</v>
      </c>
    </row>
    <row r="90" spans="1:316" x14ac:dyDescent="0.25">
      <c r="A90" s="243" t="s">
        <v>136</v>
      </c>
      <c r="B90" s="12">
        <v>40000</v>
      </c>
      <c r="C90" s="12">
        <v>60000</v>
      </c>
      <c r="D90" s="25"/>
      <c r="E90" s="92">
        <f t="shared" si="585"/>
        <v>0</v>
      </c>
      <c r="F90" s="10">
        <f t="shared" ref="F90:F101" si="685">D90*C90</f>
        <v>0</v>
      </c>
      <c r="G90" s="25"/>
      <c r="H90" s="92">
        <f t="shared" si="586"/>
        <v>0</v>
      </c>
      <c r="I90" s="10">
        <f t="shared" si="448"/>
        <v>0</v>
      </c>
      <c r="J90" s="25"/>
      <c r="K90" s="92">
        <f t="shared" si="587"/>
        <v>0</v>
      </c>
      <c r="L90" s="10">
        <f t="shared" si="684"/>
        <v>0</v>
      </c>
      <c r="M90" s="119">
        <f t="shared" si="451"/>
        <v>0</v>
      </c>
      <c r="N90" s="25"/>
      <c r="O90" s="92">
        <f t="shared" si="602"/>
        <v>0</v>
      </c>
      <c r="P90" s="10">
        <f t="shared" si="603"/>
        <v>0</v>
      </c>
      <c r="Q90" s="25"/>
      <c r="R90" s="92">
        <f t="shared" si="604"/>
        <v>0</v>
      </c>
      <c r="S90" s="10">
        <f t="shared" ref="S90:S98" si="686">Q90*M90</f>
        <v>0</v>
      </c>
      <c r="T90" s="25"/>
      <c r="U90" s="92">
        <f t="shared" si="606"/>
        <v>0</v>
      </c>
      <c r="V90" s="10">
        <f t="shared" si="665"/>
        <v>0</v>
      </c>
      <c r="W90" s="119">
        <f t="shared" si="452"/>
        <v>0</v>
      </c>
      <c r="X90" s="25"/>
      <c r="Y90" s="92">
        <f t="shared" si="607"/>
        <v>0</v>
      </c>
      <c r="Z90" s="10">
        <f t="shared" si="608"/>
        <v>0</v>
      </c>
      <c r="AA90" s="25"/>
      <c r="AB90" s="92">
        <f t="shared" si="609"/>
        <v>0</v>
      </c>
      <c r="AC90" s="10">
        <f t="shared" si="610"/>
        <v>0</v>
      </c>
      <c r="AD90" s="25"/>
      <c r="AE90" s="92">
        <f t="shared" si="611"/>
        <v>0</v>
      </c>
      <c r="AF90" s="10">
        <f t="shared" si="612"/>
        <v>0</v>
      </c>
      <c r="AG90" s="119">
        <f t="shared" si="453"/>
        <v>0</v>
      </c>
      <c r="AH90" s="25"/>
      <c r="AI90" s="92">
        <f t="shared" si="613"/>
        <v>0</v>
      </c>
      <c r="AJ90" s="10">
        <f t="shared" si="614"/>
        <v>0</v>
      </c>
      <c r="AK90" s="25"/>
      <c r="AL90" s="92">
        <f t="shared" si="615"/>
        <v>0</v>
      </c>
      <c r="AM90" s="10">
        <f t="shared" si="616"/>
        <v>0</v>
      </c>
      <c r="AN90" s="25"/>
      <c r="AO90" s="92">
        <f t="shared" si="617"/>
        <v>0</v>
      </c>
      <c r="AP90" s="10">
        <f t="shared" si="618"/>
        <v>0</v>
      </c>
      <c r="AQ90" s="119">
        <f t="shared" si="454"/>
        <v>0</v>
      </c>
      <c r="AR90" s="25"/>
      <c r="AS90" s="92">
        <f t="shared" si="619"/>
        <v>0</v>
      </c>
      <c r="AT90" s="10">
        <f t="shared" si="620"/>
        <v>0</v>
      </c>
      <c r="AU90" s="25"/>
      <c r="AV90" s="92">
        <f t="shared" si="621"/>
        <v>0</v>
      </c>
      <c r="AW90" s="10">
        <f t="shared" si="622"/>
        <v>0</v>
      </c>
      <c r="AX90" s="25"/>
      <c r="AY90" s="92">
        <f t="shared" si="623"/>
        <v>0</v>
      </c>
      <c r="AZ90" s="10">
        <f t="shared" si="624"/>
        <v>0</v>
      </c>
      <c r="BA90" s="119">
        <f t="shared" si="455"/>
        <v>0</v>
      </c>
      <c r="BB90" s="25">
        <v>1</v>
      </c>
      <c r="BC90" s="92">
        <f t="shared" si="625"/>
        <v>40000</v>
      </c>
      <c r="BD90" s="10">
        <f t="shared" si="626"/>
        <v>60000</v>
      </c>
      <c r="BE90" s="25"/>
      <c r="BF90" s="92">
        <f t="shared" si="627"/>
        <v>0</v>
      </c>
      <c r="BG90" s="10">
        <f t="shared" si="628"/>
        <v>0</v>
      </c>
      <c r="BH90" s="25"/>
      <c r="BI90" s="92">
        <f t="shared" si="629"/>
        <v>0</v>
      </c>
      <c r="BJ90" s="10">
        <f t="shared" si="630"/>
        <v>0</v>
      </c>
      <c r="BK90" s="119">
        <f t="shared" si="456"/>
        <v>1</v>
      </c>
      <c r="BL90" s="25">
        <v>1</v>
      </c>
      <c r="BM90" s="92">
        <f t="shared" si="631"/>
        <v>40000</v>
      </c>
      <c r="BN90" s="10">
        <f t="shared" si="632"/>
        <v>60000</v>
      </c>
      <c r="BO90" s="25"/>
      <c r="BP90" s="92">
        <f t="shared" si="633"/>
        <v>0</v>
      </c>
      <c r="BQ90" s="10">
        <f t="shared" si="634"/>
        <v>0</v>
      </c>
      <c r="BR90" s="25"/>
      <c r="BS90" s="92">
        <f t="shared" si="635"/>
        <v>0</v>
      </c>
      <c r="BT90" s="10">
        <f t="shared" si="636"/>
        <v>0</v>
      </c>
      <c r="BU90" s="119">
        <f t="shared" si="457"/>
        <v>1</v>
      </c>
      <c r="BV90" s="25"/>
      <c r="BW90" s="92">
        <f t="shared" si="637"/>
        <v>0</v>
      </c>
      <c r="BX90" s="10">
        <f t="shared" si="638"/>
        <v>0</v>
      </c>
      <c r="BY90" s="25"/>
      <c r="BZ90" s="92">
        <f t="shared" si="639"/>
        <v>0</v>
      </c>
      <c r="CA90" s="10">
        <f t="shared" si="640"/>
        <v>0</v>
      </c>
      <c r="CB90" s="25"/>
      <c r="CC90" s="92">
        <f t="shared" si="641"/>
        <v>0</v>
      </c>
      <c r="CD90" s="10">
        <f t="shared" si="642"/>
        <v>0</v>
      </c>
      <c r="CE90" s="119">
        <f t="shared" si="458"/>
        <v>0</v>
      </c>
      <c r="CF90" s="25">
        <v>1</v>
      </c>
      <c r="CG90" s="92">
        <f t="shared" si="643"/>
        <v>40000</v>
      </c>
      <c r="CH90" s="10">
        <f t="shared" si="644"/>
        <v>60000</v>
      </c>
      <c r="CI90" s="25"/>
      <c r="CJ90" s="92">
        <f t="shared" si="645"/>
        <v>0</v>
      </c>
      <c r="CK90" s="10">
        <f t="shared" si="646"/>
        <v>0</v>
      </c>
      <c r="CL90" s="25"/>
      <c r="CM90" s="92">
        <f t="shared" si="647"/>
        <v>0</v>
      </c>
      <c r="CN90" s="10">
        <f t="shared" si="648"/>
        <v>0</v>
      </c>
      <c r="CO90" s="119">
        <f t="shared" si="459"/>
        <v>1</v>
      </c>
      <c r="CP90" s="25">
        <v>1</v>
      </c>
      <c r="CQ90" s="92">
        <f t="shared" si="649"/>
        <v>40000</v>
      </c>
      <c r="CR90" s="10">
        <f t="shared" si="650"/>
        <v>60000</v>
      </c>
      <c r="CS90" s="25"/>
      <c r="CT90" s="92">
        <f t="shared" si="651"/>
        <v>0</v>
      </c>
      <c r="CU90" s="10">
        <f t="shared" si="652"/>
        <v>0</v>
      </c>
      <c r="CV90" s="25"/>
      <c r="CW90" s="92">
        <f t="shared" si="653"/>
        <v>0</v>
      </c>
      <c r="CX90" s="10">
        <f t="shared" si="654"/>
        <v>0</v>
      </c>
      <c r="CY90" s="119">
        <f t="shared" si="460"/>
        <v>1</v>
      </c>
      <c r="CZ90" s="25"/>
      <c r="DA90" s="92">
        <f t="shared" si="655"/>
        <v>0</v>
      </c>
      <c r="DB90" s="10">
        <f t="shared" si="656"/>
        <v>0</v>
      </c>
      <c r="DC90" s="25"/>
      <c r="DD90" s="92">
        <f t="shared" si="657"/>
        <v>0</v>
      </c>
      <c r="DE90" s="10">
        <f t="shared" si="658"/>
        <v>0</v>
      </c>
      <c r="DF90" s="25"/>
      <c r="DG90" s="92">
        <f t="shared" si="659"/>
        <v>0</v>
      </c>
      <c r="DH90" s="10">
        <f t="shared" si="660"/>
        <v>0</v>
      </c>
      <c r="DI90" s="119">
        <f t="shared" si="461"/>
        <v>0</v>
      </c>
      <c r="DJ90" s="25"/>
      <c r="DK90" s="92">
        <f t="shared" si="588"/>
        <v>0</v>
      </c>
      <c r="DL90" s="10">
        <f t="shared" si="589"/>
        <v>0</v>
      </c>
      <c r="DM90" s="25"/>
      <c r="DN90" s="92">
        <f t="shared" si="661"/>
        <v>0</v>
      </c>
      <c r="DO90" s="10">
        <f t="shared" si="662"/>
        <v>0</v>
      </c>
      <c r="DP90" s="25"/>
      <c r="DQ90" s="92">
        <f t="shared" si="663"/>
        <v>0</v>
      </c>
      <c r="DR90" s="10">
        <f t="shared" si="664"/>
        <v>0</v>
      </c>
      <c r="DS90" s="119">
        <f t="shared" si="462"/>
        <v>0</v>
      </c>
      <c r="DT90" s="25"/>
      <c r="DU90" s="92">
        <f t="shared" si="590"/>
        <v>0</v>
      </c>
      <c r="DV90" s="10">
        <f t="shared" si="591"/>
        <v>0</v>
      </c>
      <c r="DW90" s="25"/>
      <c r="DX90" s="92">
        <f t="shared" si="592"/>
        <v>0</v>
      </c>
      <c r="DY90" s="10">
        <f t="shared" si="593"/>
        <v>0</v>
      </c>
      <c r="DZ90" s="25"/>
      <c r="EA90" s="92">
        <f t="shared" si="594"/>
        <v>0</v>
      </c>
      <c r="EB90" s="10">
        <f t="shared" si="595"/>
        <v>0</v>
      </c>
      <c r="EC90" s="119">
        <f t="shared" si="666"/>
        <v>0</v>
      </c>
      <c r="ED90" s="25">
        <v>1</v>
      </c>
      <c r="EE90" s="92">
        <f t="shared" si="596"/>
        <v>40000</v>
      </c>
      <c r="EF90" s="10">
        <f t="shared" si="597"/>
        <v>60000</v>
      </c>
      <c r="EG90" s="25"/>
      <c r="EH90" s="92">
        <f t="shared" si="598"/>
        <v>0</v>
      </c>
      <c r="EI90" s="10">
        <f t="shared" si="599"/>
        <v>0</v>
      </c>
      <c r="EJ90" s="25"/>
      <c r="EK90" s="92">
        <f t="shared" si="600"/>
        <v>0</v>
      </c>
      <c r="EL90" s="10">
        <f t="shared" si="601"/>
        <v>0</v>
      </c>
      <c r="EM90" s="119">
        <f t="shared" si="667"/>
        <v>1</v>
      </c>
      <c r="EN90" s="25"/>
      <c r="EO90" s="92">
        <f t="shared" si="529"/>
        <v>0</v>
      </c>
      <c r="EP90" s="10">
        <f t="shared" si="530"/>
        <v>0</v>
      </c>
      <c r="EQ90" s="25"/>
      <c r="ER90" s="92">
        <f t="shared" si="531"/>
        <v>0</v>
      </c>
      <c r="ES90" s="10">
        <f t="shared" si="532"/>
        <v>0</v>
      </c>
      <c r="ET90" s="25"/>
      <c r="EU90" s="92">
        <f t="shared" si="225"/>
        <v>0</v>
      </c>
      <c r="EV90" s="10">
        <f t="shared" si="533"/>
        <v>0</v>
      </c>
      <c r="EW90" s="119">
        <f t="shared" si="668"/>
        <v>0</v>
      </c>
      <c r="EX90" s="25"/>
      <c r="EY90" s="92">
        <f t="shared" si="534"/>
        <v>0</v>
      </c>
      <c r="EZ90" s="10">
        <f t="shared" si="535"/>
        <v>0</v>
      </c>
      <c r="FA90" s="25">
        <v>1</v>
      </c>
      <c r="FB90" s="92">
        <f t="shared" si="536"/>
        <v>40000</v>
      </c>
      <c r="FC90" s="10">
        <f t="shared" si="537"/>
        <v>60000</v>
      </c>
      <c r="FD90" s="25"/>
      <c r="FE90" s="92">
        <f t="shared" si="538"/>
        <v>0</v>
      </c>
      <c r="FF90" s="10">
        <f t="shared" si="539"/>
        <v>0</v>
      </c>
      <c r="FG90" s="119">
        <f t="shared" si="669"/>
        <v>1</v>
      </c>
      <c r="FH90" s="25"/>
      <c r="FI90" s="92">
        <f t="shared" si="540"/>
        <v>0</v>
      </c>
      <c r="FJ90" s="10">
        <f t="shared" si="541"/>
        <v>0</v>
      </c>
      <c r="FK90" s="25"/>
      <c r="FL90" s="92">
        <f t="shared" si="542"/>
        <v>0</v>
      </c>
      <c r="FM90" s="10">
        <f t="shared" si="543"/>
        <v>0</v>
      </c>
      <c r="FN90" s="25"/>
      <c r="FO90" s="92">
        <f t="shared" si="544"/>
        <v>0</v>
      </c>
      <c r="FP90" s="10">
        <f t="shared" si="545"/>
        <v>0</v>
      </c>
      <c r="FQ90" s="119">
        <f t="shared" si="670"/>
        <v>0</v>
      </c>
      <c r="FR90" s="25">
        <v>1</v>
      </c>
      <c r="FS90" s="92">
        <f t="shared" si="546"/>
        <v>40000</v>
      </c>
      <c r="FT90" s="10">
        <f t="shared" si="547"/>
        <v>60000</v>
      </c>
      <c r="FU90" s="25"/>
      <c r="FV90" s="92">
        <f t="shared" si="548"/>
        <v>0</v>
      </c>
      <c r="FW90" s="10">
        <f t="shared" si="549"/>
        <v>0</v>
      </c>
      <c r="FX90" s="25"/>
      <c r="FY90" s="92">
        <f t="shared" si="550"/>
        <v>0</v>
      </c>
      <c r="FZ90" s="10">
        <f t="shared" si="551"/>
        <v>0</v>
      </c>
      <c r="GA90" s="119">
        <f t="shared" si="671"/>
        <v>1</v>
      </c>
      <c r="GB90" s="25"/>
      <c r="GC90" s="92">
        <f t="shared" si="552"/>
        <v>0</v>
      </c>
      <c r="GD90" s="10">
        <f t="shared" si="553"/>
        <v>0</v>
      </c>
      <c r="GE90" s="25"/>
      <c r="GF90" s="92">
        <f t="shared" si="554"/>
        <v>0</v>
      </c>
      <c r="GG90" s="10">
        <f t="shared" si="555"/>
        <v>0</v>
      </c>
      <c r="GH90" s="25"/>
      <c r="GI90" s="92">
        <f t="shared" si="556"/>
        <v>0</v>
      </c>
      <c r="GJ90" s="10">
        <f t="shared" si="557"/>
        <v>0</v>
      </c>
      <c r="GK90" s="119">
        <f t="shared" si="672"/>
        <v>0</v>
      </c>
      <c r="GL90" s="25"/>
      <c r="GM90" s="92">
        <f t="shared" si="558"/>
        <v>0</v>
      </c>
      <c r="GN90" s="10">
        <f t="shared" si="559"/>
        <v>0</v>
      </c>
      <c r="GO90" s="25"/>
      <c r="GP90" s="92">
        <f t="shared" si="560"/>
        <v>0</v>
      </c>
      <c r="GQ90" s="10">
        <f t="shared" si="561"/>
        <v>0</v>
      </c>
      <c r="GR90" s="25"/>
      <c r="GS90" s="92">
        <f t="shared" si="562"/>
        <v>0</v>
      </c>
      <c r="GT90" s="10">
        <f t="shared" si="563"/>
        <v>0</v>
      </c>
      <c r="GU90" s="119">
        <f t="shared" si="673"/>
        <v>0</v>
      </c>
      <c r="GV90" s="25">
        <v>2</v>
      </c>
      <c r="GW90" s="92">
        <f t="shared" si="564"/>
        <v>80000</v>
      </c>
      <c r="GX90" s="10">
        <f t="shared" si="565"/>
        <v>120000</v>
      </c>
      <c r="GY90" s="25"/>
      <c r="GZ90" s="92">
        <f t="shared" si="566"/>
        <v>0</v>
      </c>
      <c r="HA90" s="10">
        <f t="shared" si="567"/>
        <v>0</v>
      </c>
      <c r="HB90" s="25"/>
      <c r="HC90" s="92">
        <f t="shared" si="568"/>
        <v>0</v>
      </c>
      <c r="HD90" s="10">
        <f t="shared" si="569"/>
        <v>0</v>
      </c>
      <c r="HE90" s="119">
        <f t="shared" si="674"/>
        <v>2</v>
      </c>
      <c r="HF90" s="25"/>
      <c r="HG90" s="92">
        <f t="shared" si="570"/>
        <v>0</v>
      </c>
      <c r="HH90" s="10">
        <f t="shared" si="571"/>
        <v>0</v>
      </c>
      <c r="HI90" s="25"/>
      <c r="HJ90" s="92">
        <f t="shared" si="572"/>
        <v>0</v>
      </c>
      <c r="HK90" s="10">
        <f t="shared" si="573"/>
        <v>0</v>
      </c>
      <c r="HL90" s="25"/>
      <c r="HM90" s="92">
        <f t="shared" si="574"/>
        <v>0</v>
      </c>
      <c r="HN90" s="10">
        <f t="shared" si="575"/>
        <v>0</v>
      </c>
      <c r="HO90" s="119">
        <f t="shared" si="675"/>
        <v>0</v>
      </c>
      <c r="HP90" s="25"/>
      <c r="HQ90" s="92">
        <f t="shared" si="576"/>
        <v>0</v>
      </c>
      <c r="HR90" s="10">
        <f t="shared" si="577"/>
        <v>0</v>
      </c>
      <c r="HS90" s="25"/>
      <c r="HT90" s="92">
        <f t="shared" si="578"/>
        <v>0</v>
      </c>
      <c r="HU90" s="10">
        <f t="shared" si="579"/>
        <v>0</v>
      </c>
      <c r="HV90" s="25"/>
      <c r="HW90" s="92">
        <f t="shared" si="580"/>
        <v>0</v>
      </c>
      <c r="HX90" s="10">
        <f t="shared" si="581"/>
        <v>0</v>
      </c>
      <c r="HY90" s="119">
        <f t="shared" si="676"/>
        <v>0</v>
      </c>
      <c r="HZ90" s="25">
        <v>1</v>
      </c>
      <c r="IA90" s="92">
        <f t="shared" si="483"/>
        <v>40000</v>
      </c>
      <c r="IB90" s="10">
        <f t="shared" si="484"/>
        <v>60000</v>
      </c>
      <c r="IC90" s="25"/>
      <c r="ID90" s="92">
        <f t="shared" si="485"/>
        <v>0</v>
      </c>
      <c r="IE90" s="10">
        <f t="shared" si="486"/>
        <v>0</v>
      </c>
      <c r="IF90" s="25"/>
      <c r="IG90" s="92">
        <f t="shared" si="487"/>
        <v>0</v>
      </c>
      <c r="IH90" s="10">
        <f t="shared" si="488"/>
        <v>0</v>
      </c>
      <c r="II90" s="119">
        <f t="shared" si="677"/>
        <v>1</v>
      </c>
      <c r="IJ90" s="25">
        <v>2</v>
      </c>
      <c r="IK90" s="92">
        <f t="shared" si="489"/>
        <v>80000</v>
      </c>
      <c r="IL90" s="10">
        <f t="shared" si="490"/>
        <v>120000</v>
      </c>
      <c r="IM90" s="25"/>
      <c r="IN90" s="92">
        <f t="shared" si="491"/>
        <v>0</v>
      </c>
      <c r="IO90" s="10">
        <f t="shared" si="492"/>
        <v>0</v>
      </c>
      <c r="IP90" s="25"/>
      <c r="IQ90" s="92">
        <f t="shared" si="493"/>
        <v>0</v>
      </c>
      <c r="IR90" s="10">
        <f t="shared" si="494"/>
        <v>0</v>
      </c>
      <c r="IS90" s="119">
        <f t="shared" si="678"/>
        <v>2</v>
      </c>
      <c r="IT90" s="25"/>
      <c r="IU90" s="92">
        <f t="shared" si="495"/>
        <v>0</v>
      </c>
      <c r="IV90" s="10">
        <f t="shared" si="496"/>
        <v>0</v>
      </c>
      <c r="IW90" s="25"/>
      <c r="IX90" s="92">
        <f t="shared" si="497"/>
        <v>0</v>
      </c>
      <c r="IY90" s="10">
        <f t="shared" si="498"/>
        <v>0</v>
      </c>
      <c r="IZ90" s="25"/>
      <c r="JA90" s="92">
        <f t="shared" si="499"/>
        <v>0</v>
      </c>
      <c r="JB90" s="10">
        <f t="shared" si="500"/>
        <v>0</v>
      </c>
      <c r="JC90" s="119">
        <f t="shared" si="679"/>
        <v>0</v>
      </c>
      <c r="JD90" s="25"/>
      <c r="JE90" s="92">
        <f t="shared" si="501"/>
        <v>0</v>
      </c>
      <c r="JF90" s="10">
        <f t="shared" si="502"/>
        <v>0</v>
      </c>
      <c r="JG90" s="25"/>
      <c r="JH90" s="92">
        <f t="shared" si="503"/>
        <v>0</v>
      </c>
      <c r="JI90" s="10">
        <f t="shared" si="504"/>
        <v>0</v>
      </c>
      <c r="JJ90" s="25"/>
      <c r="JK90" s="92">
        <f t="shared" si="582"/>
        <v>0</v>
      </c>
      <c r="JL90" s="10">
        <f t="shared" si="583"/>
        <v>0</v>
      </c>
      <c r="JM90" s="119">
        <f t="shared" si="680"/>
        <v>0</v>
      </c>
      <c r="JN90" s="25">
        <v>1</v>
      </c>
      <c r="JO90" s="92">
        <f t="shared" si="505"/>
        <v>40000</v>
      </c>
      <c r="JP90" s="10">
        <f t="shared" si="506"/>
        <v>60000</v>
      </c>
      <c r="JQ90" s="25"/>
      <c r="JR90" s="92">
        <f t="shared" si="507"/>
        <v>0</v>
      </c>
      <c r="JS90" s="10">
        <f t="shared" si="508"/>
        <v>0</v>
      </c>
      <c r="JT90" s="25"/>
      <c r="JU90" s="92">
        <f t="shared" si="509"/>
        <v>0</v>
      </c>
      <c r="JV90" s="10">
        <f t="shared" si="510"/>
        <v>0</v>
      </c>
      <c r="JW90" s="119">
        <f t="shared" si="481"/>
        <v>1</v>
      </c>
      <c r="JX90" s="25"/>
      <c r="JY90" s="92">
        <f t="shared" si="511"/>
        <v>0</v>
      </c>
      <c r="JZ90" s="10">
        <f t="shared" si="512"/>
        <v>0</v>
      </c>
      <c r="KA90" s="25"/>
      <c r="KB90" s="92">
        <f t="shared" si="513"/>
        <v>0</v>
      </c>
      <c r="KC90" s="10">
        <f t="shared" si="514"/>
        <v>0</v>
      </c>
      <c r="KD90" s="25"/>
      <c r="KE90" s="92">
        <f t="shared" si="515"/>
        <v>0</v>
      </c>
      <c r="KF90" s="10">
        <f t="shared" si="516"/>
        <v>0</v>
      </c>
      <c r="KG90" s="119">
        <f t="shared" si="681"/>
        <v>0</v>
      </c>
      <c r="KH90" s="25"/>
      <c r="KI90" s="92">
        <f t="shared" si="517"/>
        <v>0</v>
      </c>
      <c r="KJ90" s="10">
        <f t="shared" si="518"/>
        <v>0</v>
      </c>
      <c r="KK90" s="25"/>
      <c r="KL90" s="92">
        <f t="shared" si="519"/>
        <v>0</v>
      </c>
      <c r="KM90" s="10">
        <f t="shared" si="520"/>
        <v>0</v>
      </c>
      <c r="KN90" s="25"/>
      <c r="KO90" s="92">
        <f t="shared" si="521"/>
        <v>0</v>
      </c>
      <c r="KP90" s="10">
        <f t="shared" si="522"/>
        <v>0</v>
      </c>
      <c r="KQ90" s="119">
        <f t="shared" si="682"/>
        <v>0</v>
      </c>
      <c r="KR90" s="25"/>
      <c r="KS90" s="92">
        <f t="shared" si="523"/>
        <v>0</v>
      </c>
      <c r="KT90" s="10">
        <f t="shared" si="524"/>
        <v>0</v>
      </c>
      <c r="KU90" s="25"/>
      <c r="KV90" s="92">
        <f t="shared" si="525"/>
        <v>0</v>
      </c>
      <c r="KW90" s="10">
        <f t="shared" si="526"/>
        <v>0</v>
      </c>
      <c r="KX90" s="25"/>
      <c r="KY90" s="92">
        <f t="shared" si="527"/>
        <v>0</v>
      </c>
      <c r="KZ90" s="10">
        <f t="shared" si="528"/>
        <v>0</v>
      </c>
      <c r="LA90" s="119">
        <f t="shared" si="683"/>
        <v>0</v>
      </c>
      <c r="LC90" s="100">
        <f t="shared" si="482"/>
        <v>13</v>
      </c>
      <c r="LD90" s="100">
        <f t="shared" si="584"/>
        <v>780000</v>
      </c>
    </row>
    <row r="91" spans="1:316" x14ac:dyDescent="0.25">
      <c r="A91" s="243" t="s">
        <v>132</v>
      </c>
      <c r="B91" s="12">
        <v>50000</v>
      </c>
      <c r="C91" s="12">
        <v>90000</v>
      </c>
      <c r="D91" s="25"/>
      <c r="E91" s="92">
        <f t="shared" si="585"/>
        <v>0</v>
      </c>
      <c r="F91" s="10">
        <f t="shared" si="685"/>
        <v>0</v>
      </c>
      <c r="G91" s="25"/>
      <c r="H91" s="92">
        <f t="shared" si="586"/>
        <v>0</v>
      </c>
      <c r="I91" s="10">
        <f t="shared" si="448"/>
        <v>0</v>
      </c>
      <c r="J91" s="25"/>
      <c r="K91" s="92">
        <f t="shared" si="587"/>
        <v>0</v>
      </c>
      <c r="L91" s="10">
        <f t="shared" si="684"/>
        <v>0</v>
      </c>
      <c r="M91" s="119">
        <f t="shared" si="451"/>
        <v>0</v>
      </c>
      <c r="N91" s="25"/>
      <c r="O91" s="92">
        <f t="shared" si="602"/>
        <v>0</v>
      </c>
      <c r="P91" s="10">
        <f t="shared" si="603"/>
        <v>0</v>
      </c>
      <c r="Q91" s="25"/>
      <c r="R91" s="92">
        <f t="shared" si="604"/>
        <v>0</v>
      </c>
      <c r="S91" s="10">
        <f t="shared" si="686"/>
        <v>0</v>
      </c>
      <c r="T91" s="25"/>
      <c r="U91" s="92">
        <f t="shared" si="606"/>
        <v>0</v>
      </c>
      <c r="V91" s="10">
        <f t="shared" si="665"/>
        <v>0</v>
      </c>
      <c r="W91" s="119">
        <f t="shared" si="452"/>
        <v>0</v>
      </c>
      <c r="X91" s="25"/>
      <c r="Y91" s="92">
        <f t="shared" si="607"/>
        <v>0</v>
      </c>
      <c r="Z91" s="10">
        <f t="shared" si="608"/>
        <v>0</v>
      </c>
      <c r="AA91" s="25"/>
      <c r="AB91" s="92">
        <f t="shared" si="609"/>
        <v>0</v>
      </c>
      <c r="AC91" s="10">
        <f t="shared" si="610"/>
        <v>0</v>
      </c>
      <c r="AD91" s="25"/>
      <c r="AE91" s="92">
        <f t="shared" si="611"/>
        <v>0</v>
      </c>
      <c r="AF91" s="10">
        <f t="shared" si="612"/>
        <v>0</v>
      </c>
      <c r="AG91" s="119">
        <f t="shared" si="453"/>
        <v>0</v>
      </c>
      <c r="AH91" s="25"/>
      <c r="AI91" s="92">
        <f t="shared" si="613"/>
        <v>0</v>
      </c>
      <c r="AJ91" s="10">
        <f t="shared" si="614"/>
        <v>0</v>
      </c>
      <c r="AK91" s="25"/>
      <c r="AL91" s="92">
        <f t="shared" si="615"/>
        <v>0</v>
      </c>
      <c r="AM91" s="10">
        <f t="shared" si="616"/>
        <v>0</v>
      </c>
      <c r="AN91" s="25"/>
      <c r="AO91" s="92">
        <f t="shared" si="617"/>
        <v>0</v>
      </c>
      <c r="AP91" s="10">
        <f t="shared" si="618"/>
        <v>0</v>
      </c>
      <c r="AQ91" s="119">
        <f t="shared" si="454"/>
        <v>0</v>
      </c>
      <c r="AR91" s="25"/>
      <c r="AS91" s="92">
        <f t="shared" si="619"/>
        <v>0</v>
      </c>
      <c r="AT91" s="10">
        <f t="shared" si="620"/>
        <v>0</v>
      </c>
      <c r="AU91" s="25"/>
      <c r="AV91" s="92">
        <f t="shared" si="621"/>
        <v>0</v>
      </c>
      <c r="AW91" s="10">
        <f t="shared" si="622"/>
        <v>0</v>
      </c>
      <c r="AX91" s="25"/>
      <c r="AY91" s="92">
        <f t="shared" si="623"/>
        <v>0</v>
      </c>
      <c r="AZ91" s="10">
        <f t="shared" si="624"/>
        <v>0</v>
      </c>
      <c r="BA91" s="119">
        <f t="shared" si="455"/>
        <v>0</v>
      </c>
      <c r="BB91" s="25"/>
      <c r="BC91" s="92">
        <f t="shared" si="625"/>
        <v>0</v>
      </c>
      <c r="BD91" s="10">
        <f t="shared" si="626"/>
        <v>0</v>
      </c>
      <c r="BE91" s="25"/>
      <c r="BF91" s="92">
        <f t="shared" si="627"/>
        <v>0</v>
      </c>
      <c r="BG91" s="10">
        <f t="shared" si="628"/>
        <v>0</v>
      </c>
      <c r="BH91" s="25"/>
      <c r="BI91" s="92">
        <f t="shared" si="629"/>
        <v>0</v>
      </c>
      <c r="BJ91" s="10">
        <f t="shared" si="630"/>
        <v>0</v>
      </c>
      <c r="BK91" s="119">
        <f t="shared" si="456"/>
        <v>0</v>
      </c>
      <c r="BL91" s="25">
        <v>1</v>
      </c>
      <c r="BM91" s="92">
        <f t="shared" si="631"/>
        <v>50000</v>
      </c>
      <c r="BN91" s="10">
        <f t="shared" si="632"/>
        <v>90000</v>
      </c>
      <c r="BO91" s="25"/>
      <c r="BP91" s="92">
        <f t="shared" si="633"/>
        <v>0</v>
      </c>
      <c r="BQ91" s="10">
        <f t="shared" si="634"/>
        <v>0</v>
      </c>
      <c r="BR91" s="25"/>
      <c r="BS91" s="92">
        <f t="shared" si="635"/>
        <v>0</v>
      </c>
      <c r="BT91" s="10">
        <f t="shared" si="636"/>
        <v>0</v>
      </c>
      <c r="BU91" s="119">
        <f t="shared" si="457"/>
        <v>1</v>
      </c>
      <c r="BV91" s="25"/>
      <c r="BW91" s="92">
        <f t="shared" si="637"/>
        <v>0</v>
      </c>
      <c r="BX91" s="10">
        <f t="shared" si="638"/>
        <v>0</v>
      </c>
      <c r="BY91" s="25"/>
      <c r="BZ91" s="92">
        <f t="shared" si="639"/>
        <v>0</v>
      </c>
      <c r="CA91" s="10">
        <f t="shared" si="640"/>
        <v>0</v>
      </c>
      <c r="CB91" s="25"/>
      <c r="CC91" s="92">
        <f t="shared" si="641"/>
        <v>0</v>
      </c>
      <c r="CD91" s="10">
        <f t="shared" si="642"/>
        <v>0</v>
      </c>
      <c r="CE91" s="119">
        <f t="shared" si="458"/>
        <v>0</v>
      </c>
      <c r="CF91" s="25">
        <v>1</v>
      </c>
      <c r="CG91" s="92">
        <f t="shared" si="643"/>
        <v>50000</v>
      </c>
      <c r="CH91" s="10">
        <f t="shared" si="644"/>
        <v>90000</v>
      </c>
      <c r="CI91" s="25"/>
      <c r="CJ91" s="92">
        <f t="shared" si="645"/>
        <v>0</v>
      </c>
      <c r="CK91" s="10">
        <f t="shared" si="646"/>
        <v>0</v>
      </c>
      <c r="CL91" s="25"/>
      <c r="CM91" s="92">
        <f t="shared" si="647"/>
        <v>0</v>
      </c>
      <c r="CN91" s="10">
        <f t="shared" si="648"/>
        <v>0</v>
      </c>
      <c r="CO91" s="119">
        <f t="shared" si="459"/>
        <v>1</v>
      </c>
      <c r="CP91" s="25"/>
      <c r="CQ91" s="92">
        <f t="shared" si="649"/>
        <v>0</v>
      </c>
      <c r="CR91" s="10">
        <f t="shared" si="650"/>
        <v>0</v>
      </c>
      <c r="CS91" s="25"/>
      <c r="CT91" s="92">
        <f t="shared" si="651"/>
        <v>0</v>
      </c>
      <c r="CU91" s="10">
        <f t="shared" si="652"/>
        <v>0</v>
      </c>
      <c r="CV91" s="25"/>
      <c r="CW91" s="92">
        <f t="shared" si="653"/>
        <v>0</v>
      </c>
      <c r="CX91" s="10">
        <f t="shared" si="654"/>
        <v>0</v>
      </c>
      <c r="CY91" s="119">
        <f t="shared" si="460"/>
        <v>0</v>
      </c>
      <c r="CZ91" s="25"/>
      <c r="DA91" s="92">
        <f t="shared" si="655"/>
        <v>0</v>
      </c>
      <c r="DB91" s="10">
        <f t="shared" si="656"/>
        <v>0</v>
      </c>
      <c r="DC91" s="25"/>
      <c r="DD91" s="92">
        <f t="shared" si="657"/>
        <v>0</v>
      </c>
      <c r="DE91" s="10">
        <f t="shared" si="658"/>
        <v>0</v>
      </c>
      <c r="DF91" s="25"/>
      <c r="DG91" s="92">
        <f t="shared" si="659"/>
        <v>0</v>
      </c>
      <c r="DH91" s="10">
        <f t="shared" si="660"/>
        <v>0</v>
      </c>
      <c r="DI91" s="119">
        <f t="shared" si="461"/>
        <v>0</v>
      </c>
      <c r="DJ91" s="25"/>
      <c r="DK91" s="92">
        <f t="shared" si="588"/>
        <v>0</v>
      </c>
      <c r="DL91" s="10">
        <f t="shared" si="589"/>
        <v>0</v>
      </c>
      <c r="DM91" s="25"/>
      <c r="DN91" s="92">
        <f t="shared" si="661"/>
        <v>0</v>
      </c>
      <c r="DO91" s="10">
        <f t="shared" si="662"/>
        <v>0</v>
      </c>
      <c r="DP91" s="25"/>
      <c r="DQ91" s="92">
        <f t="shared" si="663"/>
        <v>0</v>
      </c>
      <c r="DR91" s="10">
        <f t="shared" si="664"/>
        <v>0</v>
      </c>
      <c r="DS91" s="119">
        <f t="shared" si="462"/>
        <v>0</v>
      </c>
      <c r="DT91" s="25"/>
      <c r="DU91" s="92">
        <f t="shared" si="590"/>
        <v>0</v>
      </c>
      <c r="DV91" s="10">
        <f t="shared" si="591"/>
        <v>0</v>
      </c>
      <c r="DW91" s="25"/>
      <c r="DX91" s="92">
        <f t="shared" si="592"/>
        <v>0</v>
      </c>
      <c r="DY91" s="10">
        <f t="shared" si="593"/>
        <v>0</v>
      </c>
      <c r="DZ91" s="25"/>
      <c r="EA91" s="92">
        <f t="shared" si="594"/>
        <v>0</v>
      </c>
      <c r="EB91" s="10">
        <f t="shared" si="595"/>
        <v>0</v>
      </c>
      <c r="EC91" s="119">
        <f t="shared" si="666"/>
        <v>0</v>
      </c>
      <c r="ED91" s="25">
        <v>1</v>
      </c>
      <c r="EE91" s="92">
        <f t="shared" si="596"/>
        <v>50000</v>
      </c>
      <c r="EF91" s="10">
        <f t="shared" si="597"/>
        <v>90000</v>
      </c>
      <c r="EG91" s="25"/>
      <c r="EH91" s="92">
        <f t="shared" si="598"/>
        <v>0</v>
      </c>
      <c r="EI91" s="10">
        <f t="shared" si="599"/>
        <v>0</v>
      </c>
      <c r="EJ91" s="25"/>
      <c r="EK91" s="92">
        <f t="shared" si="600"/>
        <v>0</v>
      </c>
      <c r="EL91" s="10">
        <f t="shared" si="601"/>
        <v>0</v>
      </c>
      <c r="EM91" s="119">
        <f t="shared" si="667"/>
        <v>1</v>
      </c>
      <c r="EN91" s="25"/>
      <c r="EO91" s="92">
        <f t="shared" si="529"/>
        <v>0</v>
      </c>
      <c r="EP91" s="10">
        <f t="shared" si="530"/>
        <v>0</v>
      </c>
      <c r="EQ91" s="25"/>
      <c r="ER91" s="92">
        <f t="shared" si="531"/>
        <v>0</v>
      </c>
      <c r="ES91" s="10">
        <f t="shared" si="532"/>
        <v>0</v>
      </c>
      <c r="ET91" s="25"/>
      <c r="EU91" s="92">
        <f t="shared" si="225"/>
        <v>0</v>
      </c>
      <c r="EV91" s="10">
        <f t="shared" si="533"/>
        <v>0</v>
      </c>
      <c r="EW91" s="119">
        <f t="shared" si="668"/>
        <v>0</v>
      </c>
      <c r="EX91" s="25"/>
      <c r="EY91" s="92">
        <f t="shared" si="534"/>
        <v>0</v>
      </c>
      <c r="EZ91" s="10">
        <f t="shared" si="535"/>
        <v>0</v>
      </c>
      <c r="FA91" s="25">
        <v>1</v>
      </c>
      <c r="FB91" s="92">
        <f t="shared" si="536"/>
        <v>50000</v>
      </c>
      <c r="FC91" s="10">
        <f t="shared" si="537"/>
        <v>90000</v>
      </c>
      <c r="FD91" s="25"/>
      <c r="FE91" s="92">
        <f t="shared" si="538"/>
        <v>0</v>
      </c>
      <c r="FF91" s="10">
        <f t="shared" si="539"/>
        <v>0</v>
      </c>
      <c r="FG91" s="119">
        <f t="shared" si="669"/>
        <v>1</v>
      </c>
      <c r="FH91" s="25"/>
      <c r="FI91" s="92">
        <f t="shared" si="540"/>
        <v>0</v>
      </c>
      <c r="FJ91" s="10">
        <f t="shared" si="541"/>
        <v>0</v>
      </c>
      <c r="FK91" s="25"/>
      <c r="FL91" s="92">
        <f t="shared" si="542"/>
        <v>0</v>
      </c>
      <c r="FM91" s="10">
        <f t="shared" si="543"/>
        <v>0</v>
      </c>
      <c r="FN91" s="25"/>
      <c r="FO91" s="92">
        <f t="shared" si="544"/>
        <v>0</v>
      </c>
      <c r="FP91" s="10">
        <f t="shared" si="545"/>
        <v>0</v>
      </c>
      <c r="FQ91" s="119">
        <f t="shared" si="670"/>
        <v>0</v>
      </c>
      <c r="FR91" s="25">
        <v>0</v>
      </c>
      <c r="FS91" s="92">
        <f t="shared" si="546"/>
        <v>0</v>
      </c>
      <c r="FT91" s="10">
        <f t="shared" si="547"/>
        <v>0</v>
      </c>
      <c r="FU91" s="25"/>
      <c r="FV91" s="92">
        <f t="shared" si="548"/>
        <v>0</v>
      </c>
      <c r="FW91" s="10">
        <f t="shared" si="549"/>
        <v>0</v>
      </c>
      <c r="FX91" s="25"/>
      <c r="FY91" s="92">
        <f t="shared" si="550"/>
        <v>0</v>
      </c>
      <c r="FZ91" s="10">
        <f t="shared" si="551"/>
        <v>0</v>
      </c>
      <c r="GA91" s="119">
        <f t="shared" si="671"/>
        <v>0</v>
      </c>
      <c r="GB91" s="25"/>
      <c r="GC91" s="92">
        <f t="shared" si="552"/>
        <v>0</v>
      </c>
      <c r="GD91" s="10">
        <f t="shared" si="553"/>
        <v>0</v>
      </c>
      <c r="GE91" s="25"/>
      <c r="GF91" s="92">
        <f t="shared" si="554"/>
        <v>0</v>
      </c>
      <c r="GG91" s="10">
        <f t="shared" si="555"/>
        <v>0</v>
      </c>
      <c r="GH91" s="25"/>
      <c r="GI91" s="92">
        <f t="shared" si="556"/>
        <v>0</v>
      </c>
      <c r="GJ91" s="10">
        <f t="shared" si="557"/>
        <v>0</v>
      </c>
      <c r="GK91" s="119">
        <f t="shared" si="672"/>
        <v>0</v>
      </c>
      <c r="GL91" s="25"/>
      <c r="GM91" s="92">
        <f t="shared" si="558"/>
        <v>0</v>
      </c>
      <c r="GN91" s="10">
        <f t="shared" si="559"/>
        <v>0</v>
      </c>
      <c r="GO91" s="25"/>
      <c r="GP91" s="92">
        <f t="shared" si="560"/>
        <v>0</v>
      </c>
      <c r="GQ91" s="10">
        <f t="shared" si="561"/>
        <v>0</v>
      </c>
      <c r="GR91" s="25"/>
      <c r="GS91" s="92">
        <f t="shared" si="562"/>
        <v>0</v>
      </c>
      <c r="GT91" s="10">
        <f t="shared" si="563"/>
        <v>0</v>
      </c>
      <c r="GU91" s="119">
        <f t="shared" si="673"/>
        <v>0</v>
      </c>
      <c r="GV91" s="25">
        <v>1</v>
      </c>
      <c r="GW91" s="92">
        <f t="shared" si="564"/>
        <v>50000</v>
      </c>
      <c r="GX91" s="10">
        <f t="shared" si="565"/>
        <v>90000</v>
      </c>
      <c r="GY91" s="25"/>
      <c r="GZ91" s="92">
        <f t="shared" si="566"/>
        <v>0</v>
      </c>
      <c r="HA91" s="10">
        <f t="shared" si="567"/>
        <v>0</v>
      </c>
      <c r="HB91" s="25"/>
      <c r="HC91" s="92">
        <f t="shared" si="568"/>
        <v>0</v>
      </c>
      <c r="HD91" s="10">
        <f t="shared" si="569"/>
        <v>0</v>
      </c>
      <c r="HE91" s="119">
        <f t="shared" si="674"/>
        <v>1</v>
      </c>
      <c r="HF91" s="25"/>
      <c r="HG91" s="92">
        <f t="shared" si="570"/>
        <v>0</v>
      </c>
      <c r="HH91" s="10">
        <f t="shared" si="571"/>
        <v>0</v>
      </c>
      <c r="HI91" s="25"/>
      <c r="HJ91" s="92">
        <f t="shared" si="572"/>
        <v>0</v>
      </c>
      <c r="HK91" s="10">
        <f t="shared" si="573"/>
        <v>0</v>
      </c>
      <c r="HL91" s="25"/>
      <c r="HM91" s="92">
        <f t="shared" si="574"/>
        <v>0</v>
      </c>
      <c r="HN91" s="10">
        <f t="shared" si="575"/>
        <v>0</v>
      </c>
      <c r="HO91" s="119">
        <f t="shared" si="675"/>
        <v>0</v>
      </c>
      <c r="HP91" s="25"/>
      <c r="HQ91" s="92">
        <f t="shared" si="576"/>
        <v>0</v>
      </c>
      <c r="HR91" s="10">
        <f t="shared" si="577"/>
        <v>0</v>
      </c>
      <c r="HS91" s="25"/>
      <c r="HT91" s="92">
        <f t="shared" si="578"/>
        <v>0</v>
      </c>
      <c r="HU91" s="10">
        <f t="shared" si="579"/>
        <v>0</v>
      </c>
      <c r="HV91" s="25"/>
      <c r="HW91" s="92">
        <f t="shared" si="580"/>
        <v>0</v>
      </c>
      <c r="HX91" s="10">
        <f t="shared" si="581"/>
        <v>0</v>
      </c>
      <c r="HY91" s="119">
        <f t="shared" si="676"/>
        <v>0</v>
      </c>
      <c r="HZ91" s="25">
        <v>1</v>
      </c>
      <c r="IA91" s="92">
        <f t="shared" si="483"/>
        <v>50000</v>
      </c>
      <c r="IB91" s="10">
        <f t="shared" si="484"/>
        <v>90000</v>
      </c>
      <c r="IC91" s="25"/>
      <c r="ID91" s="92">
        <f t="shared" si="485"/>
        <v>0</v>
      </c>
      <c r="IE91" s="10">
        <f t="shared" si="486"/>
        <v>0</v>
      </c>
      <c r="IF91" s="25"/>
      <c r="IG91" s="92">
        <f t="shared" si="487"/>
        <v>0</v>
      </c>
      <c r="IH91" s="10">
        <f t="shared" si="488"/>
        <v>0</v>
      </c>
      <c r="II91" s="119">
        <f t="shared" si="677"/>
        <v>1</v>
      </c>
      <c r="IJ91" s="25">
        <v>1</v>
      </c>
      <c r="IK91" s="92">
        <f t="shared" si="489"/>
        <v>50000</v>
      </c>
      <c r="IL91" s="10">
        <f t="shared" si="490"/>
        <v>90000</v>
      </c>
      <c r="IM91" s="25"/>
      <c r="IN91" s="92">
        <f t="shared" si="491"/>
        <v>0</v>
      </c>
      <c r="IO91" s="10">
        <f t="shared" si="492"/>
        <v>0</v>
      </c>
      <c r="IP91" s="25"/>
      <c r="IQ91" s="92">
        <f t="shared" si="493"/>
        <v>0</v>
      </c>
      <c r="IR91" s="10">
        <f t="shared" si="494"/>
        <v>0</v>
      </c>
      <c r="IS91" s="119">
        <f t="shared" si="678"/>
        <v>1</v>
      </c>
      <c r="IT91" s="25"/>
      <c r="IU91" s="92">
        <f t="shared" si="495"/>
        <v>0</v>
      </c>
      <c r="IV91" s="10">
        <f t="shared" si="496"/>
        <v>0</v>
      </c>
      <c r="IW91" s="25"/>
      <c r="IX91" s="92">
        <f t="shared" si="497"/>
        <v>0</v>
      </c>
      <c r="IY91" s="10">
        <f t="shared" si="498"/>
        <v>0</v>
      </c>
      <c r="IZ91" s="25"/>
      <c r="JA91" s="92">
        <f t="shared" si="499"/>
        <v>0</v>
      </c>
      <c r="JB91" s="10">
        <f t="shared" si="500"/>
        <v>0</v>
      </c>
      <c r="JC91" s="119">
        <f t="shared" si="679"/>
        <v>0</v>
      </c>
      <c r="JD91" s="25"/>
      <c r="JE91" s="92">
        <f t="shared" si="501"/>
        <v>0</v>
      </c>
      <c r="JF91" s="10">
        <f t="shared" si="502"/>
        <v>0</v>
      </c>
      <c r="JG91" s="25"/>
      <c r="JH91" s="92">
        <f t="shared" si="503"/>
        <v>0</v>
      </c>
      <c r="JI91" s="10">
        <f t="shared" si="504"/>
        <v>0</v>
      </c>
      <c r="JJ91" s="25"/>
      <c r="JK91" s="92">
        <f t="shared" si="582"/>
        <v>0</v>
      </c>
      <c r="JL91" s="10">
        <f t="shared" si="583"/>
        <v>0</v>
      </c>
      <c r="JM91" s="119">
        <f t="shared" si="680"/>
        <v>0</v>
      </c>
      <c r="JN91" s="25"/>
      <c r="JO91" s="92">
        <f t="shared" si="505"/>
        <v>0</v>
      </c>
      <c r="JP91" s="10">
        <f t="shared" si="506"/>
        <v>0</v>
      </c>
      <c r="JQ91" s="25"/>
      <c r="JR91" s="92">
        <f t="shared" si="507"/>
        <v>0</v>
      </c>
      <c r="JS91" s="10">
        <f t="shared" si="508"/>
        <v>0</v>
      </c>
      <c r="JT91" s="25"/>
      <c r="JU91" s="92">
        <f t="shared" si="509"/>
        <v>0</v>
      </c>
      <c r="JV91" s="10">
        <f t="shared" si="510"/>
        <v>0</v>
      </c>
      <c r="JW91" s="119">
        <f t="shared" si="481"/>
        <v>0</v>
      </c>
      <c r="JX91" s="25"/>
      <c r="JY91" s="92">
        <f t="shared" si="511"/>
        <v>0</v>
      </c>
      <c r="JZ91" s="10">
        <f t="shared" si="512"/>
        <v>0</v>
      </c>
      <c r="KA91" s="25"/>
      <c r="KB91" s="92">
        <f t="shared" si="513"/>
        <v>0</v>
      </c>
      <c r="KC91" s="10">
        <f t="shared" si="514"/>
        <v>0</v>
      </c>
      <c r="KD91" s="25"/>
      <c r="KE91" s="92">
        <f t="shared" si="515"/>
        <v>0</v>
      </c>
      <c r="KF91" s="10">
        <f t="shared" si="516"/>
        <v>0</v>
      </c>
      <c r="KG91" s="119">
        <f t="shared" si="681"/>
        <v>0</v>
      </c>
      <c r="KH91" s="25"/>
      <c r="KI91" s="92">
        <f t="shared" si="517"/>
        <v>0</v>
      </c>
      <c r="KJ91" s="10">
        <f t="shared" si="518"/>
        <v>0</v>
      </c>
      <c r="KK91" s="25"/>
      <c r="KL91" s="92">
        <f t="shared" si="519"/>
        <v>0</v>
      </c>
      <c r="KM91" s="10">
        <f t="shared" si="520"/>
        <v>0</v>
      </c>
      <c r="KN91" s="25"/>
      <c r="KO91" s="92">
        <f t="shared" si="521"/>
        <v>0</v>
      </c>
      <c r="KP91" s="10">
        <f t="shared" si="522"/>
        <v>0</v>
      </c>
      <c r="KQ91" s="119">
        <f t="shared" si="682"/>
        <v>0</v>
      </c>
      <c r="KR91" s="25"/>
      <c r="KS91" s="92">
        <f t="shared" si="523"/>
        <v>0</v>
      </c>
      <c r="KT91" s="10">
        <f t="shared" si="524"/>
        <v>0</v>
      </c>
      <c r="KU91" s="25"/>
      <c r="KV91" s="92">
        <f t="shared" si="525"/>
        <v>0</v>
      </c>
      <c r="KW91" s="10">
        <f t="shared" si="526"/>
        <v>0</v>
      </c>
      <c r="KX91" s="25"/>
      <c r="KY91" s="92">
        <f t="shared" si="527"/>
        <v>0</v>
      </c>
      <c r="KZ91" s="10">
        <f t="shared" si="528"/>
        <v>0</v>
      </c>
      <c r="LA91" s="119">
        <f t="shared" si="683"/>
        <v>0</v>
      </c>
      <c r="LC91" s="100">
        <f t="shared" si="482"/>
        <v>7</v>
      </c>
      <c r="LD91" s="100">
        <f t="shared" si="584"/>
        <v>630000</v>
      </c>
    </row>
    <row r="92" spans="1:316" x14ac:dyDescent="0.25">
      <c r="A92" s="243" t="s">
        <v>133</v>
      </c>
      <c r="B92" s="12">
        <v>50000</v>
      </c>
      <c r="C92" s="12">
        <v>100000</v>
      </c>
      <c r="D92" s="25"/>
      <c r="E92" s="92">
        <f t="shared" si="585"/>
        <v>0</v>
      </c>
      <c r="F92" s="10">
        <f t="shared" si="685"/>
        <v>0</v>
      </c>
      <c r="G92" s="25"/>
      <c r="H92" s="92">
        <f t="shared" si="586"/>
        <v>0</v>
      </c>
      <c r="I92" s="10">
        <f t="shared" ref="I92:I101" si="687">G92*C92</f>
        <v>0</v>
      </c>
      <c r="J92" s="25"/>
      <c r="K92" s="92">
        <f t="shared" si="587"/>
        <v>0</v>
      </c>
      <c r="L92" s="10">
        <f t="shared" si="684"/>
        <v>0</v>
      </c>
      <c r="M92" s="119">
        <f t="shared" si="451"/>
        <v>0</v>
      </c>
      <c r="N92" s="25"/>
      <c r="O92" s="92">
        <f t="shared" si="602"/>
        <v>0</v>
      </c>
      <c r="P92" s="10">
        <f t="shared" si="603"/>
        <v>0</v>
      </c>
      <c r="Q92" s="25"/>
      <c r="R92" s="92">
        <f t="shared" si="604"/>
        <v>0</v>
      </c>
      <c r="S92" s="10">
        <f t="shared" si="686"/>
        <v>0</v>
      </c>
      <c r="T92" s="25"/>
      <c r="U92" s="92">
        <f t="shared" si="606"/>
        <v>0</v>
      </c>
      <c r="V92" s="10">
        <f t="shared" si="665"/>
        <v>0</v>
      </c>
      <c r="W92" s="119">
        <f t="shared" si="452"/>
        <v>0</v>
      </c>
      <c r="X92" s="25"/>
      <c r="Y92" s="92">
        <f t="shared" si="607"/>
        <v>0</v>
      </c>
      <c r="Z92" s="10">
        <f t="shared" si="608"/>
        <v>0</v>
      </c>
      <c r="AA92" s="25"/>
      <c r="AB92" s="92">
        <f t="shared" si="609"/>
        <v>0</v>
      </c>
      <c r="AC92" s="10">
        <f t="shared" si="610"/>
        <v>0</v>
      </c>
      <c r="AD92" s="25"/>
      <c r="AE92" s="92">
        <f t="shared" si="611"/>
        <v>0</v>
      </c>
      <c r="AF92" s="10">
        <f t="shared" si="612"/>
        <v>0</v>
      </c>
      <c r="AG92" s="119">
        <f t="shared" si="453"/>
        <v>0</v>
      </c>
      <c r="AH92" s="25"/>
      <c r="AI92" s="92">
        <f t="shared" si="613"/>
        <v>0</v>
      </c>
      <c r="AJ92" s="10">
        <f t="shared" si="614"/>
        <v>0</v>
      </c>
      <c r="AK92" s="25"/>
      <c r="AL92" s="92">
        <f t="shared" si="615"/>
        <v>0</v>
      </c>
      <c r="AM92" s="10">
        <f t="shared" si="616"/>
        <v>0</v>
      </c>
      <c r="AN92" s="25"/>
      <c r="AO92" s="92">
        <f t="shared" si="617"/>
        <v>0</v>
      </c>
      <c r="AP92" s="10">
        <f t="shared" si="618"/>
        <v>0</v>
      </c>
      <c r="AQ92" s="119">
        <f t="shared" si="454"/>
        <v>0</v>
      </c>
      <c r="AR92" s="25"/>
      <c r="AS92" s="92">
        <f t="shared" si="619"/>
        <v>0</v>
      </c>
      <c r="AT92" s="10">
        <f t="shared" si="620"/>
        <v>0</v>
      </c>
      <c r="AU92" s="25"/>
      <c r="AV92" s="92">
        <f t="shared" si="621"/>
        <v>0</v>
      </c>
      <c r="AW92" s="10">
        <f t="shared" si="622"/>
        <v>0</v>
      </c>
      <c r="AX92" s="25"/>
      <c r="AY92" s="92">
        <f t="shared" si="623"/>
        <v>0</v>
      </c>
      <c r="AZ92" s="10">
        <f t="shared" si="624"/>
        <v>0</v>
      </c>
      <c r="BA92" s="119">
        <f t="shared" si="455"/>
        <v>0</v>
      </c>
      <c r="BB92" s="25">
        <v>1</v>
      </c>
      <c r="BC92" s="92">
        <f t="shared" si="625"/>
        <v>50000</v>
      </c>
      <c r="BD92" s="10">
        <f t="shared" si="626"/>
        <v>100000</v>
      </c>
      <c r="BE92" s="25"/>
      <c r="BF92" s="92">
        <f t="shared" si="627"/>
        <v>0</v>
      </c>
      <c r="BG92" s="10">
        <f t="shared" si="628"/>
        <v>0</v>
      </c>
      <c r="BH92" s="25"/>
      <c r="BI92" s="92">
        <f t="shared" si="629"/>
        <v>0</v>
      </c>
      <c r="BJ92" s="10">
        <f t="shared" si="630"/>
        <v>0</v>
      </c>
      <c r="BK92" s="119">
        <f t="shared" si="456"/>
        <v>1</v>
      </c>
      <c r="BL92" s="25"/>
      <c r="BM92" s="92">
        <f t="shared" si="631"/>
        <v>0</v>
      </c>
      <c r="BN92" s="10">
        <f t="shared" si="632"/>
        <v>0</v>
      </c>
      <c r="BO92" s="25"/>
      <c r="BP92" s="92">
        <f t="shared" si="633"/>
        <v>0</v>
      </c>
      <c r="BQ92" s="10">
        <f t="shared" si="634"/>
        <v>0</v>
      </c>
      <c r="BR92" s="25"/>
      <c r="BS92" s="92">
        <f t="shared" si="635"/>
        <v>0</v>
      </c>
      <c r="BT92" s="10">
        <f t="shared" si="636"/>
        <v>0</v>
      </c>
      <c r="BU92" s="119">
        <f t="shared" si="457"/>
        <v>0</v>
      </c>
      <c r="BV92" s="25"/>
      <c r="BW92" s="92">
        <f t="shared" si="637"/>
        <v>0</v>
      </c>
      <c r="BX92" s="10">
        <f t="shared" si="638"/>
        <v>0</v>
      </c>
      <c r="BY92" s="25"/>
      <c r="BZ92" s="92">
        <f t="shared" si="639"/>
        <v>0</v>
      </c>
      <c r="CA92" s="10">
        <f t="shared" si="640"/>
        <v>0</v>
      </c>
      <c r="CB92" s="25"/>
      <c r="CC92" s="92">
        <f t="shared" si="641"/>
        <v>0</v>
      </c>
      <c r="CD92" s="10">
        <f t="shared" si="642"/>
        <v>0</v>
      </c>
      <c r="CE92" s="119">
        <f t="shared" si="458"/>
        <v>0</v>
      </c>
      <c r="CF92" s="25">
        <v>1</v>
      </c>
      <c r="CG92" s="92">
        <f t="shared" si="643"/>
        <v>50000</v>
      </c>
      <c r="CH92" s="10">
        <f t="shared" si="644"/>
        <v>100000</v>
      </c>
      <c r="CI92" s="25"/>
      <c r="CJ92" s="92">
        <f t="shared" si="645"/>
        <v>0</v>
      </c>
      <c r="CK92" s="10">
        <f t="shared" si="646"/>
        <v>0</v>
      </c>
      <c r="CL92" s="25"/>
      <c r="CM92" s="92">
        <f t="shared" si="647"/>
        <v>0</v>
      </c>
      <c r="CN92" s="10">
        <f t="shared" si="648"/>
        <v>0</v>
      </c>
      <c r="CO92" s="119">
        <f t="shared" si="459"/>
        <v>1</v>
      </c>
      <c r="CP92" s="25"/>
      <c r="CQ92" s="92">
        <f t="shared" si="649"/>
        <v>0</v>
      </c>
      <c r="CR92" s="10">
        <f t="shared" si="650"/>
        <v>0</v>
      </c>
      <c r="CS92" s="25"/>
      <c r="CT92" s="92">
        <f t="shared" si="651"/>
        <v>0</v>
      </c>
      <c r="CU92" s="10">
        <f t="shared" si="652"/>
        <v>0</v>
      </c>
      <c r="CV92" s="25"/>
      <c r="CW92" s="92">
        <f t="shared" si="653"/>
        <v>0</v>
      </c>
      <c r="CX92" s="10">
        <f t="shared" si="654"/>
        <v>0</v>
      </c>
      <c r="CY92" s="119">
        <f t="shared" si="460"/>
        <v>0</v>
      </c>
      <c r="CZ92" s="25"/>
      <c r="DA92" s="92">
        <f t="shared" si="655"/>
        <v>0</v>
      </c>
      <c r="DB92" s="10">
        <f t="shared" si="656"/>
        <v>0</v>
      </c>
      <c r="DC92" s="25"/>
      <c r="DD92" s="92">
        <f t="shared" si="657"/>
        <v>0</v>
      </c>
      <c r="DE92" s="10">
        <f t="shared" si="658"/>
        <v>0</v>
      </c>
      <c r="DF92" s="25"/>
      <c r="DG92" s="92">
        <f t="shared" si="659"/>
        <v>0</v>
      </c>
      <c r="DH92" s="10">
        <f t="shared" si="660"/>
        <v>0</v>
      </c>
      <c r="DI92" s="119">
        <f t="shared" si="461"/>
        <v>0</v>
      </c>
      <c r="DJ92" s="25"/>
      <c r="DK92" s="92">
        <f t="shared" si="588"/>
        <v>0</v>
      </c>
      <c r="DL92" s="10">
        <f t="shared" si="589"/>
        <v>0</v>
      </c>
      <c r="DM92" s="25"/>
      <c r="DN92" s="92">
        <f t="shared" si="661"/>
        <v>0</v>
      </c>
      <c r="DO92" s="10">
        <f t="shared" si="662"/>
        <v>0</v>
      </c>
      <c r="DP92" s="25"/>
      <c r="DQ92" s="92">
        <f t="shared" si="663"/>
        <v>0</v>
      </c>
      <c r="DR92" s="10">
        <f t="shared" si="664"/>
        <v>0</v>
      </c>
      <c r="DS92" s="119">
        <f t="shared" si="462"/>
        <v>0</v>
      </c>
      <c r="DT92" s="25"/>
      <c r="DU92" s="92">
        <f t="shared" si="590"/>
        <v>0</v>
      </c>
      <c r="DV92" s="10">
        <f t="shared" si="591"/>
        <v>0</v>
      </c>
      <c r="DW92" s="25"/>
      <c r="DX92" s="92">
        <f t="shared" si="592"/>
        <v>0</v>
      </c>
      <c r="DY92" s="10">
        <f t="shared" si="593"/>
        <v>0</v>
      </c>
      <c r="DZ92" s="25"/>
      <c r="EA92" s="92">
        <f t="shared" si="594"/>
        <v>0</v>
      </c>
      <c r="EB92" s="10">
        <f t="shared" si="595"/>
        <v>0</v>
      </c>
      <c r="EC92" s="119">
        <f t="shared" si="666"/>
        <v>0</v>
      </c>
      <c r="ED92" s="25">
        <v>1</v>
      </c>
      <c r="EE92" s="92">
        <f t="shared" si="596"/>
        <v>50000</v>
      </c>
      <c r="EF92" s="10">
        <f t="shared" si="597"/>
        <v>100000</v>
      </c>
      <c r="EG92" s="25"/>
      <c r="EH92" s="92">
        <f t="shared" si="598"/>
        <v>0</v>
      </c>
      <c r="EI92" s="10">
        <f t="shared" si="599"/>
        <v>0</v>
      </c>
      <c r="EJ92" s="25"/>
      <c r="EK92" s="92">
        <f t="shared" si="600"/>
        <v>0</v>
      </c>
      <c r="EL92" s="10">
        <f t="shared" si="601"/>
        <v>0</v>
      </c>
      <c r="EM92" s="119">
        <f t="shared" si="667"/>
        <v>1</v>
      </c>
      <c r="EN92" s="25"/>
      <c r="EO92" s="92">
        <f t="shared" si="529"/>
        <v>0</v>
      </c>
      <c r="EP92" s="10">
        <f t="shared" si="530"/>
        <v>0</v>
      </c>
      <c r="EQ92" s="25"/>
      <c r="ER92" s="92">
        <f t="shared" si="531"/>
        <v>0</v>
      </c>
      <c r="ES92" s="10">
        <f t="shared" si="532"/>
        <v>0</v>
      </c>
      <c r="ET92" s="25"/>
      <c r="EU92" s="92">
        <f t="shared" si="225"/>
        <v>0</v>
      </c>
      <c r="EV92" s="10">
        <f t="shared" si="533"/>
        <v>0</v>
      </c>
      <c r="EW92" s="119">
        <f t="shared" si="668"/>
        <v>0</v>
      </c>
      <c r="EX92" s="25"/>
      <c r="EY92" s="92">
        <f t="shared" si="534"/>
        <v>0</v>
      </c>
      <c r="EZ92" s="10">
        <f t="shared" si="535"/>
        <v>0</v>
      </c>
      <c r="FA92" s="25">
        <v>1</v>
      </c>
      <c r="FB92" s="92">
        <f t="shared" si="536"/>
        <v>50000</v>
      </c>
      <c r="FC92" s="10">
        <f t="shared" si="537"/>
        <v>100000</v>
      </c>
      <c r="FD92" s="25"/>
      <c r="FE92" s="92">
        <f t="shared" si="538"/>
        <v>0</v>
      </c>
      <c r="FF92" s="10">
        <f t="shared" si="539"/>
        <v>0</v>
      </c>
      <c r="FG92" s="119">
        <f t="shared" si="669"/>
        <v>1</v>
      </c>
      <c r="FH92" s="25"/>
      <c r="FI92" s="92">
        <f t="shared" si="540"/>
        <v>0</v>
      </c>
      <c r="FJ92" s="10">
        <f t="shared" si="541"/>
        <v>0</v>
      </c>
      <c r="FK92" s="25"/>
      <c r="FL92" s="92">
        <f t="shared" si="542"/>
        <v>0</v>
      </c>
      <c r="FM92" s="10">
        <f t="shared" si="543"/>
        <v>0</v>
      </c>
      <c r="FN92" s="25"/>
      <c r="FO92" s="92">
        <f t="shared" si="544"/>
        <v>0</v>
      </c>
      <c r="FP92" s="10">
        <f t="shared" si="545"/>
        <v>0</v>
      </c>
      <c r="FQ92" s="119">
        <f t="shared" si="670"/>
        <v>0</v>
      </c>
      <c r="FR92" s="25">
        <v>1</v>
      </c>
      <c r="FS92" s="92">
        <f t="shared" si="546"/>
        <v>50000</v>
      </c>
      <c r="FT92" s="10">
        <f t="shared" si="547"/>
        <v>100000</v>
      </c>
      <c r="FU92" s="25"/>
      <c r="FV92" s="92">
        <f t="shared" si="548"/>
        <v>0</v>
      </c>
      <c r="FW92" s="10">
        <f t="shared" si="549"/>
        <v>0</v>
      </c>
      <c r="FX92" s="25"/>
      <c r="FY92" s="92">
        <f t="shared" si="550"/>
        <v>0</v>
      </c>
      <c r="FZ92" s="10">
        <f t="shared" si="551"/>
        <v>0</v>
      </c>
      <c r="GA92" s="119">
        <f t="shared" si="671"/>
        <v>1</v>
      </c>
      <c r="GB92" s="25"/>
      <c r="GC92" s="92">
        <f t="shared" si="552"/>
        <v>0</v>
      </c>
      <c r="GD92" s="10">
        <f t="shared" si="553"/>
        <v>0</v>
      </c>
      <c r="GE92" s="25"/>
      <c r="GF92" s="92">
        <f t="shared" si="554"/>
        <v>0</v>
      </c>
      <c r="GG92" s="10">
        <f t="shared" si="555"/>
        <v>0</v>
      </c>
      <c r="GH92" s="25"/>
      <c r="GI92" s="92">
        <f t="shared" si="556"/>
        <v>0</v>
      </c>
      <c r="GJ92" s="10">
        <f t="shared" si="557"/>
        <v>0</v>
      </c>
      <c r="GK92" s="119">
        <f t="shared" si="672"/>
        <v>0</v>
      </c>
      <c r="GL92" s="25"/>
      <c r="GM92" s="92">
        <f t="shared" si="558"/>
        <v>0</v>
      </c>
      <c r="GN92" s="10">
        <f t="shared" si="559"/>
        <v>0</v>
      </c>
      <c r="GO92" s="25">
        <v>1</v>
      </c>
      <c r="GP92" s="92">
        <f t="shared" si="560"/>
        <v>50000</v>
      </c>
      <c r="GQ92" s="10">
        <f t="shared" si="561"/>
        <v>100000</v>
      </c>
      <c r="GR92" s="25"/>
      <c r="GS92" s="92">
        <f t="shared" si="562"/>
        <v>0</v>
      </c>
      <c r="GT92" s="10">
        <f t="shared" si="563"/>
        <v>0</v>
      </c>
      <c r="GU92" s="119">
        <f t="shared" si="673"/>
        <v>1</v>
      </c>
      <c r="GV92" s="25">
        <v>1</v>
      </c>
      <c r="GW92" s="92">
        <f t="shared" si="564"/>
        <v>50000</v>
      </c>
      <c r="GX92" s="10">
        <f t="shared" si="565"/>
        <v>100000</v>
      </c>
      <c r="GY92" s="25"/>
      <c r="GZ92" s="92">
        <f t="shared" si="566"/>
        <v>0</v>
      </c>
      <c r="HA92" s="10">
        <f t="shared" si="567"/>
        <v>0</v>
      </c>
      <c r="HB92" s="25"/>
      <c r="HC92" s="92">
        <f t="shared" si="568"/>
        <v>0</v>
      </c>
      <c r="HD92" s="10">
        <f t="shared" si="569"/>
        <v>0</v>
      </c>
      <c r="HE92" s="119">
        <f t="shared" si="674"/>
        <v>1</v>
      </c>
      <c r="HF92" s="25"/>
      <c r="HG92" s="92">
        <f t="shared" si="570"/>
        <v>0</v>
      </c>
      <c r="HH92" s="10">
        <f t="shared" si="571"/>
        <v>0</v>
      </c>
      <c r="HI92" s="25"/>
      <c r="HJ92" s="92">
        <f t="shared" si="572"/>
        <v>0</v>
      </c>
      <c r="HK92" s="10">
        <f t="shared" si="573"/>
        <v>0</v>
      </c>
      <c r="HL92" s="25"/>
      <c r="HM92" s="92">
        <f t="shared" si="574"/>
        <v>0</v>
      </c>
      <c r="HN92" s="10">
        <f t="shared" si="575"/>
        <v>0</v>
      </c>
      <c r="HO92" s="119">
        <f t="shared" si="675"/>
        <v>0</v>
      </c>
      <c r="HP92" s="25"/>
      <c r="HQ92" s="92">
        <f t="shared" si="576"/>
        <v>0</v>
      </c>
      <c r="HR92" s="10">
        <f t="shared" si="577"/>
        <v>0</v>
      </c>
      <c r="HS92" s="25"/>
      <c r="HT92" s="92">
        <f t="shared" si="578"/>
        <v>0</v>
      </c>
      <c r="HU92" s="10">
        <f t="shared" si="579"/>
        <v>0</v>
      </c>
      <c r="HV92" s="25"/>
      <c r="HW92" s="92">
        <f t="shared" si="580"/>
        <v>0</v>
      </c>
      <c r="HX92" s="10">
        <f t="shared" si="581"/>
        <v>0</v>
      </c>
      <c r="HY92" s="119">
        <f t="shared" si="676"/>
        <v>0</v>
      </c>
      <c r="HZ92" s="25">
        <v>1</v>
      </c>
      <c r="IA92" s="92">
        <f t="shared" si="483"/>
        <v>50000</v>
      </c>
      <c r="IB92" s="10">
        <f t="shared" si="484"/>
        <v>100000</v>
      </c>
      <c r="IC92" s="25"/>
      <c r="ID92" s="92">
        <f t="shared" si="485"/>
        <v>0</v>
      </c>
      <c r="IE92" s="10">
        <f t="shared" si="486"/>
        <v>0</v>
      </c>
      <c r="IF92" s="25"/>
      <c r="IG92" s="92">
        <f t="shared" si="487"/>
        <v>0</v>
      </c>
      <c r="IH92" s="10">
        <f t="shared" si="488"/>
        <v>0</v>
      </c>
      <c r="II92" s="119">
        <f t="shared" si="677"/>
        <v>1</v>
      </c>
      <c r="IJ92" s="25">
        <v>1</v>
      </c>
      <c r="IK92" s="92">
        <f t="shared" si="489"/>
        <v>50000</v>
      </c>
      <c r="IL92" s="10">
        <f t="shared" si="490"/>
        <v>100000</v>
      </c>
      <c r="IM92" s="25"/>
      <c r="IN92" s="92">
        <f t="shared" si="491"/>
        <v>0</v>
      </c>
      <c r="IO92" s="10">
        <f t="shared" si="492"/>
        <v>0</v>
      </c>
      <c r="IP92" s="25"/>
      <c r="IQ92" s="92">
        <f t="shared" si="493"/>
        <v>0</v>
      </c>
      <c r="IR92" s="10">
        <f t="shared" si="494"/>
        <v>0</v>
      </c>
      <c r="IS92" s="119">
        <f t="shared" si="678"/>
        <v>1</v>
      </c>
      <c r="IT92" s="25"/>
      <c r="IU92" s="92">
        <f t="shared" si="495"/>
        <v>0</v>
      </c>
      <c r="IV92" s="10">
        <f t="shared" si="496"/>
        <v>0</v>
      </c>
      <c r="IW92" s="25"/>
      <c r="IX92" s="92">
        <f t="shared" si="497"/>
        <v>0</v>
      </c>
      <c r="IY92" s="10">
        <f t="shared" si="498"/>
        <v>0</v>
      </c>
      <c r="IZ92" s="25"/>
      <c r="JA92" s="92">
        <f t="shared" si="499"/>
        <v>0</v>
      </c>
      <c r="JB92" s="10">
        <f t="shared" si="500"/>
        <v>0</v>
      </c>
      <c r="JC92" s="119">
        <f t="shared" si="679"/>
        <v>0</v>
      </c>
      <c r="JD92" s="25"/>
      <c r="JE92" s="92">
        <f t="shared" si="501"/>
        <v>0</v>
      </c>
      <c r="JF92" s="10">
        <f t="shared" si="502"/>
        <v>0</v>
      </c>
      <c r="JG92" s="25"/>
      <c r="JH92" s="92">
        <f t="shared" si="503"/>
        <v>0</v>
      </c>
      <c r="JI92" s="10">
        <f t="shared" si="504"/>
        <v>0</v>
      </c>
      <c r="JJ92" s="25"/>
      <c r="JK92" s="92">
        <f t="shared" si="582"/>
        <v>0</v>
      </c>
      <c r="JL92" s="10">
        <f t="shared" si="583"/>
        <v>0</v>
      </c>
      <c r="JM92" s="119">
        <f t="shared" si="680"/>
        <v>0</v>
      </c>
      <c r="JN92" s="25"/>
      <c r="JO92" s="92">
        <f t="shared" si="505"/>
        <v>0</v>
      </c>
      <c r="JP92" s="10">
        <f t="shared" si="506"/>
        <v>0</v>
      </c>
      <c r="JQ92" s="25"/>
      <c r="JR92" s="92">
        <f t="shared" si="507"/>
        <v>0</v>
      </c>
      <c r="JS92" s="10">
        <f t="shared" si="508"/>
        <v>0</v>
      </c>
      <c r="JT92" s="25"/>
      <c r="JU92" s="92">
        <f t="shared" si="509"/>
        <v>0</v>
      </c>
      <c r="JV92" s="10">
        <f t="shared" si="510"/>
        <v>0</v>
      </c>
      <c r="JW92" s="119">
        <f t="shared" si="481"/>
        <v>0</v>
      </c>
      <c r="JX92" s="25"/>
      <c r="JY92" s="92">
        <f t="shared" si="511"/>
        <v>0</v>
      </c>
      <c r="JZ92" s="10">
        <f t="shared" si="512"/>
        <v>0</v>
      </c>
      <c r="KA92" s="25"/>
      <c r="KB92" s="92">
        <f t="shared" si="513"/>
        <v>0</v>
      </c>
      <c r="KC92" s="10">
        <f t="shared" si="514"/>
        <v>0</v>
      </c>
      <c r="KD92" s="25"/>
      <c r="KE92" s="92">
        <f t="shared" si="515"/>
        <v>0</v>
      </c>
      <c r="KF92" s="10">
        <f t="shared" si="516"/>
        <v>0</v>
      </c>
      <c r="KG92" s="119">
        <f t="shared" si="681"/>
        <v>0</v>
      </c>
      <c r="KH92" s="25"/>
      <c r="KI92" s="92">
        <f t="shared" si="517"/>
        <v>0</v>
      </c>
      <c r="KJ92" s="10">
        <f t="shared" si="518"/>
        <v>0</v>
      </c>
      <c r="KK92" s="25"/>
      <c r="KL92" s="92">
        <f t="shared" si="519"/>
        <v>0</v>
      </c>
      <c r="KM92" s="10">
        <f t="shared" si="520"/>
        <v>0</v>
      </c>
      <c r="KN92" s="25"/>
      <c r="KO92" s="92">
        <f t="shared" si="521"/>
        <v>0</v>
      </c>
      <c r="KP92" s="10">
        <f t="shared" si="522"/>
        <v>0</v>
      </c>
      <c r="KQ92" s="119">
        <f t="shared" si="682"/>
        <v>0</v>
      </c>
      <c r="KR92" s="25"/>
      <c r="KS92" s="92">
        <f t="shared" si="523"/>
        <v>0</v>
      </c>
      <c r="KT92" s="10">
        <f t="shared" si="524"/>
        <v>0</v>
      </c>
      <c r="KU92" s="25"/>
      <c r="KV92" s="92">
        <f t="shared" si="525"/>
        <v>0</v>
      </c>
      <c r="KW92" s="10">
        <f t="shared" si="526"/>
        <v>0</v>
      </c>
      <c r="KX92" s="25"/>
      <c r="KY92" s="92">
        <f t="shared" si="527"/>
        <v>0</v>
      </c>
      <c r="KZ92" s="10">
        <f t="shared" si="528"/>
        <v>0</v>
      </c>
      <c r="LA92" s="119">
        <f t="shared" si="683"/>
        <v>0</v>
      </c>
      <c r="LC92" s="100">
        <f t="shared" si="482"/>
        <v>9</v>
      </c>
      <c r="LD92" s="100">
        <f t="shared" si="584"/>
        <v>900000</v>
      </c>
    </row>
    <row r="93" spans="1:316" x14ac:dyDescent="0.25">
      <c r="A93" s="243" t="s">
        <v>134</v>
      </c>
      <c r="B93" s="12">
        <v>60000</v>
      </c>
      <c r="C93" s="12">
        <v>100000</v>
      </c>
      <c r="D93" s="25"/>
      <c r="E93" s="92">
        <f t="shared" si="585"/>
        <v>0</v>
      </c>
      <c r="F93" s="10">
        <f t="shared" si="685"/>
        <v>0</v>
      </c>
      <c r="G93" s="25"/>
      <c r="H93" s="92">
        <f t="shared" si="586"/>
        <v>0</v>
      </c>
      <c r="I93" s="10">
        <f t="shared" si="687"/>
        <v>0</v>
      </c>
      <c r="J93" s="25"/>
      <c r="K93" s="92">
        <f t="shared" si="587"/>
        <v>0</v>
      </c>
      <c r="L93" s="10">
        <f t="shared" si="684"/>
        <v>0</v>
      </c>
      <c r="M93" s="119">
        <f t="shared" si="451"/>
        <v>0</v>
      </c>
      <c r="N93" s="25"/>
      <c r="O93" s="92">
        <f t="shared" si="602"/>
        <v>0</v>
      </c>
      <c r="P93" s="10">
        <f t="shared" si="603"/>
        <v>0</v>
      </c>
      <c r="Q93" s="25"/>
      <c r="R93" s="92">
        <f t="shared" si="604"/>
        <v>0</v>
      </c>
      <c r="S93" s="10">
        <f t="shared" si="686"/>
        <v>0</v>
      </c>
      <c r="T93" s="25"/>
      <c r="U93" s="92">
        <f t="shared" si="606"/>
        <v>0</v>
      </c>
      <c r="V93" s="10">
        <f t="shared" si="665"/>
        <v>0</v>
      </c>
      <c r="W93" s="119">
        <f t="shared" si="452"/>
        <v>0</v>
      </c>
      <c r="X93" s="25"/>
      <c r="Y93" s="92">
        <f t="shared" si="607"/>
        <v>0</v>
      </c>
      <c r="Z93" s="10">
        <f t="shared" si="608"/>
        <v>0</v>
      </c>
      <c r="AA93" s="25"/>
      <c r="AB93" s="92">
        <f t="shared" si="609"/>
        <v>0</v>
      </c>
      <c r="AC93" s="10">
        <f t="shared" si="610"/>
        <v>0</v>
      </c>
      <c r="AD93" s="25"/>
      <c r="AE93" s="92">
        <f t="shared" si="611"/>
        <v>0</v>
      </c>
      <c r="AF93" s="10">
        <f t="shared" si="612"/>
        <v>0</v>
      </c>
      <c r="AG93" s="119">
        <f t="shared" si="453"/>
        <v>0</v>
      </c>
      <c r="AH93" s="25"/>
      <c r="AI93" s="92">
        <f t="shared" si="613"/>
        <v>0</v>
      </c>
      <c r="AJ93" s="10">
        <f t="shared" si="614"/>
        <v>0</v>
      </c>
      <c r="AK93" s="25"/>
      <c r="AL93" s="92">
        <f t="shared" si="615"/>
        <v>0</v>
      </c>
      <c r="AM93" s="10">
        <f t="shared" si="616"/>
        <v>0</v>
      </c>
      <c r="AN93" s="25"/>
      <c r="AO93" s="92">
        <f t="shared" si="617"/>
        <v>0</v>
      </c>
      <c r="AP93" s="10">
        <f t="shared" si="618"/>
        <v>0</v>
      </c>
      <c r="AQ93" s="119">
        <f t="shared" si="454"/>
        <v>0</v>
      </c>
      <c r="AR93" s="25"/>
      <c r="AS93" s="92">
        <f t="shared" si="619"/>
        <v>0</v>
      </c>
      <c r="AT93" s="10">
        <f t="shared" si="620"/>
        <v>0</v>
      </c>
      <c r="AU93" s="25"/>
      <c r="AV93" s="92">
        <f t="shared" si="621"/>
        <v>0</v>
      </c>
      <c r="AW93" s="10">
        <f t="shared" ref="AW93:AW99" si="688">AU93*C93</f>
        <v>0</v>
      </c>
      <c r="AX93" s="25"/>
      <c r="AY93" s="92">
        <f t="shared" si="623"/>
        <v>0</v>
      </c>
      <c r="AZ93" s="10">
        <f t="shared" si="624"/>
        <v>0</v>
      </c>
      <c r="BA93" s="119">
        <f t="shared" si="455"/>
        <v>0</v>
      </c>
      <c r="BB93" s="25"/>
      <c r="BC93" s="92">
        <f t="shared" si="625"/>
        <v>0</v>
      </c>
      <c r="BD93" s="10">
        <f t="shared" si="626"/>
        <v>0</v>
      </c>
      <c r="BE93" s="25"/>
      <c r="BF93" s="92">
        <f t="shared" si="627"/>
        <v>0</v>
      </c>
      <c r="BG93" s="10">
        <f t="shared" si="628"/>
        <v>0</v>
      </c>
      <c r="BH93" s="25"/>
      <c r="BI93" s="92">
        <f t="shared" si="629"/>
        <v>0</v>
      </c>
      <c r="BJ93" s="10">
        <f t="shared" si="630"/>
        <v>0</v>
      </c>
      <c r="BK93" s="119">
        <f t="shared" si="456"/>
        <v>0</v>
      </c>
      <c r="BL93" s="25">
        <v>1</v>
      </c>
      <c r="BM93" s="92">
        <f t="shared" si="631"/>
        <v>60000</v>
      </c>
      <c r="BN93" s="10">
        <f t="shared" si="632"/>
        <v>100000</v>
      </c>
      <c r="BO93" s="25"/>
      <c r="BP93" s="92">
        <f t="shared" si="633"/>
        <v>0</v>
      </c>
      <c r="BQ93" s="10">
        <f t="shared" si="634"/>
        <v>0</v>
      </c>
      <c r="BR93" s="25"/>
      <c r="BS93" s="92">
        <f t="shared" si="635"/>
        <v>0</v>
      </c>
      <c r="BT93" s="10">
        <f t="shared" si="636"/>
        <v>0</v>
      </c>
      <c r="BU93" s="119">
        <f t="shared" si="457"/>
        <v>1</v>
      </c>
      <c r="BV93" s="25"/>
      <c r="BW93" s="92">
        <f t="shared" si="637"/>
        <v>0</v>
      </c>
      <c r="BX93" s="10">
        <f t="shared" si="638"/>
        <v>0</v>
      </c>
      <c r="BY93" s="25"/>
      <c r="BZ93" s="92">
        <f t="shared" si="639"/>
        <v>0</v>
      </c>
      <c r="CA93" s="10">
        <f t="shared" si="640"/>
        <v>0</v>
      </c>
      <c r="CB93" s="25"/>
      <c r="CC93" s="92">
        <f t="shared" si="641"/>
        <v>0</v>
      </c>
      <c r="CD93" s="10">
        <f t="shared" si="642"/>
        <v>0</v>
      </c>
      <c r="CE93" s="119">
        <f t="shared" si="458"/>
        <v>0</v>
      </c>
      <c r="CF93" s="25">
        <v>1</v>
      </c>
      <c r="CG93" s="92">
        <f t="shared" si="643"/>
        <v>60000</v>
      </c>
      <c r="CH93" s="10">
        <f t="shared" si="644"/>
        <v>100000</v>
      </c>
      <c r="CI93" s="25"/>
      <c r="CJ93" s="92">
        <f t="shared" si="645"/>
        <v>0</v>
      </c>
      <c r="CK93" s="10">
        <f t="shared" si="646"/>
        <v>0</v>
      </c>
      <c r="CL93" s="25"/>
      <c r="CM93" s="92">
        <f t="shared" si="647"/>
        <v>0</v>
      </c>
      <c r="CN93" s="10">
        <f t="shared" si="648"/>
        <v>0</v>
      </c>
      <c r="CO93" s="119">
        <f t="shared" si="459"/>
        <v>1</v>
      </c>
      <c r="CP93" s="25"/>
      <c r="CQ93" s="92">
        <f t="shared" si="649"/>
        <v>0</v>
      </c>
      <c r="CR93" s="10">
        <f t="shared" si="650"/>
        <v>0</v>
      </c>
      <c r="CS93" s="25"/>
      <c r="CT93" s="92">
        <f t="shared" si="651"/>
        <v>0</v>
      </c>
      <c r="CU93" s="10">
        <f t="shared" si="652"/>
        <v>0</v>
      </c>
      <c r="CV93" s="25"/>
      <c r="CW93" s="92">
        <f t="shared" si="653"/>
        <v>0</v>
      </c>
      <c r="CX93" s="10">
        <f t="shared" si="654"/>
        <v>0</v>
      </c>
      <c r="CY93" s="119">
        <f t="shared" si="460"/>
        <v>0</v>
      </c>
      <c r="CZ93" s="25"/>
      <c r="DA93" s="92">
        <f t="shared" si="655"/>
        <v>0</v>
      </c>
      <c r="DB93" s="10">
        <f t="shared" si="656"/>
        <v>0</v>
      </c>
      <c r="DC93" s="25"/>
      <c r="DD93" s="92">
        <f t="shared" si="657"/>
        <v>0</v>
      </c>
      <c r="DE93" s="10">
        <f t="shared" si="658"/>
        <v>0</v>
      </c>
      <c r="DF93" s="25"/>
      <c r="DG93" s="92">
        <f t="shared" si="659"/>
        <v>0</v>
      </c>
      <c r="DH93" s="10">
        <f t="shared" si="660"/>
        <v>0</v>
      </c>
      <c r="DI93" s="119">
        <f t="shared" si="461"/>
        <v>0</v>
      </c>
      <c r="DJ93" s="25"/>
      <c r="DK93" s="92">
        <f t="shared" si="588"/>
        <v>0</v>
      </c>
      <c r="DL93" s="10">
        <f t="shared" si="589"/>
        <v>0</v>
      </c>
      <c r="DM93" s="25"/>
      <c r="DN93" s="92">
        <f t="shared" si="661"/>
        <v>0</v>
      </c>
      <c r="DO93" s="10">
        <f t="shared" si="662"/>
        <v>0</v>
      </c>
      <c r="DP93" s="25"/>
      <c r="DQ93" s="92">
        <f t="shared" si="663"/>
        <v>0</v>
      </c>
      <c r="DR93" s="10">
        <f t="shared" si="664"/>
        <v>0</v>
      </c>
      <c r="DS93" s="119">
        <f t="shared" si="462"/>
        <v>0</v>
      </c>
      <c r="DT93" s="25"/>
      <c r="DU93" s="92">
        <f t="shared" si="590"/>
        <v>0</v>
      </c>
      <c r="DV93" s="10">
        <f t="shared" si="591"/>
        <v>0</v>
      </c>
      <c r="DW93" s="25"/>
      <c r="DX93" s="92">
        <f t="shared" si="592"/>
        <v>0</v>
      </c>
      <c r="DY93" s="10">
        <f t="shared" si="593"/>
        <v>0</v>
      </c>
      <c r="DZ93" s="25"/>
      <c r="EA93" s="92">
        <f t="shared" si="594"/>
        <v>0</v>
      </c>
      <c r="EB93" s="10">
        <f t="shared" si="595"/>
        <v>0</v>
      </c>
      <c r="EC93" s="119">
        <f t="shared" si="666"/>
        <v>0</v>
      </c>
      <c r="ED93" s="25"/>
      <c r="EE93" s="92">
        <f t="shared" si="596"/>
        <v>0</v>
      </c>
      <c r="EF93" s="10">
        <f t="shared" si="597"/>
        <v>0</v>
      </c>
      <c r="EG93" s="25"/>
      <c r="EH93" s="92">
        <f t="shared" si="598"/>
        <v>0</v>
      </c>
      <c r="EI93" s="10">
        <f t="shared" si="599"/>
        <v>0</v>
      </c>
      <c r="EJ93" s="25"/>
      <c r="EK93" s="92">
        <f t="shared" si="600"/>
        <v>0</v>
      </c>
      <c r="EL93" s="10">
        <f t="shared" si="601"/>
        <v>0</v>
      </c>
      <c r="EM93" s="119">
        <f t="shared" si="667"/>
        <v>0</v>
      </c>
      <c r="EN93" s="25"/>
      <c r="EO93" s="92">
        <f t="shared" si="529"/>
        <v>0</v>
      </c>
      <c r="EP93" s="10">
        <f t="shared" si="530"/>
        <v>0</v>
      </c>
      <c r="EQ93" s="25"/>
      <c r="ER93" s="92">
        <f t="shared" si="531"/>
        <v>0</v>
      </c>
      <c r="ES93" s="10">
        <f t="shared" si="532"/>
        <v>0</v>
      </c>
      <c r="ET93" s="25"/>
      <c r="EU93" s="92">
        <f t="shared" si="225"/>
        <v>0</v>
      </c>
      <c r="EV93" s="10">
        <f t="shared" si="533"/>
        <v>0</v>
      </c>
      <c r="EW93" s="119">
        <f t="shared" si="668"/>
        <v>0</v>
      </c>
      <c r="EX93" s="25"/>
      <c r="EY93" s="92">
        <f t="shared" si="534"/>
        <v>0</v>
      </c>
      <c r="EZ93" s="10">
        <f t="shared" si="535"/>
        <v>0</v>
      </c>
      <c r="FA93" s="25"/>
      <c r="FB93" s="92">
        <f t="shared" si="536"/>
        <v>0</v>
      </c>
      <c r="FC93" s="10">
        <f t="shared" si="537"/>
        <v>0</v>
      </c>
      <c r="FD93" s="25"/>
      <c r="FE93" s="92">
        <f t="shared" si="538"/>
        <v>0</v>
      </c>
      <c r="FF93" s="10">
        <f t="shared" si="539"/>
        <v>0</v>
      </c>
      <c r="FG93" s="119">
        <f t="shared" si="669"/>
        <v>0</v>
      </c>
      <c r="FH93" s="25"/>
      <c r="FI93" s="92">
        <f t="shared" si="540"/>
        <v>0</v>
      </c>
      <c r="FJ93" s="10">
        <f t="shared" si="541"/>
        <v>0</v>
      </c>
      <c r="FK93" s="25"/>
      <c r="FL93" s="92">
        <f t="shared" si="542"/>
        <v>0</v>
      </c>
      <c r="FM93" s="10">
        <f t="shared" si="543"/>
        <v>0</v>
      </c>
      <c r="FN93" s="25"/>
      <c r="FO93" s="92">
        <f t="shared" si="544"/>
        <v>0</v>
      </c>
      <c r="FP93" s="10">
        <f t="shared" si="545"/>
        <v>0</v>
      </c>
      <c r="FQ93" s="119">
        <f t="shared" si="670"/>
        <v>0</v>
      </c>
      <c r="FR93" s="25"/>
      <c r="FS93" s="92">
        <f t="shared" si="546"/>
        <v>0</v>
      </c>
      <c r="FT93" s="10">
        <f t="shared" si="547"/>
        <v>0</v>
      </c>
      <c r="FU93" s="25"/>
      <c r="FV93" s="92">
        <f t="shared" si="548"/>
        <v>0</v>
      </c>
      <c r="FW93" s="10">
        <f t="shared" si="549"/>
        <v>0</v>
      </c>
      <c r="FX93" s="25"/>
      <c r="FY93" s="92">
        <f t="shared" si="550"/>
        <v>0</v>
      </c>
      <c r="FZ93" s="10">
        <f t="shared" si="551"/>
        <v>0</v>
      </c>
      <c r="GA93" s="119">
        <f t="shared" si="671"/>
        <v>0</v>
      </c>
      <c r="GB93" s="25"/>
      <c r="GC93" s="92">
        <f t="shared" si="552"/>
        <v>0</v>
      </c>
      <c r="GD93" s="10">
        <f t="shared" si="553"/>
        <v>0</v>
      </c>
      <c r="GE93" s="25"/>
      <c r="GF93" s="92">
        <f t="shared" si="554"/>
        <v>0</v>
      </c>
      <c r="GG93" s="10">
        <f t="shared" si="555"/>
        <v>0</v>
      </c>
      <c r="GH93" s="25"/>
      <c r="GI93" s="92">
        <f t="shared" si="556"/>
        <v>0</v>
      </c>
      <c r="GJ93" s="10">
        <f t="shared" si="557"/>
        <v>0</v>
      </c>
      <c r="GK93" s="119">
        <f t="shared" si="672"/>
        <v>0</v>
      </c>
      <c r="GL93" s="25"/>
      <c r="GM93" s="92">
        <f t="shared" si="558"/>
        <v>0</v>
      </c>
      <c r="GN93" s="10">
        <f t="shared" si="559"/>
        <v>0</v>
      </c>
      <c r="GO93" s="25"/>
      <c r="GP93" s="92">
        <f t="shared" si="560"/>
        <v>0</v>
      </c>
      <c r="GQ93" s="10">
        <f t="shared" si="561"/>
        <v>0</v>
      </c>
      <c r="GR93" s="25"/>
      <c r="GS93" s="92">
        <f t="shared" si="562"/>
        <v>0</v>
      </c>
      <c r="GT93" s="10">
        <f t="shared" si="563"/>
        <v>0</v>
      </c>
      <c r="GU93" s="119">
        <f t="shared" si="673"/>
        <v>0</v>
      </c>
      <c r="GV93" s="25">
        <v>1</v>
      </c>
      <c r="GW93" s="92">
        <f t="shared" si="564"/>
        <v>60000</v>
      </c>
      <c r="GX93" s="10">
        <f t="shared" si="565"/>
        <v>100000</v>
      </c>
      <c r="GY93" s="25"/>
      <c r="GZ93" s="92">
        <f t="shared" si="566"/>
        <v>0</v>
      </c>
      <c r="HA93" s="10">
        <f t="shared" si="567"/>
        <v>0</v>
      </c>
      <c r="HB93" s="25"/>
      <c r="HC93" s="92">
        <f t="shared" si="568"/>
        <v>0</v>
      </c>
      <c r="HD93" s="10">
        <f t="shared" si="569"/>
        <v>0</v>
      </c>
      <c r="HE93" s="119">
        <f t="shared" si="674"/>
        <v>1</v>
      </c>
      <c r="HF93" s="25"/>
      <c r="HG93" s="92">
        <f t="shared" si="570"/>
        <v>0</v>
      </c>
      <c r="HH93" s="10">
        <f t="shared" si="571"/>
        <v>0</v>
      </c>
      <c r="HI93" s="25"/>
      <c r="HJ93" s="92">
        <f t="shared" si="572"/>
        <v>0</v>
      </c>
      <c r="HK93" s="10">
        <f t="shared" si="573"/>
        <v>0</v>
      </c>
      <c r="HL93" s="25"/>
      <c r="HM93" s="92">
        <f t="shared" si="574"/>
        <v>0</v>
      </c>
      <c r="HN93" s="10">
        <f t="shared" si="575"/>
        <v>0</v>
      </c>
      <c r="HO93" s="119">
        <f t="shared" si="675"/>
        <v>0</v>
      </c>
      <c r="HP93" s="25"/>
      <c r="HQ93" s="92">
        <f t="shared" si="576"/>
        <v>0</v>
      </c>
      <c r="HR93" s="10">
        <f t="shared" si="577"/>
        <v>0</v>
      </c>
      <c r="HS93" s="25"/>
      <c r="HT93" s="92">
        <f t="shared" si="578"/>
        <v>0</v>
      </c>
      <c r="HU93" s="10">
        <f t="shared" si="579"/>
        <v>0</v>
      </c>
      <c r="HV93" s="25"/>
      <c r="HW93" s="92">
        <f t="shared" si="580"/>
        <v>0</v>
      </c>
      <c r="HX93" s="10">
        <f t="shared" si="581"/>
        <v>0</v>
      </c>
      <c r="HY93" s="119">
        <f t="shared" si="676"/>
        <v>0</v>
      </c>
      <c r="HZ93" s="25">
        <v>1</v>
      </c>
      <c r="IA93" s="92">
        <f t="shared" si="483"/>
        <v>60000</v>
      </c>
      <c r="IB93" s="10">
        <f t="shared" si="484"/>
        <v>100000</v>
      </c>
      <c r="IC93" s="25"/>
      <c r="ID93" s="92">
        <f t="shared" si="485"/>
        <v>0</v>
      </c>
      <c r="IE93" s="10">
        <f t="shared" si="486"/>
        <v>0</v>
      </c>
      <c r="IF93" s="25"/>
      <c r="IG93" s="92">
        <f t="shared" si="487"/>
        <v>0</v>
      </c>
      <c r="IH93" s="10">
        <f t="shared" si="488"/>
        <v>0</v>
      </c>
      <c r="II93" s="119">
        <f t="shared" si="677"/>
        <v>1</v>
      </c>
      <c r="IJ93" s="25"/>
      <c r="IK93" s="92">
        <f t="shared" si="489"/>
        <v>0</v>
      </c>
      <c r="IL93" s="10">
        <f t="shared" si="490"/>
        <v>0</v>
      </c>
      <c r="IM93" s="25"/>
      <c r="IN93" s="92">
        <f t="shared" si="491"/>
        <v>0</v>
      </c>
      <c r="IO93" s="10">
        <f t="shared" si="492"/>
        <v>0</v>
      </c>
      <c r="IP93" s="25"/>
      <c r="IQ93" s="92">
        <f t="shared" si="493"/>
        <v>0</v>
      </c>
      <c r="IR93" s="10">
        <f t="shared" si="494"/>
        <v>0</v>
      </c>
      <c r="IS93" s="119">
        <f t="shared" si="678"/>
        <v>0</v>
      </c>
      <c r="IT93" s="25"/>
      <c r="IU93" s="92">
        <f t="shared" si="495"/>
        <v>0</v>
      </c>
      <c r="IV93" s="10">
        <f t="shared" si="496"/>
        <v>0</v>
      </c>
      <c r="IW93" s="25"/>
      <c r="IX93" s="92">
        <f t="shared" si="497"/>
        <v>0</v>
      </c>
      <c r="IY93" s="10">
        <f t="shared" si="498"/>
        <v>0</v>
      </c>
      <c r="IZ93" s="25"/>
      <c r="JA93" s="92">
        <f t="shared" si="499"/>
        <v>0</v>
      </c>
      <c r="JB93" s="10">
        <f t="shared" si="500"/>
        <v>0</v>
      </c>
      <c r="JC93" s="119">
        <f t="shared" si="679"/>
        <v>0</v>
      </c>
      <c r="JD93" s="25"/>
      <c r="JE93" s="92">
        <f t="shared" si="501"/>
        <v>0</v>
      </c>
      <c r="JF93" s="10">
        <f t="shared" si="502"/>
        <v>0</v>
      </c>
      <c r="JG93" s="25"/>
      <c r="JH93" s="92">
        <f t="shared" si="503"/>
        <v>0</v>
      </c>
      <c r="JI93" s="10">
        <f t="shared" si="504"/>
        <v>0</v>
      </c>
      <c r="JJ93" s="25"/>
      <c r="JK93" s="92">
        <f t="shared" si="582"/>
        <v>0</v>
      </c>
      <c r="JL93" s="10">
        <f t="shared" si="583"/>
        <v>0</v>
      </c>
      <c r="JM93" s="119">
        <f t="shared" si="680"/>
        <v>0</v>
      </c>
      <c r="JN93" s="25"/>
      <c r="JO93" s="92">
        <f t="shared" si="505"/>
        <v>0</v>
      </c>
      <c r="JP93" s="10">
        <f t="shared" si="506"/>
        <v>0</v>
      </c>
      <c r="JQ93" s="25"/>
      <c r="JR93" s="92">
        <f t="shared" si="507"/>
        <v>0</v>
      </c>
      <c r="JS93" s="10">
        <f t="shared" si="508"/>
        <v>0</v>
      </c>
      <c r="JT93" s="25"/>
      <c r="JU93" s="92">
        <f t="shared" si="509"/>
        <v>0</v>
      </c>
      <c r="JV93" s="10">
        <f t="shared" si="510"/>
        <v>0</v>
      </c>
      <c r="JW93" s="119">
        <f t="shared" si="481"/>
        <v>0</v>
      </c>
      <c r="JX93" s="25"/>
      <c r="JY93" s="92">
        <f t="shared" si="511"/>
        <v>0</v>
      </c>
      <c r="JZ93" s="10">
        <f t="shared" si="512"/>
        <v>0</v>
      </c>
      <c r="KA93" s="25"/>
      <c r="KB93" s="92">
        <f t="shared" si="513"/>
        <v>0</v>
      </c>
      <c r="KC93" s="10">
        <f t="shared" si="514"/>
        <v>0</v>
      </c>
      <c r="KD93" s="25"/>
      <c r="KE93" s="92">
        <f t="shared" si="515"/>
        <v>0</v>
      </c>
      <c r="KF93" s="10">
        <f t="shared" si="516"/>
        <v>0</v>
      </c>
      <c r="KG93" s="119">
        <f t="shared" si="681"/>
        <v>0</v>
      </c>
      <c r="KH93" s="25"/>
      <c r="KI93" s="92">
        <f t="shared" si="517"/>
        <v>0</v>
      </c>
      <c r="KJ93" s="10">
        <f t="shared" si="518"/>
        <v>0</v>
      </c>
      <c r="KK93" s="25"/>
      <c r="KL93" s="92">
        <f t="shared" si="519"/>
        <v>0</v>
      </c>
      <c r="KM93" s="10">
        <f t="shared" si="520"/>
        <v>0</v>
      </c>
      <c r="KN93" s="25"/>
      <c r="KO93" s="92">
        <f t="shared" si="521"/>
        <v>0</v>
      </c>
      <c r="KP93" s="10">
        <f t="shared" si="522"/>
        <v>0</v>
      </c>
      <c r="KQ93" s="119">
        <f t="shared" si="682"/>
        <v>0</v>
      </c>
      <c r="KR93" s="25"/>
      <c r="KS93" s="92">
        <f t="shared" si="523"/>
        <v>0</v>
      </c>
      <c r="KT93" s="10">
        <f t="shared" si="524"/>
        <v>0</v>
      </c>
      <c r="KU93" s="25"/>
      <c r="KV93" s="92">
        <f t="shared" si="525"/>
        <v>0</v>
      </c>
      <c r="KW93" s="10">
        <f t="shared" si="526"/>
        <v>0</v>
      </c>
      <c r="KX93" s="25"/>
      <c r="KY93" s="92">
        <f t="shared" si="527"/>
        <v>0</v>
      </c>
      <c r="KZ93" s="10">
        <f t="shared" si="528"/>
        <v>0</v>
      </c>
      <c r="LA93" s="119">
        <f t="shared" si="683"/>
        <v>0</v>
      </c>
      <c r="LC93" s="100">
        <f t="shared" si="482"/>
        <v>4</v>
      </c>
      <c r="LD93" s="100">
        <f t="shared" si="584"/>
        <v>400000</v>
      </c>
    </row>
    <row r="94" spans="1:316" x14ac:dyDescent="0.25">
      <c r="A94" s="243" t="s">
        <v>283</v>
      </c>
      <c r="B94" s="12">
        <v>60000</v>
      </c>
      <c r="C94" s="12">
        <v>100000</v>
      </c>
      <c r="D94" s="25"/>
      <c r="E94" s="92">
        <f>D94*B94</f>
        <v>0</v>
      </c>
      <c r="F94" s="10">
        <f>D94*C94</f>
        <v>0</v>
      </c>
      <c r="G94" s="25"/>
      <c r="H94" s="92">
        <f>G94*B94</f>
        <v>0</v>
      </c>
      <c r="I94" s="10">
        <f>G94*C94</f>
        <v>0</v>
      </c>
      <c r="J94" s="25"/>
      <c r="K94" s="92">
        <f>J94*B94</f>
        <v>0</v>
      </c>
      <c r="L94" s="10">
        <f>J94*C94</f>
        <v>0</v>
      </c>
      <c r="M94" s="119">
        <f>D94+G94+J94</f>
        <v>0</v>
      </c>
      <c r="N94" s="25"/>
      <c r="O94" s="92">
        <f>N94*B94</f>
        <v>0</v>
      </c>
      <c r="P94" s="10">
        <f>N94*C94</f>
        <v>0</v>
      </c>
      <c r="Q94" s="25"/>
      <c r="R94" s="92">
        <f>Q94*B94</f>
        <v>0</v>
      </c>
      <c r="S94" s="10">
        <f>Q94*M94</f>
        <v>0</v>
      </c>
      <c r="T94" s="25"/>
      <c r="U94" s="92">
        <f>T94*B94</f>
        <v>0</v>
      </c>
      <c r="V94" s="10">
        <f>T94*C94</f>
        <v>0</v>
      </c>
      <c r="W94" s="119">
        <f>N94+Q94+T94</f>
        <v>0</v>
      </c>
      <c r="X94" s="25">
        <v>1</v>
      </c>
      <c r="Y94" s="92">
        <f>X94*B94</f>
        <v>60000</v>
      </c>
      <c r="Z94" s="10">
        <f>X94*C94</f>
        <v>100000</v>
      </c>
      <c r="AA94" s="25"/>
      <c r="AB94" s="92">
        <f>AA94*B94</f>
        <v>0</v>
      </c>
      <c r="AC94" s="10">
        <f>AA94*C94</f>
        <v>0</v>
      </c>
      <c r="AD94" s="25"/>
      <c r="AE94" s="92">
        <f>AD94*B94</f>
        <v>0</v>
      </c>
      <c r="AF94" s="10">
        <f>AD94*C94</f>
        <v>0</v>
      </c>
      <c r="AG94" s="119">
        <f>X94+AA94+AD94</f>
        <v>1</v>
      </c>
      <c r="AH94" s="25"/>
      <c r="AI94" s="92">
        <f>AH94*B94</f>
        <v>0</v>
      </c>
      <c r="AJ94" s="10">
        <f>AH94*C94</f>
        <v>0</v>
      </c>
      <c r="AK94" s="25"/>
      <c r="AL94" s="92">
        <f>AK94*B94</f>
        <v>0</v>
      </c>
      <c r="AM94" s="10">
        <f>AK94*C94</f>
        <v>0</v>
      </c>
      <c r="AN94" s="25"/>
      <c r="AO94" s="92">
        <f>AN94*B94</f>
        <v>0</v>
      </c>
      <c r="AP94" s="10">
        <f>AN94*C94</f>
        <v>0</v>
      </c>
      <c r="AQ94" s="119">
        <f>AH94+AK94+AN94</f>
        <v>0</v>
      </c>
      <c r="AR94" s="25"/>
      <c r="AS94" s="92">
        <f>AR94*B94</f>
        <v>0</v>
      </c>
      <c r="AT94" s="10">
        <f>AR94*C94</f>
        <v>0</v>
      </c>
      <c r="AU94" s="25"/>
      <c r="AV94" s="92">
        <f>AU94*B94</f>
        <v>0</v>
      </c>
      <c r="AW94" s="10">
        <f t="shared" si="688"/>
        <v>0</v>
      </c>
      <c r="AX94" s="25"/>
      <c r="AY94" s="92">
        <f>AX94*B94</f>
        <v>0</v>
      </c>
      <c r="AZ94" s="10">
        <f t="shared" ref="AZ94:AZ99" si="689">AX94*C94</f>
        <v>0</v>
      </c>
      <c r="BA94" s="119">
        <f>AR94+AU94+AX94</f>
        <v>0</v>
      </c>
      <c r="BB94" s="25"/>
      <c r="BC94" s="92">
        <f>BB94*B94</f>
        <v>0</v>
      </c>
      <c r="BD94" s="10">
        <f t="shared" ref="BD94:BD99" si="690">BB94*C94</f>
        <v>0</v>
      </c>
      <c r="BE94" s="25"/>
      <c r="BF94" s="92">
        <f>BE94*B94</f>
        <v>0</v>
      </c>
      <c r="BG94" s="10">
        <f>BE94*C94</f>
        <v>0</v>
      </c>
      <c r="BH94" s="25"/>
      <c r="BI94" s="92">
        <f>BH94*B94</f>
        <v>0</v>
      </c>
      <c r="BJ94" s="10">
        <f t="shared" ref="BJ94:BJ99" si="691">BH94*C94</f>
        <v>0</v>
      </c>
      <c r="BK94" s="119">
        <f>BB94+BE94+BH94</f>
        <v>0</v>
      </c>
      <c r="BL94" s="25"/>
      <c r="BM94" s="92">
        <f>BL94*B94</f>
        <v>0</v>
      </c>
      <c r="BN94" s="10">
        <f>BL94*C94</f>
        <v>0</v>
      </c>
      <c r="BO94" s="25"/>
      <c r="BP94" s="92">
        <f>BO94*B94</f>
        <v>0</v>
      </c>
      <c r="BQ94" s="10">
        <f>BO94*C94</f>
        <v>0</v>
      </c>
      <c r="BR94" s="25"/>
      <c r="BS94" s="92">
        <f>BR94*B94</f>
        <v>0</v>
      </c>
      <c r="BT94" s="10">
        <f>BR94*C94</f>
        <v>0</v>
      </c>
      <c r="BU94" s="119">
        <f>BL94+BO94+BR94</f>
        <v>0</v>
      </c>
      <c r="BV94" s="25"/>
      <c r="BW94" s="92">
        <f>BV94*B94</f>
        <v>0</v>
      </c>
      <c r="BX94" s="10">
        <f>BV94*C94</f>
        <v>0</v>
      </c>
      <c r="BY94" s="25"/>
      <c r="BZ94" s="92">
        <f>BY94*B94</f>
        <v>0</v>
      </c>
      <c r="CA94" s="10">
        <f>BY94*C94</f>
        <v>0</v>
      </c>
      <c r="CB94" s="25"/>
      <c r="CC94" s="92">
        <f>CB94*B94</f>
        <v>0</v>
      </c>
      <c r="CD94" s="10">
        <f>CB94*C94</f>
        <v>0</v>
      </c>
      <c r="CE94" s="119">
        <f>BV94+BY94+CB94</f>
        <v>0</v>
      </c>
      <c r="CF94" s="25"/>
      <c r="CG94" s="92">
        <f>CF94*B94</f>
        <v>0</v>
      </c>
      <c r="CH94" s="10">
        <f>CF94*C94</f>
        <v>0</v>
      </c>
      <c r="CI94" s="25"/>
      <c r="CJ94" s="92">
        <f>CI94*B94</f>
        <v>0</v>
      </c>
      <c r="CK94" s="10">
        <f>CI94*C94</f>
        <v>0</v>
      </c>
      <c r="CL94" s="25"/>
      <c r="CM94" s="92">
        <f>CL94*B94</f>
        <v>0</v>
      </c>
      <c r="CN94" s="10">
        <f>CL94*C94</f>
        <v>0</v>
      </c>
      <c r="CO94" s="119">
        <f>CF94+CI94+CL94</f>
        <v>0</v>
      </c>
      <c r="CP94" s="25"/>
      <c r="CQ94" s="92">
        <f>CP94*B94</f>
        <v>0</v>
      </c>
      <c r="CR94" s="10">
        <f>CP94*C94</f>
        <v>0</v>
      </c>
      <c r="CS94" s="25"/>
      <c r="CT94" s="92">
        <f>CS94*B94</f>
        <v>0</v>
      </c>
      <c r="CU94" s="10">
        <f>CS94*C94</f>
        <v>0</v>
      </c>
      <c r="CV94" s="25"/>
      <c r="CW94" s="92">
        <f>CV94*B94</f>
        <v>0</v>
      </c>
      <c r="CX94" s="10">
        <f>CV94*C94</f>
        <v>0</v>
      </c>
      <c r="CY94" s="119">
        <f>CP94+CS94+CV94</f>
        <v>0</v>
      </c>
      <c r="CZ94" s="25"/>
      <c r="DA94" s="92">
        <f>CZ94*B94</f>
        <v>0</v>
      </c>
      <c r="DB94" s="10">
        <f>CZ94*C94</f>
        <v>0</v>
      </c>
      <c r="DC94" s="25"/>
      <c r="DD94" s="92">
        <f>DC94*B94</f>
        <v>0</v>
      </c>
      <c r="DE94" s="10">
        <f>DC94*C94</f>
        <v>0</v>
      </c>
      <c r="DF94" s="25"/>
      <c r="DG94" s="92">
        <f>DF94*B94</f>
        <v>0</v>
      </c>
      <c r="DH94" s="10">
        <f>DF94*C94</f>
        <v>0</v>
      </c>
      <c r="DI94" s="119">
        <f>CZ94+DC94+DF94</f>
        <v>0</v>
      </c>
      <c r="DJ94" s="25"/>
      <c r="DK94" s="92">
        <f>DJ94*B94</f>
        <v>0</v>
      </c>
      <c r="DL94" s="10">
        <f>DJ94*C94</f>
        <v>0</v>
      </c>
      <c r="DM94" s="25"/>
      <c r="DN94" s="92">
        <f>DM94*B94</f>
        <v>0</v>
      </c>
      <c r="DO94" s="10">
        <f>DM94*C94</f>
        <v>0</v>
      </c>
      <c r="DP94" s="25"/>
      <c r="DQ94" s="92">
        <f>DP94*B94</f>
        <v>0</v>
      </c>
      <c r="DR94" s="10">
        <f>DP94*C94</f>
        <v>0</v>
      </c>
      <c r="DS94" s="119">
        <f>DJ94+DM94+DP94</f>
        <v>0</v>
      </c>
      <c r="DT94" s="25"/>
      <c r="DU94" s="92">
        <f>DT94*B94</f>
        <v>0</v>
      </c>
      <c r="DV94" s="10">
        <f>DT94*C94</f>
        <v>0</v>
      </c>
      <c r="DW94" s="25"/>
      <c r="DX94" s="92">
        <f>DW94*B94</f>
        <v>0</v>
      </c>
      <c r="DY94" s="10">
        <f>DW94*C94</f>
        <v>0</v>
      </c>
      <c r="DZ94" s="25"/>
      <c r="EA94" s="92">
        <f>DZ94*B94</f>
        <v>0</v>
      </c>
      <c r="EB94" s="10">
        <f>DZ94*C94</f>
        <v>0</v>
      </c>
      <c r="EC94" s="119">
        <f>DT94+DW94+DZ94</f>
        <v>0</v>
      </c>
      <c r="ED94" s="25"/>
      <c r="EE94" s="92">
        <f>ED94*B94</f>
        <v>0</v>
      </c>
      <c r="EF94" s="10">
        <f>ED94*C94</f>
        <v>0</v>
      </c>
      <c r="EG94" s="25"/>
      <c r="EH94" s="92">
        <f>EG94*B94</f>
        <v>0</v>
      </c>
      <c r="EI94" s="10">
        <f>EG94*C94</f>
        <v>0</v>
      </c>
      <c r="EJ94" s="25"/>
      <c r="EK94" s="92">
        <f>EJ94*B94</f>
        <v>0</v>
      </c>
      <c r="EL94" s="10">
        <f>EJ94*C94</f>
        <v>0</v>
      </c>
      <c r="EM94" s="119">
        <f>ED94+EG94+EJ94</f>
        <v>0</v>
      </c>
      <c r="EN94" s="25"/>
      <c r="EO94" s="92">
        <f>EN94*B94</f>
        <v>0</v>
      </c>
      <c r="EP94" s="10">
        <f>EN94*C94</f>
        <v>0</v>
      </c>
      <c r="EQ94" s="25"/>
      <c r="ER94" s="92">
        <f>EQ94*B94</f>
        <v>0</v>
      </c>
      <c r="ES94" s="10">
        <f>EQ94*C94</f>
        <v>0</v>
      </c>
      <c r="ET94" s="25"/>
      <c r="EU94" s="92">
        <f>ET94*C94</f>
        <v>0</v>
      </c>
      <c r="EV94" s="10">
        <f>ET94*C94</f>
        <v>0</v>
      </c>
      <c r="EW94" s="119">
        <f>EN94+EQ94+ET94</f>
        <v>0</v>
      </c>
      <c r="EX94" s="25"/>
      <c r="EY94" s="92">
        <f>EX94*B94</f>
        <v>0</v>
      </c>
      <c r="EZ94" s="10">
        <f>EX94*C94</f>
        <v>0</v>
      </c>
      <c r="FA94" s="25"/>
      <c r="FB94" s="92">
        <f>FA94*B94</f>
        <v>0</v>
      </c>
      <c r="FC94" s="10">
        <f>FA94*C94</f>
        <v>0</v>
      </c>
      <c r="FD94" s="25"/>
      <c r="FE94" s="92">
        <f>FD94*B94</f>
        <v>0</v>
      </c>
      <c r="FF94" s="10">
        <f>FD94*C94</f>
        <v>0</v>
      </c>
      <c r="FG94" s="119">
        <f>EX94+FA94+FD94</f>
        <v>0</v>
      </c>
      <c r="FH94" s="25"/>
      <c r="FI94" s="92">
        <f>FH94*B94</f>
        <v>0</v>
      </c>
      <c r="FJ94" s="10">
        <f>FH94*C94</f>
        <v>0</v>
      </c>
      <c r="FK94" s="25"/>
      <c r="FL94" s="92">
        <f>FK94*B94</f>
        <v>0</v>
      </c>
      <c r="FM94" s="10">
        <f>FK94*C94</f>
        <v>0</v>
      </c>
      <c r="FN94" s="25"/>
      <c r="FO94" s="92">
        <f>FN94*B94</f>
        <v>0</v>
      </c>
      <c r="FP94" s="10">
        <f>FN94*C94</f>
        <v>0</v>
      </c>
      <c r="FQ94" s="119">
        <f>FH94+FK94+FN94</f>
        <v>0</v>
      </c>
      <c r="FR94" s="25"/>
      <c r="FS94" s="92">
        <f>FR94*B94</f>
        <v>0</v>
      </c>
      <c r="FT94" s="10">
        <f>FR94*C94</f>
        <v>0</v>
      </c>
      <c r="FU94" s="25"/>
      <c r="FV94" s="92">
        <f>FU94*B94</f>
        <v>0</v>
      </c>
      <c r="FW94" s="10">
        <f>FU94*C94</f>
        <v>0</v>
      </c>
      <c r="FX94" s="25"/>
      <c r="FY94" s="92">
        <f>FX94*B94</f>
        <v>0</v>
      </c>
      <c r="FZ94" s="10">
        <f>FX94*C94</f>
        <v>0</v>
      </c>
      <c r="GA94" s="119">
        <f>FR94+FU94+FX94</f>
        <v>0</v>
      </c>
      <c r="GB94" s="25"/>
      <c r="GC94" s="92">
        <f>GB94*B94</f>
        <v>0</v>
      </c>
      <c r="GD94" s="10">
        <f>GB94*C94</f>
        <v>0</v>
      </c>
      <c r="GE94" s="25"/>
      <c r="GF94" s="92">
        <f>GE94*B94</f>
        <v>0</v>
      </c>
      <c r="GG94" s="10">
        <f>GE94*C94</f>
        <v>0</v>
      </c>
      <c r="GH94" s="25"/>
      <c r="GI94" s="92">
        <f>GH94*B94</f>
        <v>0</v>
      </c>
      <c r="GJ94" s="10">
        <f>GH94*C94</f>
        <v>0</v>
      </c>
      <c r="GK94" s="119">
        <f>GB94+GE94+GH94</f>
        <v>0</v>
      </c>
      <c r="GL94" s="25"/>
      <c r="GM94" s="92">
        <f>GL94*B94</f>
        <v>0</v>
      </c>
      <c r="GN94" s="10">
        <f>GL94*C94</f>
        <v>0</v>
      </c>
      <c r="GO94" s="25"/>
      <c r="GP94" s="92">
        <f>GO94*B94</f>
        <v>0</v>
      </c>
      <c r="GQ94" s="10">
        <f>GO94*C94</f>
        <v>0</v>
      </c>
      <c r="GR94" s="25"/>
      <c r="GS94" s="92">
        <f>GR94*B94</f>
        <v>0</v>
      </c>
      <c r="GT94" s="10">
        <f>GR94*C94</f>
        <v>0</v>
      </c>
      <c r="GU94" s="119">
        <f>GL94+GO94+GR94</f>
        <v>0</v>
      </c>
      <c r="GV94" s="25">
        <v>1</v>
      </c>
      <c r="GW94" s="92">
        <f>GV94*B94</f>
        <v>60000</v>
      </c>
      <c r="GX94" s="10">
        <f>GV94*C94</f>
        <v>100000</v>
      </c>
      <c r="GY94" s="25"/>
      <c r="GZ94" s="92">
        <f>GY94*B94</f>
        <v>0</v>
      </c>
      <c r="HA94" s="10">
        <f>GY94*C94</f>
        <v>0</v>
      </c>
      <c r="HB94" s="25"/>
      <c r="HC94" s="92">
        <f>HB94*B94</f>
        <v>0</v>
      </c>
      <c r="HD94" s="10">
        <f>HB94*C94</f>
        <v>0</v>
      </c>
      <c r="HE94" s="119">
        <f>GV94+GY94+HB94</f>
        <v>1</v>
      </c>
      <c r="HF94" s="25"/>
      <c r="HG94" s="92">
        <f>HF94*B94</f>
        <v>0</v>
      </c>
      <c r="HH94" s="10">
        <f>HF94*C94</f>
        <v>0</v>
      </c>
      <c r="HI94" s="25"/>
      <c r="HJ94" s="92">
        <f>HI94*B94</f>
        <v>0</v>
      </c>
      <c r="HK94" s="10">
        <f>HI94*C94</f>
        <v>0</v>
      </c>
      <c r="HL94" s="25"/>
      <c r="HM94" s="92">
        <f>HL94*B94</f>
        <v>0</v>
      </c>
      <c r="HN94" s="10">
        <f>HL94*C94</f>
        <v>0</v>
      </c>
      <c r="HO94" s="119">
        <f>HF94+HI94+HL94</f>
        <v>0</v>
      </c>
      <c r="HP94" s="25"/>
      <c r="HQ94" s="92">
        <f>HP94*B94</f>
        <v>0</v>
      </c>
      <c r="HR94" s="10">
        <f>HP94*C94</f>
        <v>0</v>
      </c>
      <c r="HS94" s="25"/>
      <c r="HT94" s="92">
        <f>HS94*B94</f>
        <v>0</v>
      </c>
      <c r="HU94" s="10">
        <f>HS94*C94</f>
        <v>0</v>
      </c>
      <c r="HV94" s="25"/>
      <c r="HW94" s="92">
        <f>HV94*B94</f>
        <v>0</v>
      </c>
      <c r="HX94" s="10">
        <f>HV94*C94</f>
        <v>0</v>
      </c>
      <c r="HY94" s="119">
        <f>HP94+HS94+HV94</f>
        <v>0</v>
      </c>
      <c r="HZ94" s="25">
        <v>1</v>
      </c>
      <c r="IA94" s="92">
        <f>HZ94*B94</f>
        <v>60000</v>
      </c>
      <c r="IB94" s="10">
        <f>HZ94*C94</f>
        <v>100000</v>
      </c>
      <c r="IC94" s="25"/>
      <c r="ID94" s="92">
        <f>IC94*B94</f>
        <v>0</v>
      </c>
      <c r="IE94" s="10">
        <f>IC94*C94</f>
        <v>0</v>
      </c>
      <c r="IF94" s="25"/>
      <c r="IG94" s="92">
        <f>IF94*B94</f>
        <v>0</v>
      </c>
      <c r="IH94" s="10">
        <f>IF94*C94</f>
        <v>0</v>
      </c>
      <c r="II94" s="119">
        <f>HZ94+IC94+IF94</f>
        <v>1</v>
      </c>
      <c r="IJ94" s="25"/>
      <c r="IK94" s="92">
        <f>IJ94*B94</f>
        <v>0</v>
      </c>
      <c r="IL94" s="10">
        <f>IJ94*C94</f>
        <v>0</v>
      </c>
      <c r="IM94" s="25"/>
      <c r="IN94" s="92">
        <f>IM94*B94</f>
        <v>0</v>
      </c>
      <c r="IO94" s="10">
        <f>IM94*C94</f>
        <v>0</v>
      </c>
      <c r="IP94" s="25"/>
      <c r="IQ94" s="92">
        <f>IP94*B94</f>
        <v>0</v>
      </c>
      <c r="IR94" s="10">
        <f>IP94*C94</f>
        <v>0</v>
      </c>
      <c r="IS94" s="119">
        <f>IJ94+IM94+IP94</f>
        <v>0</v>
      </c>
      <c r="IT94" s="25"/>
      <c r="IU94" s="92">
        <f>IT94*B94</f>
        <v>0</v>
      </c>
      <c r="IV94" s="10">
        <f>IT94*C94</f>
        <v>0</v>
      </c>
      <c r="IW94" s="25"/>
      <c r="IX94" s="92">
        <f>IW94*B94</f>
        <v>0</v>
      </c>
      <c r="IY94" s="10">
        <f>IW94*C94</f>
        <v>0</v>
      </c>
      <c r="IZ94" s="25"/>
      <c r="JA94" s="92">
        <f>IZ94*B94</f>
        <v>0</v>
      </c>
      <c r="JB94" s="10">
        <f>IZ94*C94</f>
        <v>0</v>
      </c>
      <c r="JC94" s="119">
        <f>IT94+IW94+IZ94</f>
        <v>0</v>
      </c>
      <c r="JD94" s="25"/>
      <c r="JE94" s="92">
        <f>JD94*B94</f>
        <v>0</v>
      </c>
      <c r="JF94" s="10">
        <f>JD94*C94</f>
        <v>0</v>
      </c>
      <c r="JG94" s="25"/>
      <c r="JH94" s="92">
        <f>JG94*B94</f>
        <v>0</v>
      </c>
      <c r="JI94" s="10">
        <f>JG94*C94</f>
        <v>0</v>
      </c>
      <c r="JJ94" s="25"/>
      <c r="JK94" s="92">
        <f>JJ94*EL94</f>
        <v>0</v>
      </c>
      <c r="JL94" s="10">
        <f>JJ94*EM94</f>
        <v>0</v>
      </c>
      <c r="JM94" s="119">
        <f>JD94+JG94+JJ94</f>
        <v>0</v>
      </c>
      <c r="JN94" s="25"/>
      <c r="JO94" s="92">
        <f>JN94*B94</f>
        <v>0</v>
      </c>
      <c r="JP94" s="10">
        <f>JN94*C94</f>
        <v>0</v>
      </c>
      <c r="JQ94" s="25"/>
      <c r="JR94" s="92">
        <f>JQ94*B94</f>
        <v>0</v>
      </c>
      <c r="JS94" s="10">
        <f>JQ94*C94</f>
        <v>0</v>
      </c>
      <c r="JT94" s="25"/>
      <c r="JU94" s="92">
        <f>JT94*B94</f>
        <v>0</v>
      </c>
      <c r="JV94" s="10">
        <f>JT94*C94</f>
        <v>0</v>
      </c>
      <c r="JW94" s="119">
        <f t="shared" si="481"/>
        <v>0</v>
      </c>
      <c r="JX94" s="25"/>
      <c r="JY94" s="92">
        <f>JX94*B94</f>
        <v>0</v>
      </c>
      <c r="JZ94" s="10">
        <f>JX94*C94</f>
        <v>0</v>
      </c>
      <c r="KA94" s="25"/>
      <c r="KB94" s="92">
        <f>KA94*B94</f>
        <v>0</v>
      </c>
      <c r="KC94" s="10">
        <f>KA94*C94</f>
        <v>0</v>
      </c>
      <c r="KD94" s="25"/>
      <c r="KE94" s="92">
        <f>KD94*B94</f>
        <v>0</v>
      </c>
      <c r="KF94" s="10">
        <f>KD94*C94</f>
        <v>0</v>
      </c>
      <c r="KG94" s="119">
        <f>JX94+KA94+KD94</f>
        <v>0</v>
      </c>
      <c r="KH94" s="25"/>
      <c r="KI94" s="92">
        <f>KH94*B94</f>
        <v>0</v>
      </c>
      <c r="KJ94" s="10">
        <f>KH94*C94</f>
        <v>0</v>
      </c>
      <c r="KK94" s="25"/>
      <c r="KL94" s="92">
        <f>KK94*B94</f>
        <v>0</v>
      </c>
      <c r="KM94" s="10">
        <f>KK94*C94</f>
        <v>0</v>
      </c>
      <c r="KN94" s="25"/>
      <c r="KO94" s="92">
        <f>KN94*B94</f>
        <v>0</v>
      </c>
      <c r="KP94" s="10">
        <f>KN94*C94</f>
        <v>0</v>
      </c>
      <c r="KQ94" s="119">
        <f>KH94+KK94+KN94</f>
        <v>0</v>
      </c>
      <c r="KR94" s="25"/>
      <c r="KS94" s="92">
        <f>KR94*B94</f>
        <v>0</v>
      </c>
      <c r="KT94" s="10">
        <f>KR94*C94</f>
        <v>0</v>
      </c>
      <c r="KU94" s="25"/>
      <c r="KV94" s="92">
        <f>KU94*B94</f>
        <v>0</v>
      </c>
      <c r="KW94" s="10">
        <f>KU94*C94</f>
        <v>0</v>
      </c>
      <c r="KX94" s="25"/>
      <c r="KY94" s="92">
        <f>KX94*B94</f>
        <v>0</v>
      </c>
      <c r="KZ94" s="10">
        <f>KX94*C94</f>
        <v>0</v>
      </c>
      <c r="LA94" s="119">
        <f>KR94+KU94+KX94</f>
        <v>0</v>
      </c>
      <c r="LC94" s="100">
        <f t="shared" si="482"/>
        <v>3</v>
      </c>
      <c r="LD94" s="100">
        <f t="shared" si="584"/>
        <v>300000</v>
      </c>
    </row>
    <row r="95" spans="1:316" x14ac:dyDescent="0.25">
      <c r="A95" s="25" t="s">
        <v>227</v>
      </c>
      <c r="B95" s="12">
        <v>55000</v>
      </c>
      <c r="C95" s="12">
        <v>75000</v>
      </c>
      <c r="D95" s="25"/>
      <c r="E95" s="92">
        <f t="shared" si="585"/>
        <v>0</v>
      </c>
      <c r="F95" s="10">
        <f t="shared" si="685"/>
        <v>0</v>
      </c>
      <c r="G95" s="25"/>
      <c r="H95" s="92">
        <f t="shared" si="586"/>
        <v>0</v>
      </c>
      <c r="I95" s="10">
        <f t="shared" si="687"/>
        <v>0</v>
      </c>
      <c r="J95" s="25"/>
      <c r="K95" s="92">
        <f t="shared" si="587"/>
        <v>0</v>
      </c>
      <c r="L95" s="10">
        <f t="shared" si="684"/>
        <v>0</v>
      </c>
      <c r="M95" s="119">
        <f t="shared" si="451"/>
        <v>0</v>
      </c>
      <c r="N95" s="25"/>
      <c r="O95" s="92">
        <f t="shared" si="602"/>
        <v>0</v>
      </c>
      <c r="P95" s="10">
        <f>N95*M95</f>
        <v>0</v>
      </c>
      <c r="Q95" s="25"/>
      <c r="R95" s="92">
        <f t="shared" si="604"/>
        <v>0</v>
      </c>
      <c r="S95" s="10">
        <f t="shared" si="686"/>
        <v>0</v>
      </c>
      <c r="T95" s="25"/>
      <c r="U95" s="92">
        <f t="shared" si="606"/>
        <v>0</v>
      </c>
      <c r="V95" s="10">
        <f t="shared" si="665"/>
        <v>0</v>
      </c>
      <c r="W95" s="119">
        <f t="shared" si="452"/>
        <v>0</v>
      </c>
      <c r="X95" s="25"/>
      <c r="Y95" s="92">
        <f t="shared" si="607"/>
        <v>0</v>
      </c>
      <c r="Z95" s="10">
        <f t="shared" si="608"/>
        <v>0</v>
      </c>
      <c r="AA95" s="25"/>
      <c r="AB95" s="92">
        <f t="shared" si="609"/>
        <v>0</v>
      </c>
      <c r="AC95" s="10">
        <f t="shared" si="610"/>
        <v>0</v>
      </c>
      <c r="AD95" s="25"/>
      <c r="AE95" s="92">
        <f t="shared" si="611"/>
        <v>0</v>
      </c>
      <c r="AF95" s="10">
        <f t="shared" si="612"/>
        <v>0</v>
      </c>
      <c r="AG95" s="119"/>
      <c r="AH95" s="25"/>
      <c r="AI95" s="92">
        <f t="shared" si="613"/>
        <v>0</v>
      </c>
      <c r="AJ95" s="10">
        <f t="shared" si="614"/>
        <v>0</v>
      </c>
      <c r="AK95" s="25"/>
      <c r="AL95" s="92">
        <f t="shared" si="615"/>
        <v>0</v>
      </c>
      <c r="AM95" s="10">
        <f t="shared" si="616"/>
        <v>0</v>
      </c>
      <c r="AN95" s="25"/>
      <c r="AO95" s="92">
        <f t="shared" si="617"/>
        <v>0</v>
      </c>
      <c r="AP95" s="10">
        <f t="shared" si="618"/>
        <v>0</v>
      </c>
      <c r="AQ95" s="119">
        <f t="shared" si="454"/>
        <v>0</v>
      </c>
      <c r="AR95" s="25"/>
      <c r="AS95" s="92">
        <f t="shared" si="619"/>
        <v>0</v>
      </c>
      <c r="AT95" s="10">
        <f t="shared" si="620"/>
        <v>0</v>
      </c>
      <c r="AU95" s="25"/>
      <c r="AV95" s="92">
        <f t="shared" si="621"/>
        <v>0</v>
      </c>
      <c r="AW95" s="10">
        <f t="shared" si="688"/>
        <v>0</v>
      </c>
      <c r="AX95" s="25"/>
      <c r="AY95" s="92">
        <f t="shared" si="623"/>
        <v>0</v>
      </c>
      <c r="AZ95" s="10">
        <f t="shared" si="689"/>
        <v>0</v>
      </c>
      <c r="BA95" s="119">
        <f t="shared" si="455"/>
        <v>0</v>
      </c>
      <c r="BB95" s="25"/>
      <c r="BC95" s="92">
        <f t="shared" si="625"/>
        <v>0</v>
      </c>
      <c r="BD95" s="10">
        <f t="shared" si="690"/>
        <v>0</v>
      </c>
      <c r="BE95" s="25"/>
      <c r="BF95" s="92">
        <f t="shared" si="627"/>
        <v>0</v>
      </c>
      <c r="BG95" s="10">
        <f t="shared" si="628"/>
        <v>0</v>
      </c>
      <c r="BH95" s="25"/>
      <c r="BI95" s="92">
        <f t="shared" si="629"/>
        <v>0</v>
      </c>
      <c r="BJ95" s="10">
        <f t="shared" si="691"/>
        <v>0</v>
      </c>
      <c r="BK95" s="119">
        <f t="shared" si="456"/>
        <v>0</v>
      </c>
      <c r="BL95" s="25"/>
      <c r="BM95" s="92">
        <f t="shared" si="631"/>
        <v>0</v>
      </c>
      <c r="BN95" s="10">
        <f t="shared" si="632"/>
        <v>0</v>
      </c>
      <c r="BO95" s="25"/>
      <c r="BP95" s="92">
        <f t="shared" si="633"/>
        <v>0</v>
      </c>
      <c r="BQ95" s="10">
        <f t="shared" si="634"/>
        <v>0</v>
      </c>
      <c r="BR95" s="25"/>
      <c r="BS95" s="92">
        <f t="shared" si="635"/>
        <v>0</v>
      </c>
      <c r="BT95" s="10">
        <f t="shared" si="636"/>
        <v>0</v>
      </c>
      <c r="BU95" s="119">
        <f t="shared" si="457"/>
        <v>0</v>
      </c>
      <c r="BV95" s="25"/>
      <c r="BW95" s="92">
        <f t="shared" si="637"/>
        <v>0</v>
      </c>
      <c r="BX95" s="10">
        <f t="shared" si="638"/>
        <v>0</v>
      </c>
      <c r="BY95" s="25"/>
      <c r="BZ95" s="92">
        <f t="shared" si="639"/>
        <v>0</v>
      </c>
      <c r="CA95" s="10">
        <f t="shared" si="640"/>
        <v>0</v>
      </c>
      <c r="CB95" s="25"/>
      <c r="CC95" s="92">
        <f t="shared" si="641"/>
        <v>0</v>
      </c>
      <c r="CD95" s="10">
        <f t="shared" si="642"/>
        <v>0</v>
      </c>
      <c r="CE95" s="119">
        <f t="shared" si="458"/>
        <v>0</v>
      </c>
      <c r="CF95" s="25"/>
      <c r="CG95" s="92">
        <f t="shared" si="643"/>
        <v>0</v>
      </c>
      <c r="CH95" s="10">
        <f t="shared" si="644"/>
        <v>0</v>
      </c>
      <c r="CI95" s="25"/>
      <c r="CJ95" s="92">
        <f t="shared" si="645"/>
        <v>0</v>
      </c>
      <c r="CK95" s="10">
        <f t="shared" si="646"/>
        <v>0</v>
      </c>
      <c r="CL95" s="25"/>
      <c r="CM95" s="92">
        <f t="shared" si="647"/>
        <v>0</v>
      </c>
      <c r="CN95" s="10">
        <f t="shared" si="648"/>
        <v>0</v>
      </c>
      <c r="CO95" s="119">
        <f t="shared" si="459"/>
        <v>0</v>
      </c>
      <c r="CP95" s="25"/>
      <c r="CQ95" s="92">
        <f t="shared" si="649"/>
        <v>0</v>
      </c>
      <c r="CR95" s="10">
        <f t="shared" si="650"/>
        <v>0</v>
      </c>
      <c r="CS95" s="25"/>
      <c r="CT95" s="92">
        <f t="shared" si="651"/>
        <v>0</v>
      </c>
      <c r="CU95" s="10">
        <f t="shared" si="652"/>
        <v>0</v>
      </c>
      <c r="CV95" s="25"/>
      <c r="CW95" s="92">
        <f t="shared" si="653"/>
        <v>0</v>
      </c>
      <c r="CX95" s="10">
        <f t="shared" si="654"/>
        <v>0</v>
      </c>
      <c r="CY95" s="119">
        <f t="shared" si="460"/>
        <v>0</v>
      </c>
      <c r="CZ95" s="25"/>
      <c r="DA95" s="92">
        <f t="shared" si="655"/>
        <v>0</v>
      </c>
      <c r="DB95" s="10">
        <f t="shared" si="656"/>
        <v>0</v>
      </c>
      <c r="DC95" s="25"/>
      <c r="DD95" s="92">
        <f t="shared" si="657"/>
        <v>0</v>
      </c>
      <c r="DE95" s="10">
        <f t="shared" si="658"/>
        <v>0</v>
      </c>
      <c r="DF95" s="25"/>
      <c r="DG95" s="92">
        <f t="shared" si="659"/>
        <v>0</v>
      </c>
      <c r="DH95" s="10">
        <f t="shared" si="660"/>
        <v>0</v>
      </c>
      <c r="DI95" s="119">
        <f t="shared" si="461"/>
        <v>0</v>
      </c>
      <c r="DJ95" s="25"/>
      <c r="DK95" s="92">
        <f t="shared" si="588"/>
        <v>0</v>
      </c>
      <c r="DL95" s="10">
        <f t="shared" si="589"/>
        <v>0</v>
      </c>
      <c r="DM95" s="25"/>
      <c r="DN95" s="92">
        <f t="shared" si="661"/>
        <v>0</v>
      </c>
      <c r="DO95" s="10">
        <f t="shared" si="662"/>
        <v>0</v>
      </c>
      <c r="DP95" s="25"/>
      <c r="DQ95" s="92">
        <f t="shared" si="663"/>
        <v>0</v>
      </c>
      <c r="DR95" s="10">
        <f t="shared" si="664"/>
        <v>0</v>
      </c>
      <c r="DS95" s="119">
        <f t="shared" si="462"/>
        <v>0</v>
      </c>
      <c r="DT95" s="25"/>
      <c r="DU95" s="92">
        <f t="shared" si="590"/>
        <v>0</v>
      </c>
      <c r="DV95" s="10">
        <f t="shared" si="591"/>
        <v>0</v>
      </c>
      <c r="DW95" s="25"/>
      <c r="DX95" s="92">
        <f t="shared" si="592"/>
        <v>0</v>
      </c>
      <c r="DY95" s="10">
        <f t="shared" si="593"/>
        <v>0</v>
      </c>
      <c r="DZ95" s="25"/>
      <c r="EA95" s="92">
        <f t="shared" si="594"/>
        <v>0</v>
      </c>
      <c r="EB95" s="10">
        <f t="shared" si="595"/>
        <v>0</v>
      </c>
      <c r="EC95" s="119">
        <f t="shared" si="666"/>
        <v>0</v>
      </c>
      <c r="ED95" s="25"/>
      <c r="EE95" s="92">
        <f t="shared" si="596"/>
        <v>0</v>
      </c>
      <c r="EF95" s="10">
        <f t="shared" si="597"/>
        <v>0</v>
      </c>
      <c r="EG95" s="25"/>
      <c r="EH95" s="92">
        <f t="shared" si="598"/>
        <v>0</v>
      </c>
      <c r="EI95" s="10">
        <f t="shared" si="599"/>
        <v>0</v>
      </c>
      <c r="EJ95" s="25"/>
      <c r="EK95" s="92">
        <f t="shared" si="600"/>
        <v>0</v>
      </c>
      <c r="EL95" s="10">
        <f t="shared" si="601"/>
        <v>0</v>
      </c>
      <c r="EM95" s="119">
        <f t="shared" si="667"/>
        <v>0</v>
      </c>
      <c r="EN95" s="25"/>
      <c r="EO95" s="92">
        <f t="shared" si="529"/>
        <v>0</v>
      </c>
      <c r="EP95" s="10">
        <f t="shared" si="530"/>
        <v>0</v>
      </c>
      <c r="EQ95" s="25"/>
      <c r="ER95" s="92">
        <f t="shared" si="531"/>
        <v>0</v>
      </c>
      <c r="ES95" s="10">
        <f t="shared" si="532"/>
        <v>0</v>
      </c>
      <c r="ET95" s="25"/>
      <c r="EU95" s="92">
        <f t="shared" si="225"/>
        <v>0</v>
      </c>
      <c r="EV95" s="10">
        <f t="shared" si="533"/>
        <v>0</v>
      </c>
      <c r="EW95" s="119">
        <f t="shared" si="668"/>
        <v>0</v>
      </c>
      <c r="EX95" s="25"/>
      <c r="EY95" s="92">
        <f t="shared" si="534"/>
        <v>0</v>
      </c>
      <c r="EZ95" s="10">
        <f t="shared" si="535"/>
        <v>0</v>
      </c>
      <c r="FA95" s="25"/>
      <c r="FB95" s="92">
        <f t="shared" si="536"/>
        <v>0</v>
      </c>
      <c r="FC95" s="10">
        <f t="shared" si="537"/>
        <v>0</v>
      </c>
      <c r="FD95" s="25"/>
      <c r="FE95" s="92">
        <f t="shared" si="538"/>
        <v>0</v>
      </c>
      <c r="FF95" s="10">
        <f t="shared" si="539"/>
        <v>0</v>
      </c>
      <c r="FG95" s="119">
        <f t="shared" si="669"/>
        <v>0</v>
      </c>
      <c r="FH95" s="25"/>
      <c r="FI95" s="92">
        <f t="shared" si="540"/>
        <v>0</v>
      </c>
      <c r="FJ95" s="10">
        <f t="shared" si="541"/>
        <v>0</v>
      </c>
      <c r="FK95" s="25"/>
      <c r="FL95" s="92">
        <f t="shared" si="542"/>
        <v>0</v>
      </c>
      <c r="FM95" s="10">
        <f t="shared" si="543"/>
        <v>0</v>
      </c>
      <c r="FN95" s="25"/>
      <c r="FO95" s="92">
        <f t="shared" si="544"/>
        <v>0</v>
      </c>
      <c r="FP95" s="10">
        <f t="shared" si="545"/>
        <v>0</v>
      </c>
      <c r="FQ95" s="119">
        <f t="shared" si="670"/>
        <v>0</v>
      </c>
      <c r="FR95" s="25"/>
      <c r="FS95" s="92">
        <f t="shared" si="546"/>
        <v>0</v>
      </c>
      <c r="FT95" s="10">
        <f t="shared" si="547"/>
        <v>0</v>
      </c>
      <c r="FU95" s="25"/>
      <c r="FV95" s="92">
        <f t="shared" si="548"/>
        <v>0</v>
      </c>
      <c r="FW95" s="10">
        <f t="shared" si="549"/>
        <v>0</v>
      </c>
      <c r="FX95" s="25"/>
      <c r="FY95" s="92">
        <f t="shared" si="550"/>
        <v>0</v>
      </c>
      <c r="FZ95" s="10">
        <f t="shared" si="551"/>
        <v>0</v>
      </c>
      <c r="GA95" s="119">
        <f t="shared" si="671"/>
        <v>0</v>
      </c>
      <c r="GB95" s="25"/>
      <c r="GC95" s="92">
        <f t="shared" si="552"/>
        <v>0</v>
      </c>
      <c r="GD95" s="10">
        <f t="shared" si="553"/>
        <v>0</v>
      </c>
      <c r="GE95" s="25"/>
      <c r="GF95" s="92">
        <f t="shared" si="554"/>
        <v>0</v>
      </c>
      <c r="GG95" s="10">
        <f t="shared" si="555"/>
        <v>0</v>
      </c>
      <c r="GH95" s="25"/>
      <c r="GI95" s="92">
        <f t="shared" si="556"/>
        <v>0</v>
      </c>
      <c r="GJ95" s="10">
        <f t="shared" si="557"/>
        <v>0</v>
      </c>
      <c r="GK95" s="119">
        <f t="shared" si="672"/>
        <v>0</v>
      </c>
      <c r="GL95" s="25"/>
      <c r="GM95" s="92">
        <f t="shared" si="558"/>
        <v>0</v>
      </c>
      <c r="GN95" s="10">
        <f t="shared" si="559"/>
        <v>0</v>
      </c>
      <c r="GO95" s="25"/>
      <c r="GP95" s="92">
        <f t="shared" si="560"/>
        <v>0</v>
      </c>
      <c r="GQ95" s="10">
        <f t="shared" si="561"/>
        <v>0</v>
      </c>
      <c r="GR95" s="25"/>
      <c r="GS95" s="92">
        <f t="shared" si="562"/>
        <v>0</v>
      </c>
      <c r="GT95" s="10">
        <f t="shared" si="563"/>
        <v>0</v>
      </c>
      <c r="GU95" s="119">
        <f t="shared" si="673"/>
        <v>0</v>
      </c>
      <c r="GV95" s="25"/>
      <c r="GW95" s="92">
        <f t="shared" si="564"/>
        <v>0</v>
      </c>
      <c r="GX95" s="10">
        <f t="shared" si="565"/>
        <v>0</v>
      </c>
      <c r="GY95" s="25"/>
      <c r="GZ95" s="92">
        <f t="shared" si="566"/>
        <v>0</v>
      </c>
      <c r="HA95" s="10">
        <f t="shared" si="567"/>
        <v>0</v>
      </c>
      <c r="HB95" s="25"/>
      <c r="HC95" s="92">
        <f t="shared" si="568"/>
        <v>0</v>
      </c>
      <c r="HD95" s="10">
        <f t="shared" si="569"/>
        <v>0</v>
      </c>
      <c r="HE95" s="119">
        <f t="shared" si="674"/>
        <v>0</v>
      </c>
      <c r="HF95" s="25"/>
      <c r="HG95" s="92">
        <f t="shared" si="570"/>
        <v>0</v>
      </c>
      <c r="HH95" s="10">
        <f t="shared" si="571"/>
        <v>0</v>
      </c>
      <c r="HI95" s="25"/>
      <c r="HJ95" s="92">
        <f t="shared" si="572"/>
        <v>0</v>
      </c>
      <c r="HK95" s="10">
        <f t="shared" si="573"/>
        <v>0</v>
      </c>
      <c r="HL95" s="25"/>
      <c r="HM95" s="92">
        <f t="shared" si="574"/>
        <v>0</v>
      </c>
      <c r="HN95" s="10">
        <f t="shared" si="575"/>
        <v>0</v>
      </c>
      <c r="HO95" s="119">
        <f t="shared" si="675"/>
        <v>0</v>
      </c>
      <c r="HP95" s="25"/>
      <c r="HQ95" s="92">
        <f t="shared" si="576"/>
        <v>0</v>
      </c>
      <c r="HR95" s="10">
        <f t="shared" si="577"/>
        <v>0</v>
      </c>
      <c r="HS95" s="25"/>
      <c r="HT95" s="92">
        <f t="shared" si="578"/>
        <v>0</v>
      </c>
      <c r="HU95" s="10">
        <f t="shared" si="579"/>
        <v>0</v>
      </c>
      <c r="HV95" s="25"/>
      <c r="HW95" s="92">
        <f t="shared" si="580"/>
        <v>0</v>
      </c>
      <c r="HX95" s="10">
        <f t="shared" si="581"/>
        <v>0</v>
      </c>
      <c r="HY95" s="119">
        <f t="shared" si="676"/>
        <v>0</v>
      </c>
      <c r="HZ95" s="25"/>
      <c r="IA95" s="92">
        <f t="shared" si="483"/>
        <v>0</v>
      </c>
      <c r="IB95" s="10">
        <f t="shared" si="484"/>
        <v>0</v>
      </c>
      <c r="IC95" s="25"/>
      <c r="ID95" s="92">
        <f t="shared" si="485"/>
        <v>0</v>
      </c>
      <c r="IE95" s="10">
        <f t="shared" si="486"/>
        <v>0</v>
      </c>
      <c r="IF95" s="25"/>
      <c r="IG95" s="92">
        <f t="shared" si="487"/>
        <v>0</v>
      </c>
      <c r="IH95" s="10">
        <f t="shared" si="488"/>
        <v>0</v>
      </c>
      <c r="II95" s="119">
        <f t="shared" si="677"/>
        <v>0</v>
      </c>
      <c r="IJ95" s="25"/>
      <c r="IK95" s="92">
        <f t="shared" si="489"/>
        <v>0</v>
      </c>
      <c r="IL95" s="10">
        <f t="shared" si="490"/>
        <v>0</v>
      </c>
      <c r="IM95" s="25"/>
      <c r="IN95" s="92">
        <f t="shared" si="491"/>
        <v>0</v>
      </c>
      <c r="IO95" s="10">
        <f t="shared" si="492"/>
        <v>0</v>
      </c>
      <c r="IP95" s="25"/>
      <c r="IQ95" s="92">
        <f t="shared" si="493"/>
        <v>0</v>
      </c>
      <c r="IR95" s="10">
        <f t="shared" si="494"/>
        <v>0</v>
      </c>
      <c r="IS95" s="119">
        <f t="shared" si="678"/>
        <v>0</v>
      </c>
      <c r="IT95" s="25"/>
      <c r="IU95" s="92">
        <f t="shared" si="495"/>
        <v>0</v>
      </c>
      <c r="IV95" s="10">
        <f t="shared" si="496"/>
        <v>0</v>
      </c>
      <c r="IW95" s="25"/>
      <c r="IX95" s="92">
        <f t="shared" si="497"/>
        <v>0</v>
      </c>
      <c r="IY95" s="10">
        <f t="shared" si="498"/>
        <v>0</v>
      </c>
      <c r="IZ95" s="25"/>
      <c r="JA95" s="92">
        <f t="shared" si="499"/>
        <v>0</v>
      </c>
      <c r="JB95" s="10">
        <f t="shared" si="500"/>
        <v>0</v>
      </c>
      <c r="JC95" s="119">
        <f t="shared" si="679"/>
        <v>0</v>
      </c>
      <c r="JD95" s="25"/>
      <c r="JE95" s="92">
        <f t="shared" si="501"/>
        <v>0</v>
      </c>
      <c r="JF95" s="10">
        <f t="shared" si="502"/>
        <v>0</v>
      </c>
      <c r="JG95" s="25"/>
      <c r="JH95" s="92">
        <f t="shared" si="503"/>
        <v>0</v>
      </c>
      <c r="JI95" s="10">
        <f t="shared" si="504"/>
        <v>0</v>
      </c>
      <c r="JJ95" s="25"/>
      <c r="JK95" s="92">
        <f t="shared" si="582"/>
        <v>0</v>
      </c>
      <c r="JL95" s="10">
        <f t="shared" si="583"/>
        <v>0</v>
      </c>
      <c r="JM95" s="119">
        <f t="shared" si="680"/>
        <v>0</v>
      </c>
      <c r="JN95" s="25"/>
      <c r="JO95" s="92">
        <f t="shared" si="505"/>
        <v>0</v>
      </c>
      <c r="JP95" s="10">
        <f t="shared" si="506"/>
        <v>0</v>
      </c>
      <c r="JQ95" s="25"/>
      <c r="JR95" s="92">
        <f t="shared" si="507"/>
        <v>0</v>
      </c>
      <c r="JS95" s="10">
        <f t="shared" si="508"/>
        <v>0</v>
      </c>
      <c r="JT95" s="25"/>
      <c r="JU95" s="92">
        <f t="shared" si="509"/>
        <v>0</v>
      </c>
      <c r="JV95" s="10">
        <f t="shared" si="510"/>
        <v>0</v>
      </c>
      <c r="JW95" s="119">
        <f t="shared" si="481"/>
        <v>0</v>
      </c>
      <c r="JX95" s="25"/>
      <c r="JY95" s="92">
        <f t="shared" si="511"/>
        <v>0</v>
      </c>
      <c r="JZ95" s="10">
        <f t="shared" si="512"/>
        <v>0</v>
      </c>
      <c r="KA95" s="25"/>
      <c r="KB95" s="92">
        <f t="shared" si="513"/>
        <v>0</v>
      </c>
      <c r="KC95" s="10">
        <f t="shared" si="514"/>
        <v>0</v>
      </c>
      <c r="KD95" s="25"/>
      <c r="KE95" s="92">
        <f t="shared" si="515"/>
        <v>0</v>
      </c>
      <c r="KF95" s="10">
        <f t="shared" si="516"/>
        <v>0</v>
      </c>
      <c r="KG95" s="119">
        <f t="shared" si="681"/>
        <v>0</v>
      </c>
      <c r="KH95" s="25"/>
      <c r="KI95" s="92">
        <f t="shared" si="517"/>
        <v>0</v>
      </c>
      <c r="KJ95" s="10">
        <f t="shared" si="518"/>
        <v>0</v>
      </c>
      <c r="KK95" s="25"/>
      <c r="KL95" s="92">
        <f t="shared" si="519"/>
        <v>0</v>
      </c>
      <c r="KM95" s="10">
        <f t="shared" si="520"/>
        <v>0</v>
      </c>
      <c r="KN95" s="25"/>
      <c r="KO95" s="92">
        <f t="shared" si="521"/>
        <v>0</v>
      </c>
      <c r="KP95" s="10">
        <f t="shared" si="522"/>
        <v>0</v>
      </c>
      <c r="KQ95" s="119">
        <f t="shared" si="682"/>
        <v>0</v>
      </c>
      <c r="KR95" s="25"/>
      <c r="KS95" s="92">
        <f t="shared" si="523"/>
        <v>0</v>
      </c>
      <c r="KT95" s="10">
        <f t="shared" si="524"/>
        <v>0</v>
      </c>
      <c r="KU95" s="25"/>
      <c r="KV95" s="92">
        <f t="shared" si="525"/>
        <v>0</v>
      </c>
      <c r="KW95" s="10">
        <f t="shared" si="526"/>
        <v>0</v>
      </c>
      <c r="KX95" s="25"/>
      <c r="KY95" s="92">
        <f t="shared" si="527"/>
        <v>0</v>
      </c>
      <c r="KZ95" s="10">
        <f t="shared" si="528"/>
        <v>0</v>
      </c>
      <c r="LA95" s="119">
        <f t="shared" si="683"/>
        <v>0</v>
      </c>
      <c r="LC95" s="100">
        <f t="shared" si="482"/>
        <v>0</v>
      </c>
      <c r="LD95" s="100">
        <f t="shared" si="584"/>
        <v>0</v>
      </c>
    </row>
    <row r="96" spans="1:316" x14ac:dyDescent="0.25">
      <c r="A96" s="25" t="s">
        <v>139</v>
      </c>
      <c r="B96" s="12">
        <v>80000</v>
      </c>
      <c r="C96" s="12">
        <v>100000</v>
      </c>
      <c r="D96" s="25"/>
      <c r="E96" s="92">
        <f t="shared" si="585"/>
        <v>0</v>
      </c>
      <c r="F96" s="10">
        <f t="shared" si="685"/>
        <v>0</v>
      </c>
      <c r="G96" s="25"/>
      <c r="H96" s="92">
        <f t="shared" si="586"/>
        <v>0</v>
      </c>
      <c r="I96" s="10">
        <f t="shared" si="687"/>
        <v>0</v>
      </c>
      <c r="J96" s="25"/>
      <c r="K96" s="92">
        <f t="shared" si="587"/>
        <v>0</v>
      </c>
      <c r="L96" s="10">
        <f t="shared" si="684"/>
        <v>0</v>
      </c>
      <c r="M96" s="119">
        <f t="shared" si="451"/>
        <v>0</v>
      </c>
      <c r="N96" s="25"/>
      <c r="O96" s="92">
        <f t="shared" si="602"/>
        <v>0</v>
      </c>
      <c r="P96" s="10">
        <f>N96*M96</f>
        <v>0</v>
      </c>
      <c r="Q96" s="25"/>
      <c r="R96" s="92">
        <f t="shared" si="604"/>
        <v>0</v>
      </c>
      <c r="S96" s="10">
        <f t="shared" si="686"/>
        <v>0</v>
      </c>
      <c r="T96" s="25"/>
      <c r="U96" s="92">
        <f t="shared" si="606"/>
        <v>0</v>
      </c>
      <c r="V96" s="10">
        <f t="shared" si="665"/>
        <v>0</v>
      </c>
      <c r="W96" s="119">
        <f t="shared" si="452"/>
        <v>0</v>
      </c>
      <c r="X96" s="25"/>
      <c r="Y96" s="92">
        <f t="shared" si="607"/>
        <v>0</v>
      </c>
      <c r="Z96" s="10">
        <f t="shared" si="608"/>
        <v>0</v>
      </c>
      <c r="AA96" s="25"/>
      <c r="AB96" s="92">
        <f t="shared" si="609"/>
        <v>0</v>
      </c>
      <c r="AC96" s="10">
        <f t="shared" si="610"/>
        <v>0</v>
      </c>
      <c r="AD96" s="25"/>
      <c r="AE96" s="92">
        <f t="shared" si="611"/>
        <v>0</v>
      </c>
      <c r="AF96" s="10">
        <f t="shared" si="612"/>
        <v>0</v>
      </c>
      <c r="AG96" s="119">
        <f t="shared" si="453"/>
        <v>0</v>
      </c>
      <c r="AH96" s="25"/>
      <c r="AI96" s="92">
        <f t="shared" si="613"/>
        <v>0</v>
      </c>
      <c r="AJ96" s="10">
        <f t="shared" si="614"/>
        <v>0</v>
      </c>
      <c r="AK96" s="25"/>
      <c r="AL96" s="92">
        <f t="shared" si="615"/>
        <v>0</v>
      </c>
      <c r="AM96" s="10">
        <f t="shared" si="616"/>
        <v>0</v>
      </c>
      <c r="AN96" s="25"/>
      <c r="AO96" s="92">
        <f t="shared" si="617"/>
        <v>0</v>
      </c>
      <c r="AP96" s="10">
        <f t="shared" si="618"/>
        <v>0</v>
      </c>
      <c r="AQ96" s="119">
        <f t="shared" si="454"/>
        <v>0</v>
      </c>
      <c r="AR96" s="25"/>
      <c r="AS96" s="92">
        <f t="shared" si="619"/>
        <v>0</v>
      </c>
      <c r="AT96" s="10">
        <f t="shared" si="620"/>
        <v>0</v>
      </c>
      <c r="AU96" s="25"/>
      <c r="AV96" s="92">
        <f t="shared" si="621"/>
        <v>0</v>
      </c>
      <c r="AW96" s="10">
        <f t="shared" si="688"/>
        <v>0</v>
      </c>
      <c r="AX96" s="25"/>
      <c r="AY96" s="92">
        <f t="shared" si="623"/>
        <v>0</v>
      </c>
      <c r="AZ96" s="10">
        <f t="shared" si="689"/>
        <v>0</v>
      </c>
      <c r="BA96" s="119">
        <f t="shared" si="455"/>
        <v>0</v>
      </c>
      <c r="BB96" s="25"/>
      <c r="BC96" s="92">
        <f t="shared" si="625"/>
        <v>0</v>
      </c>
      <c r="BD96" s="10">
        <f t="shared" si="690"/>
        <v>0</v>
      </c>
      <c r="BE96" s="25"/>
      <c r="BF96" s="92">
        <f t="shared" si="627"/>
        <v>0</v>
      </c>
      <c r="BG96" s="10">
        <f t="shared" si="628"/>
        <v>0</v>
      </c>
      <c r="BH96" s="25"/>
      <c r="BI96" s="92">
        <f t="shared" si="629"/>
        <v>0</v>
      </c>
      <c r="BJ96" s="10">
        <f t="shared" si="691"/>
        <v>0</v>
      </c>
      <c r="BK96" s="119">
        <f t="shared" si="456"/>
        <v>0</v>
      </c>
      <c r="BL96" s="25"/>
      <c r="BM96" s="92">
        <f t="shared" si="631"/>
        <v>0</v>
      </c>
      <c r="BN96" s="10">
        <f t="shared" si="632"/>
        <v>0</v>
      </c>
      <c r="BO96" s="25"/>
      <c r="BP96" s="92">
        <f t="shared" si="633"/>
        <v>0</v>
      </c>
      <c r="BQ96" s="10">
        <f t="shared" si="634"/>
        <v>0</v>
      </c>
      <c r="BR96" s="25"/>
      <c r="BS96" s="92">
        <f t="shared" si="635"/>
        <v>0</v>
      </c>
      <c r="BT96" s="10">
        <f t="shared" si="636"/>
        <v>0</v>
      </c>
      <c r="BU96" s="119">
        <f t="shared" si="457"/>
        <v>0</v>
      </c>
      <c r="BV96" s="25"/>
      <c r="BW96" s="92">
        <f t="shared" si="637"/>
        <v>0</v>
      </c>
      <c r="BX96" s="10">
        <f t="shared" si="638"/>
        <v>0</v>
      </c>
      <c r="BY96" s="25"/>
      <c r="BZ96" s="92">
        <f t="shared" si="639"/>
        <v>0</v>
      </c>
      <c r="CA96" s="10">
        <f t="shared" si="640"/>
        <v>0</v>
      </c>
      <c r="CB96" s="25"/>
      <c r="CC96" s="92">
        <f t="shared" si="641"/>
        <v>0</v>
      </c>
      <c r="CD96" s="10">
        <f t="shared" si="642"/>
        <v>0</v>
      </c>
      <c r="CE96" s="119">
        <f t="shared" si="458"/>
        <v>0</v>
      </c>
      <c r="CF96" s="25"/>
      <c r="CG96" s="92">
        <f t="shared" si="643"/>
        <v>0</v>
      </c>
      <c r="CH96" s="10">
        <f t="shared" si="644"/>
        <v>0</v>
      </c>
      <c r="CI96" s="25"/>
      <c r="CJ96" s="92">
        <f t="shared" si="645"/>
        <v>0</v>
      </c>
      <c r="CK96" s="10">
        <f t="shared" si="646"/>
        <v>0</v>
      </c>
      <c r="CL96" s="25"/>
      <c r="CM96" s="92">
        <f t="shared" si="647"/>
        <v>0</v>
      </c>
      <c r="CN96" s="10">
        <f t="shared" si="648"/>
        <v>0</v>
      </c>
      <c r="CO96" s="119">
        <f t="shared" si="459"/>
        <v>0</v>
      </c>
      <c r="CP96" s="25">
        <v>1</v>
      </c>
      <c r="CQ96" s="92">
        <f t="shared" si="649"/>
        <v>80000</v>
      </c>
      <c r="CR96" s="10">
        <f t="shared" si="650"/>
        <v>100000</v>
      </c>
      <c r="CS96" s="25"/>
      <c r="CT96" s="92">
        <f t="shared" si="651"/>
        <v>0</v>
      </c>
      <c r="CU96" s="10">
        <f t="shared" si="652"/>
        <v>0</v>
      </c>
      <c r="CV96" s="25"/>
      <c r="CW96" s="92">
        <f t="shared" si="653"/>
        <v>0</v>
      </c>
      <c r="CX96" s="10">
        <f t="shared" si="654"/>
        <v>0</v>
      </c>
      <c r="CY96" s="119">
        <f t="shared" si="460"/>
        <v>1</v>
      </c>
      <c r="CZ96" s="25"/>
      <c r="DA96" s="92">
        <f t="shared" si="655"/>
        <v>0</v>
      </c>
      <c r="DB96" s="10">
        <f t="shared" si="656"/>
        <v>0</v>
      </c>
      <c r="DC96" s="25"/>
      <c r="DD96" s="92">
        <f t="shared" si="657"/>
        <v>0</v>
      </c>
      <c r="DE96" s="10">
        <f t="shared" si="658"/>
        <v>0</v>
      </c>
      <c r="DF96" s="25"/>
      <c r="DG96" s="92">
        <f t="shared" si="659"/>
        <v>0</v>
      </c>
      <c r="DH96" s="10">
        <f t="shared" si="660"/>
        <v>0</v>
      </c>
      <c r="DI96" s="119">
        <f t="shared" si="461"/>
        <v>0</v>
      </c>
      <c r="DJ96" s="25"/>
      <c r="DK96" s="92">
        <f t="shared" si="588"/>
        <v>0</v>
      </c>
      <c r="DL96" s="10">
        <f t="shared" si="589"/>
        <v>0</v>
      </c>
      <c r="DM96" s="25"/>
      <c r="DN96" s="92">
        <f t="shared" si="661"/>
        <v>0</v>
      </c>
      <c r="DO96" s="10">
        <f t="shared" si="662"/>
        <v>0</v>
      </c>
      <c r="DP96" s="25"/>
      <c r="DQ96" s="92">
        <f t="shared" si="663"/>
        <v>0</v>
      </c>
      <c r="DR96" s="10">
        <f t="shared" si="664"/>
        <v>0</v>
      </c>
      <c r="DS96" s="119">
        <f t="shared" si="462"/>
        <v>0</v>
      </c>
      <c r="DT96" s="25"/>
      <c r="DU96" s="92">
        <f t="shared" si="590"/>
        <v>0</v>
      </c>
      <c r="DV96" s="10">
        <f t="shared" si="591"/>
        <v>0</v>
      </c>
      <c r="DW96" s="25"/>
      <c r="DX96" s="92">
        <f t="shared" si="592"/>
        <v>0</v>
      </c>
      <c r="DY96" s="10">
        <f t="shared" si="593"/>
        <v>0</v>
      </c>
      <c r="DZ96" s="25"/>
      <c r="EA96" s="92">
        <f t="shared" si="594"/>
        <v>0</v>
      </c>
      <c r="EB96" s="10">
        <f t="shared" si="595"/>
        <v>0</v>
      </c>
      <c r="EC96" s="119">
        <f t="shared" si="666"/>
        <v>0</v>
      </c>
      <c r="ED96" s="25"/>
      <c r="EE96" s="92">
        <f t="shared" si="596"/>
        <v>0</v>
      </c>
      <c r="EF96" s="10">
        <f t="shared" si="597"/>
        <v>0</v>
      </c>
      <c r="EG96" s="25"/>
      <c r="EH96" s="92">
        <f t="shared" si="598"/>
        <v>0</v>
      </c>
      <c r="EI96" s="10">
        <f t="shared" si="599"/>
        <v>0</v>
      </c>
      <c r="EJ96" s="25"/>
      <c r="EK96" s="92">
        <f t="shared" si="600"/>
        <v>0</v>
      </c>
      <c r="EL96" s="10">
        <f t="shared" si="601"/>
        <v>0</v>
      </c>
      <c r="EM96" s="119">
        <f t="shared" si="667"/>
        <v>0</v>
      </c>
      <c r="EN96" s="25"/>
      <c r="EO96" s="92">
        <f t="shared" si="529"/>
        <v>0</v>
      </c>
      <c r="EP96" s="10">
        <f t="shared" si="530"/>
        <v>0</v>
      </c>
      <c r="EQ96" s="25"/>
      <c r="ER96" s="92">
        <f t="shared" si="531"/>
        <v>0</v>
      </c>
      <c r="ES96" s="10">
        <f t="shared" si="532"/>
        <v>0</v>
      </c>
      <c r="ET96" s="25"/>
      <c r="EU96" s="92">
        <f t="shared" si="225"/>
        <v>0</v>
      </c>
      <c r="EV96" s="10">
        <f t="shared" si="533"/>
        <v>0</v>
      </c>
      <c r="EW96" s="119">
        <f t="shared" si="668"/>
        <v>0</v>
      </c>
      <c r="EX96" s="25"/>
      <c r="EY96" s="92">
        <f t="shared" si="534"/>
        <v>0</v>
      </c>
      <c r="EZ96" s="10">
        <f t="shared" si="535"/>
        <v>0</v>
      </c>
      <c r="FA96" s="25"/>
      <c r="FB96" s="92">
        <f t="shared" si="536"/>
        <v>0</v>
      </c>
      <c r="FC96" s="10">
        <f t="shared" si="537"/>
        <v>0</v>
      </c>
      <c r="FD96" s="25"/>
      <c r="FE96" s="92">
        <f t="shared" si="538"/>
        <v>0</v>
      </c>
      <c r="FF96" s="10">
        <f t="shared" si="539"/>
        <v>0</v>
      </c>
      <c r="FG96" s="119">
        <f t="shared" si="669"/>
        <v>0</v>
      </c>
      <c r="FH96" s="25"/>
      <c r="FI96" s="92">
        <f t="shared" si="540"/>
        <v>0</v>
      </c>
      <c r="FJ96" s="10">
        <f t="shared" si="541"/>
        <v>0</v>
      </c>
      <c r="FK96" s="25"/>
      <c r="FL96" s="92">
        <f t="shared" si="542"/>
        <v>0</v>
      </c>
      <c r="FM96" s="10">
        <f t="shared" si="543"/>
        <v>0</v>
      </c>
      <c r="FN96" s="25"/>
      <c r="FO96" s="92">
        <f t="shared" si="544"/>
        <v>0</v>
      </c>
      <c r="FP96" s="10">
        <f t="shared" si="545"/>
        <v>0</v>
      </c>
      <c r="FQ96" s="119">
        <f t="shared" si="670"/>
        <v>0</v>
      </c>
      <c r="FR96" s="25"/>
      <c r="FS96" s="92">
        <f t="shared" si="546"/>
        <v>0</v>
      </c>
      <c r="FT96" s="10">
        <f t="shared" si="547"/>
        <v>0</v>
      </c>
      <c r="FU96" s="25"/>
      <c r="FV96" s="92">
        <f t="shared" si="548"/>
        <v>0</v>
      </c>
      <c r="FW96" s="10">
        <f t="shared" si="549"/>
        <v>0</v>
      </c>
      <c r="FX96" s="25"/>
      <c r="FY96" s="92">
        <f t="shared" si="550"/>
        <v>0</v>
      </c>
      <c r="FZ96" s="10">
        <f t="shared" si="551"/>
        <v>0</v>
      </c>
      <c r="GA96" s="119">
        <f t="shared" si="671"/>
        <v>0</v>
      </c>
      <c r="GB96" s="25"/>
      <c r="GC96" s="92">
        <f t="shared" si="552"/>
        <v>0</v>
      </c>
      <c r="GD96" s="10">
        <f t="shared" si="553"/>
        <v>0</v>
      </c>
      <c r="GE96" s="25"/>
      <c r="GF96" s="92">
        <f t="shared" si="554"/>
        <v>0</v>
      </c>
      <c r="GG96" s="10">
        <f t="shared" si="555"/>
        <v>0</v>
      </c>
      <c r="GH96" s="25"/>
      <c r="GI96" s="92">
        <f t="shared" si="556"/>
        <v>0</v>
      </c>
      <c r="GJ96" s="10">
        <f t="shared" si="557"/>
        <v>0</v>
      </c>
      <c r="GK96" s="119">
        <f t="shared" si="672"/>
        <v>0</v>
      </c>
      <c r="GL96" s="25"/>
      <c r="GM96" s="92">
        <f t="shared" si="558"/>
        <v>0</v>
      </c>
      <c r="GN96" s="10">
        <f t="shared" si="559"/>
        <v>0</v>
      </c>
      <c r="GO96" s="25"/>
      <c r="GP96" s="92">
        <f t="shared" si="560"/>
        <v>0</v>
      </c>
      <c r="GQ96" s="10">
        <f t="shared" si="561"/>
        <v>0</v>
      </c>
      <c r="GR96" s="25"/>
      <c r="GS96" s="92">
        <f t="shared" si="562"/>
        <v>0</v>
      </c>
      <c r="GT96" s="10">
        <f t="shared" si="563"/>
        <v>0</v>
      </c>
      <c r="GU96" s="119">
        <f t="shared" si="673"/>
        <v>0</v>
      </c>
      <c r="GV96" s="25"/>
      <c r="GW96" s="92">
        <f t="shared" si="564"/>
        <v>0</v>
      </c>
      <c r="GX96" s="10">
        <f t="shared" si="565"/>
        <v>0</v>
      </c>
      <c r="GY96" s="25"/>
      <c r="GZ96" s="92">
        <f t="shared" si="566"/>
        <v>0</v>
      </c>
      <c r="HA96" s="10">
        <f t="shared" si="567"/>
        <v>0</v>
      </c>
      <c r="HB96" s="25"/>
      <c r="HC96" s="92">
        <f t="shared" si="568"/>
        <v>0</v>
      </c>
      <c r="HD96" s="10">
        <f t="shared" si="569"/>
        <v>0</v>
      </c>
      <c r="HE96" s="119">
        <f t="shared" si="674"/>
        <v>0</v>
      </c>
      <c r="HF96" s="25"/>
      <c r="HG96" s="92">
        <f t="shared" si="570"/>
        <v>0</v>
      </c>
      <c r="HH96" s="10">
        <f t="shared" si="571"/>
        <v>0</v>
      </c>
      <c r="HI96" s="25"/>
      <c r="HJ96" s="92">
        <f t="shared" si="572"/>
        <v>0</v>
      </c>
      <c r="HK96" s="10">
        <f t="shared" si="573"/>
        <v>0</v>
      </c>
      <c r="HL96" s="25"/>
      <c r="HM96" s="92">
        <f t="shared" si="574"/>
        <v>0</v>
      </c>
      <c r="HN96" s="10">
        <f t="shared" si="575"/>
        <v>0</v>
      </c>
      <c r="HO96" s="119">
        <f t="shared" si="675"/>
        <v>0</v>
      </c>
      <c r="HP96" s="25">
        <v>1</v>
      </c>
      <c r="HQ96" s="92">
        <f t="shared" si="576"/>
        <v>80000</v>
      </c>
      <c r="HR96" s="10">
        <f t="shared" si="577"/>
        <v>100000</v>
      </c>
      <c r="HS96" s="25"/>
      <c r="HT96" s="92">
        <f t="shared" si="578"/>
        <v>0</v>
      </c>
      <c r="HU96" s="10">
        <f t="shared" si="579"/>
        <v>0</v>
      </c>
      <c r="HV96" s="25"/>
      <c r="HW96" s="92">
        <f t="shared" si="580"/>
        <v>0</v>
      </c>
      <c r="HX96" s="10">
        <f t="shared" si="581"/>
        <v>0</v>
      </c>
      <c r="HY96" s="119">
        <f t="shared" si="676"/>
        <v>1</v>
      </c>
      <c r="HZ96" s="25"/>
      <c r="IA96" s="92">
        <f t="shared" si="483"/>
        <v>0</v>
      </c>
      <c r="IB96" s="10">
        <f t="shared" si="484"/>
        <v>0</v>
      </c>
      <c r="IC96" s="25"/>
      <c r="ID96" s="92">
        <f t="shared" si="485"/>
        <v>0</v>
      </c>
      <c r="IE96" s="10">
        <f t="shared" si="486"/>
        <v>0</v>
      </c>
      <c r="IF96" s="25"/>
      <c r="IG96" s="92">
        <f t="shared" si="487"/>
        <v>0</v>
      </c>
      <c r="IH96" s="10">
        <f t="shared" si="488"/>
        <v>0</v>
      </c>
      <c r="II96" s="119">
        <f t="shared" si="677"/>
        <v>0</v>
      </c>
      <c r="IJ96" s="25"/>
      <c r="IK96" s="92">
        <f t="shared" si="489"/>
        <v>0</v>
      </c>
      <c r="IL96" s="10">
        <f t="shared" si="490"/>
        <v>0</v>
      </c>
      <c r="IM96" s="25"/>
      <c r="IN96" s="92">
        <f t="shared" si="491"/>
        <v>0</v>
      </c>
      <c r="IO96" s="10">
        <f t="shared" si="492"/>
        <v>0</v>
      </c>
      <c r="IP96" s="25"/>
      <c r="IQ96" s="92">
        <f t="shared" si="493"/>
        <v>0</v>
      </c>
      <c r="IR96" s="10">
        <f t="shared" si="494"/>
        <v>0</v>
      </c>
      <c r="IS96" s="119">
        <f t="shared" si="678"/>
        <v>0</v>
      </c>
      <c r="IT96" s="25"/>
      <c r="IU96" s="92">
        <f t="shared" si="495"/>
        <v>0</v>
      </c>
      <c r="IV96" s="10">
        <f t="shared" si="496"/>
        <v>0</v>
      </c>
      <c r="IW96" s="25"/>
      <c r="IX96" s="92">
        <f t="shared" si="497"/>
        <v>0</v>
      </c>
      <c r="IY96" s="10">
        <f t="shared" si="498"/>
        <v>0</v>
      </c>
      <c r="IZ96" s="25"/>
      <c r="JA96" s="92">
        <f t="shared" si="499"/>
        <v>0</v>
      </c>
      <c r="JB96" s="10">
        <f t="shared" si="500"/>
        <v>0</v>
      </c>
      <c r="JC96" s="119">
        <f t="shared" si="679"/>
        <v>0</v>
      </c>
      <c r="JD96" s="25"/>
      <c r="JE96" s="92">
        <f t="shared" si="501"/>
        <v>0</v>
      </c>
      <c r="JF96" s="10">
        <f t="shared" si="502"/>
        <v>0</v>
      </c>
      <c r="JG96" s="25"/>
      <c r="JH96" s="92">
        <f t="shared" si="503"/>
        <v>0</v>
      </c>
      <c r="JI96" s="10">
        <f t="shared" si="504"/>
        <v>0</v>
      </c>
      <c r="JJ96" s="25"/>
      <c r="JK96" s="92">
        <f t="shared" si="582"/>
        <v>0</v>
      </c>
      <c r="JL96" s="10">
        <f t="shared" si="583"/>
        <v>0</v>
      </c>
      <c r="JM96" s="119">
        <f t="shared" si="680"/>
        <v>0</v>
      </c>
      <c r="JN96" s="25"/>
      <c r="JO96" s="92">
        <f t="shared" si="505"/>
        <v>0</v>
      </c>
      <c r="JP96" s="10">
        <f t="shared" si="506"/>
        <v>0</v>
      </c>
      <c r="JQ96" s="25"/>
      <c r="JR96" s="92">
        <f t="shared" si="507"/>
        <v>0</v>
      </c>
      <c r="JS96" s="10">
        <f t="shared" si="508"/>
        <v>0</v>
      </c>
      <c r="JT96" s="25"/>
      <c r="JU96" s="92">
        <f t="shared" si="509"/>
        <v>0</v>
      </c>
      <c r="JV96" s="10">
        <f t="shared" si="510"/>
        <v>0</v>
      </c>
      <c r="JW96" s="119">
        <f t="shared" si="481"/>
        <v>0</v>
      </c>
      <c r="JX96" s="25"/>
      <c r="JY96" s="92">
        <f t="shared" si="511"/>
        <v>0</v>
      </c>
      <c r="JZ96" s="10">
        <f t="shared" si="512"/>
        <v>0</v>
      </c>
      <c r="KA96" s="25"/>
      <c r="KB96" s="92">
        <f t="shared" si="513"/>
        <v>0</v>
      </c>
      <c r="KC96" s="10">
        <f t="shared" si="514"/>
        <v>0</v>
      </c>
      <c r="KD96" s="25"/>
      <c r="KE96" s="92">
        <f t="shared" si="515"/>
        <v>0</v>
      </c>
      <c r="KF96" s="10">
        <f t="shared" si="516"/>
        <v>0</v>
      </c>
      <c r="KG96" s="119">
        <f t="shared" si="681"/>
        <v>0</v>
      </c>
      <c r="KH96" s="25"/>
      <c r="KI96" s="92">
        <f t="shared" si="517"/>
        <v>0</v>
      </c>
      <c r="KJ96" s="10">
        <f t="shared" si="518"/>
        <v>0</v>
      </c>
      <c r="KK96" s="25"/>
      <c r="KL96" s="92">
        <f t="shared" si="519"/>
        <v>0</v>
      </c>
      <c r="KM96" s="10">
        <f t="shared" si="520"/>
        <v>0</v>
      </c>
      <c r="KN96" s="25"/>
      <c r="KO96" s="92">
        <f t="shared" si="521"/>
        <v>0</v>
      </c>
      <c r="KP96" s="10">
        <f t="shared" si="522"/>
        <v>0</v>
      </c>
      <c r="KQ96" s="119">
        <f t="shared" si="682"/>
        <v>0</v>
      </c>
      <c r="KR96" s="25"/>
      <c r="KS96" s="92">
        <f t="shared" si="523"/>
        <v>0</v>
      </c>
      <c r="KT96" s="10">
        <f t="shared" si="524"/>
        <v>0</v>
      </c>
      <c r="KU96" s="25"/>
      <c r="KV96" s="92">
        <f t="shared" si="525"/>
        <v>0</v>
      </c>
      <c r="KW96" s="10">
        <f t="shared" si="526"/>
        <v>0</v>
      </c>
      <c r="KX96" s="25"/>
      <c r="KY96" s="92">
        <f t="shared" si="527"/>
        <v>0</v>
      </c>
      <c r="KZ96" s="10">
        <f t="shared" si="528"/>
        <v>0</v>
      </c>
      <c r="LA96" s="119">
        <f t="shared" si="683"/>
        <v>0</v>
      </c>
      <c r="LC96" s="100">
        <f t="shared" si="482"/>
        <v>2</v>
      </c>
      <c r="LD96" s="100">
        <f t="shared" si="584"/>
        <v>200000</v>
      </c>
    </row>
    <row r="97" spans="1:318" x14ac:dyDescent="0.25">
      <c r="A97" s="25" t="s">
        <v>142</v>
      </c>
      <c r="B97" s="12">
        <v>25000</v>
      </c>
      <c r="C97" s="12">
        <v>39000</v>
      </c>
      <c r="D97" s="25"/>
      <c r="E97" s="92">
        <f t="shared" si="585"/>
        <v>0</v>
      </c>
      <c r="F97" s="10">
        <f t="shared" si="685"/>
        <v>0</v>
      </c>
      <c r="G97" s="25"/>
      <c r="H97" s="92">
        <f t="shared" si="586"/>
        <v>0</v>
      </c>
      <c r="I97" s="10">
        <f t="shared" si="687"/>
        <v>0</v>
      </c>
      <c r="J97" s="25"/>
      <c r="K97" s="92">
        <f t="shared" si="587"/>
        <v>0</v>
      </c>
      <c r="L97" s="10">
        <f t="shared" si="684"/>
        <v>0</v>
      </c>
      <c r="M97" s="119">
        <f t="shared" si="451"/>
        <v>0</v>
      </c>
      <c r="N97" s="25"/>
      <c r="O97" s="92">
        <f t="shared" si="602"/>
        <v>0</v>
      </c>
      <c r="P97" s="10">
        <f>N97*M97</f>
        <v>0</v>
      </c>
      <c r="Q97" s="25"/>
      <c r="R97" s="92">
        <f t="shared" si="604"/>
        <v>0</v>
      </c>
      <c r="S97" s="10">
        <f t="shared" si="686"/>
        <v>0</v>
      </c>
      <c r="T97" s="25"/>
      <c r="U97" s="92">
        <f t="shared" si="606"/>
        <v>0</v>
      </c>
      <c r="V97" s="10">
        <f t="shared" si="665"/>
        <v>0</v>
      </c>
      <c r="W97" s="119">
        <f t="shared" si="452"/>
        <v>0</v>
      </c>
      <c r="X97" s="25"/>
      <c r="Y97" s="92">
        <f t="shared" si="607"/>
        <v>0</v>
      </c>
      <c r="Z97" s="10">
        <f t="shared" si="608"/>
        <v>0</v>
      </c>
      <c r="AA97" s="25"/>
      <c r="AB97" s="92">
        <f t="shared" si="609"/>
        <v>0</v>
      </c>
      <c r="AC97" s="10">
        <f t="shared" si="610"/>
        <v>0</v>
      </c>
      <c r="AD97" s="25"/>
      <c r="AE97" s="92">
        <f t="shared" si="611"/>
        <v>0</v>
      </c>
      <c r="AF97" s="10">
        <f t="shared" si="612"/>
        <v>0</v>
      </c>
      <c r="AG97" s="119">
        <f t="shared" si="453"/>
        <v>0</v>
      </c>
      <c r="AH97" s="25"/>
      <c r="AI97" s="92">
        <f t="shared" si="613"/>
        <v>0</v>
      </c>
      <c r="AJ97" s="10">
        <f t="shared" si="614"/>
        <v>0</v>
      </c>
      <c r="AK97" s="25"/>
      <c r="AL97" s="92">
        <f t="shared" si="615"/>
        <v>0</v>
      </c>
      <c r="AM97" s="10">
        <f t="shared" si="616"/>
        <v>0</v>
      </c>
      <c r="AN97" s="25"/>
      <c r="AO97" s="92">
        <f t="shared" si="617"/>
        <v>0</v>
      </c>
      <c r="AP97" s="10">
        <f t="shared" si="618"/>
        <v>0</v>
      </c>
      <c r="AQ97" s="119">
        <f t="shared" si="454"/>
        <v>0</v>
      </c>
      <c r="AR97" s="25"/>
      <c r="AS97" s="92">
        <f t="shared" si="619"/>
        <v>0</v>
      </c>
      <c r="AT97" s="10">
        <f t="shared" si="620"/>
        <v>0</v>
      </c>
      <c r="AU97" s="25"/>
      <c r="AV97" s="92">
        <f t="shared" si="621"/>
        <v>0</v>
      </c>
      <c r="AW97" s="10">
        <f t="shared" si="688"/>
        <v>0</v>
      </c>
      <c r="AX97" s="25"/>
      <c r="AY97" s="92">
        <f t="shared" si="623"/>
        <v>0</v>
      </c>
      <c r="AZ97" s="10">
        <f t="shared" si="689"/>
        <v>0</v>
      </c>
      <c r="BA97" s="119">
        <f t="shared" si="455"/>
        <v>0</v>
      </c>
      <c r="BB97" s="25"/>
      <c r="BC97" s="92">
        <f t="shared" si="625"/>
        <v>0</v>
      </c>
      <c r="BD97" s="10">
        <f t="shared" si="690"/>
        <v>0</v>
      </c>
      <c r="BE97" s="25"/>
      <c r="BF97" s="92">
        <f t="shared" si="627"/>
        <v>0</v>
      </c>
      <c r="BG97" s="10">
        <f t="shared" si="628"/>
        <v>0</v>
      </c>
      <c r="BH97" s="25"/>
      <c r="BI97" s="92">
        <f t="shared" si="629"/>
        <v>0</v>
      </c>
      <c r="BJ97" s="10">
        <f t="shared" si="691"/>
        <v>0</v>
      </c>
      <c r="BK97" s="119">
        <f t="shared" si="456"/>
        <v>0</v>
      </c>
      <c r="BL97" s="25"/>
      <c r="BM97" s="92">
        <f t="shared" si="631"/>
        <v>0</v>
      </c>
      <c r="BN97" s="10">
        <f t="shared" si="632"/>
        <v>0</v>
      </c>
      <c r="BO97" s="25"/>
      <c r="BP97" s="92">
        <f t="shared" si="633"/>
        <v>0</v>
      </c>
      <c r="BQ97" s="10">
        <f t="shared" si="634"/>
        <v>0</v>
      </c>
      <c r="BR97" s="25"/>
      <c r="BS97" s="92">
        <f t="shared" si="635"/>
        <v>0</v>
      </c>
      <c r="BT97" s="10">
        <f t="shared" si="636"/>
        <v>0</v>
      </c>
      <c r="BU97" s="119">
        <f t="shared" si="457"/>
        <v>0</v>
      </c>
      <c r="BV97" s="25"/>
      <c r="BW97" s="92">
        <f t="shared" si="637"/>
        <v>0</v>
      </c>
      <c r="BX97" s="10">
        <f t="shared" si="638"/>
        <v>0</v>
      </c>
      <c r="BY97" s="25"/>
      <c r="BZ97" s="92">
        <f t="shared" si="639"/>
        <v>0</v>
      </c>
      <c r="CA97" s="10">
        <f t="shared" si="640"/>
        <v>0</v>
      </c>
      <c r="CB97" s="25"/>
      <c r="CC97" s="92">
        <f t="shared" si="641"/>
        <v>0</v>
      </c>
      <c r="CD97" s="10">
        <f t="shared" si="642"/>
        <v>0</v>
      </c>
      <c r="CE97" s="119">
        <f t="shared" si="458"/>
        <v>0</v>
      </c>
      <c r="CF97" s="25"/>
      <c r="CG97" s="92">
        <f t="shared" si="643"/>
        <v>0</v>
      </c>
      <c r="CH97" s="10">
        <f t="shared" si="644"/>
        <v>0</v>
      </c>
      <c r="CI97" s="25"/>
      <c r="CJ97" s="92">
        <f t="shared" si="645"/>
        <v>0</v>
      </c>
      <c r="CK97" s="10">
        <f t="shared" si="646"/>
        <v>0</v>
      </c>
      <c r="CL97" s="25"/>
      <c r="CM97" s="92">
        <f t="shared" si="647"/>
        <v>0</v>
      </c>
      <c r="CN97" s="10">
        <f t="shared" si="648"/>
        <v>0</v>
      </c>
      <c r="CO97" s="119">
        <f t="shared" si="459"/>
        <v>0</v>
      </c>
      <c r="CP97" s="25"/>
      <c r="CQ97" s="92">
        <f t="shared" si="649"/>
        <v>0</v>
      </c>
      <c r="CR97" s="10">
        <f t="shared" si="650"/>
        <v>0</v>
      </c>
      <c r="CS97" s="25"/>
      <c r="CT97" s="92">
        <f t="shared" si="651"/>
        <v>0</v>
      </c>
      <c r="CU97" s="10">
        <f t="shared" si="652"/>
        <v>0</v>
      </c>
      <c r="CV97" s="25"/>
      <c r="CW97" s="92">
        <f t="shared" si="653"/>
        <v>0</v>
      </c>
      <c r="CX97" s="10">
        <f t="shared" si="654"/>
        <v>0</v>
      </c>
      <c r="CY97" s="119">
        <f t="shared" si="460"/>
        <v>0</v>
      </c>
      <c r="CZ97" s="25"/>
      <c r="DA97" s="92">
        <f t="shared" si="655"/>
        <v>0</v>
      </c>
      <c r="DB97" s="10">
        <f t="shared" si="656"/>
        <v>0</v>
      </c>
      <c r="DC97" s="25"/>
      <c r="DD97" s="92">
        <f t="shared" si="657"/>
        <v>0</v>
      </c>
      <c r="DE97" s="10">
        <f t="shared" si="658"/>
        <v>0</v>
      </c>
      <c r="DF97" s="25"/>
      <c r="DG97" s="92">
        <f t="shared" si="659"/>
        <v>0</v>
      </c>
      <c r="DH97" s="10">
        <f t="shared" si="660"/>
        <v>0</v>
      </c>
      <c r="DI97" s="119">
        <f t="shared" si="461"/>
        <v>0</v>
      </c>
      <c r="DJ97" s="25"/>
      <c r="DK97" s="92">
        <f t="shared" si="588"/>
        <v>0</v>
      </c>
      <c r="DL97" s="10">
        <f t="shared" si="589"/>
        <v>0</v>
      </c>
      <c r="DM97" s="25"/>
      <c r="DN97" s="92">
        <f t="shared" si="661"/>
        <v>0</v>
      </c>
      <c r="DO97" s="10">
        <f t="shared" si="662"/>
        <v>0</v>
      </c>
      <c r="DP97" s="25"/>
      <c r="DQ97" s="92">
        <f t="shared" si="663"/>
        <v>0</v>
      </c>
      <c r="DR97" s="10">
        <f t="shared" si="664"/>
        <v>0</v>
      </c>
      <c r="DS97" s="119">
        <f t="shared" si="462"/>
        <v>0</v>
      </c>
      <c r="DT97" s="25"/>
      <c r="DU97" s="92">
        <f t="shared" si="590"/>
        <v>0</v>
      </c>
      <c r="DV97" s="10">
        <f t="shared" si="591"/>
        <v>0</v>
      </c>
      <c r="DW97" s="25"/>
      <c r="DX97" s="92">
        <f t="shared" si="592"/>
        <v>0</v>
      </c>
      <c r="DY97" s="10">
        <f t="shared" si="593"/>
        <v>0</v>
      </c>
      <c r="DZ97" s="25"/>
      <c r="EA97" s="92">
        <f t="shared" si="594"/>
        <v>0</v>
      </c>
      <c r="EB97" s="10">
        <f t="shared" si="595"/>
        <v>0</v>
      </c>
      <c r="EC97" s="119">
        <f t="shared" si="666"/>
        <v>0</v>
      </c>
      <c r="ED97" s="25"/>
      <c r="EE97" s="92">
        <f t="shared" si="596"/>
        <v>0</v>
      </c>
      <c r="EF97" s="10">
        <f t="shared" si="597"/>
        <v>0</v>
      </c>
      <c r="EG97" s="25"/>
      <c r="EH97" s="92">
        <f t="shared" si="598"/>
        <v>0</v>
      </c>
      <c r="EI97" s="10">
        <f t="shared" si="599"/>
        <v>0</v>
      </c>
      <c r="EJ97" s="25"/>
      <c r="EK97" s="92">
        <f t="shared" si="600"/>
        <v>0</v>
      </c>
      <c r="EL97" s="10">
        <f t="shared" si="601"/>
        <v>0</v>
      </c>
      <c r="EM97" s="119">
        <f t="shared" si="667"/>
        <v>0</v>
      </c>
      <c r="EN97" s="25"/>
      <c r="EO97" s="92">
        <f t="shared" si="529"/>
        <v>0</v>
      </c>
      <c r="EP97" s="10">
        <f t="shared" si="530"/>
        <v>0</v>
      </c>
      <c r="EQ97" s="25"/>
      <c r="ER97" s="92">
        <f t="shared" si="531"/>
        <v>0</v>
      </c>
      <c r="ES97" s="10">
        <f t="shared" si="532"/>
        <v>0</v>
      </c>
      <c r="ET97" s="25"/>
      <c r="EU97" s="92">
        <f t="shared" si="225"/>
        <v>0</v>
      </c>
      <c r="EV97" s="10">
        <f t="shared" si="533"/>
        <v>0</v>
      </c>
      <c r="EW97" s="119">
        <f t="shared" si="668"/>
        <v>0</v>
      </c>
      <c r="EX97" s="25"/>
      <c r="EY97" s="92">
        <f t="shared" si="534"/>
        <v>0</v>
      </c>
      <c r="EZ97" s="10">
        <f t="shared" si="535"/>
        <v>0</v>
      </c>
      <c r="FA97" s="25"/>
      <c r="FB97" s="92">
        <f t="shared" si="536"/>
        <v>0</v>
      </c>
      <c r="FC97" s="10">
        <f t="shared" si="537"/>
        <v>0</v>
      </c>
      <c r="FD97" s="25"/>
      <c r="FE97" s="92">
        <f t="shared" si="538"/>
        <v>0</v>
      </c>
      <c r="FF97" s="10">
        <f t="shared" si="539"/>
        <v>0</v>
      </c>
      <c r="FG97" s="119">
        <f t="shared" si="669"/>
        <v>0</v>
      </c>
      <c r="FH97" s="25"/>
      <c r="FI97" s="92">
        <f t="shared" si="540"/>
        <v>0</v>
      </c>
      <c r="FJ97" s="10">
        <f t="shared" si="541"/>
        <v>0</v>
      </c>
      <c r="FK97" s="25"/>
      <c r="FL97" s="92">
        <f t="shared" si="542"/>
        <v>0</v>
      </c>
      <c r="FM97" s="10">
        <f t="shared" si="543"/>
        <v>0</v>
      </c>
      <c r="FN97" s="25"/>
      <c r="FO97" s="92">
        <f t="shared" si="544"/>
        <v>0</v>
      </c>
      <c r="FP97" s="10">
        <f t="shared" si="545"/>
        <v>0</v>
      </c>
      <c r="FQ97" s="119">
        <f t="shared" si="670"/>
        <v>0</v>
      </c>
      <c r="FR97" s="25"/>
      <c r="FS97" s="92">
        <f t="shared" si="546"/>
        <v>0</v>
      </c>
      <c r="FT97" s="10">
        <f t="shared" si="547"/>
        <v>0</v>
      </c>
      <c r="FU97" s="25"/>
      <c r="FV97" s="92">
        <f t="shared" si="548"/>
        <v>0</v>
      </c>
      <c r="FW97" s="10">
        <f t="shared" si="549"/>
        <v>0</v>
      </c>
      <c r="FX97" s="25"/>
      <c r="FY97" s="92">
        <f t="shared" si="550"/>
        <v>0</v>
      </c>
      <c r="FZ97" s="10">
        <f t="shared" si="551"/>
        <v>0</v>
      </c>
      <c r="GA97" s="119">
        <f t="shared" si="671"/>
        <v>0</v>
      </c>
      <c r="GB97" s="25"/>
      <c r="GC97" s="92">
        <f t="shared" si="552"/>
        <v>0</v>
      </c>
      <c r="GD97" s="10">
        <f t="shared" si="553"/>
        <v>0</v>
      </c>
      <c r="GE97" s="25"/>
      <c r="GF97" s="92">
        <f t="shared" si="554"/>
        <v>0</v>
      </c>
      <c r="GG97" s="10">
        <f t="shared" si="555"/>
        <v>0</v>
      </c>
      <c r="GH97" s="25"/>
      <c r="GI97" s="92">
        <f t="shared" si="556"/>
        <v>0</v>
      </c>
      <c r="GJ97" s="10">
        <f t="shared" si="557"/>
        <v>0</v>
      </c>
      <c r="GK97" s="119">
        <f t="shared" si="672"/>
        <v>0</v>
      </c>
      <c r="GL97" s="25"/>
      <c r="GM97" s="92">
        <f t="shared" si="558"/>
        <v>0</v>
      </c>
      <c r="GN97" s="10">
        <f t="shared" si="559"/>
        <v>0</v>
      </c>
      <c r="GO97" s="25"/>
      <c r="GP97" s="92">
        <f t="shared" si="560"/>
        <v>0</v>
      </c>
      <c r="GQ97" s="10">
        <f t="shared" si="561"/>
        <v>0</v>
      </c>
      <c r="GR97" s="25"/>
      <c r="GS97" s="92">
        <f t="shared" si="562"/>
        <v>0</v>
      </c>
      <c r="GT97" s="10">
        <f t="shared" si="563"/>
        <v>0</v>
      </c>
      <c r="GU97" s="119">
        <f t="shared" si="673"/>
        <v>0</v>
      </c>
      <c r="GV97" s="25"/>
      <c r="GW97" s="92">
        <f t="shared" si="564"/>
        <v>0</v>
      </c>
      <c r="GX97" s="10">
        <f t="shared" si="565"/>
        <v>0</v>
      </c>
      <c r="GY97" s="25"/>
      <c r="GZ97" s="92">
        <f t="shared" si="566"/>
        <v>0</v>
      </c>
      <c r="HA97" s="10">
        <f t="shared" si="567"/>
        <v>0</v>
      </c>
      <c r="HB97" s="25"/>
      <c r="HC97" s="92">
        <f t="shared" si="568"/>
        <v>0</v>
      </c>
      <c r="HD97" s="10">
        <f t="shared" si="569"/>
        <v>0</v>
      </c>
      <c r="HE97" s="119">
        <f t="shared" si="674"/>
        <v>0</v>
      </c>
      <c r="HF97" s="25"/>
      <c r="HG97" s="92">
        <f t="shared" si="570"/>
        <v>0</v>
      </c>
      <c r="HH97" s="10">
        <f t="shared" si="571"/>
        <v>0</v>
      </c>
      <c r="HI97" s="25"/>
      <c r="HJ97" s="92">
        <f t="shared" si="572"/>
        <v>0</v>
      </c>
      <c r="HK97" s="10">
        <f t="shared" si="573"/>
        <v>0</v>
      </c>
      <c r="HL97" s="25"/>
      <c r="HM97" s="92">
        <f t="shared" si="574"/>
        <v>0</v>
      </c>
      <c r="HN97" s="10">
        <f t="shared" si="575"/>
        <v>0</v>
      </c>
      <c r="HO97" s="119">
        <f t="shared" si="675"/>
        <v>0</v>
      </c>
      <c r="HP97" s="25"/>
      <c r="HQ97" s="92">
        <f t="shared" si="576"/>
        <v>0</v>
      </c>
      <c r="HR97" s="10">
        <f t="shared" si="577"/>
        <v>0</v>
      </c>
      <c r="HS97" s="25"/>
      <c r="HT97" s="92">
        <f t="shared" si="578"/>
        <v>0</v>
      </c>
      <c r="HU97" s="10">
        <f t="shared" si="579"/>
        <v>0</v>
      </c>
      <c r="HV97" s="25"/>
      <c r="HW97" s="92">
        <f t="shared" si="580"/>
        <v>0</v>
      </c>
      <c r="HX97" s="10">
        <f t="shared" si="581"/>
        <v>0</v>
      </c>
      <c r="HY97" s="119">
        <f t="shared" si="676"/>
        <v>0</v>
      </c>
      <c r="HZ97" s="25"/>
      <c r="IA97" s="92">
        <f t="shared" si="483"/>
        <v>0</v>
      </c>
      <c r="IB97" s="10">
        <f t="shared" si="484"/>
        <v>0</v>
      </c>
      <c r="IC97" s="25"/>
      <c r="ID97" s="92">
        <f t="shared" si="485"/>
        <v>0</v>
      </c>
      <c r="IE97" s="10">
        <f t="shared" si="486"/>
        <v>0</v>
      </c>
      <c r="IF97" s="25"/>
      <c r="IG97" s="92">
        <f t="shared" si="487"/>
        <v>0</v>
      </c>
      <c r="IH97" s="10">
        <f t="shared" si="488"/>
        <v>0</v>
      </c>
      <c r="II97" s="119">
        <f t="shared" si="677"/>
        <v>0</v>
      </c>
      <c r="IJ97" s="25"/>
      <c r="IK97" s="92">
        <f t="shared" si="489"/>
        <v>0</v>
      </c>
      <c r="IL97" s="10">
        <f t="shared" si="490"/>
        <v>0</v>
      </c>
      <c r="IM97" s="25"/>
      <c r="IN97" s="92">
        <f t="shared" si="491"/>
        <v>0</v>
      </c>
      <c r="IO97" s="10">
        <f t="shared" si="492"/>
        <v>0</v>
      </c>
      <c r="IP97" s="25"/>
      <c r="IQ97" s="92">
        <f t="shared" si="493"/>
        <v>0</v>
      </c>
      <c r="IR97" s="10">
        <f t="shared" si="494"/>
        <v>0</v>
      </c>
      <c r="IS97" s="119">
        <f t="shared" si="678"/>
        <v>0</v>
      </c>
      <c r="IT97" s="25"/>
      <c r="IU97" s="92">
        <f t="shared" si="495"/>
        <v>0</v>
      </c>
      <c r="IV97" s="10">
        <f t="shared" si="496"/>
        <v>0</v>
      </c>
      <c r="IW97" s="25"/>
      <c r="IX97" s="92">
        <f t="shared" si="497"/>
        <v>0</v>
      </c>
      <c r="IY97" s="10">
        <f t="shared" si="498"/>
        <v>0</v>
      </c>
      <c r="IZ97" s="25"/>
      <c r="JA97" s="92">
        <f t="shared" si="499"/>
        <v>0</v>
      </c>
      <c r="JB97" s="10">
        <f t="shared" si="500"/>
        <v>0</v>
      </c>
      <c r="JC97" s="119">
        <f t="shared" si="679"/>
        <v>0</v>
      </c>
      <c r="JD97" s="25"/>
      <c r="JE97" s="92">
        <f t="shared" si="501"/>
        <v>0</v>
      </c>
      <c r="JF97" s="10">
        <f t="shared" si="502"/>
        <v>0</v>
      </c>
      <c r="JG97" s="25"/>
      <c r="JH97" s="92">
        <f t="shared" si="503"/>
        <v>0</v>
      </c>
      <c r="JI97" s="10">
        <f t="shared" si="504"/>
        <v>0</v>
      </c>
      <c r="JJ97" s="25"/>
      <c r="JK97" s="92">
        <f t="shared" si="582"/>
        <v>0</v>
      </c>
      <c r="JL97" s="10">
        <f t="shared" si="583"/>
        <v>0</v>
      </c>
      <c r="JM97" s="119">
        <f t="shared" si="680"/>
        <v>0</v>
      </c>
      <c r="JN97" s="25"/>
      <c r="JO97" s="92">
        <f t="shared" si="505"/>
        <v>0</v>
      </c>
      <c r="JP97" s="10">
        <f t="shared" si="506"/>
        <v>0</v>
      </c>
      <c r="JQ97" s="25"/>
      <c r="JR97" s="92">
        <f t="shared" si="507"/>
        <v>0</v>
      </c>
      <c r="JS97" s="10">
        <f t="shared" si="508"/>
        <v>0</v>
      </c>
      <c r="JT97" s="25"/>
      <c r="JU97" s="92">
        <f t="shared" si="509"/>
        <v>0</v>
      </c>
      <c r="JV97" s="10">
        <f t="shared" si="510"/>
        <v>0</v>
      </c>
      <c r="JW97" s="119">
        <f t="shared" si="481"/>
        <v>0</v>
      </c>
      <c r="JX97" s="25"/>
      <c r="JY97" s="92">
        <f t="shared" si="511"/>
        <v>0</v>
      </c>
      <c r="JZ97" s="10">
        <f t="shared" si="512"/>
        <v>0</v>
      </c>
      <c r="KA97" s="25"/>
      <c r="KB97" s="92">
        <f t="shared" si="513"/>
        <v>0</v>
      </c>
      <c r="KC97" s="10">
        <f t="shared" si="514"/>
        <v>0</v>
      </c>
      <c r="KD97" s="25"/>
      <c r="KE97" s="92">
        <f t="shared" si="515"/>
        <v>0</v>
      </c>
      <c r="KF97" s="10">
        <f t="shared" si="516"/>
        <v>0</v>
      </c>
      <c r="KG97" s="119">
        <f t="shared" si="681"/>
        <v>0</v>
      </c>
      <c r="KH97" s="25"/>
      <c r="KI97" s="92">
        <f t="shared" si="517"/>
        <v>0</v>
      </c>
      <c r="KJ97" s="10">
        <f t="shared" si="518"/>
        <v>0</v>
      </c>
      <c r="KK97" s="25"/>
      <c r="KL97" s="92">
        <f t="shared" si="519"/>
        <v>0</v>
      </c>
      <c r="KM97" s="10">
        <f t="shared" si="520"/>
        <v>0</v>
      </c>
      <c r="KN97" s="25"/>
      <c r="KO97" s="92">
        <f t="shared" si="521"/>
        <v>0</v>
      </c>
      <c r="KP97" s="10">
        <f t="shared" si="522"/>
        <v>0</v>
      </c>
      <c r="KQ97" s="119">
        <f t="shared" si="682"/>
        <v>0</v>
      </c>
      <c r="KR97" s="25"/>
      <c r="KS97" s="92">
        <f t="shared" si="523"/>
        <v>0</v>
      </c>
      <c r="KT97" s="10">
        <f t="shared" si="524"/>
        <v>0</v>
      </c>
      <c r="KU97" s="25"/>
      <c r="KV97" s="92">
        <f t="shared" si="525"/>
        <v>0</v>
      </c>
      <c r="KW97" s="10">
        <f t="shared" si="526"/>
        <v>0</v>
      </c>
      <c r="KX97" s="25"/>
      <c r="KY97" s="92">
        <f t="shared" si="527"/>
        <v>0</v>
      </c>
      <c r="KZ97" s="10">
        <f t="shared" si="528"/>
        <v>0</v>
      </c>
      <c r="LA97" s="119">
        <f t="shared" si="683"/>
        <v>0</v>
      </c>
      <c r="LC97" s="100">
        <f t="shared" si="482"/>
        <v>0</v>
      </c>
      <c r="LD97" s="100">
        <f t="shared" si="584"/>
        <v>0</v>
      </c>
    </row>
    <row r="98" spans="1:318" x14ac:dyDescent="0.25">
      <c r="A98" s="25" t="s">
        <v>143</v>
      </c>
      <c r="B98" s="12">
        <v>25000</v>
      </c>
      <c r="C98" s="86">
        <v>39000</v>
      </c>
      <c r="D98" s="25"/>
      <c r="E98" s="92">
        <f t="shared" si="585"/>
        <v>0</v>
      </c>
      <c r="F98" s="10">
        <f t="shared" si="685"/>
        <v>0</v>
      </c>
      <c r="G98" s="122"/>
      <c r="H98" s="92">
        <f t="shared" si="586"/>
        <v>0</v>
      </c>
      <c r="I98" s="10">
        <f t="shared" si="687"/>
        <v>0</v>
      </c>
      <c r="J98" s="25"/>
      <c r="K98" s="92">
        <f t="shared" si="587"/>
        <v>0</v>
      </c>
      <c r="L98" s="10">
        <f t="shared" si="684"/>
        <v>0</v>
      </c>
      <c r="M98" s="119">
        <f t="shared" si="451"/>
        <v>0</v>
      </c>
      <c r="N98" s="122"/>
      <c r="O98" s="92">
        <f t="shared" si="602"/>
        <v>0</v>
      </c>
      <c r="P98" s="10">
        <f>N98*M98</f>
        <v>0</v>
      </c>
      <c r="Q98" s="122"/>
      <c r="R98" s="92">
        <f t="shared" si="604"/>
        <v>0</v>
      </c>
      <c r="S98" s="10">
        <f t="shared" si="686"/>
        <v>0</v>
      </c>
      <c r="T98" s="25"/>
      <c r="U98" s="92">
        <f t="shared" si="606"/>
        <v>0</v>
      </c>
      <c r="V98" s="10">
        <f t="shared" si="665"/>
        <v>0</v>
      </c>
      <c r="W98" s="119">
        <f t="shared" si="452"/>
        <v>0</v>
      </c>
      <c r="X98" s="122"/>
      <c r="Y98" s="92">
        <f t="shared" si="607"/>
        <v>0</v>
      </c>
      <c r="Z98" s="10">
        <f t="shared" si="608"/>
        <v>0</v>
      </c>
      <c r="AA98" s="122"/>
      <c r="AB98" s="92">
        <f t="shared" si="609"/>
        <v>0</v>
      </c>
      <c r="AC98" s="10">
        <f t="shared" si="610"/>
        <v>0</v>
      </c>
      <c r="AD98" s="25"/>
      <c r="AE98" s="92">
        <f t="shared" si="611"/>
        <v>0</v>
      </c>
      <c r="AF98" s="10">
        <f t="shared" si="612"/>
        <v>0</v>
      </c>
      <c r="AG98" s="119">
        <f t="shared" si="453"/>
        <v>0</v>
      </c>
      <c r="AH98" s="122"/>
      <c r="AI98" s="92">
        <f t="shared" si="613"/>
        <v>0</v>
      </c>
      <c r="AJ98" s="10">
        <f t="shared" si="614"/>
        <v>0</v>
      </c>
      <c r="AK98" s="122"/>
      <c r="AL98" s="92">
        <f t="shared" si="615"/>
        <v>0</v>
      </c>
      <c r="AM98" s="10">
        <f t="shared" si="616"/>
        <v>0</v>
      </c>
      <c r="AN98" s="25"/>
      <c r="AO98" s="92">
        <f t="shared" si="617"/>
        <v>0</v>
      </c>
      <c r="AP98" s="10">
        <f t="shared" si="618"/>
        <v>0</v>
      </c>
      <c r="AQ98" s="119">
        <f t="shared" si="454"/>
        <v>0</v>
      </c>
      <c r="AR98" s="122"/>
      <c r="AS98" s="92">
        <f t="shared" si="619"/>
        <v>0</v>
      </c>
      <c r="AT98" s="10">
        <f t="shared" si="620"/>
        <v>0</v>
      </c>
      <c r="AU98" s="122"/>
      <c r="AV98" s="92">
        <f t="shared" si="621"/>
        <v>0</v>
      </c>
      <c r="AW98" s="10">
        <f t="shared" si="688"/>
        <v>0</v>
      </c>
      <c r="AX98" s="25"/>
      <c r="AY98" s="92">
        <f t="shared" si="623"/>
        <v>0</v>
      </c>
      <c r="AZ98" s="10">
        <f t="shared" si="689"/>
        <v>0</v>
      </c>
      <c r="BA98" s="119">
        <f t="shared" si="455"/>
        <v>0</v>
      </c>
      <c r="BB98" s="122"/>
      <c r="BC98" s="92">
        <f t="shared" si="625"/>
        <v>0</v>
      </c>
      <c r="BD98" s="10">
        <f t="shared" si="690"/>
        <v>0</v>
      </c>
      <c r="BE98" s="122"/>
      <c r="BF98" s="92">
        <f t="shared" si="627"/>
        <v>0</v>
      </c>
      <c r="BG98" s="10">
        <f>BE98*C98</f>
        <v>0</v>
      </c>
      <c r="BH98" s="25"/>
      <c r="BI98" s="92">
        <f t="shared" si="629"/>
        <v>0</v>
      </c>
      <c r="BJ98" s="10">
        <f t="shared" si="691"/>
        <v>0</v>
      </c>
      <c r="BK98" s="119">
        <f t="shared" si="456"/>
        <v>0</v>
      </c>
      <c r="BL98" s="122"/>
      <c r="BM98" s="92">
        <f t="shared" si="631"/>
        <v>0</v>
      </c>
      <c r="BN98" s="10">
        <f t="shared" si="632"/>
        <v>0</v>
      </c>
      <c r="BO98" s="122"/>
      <c r="BP98" s="92">
        <f t="shared" si="633"/>
        <v>0</v>
      </c>
      <c r="BQ98" s="10">
        <f t="shared" si="634"/>
        <v>0</v>
      </c>
      <c r="BR98" s="25"/>
      <c r="BS98" s="92">
        <f t="shared" si="635"/>
        <v>0</v>
      </c>
      <c r="BT98" s="10">
        <f t="shared" si="636"/>
        <v>0</v>
      </c>
      <c r="BU98" s="119">
        <f t="shared" si="457"/>
        <v>0</v>
      </c>
      <c r="BV98" s="122"/>
      <c r="BW98" s="92">
        <f t="shared" si="637"/>
        <v>0</v>
      </c>
      <c r="BX98" s="10">
        <f t="shared" si="638"/>
        <v>0</v>
      </c>
      <c r="BY98" s="122"/>
      <c r="BZ98" s="92">
        <f t="shared" si="639"/>
        <v>0</v>
      </c>
      <c r="CA98" s="10">
        <f t="shared" si="640"/>
        <v>0</v>
      </c>
      <c r="CB98" s="25"/>
      <c r="CC98" s="92">
        <f t="shared" si="641"/>
        <v>0</v>
      </c>
      <c r="CD98" s="10">
        <f t="shared" si="642"/>
        <v>0</v>
      </c>
      <c r="CE98" s="119">
        <f t="shared" si="458"/>
        <v>0</v>
      </c>
      <c r="CF98" s="122"/>
      <c r="CG98" s="92">
        <f t="shared" si="643"/>
        <v>0</v>
      </c>
      <c r="CH98" s="10">
        <f t="shared" si="644"/>
        <v>0</v>
      </c>
      <c r="CI98" s="122"/>
      <c r="CJ98" s="92">
        <f t="shared" si="645"/>
        <v>0</v>
      </c>
      <c r="CK98" s="10">
        <f t="shared" si="646"/>
        <v>0</v>
      </c>
      <c r="CL98" s="25"/>
      <c r="CM98" s="92">
        <f t="shared" si="647"/>
        <v>0</v>
      </c>
      <c r="CN98" s="10">
        <f t="shared" si="648"/>
        <v>0</v>
      </c>
      <c r="CO98" s="119">
        <f t="shared" si="459"/>
        <v>0</v>
      </c>
      <c r="CP98" s="122"/>
      <c r="CQ98" s="92">
        <f t="shared" si="649"/>
        <v>0</v>
      </c>
      <c r="CR98" s="10">
        <f t="shared" si="650"/>
        <v>0</v>
      </c>
      <c r="CS98" s="122"/>
      <c r="CT98" s="92">
        <f t="shared" si="651"/>
        <v>0</v>
      </c>
      <c r="CU98" s="10">
        <f t="shared" si="652"/>
        <v>0</v>
      </c>
      <c r="CV98" s="25"/>
      <c r="CW98" s="92">
        <f t="shared" si="653"/>
        <v>0</v>
      </c>
      <c r="CX98" s="10">
        <f t="shared" si="654"/>
        <v>0</v>
      </c>
      <c r="CY98" s="119">
        <f t="shared" si="460"/>
        <v>0</v>
      </c>
      <c r="CZ98" s="122"/>
      <c r="DA98" s="92">
        <f t="shared" si="655"/>
        <v>0</v>
      </c>
      <c r="DB98" s="10">
        <f t="shared" si="656"/>
        <v>0</v>
      </c>
      <c r="DC98" s="122"/>
      <c r="DD98" s="92">
        <f t="shared" si="657"/>
        <v>0</v>
      </c>
      <c r="DE98" s="10">
        <f t="shared" si="658"/>
        <v>0</v>
      </c>
      <c r="DF98" s="25"/>
      <c r="DG98" s="92">
        <f t="shared" si="659"/>
        <v>0</v>
      </c>
      <c r="DH98" s="10">
        <f t="shared" si="660"/>
        <v>0</v>
      </c>
      <c r="DI98" s="119">
        <f t="shared" si="461"/>
        <v>0</v>
      </c>
      <c r="DJ98" s="25"/>
      <c r="DK98" s="92">
        <f t="shared" si="588"/>
        <v>0</v>
      </c>
      <c r="DL98" s="10">
        <f t="shared" si="589"/>
        <v>0</v>
      </c>
      <c r="DM98" s="25"/>
      <c r="DN98" s="92">
        <f t="shared" si="661"/>
        <v>0</v>
      </c>
      <c r="DO98" s="10">
        <f t="shared" si="662"/>
        <v>0</v>
      </c>
      <c r="DP98" s="25"/>
      <c r="DQ98" s="92">
        <f t="shared" si="663"/>
        <v>0</v>
      </c>
      <c r="DR98" s="10">
        <f t="shared" si="664"/>
        <v>0</v>
      </c>
      <c r="DS98" s="119">
        <f t="shared" si="462"/>
        <v>0</v>
      </c>
      <c r="DT98" s="25"/>
      <c r="DU98" s="92">
        <f t="shared" si="590"/>
        <v>0</v>
      </c>
      <c r="DV98" s="10">
        <f t="shared" si="591"/>
        <v>0</v>
      </c>
      <c r="DW98" s="25"/>
      <c r="DX98" s="92">
        <f t="shared" si="592"/>
        <v>0</v>
      </c>
      <c r="DY98" s="10">
        <f t="shared" si="593"/>
        <v>0</v>
      </c>
      <c r="DZ98" s="25"/>
      <c r="EA98" s="92">
        <f t="shared" si="594"/>
        <v>0</v>
      </c>
      <c r="EB98" s="10">
        <f t="shared" si="595"/>
        <v>0</v>
      </c>
      <c r="EC98" s="119">
        <f t="shared" si="666"/>
        <v>0</v>
      </c>
      <c r="ED98" s="25"/>
      <c r="EE98" s="92">
        <f t="shared" si="596"/>
        <v>0</v>
      </c>
      <c r="EF98" s="10">
        <f t="shared" si="597"/>
        <v>0</v>
      </c>
      <c r="EG98" s="25"/>
      <c r="EH98" s="92">
        <f t="shared" si="598"/>
        <v>0</v>
      </c>
      <c r="EI98" s="10">
        <f t="shared" si="599"/>
        <v>0</v>
      </c>
      <c r="EJ98" s="25"/>
      <c r="EK98" s="92">
        <f t="shared" si="600"/>
        <v>0</v>
      </c>
      <c r="EL98" s="10">
        <f t="shared" si="601"/>
        <v>0</v>
      </c>
      <c r="EM98" s="119">
        <f t="shared" si="667"/>
        <v>0</v>
      </c>
      <c r="EN98" s="25"/>
      <c r="EO98" s="92">
        <f t="shared" si="529"/>
        <v>0</v>
      </c>
      <c r="EP98" s="10">
        <f t="shared" si="530"/>
        <v>0</v>
      </c>
      <c r="EQ98" s="25"/>
      <c r="ER98" s="92">
        <f t="shared" si="531"/>
        <v>0</v>
      </c>
      <c r="ES98" s="10">
        <f t="shared" si="532"/>
        <v>0</v>
      </c>
      <c r="ET98" s="25"/>
      <c r="EU98" s="92">
        <f t="shared" si="225"/>
        <v>0</v>
      </c>
      <c r="EV98" s="10">
        <f t="shared" si="533"/>
        <v>0</v>
      </c>
      <c r="EW98" s="119">
        <f t="shared" si="668"/>
        <v>0</v>
      </c>
      <c r="EX98" s="25"/>
      <c r="EY98" s="92">
        <f t="shared" si="534"/>
        <v>0</v>
      </c>
      <c r="EZ98" s="10">
        <f t="shared" si="535"/>
        <v>0</v>
      </c>
      <c r="FA98" s="25"/>
      <c r="FB98" s="92">
        <f t="shared" si="536"/>
        <v>0</v>
      </c>
      <c r="FC98" s="10">
        <f t="shared" si="537"/>
        <v>0</v>
      </c>
      <c r="FD98" s="25"/>
      <c r="FE98" s="92">
        <f t="shared" si="538"/>
        <v>0</v>
      </c>
      <c r="FF98" s="10">
        <f t="shared" si="539"/>
        <v>0</v>
      </c>
      <c r="FG98" s="119">
        <f t="shared" si="669"/>
        <v>0</v>
      </c>
      <c r="FH98" s="25"/>
      <c r="FI98" s="92">
        <f t="shared" si="540"/>
        <v>0</v>
      </c>
      <c r="FJ98" s="10">
        <f t="shared" si="541"/>
        <v>0</v>
      </c>
      <c r="FK98" s="25"/>
      <c r="FL98" s="92">
        <f t="shared" si="542"/>
        <v>0</v>
      </c>
      <c r="FM98" s="10">
        <f t="shared" si="543"/>
        <v>0</v>
      </c>
      <c r="FN98" s="25"/>
      <c r="FO98" s="92">
        <f t="shared" si="544"/>
        <v>0</v>
      </c>
      <c r="FP98" s="10">
        <f t="shared" si="545"/>
        <v>0</v>
      </c>
      <c r="FQ98" s="119">
        <f t="shared" si="670"/>
        <v>0</v>
      </c>
      <c r="FR98" s="25"/>
      <c r="FS98" s="92">
        <f t="shared" si="546"/>
        <v>0</v>
      </c>
      <c r="FT98" s="10">
        <f t="shared" si="547"/>
        <v>0</v>
      </c>
      <c r="FU98" s="25"/>
      <c r="FV98" s="92">
        <f t="shared" si="548"/>
        <v>0</v>
      </c>
      <c r="FW98" s="10">
        <f t="shared" si="549"/>
        <v>0</v>
      </c>
      <c r="FX98" s="25"/>
      <c r="FY98" s="92">
        <f t="shared" si="550"/>
        <v>0</v>
      </c>
      <c r="FZ98" s="10">
        <f t="shared" si="551"/>
        <v>0</v>
      </c>
      <c r="GA98" s="119">
        <f t="shared" si="671"/>
        <v>0</v>
      </c>
      <c r="GB98" s="25"/>
      <c r="GC98" s="92">
        <f t="shared" si="552"/>
        <v>0</v>
      </c>
      <c r="GD98" s="10">
        <f t="shared" si="553"/>
        <v>0</v>
      </c>
      <c r="GE98" s="25"/>
      <c r="GF98" s="92">
        <f t="shared" si="554"/>
        <v>0</v>
      </c>
      <c r="GG98" s="10">
        <f t="shared" si="555"/>
        <v>0</v>
      </c>
      <c r="GH98" s="25"/>
      <c r="GI98" s="92">
        <f t="shared" si="556"/>
        <v>0</v>
      </c>
      <c r="GJ98" s="10">
        <f t="shared" si="557"/>
        <v>0</v>
      </c>
      <c r="GK98" s="119">
        <f t="shared" si="672"/>
        <v>0</v>
      </c>
      <c r="GL98" s="25"/>
      <c r="GM98" s="92">
        <f t="shared" si="558"/>
        <v>0</v>
      </c>
      <c r="GN98" s="10">
        <f t="shared" si="559"/>
        <v>0</v>
      </c>
      <c r="GO98" s="25"/>
      <c r="GP98" s="92">
        <f t="shared" si="560"/>
        <v>0</v>
      </c>
      <c r="GQ98" s="10">
        <f t="shared" si="561"/>
        <v>0</v>
      </c>
      <c r="GR98" s="25"/>
      <c r="GS98" s="92">
        <f t="shared" si="562"/>
        <v>0</v>
      </c>
      <c r="GT98" s="10">
        <f t="shared" si="563"/>
        <v>0</v>
      </c>
      <c r="GU98" s="119">
        <f t="shared" si="673"/>
        <v>0</v>
      </c>
      <c r="GV98" s="25"/>
      <c r="GW98" s="92">
        <f t="shared" si="564"/>
        <v>0</v>
      </c>
      <c r="GX98" s="10">
        <f t="shared" si="565"/>
        <v>0</v>
      </c>
      <c r="GY98" s="25"/>
      <c r="GZ98" s="92">
        <f t="shared" si="566"/>
        <v>0</v>
      </c>
      <c r="HA98" s="10">
        <f t="shared" si="567"/>
        <v>0</v>
      </c>
      <c r="HB98" s="25"/>
      <c r="HC98" s="92">
        <f t="shared" si="568"/>
        <v>0</v>
      </c>
      <c r="HD98" s="10">
        <f t="shared" si="569"/>
        <v>0</v>
      </c>
      <c r="HE98" s="119">
        <f t="shared" si="674"/>
        <v>0</v>
      </c>
      <c r="HF98" s="25"/>
      <c r="HG98" s="92">
        <f t="shared" si="570"/>
        <v>0</v>
      </c>
      <c r="HH98" s="10">
        <f t="shared" si="571"/>
        <v>0</v>
      </c>
      <c r="HI98" s="25"/>
      <c r="HJ98" s="92">
        <f t="shared" si="572"/>
        <v>0</v>
      </c>
      <c r="HK98" s="10">
        <f t="shared" si="573"/>
        <v>0</v>
      </c>
      <c r="HL98" s="25"/>
      <c r="HM98" s="92">
        <f t="shared" si="574"/>
        <v>0</v>
      </c>
      <c r="HN98" s="10">
        <f t="shared" si="575"/>
        <v>0</v>
      </c>
      <c r="HO98" s="119">
        <f t="shared" si="675"/>
        <v>0</v>
      </c>
      <c r="HP98" s="25"/>
      <c r="HQ98" s="92">
        <f t="shared" si="576"/>
        <v>0</v>
      </c>
      <c r="HR98" s="10">
        <f t="shared" si="577"/>
        <v>0</v>
      </c>
      <c r="HS98" s="25"/>
      <c r="HT98" s="92">
        <f t="shared" si="578"/>
        <v>0</v>
      </c>
      <c r="HU98" s="10">
        <f t="shared" si="579"/>
        <v>0</v>
      </c>
      <c r="HV98" s="25"/>
      <c r="HW98" s="92">
        <f t="shared" si="580"/>
        <v>0</v>
      </c>
      <c r="HX98" s="10">
        <f t="shared" si="581"/>
        <v>0</v>
      </c>
      <c r="HY98" s="119">
        <f t="shared" si="676"/>
        <v>0</v>
      </c>
      <c r="HZ98" s="25"/>
      <c r="IA98" s="92">
        <f t="shared" si="483"/>
        <v>0</v>
      </c>
      <c r="IB98" s="10">
        <f t="shared" si="484"/>
        <v>0</v>
      </c>
      <c r="IC98" s="25"/>
      <c r="ID98" s="92">
        <f t="shared" si="485"/>
        <v>0</v>
      </c>
      <c r="IE98" s="10">
        <f t="shared" si="486"/>
        <v>0</v>
      </c>
      <c r="IF98" s="25"/>
      <c r="IG98" s="92">
        <f t="shared" si="487"/>
        <v>0</v>
      </c>
      <c r="IH98" s="10">
        <f t="shared" si="488"/>
        <v>0</v>
      </c>
      <c r="II98" s="119">
        <f t="shared" si="677"/>
        <v>0</v>
      </c>
      <c r="IJ98" s="25"/>
      <c r="IK98" s="92">
        <f t="shared" si="489"/>
        <v>0</v>
      </c>
      <c r="IL98" s="10">
        <f t="shared" si="490"/>
        <v>0</v>
      </c>
      <c r="IM98" s="25"/>
      <c r="IN98" s="92">
        <f t="shared" si="491"/>
        <v>0</v>
      </c>
      <c r="IO98" s="10">
        <f t="shared" si="492"/>
        <v>0</v>
      </c>
      <c r="IP98" s="25"/>
      <c r="IQ98" s="92">
        <f t="shared" si="493"/>
        <v>0</v>
      </c>
      <c r="IR98" s="10">
        <f t="shared" si="494"/>
        <v>0</v>
      </c>
      <c r="IS98" s="119">
        <f t="shared" si="678"/>
        <v>0</v>
      </c>
      <c r="IT98" s="25"/>
      <c r="IU98" s="92">
        <f t="shared" si="495"/>
        <v>0</v>
      </c>
      <c r="IV98" s="10">
        <f t="shared" si="496"/>
        <v>0</v>
      </c>
      <c r="IW98" s="122"/>
      <c r="IX98" s="92">
        <f t="shared" si="497"/>
        <v>0</v>
      </c>
      <c r="IY98" s="10">
        <f t="shared" si="498"/>
        <v>0</v>
      </c>
      <c r="IZ98" s="122"/>
      <c r="JA98" s="92">
        <f t="shared" si="499"/>
        <v>0</v>
      </c>
      <c r="JB98" s="10">
        <f t="shared" si="500"/>
        <v>0</v>
      </c>
      <c r="JC98" s="119">
        <f t="shared" si="679"/>
        <v>0</v>
      </c>
      <c r="JD98" s="122"/>
      <c r="JE98" s="92">
        <f t="shared" si="501"/>
        <v>0</v>
      </c>
      <c r="JF98" s="10">
        <f t="shared" si="502"/>
        <v>0</v>
      </c>
      <c r="JG98" s="122"/>
      <c r="JH98" s="92">
        <f t="shared" si="503"/>
        <v>0</v>
      </c>
      <c r="JI98" s="10">
        <f t="shared" si="504"/>
        <v>0</v>
      </c>
      <c r="JJ98" s="122"/>
      <c r="JK98" s="92">
        <f t="shared" si="582"/>
        <v>0</v>
      </c>
      <c r="JL98" s="10">
        <f t="shared" si="583"/>
        <v>0</v>
      </c>
      <c r="JM98" s="119">
        <f t="shared" si="680"/>
        <v>0</v>
      </c>
      <c r="JN98" s="122"/>
      <c r="JO98" s="92">
        <f t="shared" si="505"/>
        <v>0</v>
      </c>
      <c r="JP98" s="10">
        <f t="shared" si="506"/>
        <v>0</v>
      </c>
      <c r="JQ98" s="122"/>
      <c r="JR98" s="92">
        <f t="shared" si="507"/>
        <v>0</v>
      </c>
      <c r="JS98" s="10">
        <f t="shared" si="508"/>
        <v>0</v>
      </c>
      <c r="JT98" s="122"/>
      <c r="JU98" s="92">
        <f t="shared" si="509"/>
        <v>0</v>
      </c>
      <c r="JV98" s="10">
        <f t="shared" si="510"/>
        <v>0</v>
      </c>
      <c r="JW98" s="119">
        <f t="shared" si="481"/>
        <v>0</v>
      </c>
      <c r="JX98" s="122"/>
      <c r="JY98" s="92">
        <f t="shared" si="511"/>
        <v>0</v>
      </c>
      <c r="JZ98" s="10">
        <f t="shared" si="512"/>
        <v>0</v>
      </c>
      <c r="KA98" s="122"/>
      <c r="KB98" s="92">
        <f t="shared" si="513"/>
        <v>0</v>
      </c>
      <c r="KC98" s="10">
        <f t="shared" si="514"/>
        <v>0</v>
      </c>
      <c r="KD98" s="122"/>
      <c r="KE98" s="92">
        <f t="shared" si="515"/>
        <v>0</v>
      </c>
      <c r="KF98" s="10">
        <f t="shared" si="516"/>
        <v>0</v>
      </c>
      <c r="KG98" s="119">
        <f t="shared" si="681"/>
        <v>0</v>
      </c>
      <c r="KH98" s="122"/>
      <c r="KI98" s="92">
        <f t="shared" si="517"/>
        <v>0</v>
      </c>
      <c r="KJ98" s="10">
        <f t="shared" si="518"/>
        <v>0</v>
      </c>
      <c r="KK98" s="122"/>
      <c r="KL98" s="92">
        <f t="shared" si="519"/>
        <v>0</v>
      </c>
      <c r="KM98" s="10">
        <f t="shared" si="520"/>
        <v>0</v>
      </c>
      <c r="KN98" s="122"/>
      <c r="KO98" s="92">
        <f t="shared" si="521"/>
        <v>0</v>
      </c>
      <c r="KP98" s="10">
        <f t="shared" si="522"/>
        <v>0</v>
      </c>
      <c r="KQ98" s="119">
        <f t="shared" si="682"/>
        <v>0</v>
      </c>
      <c r="KR98" s="122"/>
      <c r="KS98" s="92">
        <f t="shared" si="523"/>
        <v>0</v>
      </c>
      <c r="KT98" s="10">
        <f t="shared" si="524"/>
        <v>0</v>
      </c>
      <c r="KU98" s="122"/>
      <c r="KV98" s="92">
        <f t="shared" si="525"/>
        <v>0</v>
      </c>
      <c r="KW98" s="10">
        <f t="shared" si="526"/>
        <v>0</v>
      </c>
      <c r="KX98" s="122"/>
      <c r="KY98" s="92">
        <f t="shared" si="527"/>
        <v>0</v>
      </c>
      <c r="KZ98" s="10">
        <f t="shared" si="528"/>
        <v>0</v>
      </c>
      <c r="LA98" s="119">
        <f t="shared" si="683"/>
        <v>0</v>
      </c>
      <c r="LC98" s="100">
        <f t="shared" si="482"/>
        <v>0</v>
      </c>
      <c r="LD98" s="100">
        <f t="shared" si="584"/>
        <v>0</v>
      </c>
    </row>
    <row r="99" spans="1:318" x14ac:dyDescent="0.25">
      <c r="A99" s="25" t="s">
        <v>238</v>
      </c>
      <c r="B99" s="4">
        <v>150000</v>
      </c>
      <c r="C99" s="4">
        <v>200000</v>
      </c>
      <c r="D99" s="25"/>
      <c r="E99" s="92">
        <f t="shared" si="585"/>
        <v>0</v>
      </c>
      <c r="F99" s="10">
        <f t="shared" si="685"/>
        <v>0</v>
      </c>
      <c r="G99" s="25"/>
      <c r="H99" s="92">
        <f t="shared" si="586"/>
        <v>0</v>
      </c>
      <c r="I99" s="10">
        <f t="shared" si="687"/>
        <v>0</v>
      </c>
      <c r="J99" s="25"/>
      <c r="K99" s="92">
        <f t="shared" si="587"/>
        <v>0</v>
      </c>
      <c r="L99" s="10">
        <f t="shared" si="684"/>
        <v>0</v>
      </c>
      <c r="M99" s="119">
        <f t="shared" si="451"/>
        <v>0</v>
      </c>
      <c r="N99" s="25"/>
      <c r="O99" s="92">
        <f t="shared" si="602"/>
        <v>0</v>
      </c>
      <c r="P99" s="10"/>
      <c r="Q99" s="25"/>
      <c r="R99" s="92">
        <f t="shared" si="604"/>
        <v>0</v>
      </c>
      <c r="S99" s="10"/>
      <c r="T99" s="25"/>
      <c r="U99" s="92">
        <f t="shared" si="606"/>
        <v>0</v>
      </c>
      <c r="V99" s="10">
        <f t="shared" si="665"/>
        <v>0</v>
      </c>
      <c r="W99" s="119">
        <f t="shared" si="452"/>
        <v>0</v>
      </c>
      <c r="X99" s="25"/>
      <c r="Y99" s="92">
        <f t="shared" si="607"/>
        <v>0</v>
      </c>
      <c r="Z99" s="10">
        <f t="shared" si="608"/>
        <v>0</v>
      </c>
      <c r="AA99" s="25"/>
      <c r="AB99" s="92">
        <f t="shared" si="609"/>
        <v>0</v>
      </c>
      <c r="AC99" s="10">
        <f t="shared" si="610"/>
        <v>0</v>
      </c>
      <c r="AD99" s="25"/>
      <c r="AE99" s="92">
        <f t="shared" si="611"/>
        <v>0</v>
      </c>
      <c r="AF99" s="10">
        <f t="shared" si="612"/>
        <v>0</v>
      </c>
      <c r="AG99" s="119"/>
      <c r="AH99" s="25"/>
      <c r="AI99" s="92">
        <f t="shared" si="613"/>
        <v>0</v>
      </c>
      <c r="AJ99" s="10">
        <f t="shared" si="614"/>
        <v>0</v>
      </c>
      <c r="AK99" s="25"/>
      <c r="AL99" s="92">
        <f t="shared" si="615"/>
        <v>0</v>
      </c>
      <c r="AM99" s="10">
        <f t="shared" si="616"/>
        <v>0</v>
      </c>
      <c r="AN99" s="25"/>
      <c r="AO99" s="92">
        <f t="shared" si="617"/>
        <v>0</v>
      </c>
      <c r="AP99" s="10">
        <f t="shared" si="618"/>
        <v>0</v>
      </c>
      <c r="AQ99" s="119">
        <f t="shared" si="454"/>
        <v>0</v>
      </c>
      <c r="AR99" s="25"/>
      <c r="AS99" s="92">
        <f t="shared" si="619"/>
        <v>0</v>
      </c>
      <c r="AT99" s="10">
        <f t="shared" si="620"/>
        <v>0</v>
      </c>
      <c r="AU99" s="25"/>
      <c r="AV99" s="92">
        <f t="shared" si="621"/>
        <v>0</v>
      </c>
      <c r="AW99" s="10">
        <f t="shared" si="688"/>
        <v>0</v>
      </c>
      <c r="AX99" s="25"/>
      <c r="AY99" s="92">
        <f t="shared" si="623"/>
        <v>0</v>
      </c>
      <c r="AZ99" s="10">
        <f t="shared" si="689"/>
        <v>0</v>
      </c>
      <c r="BA99" s="119"/>
      <c r="BB99" s="25"/>
      <c r="BC99" s="92">
        <f t="shared" si="625"/>
        <v>0</v>
      </c>
      <c r="BD99" s="10">
        <f t="shared" si="690"/>
        <v>0</v>
      </c>
      <c r="BE99" s="25"/>
      <c r="BF99" s="92">
        <f t="shared" si="627"/>
        <v>0</v>
      </c>
      <c r="BG99" s="10">
        <f>BE99*C99</f>
        <v>0</v>
      </c>
      <c r="BH99" s="25"/>
      <c r="BI99" s="92">
        <f t="shared" si="629"/>
        <v>0</v>
      </c>
      <c r="BJ99" s="10">
        <f t="shared" si="691"/>
        <v>0</v>
      </c>
      <c r="BK99" s="119"/>
      <c r="BL99" s="25"/>
      <c r="BM99" s="92">
        <f t="shared" si="631"/>
        <v>0</v>
      </c>
      <c r="BN99" s="10">
        <f t="shared" si="632"/>
        <v>0</v>
      </c>
      <c r="BO99" s="25"/>
      <c r="BP99" s="92">
        <f t="shared" si="633"/>
        <v>0</v>
      </c>
      <c r="BQ99" s="10">
        <f t="shared" si="634"/>
        <v>0</v>
      </c>
      <c r="BR99" s="25"/>
      <c r="BS99" s="92">
        <f t="shared" si="635"/>
        <v>0</v>
      </c>
      <c r="BT99" s="10">
        <f t="shared" si="636"/>
        <v>0</v>
      </c>
      <c r="BU99" s="119"/>
      <c r="BV99" s="25"/>
      <c r="BW99" s="92">
        <f t="shared" si="637"/>
        <v>0</v>
      </c>
      <c r="BX99" s="10">
        <f t="shared" si="638"/>
        <v>0</v>
      </c>
      <c r="BY99" s="25"/>
      <c r="BZ99" s="92">
        <f t="shared" si="639"/>
        <v>0</v>
      </c>
      <c r="CA99" s="10">
        <f t="shared" si="640"/>
        <v>0</v>
      </c>
      <c r="CB99" s="25"/>
      <c r="CC99" s="92">
        <f t="shared" si="641"/>
        <v>0</v>
      </c>
      <c r="CD99" s="10">
        <f t="shared" si="642"/>
        <v>0</v>
      </c>
      <c r="CE99" s="119"/>
      <c r="CF99" s="25"/>
      <c r="CG99" s="92">
        <f t="shared" si="643"/>
        <v>0</v>
      </c>
      <c r="CH99" s="10">
        <f t="shared" si="644"/>
        <v>0</v>
      </c>
      <c r="CI99" s="25"/>
      <c r="CJ99" s="92">
        <f t="shared" si="645"/>
        <v>0</v>
      </c>
      <c r="CK99" s="10">
        <f t="shared" si="646"/>
        <v>0</v>
      </c>
      <c r="CL99" s="25"/>
      <c r="CM99" s="92">
        <f t="shared" si="647"/>
        <v>0</v>
      </c>
      <c r="CN99" s="10">
        <f t="shared" si="648"/>
        <v>0</v>
      </c>
      <c r="CO99" s="119">
        <f t="shared" si="459"/>
        <v>0</v>
      </c>
      <c r="CP99" s="25"/>
      <c r="CQ99" s="92">
        <f t="shared" si="649"/>
        <v>0</v>
      </c>
      <c r="CR99" s="10">
        <f t="shared" si="650"/>
        <v>0</v>
      </c>
      <c r="CS99" s="25"/>
      <c r="CT99" s="92">
        <f t="shared" si="651"/>
        <v>0</v>
      </c>
      <c r="CU99" s="10">
        <f t="shared" si="652"/>
        <v>0</v>
      </c>
      <c r="CV99" s="25"/>
      <c r="CW99" s="92">
        <f t="shared" si="653"/>
        <v>0</v>
      </c>
      <c r="CX99" s="10">
        <f t="shared" si="654"/>
        <v>0</v>
      </c>
      <c r="CY99" s="119">
        <f t="shared" si="460"/>
        <v>0</v>
      </c>
      <c r="CZ99" s="25"/>
      <c r="DA99" s="92">
        <f t="shared" si="655"/>
        <v>0</v>
      </c>
      <c r="DB99" s="10">
        <f t="shared" si="656"/>
        <v>0</v>
      </c>
      <c r="DC99" s="25"/>
      <c r="DD99" s="92">
        <f t="shared" si="657"/>
        <v>0</v>
      </c>
      <c r="DE99" s="10">
        <f t="shared" si="658"/>
        <v>0</v>
      </c>
      <c r="DF99" s="25"/>
      <c r="DG99" s="92">
        <f t="shared" si="659"/>
        <v>0</v>
      </c>
      <c r="DH99" s="10">
        <f t="shared" si="660"/>
        <v>0</v>
      </c>
      <c r="DI99" s="119"/>
      <c r="DJ99" s="25"/>
      <c r="DK99" s="92">
        <f t="shared" si="588"/>
        <v>0</v>
      </c>
      <c r="DL99" s="10">
        <f t="shared" si="589"/>
        <v>0</v>
      </c>
      <c r="DM99" s="25"/>
      <c r="DN99" s="92">
        <f t="shared" si="661"/>
        <v>0</v>
      </c>
      <c r="DO99" s="10">
        <f t="shared" si="662"/>
        <v>0</v>
      </c>
      <c r="DP99" s="25"/>
      <c r="DQ99" s="92">
        <f t="shared" si="663"/>
        <v>0</v>
      </c>
      <c r="DR99" s="10">
        <f t="shared" si="664"/>
        <v>0</v>
      </c>
      <c r="DS99" s="119">
        <f t="shared" si="462"/>
        <v>0</v>
      </c>
      <c r="DT99" s="25"/>
      <c r="DU99" s="92">
        <f t="shared" si="590"/>
        <v>0</v>
      </c>
      <c r="DV99" s="10">
        <f t="shared" si="591"/>
        <v>0</v>
      </c>
      <c r="DW99" s="25"/>
      <c r="DX99" s="92">
        <f t="shared" si="592"/>
        <v>0</v>
      </c>
      <c r="DY99" s="10">
        <f t="shared" si="593"/>
        <v>0</v>
      </c>
      <c r="DZ99" s="25"/>
      <c r="EA99" s="92">
        <f t="shared" si="594"/>
        <v>0</v>
      </c>
      <c r="EB99" s="10">
        <f t="shared" si="595"/>
        <v>0</v>
      </c>
      <c r="EC99" s="119">
        <f t="shared" si="666"/>
        <v>0</v>
      </c>
      <c r="ED99" s="25"/>
      <c r="EE99" s="92">
        <f t="shared" si="596"/>
        <v>0</v>
      </c>
      <c r="EF99" s="10">
        <f t="shared" si="597"/>
        <v>0</v>
      </c>
      <c r="EG99" s="25"/>
      <c r="EH99" s="92">
        <f t="shared" si="598"/>
        <v>0</v>
      </c>
      <c r="EI99" s="10">
        <f t="shared" si="599"/>
        <v>0</v>
      </c>
      <c r="EJ99" s="25"/>
      <c r="EK99" s="92">
        <f t="shared" si="600"/>
        <v>0</v>
      </c>
      <c r="EL99" s="10">
        <f t="shared" si="601"/>
        <v>0</v>
      </c>
      <c r="EM99" s="119">
        <f t="shared" si="667"/>
        <v>0</v>
      </c>
      <c r="EN99" s="25"/>
      <c r="EO99" s="92">
        <f t="shared" si="529"/>
        <v>0</v>
      </c>
      <c r="EP99" s="10">
        <f t="shared" si="530"/>
        <v>0</v>
      </c>
      <c r="EQ99" s="25"/>
      <c r="ER99" s="92">
        <f t="shared" si="531"/>
        <v>0</v>
      </c>
      <c r="ES99" s="10">
        <f t="shared" si="532"/>
        <v>0</v>
      </c>
      <c r="ET99" s="25"/>
      <c r="EU99" s="92">
        <f t="shared" si="225"/>
        <v>0</v>
      </c>
      <c r="EV99" s="10">
        <f t="shared" si="533"/>
        <v>0</v>
      </c>
      <c r="EW99" s="119">
        <f t="shared" si="668"/>
        <v>0</v>
      </c>
      <c r="EX99" s="25"/>
      <c r="EY99" s="92">
        <f t="shared" si="534"/>
        <v>0</v>
      </c>
      <c r="EZ99" s="10">
        <f t="shared" si="535"/>
        <v>0</v>
      </c>
      <c r="FA99" s="25"/>
      <c r="FB99" s="92">
        <f t="shared" si="536"/>
        <v>0</v>
      </c>
      <c r="FC99" s="10">
        <f t="shared" si="537"/>
        <v>0</v>
      </c>
      <c r="FD99" s="25"/>
      <c r="FE99" s="92">
        <f t="shared" si="538"/>
        <v>0</v>
      </c>
      <c r="FF99" s="10">
        <f t="shared" si="539"/>
        <v>0</v>
      </c>
      <c r="FG99" s="119">
        <f t="shared" si="669"/>
        <v>0</v>
      </c>
      <c r="FH99" s="25"/>
      <c r="FI99" s="92">
        <f t="shared" si="540"/>
        <v>0</v>
      </c>
      <c r="FJ99" s="10">
        <f t="shared" si="541"/>
        <v>0</v>
      </c>
      <c r="FK99" s="25"/>
      <c r="FL99" s="92">
        <f t="shared" si="542"/>
        <v>0</v>
      </c>
      <c r="FM99" s="10">
        <f t="shared" si="543"/>
        <v>0</v>
      </c>
      <c r="FN99" s="25"/>
      <c r="FO99" s="92">
        <f t="shared" si="544"/>
        <v>0</v>
      </c>
      <c r="FP99" s="10">
        <f t="shared" si="545"/>
        <v>0</v>
      </c>
      <c r="FQ99" s="119">
        <f t="shared" si="670"/>
        <v>0</v>
      </c>
      <c r="FR99" s="25"/>
      <c r="FS99" s="92">
        <f t="shared" si="546"/>
        <v>0</v>
      </c>
      <c r="FT99" s="10">
        <f t="shared" si="547"/>
        <v>0</v>
      </c>
      <c r="FU99" s="25"/>
      <c r="FV99" s="92">
        <f t="shared" si="548"/>
        <v>0</v>
      </c>
      <c r="FW99" s="10">
        <f t="shared" si="549"/>
        <v>0</v>
      </c>
      <c r="FX99" s="25"/>
      <c r="FY99" s="92">
        <f t="shared" si="550"/>
        <v>0</v>
      </c>
      <c r="FZ99" s="10">
        <f t="shared" si="551"/>
        <v>0</v>
      </c>
      <c r="GA99" s="119">
        <f t="shared" si="671"/>
        <v>0</v>
      </c>
      <c r="GB99" s="25"/>
      <c r="GC99" s="92">
        <f t="shared" si="552"/>
        <v>0</v>
      </c>
      <c r="GD99" s="10">
        <f t="shared" si="553"/>
        <v>0</v>
      </c>
      <c r="GE99" s="25"/>
      <c r="GF99" s="92">
        <f t="shared" si="554"/>
        <v>0</v>
      </c>
      <c r="GG99" s="10">
        <f t="shared" si="555"/>
        <v>0</v>
      </c>
      <c r="GH99" s="25"/>
      <c r="GI99" s="92">
        <f t="shared" si="556"/>
        <v>0</v>
      </c>
      <c r="GJ99" s="10">
        <f t="shared" si="557"/>
        <v>0</v>
      </c>
      <c r="GK99" s="119">
        <f t="shared" si="672"/>
        <v>0</v>
      </c>
      <c r="GL99" s="25"/>
      <c r="GM99" s="92">
        <f t="shared" si="558"/>
        <v>0</v>
      </c>
      <c r="GN99" s="10">
        <f t="shared" si="559"/>
        <v>0</v>
      </c>
      <c r="GO99" s="25"/>
      <c r="GP99" s="92">
        <f t="shared" si="560"/>
        <v>0</v>
      </c>
      <c r="GQ99" s="10">
        <f t="shared" si="561"/>
        <v>0</v>
      </c>
      <c r="GR99" s="25"/>
      <c r="GS99" s="92">
        <f t="shared" si="562"/>
        <v>0</v>
      </c>
      <c r="GT99" s="10">
        <f t="shared" si="563"/>
        <v>0</v>
      </c>
      <c r="GU99" s="119">
        <f t="shared" si="673"/>
        <v>0</v>
      </c>
      <c r="GV99" s="25"/>
      <c r="GW99" s="92">
        <f t="shared" si="564"/>
        <v>0</v>
      </c>
      <c r="GX99" s="10">
        <f t="shared" si="565"/>
        <v>0</v>
      </c>
      <c r="GY99" s="25"/>
      <c r="GZ99" s="92">
        <f t="shared" si="566"/>
        <v>0</v>
      </c>
      <c r="HA99" s="10">
        <f t="shared" si="567"/>
        <v>0</v>
      </c>
      <c r="HB99" s="25"/>
      <c r="HC99" s="92">
        <f t="shared" si="568"/>
        <v>0</v>
      </c>
      <c r="HD99" s="10">
        <f t="shared" si="569"/>
        <v>0</v>
      </c>
      <c r="HE99" s="119">
        <f t="shared" si="674"/>
        <v>0</v>
      </c>
      <c r="HF99" s="25"/>
      <c r="HG99" s="92">
        <f t="shared" si="570"/>
        <v>0</v>
      </c>
      <c r="HH99" s="10">
        <f t="shared" si="571"/>
        <v>0</v>
      </c>
      <c r="HI99" s="25"/>
      <c r="HJ99" s="92">
        <f t="shared" si="572"/>
        <v>0</v>
      </c>
      <c r="HK99" s="10">
        <f t="shared" si="573"/>
        <v>0</v>
      </c>
      <c r="HL99" s="25"/>
      <c r="HM99" s="92">
        <f t="shared" si="574"/>
        <v>0</v>
      </c>
      <c r="HN99" s="10">
        <f t="shared" si="575"/>
        <v>0</v>
      </c>
      <c r="HO99" s="119">
        <f t="shared" si="675"/>
        <v>0</v>
      </c>
      <c r="HP99" s="25"/>
      <c r="HQ99" s="92">
        <f t="shared" si="576"/>
        <v>0</v>
      </c>
      <c r="HR99" s="10">
        <f t="shared" si="577"/>
        <v>0</v>
      </c>
      <c r="HS99" s="25"/>
      <c r="HT99" s="92">
        <f t="shared" si="578"/>
        <v>0</v>
      </c>
      <c r="HU99" s="10">
        <f t="shared" si="579"/>
        <v>0</v>
      </c>
      <c r="HV99" s="25"/>
      <c r="HW99" s="92">
        <f t="shared" si="580"/>
        <v>0</v>
      </c>
      <c r="HX99" s="10">
        <f t="shared" si="581"/>
        <v>0</v>
      </c>
      <c r="HY99" s="119">
        <f t="shared" si="676"/>
        <v>0</v>
      </c>
      <c r="HZ99" s="25"/>
      <c r="IA99" s="92">
        <f t="shared" si="483"/>
        <v>0</v>
      </c>
      <c r="IB99" s="10">
        <f t="shared" si="484"/>
        <v>0</v>
      </c>
      <c r="IC99" s="25"/>
      <c r="ID99" s="92">
        <f t="shared" si="485"/>
        <v>0</v>
      </c>
      <c r="IE99" s="10">
        <f t="shared" si="486"/>
        <v>0</v>
      </c>
      <c r="IF99" s="25"/>
      <c r="IG99" s="92">
        <f t="shared" si="487"/>
        <v>0</v>
      </c>
      <c r="IH99" s="10">
        <f t="shared" si="488"/>
        <v>0</v>
      </c>
      <c r="II99" s="119">
        <f t="shared" si="677"/>
        <v>0</v>
      </c>
      <c r="IJ99" s="25"/>
      <c r="IK99" s="92">
        <f t="shared" si="489"/>
        <v>0</v>
      </c>
      <c r="IL99" s="10">
        <f t="shared" si="490"/>
        <v>0</v>
      </c>
      <c r="IM99" s="25"/>
      <c r="IN99" s="92">
        <f t="shared" si="491"/>
        <v>0</v>
      </c>
      <c r="IO99" s="10">
        <f t="shared" si="492"/>
        <v>0</v>
      </c>
      <c r="IP99" s="25"/>
      <c r="IQ99" s="92">
        <f t="shared" si="493"/>
        <v>0</v>
      </c>
      <c r="IR99" s="10">
        <f t="shared" si="494"/>
        <v>0</v>
      </c>
      <c r="IS99" s="119">
        <f t="shared" si="678"/>
        <v>0</v>
      </c>
      <c r="IT99" s="25"/>
      <c r="IU99" s="92">
        <f t="shared" si="495"/>
        <v>0</v>
      </c>
      <c r="IV99" s="10">
        <f t="shared" si="496"/>
        <v>0</v>
      </c>
      <c r="IW99" s="25"/>
      <c r="IX99" s="92">
        <f t="shared" si="497"/>
        <v>0</v>
      </c>
      <c r="IY99" s="10">
        <f t="shared" si="498"/>
        <v>0</v>
      </c>
      <c r="IZ99" s="25"/>
      <c r="JA99" s="92">
        <f t="shared" si="499"/>
        <v>0</v>
      </c>
      <c r="JB99" s="10">
        <f t="shared" si="500"/>
        <v>0</v>
      </c>
      <c r="JC99" s="119">
        <f t="shared" si="679"/>
        <v>0</v>
      </c>
      <c r="JD99" s="25"/>
      <c r="JE99" s="92">
        <f t="shared" si="501"/>
        <v>0</v>
      </c>
      <c r="JF99" s="10">
        <f t="shared" si="502"/>
        <v>0</v>
      </c>
      <c r="JG99" s="25"/>
      <c r="JH99" s="92">
        <f t="shared" si="503"/>
        <v>0</v>
      </c>
      <c r="JI99" s="10">
        <f t="shared" si="504"/>
        <v>0</v>
      </c>
      <c r="JJ99" s="25"/>
      <c r="JK99" s="92">
        <f t="shared" si="582"/>
        <v>0</v>
      </c>
      <c r="JL99" s="10">
        <f t="shared" si="583"/>
        <v>0</v>
      </c>
      <c r="JM99" s="119">
        <f t="shared" si="680"/>
        <v>0</v>
      </c>
      <c r="JN99" s="25"/>
      <c r="JO99" s="92">
        <f t="shared" si="505"/>
        <v>0</v>
      </c>
      <c r="JP99" s="10">
        <f t="shared" si="506"/>
        <v>0</v>
      </c>
      <c r="JQ99" s="25"/>
      <c r="JR99" s="92">
        <f t="shared" si="507"/>
        <v>0</v>
      </c>
      <c r="JS99" s="10">
        <f t="shared" si="508"/>
        <v>0</v>
      </c>
      <c r="JT99" s="25"/>
      <c r="JU99" s="92">
        <f t="shared" si="509"/>
        <v>0</v>
      </c>
      <c r="JV99" s="10">
        <f t="shared" si="510"/>
        <v>0</v>
      </c>
      <c r="JW99" s="119">
        <f t="shared" si="481"/>
        <v>0</v>
      </c>
      <c r="JX99" s="25"/>
      <c r="JY99" s="92">
        <f t="shared" si="511"/>
        <v>0</v>
      </c>
      <c r="JZ99" s="10">
        <f t="shared" si="512"/>
        <v>0</v>
      </c>
      <c r="KA99" s="25"/>
      <c r="KB99" s="92">
        <f t="shared" si="513"/>
        <v>0</v>
      </c>
      <c r="KC99" s="10">
        <f t="shared" si="514"/>
        <v>0</v>
      </c>
      <c r="KD99" s="25"/>
      <c r="KE99" s="92">
        <f t="shared" si="515"/>
        <v>0</v>
      </c>
      <c r="KF99" s="10">
        <f t="shared" si="516"/>
        <v>0</v>
      </c>
      <c r="KG99" s="119">
        <f t="shared" si="681"/>
        <v>0</v>
      </c>
      <c r="KH99" s="25"/>
      <c r="KI99" s="92">
        <f t="shared" si="517"/>
        <v>0</v>
      </c>
      <c r="KJ99" s="10">
        <f t="shared" si="518"/>
        <v>0</v>
      </c>
      <c r="KK99" s="25"/>
      <c r="KL99" s="92">
        <f t="shared" si="519"/>
        <v>0</v>
      </c>
      <c r="KM99" s="10">
        <f t="shared" si="520"/>
        <v>0</v>
      </c>
      <c r="KN99" s="25"/>
      <c r="KO99" s="92">
        <f t="shared" si="521"/>
        <v>0</v>
      </c>
      <c r="KP99" s="10">
        <f t="shared" si="522"/>
        <v>0</v>
      </c>
      <c r="KQ99" s="119">
        <f t="shared" si="682"/>
        <v>0</v>
      </c>
      <c r="KR99" s="25"/>
      <c r="KS99" s="92">
        <f t="shared" si="523"/>
        <v>0</v>
      </c>
      <c r="KT99" s="10">
        <f t="shared" si="524"/>
        <v>0</v>
      </c>
      <c r="KU99" s="25"/>
      <c r="KV99" s="92">
        <f t="shared" si="525"/>
        <v>0</v>
      </c>
      <c r="KW99" s="10">
        <f t="shared" si="526"/>
        <v>0</v>
      </c>
      <c r="KX99" s="25"/>
      <c r="KY99" s="92">
        <f t="shared" si="527"/>
        <v>0</v>
      </c>
      <c r="KZ99" s="10">
        <f t="shared" si="528"/>
        <v>0</v>
      </c>
      <c r="LA99" s="119">
        <f t="shared" si="683"/>
        <v>0</v>
      </c>
      <c r="LC99" s="100">
        <f t="shared" si="482"/>
        <v>0</v>
      </c>
      <c r="LD99" s="100">
        <f t="shared" si="584"/>
        <v>0</v>
      </c>
    </row>
    <row r="100" spans="1:318" x14ac:dyDescent="0.25">
      <c r="A100" s="25" t="s">
        <v>239</v>
      </c>
      <c r="B100" s="4">
        <v>150000</v>
      </c>
      <c r="C100" s="4">
        <v>200000</v>
      </c>
      <c r="D100" s="25"/>
      <c r="E100" s="92">
        <f t="shared" si="585"/>
        <v>0</v>
      </c>
      <c r="F100" s="10">
        <f t="shared" si="685"/>
        <v>0</v>
      </c>
      <c r="G100" s="25"/>
      <c r="H100" s="92">
        <f t="shared" si="586"/>
        <v>0</v>
      </c>
      <c r="I100" s="10">
        <f t="shared" si="687"/>
        <v>0</v>
      </c>
      <c r="J100" s="25"/>
      <c r="K100" s="92">
        <f t="shared" si="587"/>
        <v>0</v>
      </c>
      <c r="L100" s="10">
        <f t="shared" si="684"/>
        <v>0</v>
      </c>
      <c r="M100" s="119">
        <f t="shared" si="451"/>
        <v>0</v>
      </c>
      <c r="N100" s="25"/>
      <c r="O100" s="92"/>
      <c r="P100" s="10"/>
      <c r="Q100" s="25"/>
      <c r="R100" s="92"/>
      <c r="S100" s="10"/>
      <c r="T100" s="25"/>
      <c r="U100" s="92"/>
      <c r="V100" s="10"/>
      <c r="W100" s="119"/>
      <c r="X100" s="25"/>
      <c r="Y100" s="92"/>
      <c r="Z100" s="10"/>
      <c r="AA100" s="25"/>
      <c r="AB100" s="92"/>
      <c r="AC100" s="10"/>
      <c r="AD100" s="25"/>
      <c r="AE100" s="92"/>
      <c r="AF100" s="10"/>
      <c r="AG100" s="119"/>
      <c r="AH100" s="25"/>
      <c r="AI100" s="92">
        <f t="shared" si="613"/>
        <v>0</v>
      </c>
      <c r="AJ100" s="10">
        <f t="shared" si="614"/>
        <v>0</v>
      </c>
      <c r="AK100" s="25"/>
      <c r="AL100" s="92">
        <f t="shared" si="615"/>
        <v>0</v>
      </c>
      <c r="AM100" s="10">
        <f t="shared" si="616"/>
        <v>0</v>
      </c>
      <c r="AN100" s="25"/>
      <c r="AO100" s="92">
        <f t="shared" si="617"/>
        <v>0</v>
      </c>
      <c r="AP100" s="10">
        <f t="shared" si="618"/>
        <v>0</v>
      </c>
      <c r="AQ100" s="119">
        <f t="shared" si="454"/>
        <v>0</v>
      </c>
      <c r="AR100" s="25"/>
      <c r="AS100" s="92"/>
      <c r="AT100" s="10"/>
      <c r="AU100" s="25"/>
      <c r="AV100" s="92"/>
      <c r="AW100" s="10"/>
      <c r="AX100" s="25"/>
      <c r="AY100" s="92"/>
      <c r="AZ100" s="10"/>
      <c r="BA100" s="119"/>
      <c r="BB100" s="25"/>
      <c r="BC100" s="92"/>
      <c r="BD100" s="10"/>
      <c r="BE100" s="25"/>
      <c r="BF100" s="92"/>
      <c r="BG100" s="10"/>
      <c r="BH100" s="25"/>
      <c r="BI100" s="92"/>
      <c r="BJ100" s="10"/>
      <c r="BK100" s="119"/>
      <c r="BL100" s="25"/>
      <c r="BM100" s="92"/>
      <c r="BN100" s="10"/>
      <c r="BO100" s="25"/>
      <c r="BP100" s="92"/>
      <c r="BQ100" s="10"/>
      <c r="BR100" s="25"/>
      <c r="BS100" s="92"/>
      <c r="BT100" s="10"/>
      <c r="BU100" s="119"/>
      <c r="BV100" s="25"/>
      <c r="BW100" s="92"/>
      <c r="BX100" s="10"/>
      <c r="BY100" s="25"/>
      <c r="BZ100" s="92"/>
      <c r="CA100" s="10"/>
      <c r="CB100" s="25"/>
      <c r="CC100" s="92"/>
      <c r="CD100" s="10"/>
      <c r="CE100" s="119"/>
      <c r="CF100" s="25"/>
      <c r="CG100" s="92"/>
      <c r="CH100" s="10"/>
      <c r="CI100" s="25"/>
      <c r="CJ100" s="92"/>
      <c r="CK100" s="10"/>
      <c r="CL100" s="25"/>
      <c r="CM100" s="92"/>
      <c r="CN100" s="10"/>
      <c r="CO100" s="119"/>
      <c r="CP100" s="25"/>
      <c r="CQ100" s="92">
        <f t="shared" si="649"/>
        <v>0</v>
      </c>
      <c r="CR100" s="10">
        <f t="shared" si="650"/>
        <v>0</v>
      </c>
      <c r="CS100" s="25"/>
      <c r="CT100" s="92">
        <f t="shared" si="651"/>
        <v>0</v>
      </c>
      <c r="CU100" s="10">
        <f t="shared" si="652"/>
        <v>0</v>
      </c>
      <c r="CV100" s="25">
        <v>1</v>
      </c>
      <c r="CW100" s="92">
        <f t="shared" si="653"/>
        <v>150000</v>
      </c>
      <c r="CX100" s="10">
        <f t="shared" si="654"/>
        <v>200000</v>
      </c>
      <c r="CY100" s="119">
        <f t="shared" si="460"/>
        <v>1</v>
      </c>
      <c r="CZ100" s="25"/>
      <c r="DA100" s="92"/>
      <c r="DB100" s="10"/>
      <c r="DC100" s="25"/>
      <c r="DD100" s="92"/>
      <c r="DE100" s="10"/>
      <c r="DF100" s="25"/>
      <c r="DG100" s="92"/>
      <c r="DH100" s="10"/>
      <c r="DI100" s="119"/>
      <c r="DJ100" s="25"/>
      <c r="DK100" s="92">
        <f t="shared" si="588"/>
        <v>0</v>
      </c>
      <c r="DL100" s="10">
        <f t="shared" si="589"/>
        <v>0</v>
      </c>
      <c r="DM100" s="25"/>
      <c r="DN100" s="92">
        <f t="shared" si="661"/>
        <v>0</v>
      </c>
      <c r="DO100" s="10">
        <f t="shared" si="662"/>
        <v>0</v>
      </c>
      <c r="DP100" s="25"/>
      <c r="DQ100" s="92">
        <f t="shared" si="663"/>
        <v>0</v>
      </c>
      <c r="DR100" s="10">
        <f t="shared" si="664"/>
        <v>0</v>
      </c>
      <c r="DS100" s="119">
        <f t="shared" si="462"/>
        <v>0</v>
      </c>
      <c r="DT100" s="25"/>
      <c r="DU100" s="92">
        <f t="shared" si="590"/>
        <v>0</v>
      </c>
      <c r="DV100" s="10">
        <f t="shared" si="591"/>
        <v>0</v>
      </c>
      <c r="DW100" s="25"/>
      <c r="DX100" s="92">
        <f t="shared" si="592"/>
        <v>0</v>
      </c>
      <c r="DY100" s="10">
        <f t="shared" si="593"/>
        <v>0</v>
      </c>
      <c r="DZ100" s="25"/>
      <c r="EA100" s="92">
        <f t="shared" si="594"/>
        <v>0</v>
      </c>
      <c r="EB100" s="10">
        <f t="shared" si="595"/>
        <v>0</v>
      </c>
      <c r="EC100" s="119">
        <f t="shared" si="666"/>
        <v>0</v>
      </c>
      <c r="ED100" s="25"/>
      <c r="EE100" s="92">
        <f t="shared" si="596"/>
        <v>0</v>
      </c>
      <c r="EF100" s="10">
        <f t="shared" si="597"/>
        <v>0</v>
      </c>
      <c r="EG100" s="25"/>
      <c r="EH100" s="92">
        <f t="shared" si="598"/>
        <v>0</v>
      </c>
      <c r="EI100" s="10">
        <f t="shared" si="599"/>
        <v>0</v>
      </c>
      <c r="EJ100" s="25"/>
      <c r="EK100" s="92">
        <f t="shared" si="600"/>
        <v>0</v>
      </c>
      <c r="EL100" s="10">
        <f t="shared" si="601"/>
        <v>0</v>
      </c>
      <c r="EM100" s="119">
        <f t="shared" si="667"/>
        <v>0</v>
      </c>
      <c r="EN100" s="25"/>
      <c r="EO100" s="92">
        <f t="shared" si="529"/>
        <v>0</v>
      </c>
      <c r="EP100" s="10">
        <f t="shared" si="530"/>
        <v>0</v>
      </c>
      <c r="EQ100" s="25"/>
      <c r="ER100" s="92">
        <f t="shared" si="531"/>
        <v>0</v>
      </c>
      <c r="ES100" s="10">
        <f t="shared" si="532"/>
        <v>0</v>
      </c>
      <c r="ET100" s="25"/>
      <c r="EU100" s="92">
        <f t="shared" si="225"/>
        <v>0</v>
      </c>
      <c r="EV100" s="10">
        <f t="shared" si="533"/>
        <v>0</v>
      </c>
      <c r="EW100" s="119">
        <f t="shared" si="668"/>
        <v>0</v>
      </c>
      <c r="EX100" s="25"/>
      <c r="EY100" s="92">
        <f t="shared" si="534"/>
        <v>0</v>
      </c>
      <c r="EZ100" s="10">
        <f t="shared" si="535"/>
        <v>0</v>
      </c>
      <c r="FA100" s="25"/>
      <c r="FB100" s="92">
        <f t="shared" si="536"/>
        <v>0</v>
      </c>
      <c r="FC100" s="10">
        <f t="shared" si="537"/>
        <v>0</v>
      </c>
      <c r="FD100" s="25"/>
      <c r="FE100" s="92">
        <f t="shared" si="538"/>
        <v>0</v>
      </c>
      <c r="FF100" s="10">
        <f t="shared" si="539"/>
        <v>0</v>
      </c>
      <c r="FG100" s="119">
        <f t="shared" si="669"/>
        <v>0</v>
      </c>
      <c r="FH100" s="25"/>
      <c r="FI100" s="92">
        <f t="shared" si="540"/>
        <v>0</v>
      </c>
      <c r="FJ100" s="10">
        <f t="shared" si="541"/>
        <v>0</v>
      </c>
      <c r="FK100" s="25"/>
      <c r="FL100" s="92">
        <f t="shared" si="542"/>
        <v>0</v>
      </c>
      <c r="FM100" s="10">
        <f t="shared" si="543"/>
        <v>0</v>
      </c>
      <c r="FN100" s="25"/>
      <c r="FO100" s="92">
        <f t="shared" si="544"/>
        <v>0</v>
      </c>
      <c r="FP100" s="10">
        <f t="shared" si="545"/>
        <v>0</v>
      </c>
      <c r="FQ100" s="119">
        <f t="shared" si="670"/>
        <v>0</v>
      </c>
      <c r="FR100" s="25"/>
      <c r="FS100" s="92">
        <f t="shared" si="546"/>
        <v>0</v>
      </c>
      <c r="FT100" s="10">
        <f t="shared" si="547"/>
        <v>0</v>
      </c>
      <c r="FU100" s="25"/>
      <c r="FV100" s="92">
        <f t="shared" si="548"/>
        <v>0</v>
      </c>
      <c r="FW100" s="10">
        <f t="shared" si="549"/>
        <v>0</v>
      </c>
      <c r="FX100" s="25"/>
      <c r="FY100" s="92">
        <f t="shared" si="550"/>
        <v>0</v>
      </c>
      <c r="FZ100" s="10">
        <f t="shared" si="551"/>
        <v>0</v>
      </c>
      <c r="GA100" s="119">
        <f t="shared" si="671"/>
        <v>0</v>
      </c>
      <c r="GB100" s="25"/>
      <c r="GC100" s="92">
        <f t="shared" si="552"/>
        <v>0</v>
      </c>
      <c r="GD100" s="10">
        <f t="shared" si="553"/>
        <v>0</v>
      </c>
      <c r="GE100" s="25"/>
      <c r="GF100" s="92">
        <f t="shared" si="554"/>
        <v>0</v>
      </c>
      <c r="GG100" s="10">
        <f t="shared" si="555"/>
        <v>0</v>
      </c>
      <c r="GH100" s="25"/>
      <c r="GI100" s="92">
        <f t="shared" si="556"/>
        <v>0</v>
      </c>
      <c r="GJ100" s="10">
        <f t="shared" si="557"/>
        <v>0</v>
      </c>
      <c r="GK100" s="119">
        <f t="shared" si="672"/>
        <v>0</v>
      </c>
      <c r="GL100" s="25"/>
      <c r="GM100" s="92">
        <f t="shared" si="558"/>
        <v>0</v>
      </c>
      <c r="GN100" s="10">
        <f t="shared" si="559"/>
        <v>0</v>
      </c>
      <c r="GO100" s="25"/>
      <c r="GP100" s="92">
        <f t="shared" si="560"/>
        <v>0</v>
      </c>
      <c r="GQ100" s="10">
        <f t="shared" si="561"/>
        <v>0</v>
      </c>
      <c r="GR100" s="25"/>
      <c r="GS100" s="92">
        <f t="shared" si="562"/>
        <v>0</v>
      </c>
      <c r="GT100" s="10">
        <f t="shared" si="563"/>
        <v>0</v>
      </c>
      <c r="GU100" s="119">
        <f t="shared" si="673"/>
        <v>0</v>
      </c>
      <c r="GV100" s="25"/>
      <c r="GW100" s="92">
        <f t="shared" si="564"/>
        <v>0</v>
      </c>
      <c r="GX100" s="10">
        <f t="shared" si="565"/>
        <v>0</v>
      </c>
      <c r="GY100" s="25"/>
      <c r="GZ100" s="92">
        <f t="shared" si="566"/>
        <v>0</v>
      </c>
      <c r="HA100" s="10">
        <f t="shared" si="567"/>
        <v>0</v>
      </c>
      <c r="HB100" s="25"/>
      <c r="HC100" s="92">
        <f t="shared" si="568"/>
        <v>0</v>
      </c>
      <c r="HD100" s="10">
        <f t="shared" si="569"/>
        <v>0</v>
      </c>
      <c r="HE100" s="119">
        <f t="shared" si="674"/>
        <v>0</v>
      </c>
      <c r="HF100" s="25"/>
      <c r="HG100" s="92">
        <f t="shared" si="570"/>
        <v>0</v>
      </c>
      <c r="HH100" s="10">
        <f t="shared" si="571"/>
        <v>0</v>
      </c>
      <c r="HI100" s="25"/>
      <c r="HJ100" s="92">
        <f t="shared" si="572"/>
        <v>0</v>
      </c>
      <c r="HK100" s="10">
        <f t="shared" si="573"/>
        <v>0</v>
      </c>
      <c r="HL100" s="25"/>
      <c r="HM100" s="92">
        <f t="shared" si="574"/>
        <v>0</v>
      </c>
      <c r="HN100" s="10">
        <f t="shared" si="575"/>
        <v>0</v>
      </c>
      <c r="HO100" s="119">
        <f t="shared" si="675"/>
        <v>0</v>
      </c>
      <c r="HP100" s="25"/>
      <c r="HQ100" s="92">
        <f t="shared" si="576"/>
        <v>0</v>
      </c>
      <c r="HR100" s="10">
        <f t="shared" si="577"/>
        <v>0</v>
      </c>
      <c r="HS100" s="25"/>
      <c r="HT100" s="92">
        <f t="shared" si="578"/>
        <v>0</v>
      </c>
      <c r="HU100" s="10">
        <f t="shared" si="579"/>
        <v>0</v>
      </c>
      <c r="HV100" s="25"/>
      <c r="HW100" s="92">
        <f t="shared" si="580"/>
        <v>0</v>
      </c>
      <c r="HX100" s="10">
        <f t="shared" si="581"/>
        <v>0</v>
      </c>
      <c r="HY100" s="119">
        <f t="shared" si="676"/>
        <v>0</v>
      </c>
      <c r="HZ100" s="25"/>
      <c r="IA100" s="92">
        <f t="shared" si="483"/>
        <v>0</v>
      </c>
      <c r="IB100" s="10">
        <f t="shared" si="484"/>
        <v>0</v>
      </c>
      <c r="IC100" s="25"/>
      <c r="ID100" s="92">
        <f t="shared" si="485"/>
        <v>0</v>
      </c>
      <c r="IE100" s="10">
        <f t="shared" si="486"/>
        <v>0</v>
      </c>
      <c r="IF100" s="25"/>
      <c r="IG100" s="92">
        <f t="shared" si="487"/>
        <v>0</v>
      </c>
      <c r="IH100" s="10">
        <f t="shared" si="488"/>
        <v>0</v>
      </c>
      <c r="II100" s="119">
        <f t="shared" si="677"/>
        <v>0</v>
      </c>
      <c r="IJ100" s="25"/>
      <c r="IK100" s="92">
        <f t="shared" si="489"/>
        <v>0</v>
      </c>
      <c r="IL100" s="10">
        <f t="shared" si="490"/>
        <v>0</v>
      </c>
      <c r="IM100" s="25"/>
      <c r="IN100" s="92">
        <f t="shared" si="491"/>
        <v>0</v>
      </c>
      <c r="IO100" s="10">
        <f t="shared" si="492"/>
        <v>0</v>
      </c>
      <c r="IP100" s="25"/>
      <c r="IQ100" s="92">
        <f t="shared" si="493"/>
        <v>0</v>
      </c>
      <c r="IR100" s="10">
        <f t="shared" si="494"/>
        <v>0</v>
      </c>
      <c r="IS100" s="119">
        <f t="shared" si="678"/>
        <v>0</v>
      </c>
      <c r="IT100" s="25"/>
      <c r="IU100" s="92">
        <f t="shared" si="495"/>
        <v>0</v>
      </c>
      <c r="IV100" s="10">
        <f t="shared" si="496"/>
        <v>0</v>
      </c>
      <c r="IW100" s="25"/>
      <c r="IX100" s="92">
        <f t="shared" si="497"/>
        <v>0</v>
      </c>
      <c r="IY100" s="10">
        <f t="shared" si="498"/>
        <v>0</v>
      </c>
      <c r="IZ100" s="25"/>
      <c r="JA100" s="92">
        <f t="shared" si="499"/>
        <v>0</v>
      </c>
      <c r="JB100" s="10">
        <f t="shared" si="500"/>
        <v>0</v>
      </c>
      <c r="JC100" s="119">
        <f t="shared" si="679"/>
        <v>0</v>
      </c>
      <c r="JD100" s="25"/>
      <c r="JE100" s="92">
        <f t="shared" si="501"/>
        <v>0</v>
      </c>
      <c r="JF100" s="10">
        <f t="shared" si="502"/>
        <v>0</v>
      </c>
      <c r="JG100" s="25"/>
      <c r="JH100" s="92">
        <f t="shared" si="503"/>
        <v>0</v>
      </c>
      <c r="JI100" s="10">
        <f t="shared" si="504"/>
        <v>0</v>
      </c>
      <c r="JJ100" s="25"/>
      <c r="JK100" s="92">
        <f t="shared" si="582"/>
        <v>0</v>
      </c>
      <c r="JL100" s="10">
        <f t="shared" si="583"/>
        <v>0</v>
      </c>
      <c r="JM100" s="119">
        <f t="shared" si="680"/>
        <v>0</v>
      </c>
      <c r="JN100" s="25"/>
      <c r="JO100" s="92">
        <f t="shared" si="505"/>
        <v>0</v>
      </c>
      <c r="JP100" s="10">
        <f t="shared" si="506"/>
        <v>0</v>
      </c>
      <c r="JQ100" s="25"/>
      <c r="JR100" s="92">
        <f t="shared" si="507"/>
        <v>0</v>
      </c>
      <c r="JS100" s="10">
        <f t="shared" si="508"/>
        <v>0</v>
      </c>
      <c r="JT100" s="25"/>
      <c r="JU100" s="92">
        <f t="shared" si="509"/>
        <v>0</v>
      </c>
      <c r="JV100" s="10">
        <f t="shared" si="510"/>
        <v>0</v>
      </c>
      <c r="JW100" s="119">
        <f t="shared" si="481"/>
        <v>0</v>
      </c>
      <c r="JX100" s="25"/>
      <c r="JY100" s="92">
        <f t="shared" si="511"/>
        <v>0</v>
      </c>
      <c r="JZ100" s="10">
        <f t="shared" si="512"/>
        <v>0</v>
      </c>
      <c r="KA100" s="25"/>
      <c r="KB100" s="92">
        <f t="shared" si="513"/>
        <v>0</v>
      </c>
      <c r="KC100" s="10">
        <f t="shared" si="514"/>
        <v>0</v>
      </c>
      <c r="KD100" s="25"/>
      <c r="KE100" s="92">
        <f t="shared" si="515"/>
        <v>0</v>
      </c>
      <c r="KF100" s="10">
        <f t="shared" si="516"/>
        <v>0</v>
      </c>
      <c r="KG100" s="119">
        <f t="shared" si="681"/>
        <v>0</v>
      </c>
      <c r="KH100" s="25"/>
      <c r="KI100" s="92">
        <f t="shared" si="517"/>
        <v>0</v>
      </c>
      <c r="KJ100" s="10">
        <f t="shared" si="518"/>
        <v>0</v>
      </c>
      <c r="KK100" s="25"/>
      <c r="KL100" s="92">
        <f t="shared" si="519"/>
        <v>0</v>
      </c>
      <c r="KM100" s="10">
        <f t="shared" si="520"/>
        <v>0</v>
      </c>
      <c r="KN100" s="25"/>
      <c r="KO100" s="92">
        <f t="shared" si="521"/>
        <v>0</v>
      </c>
      <c r="KP100" s="10">
        <f t="shared" si="522"/>
        <v>0</v>
      </c>
      <c r="KQ100" s="119">
        <f t="shared" si="682"/>
        <v>0</v>
      </c>
      <c r="KR100" s="25"/>
      <c r="KS100" s="92">
        <f t="shared" si="523"/>
        <v>0</v>
      </c>
      <c r="KT100" s="10">
        <f t="shared" si="524"/>
        <v>0</v>
      </c>
      <c r="KU100" s="25"/>
      <c r="KV100" s="92">
        <f t="shared" si="525"/>
        <v>0</v>
      </c>
      <c r="KW100" s="10">
        <f t="shared" si="526"/>
        <v>0</v>
      </c>
      <c r="KX100" s="25"/>
      <c r="KY100" s="92">
        <f t="shared" si="527"/>
        <v>0</v>
      </c>
      <c r="KZ100" s="10">
        <f t="shared" si="528"/>
        <v>0</v>
      </c>
      <c r="LA100" s="119">
        <f t="shared" si="683"/>
        <v>0</v>
      </c>
      <c r="LC100" s="100">
        <f t="shared" si="482"/>
        <v>1</v>
      </c>
      <c r="LD100" s="100">
        <f t="shared" si="584"/>
        <v>200000</v>
      </c>
    </row>
    <row r="101" spans="1:318" x14ac:dyDescent="0.25">
      <c r="A101" s="25" t="s">
        <v>240</v>
      </c>
      <c r="B101" s="4"/>
      <c r="C101" s="4"/>
      <c r="D101" s="25"/>
      <c r="E101" s="92">
        <f t="shared" si="585"/>
        <v>0</v>
      </c>
      <c r="F101" s="10">
        <f t="shared" si="685"/>
        <v>0</v>
      </c>
      <c r="G101" s="25"/>
      <c r="H101" s="92">
        <f t="shared" si="586"/>
        <v>0</v>
      </c>
      <c r="I101" s="10">
        <f t="shared" si="687"/>
        <v>0</v>
      </c>
      <c r="J101" s="25"/>
      <c r="K101" s="92">
        <f t="shared" si="587"/>
        <v>0</v>
      </c>
      <c r="L101" s="10">
        <f t="shared" si="684"/>
        <v>0</v>
      </c>
      <c r="M101" s="119">
        <f t="shared" si="451"/>
        <v>0</v>
      </c>
      <c r="N101" s="25"/>
      <c r="O101" s="92"/>
      <c r="P101" s="10"/>
      <c r="Q101" s="25"/>
      <c r="R101" s="92"/>
      <c r="S101" s="10"/>
      <c r="T101" s="25"/>
      <c r="U101" s="92"/>
      <c r="V101" s="10"/>
      <c r="W101" s="119"/>
      <c r="X101" s="25"/>
      <c r="Y101" s="92"/>
      <c r="Z101" s="10"/>
      <c r="AA101" s="25"/>
      <c r="AB101" s="92"/>
      <c r="AC101" s="10"/>
      <c r="AD101" s="25"/>
      <c r="AE101" s="92"/>
      <c r="AF101" s="10"/>
      <c r="AG101" s="119"/>
      <c r="AH101" s="25"/>
      <c r="AI101" s="92"/>
      <c r="AJ101" s="10"/>
      <c r="AK101" s="25"/>
      <c r="AL101" s="92"/>
      <c r="AM101" s="10"/>
      <c r="AN101" s="25"/>
      <c r="AO101" s="92"/>
      <c r="AP101" s="10"/>
      <c r="AQ101" s="119"/>
      <c r="AR101" s="25"/>
      <c r="AS101" s="92"/>
      <c r="AT101" s="10"/>
      <c r="AU101" s="25"/>
      <c r="AV101" s="92"/>
      <c r="AW101" s="10"/>
      <c r="AX101" s="25"/>
      <c r="AY101" s="92"/>
      <c r="AZ101" s="10"/>
      <c r="BA101" s="119"/>
      <c r="BB101" s="25"/>
      <c r="BC101" s="92"/>
      <c r="BD101" s="10"/>
      <c r="BE101" s="25"/>
      <c r="BF101" s="92"/>
      <c r="BG101" s="10"/>
      <c r="BH101" s="25"/>
      <c r="BI101" s="92"/>
      <c r="BJ101" s="10"/>
      <c r="BK101" s="119"/>
      <c r="BL101" s="25"/>
      <c r="BM101" s="92"/>
      <c r="BN101" s="10"/>
      <c r="BO101" s="25"/>
      <c r="BP101" s="92"/>
      <c r="BQ101" s="10"/>
      <c r="BR101" s="25"/>
      <c r="BS101" s="92"/>
      <c r="BT101" s="10"/>
      <c r="BU101" s="119"/>
      <c r="BV101" s="25"/>
      <c r="BW101" s="92"/>
      <c r="BX101" s="10"/>
      <c r="BY101" s="25"/>
      <c r="BZ101" s="92"/>
      <c r="CA101" s="10"/>
      <c r="CB101" s="25"/>
      <c r="CC101" s="92"/>
      <c r="CD101" s="10"/>
      <c r="CE101" s="119"/>
      <c r="CF101" s="25"/>
      <c r="CG101" s="92"/>
      <c r="CH101" s="10"/>
      <c r="CI101" s="25"/>
      <c r="CJ101" s="92"/>
      <c r="CK101" s="10"/>
      <c r="CL101" s="25"/>
      <c r="CM101" s="92"/>
      <c r="CN101" s="10"/>
      <c r="CO101" s="119"/>
      <c r="CP101" s="25"/>
      <c r="CQ101" s="92"/>
      <c r="CR101" s="10"/>
      <c r="CS101" s="25"/>
      <c r="CT101" s="92"/>
      <c r="CU101" s="10"/>
      <c r="CV101" s="25"/>
      <c r="CW101" s="92"/>
      <c r="CX101" s="10"/>
      <c r="CY101" s="119"/>
      <c r="CZ101" s="25"/>
      <c r="DA101" s="92"/>
      <c r="DB101" s="10"/>
      <c r="DC101" s="25"/>
      <c r="DD101" s="92"/>
      <c r="DE101" s="10"/>
      <c r="DF101" s="25"/>
      <c r="DG101" s="92"/>
      <c r="DH101" s="10"/>
      <c r="DI101" s="119"/>
      <c r="DJ101" s="25"/>
      <c r="DK101" s="92">
        <f t="shared" si="588"/>
        <v>0</v>
      </c>
      <c r="DL101" s="10">
        <f t="shared" si="589"/>
        <v>0</v>
      </c>
      <c r="DM101" s="25"/>
      <c r="DN101" s="92">
        <f t="shared" si="661"/>
        <v>0</v>
      </c>
      <c r="DO101" s="10">
        <f t="shared" si="662"/>
        <v>0</v>
      </c>
      <c r="DP101" s="25"/>
      <c r="DQ101" s="92">
        <f t="shared" si="663"/>
        <v>0</v>
      </c>
      <c r="DR101" s="10">
        <f t="shared" si="664"/>
        <v>0</v>
      </c>
      <c r="DS101" s="119">
        <f t="shared" si="462"/>
        <v>0</v>
      </c>
      <c r="DT101" s="25"/>
      <c r="DU101" s="92">
        <f t="shared" si="590"/>
        <v>0</v>
      </c>
      <c r="DV101" s="10">
        <f t="shared" si="591"/>
        <v>0</v>
      </c>
      <c r="DW101" s="25"/>
      <c r="DX101" s="92">
        <f t="shared" si="592"/>
        <v>0</v>
      </c>
      <c r="DY101" s="10">
        <f t="shared" si="593"/>
        <v>0</v>
      </c>
      <c r="DZ101" s="25"/>
      <c r="EA101" s="92">
        <f t="shared" si="594"/>
        <v>0</v>
      </c>
      <c r="EB101" s="10">
        <f t="shared" si="595"/>
        <v>0</v>
      </c>
      <c r="EC101" s="119">
        <f t="shared" si="666"/>
        <v>0</v>
      </c>
      <c r="ED101" s="25"/>
      <c r="EE101" s="92">
        <f t="shared" si="596"/>
        <v>0</v>
      </c>
      <c r="EF101" s="10">
        <f t="shared" si="597"/>
        <v>0</v>
      </c>
      <c r="EG101" s="25"/>
      <c r="EH101" s="92">
        <f t="shared" si="598"/>
        <v>0</v>
      </c>
      <c r="EI101" s="10">
        <f t="shared" si="599"/>
        <v>0</v>
      </c>
      <c r="EJ101" s="25"/>
      <c r="EK101" s="92">
        <f t="shared" si="600"/>
        <v>0</v>
      </c>
      <c r="EL101" s="10">
        <f t="shared" si="601"/>
        <v>0</v>
      </c>
      <c r="EM101" s="119">
        <f t="shared" si="667"/>
        <v>0</v>
      </c>
      <c r="EN101" s="25"/>
      <c r="EO101" s="92">
        <f t="shared" si="529"/>
        <v>0</v>
      </c>
      <c r="EP101" s="10">
        <f t="shared" si="530"/>
        <v>0</v>
      </c>
      <c r="EQ101" s="25"/>
      <c r="ER101" s="92">
        <f t="shared" si="531"/>
        <v>0</v>
      </c>
      <c r="ES101" s="10">
        <f t="shared" si="532"/>
        <v>0</v>
      </c>
      <c r="ET101" s="25"/>
      <c r="EU101" s="92">
        <f t="shared" si="225"/>
        <v>0</v>
      </c>
      <c r="EV101" s="10">
        <f t="shared" si="533"/>
        <v>0</v>
      </c>
      <c r="EW101" s="119">
        <f t="shared" si="668"/>
        <v>0</v>
      </c>
      <c r="EX101" s="25"/>
      <c r="EY101" s="92">
        <f t="shared" si="534"/>
        <v>0</v>
      </c>
      <c r="EZ101" s="10">
        <f t="shared" si="535"/>
        <v>0</v>
      </c>
      <c r="FA101" s="25"/>
      <c r="FB101" s="92">
        <f t="shared" si="536"/>
        <v>0</v>
      </c>
      <c r="FC101" s="10">
        <f t="shared" si="537"/>
        <v>0</v>
      </c>
      <c r="FD101" s="25"/>
      <c r="FE101" s="92">
        <f t="shared" si="538"/>
        <v>0</v>
      </c>
      <c r="FF101" s="10">
        <f t="shared" si="539"/>
        <v>0</v>
      </c>
      <c r="FG101" s="119">
        <f t="shared" si="669"/>
        <v>0</v>
      </c>
      <c r="FH101" s="25"/>
      <c r="FI101" s="92">
        <f t="shared" si="540"/>
        <v>0</v>
      </c>
      <c r="FJ101" s="10">
        <f t="shared" si="541"/>
        <v>0</v>
      </c>
      <c r="FK101" s="25"/>
      <c r="FL101" s="92">
        <f t="shared" si="542"/>
        <v>0</v>
      </c>
      <c r="FM101" s="10">
        <f t="shared" si="543"/>
        <v>0</v>
      </c>
      <c r="FN101" s="25"/>
      <c r="FO101" s="92">
        <f t="shared" si="544"/>
        <v>0</v>
      </c>
      <c r="FP101" s="10">
        <f t="shared" si="545"/>
        <v>0</v>
      </c>
      <c r="FQ101" s="119">
        <f t="shared" si="670"/>
        <v>0</v>
      </c>
      <c r="FR101" s="25"/>
      <c r="FS101" s="92">
        <f t="shared" si="546"/>
        <v>0</v>
      </c>
      <c r="FT101" s="10">
        <f t="shared" si="547"/>
        <v>0</v>
      </c>
      <c r="FU101" s="25"/>
      <c r="FV101" s="92">
        <f t="shared" si="548"/>
        <v>0</v>
      </c>
      <c r="FW101" s="10">
        <f t="shared" si="549"/>
        <v>0</v>
      </c>
      <c r="FX101" s="25"/>
      <c r="FY101" s="92">
        <f t="shared" si="550"/>
        <v>0</v>
      </c>
      <c r="FZ101" s="10">
        <f t="shared" si="551"/>
        <v>0</v>
      </c>
      <c r="GA101" s="119">
        <f t="shared" si="671"/>
        <v>0</v>
      </c>
      <c r="GB101" s="25"/>
      <c r="GC101" s="92">
        <f t="shared" si="552"/>
        <v>0</v>
      </c>
      <c r="GD101" s="10">
        <f t="shared" si="553"/>
        <v>0</v>
      </c>
      <c r="GE101" s="25"/>
      <c r="GF101" s="92">
        <f t="shared" si="554"/>
        <v>0</v>
      </c>
      <c r="GG101" s="10">
        <f t="shared" si="555"/>
        <v>0</v>
      </c>
      <c r="GH101" s="25"/>
      <c r="GI101" s="92">
        <f t="shared" si="556"/>
        <v>0</v>
      </c>
      <c r="GJ101" s="10">
        <f t="shared" si="557"/>
        <v>0</v>
      </c>
      <c r="GK101" s="119">
        <f t="shared" si="672"/>
        <v>0</v>
      </c>
      <c r="GL101" s="25"/>
      <c r="GM101" s="92">
        <f t="shared" si="558"/>
        <v>0</v>
      </c>
      <c r="GN101" s="10">
        <f t="shared" si="559"/>
        <v>0</v>
      </c>
      <c r="GO101" s="25"/>
      <c r="GP101" s="92">
        <f t="shared" si="560"/>
        <v>0</v>
      </c>
      <c r="GQ101" s="10">
        <f t="shared" si="561"/>
        <v>0</v>
      </c>
      <c r="GR101" s="25"/>
      <c r="GS101" s="92">
        <f t="shared" si="562"/>
        <v>0</v>
      </c>
      <c r="GT101" s="10">
        <f t="shared" si="563"/>
        <v>0</v>
      </c>
      <c r="GU101" s="119">
        <f t="shared" si="673"/>
        <v>0</v>
      </c>
      <c r="GV101" s="25"/>
      <c r="GW101" s="92">
        <f t="shared" si="564"/>
        <v>0</v>
      </c>
      <c r="GX101" s="10">
        <f t="shared" si="565"/>
        <v>0</v>
      </c>
      <c r="GY101" s="25"/>
      <c r="GZ101" s="92">
        <f t="shared" si="566"/>
        <v>0</v>
      </c>
      <c r="HA101" s="10">
        <f t="shared" si="567"/>
        <v>0</v>
      </c>
      <c r="HB101" s="25"/>
      <c r="HC101" s="92">
        <f t="shared" si="568"/>
        <v>0</v>
      </c>
      <c r="HD101" s="10">
        <f t="shared" si="569"/>
        <v>0</v>
      </c>
      <c r="HE101" s="119">
        <f t="shared" si="674"/>
        <v>0</v>
      </c>
      <c r="HF101" s="25"/>
      <c r="HG101" s="92">
        <f t="shared" si="570"/>
        <v>0</v>
      </c>
      <c r="HH101" s="10">
        <f t="shared" si="571"/>
        <v>0</v>
      </c>
      <c r="HI101" s="25"/>
      <c r="HJ101" s="92">
        <f t="shared" si="572"/>
        <v>0</v>
      </c>
      <c r="HK101" s="10">
        <f t="shared" si="573"/>
        <v>0</v>
      </c>
      <c r="HL101" s="25"/>
      <c r="HM101" s="92">
        <f t="shared" si="574"/>
        <v>0</v>
      </c>
      <c r="HN101" s="10">
        <f t="shared" si="575"/>
        <v>0</v>
      </c>
      <c r="HO101" s="119">
        <f t="shared" si="675"/>
        <v>0</v>
      </c>
      <c r="HP101" s="25"/>
      <c r="HQ101" s="92">
        <f t="shared" si="576"/>
        <v>0</v>
      </c>
      <c r="HR101" s="10">
        <f t="shared" si="577"/>
        <v>0</v>
      </c>
      <c r="HS101" s="25"/>
      <c r="HT101" s="92">
        <f t="shared" si="578"/>
        <v>0</v>
      </c>
      <c r="HU101" s="10">
        <f t="shared" si="579"/>
        <v>0</v>
      </c>
      <c r="HV101" s="25"/>
      <c r="HW101" s="92">
        <f t="shared" si="580"/>
        <v>0</v>
      </c>
      <c r="HX101" s="10">
        <f t="shared" si="581"/>
        <v>0</v>
      </c>
      <c r="HY101" s="119">
        <f t="shared" si="676"/>
        <v>0</v>
      </c>
      <c r="HZ101" s="25"/>
      <c r="IA101" s="92">
        <f t="shared" si="483"/>
        <v>0</v>
      </c>
      <c r="IB101" s="10">
        <f t="shared" si="484"/>
        <v>0</v>
      </c>
      <c r="IC101" s="25"/>
      <c r="ID101" s="92">
        <f t="shared" si="485"/>
        <v>0</v>
      </c>
      <c r="IE101" s="10">
        <f t="shared" si="486"/>
        <v>0</v>
      </c>
      <c r="IF101" s="25"/>
      <c r="IG101" s="92">
        <f t="shared" si="487"/>
        <v>0</v>
      </c>
      <c r="IH101" s="10">
        <f t="shared" si="488"/>
        <v>0</v>
      </c>
      <c r="II101" s="119">
        <f t="shared" si="677"/>
        <v>0</v>
      </c>
      <c r="IJ101" s="25"/>
      <c r="IK101" s="92">
        <f t="shared" si="489"/>
        <v>0</v>
      </c>
      <c r="IL101" s="10">
        <f t="shared" si="490"/>
        <v>0</v>
      </c>
      <c r="IM101" s="25"/>
      <c r="IN101" s="92">
        <f t="shared" si="491"/>
        <v>0</v>
      </c>
      <c r="IO101" s="10">
        <f t="shared" si="492"/>
        <v>0</v>
      </c>
      <c r="IP101" s="25"/>
      <c r="IQ101" s="92">
        <f t="shared" si="493"/>
        <v>0</v>
      </c>
      <c r="IR101" s="10">
        <f t="shared" si="494"/>
        <v>0</v>
      </c>
      <c r="IS101" s="119">
        <f t="shared" si="678"/>
        <v>0</v>
      </c>
      <c r="IT101" s="25"/>
      <c r="IU101" s="92">
        <f t="shared" si="495"/>
        <v>0</v>
      </c>
      <c r="IV101" s="10">
        <f t="shared" si="496"/>
        <v>0</v>
      </c>
      <c r="IW101" s="25"/>
      <c r="IX101" s="92">
        <f t="shared" si="497"/>
        <v>0</v>
      </c>
      <c r="IY101" s="10">
        <f t="shared" si="498"/>
        <v>0</v>
      </c>
      <c r="IZ101" s="25"/>
      <c r="JA101" s="92">
        <f t="shared" si="499"/>
        <v>0</v>
      </c>
      <c r="JB101" s="10">
        <f t="shared" si="500"/>
        <v>0</v>
      </c>
      <c r="JC101" s="119">
        <f t="shared" si="679"/>
        <v>0</v>
      </c>
      <c r="JD101" s="25"/>
      <c r="JE101" s="92">
        <f t="shared" si="501"/>
        <v>0</v>
      </c>
      <c r="JF101" s="10">
        <f t="shared" si="502"/>
        <v>0</v>
      </c>
      <c r="JG101" s="25"/>
      <c r="JH101" s="92">
        <f t="shared" si="503"/>
        <v>0</v>
      </c>
      <c r="JI101" s="10">
        <f t="shared" si="504"/>
        <v>0</v>
      </c>
      <c r="JJ101" s="25"/>
      <c r="JK101" s="92">
        <f t="shared" si="582"/>
        <v>0</v>
      </c>
      <c r="JL101" s="10">
        <f t="shared" si="583"/>
        <v>0</v>
      </c>
      <c r="JM101" s="119">
        <f t="shared" si="680"/>
        <v>0</v>
      </c>
      <c r="JN101" s="25"/>
      <c r="JO101" s="92">
        <f t="shared" si="505"/>
        <v>0</v>
      </c>
      <c r="JP101" s="10">
        <f t="shared" si="506"/>
        <v>0</v>
      </c>
      <c r="JQ101" s="25"/>
      <c r="JR101" s="92">
        <f t="shared" si="507"/>
        <v>0</v>
      </c>
      <c r="JS101" s="10">
        <f t="shared" si="508"/>
        <v>0</v>
      </c>
      <c r="JT101" s="25"/>
      <c r="JU101" s="92">
        <f t="shared" si="509"/>
        <v>0</v>
      </c>
      <c r="JV101" s="10">
        <f t="shared" si="510"/>
        <v>0</v>
      </c>
      <c r="JW101" s="119">
        <f t="shared" si="481"/>
        <v>0</v>
      </c>
      <c r="JX101" s="25"/>
      <c r="JY101" s="92">
        <f t="shared" si="511"/>
        <v>0</v>
      </c>
      <c r="JZ101" s="10">
        <f t="shared" si="512"/>
        <v>0</v>
      </c>
      <c r="KA101" s="25"/>
      <c r="KB101" s="92">
        <f t="shared" si="513"/>
        <v>0</v>
      </c>
      <c r="KC101" s="10">
        <f t="shared" si="514"/>
        <v>0</v>
      </c>
      <c r="KD101" s="25"/>
      <c r="KE101" s="92">
        <f t="shared" si="515"/>
        <v>0</v>
      </c>
      <c r="KF101" s="10">
        <f t="shared" si="516"/>
        <v>0</v>
      </c>
      <c r="KG101" s="119">
        <f t="shared" si="681"/>
        <v>0</v>
      </c>
      <c r="KH101" s="25"/>
      <c r="KI101" s="92">
        <f t="shared" si="517"/>
        <v>0</v>
      </c>
      <c r="KJ101" s="10">
        <f t="shared" si="518"/>
        <v>0</v>
      </c>
      <c r="KK101" s="25"/>
      <c r="KL101" s="92">
        <f t="shared" si="519"/>
        <v>0</v>
      </c>
      <c r="KM101" s="10">
        <f t="shared" si="520"/>
        <v>0</v>
      </c>
      <c r="KN101" s="25"/>
      <c r="KO101" s="92">
        <f t="shared" si="521"/>
        <v>0</v>
      </c>
      <c r="KP101" s="10">
        <f t="shared" si="522"/>
        <v>0</v>
      </c>
      <c r="KQ101" s="119">
        <f t="shared" si="682"/>
        <v>0</v>
      </c>
      <c r="KR101" s="25"/>
      <c r="KS101" s="92">
        <f t="shared" si="523"/>
        <v>0</v>
      </c>
      <c r="KT101" s="10">
        <f t="shared" si="524"/>
        <v>0</v>
      </c>
      <c r="KU101" s="25"/>
      <c r="KV101" s="92">
        <f t="shared" si="525"/>
        <v>0</v>
      </c>
      <c r="KW101" s="10">
        <f t="shared" si="526"/>
        <v>0</v>
      </c>
      <c r="KX101" s="25"/>
      <c r="KY101" s="92">
        <f t="shared" si="527"/>
        <v>0</v>
      </c>
      <c r="KZ101" s="10">
        <f t="shared" si="528"/>
        <v>0</v>
      </c>
      <c r="LA101" s="119">
        <f t="shared" si="683"/>
        <v>0</v>
      </c>
      <c r="LC101" s="100">
        <f t="shared" si="482"/>
        <v>0</v>
      </c>
      <c r="LD101" s="100">
        <f t="shared" si="584"/>
        <v>0</v>
      </c>
    </row>
    <row r="102" spans="1:318" s="42" customFormat="1" ht="15.75" thickBot="1" x14ac:dyDescent="0.3">
      <c r="A102" s="15"/>
      <c r="B102" s="117"/>
      <c r="C102" s="37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4"/>
      <c r="CA102" s="124"/>
      <c r="CB102" s="124"/>
      <c r="CC102" s="124"/>
      <c r="CD102" s="124"/>
      <c r="CE102" s="124"/>
      <c r="CF102" s="124"/>
      <c r="CG102" s="124"/>
      <c r="CH102" s="124"/>
      <c r="CI102" s="124"/>
      <c r="CJ102" s="124"/>
      <c r="CK102" s="124"/>
      <c r="CL102" s="124"/>
      <c r="CM102" s="124"/>
      <c r="CN102" s="124"/>
      <c r="CO102" s="124"/>
      <c r="CP102" s="124"/>
      <c r="CQ102" s="124"/>
      <c r="CR102" s="124"/>
      <c r="CS102" s="124"/>
      <c r="CT102" s="124"/>
      <c r="CU102" s="124"/>
      <c r="CV102" s="124"/>
      <c r="CW102" s="124"/>
      <c r="CX102" s="124"/>
      <c r="CY102" s="124"/>
      <c r="CZ102" s="124"/>
      <c r="DA102" s="124"/>
      <c r="DB102" s="124"/>
      <c r="DC102" s="124"/>
      <c r="DD102" s="124"/>
      <c r="DE102" s="124"/>
      <c r="DF102" s="124"/>
      <c r="DG102" s="124"/>
      <c r="DH102" s="124"/>
      <c r="DI102" s="124"/>
      <c r="DJ102" s="124"/>
      <c r="DK102" s="124"/>
      <c r="DL102" s="124"/>
      <c r="DM102" s="124"/>
      <c r="DN102" s="124"/>
      <c r="DO102" s="124"/>
      <c r="DP102" s="124"/>
      <c r="DQ102" s="124"/>
      <c r="DR102" s="124"/>
      <c r="DS102" s="124"/>
      <c r="DT102" s="124"/>
      <c r="DU102" s="124"/>
      <c r="DV102" s="124"/>
      <c r="DW102" s="124"/>
      <c r="DX102" s="124"/>
      <c r="DY102" s="124"/>
      <c r="DZ102" s="124"/>
      <c r="EA102" s="124"/>
      <c r="EB102" s="124"/>
      <c r="EC102" s="124"/>
      <c r="ED102" s="124"/>
      <c r="EE102" s="124"/>
      <c r="EF102" s="124"/>
      <c r="EG102" s="124"/>
      <c r="EH102" s="124"/>
      <c r="EI102" s="124"/>
      <c r="EJ102" s="124"/>
      <c r="EK102" s="124"/>
      <c r="EL102" s="124"/>
      <c r="EM102" s="124"/>
      <c r="EN102" s="124"/>
      <c r="EO102" s="124"/>
      <c r="EP102" s="124"/>
      <c r="EQ102" s="124"/>
      <c r="ER102" s="124"/>
      <c r="ES102" s="124"/>
      <c r="ET102" s="124"/>
      <c r="EU102" s="124"/>
      <c r="EV102" s="124"/>
      <c r="EW102" s="124"/>
      <c r="EX102" s="124"/>
      <c r="EY102" s="124"/>
      <c r="EZ102" s="124"/>
      <c r="FA102" s="124"/>
      <c r="FB102" s="124"/>
      <c r="FC102" s="124"/>
      <c r="FD102" s="124"/>
      <c r="FE102" s="124"/>
      <c r="FF102" s="124"/>
      <c r="FG102" s="124"/>
      <c r="FH102" s="124"/>
      <c r="FI102" s="124"/>
      <c r="FJ102" s="124"/>
      <c r="FK102" s="124"/>
      <c r="FL102" s="124"/>
      <c r="FM102" s="124"/>
      <c r="FN102" s="124"/>
      <c r="FO102" s="124"/>
      <c r="FP102" s="124"/>
      <c r="FQ102" s="124"/>
      <c r="FR102" s="124"/>
      <c r="FS102" s="124"/>
      <c r="FT102" s="124"/>
      <c r="FU102" s="124"/>
      <c r="FV102" s="124"/>
      <c r="FW102" s="124"/>
      <c r="FX102" s="124"/>
      <c r="FY102" s="124"/>
      <c r="FZ102" s="124"/>
      <c r="GA102" s="124"/>
      <c r="GB102" s="124"/>
      <c r="GC102" s="124"/>
      <c r="GD102" s="124"/>
      <c r="GE102" s="124"/>
      <c r="GF102" s="124"/>
      <c r="GG102" s="124"/>
      <c r="GH102" s="124"/>
      <c r="GI102" s="124"/>
      <c r="GJ102" s="124"/>
      <c r="GK102" s="124"/>
      <c r="GL102" s="124"/>
      <c r="GM102" s="124"/>
      <c r="GN102" s="124"/>
      <c r="GO102" s="124"/>
      <c r="GP102" s="124"/>
      <c r="GQ102" s="124"/>
      <c r="GR102" s="124"/>
      <c r="GS102" s="124"/>
      <c r="GT102" s="124"/>
      <c r="GU102" s="124"/>
      <c r="GV102" s="124"/>
      <c r="GW102" s="124"/>
      <c r="GX102" s="124"/>
      <c r="GY102" s="124"/>
      <c r="GZ102" s="124"/>
      <c r="HA102" s="124"/>
      <c r="HB102" s="124"/>
      <c r="HC102" s="124"/>
      <c r="HD102" s="124"/>
      <c r="HE102" s="124"/>
      <c r="HF102" s="124"/>
      <c r="HG102" s="124"/>
      <c r="HH102" s="124"/>
      <c r="HI102" s="124"/>
      <c r="HJ102" s="124"/>
      <c r="HK102" s="124"/>
      <c r="HL102" s="124"/>
      <c r="HM102" s="124"/>
      <c r="HN102" s="124"/>
      <c r="HO102" s="124"/>
      <c r="HP102" s="124"/>
      <c r="HQ102" s="124"/>
      <c r="HR102" s="124"/>
      <c r="HS102" s="124"/>
      <c r="HT102" s="124"/>
      <c r="HU102" s="124"/>
      <c r="HV102" s="124"/>
      <c r="HW102" s="124"/>
      <c r="HX102" s="124"/>
      <c r="HY102" s="124"/>
      <c r="HZ102" s="124"/>
      <c r="IA102" s="124"/>
      <c r="IB102" s="124"/>
      <c r="IC102" s="124"/>
      <c r="ID102" s="124"/>
      <c r="IE102" s="124"/>
      <c r="IF102" s="124"/>
      <c r="IG102" s="124"/>
      <c r="IH102" s="124"/>
      <c r="II102" s="124"/>
      <c r="IJ102" s="124"/>
      <c r="IK102" s="124"/>
      <c r="IL102" s="124"/>
      <c r="IM102" s="124"/>
      <c r="IN102" s="124"/>
      <c r="IO102" s="124"/>
      <c r="IP102" s="124"/>
      <c r="IQ102" s="124"/>
      <c r="IR102" s="124"/>
      <c r="IS102" s="124"/>
      <c r="IT102" s="124"/>
      <c r="IU102" s="124"/>
      <c r="IV102" s="124"/>
      <c r="IW102" s="124"/>
      <c r="IX102" s="124"/>
      <c r="IY102" s="124"/>
      <c r="IZ102" s="124"/>
      <c r="JA102" s="124"/>
      <c r="JB102" s="124"/>
      <c r="JC102" s="124"/>
      <c r="JD102" s="124"/>
      <c r="JE102" s="124"/>
      <c r="JF102" s="124"/>
      <c r="JG102" s="124"/>
      <c r="JH102" s="124"/>
      <c r="JI102" s="124"/>
      <c r="JJ102" s="124"/>
      <c r="JK102" s="124"/>
      <c r="JL102" s="124"/>
      <c r="JM102" s="124"/>
      <c r="JN102" s="124"/>
      <c r="JO102" s="124"/>
      <c r="JP102" s="124"/>
      <c r="JQ102" s="124"/>
      <c r="JR102" s="124"/>
      <c r="JS102" s="124"/>
      <c r="JT102" s="124"/>
      <c r="JU102" s="124"/>
      <c r="JV102" s="124"/>
      <c r="JW102" s="124"/>
      <c r="JX102" s="124"/>
      <c r="JY102" s="124"/>
      <c r="JZ102" s="124"/>
      <c r="KA102" s="124"/>
      <c r="KB102" s="124"/>
      <c r="KC102" s="124"/>
      <c r="KD102" s="124"/>
      <c r="KE102" s="124"/>
      <c r="KF102" s="124"/>
      <c r="KG102" s="124"/>
      <c r="KH102" s="124"/>
      <c r="KI102" s="124"/>
      <c r="KJ102" s="124"/>
      <c r="KK102" s="124"/>
      <c r="KL102" s="124"/>
      <c r="KM102" s="124"/>
      <c r="KN102" s="124"/>
      <c r="KO102" s="124"/>
      <c r="KP102" s="124"/>
      <c r="KQ102" s="124"/>
      <c r="KR102" s="124"/>
      <c r="KS102" s="124"/>
      <c r="KT102" s="124"/>
      <c r="KU102" s="124"/>
      <c r="KV102" s="124"/>
      <c r="KW102" s="124"/>
      <c r="KX102" s="124"/>
      <c r="KY102" s="124"/>
      <c r="KZ102" s="124"/>
      <c r="LA102" s="124"/>
      <c r="LB102" s="132"/>
      <c r="LC102" s="100"/>
      <c r="LD102" s="132"/>
      <c r="LE102" s="132"/>
    </row>
    <row r="103" spans="1:318" s="132" customFormat="1" ht="15.75" thickBot="1" x14ac:dyDescent="0.3">
      <c r="A103" s="127"/>
      <c r="B103" s="128"/>
      <c r="C103" s="244"/>
      <c r="D103" s="128">
        <f t="shared" ref="D103:AI103" si="692">SUM(D7:D101)</f>
        <v>9</v>
      </c>
      <c r="E103" s="128">
        <f t="shared" si="692"/>
        <v>380000</v>
      </c>
      <c r="F103" s="128">
        <f t="shared" si="692"/>
        <v>740000</v>
      </c>
      <c r="G103" s="128">
        <f t="shared" si="692"/>
        <v>8</v>
      </c>
      <c r="H103" s="128">
        <f t="shared" si="692"/>
        <v>410000</v>
      </c>
      <c r="I103" s="128">
        <f t="shared" si="692"/>
        <v>750000</v>
      </c>
      <c r="J103" s="128">
        <f t="shared" si="692"/>
        <v>0</v>
      </c>
      <c r="K103" s="128">
        <f t="shared" si="692"/>
        <v>0</v>
      </c>
      <c r="L103" s="128">
        <f t="shared" si="692"/>
        <v>0</v>
      </c>
      <c r="M103" s="128">
        <f t="shared" si="692"/>
        <v>17</v>
      </c>
      <c r="N103" s="128">
        <f t="shared" si="692"/>
        <v>25</v>
      </c>
      <c r="O103" s="128">
        <f t="shared" si="692"/>
        <v>1265000</v>
      </c>
      <c r="P103" s="128">
        <f t="shared" si="692"/>
        <v>2420000</v>
      </c>
      <c r="Q103" s="128">
        <f t="shared" si="692"/>
        <v>5</v>
      </c>
      <c r="R103" s="128">
        <f t="shared" si="692"/>
        <v>205000</v>
      </c>
      <c r="S103" s="128">
        <f t="shared" si="692"/>
        <v>400000</v>
      </c>
      <c r="T103" s="128">
        <f t="shared" si="692"/>
        <v>0</v>
      </c>
      <c r="U103" s="128">
        <f t="shared" si="692"/>
        <v>0</v>
      </c>
      <c r="V103" s="128">
        <f t="shared" si="692"/>
        <v>0</v>
      </c>
      <c r="W103" s="128">
        <f t="shared" si="692"/>
        <v>30</v>
      </c>
      <c r="X103" s="128">
        <f t="shared" si="692"/>
        <v>15</v>
      </c>
      <c r="Y103" s="128">
        <f t="shared" si="692"/>
        <v>745000</v>
      </c>
      <c r="Z103" s="128">
        <f t="shared" si="692"/>
        <v>1435000</v>
      </c>
      <c r="AA103" s="128">
        <f t="shared" si="692"/>
        <v>0</v>
      </c>
      <c r="AB103" s="128">
        <f t="shared" si="692"/>
        <v>0</v>
      </c>
      <c r="AC103" s="128">
        <f t="shared" si="692"/>
        <v>0</v>
      </c>
      <c r="AD103" s="128">
        <f t="shared" si="692"/>
        <v>0</v>
      </c>
      <c r="AE103" s="128">
        <f t="shared" si="692"/>
        <v>0</v>
      </c>
      <c r="AF103" s="128">
        <f t="shared" si="692"/>
        <v>0</v>
      </c>
      <c r="AG103" s="128">
        <f t="shared" si="692"/>
        <v>15</v>
      </c>
      <c r="AH103" s="128">
        <f t="shared" si="692"/>
        <v>23</v>
      </c>
      <c r="AI103" s="128">
        <f t="shared" si="692"/>
        <v>1000000</v>
      </c>
      <c r="AJ103" s="128">
        <f t="shared" ref="AJ103:BO103" si="693">SUM(AJ7:AJ101)</f>
        <v>1920000</v>
      </c>
      <c r="AK103" s="128">
        <f t="shared" si="693"/>
        <v>1</v>
      </c>
      <c r="AL103" s="128">
        <f t="shared" si="693"/>
        <v>65000</v>
      </c>
      <c r="AM103" s="128">
        <f t="shared" si="693"/>
        <v>125000</v>
      </c>
      <c r="AN103" s="128">
        <f t="shared" si="693"/>
        <v>0</v>
      </c>
      <c r="AO103" s="128">
        <f t="shared" si="693"/>
        <v>0</v>
      </c>
      <c r="AP103" s="128">
        <f t="shared" si="693"/>
        <v>0</v>
      </c>
      <c r="AQ103" s="128">
        <f t="shared" si="693"/>
        <v>24</v>
      </c>
      <c r="AR103" s="128">
        <f t="shared" si="693"/>
        <v>10</v>
      </c>
      <c r="AS103" s="128">
        <f t="shared" si="693"/>
        <v>420000</v>
      </c>
      <c r="AT103" s="128">
        <f t="shared" si="693"/>
        <v>835000</v>
      </c>
      <c r="AU103" s="128">
        <f t="shared" si="693"/>
        <v>3</v>
      </c>
      <c r="AV103" s="128">
        <f t="shared" si="693"/>
        <v>165000</v>
      </c>
      <c r="AW103" s="128">
        <f t="shared" si="693"/>
        <v>315000</v>
      </c>
      <c r="AX103" s="128">
        <f t="shared" si="693"/>
        <v>0</v>
      </c>
      <c r="AY103" s="128">
        <f t="shared" si="693"/>
        <v>0</v>
      </c>
      <c r="AZ103" s="128">
        <f t="shared" si="693"/>
        <v>0</v>
      </c>
      <c r="BA103" s="128">
        <f t="shared" si="693"/>
        <v>13</v>
      </c>
      <c r="BB103" s="128">
        <f t="shared" si="693"/>
        <v>16</v>
      </c>
      <c r="BC103" s="128">
        <f t="shared" si="693"/>
        <v>840000</v>
      </c>
      <c r="BD103" s="128">
        <f t="shared" si="693"/>
        <v>1625000</v>
      </c>
      <c r="BE103" s="128">
        <f t="shared" si="693"/>
        <v>8</v>
      </c>
      <c r="BF103" s="128">
        <f t="shared" si="693"/>
        <v>430000</v>
      </c>
      <c r="BG103" s="128">
        <f t="shared" si="693"/>
        <v>835000</v>
      </c>
      <c r="BH103" s="128">
        <f t="shared" si="693"/>
        <v>0</v>
      </c>
      <c r="BI103" s="128">
        <f t="shared" si="693"/>
        <v>0</v>
      </c>
      <c r="BJ103" s="128">
        <f t="shared" si="693"/>
        <v>0</v>
      </c>
      <c r="BK103" s="128">
        <f t="shared" si="693"/>
        <v>24</v>
      </c>
      <c r="BL103" s="128">
        <f t="shared" si="693"/>
        <v>21</v>
      </c>
      <c r="BM103" s="128">
        <f t="shared" si="693"/>
        <v>995000</v>
      </c>
      <c r="BN103" s="128">
        <f t="shared" si="693"/>
        <v>1853000</v>
      </c>
      <c r="BO103" s="128">
        <f t="shared" si="693"/>
        <v>19</v>
      </c>
      <c r="BP103" s="128">
        <f t="shared" ref="BP103:CU103" si="694">SUM(BP7:BP101)</f>
        <v>805000</v>
      </c>
      <c r="BQ103" s="128">
        <f t="shared" si="694"/>
        <v>1550000</v>
      </c>
      <c r="BR103" s="128">
        <f t="shared" si="694"/>
        <v>0</v>
      </c>
      <c r="BS103" s="128">
        <f t="shared" si="694"/>
        <v>0</v>
      </c>
      <c r="BT103" s="128">
        <f t="shared" si="694"/>
        <v>0</v>
      </c>
      <c r="BU103" s="128">
        <f t="shared" si="694"/>
        <v>40</v>
      </c>
      <c r="BV103" s="128">
        <f t="shared" si="694"/>
        <v>12</v>
      </c>
      <c r="BW103" s="128">
        <f t="shared" si="694"/>
        <v>530000</v>
      </c>
      <c r="BX103" s="128">
        <f t="shared" si="694"/>
        <v>1010000</v>
      </c>
      <c r="BY103" s="128">
        <f t="shared" si="694"/>
        <v>4</v>
      </c>
      <c r="BZ103" s="128">
        <f t="shared" si="694"/>
        <v>345000</v>
      </c>
      <c r="CA103" s="128">
        <f t="shared" si="694"/>
        <v>700000</v>
      </c>
      <c r="CB103" s="128">
        <f t="shared" si="694"/>
        <v>4</v>
      </c>
      <c r="CC103" s="128">
        <f t="shared" si="694"/>
        <v>140000</v>
      </c>
      <c r="CD103" s="128">
        <f t="shared" si="694"/>
        <v>280000</v>
      </c>
      <c r="CE103" s="128">
        <f t="shared" si="694"/>
        <v>20</v>
      </c>
      <c r="CF103" s="128">
        <f t="shared" si="694"/>
        <v>30</v>
      </c>
      <c r="CG103" s="128">
        <f t="shared" si="694"/>
        <v>1335000</v>
      </c>
      <c r="CH103" s="128">
        <f t="shared" si="694"/>
        <v>2429000</v>
      </c>
      <c r="CI103" s="128">
        <f t="shared" si="694"/>
        <v>28</v>
      </c>
      <c r="CJ103" s="128">
        <f t="shared" si="694"/>
        <v>1435000</v>
      </c>
      <c r="CK103" s="128">
        <f t="shared" si="694"/>
        <v>2705000</v>
      </c>
      <c r="CL103" s="128">
        <f t="shared" si="694"/>
        <v>0</v>
      </c>
      <c r="CM103" s="128">
        <f t="shared" si="694"/>
        <v>0</v>
      </c>
      <c r="CN103" s="128">
        <f t="shared" si="694"/>
        <v>0</v>
      </c>
      <c r="CO103" s="128">
        <f t="shared" si="694"/>
        <v>58</v>
      </c>
      <c r="CP103" s="128">
        <f t="shared" si="694"/>
        <v>43</v>
      </c>
      <c r="CQ103" s="128">
        <f t="shared" si="694"/>
        <v>2115000</v>
      </c>
      <c r="CR103" s="128">
        <f t="shared" si="694"/>
        <v>4010000</v>
      </c>
      <c r="CS103" s="128">
        <f t="shared" si="694"/>
        <v>15</v>
      </c>
      <c r="CT103" s="128">
        <f t="shared" si="694"/>
        <v>750000</v>
      </c>
      <c r="CU103" s="128">
        <f t="shared" si="694"/>
        <v>1435000</v>
      </c>
      <c r="CV103" s="128">
        <f t="shared" ref="CV103:DS103" si="695">SUM(CV7:CV101)</f>
        <v>1</v>
      </c>
      <c r="CW103" s="128">
        <f t="shared" si="695"/>
        <v>150000</v>
      </c>
      <c r="CX103" s="128">
        <f t="shared" si="695"/>
        <v>200000</v>
      </c>
      <c r="CY103" s="128">
        <f t="shared" si="695"/>
        <v>59</v>
      </c>
      <c r="CZ103" s="128">
        <f t="shared" si="695"/>
        <v>24</v>
      </c>
      <c r="DA103" s="128">
        <f t="shared" si="695"/>
        <v>950000</v>
      </c>
      <c r="DB103" s="128">
        <f t="shared" si="695"/>
        <v>1820000</v>
      </c>
      <c r="DC103" s="128">
        <f t="shared" si="695"/>
        <v>8</v>
      </c>
      <c r="DD103" s="128">
        <f t="shared" si="695"/>
        <v>390000</v>
      </c>
      <c r="DE103" s="128">
        <f t="shared" si="695"/>
        <v>755000</v>
      </c>
      <c r="DF103" s="128">
        <f t="shared" si="695"/>
        <v>0</v>
      </c>
      <c r="DG103" s="128">
        <f t="shared" si="695"/>
        <v>0</v>
      </c>
      <c r="DH103" s="128">
        <f t="shared" si="695"/>
        <v>0</v>
      </c>
      <c r="DI103" s="128">
        <f t="shared" si="695"/>
        <v>32</v>
      </c>
      <c r="DJ103" s="128">
        <f t="shared" si="695"/>
        <v>8</v>
      </c>
      <c r="DK103" s="128">
        <f t="shared" si="695"/>
        <v>375000</v>
      </c>
      <c r="DL103" s="128">
        <f t="shared" si="695"/>
        <v>720000</v>
      </c>
      <c r="DM103" s="128">
        <f t="shared" si="695"/>
        <v>1</v>
      </c>
      <c r="DN103" s="128">
        <f t="shared" si="695"/>
        <v>35000</v>
      </c>
      <c r="DO103" s="128">
        <f t="shared" si="695"/>
        <v>75000</v>
      </c>
      <c r="DP103" s="128">
        <f t="shared" si="695"/>
        <v>0</v>
      </c>
      <c r="DQ103" s="128">
        <f t="shared" si="695"/>
        <v>0</v>
      </c>
      <c r="DR103" s="128">
        <f t="shared" si="695"/>
        <v>0</v>
      </c>
      <c r="DS103" s="128">
        <f t="shared" si="695"/>
        <v>9</v>
      </c>
      <c r="DT103" s="128">
        <f t="shared" ref="DT103:EC103" si="696">SUM(DT7:DT101)</f>
        <v>26</v>
      </c>
      <c r="DU103" s="128">
        <f t="shared" si="696"/>
        <v>1465000</v>
      </c>
      <c r="DV103" s="128">
        <f t="shared" si="696"/>
        <v>2753000</v>
      </c>
      <c r="DW103" s="128">
        <f t="shared" si="696"/>
        <v>0</v>
      </c>
      <c r="DX103" s="128">
        <f t="shared" si="696"/>
        <v>0</v>
      </c>
      <c r="DY103" s="128">
        <f t="shared" si="696"/>
        <v>0</v>
      </c>
      <c r="DZ103" s="128">
        <f t="shared" si="696"/>
        <v>5</v>
      </c>
      <c r="EA103" s="128">
        <f t="shared" si="696"/>
        <v>245000</v>
      </c>
      <c r="EB103" s="128">
        <f t="shared" si="696"/>
        <v>475000</v>
      </c>
      <c r="EC103" s="128">
        <f t="shared" si="696"/>
        <v>31</v>
      </c>
      <c r="ED103" s="128">
        <f t="shared" ref="ED103:EV103" si="697">SUM(ED7:ED101)</f>
        <v>25</v>
      </c>
      <c r="EE103" s="128">
        <f t="shared" si="697"/>
        <v>1010000</v>
      </c>
      <c r="EF103" s="128">
        <f t="shared" si="697"/>
        <v>1900000</v>
      </c>
      <c r="EG103" s="128">
        <f t="shared" si="697"/>
        <v>3</v>
      </c>
      <c r="EH103" s="128">
        <f t="shared" si="697"/>
        <v>115000</v>
      </c>
      <c r="EI103" s="128">
        <f t="shared" si="697"/>
        <v>220000</v>
      </c>
      <c r="EJ103" s="128">
        <f t="shared" si="697"/>
        <v>4</v>
      </c>
      <c r="EK103" s="128">
        <f t="shared" si="697"/>
        <v>160000</v>
      </c>
      <c r="EL103" s="128">
        <f t="shared" si="697"/>
        <v>300000</v>
      </c>
      <c r="EM103" s="128">
        <f t="shared" si="697"/>
        <v>32</v>
      </c>
      <c r="EN103" s="128">
        <f t="shared" si="697"/>
        <v>29</v>
      </c>
      <c r="EO103" s="128">
        <f t="shared" si="697"/>
        <v>1405000</v>
      </c>
      <c r="EP103" s="128">
        <f t="shared" si="697"/>
        <v>2730000</v>
      </c>
      <c r="EQ103" s="128">
        <f t="shared" si="697"/>
        <v>4</v>
      </c>
      <c r="ER103" s="128">
        <f t="shared" si="697"/>
        <v>160000</v>
      </c>
      <c r="ES103" s="128">
        <f t="shared" si="697"/>
        <v>300000</v>
      </c>
      <c r="ET103" s="128">
        <f t="shared" si="697"/>
        <v>0</v>
      </c>
      <c r="EU103" s="128">
        <f t="shared" si="697"/>
        <v>0</v>
      </c>
      <c r="EV103" s="128">
        <f t="shared" si="697"/>
        <v>0</v>
      </c>
      <c r="EW103" s="128">
        <f>SUM(EW7:EW101)</f>
        <v>33</v>
      </c>
      <c r="EX103" s="128">
        <f t="shared" ref="EX103:FG103" si="698">SUM(EX7:EX101)</f>
        <v>10</v>
      </c>
      <c r="EY103" s="128">
        <f t="shared" si="698"/>
        <v>580000</v>
      </c>
      <c r="EZ103" s="128">
        <f t="shared" si="698"/>
        <v>1145000</v>
      </c>
      <c r="FA103" s="128">
        <f t="shared" si="698"/>
        <v>15</v>
      </c>
      <c r="FB103" s="128">
        <f t="shared" si="698"/>
        <v>685000</v>
      </c>
      <c r="FC103" s="128">
        <f t="shared" si="698"/>
        <v>1288000</v>
      </c>
      <c r="FD103" s="128">
        <f t="shared" si="698"/>
        <v>0</v>
      </c>
      <c r="FE103" s="128">
        <f t="shared" si="698"/>
        <v>0</v>
      </c>
      <c r="FF103" s="128">
        <f t="shared" si="698"/>
        <v>0</v>
      </c>
      <c r="FG103" s="128">
        <f t="shared" si="698"/>
        <v>25</v>
      </c>
      <c r="FH103" s="128">
        <f t="shared" ref="FH103:FQ103" si="699">SUM(FH7:FH101)</f>
        <v>16</v>
      </c>
      <c r="FI103" s="128">
        <f t="shared" si="699"/>
        <v>650000</v>
      </c>
      <c r="FJ103" s="128">
        <f t="shared" si="699"/>
        <v>1230000</v>
      </c>
      <c r="FK103" s="128">
        <f t="shared" si="699"/>
        <v>0</v>
      </c>
      <c r="FL103" s="128">
        <f t="shared" si="699"/>
        <v>0</v>
      </c>
      <c r="FM103" s="128">
        <f t="shared" si="699"/>
        <v>0</v>
      </c>
      <c r="FN103" s="128">
        <f t="shared" si="699"/>
        <v>0</v>
      </c>
      <c r="FO103" s="128">
        <f t="shared" si="699"/>
        <v>0</v>
      </c>
      <c r="FP103" s="128">
        <f t="shared" si="699"/>
        <v>0</v>
      </c>
      <c r="FQ103" s="128">
        <f t="shared" si="699"/>
        <v>16</v>
      </c>
      <c r="FR103" s="128">
        <f t="shared" ref="FR103:GA103" si="700">SUM(FR7:FR101)</f>
        <v>18</v>
      </c>
      <c r="FS103" s="128">
        <f t="shared" si="700"/>
        <v>765000</v>
      </c>
      <c r="FT103" s="128">
        <f t="shared" si="700"/>
        <v>1500000</v>
      </c>
      <c r="FU103" s="128">
        <f t="shared" si="700"/>
        <v>2</v>
      </c>
      <c r="FV103" s="128">
        <f t="shared" si="700"/>
        <v>90000</v>
      </c>
      <c r="FW103" s="128">
        <f t="shared" si="700"/>
        <v>200000</v>
      </c>
      <c r="FX103" s="128">
        <f t="shared" si="700"/>
        <v>0</v>
      </c>
      <c r="FY103" s="128">
        <f t="shared" si="700"/>
        <v>0</v>
      </c>
      <c r="FZ103" s="128">
        <f t="shared" si="700"/>
        <v>0</v>
      </c>
      <c r="GA103" s="128">
        <f t="shared" si="700"/>
        <v>20</v>
      </c>
      <c r="GB103" s="128">
        <f t="shared" ref="GB103:GK103" si="701">SUM(GB7:GB101)</f>
        <v>25</v>
      </c>
      <c r="GC103" s="128">
        <f t="shared" si="701"/>
        <v>1305000</v>
      </c>
      <c r="GD103" s="128">
        <f t="shared" si="701"/>
        <v>2473000</v>
      </c>
      <c r="GE103" s="128">
        <f t="shared" si="701"/>
        <v>17</v>
      </c>
      <c r="GF103" s="128">
        <f t="shared" si="701"/>
        <v>870000</v>
      </c>
      <c r="GG103" s="128">
        <f t="shared" si="701"/>
        <v>1622000</v>
      </c>
      <c r="GH103" s="128">
        <f t="shared" si="701"/>
        <v>0</v>
      </c>
      <c r="GI103" s="128">
        <f t="shared" si="701"/>
        <v>0</v>
      </c>
      <c r="GJ103" s="128">
        <f t="shared" si="701"/>
        <v>0</v>
      </c>
      <c r="GK103" s="128">
        <f t="shared" si="701"/>
        <v>42</v>
      </c>
      <c r="GL103" s="128">
        <f t="shared" ref="GL103:GU103" si="702">SUM(GL7:GL101)</f>
        <v>15</v>
      </c>
      <c r="GM103" s="128">
        <f t="shared" si="702"/>
        <v>825000</v>
      </c>
      <c r="GN103" s="128">
        <f t="shared" si="702"/>
        <v>1573000</v>
      </c>
      <c r="GO103" s="128">
        <f t="shared" si="702"/>
        <v>7</v>
      </c>
      <c r="GP103" s="128">
        <f t="shared" si="702"/>
        <v>300000</v>
      </c>
      <c r="GQ103" s="128">
        <f t="shared" si="702"/>
        <v>565000</v>
      </c>
      <c r="GR103" s="128">
        <f t="shared" si="702"/>
        <v>0</v>
      </c>
      <c r="GS103" s="128">
        <f t="shared" si="702"/>
        <v>0</v>
      </c>
      <c r="GT103" s="128">
        <f t="shared" si="702"/>
        <v>0</v>
      </c>
      <c r="GU103" s="128">
        <f t="shared" si="702"/>
        <v>22</v>
      </c>
      <c r="GV103" s="128">
        <f t="shared" ref="GV103:HE103" si="703">SUM(GV7:GV101)</f>
        <v>26</v>
      </c>
      <c r="GW103" s="128">
        <f t="shared" si="703"/>
        <v>1100000</v>
      </c>
      <c r="GX103" s="128">
        <f t="shared" si="703"/>
        <v>2065000</v>
      </c>
      <c r="GY103" s="128">
        <f t="shared" si="703"/>
        <v>4</v>
      </c>
      <c r="GZ103" s="128">
        <f t="shared" si="703"/>
        <v>305000</v>
      </c>
      <c r="HA103" s="128">
        <f t="shared" si="703"/>
        <v>600000</v>
      </c>
      <c r="HB103" s="128">
        <f t="shared" si="703"/>
        <v>0</v>
      </c>
      <c r="HC103" s="128">
        <f t="shared" si="703"/>
        <v>0</v>
      </c>
      <c r="HD103" s="128">
        <f t="shared" si="703"/>
        <v>0</v>
      </c>
      <c r="HE103" s="128">
        <f t="shared" si="703"/>
        <v>30</v>
      </c>
      <c r="HF103" s="128">
        <f t="shared" ref="HF103:HO103" si="704">SUM(HF7:HF101)</f>
        <v>0</v>
      </c>
      <c r="HG103" s="128">
        <f t="shared" si="704"/>
        <v>0</v>
      </c>
      <c r="HH103" s="128">
        <f t="shared" si="704"/>
        <v>0</v>
      </c>
      <c r="HI103" s="128">
        <f t="shared" si="704"/>
        <v>0</v>
      </c>
      <c r="HJ103" s="128">
        <f t="shared" si="704"/>
        <v>0</v>
      </c>
      <c r="HK103" s="128">
        <f t="shared" si="704"/>
        <v>0</v>
      </c>
      <c r="HL103" s="128">
        <f t="shared" si="704"/>
        <v>0</v>
      </c>
      <c r="HM103" s="128">
        <f t="shared" si="704"/>
        <v>0</v>
      </c>
      <c r="HN103" s="128">
        <f t="shared" si="704"/>
        <v>0</v>
      </c>
      <c r="HO103" s="128">
        <f t="shared" si="704"/>
        <v>0</v>
      </c>
      <c r="HP103" s="128">
        <f t="shared" ref="HP103:HY103" si="705">SUM(HP7:HP101)</f>
        <v>29</v>
      </c>
      <c r="HQ103" s="128">
        <f t="shared" si="705"/>
        <v>1430000</v>
      </c>
      <c r="HR103" s="128">
        <f t="shared" si="705"/>
        <v>2690000</v>
      </c>
      <c r="HS103" s="128">
        <f t="shared" si="705"/>
        <v>3</v>
      </c>
      <c r="HT103" s="128">
        <f t="shared" si="705"/>
        <v>115000</v>
      </c>
      <c r="HU103" s="128">
        <f t="shared" si="705"/>
        <v>220000</v>
      </c>
      <c r="HV103" s="128">
        <f t="shared" si="705"/>
        <v>0</v>
      </c>
      <c r="HW103" s="128">
        <f t="shared" si="705"/>
        <v>0</v>
      </c>
      <c r="HX103" s="128">
        <f t="shared" si="705"/>
        <v>0</v>
      </c>
      <c r="HY103" s="128">
        <f t="shared" si="705"/>
        <v>32</v>
      </c>
      <c r="HZ103" s="128">
        <f t="shared" ref="HZ103:II103" si="706">SUM(HZ7:HZ101)</f>
        <v>31</v>
      </c>
      <c r="IA103" s="128">
        <f t="shared" si="706"/>
        <v>1490000</v>
      </c>
      <c r="IB103" s="128">
        <f t="shared" si="706"/>
        <v>2850000</v>
      </c>
      <c r="IC103" s="128">
        <f t="shared" si="706"/>
        <v>11</v>
      </c>
      <c r="ID103" s="128">
        <f t="shared" si="706"/>
        <v>635000</v>
      </c>
      <c r="IE103" s="128">
        <f t="shared" si="706"/>
        <v>1245000</v>
      </c>
      <c r="IF103" s="128">
        <f t="shared" si="706"/>
        <v>0</v>
      </c>
      <c r="IG103" s="128">
        <f t="shared" si="706"/>
        <v>0</v>
      </c>
      <c r="IH103" s="128">
        <f t="shared" si="706"/>
        <v>0</v>
      </c>
      <c r="II103" s="128">
        <f t="shared" si="706"/>
        <v>42</v>
      </c>
      <c r="IJ103" s="128">
        <f t="shared" ref="IJ103:IS103" si="707">SUM(IJ7:IJ101)</f>
        <v>32</v>
      </c>
      <c r="IK103" s="128">
        <f t="shared" si="707"/>
        <v>1470000</v>
      </c>
      <c r="IL103" s="128">
        <f t="shared" si="707"/>
        <v>2795000</v>
      </c>
      <c r="IM103" s="128">
        <f t="shared" si="707"/>
        <v>16</v>
      </c>
      <c r="IN103" s="128">
        <f t="shared" si="707"/>
        <v>1020000</v>
      </c>
      <c r="IO103" s="128">
        <f t="shared" si="707"/>
        <v>1875000</v>
      </c>
      <c r="IP103" s="128">
        <f t="shared" si="707"/>
        <v>0</v>
      </c>
      <c r="IQ103" s="128">
        <f t="shared" si="707"/>
        <v>0</v>
      </c>
      <c r="IR103" s="128">
        <f t="shared" si="707"/>
        <v>0</v>
      </c>
      <c r="IS103" s="128">
        <f t="shared" si="707"/>
        <v>48</v>
      </c>
      <c r="IT103" s="128">
        <f t="shared" ref="IT103:JC103" si="708">SUM(IT7:IT101)</f>
        <v>5</v>
      </c>
      <c r="IU103" s="128">
        <f t="shared" si="708"/>
        <v>275000</v>
      </c>
      <c r="IV103" s="128">
        <f t="shared" si="708"/>
        <v>545000</v>
      </c>
      <c r="IW103" s="128">
        <f t="shared" si="708"/>
        <v>4</v>
      </c>
      <c r="IX103" s="128">
        <f t="shared" si="708"/>
        <v>230000</v>
      </c>
      <c r="IY103" s="128">
        <f t="shared" si="708"/>
        <v>435000</v>
      </c>
      <c r="IZ103" s="128">
        <f t="shared" si="708"/>
        <v>0</v>
      </c>
      <c r="JA103" s="128">
        <f t="shared" si="708"/>
        <v>0</v>
      </c>
      <c r="JB103" s="128">
        <f t="shared" si="708"/>
        <v>0</v>
      </c>
      <c r="JC103" s="128">
        <f t="shared" si="708"/>
        <v>9</v>
      </c>
      <c r="JD103" s="128">
        <f t="shared" ref="JD103:JM103" si="709">SUM(JD7:JD101)</f>
        <v>18</v>
      </c>
      <c r="JE103" s="128">
        <f t="shared" si="709"/>
        <v>720000</v>
      </c>
      <c r="JF103" s="128">
        <f t="shared" si="709"/>
        <v>1360000</v>
      </c>
      <c r="JG103" s="128">
        <f t="shared" si="709"/>
        <v>9</v>
      </c>
      <c r="JH103" s="128">
        <f t="shared" si="709"/>
        <v>430000</v>
      </c>
      <c r="JI103" s="128">
        <f t="shared" si="709"/>
        <v>835000</v>
      </c>
      <c r="JJ103" s="128">
        <f t="shared" si="709"/>
        <v>0</v>
      </c>
      <c r="JK103" s="128">
        <f t="shared" si="709"/>
        <v>0</v>
      </c>
      <c r="JL103" s="128">
        <f t="shared" si="709"/>
        <v>0</v>
      </c>
      <c r="JM103" s="128">
        <f t="shared" si="709"/>
        <v>27</v>
      </c>
      <c r="JN103" s="128">
        <f t="shared" ref="JN103:JW103" si="710">SUM(JN7:JN101)</f>
        <v>26</v>
      </c>
      <c r="JO103" s="128">
        <f t="shared" si="710"/>
        <v>1125000</v>
      </c>
      <c r="JP103" s="128">
        <f t="shared" si="710"/>
        <v>2093000</v>
      </c>
      <c r="JQ103" s="128">
        <f t="shared" si="710"/>
        <v>10</v>
      </c>
      <c r="JR103" s="128">
        <f t="shared" si="710"/>
        <v>400000</v>
      </c>
      <c r="JS103" s="128">
        <f>SUM(JS7:JS101)</f>
        <v>760000</v>
      </c>
      <c r="JT103" s="128">
        <f t="shared" si="710"/>
        <v>1</v>
      </c>
      <c r="JU103" s="128">
        <f t="shared" si="710"/>
        <v>65000</v>
      </c>
      <c r="JV103" s="128">
        <f t="shared" si="710"/>
        <v>120000</v>
      </c>
      <c r="JW103" s="128">
        <f t="shared" si="710"/>
        <v>37</v>
      </c>
      <c r="JX103" s="128">
        <f t="shared" ref="JX103:KG103" si="711">SUM(JX7:JX101)</f>
        <v>13</v>
      </c>
      <c r="JY103" s="128">
        <f t="shared" si="711"/>
        <v>685000</v>
      </c>
      <c r="JZ103" s="128">
        <f t="shared" si="711"/>
        <v>1300000</v>
      </c>
      <c r="KA103" s="128">
        <f t="shared" si="711"/>
        <v>7</v>
      </c>
      <c r="KB103" s="128">
        <f t="shared" si="711"/>
        <v>460000</v>
      </c>
      <c r="KC103" s="128">
        <f t="shared" si="711"/>
        <v>850000</v>
      </c>
      <c r="KD103" s="128">
        <f t="shared" si="711"/>
        <v>0</v>
      </c>
      <c r="KE103" s="128">
        <f t="shared" si="711"/>
        <v>0</v>
      </c>
      <c r="KF103" s="128">
        <f t="shared" si="711"/>
        <v>0</v>
      </c>
      <c r="KG103" s="128">
        <f t="shared" si="711"/>
        <v>20</v>
      </c>
      <c r="KH103" s="128">
        <f t="shared" ref="KH103:KQ103" si="712">SUM(KH7:KH101)</f>
        <v>0</v>
      </c>
      <c r="KI103" s="128">
        <f t="shared" si="712"/>
        <v>0</v>
      </c>
      <c r="KJ103" s="128">
        <f t="shared" si="712"/>
        <v>0</v>
      </c>
      <c r="KK103" s="128">
        <f t="shared" si="712"/>
        <v>0</v>
      </c>
      <c r="KL103" s="128">
        <f t="shared" si="712"/>
        <v>0</v>
      </c>
      <c r="KM103" s="128">
        <f t="shared" si="712"/>
        <v>0</v>
      </c>
      <c r="KN103" s="128">
        <f t="shared" si="712"/>
        <v>0</v>
      </c>
      <c r="KO103" s="128">
        <f t="shared" si="712"/>
        <v>0</v>
      </c>
      <c r="KP103" s="128">
        <f t="shared" si="712"/>
        <v>0</v>
      </c>
      <c r="KQ103" s="128">
        <f t="shared" si="712"/>
        <v>0</v>
      </c>
      <c r="KR103" s="128">
        <f t="shared" ref="KR103:LA103" si="713">SUM(KR7:KR101)</f>
        <v>0</v>
      </c>
      <c r="KS103" s="128">
        <f t="shared" si="713"/>
        <v>0</v>
      </c>
      <c r="KT103" s="128">
        <f t="shared" si="713"/>
        <v>0</v>
      </c>
      <c r="KU103" s="128">
        <f t="shared" si="713"/>
        <v>0</v>
      </c>
      <c r="KV103" s="128">
        <f t="shared" si="713"/>
        <v>0</v>
      </c>
      <c r="KW103" s="128">
        <f t="shared" si="713"/>
        <v>0</v>
      </c>
      <c r="KX103" s="128">
        <f t="shared" si="713"/>
        <v>0</v>
      </c>
      <c r="KY103" s="128">
        <f t="shared" si="713"/>
        <v>0</v>
      </c>
      <c r="KZ103" s="128">
        <f t="shared" si="713"/>
        <v>0</v>
      </c>
      <c r="LA103" s="128">
        <f t="shared" si="713"/>
        <v>0</v>
      </c>
      <c r="LC103" s="100">
        <f>M103+W103+BU103+BK103+BA103+AQ103+AG103+CE103+CO103+CY103+DI103+DS103+EC103+EM103+EW103+FG103+FQ103+GA103+GK103+GU103+HE103+HO103+HY103+II103+IS103+JC103+JM103+JW103+KG103+KQ103+LA103</f>
        <v>807</v>
      </c>
      <c r="LD103" s="37">
        <f>SUM(LD6:LD102)</f>
        <v>73854000</v>
      </c>
    </row>
    <row r="104" spans="1:318" ht="15.75" thickBot="1" x14ac:dyDescent="0.3">
      <c r="A104" s="232" t="s">
        <v>183</v>
      </c>
      <c r="B104" s="233"/>
      <c r="C104" s="103"/>
      <c r="D104" s="234"/>
      <c r="E104" s="234"/>
      <c r="F104" s="234">
        <f>10000+35000</f>
        <v>45000</v>
      </c>
      <c r="G104" s="234"/>
      <c r="H104" s="234"/>
      <c r="I104" s="234">
        <f>10000</f>
        <v>10000</v>
      </c>
      <c r="J104" s="234"/>
      <c r="K104" s="234"/>
      <c r="L104" s="234"/>
      <c r="M104" s="234"/>
      <c r="N104" s="234"/>
      <c r="O104" s="234"/>
      <c r="P104" s="234">
        <f>17000</f>
        <v>17000</v>
      </c>
      <c r="Q104" s="234"/>
      <c r="R104" s="234"/>
      <c r="S104" s="234"/>
      <c r="T104" s="234"/>
      <c r="U104" s="234"/>
      <c r="V104" s="234"/>
      <c r="W104" s="234"/>
      <c r="X104" s="234"/>
      <c r="Y104" s="234"/>
      <c r="Z104" s="234"/>
      <c r="AA104" s="234"/>
      <c r="AB104" s="234"/>
      <c r="AC104" s="234"/>
      <c r="AD104" s="234"/>
      <c r="AE104" s="234"/>
      <c r="AF104" s="234"/>
      <c r="AG104" s="234"/>
      <c r="AH104" s="234"/>
      <c r="AI104" s="234"/>
      <c r="AJ104" s="234"/>
      <c r="AK104" s="234"/>
      <c r="AL104" s="234"/>
      <c r="AM104" s="234">
        <v>5000</v>
      </c>
      <c r="AN104" s="234"/>
      <c r="AO104" s="234"/>
      <c r="AP104" s="234"/>
      <c r="AQ104" s="234"/>
      <c r="AR104" s="234"/>
      <c r="AS104" s="234"/>
      <c r="AT104" s="234">
        <f>10000+74000</f>
        <v>84000</v>
      </c>
      <c r="AU104" s="234"/>
      <c r="AV104" s="234"/>
      <c r="AW104" s="234">
        <v>13000</v>
      </c>
      <c r="AX104" s="234"/>
      <c r="AY104" s="234"/>
      <c r="AZ104" s="234"/>
      <c r="BA104" s="234"/>
      <c r="BB104" s="234"/>
      <c r="BC104" s="234"/>
      <c r="BD104" s="234">
        <f>17000</f>
        <v>17000</v>
      </c>
      <c r="BE104" s="234"/>
      <c r="BF104" s="234"/>
      <c r="BG104" s="234">
        <f>17000+17000</f>
        <v>34000</v>
      </c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>
        <v>74000</v>
      </c>
      <c r="BR104" s="234"/>
      <c r="BS104" s="234"/>
      <c r="BT104" s="234"/>
      <c r="BU104" s="234"/>
      <c r="BV104" s="234"/>
      <c r="BW104" s="234"/>
      <c r="BX104" s="234">
        <f>10000</f>
        <v>10000</v>
      </c>
      <c r="BY104" s="234"/>
      <c r="BZ104" s="234"/>
      <c r="CA104" s="234">
        <f>30000</f>
        <v>30000</v>
      </c>
      <c r="CB104" s="234"/>
      <c r="CC104" s="234"/>
      <c r="CD104" s="234"/>
      <c r="CE104" s="234"/>
      <c r="CF104" s="234"/>
      <c r="CG104" s="234"/>
      <c r="CH104" s="234">
        <v>20000</v>
      </c>
      <c r="CI104" s="234"/>
      <c r="CJ104" s="234"/>
      <c r="CK104" s="234">
        <f>60000</f>
        <v>60000</v>
      </c>
      <c r="CL104" s="234"/>
      <c r="CM104" s="234"/>
      <c r="CN104" s="234"/>
      <c r="CO104" s="234"/>
      <c r="CP104" s="234"/>
      <c r="CQ104" s="234"/>
      <c r="CR104" s="234">
        <f>100000+40000</f>
        <v>140000</v>
      </c>
      <c r="CS104" s="234"/>
      <c r="CT104" s="234"/>
      <c r="CU104" s="234">
        <f>60000</f>
        <v>60000</v>
      </c>
      <c r="CV104" s="234"/>
      <c r="CW104" s="234"/>
      <c r="CX104" s="234">
        <v>40000</v>
      </c>
      <c r="CY104" s="234"/>
      <c r="CZ104" s="234"/>
      <c r="DA104" s="234"/>
      <c r="DB104" s="234"/>
      <c r="DC104" s="234"/>
      <c r="DD104" s="234"/>
      <c r="DE104" s="234">
        <f>19200+11500</f>
        <v>30700</v>
      </c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234"/>
      <c r="DR104" s="234"/>
      <c r="DS104" s="234"/>
      <c r="DT104" s="234"/>
      <c r="DU104" s="234"/>
      <c r="DV104" s="234">
        <f>30000</f>
        <v>30000</v>
      </c>
      <c r="DW104" s="234"/>
      <c r="DX104" s="234"/>
      <c r="DY104" s="234"/>
      <c r="DZ104" s="234"/>
      <c r="EA104" s="234"/>
      <c r="EB104" s="234"/>
      <c r="EC104" s="234"/>
      <c r="ED104" s="234"/>
      <c r="EE104" s="234"/>
      <c r="EF104" s="234"/>
      <c r="EG104" s="234"/>
      <c r="EH104" s="234"/>
      <c r="EI104" s="234"/>
      <c r="EJ104" s="234"/>
      <c r="EK104" s="234"/>
      <c r="EL104" s="234">
        <v>20000</v>
      </c>
      <c r="EM104" s="234"/>
      <c r="EN104" s="234"/>
      <c r="EO104" s="234"/>
      <c r="EP104" s="234">
        <f>19800+9900+20000+300</f>
        <v>50000</v>
      </c>
      <c r="EQ104" s="234"/>
      <c r="ER104" s="234"/>
      <c r="ES104" s="234"/>
      <c r="ET104" s="234"/>
      <c r="EU104" s="234"/>
      <c r="EV104" s="234"/>
      <c r="EW104" s="234"/>
      <c r="EX104" s="234"/>
      <c r="EY104" s="234"/>
      <c r="EZ104" s="234"/>
      <c r="FA104" s="234"/>
      <c r="FB104" s="234"/>
      <c r="FC104" s="234">
        <v>40000</v>
      </c>
      <c r="FD104" s="234"/>
      <c r="FE104" s="234"/>
      <c r="FF104" s="234"/>
      <c r="FG104" s="234"/>
      <c r="FH104" s="234"/>
      <c r="FI104" s="234"/>
      <c r="FJ104" s="234"/>
      <c r="FK104" s="234"/>
      <c r="FL104" s="234"/>
      <c r="FM104" s="234"/>
      <c r="FN104" s="234"/>
      <c r="FO104" s="234"/>
      <c r="FP104" s="234"/>
      <c r="FQ104" s="234"/>
      <c r="FR104" s="234"/>
      <c r="FS104" s="234"/>
      <c r="FT104" s="234">
        <v>20000</v>
      </c>
      <c r="FU104" s="234"/>
      <c r="FV104" s="234"/>
      <c r="FW104" s="234"/>
      <c r="FX104" s="234"/>
      <c r="FY104" s="234"/>
      <c r="FZ104" s="234"/>
      <c r="GA104" s="234"/>
      <c r="GB104" s="234"/>
      <c r="GC104" s="234"/>
      <c r="GD104" s="234">
        <v>28000</v>
      </c>
      <c r="GE104" s="234"/>
      <c r="GF104" s="234"/>
      <c r="GG104" s="234">
        <v>80000</v>
      </c>
      <c r="GH104" s="234"/>
      <c r="GI104" s="234"/>
      <c r="GJ104" s="234"/>
      <c r="GK104" s="234"/>
      <c r="GL104" s="234"/>
      <c r="GM104" s="234"/>
      <c r="GN104" s="234"/>
      <c r="GO104" s="234"/>
      <c r="GP104" s="234"/>
      <c r="GQ104" s="234"/>
      <c r="GR104" s="234"/>
      <c r="GS104" s="234"/>
      <c r="GT104" s="234"/>
      <c r="GU104" s="234"/>
      <c r="GV104" s="234"/>
      <c r="GW104" s="234"/>
      <c r="GX104" s="234"/>
      <c r="GY104" s="234"/>
      <c r="GZ104" s="234"/>
      <c r="HA104" s="234">
        <v>40000</v>
      </c>
      <c r="HB104" s="234"/>
      <c r="HC104" s="234"/>
      <c r="HD104" s="234"/>
      <c r="HE104" s="234"/>
      <c r="HF104" s="234"/>
      <c r="HG104" s="234"/>
      <c r="HH104" s="234"/>
      <c r="HI104" s="234"/>
      <c r="HJ104" s="234"/>
      <c r="HK104" s="234"/>
      <c r="HL104" s="234"/>
      <c r="HM104" s="234"/>
      <c r="HN104" s="234"/>
      <c r="HO104" s="234"/>
      <c r="HP104" s="234"/>
      <c r="HQ104" s="234"/>
      <c r="HR104" s="234">
        <f>58000</f>
        <v>58000</v>
      </c>
      <c r="HS104" s="234"/>
      <c r="HT104" s="234"/>
      <c r="HU104" s="234">
        <f>2600+14400</f>
        <v>17000</v>
      </c>
      <c r="HV104" s="234"/>
      <c r="HW104" s="234"/>
      <c r="HX104" s="234"/>
      <c r="HY104" s="234"/>
      <c r="HZ104" s="234"/>
      <c r="IA104" s="234"/>
      <c r="IB104" s="234">
        <f>18000</f>
        <v>18000</v>
      </c>
      <c r="IC104" s="234"/>
      <c r="ID104" s="234"/>
      <c r="IE104" s="234">
        <f>30000+35000</f>
        <v>65000</v>
      </c>
      <c r="IF104" s="234"/>
      <c r="IG104" s="234"/>
      <c r="IH104" s="234"/>
      <c r="II104" s="234"/>
      <c r="IJ104" s="234"/>
      <c r="IK104" s="234"/>
      <c r="IL104" s="234">
        <f>18000</f>
        <v>18000</v>
      </c>
      <c r="IM104" s="234"/>
      <c r="IN104" s="234"/>
      <c r="IO104" s="234">
        <v>50000</v>
      </c>
      <c r="IP104" s="234"/>
      <c r="IQ104" s="234"/>
      <c r="IR104" s="234"/>
      <c r="IS104" s="234"/>
      <c r="IT104" s="234"/>
      <c r="IU104" s="234"/>
      <c r="IV104" s="234"/>
      <c r="IW104" s="234"/>
      <c r="IX104" s="234"/>
      <c r="IY104" s="234">
        <f>30000+5000</f>
        <v>35000</v>
      </c>
      <c r="IZ104" s="234"/>
      <c r="JA104" s="234"/>
      <c r="JB104" s="234"/>
      <c r="JC104" s="234"/>
      <c r="JD104" s="234"/>
      <c r="JE104" s="234"/>
      <c r="JF104" s="234"/>
      <c r="JG104" s="234"/>
      <c r="JH104" s="234"/>
      <c r="JI104" s="234">
        <v>40000</v>
      </c>
      <c r="JJ104" s="234"/>
      <c r="JK104" s="234"/>
      <c r="JL104" s="234"/>
      <c r="JM104" s="234"/>
      <c r="JN104" s="234"/>
      <c r="JO104" s="234"/>
      <c r="JP104" s="234"/>
      <c r="JQ104" s="234"/>
      <c r="JR104" s="234"/>
      <c r="JS104" s="234"/>
      <c r="JT104" s="234"/>
      <c r="JU104" s="234"/>
      <c r="JV104" s="234">
        <v>55000</v>
      </c>
      <c r="JW104" s="234"/>
      <c r="JX104" s="234"/>
      <c r="JY104" s="234"/>
      <c r="JZ104" s="234"/>
      <c r="KA104" s="234"/>
      <c r="KB104" s="234"/>
      <c r="KC104" s="234">
        <f>23000+10000</f>
        <v>33000</v>
      </c>
      <c r="KD104" s="234"/>
      <c r="KE104" s="234"/>
      <c r="KF104" s="234"/>
      <c r="KG104" s="234"/>
      <c r="KH104" s="234"/>
      <c r="KI104" s="234"/>
      <c r="KJ104" s="234"/>
      <c r="KK104" s="234"/>
      <c r="KL104" s="234"/>
      <c r="KM104" s="234"/>
      <c r="KN104" s="234"/>
      <c r="KO104" s="234"/>
      <c r="KP104" s="234"/>
      <c r="KQ104" s="234"/>
      <c r="KR104" s="234"/>
      <c r="KS104" s="234"/>
      <c r="KT104" s="234"/>
      <c r="KU104" s="234"/>
      <c r="KV104" s="234"/>
      <c r="KW104" s="234"/>
      <c r="KX104" s="234"/>
      <c r="KY104" s="234"/>
      <c r="KZ104" s="234"/>
      <c r="LA104" s="234"/>
      <c r="LC104" s="100">
        <f>M104+W104+BU104+BK104+BA104+AQ104+AG104+CE104+CO104+CY104+DI104+DS104+EC104+EM104+EW104+FG104+FQ104+GA104+GK104+GU104+HE104+HO104+HY104+II104+IS104+JC104+JM104+JW104+KG104+KQ104+LA104</f>
        <v>0</v>
      </c>
      <c r="LD104" s="100">
        <f>SUM(D104:LB104)</f>
        <v>1386700</v>
      </c>
    </row>
    <row r="105" spans="1:318" ht="15.75" thickBot="1" x14ac:dyDescent="0.3">
      <c r="A105" s="237" t="s">
        <v>161</v>
      </c>
      <c r="B105" s="238"/>
      <c r="C105" s="239"/>
      <c r="D105" s="240"/>
      <c r="E105" s="240">
        <f>E103-E104</f>
        <v>380000</v>
      </c>
      <c r="F105" s="240">
        <f>F103-F104</f>
        <v>695000</v>
      </c>
      <c r="G105" s="240"/>
      <c r="H105" s="240">
        <f>H103-H104</f>
        <v>410000</v>
      </c>
      <c r="I105" s="240">
        <f>I103-I104</f>
        <v>740000</v>
      </c>
      <c r="J105" s="240"/>
      <c r="K105" s="240">
        <f>K103-K104</f>
        <v>0</v>
      </c>
      <c r="L105" s="240">
        <f>L103-L104</f>
        <v>0</v>
      </c>
      <c r="M105" s="310">
        <f>F103+I103</f>
        <v>1490000</v>
      </c>
      <c r="N105" s="240"/>
      <c r="O105" s="240">
        <f>O103-O104</f>
        <v>1265000</v>
      </c>
      <c r="P105" s="240">
        <f>P103-P104</f>
        <v>2403000</v>
      </c>
      <c r="Q105" s="240"/>
      <c r="R105" s="240">
        <f>R103-R104</f>
        <v>205000</v>
      </c>
      <c r="S105" s="240">
        <f>S103-S104</f>
        <v>400000</v>
      </c>
      <c r="T105" s="240"/>
      <c r="U105" s="240">
        <f>U103-U104</f>
        <v>0</v>
      </c>
      <c r="V105" s="240">
        <f>V103-V104</f>
        <v>0</v>
      </c>
      <c r="W105" s="310">
        <f>P103+S103</f>
        <v>2820000</v>
      </c>
      <c r="X105" s="240"/>
      <c r="Y105" s="240">
        <f>Y103-Y104</f>
        <v>745000</v>
      </c>
      <c r="Z105" s="240">
        <f>Z103-Z104</f>
        <v>1435000</v>
      </c>
      <c r="AA105" s="240"/>
      <c r="AB105" s="240">
        <f>AB103-AB104</f>
        <v>0</v>
      </c>
      <c r="AC105" s="240">
        <f>AC103-AC104</f>
        <v>0</v>
      </c>
      <c r="AD105" s="240"/>
      <c r="AE105" s="240">
        <f>AE103-AE104</f>
        <v>0</v>
      </c>
      <c r="AF105" s="240">
        <f>AF103-AF104</f>
        <v>0</v>
      </c>
      <c r="AG105" s="310">
        <f>Z103+AC103</f>
        <v>1435000</v>
      </c>
      <c r="AH105" s="240"/>
      <c r="AI105" s="240">
        <f>AI103-AI104</f>
        <v>1000000</v>
      </c>
      <c r="AJ105" s="240">
        <f>AJ103-AJ104</f>
        <v>1920000</v>
      </c>
      <c r="AK105" s="240"/>
      <c r="AL105" s="240">
        <f>AL103-AL104</f>
        <v>65000</v>
      </c>
      <c r="AM105" s="240">
        <f>AM103-AM104</f>
        <v>120000</v>
      </c>
      <c r="AN105" s="240"/>
      <c r="AO105" s="240">
        <f>AO103-AO104</f>
        <v>0</v>
      </c>
      <c r="AP105" s="240">
        <f>AP103-AP104</f>
        <v>0</v>
      </c>
      <c r="AQ105" s="310">
        <f>AJ103+AM103</f>
        <v>2045000</v>
      </c>
      <c r="AR105" s="240"/>
      <c r="AS105" s="240">
        <f>AS103-AS104</f>
        <v>420000</v>
      </c>
      <c r="AT105" s="240">
        <f>AT103-AT104</f>
        <v>751000</v>
      </c>
      <c r="AU105" s="240"/>
      <c r="AV105" s="240">
        <f>AV103-AV104</f>
        <v>165000</v>
      </c>
      <c r="AW105" s="240">
        <f>AW103-AW104</f>
        <v>302000</v>
      </c>
      <c r="AX105" s="240"/>
      <c r="AY105" s="240">
        <f>AY103-AY104</f>
        <v>0</v>
      </c>
      <c r="AZ105" s="240">
        <f>AZ103-AZ104</f>
        <v>0</v>
      </c>
      <c r="BA105" s="310">
        <f>AT103+AW103</f>
        <v>1150000</v>
      </c>
      <c r="BB105" s="240"/>
      <c r="BC105" s="240">
        <f>BC103-BC104</f>
        <v>840000</v>
      </c>
      <c r="BD105" s="240">
        <f>BD103-BD104</f>
        <v>1608000</v>
      </c>
      <c r="BE105" s="240"/>
      <c r="BF105" s="240">
        <f>BF103-BF104</f>
        <v>430000</v>
      </c>
      <c r="BG105" s="240">
        <f>BG103-BG104</f>
        <v>801000</v>
      </c>
      <c r="BH105" s="240"/>
      <c r="BI105" s="240">
        <f>BI103-BI104</f>
        <v>0</v>
      </c>
      <c r="BJ105" s="240">
        <f>BJ103-BJ104</f>
        <v>0</v>
      </c>
      <c r="BK105" s="310">
        <f>BD103+BG103</f>
        <v>2460000</v>
      </c>
      <c r="BL105" s="240"/>
      <c r="BM105" s="240">
        <f>BM103-BM104</f>
        <v>995000</v>
      </c>
      <c r="BN105" s="240">
        <f>BN103-BN104</f>
        <v>1853000</v>
      </c>
      <c r="BO105" s="240"/>
      <c r="BP105" s="240">
        <f>BP103-BP104</f>
        <v>805000</v>
      </c>
      <c r="BQ105" s="240">
        <f>BQ103-BQ104</f>
        <v>1476000</v>
      </c>
      <c r="BR105" s="240"/>
      <c r="BS105" s="240">
        <f>BS103-BS104</f>
        <v>0</v>
      </c>
      <c r="BT105" s="240">
        <f>BT103-BT104</f>
        <v>0</v>
      </c>
      <c r="BU105" s="310">
        <f>BN103+BQ103+BT103</f>
        <v>3403000</v>
      </c>
      <c r="BV105" s="240"/>
      <c r="BW105" s="240">
        <f>BW103-BW104</f>
        <v>530000</v>
      </c>
      <c r="BX105" s="240">
        <f>BX103-BX104</f>
        <v>1000000</v>
      </c>
      <c r="BY105" s="240"/>
      <c r="BZ105" s="240">
        <f>BZ103-BZ104</f>
        <v>345000</v>
      </c>
      <c r="CA105" s="240">
        <f>CA103-CA104</f>
        <v>670000</v>
      </c>
      <c r="CB105" s="240"/>
      <c r="CC105" s="240">
        <f>CC103-CC104</f>
        <v>140000</v>
      </c>
      <c r="CD105" s="240">
        <f>CD103-CD104</f>
        <v>280000</v>
      </c>
      <c r="CE105" s="310">
        <f>BX103+CA103+CD103</f>
        <v>1990000</v>
      </c>
      <c r="CF105" s="240"/>
      <c r="CG105" s="240">
        <f>CG103-CG104</f>
        <v>1335000</v>
      </c>
      <c r="CH105" s="240">
        <f>CH103-CH104</f>
        <v>2409000</v>
      </c>
      <c r="CI105" s="240"/>
      <c r="CJ105" s="240">
        <f>CJ103-CJ104</f>
        <v>1435000</v>
      </c>
      <c r="CK105" s="240">
        <f>CK103-CK104</f>
        <v>2645000</v>
      </c>
      <c r="CL105" s="240"/>
      <c r="CM105" s="240">
        <f>CM103-CM104</f>
        <v>0</v>
      </c>
      <c r="CN105" s="240">
        <f>CN103-CN104</f>
        <v>0</v>
      </c>
      <c r="CO105" s="310">
        <f>CH103+CK103+CN103</f>
        <v>5134000</v>
      </c>
      <c r="CP105" s="240"/>
      <c r="CQ105" s="240">
        <f>CQ103-CQ104</f>
        <v>2115000</v>
      </c>
      <c r="CR105" s="240">
        <f>CR103-CR104</f>
        <v>3870000</v>
      </c>
      <c r="CS105" s="240"/>
      <c r="CT105" s="240">
        <f>CT103-CT104</f>
        <v>750000</v>
      </c>
      <c r="CU105" s="240">
        <f>CU103-CU104</f>
        <v>1375000</v>
      </c>
      <c r="CV105" s="240"/>
      <c r="CW105" s="240">
        <f>CW103-CW104</f>
        <v>150000</v>
      </c>
      <c r="CX105" s="240">
        <f>CX103-CX104</f>
        <v>160000</v>
      </c>
      <c r="CY105" s="310">
        <f>CR103+CU103+CX103</f>
        <v>5645000</v>
      </c>
      <c r="CZ105" s="240"/>
      <c r="DA105" s="240">
        <f>DA103-DA104</f>
        <v>950000</v>
      </c>
      <c r="DB105" s="240">
        <f>DB103-DB104</f>
        <v>1820000</v>
      </c>
      <c r="DC105" s="240"/>
      <c r="DD105" s="240">
        <f>DD103-DD104</f>
        <v>390000</v>
      </c>
      <c r="DE105" s="240">
        <f>DE103-DE104</f>
        <v>724300</v>
      </c>
      <c r="DF105" s="240"/>
      <c r="DG105" s="240">
        <f>DG103-DG104</f>
        <v>0</v>
      </c>
      <c r="DH105" s="240">
        <f>DH103-DH104</f>
        <v>0</v>
      </c>
      <c r="DI105" s="310">
        <f>DB103+DE103+DH103</f>
        <v>2575000</v>
      </c>
      <c r="DJ105" s="240"/>
      <c r="DK105" s="240">
        <f>DK103-DK104</f>
        <v>375000</v>
      </c>
      <c r="DL105" s="240">
        <f>DL103-DL104</f>
        <v>720000</v>
      </c>
      <c r="DM105" s="240"/>
      <c r="DN105" s="240">
        <f>DN103-DN104</f>
        <v>35000</v>
      </c>
      <c r="DO105" s="240">
        <f>DO103-DO104</f>
        <v>75000</v>
      </c>
      <c r="DP105" s="240"/>
      <c r="DQ105" s="240">
        <f>DQ103-DQ104</f>
        <v>0</v>
      </c>
      <c r="DR105" s="240">
        <f>DR103-DR104</f>
        <v>0</v>
      </c>
      <c r="DS105" s="310">
        <f>DL103+DO103+DR103</f>
        <v>795000</v>
      </c>
      <c r="DT105" s="240"/>
      <c r="DU105" s="240">
        <f>DU103-DU104</f>
        <v>1465000</v>
      </c>
      <c r="DV105" s="240">
        <f>DV103-DV104</f>
        <v>2723000</v>
      </c>
      <c r="DW105" s="240"/>
      <c r="DX105" s="240">
        <f>DX103-DX104</f>
        <v>0</v>
      </c>
      <c r="DY105" s="240">
        <f>DY103-DY104</f>
        <v>0</v>
      </c>
      <c r="DZ105" s="240"/>
      <c r="EA105" s="240">
        <f>EA103-EA104</f>
        <v>245000</v>
      </c>
      <c r="EB105" s="240">
        <f>EB103-EB104</f>
        <v>475000</v>
      </c>
      <c r="EC105" s="310">
        <f>DV103+DY103+EB103</f>
        <v>3228000</v>
      </c>
      <c r="ED105" s="240"/>
      <c r="EE105" s="240">
        <f>EE103-EE104</f>
        <v>1010000</v>
      </c>
      <c r="EF105" s="240">
        <f>EF103-EF104</f>
        <v>1900000</v>
      </c>
      <c r="EG105" s="240"/>
      <c r="EH105" s="240">
        <f>EH103-EH104</f>
        <v>115000</v>
      </c>
      <c r="EI105" s="240">
        <f>EI103-EI104</f>
        <v>220000</v>
      </c>
      <c r="EJ105" s="240"/>
      <c r="EK105" s="240">
        <f>EK103-EK104</f>
        <v>160000</v>
      </c>
      <c r="EL105" s="240">
        <f>EL103-EL104</f>
        <v>280000</v>
      </c>
      <c r="EM105" s="310">
        <f>EF103+EI103+EL103</f>
        <v>2420000</v>
      </c>
      <c r="EN105" s="240"/>
      <c r="EO105" s="240">
        <f>EO103-EO104</f>
        <v>1405000</v>
      </c>
      <c r="EP105" s="240">
        <f>EP103-EP104</f>
        <v>2680000</v>
      </c>
      <c r="EQ105" s="240"/>
      <c r="ER105" s="240">
        <f>ER103-ER104</f>
        <v>160000</v>
      </c>
      <c r="ES105" s="240">
        <f>ES103-ES104</f>
        <v>300000</v>
      </c>
      <c r="ET105" s="240"/>
      <c r="EU105" s="240">
        <f>EU103-EU104</f>
        <v>0</v>
      </c>
      <c r="EV105" s="240">
        <f>EV103-EV104</f>
        <v>0</v>
      </c>
      <c r="EW105" s="310">
        <f>EP103+ES103+EV103</f>
        <v>3030000</v>
      </c>
      <c r="EX105" s="240"/>
      <c r="EY105" s="240">
        <f>EY103-EY104</f>
        <v>580000</v>
      </c>
      <c r="EZ105" s="240">
        <f>EZ103-EZ104</f>
        <v>1145000</v>
      </c>
      <c r="FA105" s="240"/>
      <c r="FB105" s="240">
        <f>FB103-FB104</f>
        <v>685000</v>
      </c>
      <c r="FC105" s="240">
        <f>FC103-FC104</f>
        <v>1248000</v>
      </c>
      <c r="FD105" s="240"/>
      <c r="FE105" s="240">
        <f>FE103-FE104</f>
        <v>0</v>
      </c>
      <c r="FF105" s="240">
        <f>FF103-FF104</f>
        <v>0</v>
      </c>
      <c r="FG105" s="310">
        <f>EZ103+FC103+FF103</f>
        <v>2433000</v>
      </c>
      <c r="FH105" s="240"/>
      <c r="FI105" s="240">
        <f>FI103-FI104</f>
        <v>650000</v>
      </c>
      <c r="FJ105" s="240">
        <f>FJ103-FJ104</f>
        <v>1230000</v>
      </c>
      <c r="FK105" s="240"/>
      <c r="FL105" s="240">
        <f>FL103-FL104</f>
        <v>0</v>
      </c>
      <c r="FM105" s="240">
        <f>FM103-FM104</f>
        <v>0</v>
      </c>
      <c r="FN105" s="240"/>
      <c r="FO105" s="240">
        <f>FO103-FO104</f>
        <v>0</v>
      </c>
      <c r="FP105" s="240">
        <f>FP103-FP104</f>
        <v>0</v>
      </c>
      <c r="FQ105" s="310">
        <f>FJ103+FM103+FP103</f>
        <v>1230000</v>
      </c>
      <c r="FR105" s="240"/>
      <c r="FS105" s="240">
        <f>FS103-FS104</f>
        <v>765000</v>
      </c>
      <c r="FT105" s="240">
        <f>FT103-FT104</f>
        <v>1480000</v>
      </c>
      <c r="FU105" s="240"/>
      <c r="FV105" s="240">
        <f>FV103-FV104</f>
        <v>90000</v>
      </c>
      <c r="FW105" s="240">
        <f>FW103-FW104</f>
        <v>200000</v>
      </c>
      <c r="FX105" s="240"/>
      <c r="FY105" s="240">
        <f>FY103-FY104</f>
        <v>0</v>
      </c>
      <c r="FZ105" s="240">
        <f>FZ103-FZ104</f>
        <v>0</v>
      </c>
      <c r="GA105" s="310">
        <f>FT103+FW103+FZ103</f>
        <v>1700000</v>
      </c>
      <c r="GB105" s="240"/>
      <c r="GC105" s="240">
        <f>GC103-GC104</f>
        <v>1305000</v>
      </c>
      <c r="GD105" s="240">
        <f>GD103-GD104</f>
        <v>2445000</v>
      </c>
      <c r="GE105" s="240"/>
      <c r="GF105" s="240">
        <f>GF103-GF104</f>
        <v>870000</v>
      </c>
      <c r="GG105" s="240">
        <f>GG103-GG104</f>
        <v>1542000</v>
      </c>
      <c r="GH105" s="240"/>
      <c r="GI105" s="240">
        <f>GI103-GI104</f>
        <v>0</v>
      </c>
      <c r="GJ105" s="240">
        <f>GJ103-GJ104</f>
        <v>0</v>
      </c>
      <c r="GK105" s="310">
        <f>GD103+GG103+GJ103</f>
        <v>4095000</v>
      </c>
      <c r="GL105" s="240"/>
      <c r="GM105" s="240">
        <f>GM103-GM104</f>
        <v>825000</v>
      </c>
      <c r="GN105" s="240">
        <f>GN103-GN104</f>
        <v>1573000</v>
      </c>
      <c r="GO105" s="240"/>
      <c r="GP105" s="240">
        <f>GP103-GP104</f>
        <v>300000</v>
      </c>
      <c r="GQ105" s="240">
        <f>GQ103-GQ104</f>
        <v>565000</v>
      </c>
      <c r="GR105" s="240"/>
      <c r="GS105" s="240">
        <f>GS103-GS104</f>
        <v>0</v>
      </c>
      <c r="GT105" s="240">
        <f>GT103-GT104</f>
        <v>0</v>
      </c>
      <c r="GU105" s="310">
        <f>GN103+GQ103+GT103</f>
        <v>2138000</v>
      </c>
      <c r="GV105" s="240"/>
      <c r="GW105" s="240">
        <f>GW103-GW104</f>
        <v>1100000</v>
      </c>
      <c r="GX105" s="240">
        <f>GX103-GX104</f>
        <v>2065000</v>
      </c>
      <c r="GY105" s="240"/>
      <c r="GZ105" s="240">
        <f>GZ103-GZ104</f>
        <v>305000</v>
      </c>
      <c r="HA105" s="240">
        <f>HA103-HA104</f>
        <v>560000</v>
      </c>
      <c r="HB105" s="240"/>
      <c r="HC105" s="240">
        <f>HC103-HC104</f>
        <v>0</v>
      </c>
      <c r="HD105" s="240">
        <f>HD103-HD104</f>
        <v>0</v>
      </c>
      <c r="HE105" s="310">
        <f>GX103+HA103+HD103</f>
        <v>2665000</v>
      </c>
      <c r="HF105" s="240"/>
      <c r="HG105" s="240">
        <f>HG103-HG104</f>
        <v>0</v>
      </c>
      <c r="HH105" s="240">
        <f>HH103-HH104</f>
        <v>0</v>
      </c>
      <c r="HI105" s="240"/>
      <c r="HJ105" s="240">
        <f>HJ103-HJ104</f>
        <v>0</v>
      </c>
      <c r="HK105" s="240">
        <f>HK103-HK104</f>
        <v>0</v>
      </c>
      <c r="HL105" s="240"/>
      <c r="HM105" s="240">
        <f>HM103-HM104</f>
        <v>0</v>
      </c>
      <c r="HN105" s="240">
        <f>HN103-HN104</f>
        <v>0</v>
      </c>
      <c r="HO105" s="310">
        <f>HH103+HK103+HN103</f>
        <v>0</v>
      </c>
      <c r="HP105" s="240"/>
      <c r="HQ105" s="240">
        <f>HQ103-HQ104</f>
        <v>1430000</v>
      </c>
      <c r="HR105" s="240">
        <f>HR103-HR104</f>
        <v>2632000</v>
      </c>
      <c r="HS105" s="240"/>
      <c r="HT105" s="240">
        <f>HT103-HT104</f>
        <v>115000</v>
      </c>
      <c r="HU105" s="240">
        <f>HU103-HU104</f>
        <v>203000</v>
      </c>
      <c r="HV105" s="240"/>
      <c r="HW105" s="240">
        <f>HW103-HW104</f>
        <v>0</v>
      </c>
      <c r="HX105" s="240">
        <f>HX103-HX104</f>
        <v>0</v>
      </c>
      <c r="HY105" s="310">
        <f>HR103+HU103+HX103</f>
        <v>2910000</v>
      </c>
      <c r="HZ105" s="240"/>
      <c r="IA105" s="240">
        <f>IA103-IA104</f>
        <v>1490000</v>
      </c>
      <c r="IB105" s="240">
        <f>IB103-IB104</f>
        <v>2832000</v>
      </c>
      <c r="IC105" s="240"/>
      <c r="ID105" s="240">
        <f>ID103-ID104</f>
        <v>635000</v>
      </c>
      <c r="IE105" s="240">
        <f>IE103-IE104</f>
        <v>1180000</v>
      </c>
      <c r="IF105" s="240"/>
      <c r="IG105" s="240">
        <f>IG103-IG104</f>
        <v>0</v>
      </c>
      <c r="IH105" s="240">
        <f>IH103-IH104</f>
        <v>0</v>
      </c>
      <c r="II105" s="310">
        <f>IB103+IE103+IH103</f>
        <v>4095000</v>
      </c>
      <c r="IJ105" s="240"/>
      <c r="IK105" s="240">
        <f>IK103-IK104</f>
        <v>1470000</v>
      </c>
      <c r="IL105" s="240">
        <f>IL103-IL104</f>
        <v>2777000</v>
      </c>
      <c r="IM105" s="240"/>
      <c r="IN105" s="240">
        <f>IN103-IN104</f>
        <v>1020000</v>
      </c>
      <c r="IO105" s="240">
        <f>IO103-IO104</f>
        <v>1825000</v>
      </c>
      <c r="IP105" s="240"/>
      <c r="IQ105" s="240">
        <f>IQ103-IQ104</f>
        <v>0</v>
      </c>
      <c r="IR105" s="240">
        <f>IR103-IR104</f>
        <v>0</v>
      </c>
      <c r="IS105" s="310">
        <f>IL103+IO103+IR103</f>
        <v>4670000</v>
      </c>
      <c r="IT105" s="240"/>
      <c r="IU105" s="240">
        <f>IU103-IU104</f>
        <v>275000</v>
      </c>
      <c r="IV105" s="240">
        <f>IV103-IV104</f>
        <v>545000</v>
      </c>
      <c r="IW105" s="240"/>
      <c r="IX105" s="240">
        <f>IX103-IX104</f>
        <v>230000</v>
      </c>
      <c r="IY105" s="240">
        <f>IY103-IY104</f>
        <v>400000</v>
      </c>
      <c r="IZ105" s="240"/>
      <c r="JA105" s="240">
        <f>JA103-JA104</f>
        <v>0</v>
      </c>
      <c r="JB105" s="240">
        <f>JB103-JB104</f>
        <v>0</v>
      </c>
      <c r="JC105" s="310">
        <f>IV103+IY103+JB103</f>
        <v>980000</v>
      </c>
      <c r="JD105" s="240"/>
      <c r="JE105" s="240">
        <f>JE103-JE104</f>
        <v>720000</v>
      </c>
      <c r="JF105" s="240">
        <f>JF103-JF104</f>
        <v>1360000</v>
      </c>
      <c r="JG105" s="240"/>
      <c r="JH105" s="240">
        <f>JH103-JH104</f>
        <v>430000</v>
      </c>
      <c r="JI105" s="240">
        <f>JI103-JI104</f>
        <v>795000</v>
      </c>
      <c r="JJ105" s="240"/>
      <c r="JK105" s="240">
        <f>JK103-JK104</f>
        <v>0</v>
      </c>
      <c r="JL105" s="240">
        <f>JL103-JL104</f>
        <v>0</v>
      </c>
      <c r="JM105" s="310">
        <f>JF103+JI103+JL103</f>
        <v>2195000</v>
      </c>
      <c r="JN105" s="240"/>
      <c r="JO105" s="240">
        <f>JO103-JO104</f>
        <v>1125000</v>
      </c>
      <c r="JP105" s="240">
        <f>JP103-JP104</f>
        <v>2093000</v>
      </c>
      <c r="JQ105" s="240"/>
      <c r="JR105" s="240">
        <f>JR103-JR104</f>
        <v>400000</v>
      </c>
      <c r="JS105" s="240">
        <f>JS103-JS104</f>
        <v>760000</v>
      </c>
      <c r="JT105" s="240"/>
      <c r="JU105" s="240">
        <f>JU103-JU104</f>
        <v>65000</v>
      </c>
      <c r="JV105" s="240">
        <f>JV103-JV104</f>
        <v>65000</v>
      </c>
      <c r="JW105" s="310">
        <f>JP103+JS103+JV103</f>
        <v>2973000</v>
      </c>
      <c r="JX105" s="240"/>
      <c r="JY105" s="240">
        <f>JY103-JY104</f>
        <v>685000</v>
      </c>
      <c r="JZ105" s="240">
        <f>JZ103-JZ104</f>
        <v>1300000</v>
      </c>
      <c r="KA105" s="240"/>
      <c r="KB105" s="240">
        <f>KB103-KB104</f>
        <v>460000</v>
      </c>
      <c r="KC105" s="240">
        <f>KC103-KC104</f>
        <v>817000</v>
      </c>
      <c r="KD105" s="240"/>
      <c r="KE105" s="240">
        <f>KE103-KE104</f>
        <v>0</v>
      </c>
      <c r="KF105" s="240">
        <f>KF103-KF104</f>
        <v>0</v>
      </c>
      <c r="KG105" s="310">
        <f>JZ103+KC103+KF103</f>
        <v>2150000</v>
      </c>
      <c r="KH105" s="240"/>
      <c r="KI105" s="240">
        <f>KI103-KI104</f>
        <v>0</v>
      </c>
      <c r="KJ105" s="240">
        <f>KJ103-KJ104</f>
        <v>0</v>
      </c>
      <c r="KK105" s="240"/>
      <c r="KL105" s="240">
        <f>KL103-KL104</f>
        <v>0</v>
      </c>
      <c r="KM105" s="240">
        <f>KM103-KM104</f>
        <v>0</v>
      </c>
      <c r="KN105" s="240"/>
      <c r="KO105" s="240">
        <f>KO103-KO104</f>
        <v>0</v>
      </c>
      <c r="KP105" s="240">
        <f>KP103-KP104</f>
        <v>0</v>
      </c>
      <c r="KQ105" s="310">
        <f>KJ103+KM103+KP103</f>
        <v>0</v>
      </c>
      <c r="KR105" s="240"/>
      <c r="KS105" s="240">
        <f>KS103-KS104</f>
        <v>0</v>
      </c>
      <c r="KT105" s="240">
        <f>KT103-KT104</f>
        <v>0</v>
      </c>
      <c r="KU105" s="240"/>
      <c r="KV105" s="240">
        <f>KV103-KV104</f>
        <v>0</v>
      </c>
      <c r="KW105" s="240">
        <f>KW103-KW104</f>
        <v>0</v>
      </c>
      <c r="KX105" s="240"/>
      <c r="KY105" s="240">
        <f>KY103-KY104</f>
        <v>0</v>
      </c>
      <c r="KZ105" s="240">
        <f>KZ103-KZ104</f>
        <v>0</v>
      </c>
      <c r="LA105" s="310">
        <f>KT103+KW103+KZ103</f>
        <v>0</v>
      </c>
      <c r="LD105" s="145">
        <f>LD103-LD104+LC113+LC114+LC115</f>
        <v>72836300</v>
      </c>
    </row>
    <row r="106" spans="1:318" x14ac:dyDescent="0.25">
      <c r="A106" s="125"/>
      <c r="B106" s="126"/>
      <c r="C106" s="86"/>
      <c r="D106" s="129"/>
      <c r="E106" s="235"/>
      <c r="F106" s="235"/>
      <c r="G106" s="235"/>
      <c r="H106" s="235"/>
      <c r="I106" s="235"/>
      <c r="J106" s="235"/>
      <c r="K106" s="235"/>
      <c r="L106" s="235"/>
      <c r="M106" s="236"/>
      <c r="N106" s="129"/>
      <c r="O106" s="235"/>
      <c r="P106" s="235"/>
      <c r="Q106" s="235"/>
      <c r="R106" s="235"/>
      <c r="S106" s="235"/>
      <c r="T106" s="235"/>
      <c r="U106" s="235"/>
      <c r="V106" s="235"/>
      <c r="W106" s="236"/>
      <c r="X106" s="129"/>
      <c r="Y106" s="235"/>
      <c r="Z106" s="235"/>
      <c r="AA106" s="235"/>
      <c r="AB106" s="235"/>
      <c r="AC106" s="235"/>
      <c r="AD106" s="235"/>
      <c r="AE106" s="235"/>
      <c r="AF106" s="235"/>
      <c r="AG106" s="236"/>
      <c r="AH106" s="129"/>
      <c r="AI106" s="235"/>
      <c r="AJ106" s="235"/>
      <c r="AK106" s="235"/>
      <c r="AL106" s="235"/>
      <c r="AM106" s="235"/>
      <c r="AN106" s="235"/>
      <c r="AO106" s="235"/>
      <c r="AP106" s="235"/>
      <c r="AQ106" s="236"/>
      <c r="AR106" s="129"/>
      <c r="AS106" s="235"/>
      <c r="AT106" s="235"/>
      <c r="AU106" s="235"/>
      <c r="AV106" s="235"/>
      <c r="AW106" s="235"/>
      <c r="AX106" s="235"/>
      <c r="AY106" s="235"/>
      <c r="AZ106" s="235"/>
      <c r="BA106" s="236"/>
      <c r="BB106" s="129"/>
      <c r="BC106" s="235"/>
      <c r="BD106" s="235"/>
      <c r="BE106" s="235"/>
      <c r="BF106" s="235"/>
      <c r="BG106" s="235"/>
      <c r="BH106" s="235"/>
      <c r="BI106" s="235"/>
      <c r="BJ106" s="235"/>
      <c r="BK106" s="236"/>
      <c r="BL106" s="129"/>
      <c r="BM106" s="235"/>
      <c r="BN106" s="235"/>
      <c r="BO106" s="235"/>
      <c r="BP106" s="235"/>
      <c r="BQ106" s="235"/>
      <c r="BR106" s="235"/>
      <c r="BS106" s="235"/>
      <c r="BT106" s="235"/>
      <c r="BU106" s="236"/>
      <c r="BV106" s="129"/>
      <c r="BW106" s="235"/>
      <c r="BX106" s="235"/>
      <c r="BY106" s="235"/>
      <c r="BZ106" s="235"/>
      <c r="CA106" s="235"/>
      <c r="CB106" s="235"/>
      <c r="CC106" s="235"/>
      <c r="CD106" s="235"/>
      <c r="CE106" s="236"/>
      <c r="CF106" s="129"/>
      <c r="CG106" s="235"/>
      <c r="CH106" s="235"/>
      <c r="CI106" s="235"/>
      <c r="CJ106" s="235"/>
      <c r="CK106" s="235"/>
      <c r="CL106" s="235"/>
      <c r="CM106" s="235"/>
      <c r="CN106" s="235"/>
      <c r="CO106" s="236"/>
      <c r="CP106" s="129"/>
      <c r="CQ106" s="235"/>
      <c r="CR106" s="235"/>
      <c r="CS106" s="235"/>
      <c r="CT106" s="235"/>
      <c r="CU106" s="235"/>
      <c r="CV106" s="235"/>
      <c r="CW106" s="235"/>
      <c r="CX106" s="235"/>
      <c r="CY106" s="236"/>
      <c r="CZ106" s="129"/>
      <c r="DA106" s="235"/>
      <c r="DB106" s="235"/>
      <c r="DC106" s="235"/>
      <c r="DD106" s="235"/>
      <c r="DE106" s="235"/>
      <c r="DF106" s="235"/>
      <c r="DG106" s="235"/>
      <c r="DH106" s="235"/>
      <c r="DI106" s="236"/>
      <c r="DJ106" s="129"/>
      <c r="DK106" s="235"/>
      <c r="DL106" s="235"/>
      <c r="DM106" s="235"/>
      <c r="DN106" s="235"/>
      <c r="DO106" s="235"/>
      <c r="DP106" s="235"/>
      <c r="DQ106" s="235"/>
      <c r="DR106" s="235"/>
      <c r="DS106" s="236"/>
      <c r="DT106" s="129"/>
      <c r="DU106" s="235"/>
      <c r="DV106" s="235"/>
      <c r="DW106" s="235"/>
      <c r="DX106" s="235"/>
      <c r="DY106" s="235"/>
      <c r="DZ106" s="235"/>
      <c r="EA106" s="235"/>
      <c r="EB106" s="235"/>
      <c r="EC106" s="236"/>
      <c r="ED106" s="129"/>
      <c r="EE106" s="235"/>
      <c r="EF106" s="235"/>
      <c r="EG106" s="235"/>
      <c r="EH106" s="235"/>
      <c r="EI106" s="235"/>
      <c r="EJ106" s="235"/>
      <c r="EK106" s="235"/>
      <c r="EL106" s="235"/>
      <c r="EM106" s="236"/>
      <c r="EN106" s="129"/>
      <c r="EO106" s="235"/>
      <c r="EP106" s="235"/>
      <c r="EQ106" s="235"/>
      <c r="ER106" s="235"/>
      <c r="ES106" s="235"/>
      <c r="ET106" s="235"/>
      <c r="EU106" s="235"/>
      <c r="EV106" s="235"/>
      <c r="EW106" s="236"/>
      <c r="EX106" s="129"/>
      <c r="EY106" s="235"/>
      <c r="EZ106" s="235"/>
      <c r="FA106" s="235"/>
      <c r="FB106" s="235"/>
      <c r="FC106" s="235"/>
      <c r="FD106" s="235"/>
      <c r="FE106" s="235"/>
      <c r="FF106" s="235"/>
      <c r="FG106" s="236"/>
      <c r="FH106" s="129"/>
      <c r="FI106" s="235"/>
      <c r="FJ106" s="235"/>
      <c r="FK106" s="235"/>
      <c r="FL106" s="235"/>
      <c r="FM106" s="235"/>
      <c r="FN106" s="235"/>
      <c r="FO106" s="235"/>
      <c r="FP106" s="235"/>
      <c r="FQ106" s="236"/>
      <c r="FR106" s="129"/>
      <c r="FS106" s="235"/>
      <c r="FT106" s="235"/>
      <c r="FU106" s="235"/>
      <c r="FV106" s="235"/>
      <c r="FW106" s="235"/>
      <c r="FX106" s="235"/>
      <c r="FY106" s="235"/>
      <c r="FZ106" s="235"/>
      <c r="GA106" s="236"/>
      <c r="GB106" s="129"/>
      <c r="GC106" s="235"/>
      <c r="GD106" s="235"/>
      <c r="GE106" s="235"/>
      <c r="GF106" s="235"/>
      <c r="GG106" s="235"/>
      <c r="GH106" s="235"/>
      <c r="GI106" s="235"/>
      <c r="GJ106" s="235"/>
      <c r="GK106" s="236"/>
      <c r="GL106" s="129"/>
      <c r="GM106" s="235"/>
      <c r="GN106" s="235"/>
      <c r="GO106" s="235"/>
      <c r="GP106" s="235"/>
      <c r="GQ106" s="235"/>
      <c r="GR106" s="235"/>
      <c r="GS106" s="235"/>
      <c r="GT106" s="235"/>
      <c r="GU106" s="236"/>
      <c r="GV106" s="129"/>
      <c r="GW106" s="235"/>
      <c r="GX106" s="235"/>
      <c r="GY106" s="235"/>
      <c r="GZ106" s="235"/>
      <c r="HA106" s="235"/>
      <c r="HB106" s="235"/>
      <c r="HC106" s="235"/>
      <c r="HD106" s="235"/>
      <c r="HE106" s="236"/>
      <c r="HF106" s="129"/>
      <c r="HG106" s="235"/>
      <c r="HH106" s="235"/>
      <c r="HI106" s="235"/>
      <c r="HJ106" s="235"/>
      <c r="HK106" s="235"/>
      <c r="HL106" s="235"/>
      <c r="HM106" s="235"/>
      <c r="HN106" s="235"/>
      <c r="HO106" s="236"/>
      <c r="HP106" s="129"/>
      <c r="HQ106" s="235"/>
      <c r="HR106" s="235"/>
      <c r="HS106" s="235"/>
      <c r="HT106" s="235"/>
      <c r="HU106" s="235"/>
      <c r="HV106" s="235"/>
      <c r="HW106" s="235"/>
      <c r="HX106" s="235"/>
      <c r="HY106" s="236"/>
      <c r="HZ106" s="129"/>
      <c r="IA106" s="235"/>
      <c r="IB106" s="235"/>
      <c r="IC106" s="235"/>
      <c r="ID106" s="235"/>
      <c r="IE106" s="235"/>
      <c r="IF106" s="235"/>
      <c r="IG106" s="235"/>
      <c r="IH106" s="235"/>
      <c r="II106" s="236"/>
      <c r="IJ106" s="129"/>
      <c r="IK106" s="235"/>
      <c r="IL106" s="235"/>
      <c r="IM106" s="235"/>
      <c r="IN106" s="235"/>
      <c r="IO106" s="235"/>
      <c r="IP106" s="235"/>
      <c r="IQ106" s="235"/>
      <c r="IR106" s="235"/>
      <c r="IS106" s="236"/>
      <c r="IT106" s="129"/>
      <c r="IU106" s="235"/>
      <c r="IV106" s="235"/>
      <c r="IW106" s="235"/>
      <c r="IX106" s="235"/>
      <c r="IY106" s="235"/>
      <c r="IZ106" s="235"/>
      <c r="JA106" s="235"/>
      <c r="JB106" s="235"/>
      <c r="JC106" s="236"/>
      <c r="JD106" s="129"/>
      <c r="JE106" s="235"/>
      <c r="JF106" s="235"/>
      <c r="JG106" s="235"/>
      <c r="JH106" s="235"/>
      <c r="JI106" s="235"/>
      <c r="JJ106" s="235"/>
      <c r="JK106" s="235"/>
      <c r="JL106" s="235"/>
      <c r="JM106" s="236"/>
      <c r="JN106" s="129"/>
      <c r="JO106" s="235"/>
      <c r="JP106" s="235"/>
      <c r="JQ106" s="235"/>
      <c r="JR106" s="235"/>
      <c r="JS106" s="235"/>
      <c r="JT106" s="235"/>
      <c r="JU106" s="235"/>
      <c r="JV106" s="235"/>
      <c r="JW106" s="236"/>
      <c r="JX106" s="129"/>
      <c r="JY106" s="235"/>
      <c r="JZ106" s="235"/>
      <c r="KA106" s="235"/>
      <c r="KB106" s="235"/>
      <c r="KC106" s="235"/>
      <c r="KD106" s="235"/>
      <c r="KE106" s="235"/>
      <c r="KF106" s="235"/>
      <c r="KG106" s="236"/>
      <c r="KH106" s="129"/>
      <c r="KI106" s="235"/>
      <c r="KJ106" s="235"/>
      <c r="KK106" s="235"/>
      <c r="KL106" s="235"/>
      <c r="KM106" s="235"/>
      <c r="KN106" s="235"/>
      <c r="KO106" s="235"/>
      <c r="KP106" s="235"/>
      <c r="KQ106" s="236"/>
      <c r="KR106" s="129"/>
      <c r="KS106" s="235"/>
      <c r="KT106" s="235"/>
      <c r="KU106" s="235"/>
      <c r="KV106" s="235"/>
      <c r="KW106" s="235"/>
      <c r="KX106" s="235"/>
      <c r="KY106" s="235"/>
      <c r="KZ106" s="235"/>
      <c r="LA106" s="236"/>
      <c r="LD106" s="404">
        <f>LC108-LD105</f>
        <v>0</v>
      </c>
    </row>
    <row r="107" spans="1:318" x14ac:dyDescent="0.25">
      <c r="A107" s="674" t="s">
        <v>36</v>
      </c>
      <c r="B107" s="675"/>
      <c r="C107" s="87"/>
      <c r="D107" s="245">
        <f>E105+H105+K105</f>
        <v>790000</v>
      </c>
      <c r="E107" s="203"/>
      <c r="F107" s="203"/>
      <c r="G107" s="203"/>
      <c r="H107" s="203"/>
      <c r="I107" s="203"/>
      <c r="J107" s="203"/>
      <c r="K107" s="203"/>
      <c r="L107" s="203"/>
      <c r="M107" s="204"/>
      <c r="N107" s="245">
        <f>O105+R105+U105</f>
        <v>1470000</v>
      </c>
      <c r="O107" s="203"/>
      <c r="P107" s="203"/>
      <c r="Q107" s="203"/>
      <c r="R107" s="203"/>
      <c r="S107" s="203"/>
      <c r="T107" s="203"/>
      <c r="U107" s="203"/>
      <c r="V107" s="203"/>
      <c r="W107" s="204"/>
      <c r="X107" s="245">
        <f>Y105+AB105+AE105</f>
        <v>745000</v>
      </c>
      <c r="Y107" s="203"/>
      <c r="Z107" s="203"/>
      <c r="AA107" s="203"/>
      <c r="AB107" s="203"/>
      <c r="AC107" s="203"/>
      <c r="AD107" s="203"/>
      <c r="AE107" s="203"/>
      <c r="AF107" s="203"/>
      <c r="AG107" s="204"/>
      <c r="AH107" s="245">
        <f>AI105+AL105+AO105</f>
        <v>1065000</v>
      </c>
      <c r="AI107" s="203"/>
      <c r="AJ107" s="203"/>
      <c r="AK107" s="203"/>
      <c r="AL107" s="203"/>
      <c r="AM107" s="203"/>
      <c r="AN107" s="203"/>
      <c r="AO107" s="203"/>
      <c r="AP107" s="203"/>
      <c r="AQ107" s="204"/>
      <c r="AR107" s="245">
        <f>AS105+AV105+AY105</f>
        <v>585000</v>
      </c>
      <c r="AS107" s="203"/>
      <c r="AT107" s="203"/>
      <c r="AU107" s="203"/>
      <c r="AV107" s="203"/>
      <c r="AW107" s="203"/>
      <c r="AX107" s="203"/>
      <c r="AY107" s="203"/>
      <c r="AZ107" s="203"/>
      <c r="BA107" s="204"/>
      <c r="BB107" s="245">
        <f>BC105+BF105+BI105</f>
        <v>1270000</v>
      </c>
      <c r="BC107" s="203"/>
      <c r="BD107" s="203"/>
      <c r="BE107" s="203"/>
      <c r="BF107" s="203"/>
      <c r="BG107" s="203"/>
      <c r="BH107" s="203"/>
      <c r="BI107" s="203"/>
      <c r="BJ107" s="203"/>
      <c r="BK107" s="204"/>
      <c r="BL107" s="245">
        <f>BM105+BP105+BS105</f>
        <v>1800000</v>
      </c>
      <c r="BM107" s="203"/>
      <c r="BN107" s="203"/>
      <c r="BO107" s="203"/>
      <c r="BP107" s="203"/>
      <c r="BQ107" s="203"/>
      <c r="BR107" s="203"/>
      <c r="BS107" s="203"/>
      <c r="BT107" s="203"/>
      <c r="BU107" s="204"/>
      <c r="BV107" s="245">
        <f>BW105+BZ105+CC105</f>
        <v>1015000</v>
      </c>
      <c r="BW107" s="203"/>
      <c r="BX107" s="203"/>
      <c r="BY107" s="203"/>
      <c r="BZ107" s="203"/>
      <c r="CA107" s="203"/>
      <c r="CB107" s="203"/>
      <c r="CC107" s="203"/>
      <c r="CD107" s="203"/>
      <c r="CE107" s="204"/>
      <c r="CF107" s="245">
        <f>CG105+CJ105+CM105</f>
        <v>2770000</v>
      </c>
      <c r="CG107" s="203"/>
      <c r="CH107" s="203"/>
      <c r="CI107" s="203"/>
      <c r="CJ107" s="203"/>
      <c r="CK107" s="203"/>
      <c r="CL107" s="203"/>
      <c r="CM107" s="203"/>
      <c r="CN107" s="203"/>
      <c r="CO107" s="204"/>
      <c r="CP107" s="245">
        <f>CQ105+CT105+CW105</f>
        <v>3015000</v>
      </c>
      <c r="CQ107" s="203"/>
      <c r="CR107" s="203"/>
      <c r="CS107" s="203"/>
      <c r="CT107" s="203"/>
      <c r="CU107" s="203"/>
      <c r="CV107" s="203"/>
      <c r="CW107" s="203"/>
      <c r="CX107" s="203"/>
      <c r="CY107" s="204"/>
      <c r="CZ107" s="245">
        <f>DA105+DD105+DG105</f>
        <v>1340000</v>
      </c>
      <c r="DA107" s="203"/>
      <c r="DB107" s="203"/>
      <c r="DC107" s="203"/>
      <c r="DD107" s="203"/>
      <c r="DE107" s="203"/>
      <c r="DF107" s="203"/>
      <c r="DG107" s="203"/>
      <c r="DH107" s="203"/>
      <c r="DI107" s="204"/>
      <c r="DJ107" s="245">
        <f>DK105+DN105+DQ105</f>
        <v>410000</v>
      </c>
      <c r="DK107" s="203"/>
      <c r="DL107" s="203"/>
      <c r="DM107" s="203"/>
      <c r="DN107" s="203"/>
      <c r="DO107" s="203"/>
      <c r="DP107" s="203"/>
      <c r="DQ107" s="203"/>
      <c r="DR107" s="203"/>
      <c r="DS107" s="204"/>
      <c r="DT107" s="245">
        <f>DU105+DX105+EA105</f>
        <v>1710000</v>
      </c>
      <c r="DU107" s="203"/>
      <c r="DV107" s="203"/>
      <c r="DW107" s="203"/>
      <c r="DX107" s="203"/>
      <c r="DY107" s="203"/>
      <c r="DZ107" s="203"/>
      <c r="EA107" s="203"/>
      <c r="EB107" s="203"/>
      <c r="EC107" s="204"/>
      <c r="ED107" s="245">
        <f>EE105+EH105+EK105</f>
        <v>1285000</v>
      </c>
      <c r="EE107" s="203"/>
      <c r="EF107" s="203"/>
      <c r="EG107" s="203"/>
      <c r="EH107" s="203"/>
      <c r="EI107" s="203"/>
      <c r="EJ107" s="203"/>
      <c r="EK107" s="203"/>
      <c r="EL107" s="203"/>
      <c r="EM107" s="204"/>
      <c r="EN107" s="245">
        <f>EO105+ER105+EU105</f>
        <v>1565000</v>
      </c>
      <c r="EO107" s="203"/>
      <c r="EP107" s="203"/>
      <c r="EQ107" s="203"/>
      <c r="ER107" s="203"/>
      <c r="ES107" s="203"/>
      <c r="ET107" s="203"/>
      <c r="EU107" s="203"/>
      <c r="EV107" s="203"/>
      <c r="EW107" s="204"/>
      <c r="EX107" s="245">
        <f>EY105+FB105+FE105</f>
        <v>1265000</v>
      </c>
      <c r="EY107" s="203"/>
      <c r="EZ107" s="203"/>
      <c r="FA107" s="203"/>
      <c r="FB107" s="203"/>
      <c r="FC107" s="203"/>
      <c r="FD107" s="203"/>
      <c r="FE107" s="203"/>
      <c r="FF107" s="203"/>
      <c r="FG107" s="204"/>
      <c r="FH107" s="245">
        <f>FI105+FL105+FO105</f>
        <v>650000</v>
      </c>
      <c r="FI107" s="203"/>
      <c r="FJ107" s="203"/>
      <c r="FK107" s="203"/>
      <c r="FL107" s="203"/>
      <c r="FM107" s="203"/>
      <c r="FN107" s="203"/>
      <c r="FO107" s="203"/>
      <c r="FP107" s="203"/>
      <c r="FQ107" s="204"/>
      <c r="FR107" s="245">
        <f>FS105+FV105+FY105</f>
        <v>855000</v>
      </c>
      <c r="FS107" s="203"/>
      <c r="FT107" s="203"/>
      <c r="FU107" s="203"/>
      <c r="FV107" s="203"/>
      <c r="FW107" s="203"/>
      <c r="FX107" s="203"/>
      <c r="FY107" s="203"/>
      <c r="FZ107" s="203"/>
      <c r="GA107" s="204"/>
      <c r="GB107" s="245">
        <f>GC105+GF105+GI105</f>
        <v>2175000</v>
      </c>
      <c r="GC107" s="203"/>
      <c r="GD107" s="203"/>
      <c r="GE107" s="203"/>
      <c r="GF107" s="203"/>
      <c r="GG107" s="203"/>
      <c r="GH107" s="203"/>
      <c r="GI107" s="203"/>
      <c r="GJ107" s="203"/>
      <c r="GK107" s="204"/>
      <c r="GL107" s="245">
        <f>GM105+GP105+GS105</f>
        <v>1125000</v>
      </c>
      <c r="GM107" s="203"/>
      <c r="GN107" s="203"/>
      <c r="GO107" s="203"/>
      <c r="GP107" s="203"/>
      <c r="GQ107" s="203"/>
      <c r="GR107" s="203"/>
      <c r="GS107" s="203"/>
      <c r="GT107" s="203"/>
      <c r="GU107" s="204"/>
      <c r="GV107" s="245">
        <f>GW105+GZ105+HC105</f>
        <v>1405000</v>
      </c>
      <c r="GW107" s="203"/>
      <c r="GX107" s="203"/>
      <c r="GY107" s="203"/>
      <c r="GZ107" s="203"/>
      <c r="HA107" s="203"/>
      <c r="HB107" s="203"/>
      <c r="HC107" s="203"/>
      <c r="HD107" s="203"/>
      <c r="HE107" s="204"/>
      <c r="HF107" s="245">
        <f>HG105+HJ105+HM105</f>
        <v>0</v>
      </c>
      <c r="HG107" s="203"/>
      <c r="HH107" s="203"/>
      <c r="HI107" s="203"/>
      <c r="HJ107" s="203"/>
      <c r="HK107" s="203"/>
      <c r="HL107" s="203"/>
      <c r="HM107" s="203"/>
      <c r="HN107" s="203"/>
      <c r="HO107" s="204"/>
      <c r="HP107" s="245">
        <f>HQ105+HT105+HW105</f>
        <v>1545000</v>
      </c>
      <c r="HQ107" s="203"/>
      <c r="HR107" s="203"/>
      <c r="HS107" s="203"/>
      <c r="HT107" s="203"/>
      <c r="HU107" s="203"/>
      <c r="HV107" s="203"/>
      <c r="HW107" s="203"/>
      <c r="HX107" s="203"/>
      <c r="HY107" s="204"/>
      <c r="HZ107" s="245">
        <f>IA105+ID105+IG105</f>
        <v>2125000</v>
      </c>
      <c r="IA107" s="203"/>
      <c r="IB107" s="203"/>
      <c r="IC107" s="203"/>
      <c r="ID107" s="203"/>
      <c r="IE107" s="203"/>
      <c r="IF107" s="203"/>
      <c r="IG107" s="203"/>
      <c r="IH107" s="203"/>
      <c r="II107" s="204"/>
      <c r="IJ107" s="245">
        <f>IK105+IN105+IQ105</f>
        <v>2490000</v>
      </c>
      <c r="IK107" s="203"/>
      <c r="IL107" s="203"/>
      <c r="IM107" s="203"/>
      <c r="IN107" s="203"/>
      <c r="IO107" s="203"/>
      <c r="IP107" s="203"/>
      <c r="IQ107" s="203"/>
      <c r="IR107" s="203"/>
      <c r="IS107" s="204"/>
      <c r="IT107" s="245">
        <f>IU105+IX105+JA105</f>
        <v>505000</v>
      </c>
      <c r="IU107" s="203"/>
      <c r="IV107" s="203"/>
      <c r="IW107" s="203"/>
      <c r="IX107" s="203"/>
      <c r="IY107" s="203"/>
      <c r="IZ107" s="203"/>
      <c r="JA107" s="203"/>
      <c r="JB107" s="203"/>
      <c r="JC107" s="204"/>
      <c r="JD107" s="245">
        <f>JE105+JH105+JK105</f>
        <v>1150000</v>
      </c>
      <c r="JE107" s="203"/>
      <c r="JF107" s="203"/>
      <c r="JG107" s="203"/>
      <c r="JH107" s="203"/>
      <c r="JI107" s="203"/>
      <c r="JJ107" s="203"/>
      <c r="JK107" s="203"/>
      <c r="JL107" s="203"/>
      <c r="JM107" s="204"/>
      <c r="JN107" s="245">
        <f>JO105+JR105+JU105</f>
        <v>1590000</v>
      </c>
      <c r="JO107" s="203"/>
      <c r="JP107" s="203"/>
      <c r="JQ107" s="203"/>
      <c r="JR107" s="203"/>
      <c r="JS107" s="203"/>
      <c r="JT107" s="203"/>
      <c r="JU107" s="203"/>
      <c r="JV107" s="203"/>
      <c r="JW107" s="204"/>
      <c r="JX107" s="245">
        <f>JY105+KB105+KE105</f>
        <v>1145000</v>
      </c>
      <c r="JY107" s="203"/>
      <c r="JZ107" s="203"/>
      <c r="KA107" s="203"/>
      <c r="KB107" s="203"/>
      <c r="KC107" s="203"/>
      <c r="KD107" s="203"/>
      <c r="KE107" s="203"/>
      <c r="KF107" s="203"/>
      <c r="KG107" s="204"/>
      <c r="KH107" s="245">
        <f>KI105+KL105+KO105</f>
        <v>0</v>
      </c>
      <c r="KI107" s="203"/>
      <c r="KJ107" s="203"/>
      <c r="KK107" s="203"/>
      <c r="KL107" s="203"/>
      <c r="KM107" s="203"/>
      <c r="KN107" s="203"/>
      <c r="KO107" s="203"/>
      <c r="KP107" s="203"/>
      <c r="KQ107" s="204"/>
      <c r="KR107" s="245">
        <f>KS105+KV105+KY105</f>
        <v>0</v>
      </c>
      <c r="KS107" s="203"/>
      <c r="KT107" s="203"/>
      <c r="KU107" s="203"/>
      <c r="KV107" s="203"/>
      <c r="KW107" s="203"/>
      <c r="KX107" s="203"/>
      <c r="KY107" s="203"/>
      <c r="KZ107" s="203"/>
      <c r="LA107" s="204"/>
      <c r="LB107" s="321"/>
      <c r="LC107" s="274">
        <f t="shared" ref="LC107:LC112" si="714">SUM(D107:LB107)</f>
        <v>38860000</v>
      </c>
      <c r="LD107" s="100"/>
    </row>
    <row r="108" spans="1:318" x14ac:dyDescent="0.25">
      <c r="A108" s="676" t="s">
        <v>37</v>
      </c>
      <c r="B108" s="677"/>
      <c r="C108" s="544"/>
      <c r="D108" s="545">
        <f>F105+I105+L105+D113+D114</f>
        <v>1440000</v>
      </c>
      <c r="E108" s="254"/>
      <c r="F108" s="254"/>
      <c r="G108" s="254"/>
      <c r="H108" s="254"/>
      <c r="I108" s="254"/>
      <c r="J108" s="254"/>
      <c r="K108" s="254"/>
      <c r="L108" s="254"/>
      <c r="M108" s="255"/>
      <c r="N108" s="545">
        <f>P105+S105+V105+N113+N114</f>
        <v>2803000</v>
      </c>
      <c r="O108" s="254"/>
      <c r="P108" s="254"/>
      <c r="Q108" s="254"/>
      <c r="R108" s="254"/>
      <c r="S108" s="254"/>
      <c r="T108" s="254"/>
      <c r="U108" s="254"/>
      <c r="V108" s="254"/>
      <c r="W108" s="255"/>
      <c r="X108" s="545">
        <f>Z105+AC105+AF105+X113+X114</f>
        <v>1435000</v>
      </c>
      <c r="Y108" s="254"/>
      <c r="Z108" s="254"/>
      <c r="AA108" s="254"/>
      <c r="AB108" s="254"/>
      <c r="AC108" s="254"/>
      <c r="AD108" s="254"/>
      <c r="AE108" s="254"/>
      <c r="AF108" s="254"/>
      <c r="AG108" s="255"/>
      <c r="AH108" s="545">
        <f>AJ105+AM105+AP105+AH113+AH114</f>
        <v>2050000</v>
      </c>
      <c r="AI108" s="254"/>
      <c r="AJ108" s="254"/>
      <c r="AK108" s="254"/>
      <c r="AL108" s="254"/>
      <c r="AM108" s="254"/>
      <c r="AN108" s="254"/>
      <c r="AO108" s="254"/>
      <c r="AP108" s="254"/>
      <c r="AQ108" s="255"/>
      <c r="AR108" s="545">
        <f>AT105+AW105+AZ105+AR113+AR114</f>
        <v>1053000</v>
      </c>
      <c r="AS108" s="254"/>
      <c r="AT108" s="254"/>
      <c r="AU108" s="254"/>
      <c r="AV108" s="254"/>
      <c r="AW108" s="254"/>
      <c r="AX108" s="254"/>
      <c r="AY108" s="254"/>
      <c r="AZ108" s="254"/>
      <c r="BA108" s="255"/>
      <c r="BB108" s="545">
        <f>BD105+BG105+BJ105+BB113+BB114</f>
        <v>2409000</v>
      </c>
      <c r="BC108" s="254"/>
      <c r="BD108" s="254"/>
      <c r="BE108" s="254"/>
      <c r="BF108" s="254"/>
      <c r="BG108" s="254"/>
      <c r="BH108" s="254"/>
      <c r="BI108" s="254"/>
      <c r="BJ108" s="254"/>
      <c r="BK108" s="255"/>
      <c r="BL108" s="545">
        <f>BN105+BQ105+BT105+BL113+BL114</f>
        <v>3339000</v>
      </c>
      <c r="BM108" s="254"/>
      <c r="BN108" s="254"/>
      <c r="BO108" s="254"/>
      <c r="BP108" s="254"/>
      <c r="BQ108" s="254"/>
      <c r="BR108" s="254"/>
      <c r="BS108" s="254"/>
      <c r="BT108" s="254"/>
      <c r="BU108" s="255"/>
      <c r="BV108" s="545">
        <f>BX105+CA105+CD105+BV113+BV114</f>
        <v>1960000</v>
      </c>
      <c r="BW108" s="254"/>
      <c r="BX108" s="254"/>
      <c r="BY108" s="254"/>
      <c r="BZ108" s="254"/>
      <c r="CA108" s="254"/>
      <c r="CB108" s="254"/>
      <c r="CC108" s="254"/>
      <c r="CD108" s="254"/>
      <c r="CE108" s="255"/>
      <c r="CF108" s="545">
        <f>CH105+CK105+CN105+CF113+CF114</f>
        <v>5190000</v>
      </c>
      <c r="CG108" s="254"/>
      <c r="CH108" s="254"/>
      <c r="CI108" s="254"/>
      <c r="CJ108" s="254"/>
      <c r="CK108" s="254"/>
      <c r="CL108" s="254"/>
      <c r="CM108" s="254"/>
      <c r="CN108" s="254"/>
      <c r="CO108" s="255"/>
      <c r="CP108" s="545">
        <f>CR105+CU105+CX105+CP113+CP114</f>
        <v>5410000</v>
      </c>
      <c r="CQ108" s="254"/>
      <c r="CR108" s="254"/>
      <c r="CS108" s="254"/>
      <c r="CT108" s="254"/>
      <c r="CU108" s="254"/>
      <c r="CV108" s="254"/>
      <c r="CW108" s="254"/>
      <c r="CX108" s="254"/>
      <c r="CY108" s="255"/>
      <c r="CZ108" s="545">
        <f>DB105+DE105+DH105+CZ113+CZ114</f>
        <v>2544300</v>
      </c>
      <c r="DA108" s="254"/>
      <c r="DB108" s="254"/>
      <c r="DC108" s="254"/>
      <c r="DD108" s="254"/>
      <c r="DE108" s="254"/>
      <c r="DF108" s="254"/>
      <c r="DG108" s="254"/>
      <c r="DH108" s="254"/>
      <c r="DI108" s="255"/>
      <c r="DJ108" s="545">
        <f>DL105+DO105+DR105+DJ113+DJ114+DJ115</f>
        <v>800000</v>
      </c>
      <c r="DK108" s="254"/>
      <c r="DL108" s="254"/>
      <c r="DM108" s="254"/>
      <c r="DN108" s="254"/>
      <c r="DO108" s="254"/>
      <c r="DP108" s="254"/>
      <c r="DQ108" s="254"/>
      <c r="DR108" s="254"/>
      <c r="DS108" s="255"/>
      <c r="DT108" s="545">
        <f>DV105+DY105+EB105+DT113+DT114+DT115</f>
        <v>3208000</v>
      </c>
      <c r="DU108" s="254"/>
      <c r="DV108" s="254"/>
      <c r="DW108" s="254"/>
      <c r="DX108" s="254"/>
      <c r="DY108" s="254"/>
      <c r="DZ108" s="254"/>
      <c r="EA108" s="254"/>
      <c r="EB108" s="254"/>
      <c r="EC108" s="255"/>
      <c r="ED108" s="545">
        <f>EF105+EI105+EL105+ED113+ED114+ED115</f>
        <v>2400000</v>
      </c>
      <c r="EE108" s="254"/>
      <c r="EF108" s="254"/>
      <c r="EG108" s="254"/>
      <c r="EH108" s="254"/>
      <c r="EI108" s="254"/>
      <c r="EJ108" s="254"/>
      <c r="EK108" s="254"/>
      <c r="EL108" s="254"/>
      <c r="EM108" s="255"/>
      <c r="EN108" s="545">
        <f>EP105+ES105+EV105+EN113+EN114+EN115</f>
        <v>2990000</v>
      </c>
      <c r="EO108" s="254"/>
      <c r="EP108" s="254"/>
      <c r="EQ108" s="254"/>
      <c r="ER108" s="254"/>
      <c r="ES108" s="254"/>
      <c r="ET108" s="254"/>
      <c r="EU108" s="254"/>
      <c r="EV108" s="254"/>
      <c r="EW108" s="255"/>
      <c r="EX108" s="545">
        <f>EZ105+FC105+FF105+EX113+EX114+EX115</f>
        <v>2393000</v>
      </c>
      <c r="EY108" s="254"/>
      <c r="EZ108" s="254"/>
      <c r="FA108" s="254"/>
      <c r="FB108" s="254"/>
      <c r="FC108" s="254"/>
      <c r="FD108" s="254"/>
      <c r="FE108" s="254"/>
      <c r="FF108" s="254"/>
      <c r="FG108" s="255"/>
      <c r="FH108" s="545">
        <f>FJ105+FM105+FP105+FH113+FH114+FH115</f>
        <v>1267000</v>
      </c>
      <c r="FI108" s="254"/>
      <c r="FJ108" s="254"/>
      <c r="FK108" s="254"/>
      <c r="FL108" s="254"/>
      <c r="FM108" s="254"/>
      <c r="FN108" s="254"/>
      <c r="FO108" s="254"/>
      <c r="FP108" s="254"/>
      <c r="FQ108" s="255"/>
      <c r="FR108" s="545">
        <f>FT105+FW105+FZ105+FR113+FR114+FR115</f>
        <v>1732000</v>
      </c>
      <c r="FS108" s="254"/>
      <c r="FT108" s="254"/>
      <c r="FU108" s="254"/>
      <c r="FV108" s="254"/>
      <c r="FW108" s="254"/>
      <c r="FX108" s="254"/>
      <c r="FY108" s="254"/>
      <c r="FZ108" s="254"/>
      <c r="GA108" s="255"/>
      <c r="GB108" s="545">
        <f>GD105+GG105+GJ105+GB113+GB114+GB115</f>
        <v>3987000</v>
      </c>
      <c r="GC108" s="254"/>
      <c r="GD108" s="254"/>
      <c r="GE108" s="254"/>
      <c r="GF108" s="254"/>
      <c r="GG108" s="254"/>
      <c r="GH108" s="254"/>
      <c r="GI108" s="254"/>
      <c r="GJ108" s="254"/>
      <c r="GK108" s="255"/>
      <c r="GL108" s="545">
        <f>GN105+GQ105+GT105+GL113+GL114+GL115</f>
        <v>2167000</v>
      </c>
      <c r="GM108" s="254"/>
      <c r="GN108" s="254"/>
      <c r="GO108" s="254"/>
      <c r="GP108" s="254"/>
      <c r="GQ108" s="254"/>
      <c r="GR108" s="254"/>
      <c r="GS108" s="254"/>
      <c r="GT108" s="254"/>
      <c r="GU108" s="255"/>
      <c r="GV108" s="545">
        <f>GX105+HA105+HD105+GV113+GV114+GV115</f>
        <v>2650000</v>
      </c>
      <c r="GW108" s="254"/>
      <c r="GX108" s="254"/>
      <c r="GY108" s="254"/>
      <c r="GZ108" s="254"/>
      <c r="HA108" s="254"/>
      <c r="HB108" s="254"/>
      <c r="HC108" s="254"/>
      <c r="HD108" s="254"/>
      <c r="HE108" s="255"/>
      <c r="HF108" s="545">
        <f>HH105+HK105+HN105+HF113+HF114+HF115</f>
        <v>0</v>
      </c>
      <c r="HG108" s="254"/>
      <c r="HH108" s="254"/>
      <c r="HI108" s="254"/>
      <c r="HJ108" s="254"/>
      <c r="HK108" s="254"/>
      <c r="HL108" s="254"/>
      <c r="HM108" s="254"/>
      <c r="HN108" s="254"/>
      <c r="HO108" s="255"/>
      <c r="HP108" s="545">
        <f>HR105+HU105+HX105+HP113+HP114+HP115</f>
        <v>2835000</v>
      </c>
      <c r="HQ108" s="254"/>
      <c r="HR108" s="254"/>
      <c r="HS108" s="254"/>
      <c r="HT108" s="254"/>
      <c r="HU108" s="254"/>
      <c r="HV108" s="254"/>
      <c r="HW108" s="254"/>
      <c r="HX108" s="254"/>
      <c r="HY108" s="255"/>
      <c r="HZ108" s="545">
        <f>IB105+IE105+IH105+HZ113+HZ114+HZ115</f>
        <v>4012000</v>
      </c>
      <c r="IA108" s="254"/>
      <c r="IB108" s="254"/>
      <c r="IC108" s="254"/>
      <c r="ID108" s="254"/>
      <c r="IE108" s="254"/>
      <c r="IF108" s="254"/>
      <c r="IG108" s="254"/>
      <c r="IH108" s="254"/>
      <c r="II108" s="255"/>
      <c r="IJ108" s="545">
        <f>IL105+IO105+IR105+IJ113+IJ114+IJ115</f>
        <v>4612000</v>
      </c>
      <c r="IK108" s="254"/>
      <c r="IL108" s="254"/>
      <c r="IM108" s="254"/>
      <c r="IN108" s="254"/>
      <c r="IO108" s="254"/>
      <c r="IP108" s="254"/>
      <c r="IQ108" s="254"/>
      <c r="IR108" s="254"/>
      <c r="IS108" s="255"/>
      <c r="IT108" s="545">
        <f>IV105+IY105+JB105+IT113+IT114+IT115</f>
        <v>945000</v>
      </c>
      <c r="IU108" s="254"/>
      <c r="IV108" s="254"/>
      <c r="IW108" s="254"/>
      <c r="IX108" s="254"/>
      <c r="IY108" s="254"/>
      <c r="IZ108" s="254"/>
      <c r="JA108" s="254"/>
      <c r="JB108" s="254"/>
      <c r="JC108" s="255"/>
      <c r="JD108" s="545">
        <f>JF105+JI105+JL105+JD113+JD114+JD115</f>
        <v>2160000</v>
      </c>
      <c r="JE108" s="254"/>
      <c r="JF108" s="254"/>
      <c r="JG108" s="254"/>
      <c r="JH108" s="254"/>
      <c r="JI108" s="254"/>
      <c r="JJ108" s="254"/>
      <c r="JK108" s="254"/>
      <c r="JL108" s="254"/>
      <c r="JM108" s="255"/>
      <c r="JN108" s="545">
        <f>JP105+JS105+JV105+JN113+JN114+JN115</f>
        <v>2923000</v>
      </c>
      <c r="JO108" s="254"/>
      <c r="JP108" s="254"/>
      <c r="JQ108" s="254"/>
      <c r="JR108" s="254"/>
      <c r="JS108" s="254"/>
      <c r="JT108" s="254"/>
      <c r="JU108" s="254"/>
      <c r="JV108" s="254"/>
      <c r="JW108" s="255"/>
      <c r="JX108" s="545">
        <f>JZ105+KC105+KF105+JX113+JX114+JX115</f>
        <v>2122000</v>
      </c>
      <c r="JY108" s="254"/>
      <c r="JZ108" s="254"/>
      <c r="KA108" s="254"/>
      <c r="KB108" s="254"/>
      <c r="KC108" s="254"/>
      <c r="KD108" s="254"/>
      <c r="KE108" s="254"/>
      <c r="KF108" s="254"/>
      <c r="KG108" s="255"/>
      <c r="KH108" s="545">
        <f>KJ105+KM105+KP105+KH113+KH114+KH115</f>
        <v>0</v>
      </c>
      <c r="KI108" s="254"/>
      <c r="KJ108" s="254"/>
      <c r="KK108" s="254"/>
      <c r="KL108" s="254"/>
      <c r="KM108" s="254"/>
      <c r="KN108" s="254"/>
      <c r="KO108" s="254"/>
      <c r="KP108" s="254"/>
      <c r="KQ108" s="255"/>
      <c r="KR108" s="545">
        <f>KT105+KW105+KZ105+KR113+KR114+KR115</f>
        <v>0</v>
      </c>
      <c r="KS108" s="254"/>
      <c r="KT108" s="254"/>
      <c r="KU108" s="254"/>
      <c r="KV108" s="254"/>
      <c r="KW108" s="254"/>
      <c r="KX108" s="254"/>
      <c r="KY108" s="254"/>
      <c r="KZ108" s="254"/>
      <c r="LA108" s="255"/>
      <c r="LB108" s="546"/>
      <c r="LC108" s="451">
        <f>SUM(D108:LB108)</f>
        <v>72836300</v>
      </c>
      <c r="LD108" s="100"/>
      <c r="LF108" s="8"/>
    </row>
    <row r="109" spans="1:318" s="42" customFormat="1" x14ac:dyDescent="0.25">
      <c r="A109" s="631" t="s">
        <v>38</v>
      </c>
      <c r="B109" s="632"/>
      <c r="C109" s="182"/>
      <c r="D109" s="245">
        <f>D108-D107</f>
        <v>650000</v>
      </c>
      <c r="E109" s="203"/>
      <c r="F109" s="203"/>
      <c r="G109" s="203"/>
      <c r="H109" s="203"/>
      <c r="I109" s="203"/>
      <c r="J109" s="203"/>
      <c r="K109" s="203"/>
      <c r="L109" s="203"/>
      <c r="M109" s="204"/>
      <c r="N109" s="245">
        <f>N108-N107</f>
        <v>1333000</v>
      </c>
      <c r="O109" s="203"/>
      <c r="P109" s="203"/>
      <c r="Q109" s="203"/>
      <c r="R109" s="203"/>
      <c r="S109" s="203"/>
      <c r="T109" s="203"/>
      <c r="U109" s="203"/>
      <c r="V109" s="203"/>
      <c r="W109" s="204"/>
      <c r="X109" s="245">
        <f>X108-X107</f>
        <v>690000</v>
      </c>
      <c r="Y109" s="203"/>
      <c r="Z109" s="203"/>
      <c r="AA109" s="203"/>
      <c r="AB109" s="203"/>
      <c r="AC109" s="203"/>
      <c r="AD109" s="203"/>
      <c r="AE109" s="203"/>
      <c r="AF109" s="203"/>
      <c r="AG109" s="204"/>
      <c r="AH109" s="245">
        <f>AH108-AH107</f>
        <v>985000</v>
      </c>
      <c r="AI109" s="203"/>
      <c r="AJ109" s="203"/>
      <c r="AK109" s="203"/>
      <c r="AL109" s="203"/>
      <c r="AM109" s="203"/>
      <c r="AN109" s="203"/>
      <c r="AO109" s="203"/>
      <c r="AP109" s="203"/>
      <c r="AQ109" s="204"/>
      <c r="AR109" s="245">
        <f>AR108-AR107</f>
        <v>468000</v>
      </c>
      <c r="AS109" s="203"/>
      <c r="AT109" s="203"/>
      <c r="AU109" s="203"/>
      <c r="AV109" s="203"/>
      <c r="AW109" s="203"/>
      <c r="AX109" s="203"/>
      <c r="AY109" s="203"/>
      <c r="AZ109" s="203"/>
      <c r="BA109" s="204"/>
      <c r="BB109" s="245">
        <f>BB108-BB107</f>
        <v>1139000</v>
      </c>
      <c r="BC109" s="203"/>
      <c r="BD109" s="203"/>
      <c r="BE109" s="203"/>
      <c r="BF109" s="203"/>
      <c r="BG109" s="203"/>
      <c r="BH109" s="203"/>
      <c r="BI109" s="203"/>
      <c r="BJ109" s="203"/>
      <c r="BK109" s="204"/>
      <c r="BL109" s="245">
        <f>BL108-BL107</f>
        <v>1539000</v>
      </c>
      <c r="BM109" s="203"/>
      <c r="BN109" s="203"/>
      <c r="BO109" s="203"/>
      <c r="BP109" s="203"/>
      <c r="BQ109" s="203"/>
      <c r="BR109" s="203"/>
      <c r="BS109" s="203"/>
      <c r="BT109" s="203"/>
      <c r="BU109" s="204"/>
      <c r="BV109" s="245">
        <f>BV108-BV107</f>
        <v>945000</v>
      </c>
      <c r="BW109" s="203"/>
      <c r="BX109" s="203"/>
      <c r="BY109" s="203"/>
      <c r="BZ109" s="203"/>
      <c r="CA109" s="203"/>
      <c r="CB109" s="203"/>
      <c r="CC109" s="203"/>
      <c r="CD109" s="203"/>
      <c r="CE109" s="204"/>
      <c r="CF109" s="245">
        <f>CF108-CF107</f>
        <v>2420000</v>
      </c>
      <c r="CG109" s="203"/>
      <c r="CH109" s="203"/>
      <c r="CI109" s="203"/>
      <c r="CJ109" s="203"/>
      <c r="CK109" s="203"/>
      <c r="CL109" s="203"/>
      <c r="CM109" s="203"/>
      <c r="CN109" s="203"/>
      <c r="CO109" s="204"/>
      <c r="CP109" s="245">
        <f>CP108-CP107</f>
        <v>2395000</v>
      </c>
      <c r="CQ109" s="203"/>
      <c r="CR109" s="203"/>
      <c r="CS109" s="203"/>
      <c r="CT109" s="203"/>
      <c r="CU109" s="203"/>
      <c r="CV109" s="203"/>
      <c r="CW109" s="203"/>
      <c r="CX109" s="203"/>
      <c r="CY109" s="204"/>
      <c r="CZ109" s="245">
        <f>CZ108-CZ107</f>
        <v>1204300</v>
      </c>
      <c r="DA109" s="203"/>
      <c r="DB109" s="203"/>
      <c r="DC109" s="203"/>
      <c r="DD109" s="203"/>
      <c r="DE109" s="203"/>
      <c r="DF109" s="203"/>
      <c r="DG109" s="203"/>
      <c r="DH109" s="203"/>
      <c r="DI109" s="204"/>
      <c r="DJ109" s="245">
        <f>DJ108-DJ107</f>
        <v>390000</v>
      </c>
      <c r="DK109" s="203"/>
      <c r="DL109" s="203"/>
      <c r="DM109" s="203"/>
      <c r="DN109" s="203"/>
      <c r="DO109" s="203"/>
      <c r="DP109" s="203"/>
      <c r="DQ109" s="203"/>
      <c r="DR109" s="203"/>
      <c r="DS109" s="204"/>
      <c r="DT109" s="245">
        <f>DT108-DT107</f>
        <v>1498000</v>
      </c>
      <c r="DU109" s="203"/>
      <c r="DV109" s="203"/>
      <c r="DW109" s="203"/>
      <c r="DX109" s="203"/>
      <c r="DY109" s="203"/>
      <c r="DZ109" s="203"/>
      <c r="EA109" s="203"/>
      <c r="EB109" s="203"/>
      <c r="EC109" s="204"/>
      <c r="ED109" s="245">
        <f>ED108-ED107</f>
        <v>1115000</v>
      </c>
      <c r="EE109" s="203"/>
      <c r="EF109" s="203"/>
      <c r="EG109" s="203"/>
      <c r="EH109" s="203"/>
      <c r="EI109" s="203"/>
      <c r="EJ109" s="203"/>
      <c r="EK109" s="203"/>
      <c r="EL109" s="203"/>
      <c r="EM109" s="204"/>
      <c r="EN109" s="245">
        <f>EN108-EN107</f>
        <v>1425000</v>
      </c>
      <c r="EO109" s="203"/>
      <c r="EP109" s="203"/>
      <c r="EQ109" s="203"/>
      <c r="ER109" s="203"/>
      <c r="ES109" s="203"/>
      <c r="ET109" s="203"/>
      <c r="EU109" s="203"/>
      <c r="EV109" s="203"/>
      <c r="EW109" s="204"/>
      <c r="EX109" s="245">
        <f>EX108-EX107</f>
        <v>1128000</v>
      </c>
      <c r="EY109" s="203"/>
      <c r="EZ109" s="203"/>
      <c r="FA109" s="203"/>
      <c r="FB109" s="203"/>
      <c r="FC109" s="203"/>
      <c r="FD109" s="203"/>
      <c r="FE109" s="203"/>
      <c r="FF109" s="203"/>
      <c r="FG109" s="204"/>
      <c r="FH109" s="245">
        <f>FH108-FH107</f>
        <v>617000</v>
      </c>
      <c r="FI109" s="203"/>
      <c r="FJ109" s="203"/>
      <c r="FK109" s="203"/>
      <c r="FL109" s="203"/>
      <c r="FM109" s="203"/>
      <c r="FN109" s="203"/>
      <c r="FO109" s="203"/>
      <c r="FP109" s="203"/>
      <c r="FQ109" s="204"/>
      <c r="FR109" s="245">
        <f>FR108-FR107</f>
        <v>877000</v>
      </c>
      <c r="FS109" s="203"/>
      <c r="FT109" s="203"/>
      <c r="FU109" s="203"/>
      <c r="FV109" s="203"/>
      <c r="FW109" s="203"/>
      <c r="FX109" s="203"/>
      <c r="FY109" s="203"/>
      <c r="FZ109" s="203"/>
      <c r="GA109" s="204"/>
      <c r="GB109" s="245">
        <f>GB108-GB107</f>
        <v>1812000</v>
      </c>
      <c r="GC109" s="203"/>
      <c r="GD109" s="203"/>
      <c r="GE109" s="203"/>
      <c r="GF109" s="203"/>
      <c r="GG109" s="203"/>
      <c r="GH109" s="203"/>
      <c r="GI109" s="203"/>
      <c r="GJ109" s="203"/>
      <c r="GK109" s="204"/>
      <c r="GL109" s="245">
        <f>GL108-GL107</f>
        <v>1042000</v>
      </c>
      <c r="GM109" s="203"/>
      <c r="GN109" s="203"/>
      <c r="GO109" s="203"/>
      <c r="GP109" s="203"/>
      <c r="GQ109" s="203"/>
      <c r="GR109" s="203"/>
      <c r="GS109" s="203"/>
      <c r="GT109" s="203"/>
      <c r="GU109" s="204"/>
      <c r="GV109" s="245">
        <f>GV108-GV107</f>
        <v>1245000</v>
      </c>
      <c r="GW109" s="203"/>
      <c r="GX109" s="203"/>
      <c r="GY109" s="203"/>
      <c r="GZ109" s="203"/>
      <c r="HA109" s="203"/>
      <c r="HB109" s="203"/>
      <c r="HC109" s="203"/>
      <c r="HD109" s="203"/>
      <c r="HE109" s="204"/>
      <c r="HF109" s="245">
        <f>HF108-HF107</f>
        <v>0</v>
      </c>
      <c r="HG109" s="203"/>
      <c r="HH109" s="203"/>
      <c r="HI109" s="203"/>
      <c r="HJ109" s="203"/>
      <c r="HK109" s="203"/>
      <c r="HL109" s="203"/>
      <c r="HM109" s="203"/>
      <c r="HN109" s="203"/>
      <c r="HO109" s="204"/>
      <c r="HP109" s="245">
        <f>HP108-HP107</f>
        <v>1290000</v>
      </c>
      <c r="HQ109" s="203"/>
      <c r="HR109" s="203"/>
      <c r="HS109" s="203"/>
      <c r="HT109" s="203"/>
      <c r="HU109" s="203"/>
      <c r="HV109" s="203"/>
      <c r="HW109" s="203"/>
      <c r="HX109" s="203"/>
      <c r="HY109" s="204"/>
      <c r="HZ109" s="245">
        <f>HZ108-HZ107</f>
        <v>1887000</v>
      </c>
      <c r="IA109" s="203"/>
      <c r="IB109" s="203"/>
      <c r="IC109" s="203"/>
      <c r="ID109" s="203"/>
      <c r="IE109" s="203"/>
      <c r="IF109" s="203"/>
      <c r="IG109" s="203"/>
      <c r="IH109" s="203"/>
      <c r="II109" s="204"/>
      <c r="IJ109" s="245">
        <f>IJ108-IJ107</f>
        <v>2122000</v>
      </c>
      <c r="IK109" s="203"/>
      <c r="IL109" s="203"/>
      <c r="IM109" s="203"/>
      <c r="IN109" s="203"/>
      <c r="IO109" s="203"/>
      <c r="IP109" s="203"/>
      <c r="IQ109" s="203"/>
      <c r="IR109" s="203"/>
      <c r="IS109" s="204"/>
      <c r="IT109" s="245">
        <f>IT108-IT107</f>
        <v>440000</v>
      </c>
      <c r="IU109" s="203"/>
      <c r="IV109" s="203"/>
      <c r="IW109" s="203"/>
      <c r="IX109" s="203"/>
      <c r="IY109" s="203"/>
      <c r="IZ109" s="203"/>
      <c r="JA109" s="203"/>
      <c r="JB109" s="203"/>
      <c r="JC109" s="204"/>
      <c r="JD109" s="245">
        <f>JD108-JD107</f>
        <v>1010000</v>
      </c>
      <c r="JE109" s="203"/>
      <c r="JF109" s="203"/>
      <c r="JG109" s="203"/>
      <c r="JH109" s="203"/>
      <c r="JI109" s="203"/>
      <c r="JJ109" s="203"/>
      <c r="JK109" s="203"/>
      <c r="JL109" s="203"/>
      <c r="JM109" s="204"/>
      <c r="JN109" s="245">
        <f>JN108-JN107</f>
        <v>1333000</v>
      </c>
      <c r="JO109" s="203"/>
      <c r="JP109" s="203"/>
      <c r="JQ109" s="203"/>
      <c r="JR109" s="203"/>
      <c r="JS109" s="203"/>
      <c r="JT109" s="203"/>
      <c r="JU109" s="203"/>
      <c r="JV109" s="203"/>
      <c r="JW109" s="204"/>
      <c r="JX109" s="245">
        <f>JX108-JX107</f>
        <v>977000</v>
      </c>
      <c r="JY109" s="203"/>
      <c r="JZ109" s="203"/>
      <c r="KA109" s="203"/>
      <c r="KB109" s="203"/>
      <c r="KC109" s="203"/>
      <c r="KD109" s="203"/>
      <c r="KE109" s="203"/>
      <c r="KF109" s="203"/>
      <c r="KG109" s="204"/>
      <c r="KH109" s="245">
        <f>KH108-KH107</f>
        <v>0</v>
      </c>
      <c r="KI109" s="203"/>
      <c r="KJ109" s="203"/>
      <c r="KK109" s="203"/>
      <c r="KL109" s="203"/>
      <c r="KM109" s="203"/>
      <c r="KN109" s="203"/>
      <c r="KO109" s="203"/>
      <c r="KP109" s="203"/>
      <c r="KQ109" s="204"/>
      <c r="KR109" s="245">
        <f>KR108-KR107</f>
        <v>0</v>
      </c>
      <c r="KS109" s="203"/>
      <c r="KT109" s="203"/>
      <c r="KU109" s="203"/>
      <c r="KV109" s="203"/>
      <c r="KW109" s="203"/>
      <c r="KX109" s="203"/>
      <c r="KY109" s="203"/>
      <c r="KZ109" s="203"/>
      <c r="LA109" s="204"/>
      <c r="LB109" s="321"/>
      <c r="LC109" s="463">
        <f t="shared" si="714"/>
        <v>33976300</v>
      </c>
      <c r="LD109" s="132"/>
      <c r="LE109" s="132"/>
    </row>
    <row r="110" spans="1:318" s="42" customFormat="1" x14ac:dyDescent="0.25">
      <c r="A110" s="536" t="s">
        <v>156</v>
      </c>
      <c r="B110" s="537"/>
      <c r="C110" s="538"/>
      <c r="D110" s="539">
        <f>I105+D113</f>
        <v>740000</v>
      </c>
      <c r="E110" s="540"/>
      <c r="F110" s="540"/>
      <c r="G110" s="540"/>
      <c r="H110" s="540"/>
      <c r="I110" s="540"/>
      <c r="J110" s="540"/>
      <c r="K110" s="540"/>
      <c r="L110" s="540"/>
      <c r="M110" s="541"/>
      <c r="N110" s="539">
        <f>S105+N113</f>
        <v>400000</v>
      </c>
      <c r="O110" s="540"/>
      <c r="P110" s="540"/>
      <c r="Q110" s="540"/>
      <c r="R110" s="540"/>
      <c r="S110" s="540"/>
      <c r="T110" s="540"/>
      <c r="U110" s="540"/>
      <c r="V110" s="540"/>
      <c r="W110" s="541"/>
      <c r="X110" s="539">
        <f>AC105+X113</f>
        <v>0</v>
      </c>
      <c r="Y110" s="540"/>
      <c r="Z110" s="540"/>
      <c r="AA110" s="540"/>
      <c r="AB110" s="540"/>
      <c r="AC110" s="540"/>
      <c r="AD110" s="540"/>
      <c r="AE110" s="540"/>
      <c r="AF110" s="540"/>
      <c r="AG110" s="541"/>
      <c r="AH110" s="539">
        <f>AM105+AH113</f>
        <v>120000</v>
      </c>
      <c r="AI110" s="540"/>
      <c r="AJ110" s="540"/>
      <c r="AK110" s="540"/>
      <c r="AL110" s="540"/>
      <c r="AM110" s="540"/>
      <c r="AN110" s="540"/>
      <c r="AO110" s="540"/>
      <c r="AP110" s="540"/>
      <c r="AQ110" s="541"/>
      <c r="AR110" s="539">
        <f>AW105+AR113</f>
        <v>302000</v>
      </c>
      <c r="AS110" s="540"/>
      <c r="AT110" s="540"/>
      <c r="AU110" s="540"/>
      <c r="AV110" s="540"/>
      <c r="AW110" s="540"/>
      <c r="AX110" s="540"/>
      <c r="AY110" s="540"/>
      <c r="AZ110" s="540"/>
      <c r="BA110" s="541"/>
      <c r="BB110" s="539">
        <f>BG105+BB113</f>
        <v>801000</v>
      </c>
      <c r="BC110" s="540"/>
      <c r="BD110" s="540"/>
      <c r="BE110" s="540"/>
      <c r="BF110" s="540"/>
      <c r="BG110" s="540"/>
      <c r="BH110" s="540"/>
      <c r="BI110" s="540"/>
      <c r="BJ110" s="540"/>
      <c r="BK110" s="541"/>
      <c r="BL110" s="539">
        <f>BQ105+BL113</f>
        <v>1476000</v>
      </c>
      <c r="BM110" s="540"/>
      <c r="BN110" s="540"/>
      <c r="BO110" s="540"/>
      <c r="BP110" s="540"/>
      <c r="BQ110" s="540"/>
      <c r="BR110" s="540"/>
      <c r="BS110" s="540"/>
      <c r="BT110" s="540"/>
      <c r="BU110" s="541"/>
      <c r="BV110" s="539">
        <f>CA105+BV113</f>
        <v>680000</v>
      </c>
      <c r="BW110" s="540"/>
      <c r="BX110" s="540"/>
      <c r="BY110" s="540"/>
      <c r="BZ110" s="540"/>
      <c r="CA110" s="540"/>
      <c r="CB110" s="540"/>
      <c r="CC110" s="540"/>
      <c r="CD110" s="540"/>
      <c r="CE110" s="541"/>
      <c r="CF110" s="539">
        <f>CK105+CF113</f>
        <v>2771000</v>
      </c>
      <c r="CG110" s="540"/>
      <c r="CH110" s="540"/>
      <c r="CI110" s="540"/>
      <c r="CJ110" s="540"/>
      <c r="CK110" s="540"/>
      <c r="CL110" s="540"/>
      <c r="CM110" s="540"/>
      <c r="CN110" s="540"/>
      <c r="CO110" s="541"/>
      <c r="CP110" s="539">
        <f>CU105+CP113</f>
        <v>1375000</v>
      </c>
      <c r="CQ110" s="540"/>
      <c r="CR110" s="540"/>
      <c r="CS110" s="540"/>
      <c r="CT110" s="540"/>
      <c r="CU110" s="540"/>
      <c r="CV110" s="540"/>
      <c r="CW110" s="540"/>
      <c r="CX110" s="540"/>
      <c r="CY110" s="541"/>
      <c r="CZ110" s="539">
        <f>DE105+CZ113</f>
        <v>724300</v>
      </c>
      <c r="DA110" s="540"/>
      <c r="DB110" s="540"/>
      <c r="DC110" s="540"/>
      <c r="DD110" s="540"/>
      <c r="DE110" s="540"/>
      <c r="DF110" s="540"/>
      <c r="DG110" s="540"/>
      <c r="DH110" s="540"/>
      <c r="DI110" s="541"/>
      <c r="DJ110" s="539">
        <f>DO105+DJ113</f>
        <v>75000</v>
      </c>
      <c r="DK110" s="540"/>
      <c r="DL110" s="540"/>
      <c r="DM110" s="540"/>
      <c r="DN110" s="540"/>
      <c r="DO110" s="540"/>
      <c r="DP110" s="540"/>
      <c r="DQ110" s="540"/>
      <c r="DR110" s="540"/>
      <c r="DS110" s="541"/>
      <c r="DT110" s="539">
        <f>DY105+DT113</f>
        <v>0</v>
      </c>
      <c r="DU110" s="540"/>
      <c r="DV110" s="540"/>
      <c r="DW110" s="540"/>
      <c r="DX110" s="540"/>
      <c r="DY110" s="540"/>
      <c r="DZ110" s="540"/>
      <c r="EA110" s="540"/>
      <c r="EB110" s="540"/>
      <c r="EC110" s="541"/>
      <c r="ED110" s="539">
        <f>EI105+ED113</f>
        <v>220000</v>
      </c>
      <c r="EE110" s="540"/>
      <c r="EF110" s="540"/>
      <c r="EG110" s="540"/>
      <c r="EH110" s="540"/>
      <c r="EI110" s="540"/>
      <c r="EJ110" s="540"/>
      <c r="EK110" s="540"/>
      <c r="EL110" s="540"/>
      <c r="EM110" s="541"/>
      <c r="EN110" s="539">
        <f>ES105+EN113</f>
        <v>300000</v>
      </c>
      <c r="EO110" s="540"/>
      <c r="EP110" s="540"/>
      <c r="EQ110" s="540"/>
      <c r="ER110" s="540"/>
      <c r="ES110" s="540"/>
      <c r="ET110" s="540"/>
      <c r="EU110" s="540"/>
      <c r="EV110" s="540"/>
      <c r="EW110" s="541"/>
      <c r="EX110" s="539">
        <f>FC105+EX113</f>
        <v>1248000</v>
      </c>
      <c r="EY110" s="540"/>
      <c r="EZ110" s="540"/>
      <c r="FA110" s="540"/>
      <c r="FB110" s="540"/>
      <c r="FC110" s="540"/>
      <c r="FD110" s="540"/>
      <c r="FE110" s="540"/>
      <c r="FF110" s="540"/>
      <c r="FG110" s="541"/>
      <c r="FH110" s="539">
        <f>FM105+FH113</f>
        <v>27000</v>
      </c>
      <c r="FI110" s="540"/>
      <c r="FJ110" s="540"/>
      <c r="FK110" s="540"/>
      <c r="FL110" s="540"/>
      <c r="FM110" s="540"/>
      <c r="FN110" s="540"/>
      <c r="FO110" s="540"/>
      <c r="FP110" s="540"/>
      <c r="FQ110" s="541"/>
      <c r="FR110" s="539">
        <f>FW105+FR113</f>
        <v>247000</v>
      </c>
      <c r="FS110" s="540"/>
      <c r="FT110" s="540"/>
      <c r="FU110" s="540"/>
      <c r="FV110" s="540"/>
      <c r="FW110" s="540"/>
      <c r="FX110" s="540"/>
      <c r="FY110" s="540"/>
      <c r="FZ110" s="540"/>
      <c r="GA110" s="541"/>
      <c r="GB110" s="539">
        <f>GG105+GB113</f>
        <v>1542000</v>
      </c>
      <c r="GC110" s="540"/>
      <c r="GD110" s="540"/>
      <c r="GE110" s="540"/>
      <c r="GF110" s="540"/>
      <c r="GG110" s="540"/>
      <c r="GH110" s="540"/>
      <c r="GI110" s="540"/>
      <c r="GJ110" s="540"/>
      <c r="GK110" s="541"/>
      <c r="GL110" s="539">
        <f>GQ105+GL113</f>
        <v>579000</v>
      </c>
      <c r="GM110" s="540"/>
      <c r="GN110" s="540"/>
      <c r="GO110" s="540"/>
      <c r="GP110" s="540"/>
      <c r="GQ110" s="540"/>
      <c r="GR110" s="540"/>
      <c r="GS110" s="540"/>
      <c r="GT110" s="540"/>
      <c r="GU110" s="541"/>
      <c r="GV110" s="539">
        <f>HA105+GV113</f>
        <v>560000</v>
      </c>
      <c r="GW110" s="540"/>
      <c r="GX110" s="540"/>
      <c r="GY110" s="540"/>
      <c r="GZ110" s="540"/>
      <c r="HA110" s="540"/>
      <c r="HB110" s="540"/>
      <c r="HC110" s="540"/>
      <c r="HD110" s="540"/>
      <c r="HE110" s="541"/>
      <c r="HF110" s="539">
        <f>HK105+HF113</f>
        <v>0</v>
      </c>
      <c r="HG110" s="540"/>
      <c r="HH110" s="540"/>
      <c r="HI110" s="540"/>
      <c r="HJ110" s="540"/>
      <c r="HK110" s="540"/>
      <c r="HL110" s="540"/>
      <c r="HM110" s="540"/>
      <c r="HN110" s="540"/>
      <c r="HO110" s="541"/>
      <c r="HP110" s="539">
        <f>HU105+HP113</f>
        <v>203000</v>
      </c>
      <c r="HQ110" s="540"/>
      <c r="HR110" s="540"/>
      <c r="HS110" s="540"/>
      <c r="HT110" s="540"/>
      <c r="HU110" s="540"/>
      <c r="HV110" s="540"/>
      <c r="HW110" s="540"/>
      <c r="HX110" s="540"/>
      <c r="HY110" s="541"/>
      <c r="HZ110" s="539">
        <f>IE105+HZ113</f>
        <v>1180000</v>
      </c>
      <c r="IA110" s="540"/>
      <c r="IB110" s="540"/>
      <c r="IC110" s="540"/>
      <c r="ID110" s="540"/>
      <c r="IE110" s="540"/>
      <c r="IF110" s="540"/>
      <c r="IG110" s="540"/>
      <c r="IH110" s="540"/>
      <c r="II110" s="541"/>
      <c r="IJ110" s="539">
        <f>IO105+IJ113</f>
        <v>1825000</v>
      </c>
      <c r="IK110" s="540"/>
      <c r="IL110" s="540"/>
      <c r="IM110" s="540"/>
      <c r="IN110" s="540"/>
      <c r="IO110" s="540"/>
      <c r="IP110" s="540"/>
      <c r="IQ110" s="540"/>
      <c r="IR110" s="540"/>
      <c r="IS110" s="541"/>
      <c r="IT110" s="539">
        <f>IY105+IT113</f>
        <v>400000</v>
      </c>
      <c r="IU110" s="540"/>
      <c r="IV110" s="540"/>
      <c r="IW110" s="540"/>
      <c r="IX110" s="540"/>
      <c r="IY110" s="540"/>
      <c r="IZ110" s="540"/>
      <c r="JA110" s="540"/>
      <c r="JB110" s="540"/>
      <c r="JC110" s="541"/>
      <c r="JD110" s="539">
        <f>JI105+JD113</f>
        <v>795000</v>
      </c>
      <c r="JE110" s="540"/>
      <c r="JF110" s="540"/>
      <c r="JG110" s="540"/>
      <c r="JH110" s="540"/>
      <c r="JI110" s="540"/>
      <c r="JJ110" s="540"/>
      <c r="JK110" s="540"/>
      <c r="JL110" s="540"/>
      <c r="JM110" s="541"/>
      <c r="JN110" s="539">
        <f>JS105+JN113</f>
        <v>760000</v>
      </c>
      <c r="JO110" s="540"/>
      <c r="JP110" s="540"/>
      <c r="JQ110" s="540"/>
      <c r="JR110" s="540"/>
      <c r="JS110" s="540"/>
      <c r="JT110" s="540"/>
      <c r="JU110" s="540"/>
      <c r="JV110" s="540"/>
      <c r="JW110" s="541"/>
      <c r="JX110" s="539">
        <f>KC105+JX113</f>
        <v>817000</v>
      </c>
      <c r="JY110" s="540"/>
      <c r="JZ110" s="540"/>
      <c r="KA110" s="540"/>
      <c r="KB110" s="540"/>
      <c r="KC110" s="540"/>
      <c r="KD110" s="540"/>
      <c r="KE110" s="540"/>
      <c r="KF110" s="540"/>
      <c r="KG110" s="541"/>
      <c r="KH110" s="539">
        <f>KM105+KH113</f>
        <v>0</v>
      </c>
      <c r="KI110" s="540"/>
      <c r="KJ110" s="540"/>
      <c r="KK110" s="540"/>
      <c r="KL110" s="540"/>
      <c r="KM110" s="540"/>
      <c r="KN110" s="540"/>
      <c r="KO110" s="540"/>
      <c r="KP110" s="540"/>
      <c r="KQ110" s="541"/>
      <c r="KR110" s="539">
        <f>KW105+KR113</f>
        <v>0</v>
      </c>
      <c r="KS110" s="540"/>
      <c r="KT110" s="540"/>
      <c r="KU110" s="540"/>
      <c r="KV110" s="540"/>
      <c r="KW110" s="540"/>
      <c r="KX110" s="540"/>
      <c r="KY110" s="540"/>
      <c r="KZ110" s="540"/>
      <c r="LA110" s="541"/>
      <c r="LB110" s="542"/>
      <c r="LC110" s="543">
        <f t="shared" si="714"/>
        <v>20167300</v>
      </c>
      <c r="LD110" s="132"/>
      <c r="LE110" s="132"/>
    </row>
    <row r="111" spans="1:318" x14ac:dyDescent="0.25">
      <c r="A111" s="120" t="s">
        <v>178</v>
      </c>
      <c r="B111" s="121"/>
      <c r="C111" s="88"/>
      <c r="D111" s="246">
        <f>L105</f>
        <v>0</v>
      </c>
      <c r="E111" s="230"/>
      <c r="F111" s="230"/>
      <c r="G111" s="230"/>
      <c r="H111" s="230"/>
      <c r="I111" s="230"/>
      <c r="J111" s="230"/>
      <c r="K111" s="230"/>
      <c r="L111" s="230"/>
      <c r="M111" s="231"/>
      <c r="N111" s="246">
        <f>V105</f>
        <v>0</v>
      </c>
      <c r="O111" s="230"/>
      <c r="P111" s="230"/>
      <c r="Q111" s="230"/>
      <c r="R111" s="230"/>
      <c r="S111" s="230"/>
      <c r="T111" s="230"/>
      <c r="U111" s="230"/>
      <c r="V111" s="230"/>
      <c r="W111" s="231"/>
      <c r="X111" s="246">
        <f>AF105</f>
        <v>0</v>
      </c>
      <c r="Y111" s="230"/>
      <c r="Z111" s="230"/>
      <c r="AA111" s="230"/>
      <c r="AB111" s="230"/>
      <c r="AC111" s="230"/>
      <c r="AD111" s="230"/>
      <c r="AE111" s="230"/>
      <c r="AF111" s="230"/>
      <c r="AG111" s="231"/>
      <c r="AH111" s="246">
        <f>AP105</f>
        <v>0</v>
      </c>
      <c r="AI111" s="230"/>
      <c r="AJ111" s="230"/>
      <c r="AK111" s="230"/>
      <c r="AL111" s="230"/>
      <c r="AM111" s="230"/>
      <c r="AN111" s="230"/>
      <c r="AO111" s="230"/>
      <c r="AP111" s="230"/>
      <c r="AQ111" s="231"/>
      <c r="AR111" s="246">
        <f>AZ105</f>
        <v>0</v>
      </c>
      <c r="AS111" s="230"/>
      <c r="AT111" s="230"/>
      <c r="AU111" s="230"/>
      <c r="AV111" s="230"/>
      <c r="AW111" s="230"/>
      <c r="AX111" s="230"/>
      <c r="AY111" s="230"/>
      <c r="AZ111" s="230"/>
      <c r="BA111" s="231"/>
      <c r="BB111" s="246">
        <f>BJ105</f>
        <v>0</v>
      </c>
      <c r="BC111" s="230"/>
      <c r="BD111" s="230"/>
      <c r="BE111" s="230"/>
      <c r="BF111" s="230"/>
      <c r="BG111" s="230"/>
      <c r="BH111" s="230"/>
      <c r="BI111" s="230"/>
      <c r="BJ111" s="230"/>
      <c r="BK111" s="231"/>
      <c r="BL111" s="246">
        <f>BT105</f>
        <v>0</v>
      </c>
      <c r="BM111" s="230"/>
      <c r="BN111" s="230"/>
      <c r="BO111" s="230"/>
      <c r="BP111" s="230"/>
      <c r="BQ111" s="230"/>
      <c r="BR111" s="230"/>
      <c r="BS111" s="230"/>
      <c r="BT111" s="230"/>
      <c r="BU111" s="231"/>
      <c r="BV111" s="246">
        <f>CD105</f>
        <v>280000</v>
      </c>
      <c r="BW111" s="230"/>
      <c r="BX111" s="230"/>
      <c r="BY111" s="230"/>
      <c r="BZ111" s="230"/>
      <c r="CA111" s="230"/>
      <c r="CB111" s="230"/>
      <c r="CC111" s="230"/>
      <c r="CD111" s="230"/>
      <c r="CE111" s="231"/>
      <c r="CF111" s="246">
        <f>CN105</f>
        <v>0</v>
      </c>
      <c r="CG111" s="230"/>
      <c r="CH111" s="230"/>
      <c r="CI111" s="230"/>
      <c r="CJ111" s="230"/>
      <c r="CK111" s="230"/>
      <c r="CL111" s="230"/>
      <c r="CM111" s="230"/>
      <c r="CN111" s="230"/>
      <c r="CO111" s="231"/>
      <c r="CP111" s="246">
        <f>CX105</f>
        <v>160000</v>
      </c>
      <c r="CQ111" s="230"/>
      <c r="CR111" s="230"/>
      <c r="CS111" s="230"/>
      <c r="CT111" s="230"/>
      <c r="CU111" s="230"/>
      <c r="CV111" s="230"/>
      <c r="CW111" s="230"/>
      <c r="CX111" s="230"/>
      <c r="CY111" s="231"/>
      <c r="CZ111" s="246">
        <f>DH105</f>
        <v>0</v>
      </c>
      <c r="DA111" s="230"/>
      <c r="DB111" s="230"/>
      <c r="DC111" s="230"/>
      <c r="DD111" s="230"/>
      <c r="DE111" s="230"/>
      <c r="DF111" s="230"/>
      <c r="DG111" s="230"/>
      <c r="DH111" s="230"/>
      <c r="DI111" s="231"/>
      <c r="DJ111" s="246">
        <f>DR105</f>
        <v>0</v>
      </c>
      <c r="DK111" s="230"/>
      <c r="DL111" s="230"/>
      <c r="DM111" s="230"/>
      <c r="DN111" s="230"/>
      <c r="DO111" s="230"/>
      <c r="DP111" s="230"/>
      <c r="DQ111" s="230"/>
      <c r="DR111" s="230"/>
      <c r="DS111" s="231"/>
      <c r="DT111" s="246">
        <f>EB105</f>
        <v>475000</v>
      </c>
      <c r="DU111" s="230"/>
      <c r="DV111" s="230"/>
      <c r="DW111" s="230"/>
      <c r="DX111" s="230"/>
      <c r="DY111" s="230"/>
      <c r="DZ111" s="230"/>
      <c r="EA111" s="230"/>
      <c r="EB111" s="230"/>
      <c r="EC111" s="231"/>
      <c r="ED111" s="246">
        <f>EL105</f>
        <v>280000</v>
      </c>
      <c r="EE111" s="230"/>
      <c r="EF111" s="230"/>
      <c r="EG111" s="230"/>
      <c r="EH111" s="230"/>
      <c r="EI111" s="230"/>
      <c r="EJ111" s="230"/>
      <c r="EK111" s="230"/>
      <c r="EL111" s="230"/>
      <c r="EM111" s="231"/>
      <c r="EN111" s="246">
        <f>EV105</f>
        <v>0</v>
      </c>
      <c r="EO111" s="230"/>
      <c r="EP111" s="230"/>
      <c r="EQ111" s="230"/>
      <c r="ER111" s="230"/>
      <c r="ES111" s="230"/>
      <c r="ET111" s="230"/>
      <c r="EU111" s="230"/>
      <c r="EV111" s="230"/>
      <c r="EW111" s="231"/>
      <c r="EX111" s="246">
        <f>FF105</f>
        <v>0</v>
      </c>
      <c r="EY111" s="230"/>
      <c r="EZ111" s="230"/>
      <c r="FA111" s="230"/>
      <c r="FB111" s="230"/>
      <c r="FC111" s="230"/>
      <c r="FD111" s="230"/>
      <c r="FE111" s="230"/>
      <c r="FF111" s="230"/>
      <c r="FG111" s="231"/>
      <c r="FH111" s="246">
        <f>FP105</f>
        <v>0</v>
      </c>
      <c r="FI111" s="230"/>
      <c r="FJ111" s="230"/>
      <c r="FK111" s="230"/>
      <c r="FL111" s="230"/>
      <c r="FM111" s="230"/>
      <c r="FN111" s="230"/>
      <c r="FO111" s="230"/>
      <c r="FP111" s="230"/>
      <c r="FQ111" s="231"/>
      <c r="FR111" s="246">
        <f>FZ105</f>
        <v>0</v>
      </c>
      <c r="FS111" s="230"/>
      <c r="FT111" s="230"/>
      <c r="FU111" s="230"/>
      <c r="FV111" s="230"/>
      <c r="FW111" s="230"/>
      <c r="FX111" s="230"/>
      <c r="FY111" s="230"/>
      <c r="FZ111" s="230"/>
      <c r="GA111" s="231"/>
      <c r="GB111" s="246">
        <f>GJ105</f>
        <v>0</v>
      </c>
      <c r="GC111" s="230"/>
      <c r="GD111" s="230"/>
      <c r="GE111" s="230"/>
      <c r="GF111" s="230"/>
      <c r="GG111" s="230"/>
      <c r="GH111" s="230"/>
      <c r="GI111" s="230"/>
      <c r="GJ111" s="230"/>
      <c r="GK111" s="231"/>
      <c r="GL111" s="246">
        <f>GT105</f>
        <v>0</v>
      </c>
      <c r="GM111" s="230"/>
      <c r="GN111" s="230"/>
      <c r="GO111" s="230"/>
      <c r="GP111" s="230"/>
      <c r="GQ111" s="230"/>
      <c r="GR111" s="230"/>
      <c r="GS111" s="230"/>
      <c r="GT111" s="230"/>
      <c r="GU111" s="231"/>
      <c r="GV111" s="246">
        <f>HD105</f>
        <v>0</v>
      </c>
      <c r="GW111" s="230"/>
      <c r="GX111" s="230"/>
      <c r="GY111" s="230"/>
      <c r="GZ111" s="230"/>
      <c r="HA111" s="230"/>
      <c r="HB111" s="230"/>
      <c r="HC111" s="230"/>
      <c r="HD111" s="230"/>
      <c r="HE111" s="231"/>
      <c r="HF111" s="246">
        <f>HN105</f>
        <v>0</v>
      </c>
      <c r="HG111" s="230"/>
      <c r="HH111" s="230"/>
      <c r="HI111" s="230"/>
      <c r="HJ111" s="230"/>
      <c r="HK111" s="230"/>
      <c r="HL111" s="230"/>
      <c r="HM111" s="230"/>
      <c r="HN111" s="230"/>
      <c r="HO111" s="231"/>
      <c r="HP111" s="246">
        <f>HX105</f>
        <v>0</v>
      </c>
      <c r="HQ111" s="230"/>
      <c r="HR111" s="230"/>
      <c r="HS111" s="230"/>
      <c r="HT111" s="230"/>
      <c r="HU111" s="230"/>
      <c r="HV111" s="230"/>
      <c r="HW111" s="230"/>
      <c r="HX111" s="230"/>
      <c r="HY111" s="231"/>
      <c r="HZ111" s="246">
        <f>IH105</f>
        <v>0</v>
      </c>
      <c r="IA111" s="230"/>
      <c r="IB111" s="230"/>
      <c r="IC111" s="230"/>
      <c r="ID111" s="230"/>
      <c r="IE111" s="230"/>
      <c r="IF111" s="230"/>
      <c r="IG111" s="230"/>
      <c r="IH111" s="230"/>
      <c r="II111" s="231"/>
      <c r="IJ111" s="246">
        <f>IR105</f>
        <v>0</v>
      </c>
      <c r="IK111" s="230"/>
      <c r="IL111" s="230"/>
      <c r="IM111" s="230"/>
      <c r="IN111" s="230"/>
      <c r="IO111" s="230"/>
      <c r="IP111" s="230"/>
      <c r="IQ111" s="230"/>
      <c r="IR111" s="230"/>
      <c r="IS111" s="231"/>
      <c r="IT111" s="246">
        <f>JB105</f>
        <v>0</v>
      </c>
      <c r="IU111" s="230"/>
      <c r="IV111" s="230"/>
      <c r="IW111" s="230"/>
      <c r="IX111" s="230"/>
      <c r="IY111" s="230"/>
      <c r="IZ111" s="230"/>
      <c r="JA111" s="230"/>
      <c r="JB111" s="230"/>
      <c r="JC111" s="231"/>
      <c r="JD111" s="246">
        <f>JL105</f>
        <v>0</v>
      </c>
      <c r="JE111" s="230"/>
      <c r="JF111" s="230"/>
      <c r="JG111" s="230"/>
      <c r="JH111" s="230"/>
      <c r="JI111" s="230"/>
      <c r="JJ111" s="230"/>
      <c r="JK111" s="230"/>
      <c r="JL111" s="230"/>
      <c r="JM111" s="231"/>
      <c r="JN111" s="246">
        <f>JV105</f>
        <v>65000</v>
      </c>
      <c r="JO111" s="230"/>
      <c r="JP111" s="230"/>
      <c r="JQ111" s="230"/>
      <c r="JR111" s="230"/>
      <c r="JS111" s="230"/>
      <c r="JT111" s="230"/>
      <c r="JU111" s="230"/>
      <c r="JV111" s="230"/>
      <c r="JW111" s="231"/>
      <c r="JX111" s="246">
        <f>KF105</f>
        <v>0</v>
      </c>
      <c r="JY111" s="230"/>
      <c r="JZ111" s="230"/>
      <c r="KA111" s="230"/>
      <c r="KB111" s="230"/>
      <c r="KC111" s="230"/>
      <c r="KD111" s="230"/>
      <c r="KE111" s="230"/>
      <c r="KF111" s="230"/>
      <c r="KG111" s="231"/>
      <c r="KH111" s="246">
        <f>KP105</f>
        <v>0</v>
      </c>
      <c r="KI111" s="230"/>
      <c r="KJ111" s="230"/>
      <c r="KK111" s="230"/>
      <c r="KL111" s="230"/>
      <c r="KM111" s="230"/>
      <c r="KN111" s="230"/>
      <c r="KO111" s="230"/>
      <c r="KP111" s="230"/>
      <c r="KQ111" s="231"/>
      <c r="KR111" s="246">
        <f>KZ105</f>
        <v>0</v>
      </c>
      <c r="KS111" s="230"/>
      <c r="KT111" s="230"/>
      <c r="KU111" s="230"/>
      <c r="KV111" s="230"/>
      <c r="KW111" s="230"/>
      <c r="KX111" s="230"/>
      <c r="KY111" s="230"/>
      <c r="KZ111" s="230"/>
      <c r="LA111" s="231"/>
      <c r="LB111" s="321"/>
      <c r="LC111" s="274">
        <f t="shared" si="714"/>
        <v>1260000</v>
      </c>
    </row>
    <row r="112" spans="1:318" ht="16.5" customHeight="1" x14ac:dyDescent="0.25">
      <c r="A112" s="547" t="s">
        <v>157</v>
      </c>
      <c r="B112" s="548"/>
      <c r="C112" s="549"/>
      <c r="D112" s="550">
        <f>F105+D114</f>
        <v>700000</v>
      </c>
      <c r="E112" s="551"/>
      <c r="F112" s="551"/>
      <c r="G112" s="551"/>
      <c r="H112" s="551"/>
      <c r="I112" s="551"/>
      <c r="J112" s="551"/>
      <c r="K112" s="551"/>
      <c r="L112" s="551"/>
      <c r="M112" s="552"/>
      <c r="N112" s="550">
        <f>P105+N114</f>
        <v>2403000</v>
      </c>
      <c r="O112" s="551"/>
      <c r="P112" s="551"/>
      <c r="Q112" s="551"/>
      <c r="R112" s="551"/>
      <c r="S112" s="551"/>
      <c r="T112" s="551"/>
      <c r="U112" s="551"/>
      <c r="V112" s="551"/>
      <c r="W112" s="552"/>
      <c r="X112" s="550">
        <f>Z105+X114</f>
        <v>1435000</v>
      </c>
      <c r="Y112" s="551"/>
      <c r="Z112" s="551"/>
      <c r="AA112" s="551"/>
      <c r="AB112" s="551"/>
      <c r="AC112" s="551"/>
      <c r="AD112" s="551"/>
      <c r="AE112" s="551"/>
      <c r="AF112" s="551"/>
      <c r="AG112" s="552"/>
      <c r="AH112" s="550">
        <f>AJ105+AH114</f>
        <v>1930000</v>
      </c>
      <c r="AI112" s="551"/>
      <c r="AJ112" s="551"/>
      <c r="AK112" s="551"/>
      <c r="AL112" s="551"/>
      <c r="AM112" s="551"/>
      <c r="AN112" s="551"/>
      <c r="AO112" s="551"/>
      <c r="AP112" s="551"/>
      <c r="AQ112" s="552"/>
      <c r="AR112" s="550">
        <f>AT105+AR114</f>
        <v>751000</v>
      </c>
      <c r="AS112" s="551"/>
      <c r="AT112" s="551"/>
      <c r="AU112" s="551"/>
      <c r="AV112" s="551"/>
      <c r="AW112" s="551"/>
      <c r="AX112" s="551"/>
      <c r="AY112" s="551"/>
      <c r="AZ112" s="551"/>
      <c r="BA112" s="552"/>
      <c r="BB112" s="550">
        <f>BD105+BB114</f>
        <v>1608000</v>
      </c>
      <c r="BC112" s="551"/>
      <c r="BD112" s="551"/>
      <c r="BE112" s="551"/>
      <c r="BF112" s="551"/>
      <c r="BG112" s="551"/>
      <c r="BH112" s="551"/>
      <c r="BI112" s="551"/>
      <c r="BJ112" s="551"/>
      <c r="BK112" s="552"/>
      <c r="BL112" s="550">
        <f>BN105+BL114</f>
        <v>1863000</v>
      </c>
      <c r="BM112" s="551"/>
      <c r="BN112" s="551"/>
      <c r="BO112" s="551"/>
      <c r="BP112" s="551"/>
      <c r="BQ112" s="551"/>
      <c r="BR112" s="551"/>
      <c r="BS112" s="551"/>
      <c r="BT112" s="551"/>
      <c r="BU112" s="552"/>
      <c r="BV112" s="550">
        <f>BX105+BV114</f>
        <v>1000000</v>
      </c>
      <c r="BW112" s="551"/>
      <c r="BX112" s="551"/>
      <c r="BY112" s="551"/>
      <c r="BZ112" s="551"/>
      <c r="CA112" s="551"/>
      <c r="CB112" s="551"/>
      <c r="CC112" s="551"/>
      <c r="CD112" s="551"/>
      <c r="CE112" s="552"/>
      <c r="CF112" s="550">
        <f>CH105+CF114</f>
        <v>2419000</v>
      </c>
      <c r="CG112" s="551"/>
      <c r="CH112" s="551"/>
      <c r="CI112" s="551"/>
      <c r="CJ112" s="551"/>
      <c r="CK112" s="551"/>
      <c r="CL112" s="551"/>
      <c r="CM112" s="551"/>
      <c r="CN112" s="551"/>
      <c r="CO112" s="552"/>
      <c r="CP112" s="550">
        <f>CR105+CP114</f>
        <v>3875000</v>
      </c>
      <c r="CQ112" s="551"/>
      <c r="CR112" s="551"/>
      <c r="CS112" s="551"/>
      <c r="CT112" s="551"/>
      <c r="CU112" s="551"/>
      <c r="CV112" s="551"/>
      <c r="CW112" s="551"/>
      <c r="CX112" s="551"/>
      <c r="CY112" s="552"/>
      <c r="CZ112" s="550">
        <f>DB105+CZ114</f>
        <v>1820000</v>
      </c>
      <c r="DA112" s="551"/>
      <c r="DB112" s="551"/>
      <c r="DC112" s="551"/>
      <c r="DD112" s="551"/>
      <c r="DE112" s="551"/>
      <c r="DF112" s="551"/>
      <c r="DG112" s="551"/>
      <c r="DH112" s="551"/>
      <c r="DI112" s="552"/>
      <c r="DJ112" s="550">
        <f>DL105+DJ114+DJ115</f>
        <v>725000</v>
      </c>
      <c r="DK112" s="551"/>
      <c r="DL112" s="551"/>
      <c r="DM112" s="551"/>
      <c r="DN112" s="551"/>
      <c r="DO112" s="551"/>
      <c r="DP112" s="551"/>
      <c r="DQ112" s="551"/>
      <c r="DR112" s="551"/>
      <c r="DS112" s="552"/>
      <c r="DT112" s="550">
        <f>DV105+DT114+DT115</f>
        <v>2733000</v>
      </c>
      <c r="DU112" s="551"/>
      <c r="DV112" s="551"/>
      <c r="DW112" s="551"/>
      <c r="DX112" s="551"/>
      <c r="DY112" s="551"/>
      <c r="DZ112" s="551"/>
      <c r="EA112" s="551"/>
      <c r="EB112" s="551"/>
      <c r="EC112" s="552"/>
      <c r="ED112" s="550">
        <f>EF105+ED114+ED115</f>
        <v>1900000</v>
      </c>
      <c r="EE112" s="551"/>
      <c r="EF112" s="551"/>
      <c r="EG112" s="551"/>
      <c r="EH112" s="551"/>
      <c r="EI112" s="551"/>
      <c r="EJ112" s="551"/>
      <c r="EK112" s="551"/>
      <c r="EL112" s="551"/>
      <c r="EM112" s="552"/>
      <c r="EN112" s="550">
        <f>EP105+EN114+EN115</f>
        <v>2690000</v>
      </c>
      <c r="EO112" s="551"/>
      <c r="EP112" s="551"/>
      <c r="EQ112" s="551"/>
      <c r="ER112" s="551"/>
      <c r="ES112" s="551"/>
      <c r="ET112" s="551"/>
      <c r="EU112" s="551"/>
      <c r="EV112" s="551"/>
      <c r="EW112" s="552"/>
      <c r="EX112" s="550">
        <f>EZ105+EX114+EX115</f>
        <v>1145000</v>
      </c>
      <c r="EY112" s="551"/>
      <c r="EZ112" s="551"/>
      <c r="FA112" s="551"/>
      <c r="FB112" s="551"/>
      <c r="FC112" s="551"/>
      <c r="FD112" s="551"/>
      <c r="FE112" s="551"/>
      <c r="FF112" s="551"/>
      <c r="FG112" s="552"/>
      <c r="FH112" s="550">
        <f>FJ105+FH114+FH115</f>
        <v>1240000</v>
      </c>
      <c r="FI112" s="551"/>
      <c r="FJ112" s="551"/>
      <c r="FK112" s="551"/>
      <c r="FL112" s="551"/>
      <c r="FM112" s="551"/>
      <c r="FN112" s="551"/>
      <c r="FO112" s="551"/>
      <c r="FP112" s="551"/>
      <c r="FQ112" s="552"/>
      <c r="FR112" s="550">
        <f>FT105+FR114+FR115</f>
        <v>1485000</v>
      </c>
      <c r="FS112" s="551"/>
      <c r="FT112" s="551"/>
      <c r="FU112" s="551"/>
      <c r="FV112" s="551"/>
      <c r="FW112" s="551"/>
      <c r="FX112" s="551"/>
      <c r="FY112" s="551"/>
      <c r="FZ112" s="551"/>
      <c r="GA112" s="552"/>
      <c r="GB112" s="550">
        <f>GD105+GB114+GB115</f>
        <v>2445000</v>
      </c>
      <c r="GC112" s="551"/>
      <c r="GD112" s="551"/>
      <c r="GE112" s="551"/>
      <c r="GF112" s="551"/>
      <c r="GG112" s="551"/>
      <c r="GH112" s="551"/>
      <c r="GI112" s="551"/>
      <c r="GJ112" s="551"/>
      <c r="GK112" s="552"/>
      <c r="GL112" s="550">
        <f>GN105+GL114+GL115</f>
        <v>1588000</v>
      </c>
      <c r="GM112" s="551"/>
      <c r="GN112" s="551"/>
      <c r="GO112" s="551"/>
      <c r="GP112" s="551"/>
      <c r="GQ112" s="551"/>
      <c r="GR112" s="551"/>
      <c r="GS112" s="551"/>
      <c r="GT112" s="551"/>
      <c r="GU112" s="552"/>
      <c r="GV112" s="550">
        <f>GX105+GV114+GV115</f>
        <v>2090000</v>
      </c>
      <c r="GW112" s="551"/>
      <c r="GX112" s="551"/>
      <c r="GY112" s="551"/>
      <c r="GZ112" s="551"/>
      <c r="HA112" s="551"/>
      <c r="HB112" s="551"/>
      <c r="HC112" s="551"/>
      <c r="HD112" s="551"/>
      <c r="HE112" s="552"/>
      <c r="HF112" s="550">
        <f>HH105+HF114+HF115</f>
        <v>0</v>
      </c>
      <c r="HG112" s="551"/>
      <c r="HH112" s="551"/>
      <c r="HI112" s="551"/>
      <c r="HJ112" s="551"/>
      <c r="HK112" s="551"/>
      <c r="HL112" s="551"/>
      <c r="HM112" s="551"/>
      <c r="HN112" s="551"/>
      <c r="HO112" s="552"/>
      <c r="HP112" s="550">
        <f>HR105+HP114+HP115</f>
        <v>2632000</v>
      </c>
      <c r="HQ112" s="551"/>
      <c r="HR112" s="551"/>
      <c r="HS112" s="551"/>
      <c r="HT112" s="551"/>
      <c r="HU112" s="551"/>
      <c r="HV112" s="551"/>
      <c r="HW112" s="551"/>
      <c r="HX112" s="551"/>
      <c r="HY112" s="552"/>
      <c r="HZ112" s="550">
        <f>IB105+HZ114+HZ115</f>
        <v>2832000</v>
      </c>
      <c r="IA112" s="551"/>
      <c r="IB112" s="551"/>
      <c r="IC112" s="551"/>
      <c r="ID112" s="551"/>
      <c r="IE112" s="551"/>
      <c r="IF112" s="551"/>
      <c r="IG112" s="551"/>
      <c r="IH112" s="551"/>
      <c r="II112" s="552"/>
      <c r="IJ112" s="550">
        <f>IL105+IJ114+IJ115</f>
        <v>2787000</v>
      </c>
      <c r="IK112" s="551"/>
      <c r="IL112" s="551"/>
      <c r="IM112" s="551"/>
      <c r="IN112" s="551"/>
      <c r="IO112" s="551"/>
      <c r="IP112" s="551"/>
      <c r="IQ112" s="551"/>
      <c r="IR112" s="551"/>
      <c r="IS112" s="552"/>
      <c r="IT112" s="550">
        <f>IV105+IT114+IT115</f>
        <v>545000</v>
      </c>
      <c r="IU112" s="551"/>
      <c r="IV112" s="551"/>
      <c r="IW112" s="551"/>
      <c r="IX112" s="551"/>
      <c r="IY112" s="551"/>
      <c r="IZ112" s="551"/>
      <c r="JA112" s="551"/>
      <c r="JB112" s="551"/>
      <c r="JC112" s="552"/>
      <c r="JD112" s="550">
        <f>JF105+JD114+JD115</f>
        <v>1365000</v>
      </c>
      <c r="JE112" s="551"/>
      <c r="JF112" s="551"/>
      <c r="JG112" s="551"/>
      <c r="JH112" s="551"/>
      <c r="JI112" s="551"/>
      <c r="JJ112" s="551"/>
      <c r="JK112" s="551"/>
      <c r="JL112" s="551"/>
      <c r="JM112" s="552"/>
      <c r="JN112" s="550">
        <f>JP105+JN114+JN115</f>
        <v>2098000</v>
      </c>
      <c r="JO112" s="551"/>
      <c r="JP112" s="551"/>
      <c r="JQ112" s="551"/>
      <c r="JR112" s="551"/>
      <c r="JS112" s="551"/>
      <c r="JT112" s="551"/>
      <c r="JU112" s="551"/>
      <c r="JV112" s="551"/>
      <c r="JW112" s="552"/>
      <c r="JX112" s="550">
        <f>JZ105+JX114+JX115</f>
        <v>1305000</v>
      </c>
      <c r="JY112" s="551"/>
      <c r="JZ112" s="551"/>
      <c r="KA112" s="551"/>
      <c r="KB112" s="551"/>
      <c r="KC112" s="551"/>
      <c r="KD112" s="551"/>
      <c r="KE112" s="551"/>
      <c r="KF112" s="551"/>
      <c r="KG112" s="552"/>
      <c r="KH112" s="550">
        <f>KJ105+KH114+KH115</f>
        <v>0</v>
      </c>
      <c r="KI112" s="551"/>
      <c r="KJ112" s="551"/>
      <c r="KK112" s="551"/>
      <c r="KL112" s="551"/>
      <c r="KM112" s="551"/>
      <c r="KN112" s="551"/>
      <c r="KO112" s="551"/>
      <c r="KP112" s="551"/>
      <c r="KQ112" s="552"/>
      <c r="KR112" s="550">
        <f>KT105+KR114+KR115</f>
        <v>0</v>
      </c>
      <c r="KS112" s="551"/>
      <c r="KT112" s="551"/>
      <c r="KU112" s="551"/>
      <c r="KV112" s="551"/>
      <c r="KW112" s="551"/>
      <c r="KX112" s="551"/>
      <c r="KY112" s="551"/>
      <c r="KZ112" s="551"/>
      <c r="LA112" s="552"/>
      <c r="LB112" s="553"/>
      <c r="LC112" s="554">
        <f t="shared" si="714"/>
        <v>51409000</v>
      </c>
    </row>
    <row r="113" spans="1:317" ht="16.5" customHeight="1" x14ac:dyDescent="0.25">
      <c r="A113" s="120" t="s">
        <v>187</v>
      </c>
      <c r="B113" s="121"/>
      <c r="C113" s="88"/>
      <c r="D113" s="246"/>
      <c r="E113" s="230"/>
      <c r="F113" s="230"/>
      <c r="G113" s="230"/>
      <c r="H113" s="230"/>
      <c r="I113" s="230"/>
      <c r="J113" s="230"/>
      <c r="K113" s="230"/>
      <c r="L113" s="230"/>
      <c r="M113" s="231"/>
      <c r="N113" s="246"/>
      <c r="O113" s="230"/>
      <c r="P113" s="230"/>
      <c r="Q113" s="230"/>
      <c r="R113" s="230"/>
      <c r="S113" s="230"/>
      <c r="T113" s="230"/>
      <c r="U113" s="230"/>
      <c r="V113" s="230"/>
      <c r="W113" s="231"/>
      <c r="X113" s="246"/>
      <c r="Y113" s="230"/>
      <c r="Z113" s="230"/>
      <c r="AA113" s="230"/>
      <c r="AB113" s="230"/>
      <c r="AC113" s="230"/>
      <c r="AD113" s="230"/>
      <c r="AE113" s="230"/>
      <c r="AF113" s="230"/>
      <c r="AG113" s="231"/>
      <c r="AH113" s="246"/>
      <c r="AI113" s="230"/>
      <c r="AJ113" s="230"/>
      <c r="AK113" s="230"/>
      <c r="AL113" s="230"/>
      <c r="AM113" s="230"/>
      <c r="AN113" s="230"/>
      <c r="AO113" s="230"/>
      <c r="AP113" s="230"/>
      <c r="AQ113" s="231"/>
      <c r="AR113" s="246"/>
      <c r="AS113" s="230"/>
      <c r="AT113" s="230"/>
      <c r="AU113" s="230"/>
      <c r="AV113" s="230"/>
      <c r="AW113" s="230"/>
      <c r="AX113" s="230"/>
      <c r="AY113" s="230"/>
      <c r="AZ113" s="230"/>
      <c r="BA113" s="231"/>
      <c r="BB113" s="246"/>
      <c r="BC113" s="230"/>
      <c r="BD113" s="230"/>
      <c r="BE113" s="230"/>
      <c r="BF113" s="230"/>
      <c r="BG113" s="230"/>
      <c r="BH113" s="230"/>
      <c r="BI113" s="230"/>
      <c r="BJ113" s="230"/>
      <c r="BK113" s="231"/>
      <c r="BL113" s="246">
        <v>0</v>
      </c>
      <c r="BM113" s="230"/>
      <c r="BN113" s="230"/>
      <c r="BO113" s="230"/>
      <c r="BP113" s="230"/>
      <c r="BQ113" s="230"/>
      <c r="BR113" s="230"/>
      <c r="BS113" s="230"/>
      <c r="BT113" s="230"/>
      <c r="BU113" s="231"/>
      <c r="BV113" s="246">
        <v>10000</v>
      </c>
      <c r="BW113" s="230"/>
      <c r="BX113" s="230"/>
      <c r="BY113" s="230"/>
      <c r="BZ113" s="230"/>
      <c r="CA113" s="230"/>
      <c r="CB113" s="230"/>
      <c r="CC113" s="230"/>
      <c r="CD113" s="230"/>
      <c r="CE113" s="231"/>
      <c r="CF113" s="246">
        <v>126000</v>
      </c>
      <c r="CG113" s="230"/>
      <c r="CH113" s="230"/>
      <c r="CI113" s="230"/>
      <c r="CJ113" s="230"/>
      <c r="CK113" s="230"/>
      <c r="CL113" s="230"/>
      <c r="CM113" s="230"/>
      <c r="CN113" s="230"/>
      <c r="CO113" s="231"/>
      <c r="CP113" s="246"/>
      <c r="CQ113" s="230"/>
      <c r="CR113" s="230"/>
      <c r="CS113" s="230"/>
      <c r="CT113" s="230"/>
      <c r="CU113" s="230"/>
      <c r="CV113" s="230"/>
      <c r="CW113" s="230"/>
      <c r="CX113" s="230"/>
      <c r="CY113" s="231"/>
      <c r="CZ113" s="246"/>
      <c r="DA113" s="230"/>
      <c r="DB113" s="230"/>
      <c r="DC113" s="230"/>
      <c r="DD113" s="230"/>
      <c r="DE113" s="230"/>
      <c r="DF113" s="230"/>
      <c r="DG113" s="230"/>
      <c r="DH113" s="230"/>
      <c r="DI113" s="231"/>
      <c r="DJ113" s="246"/>
      <c r="DK113" s="230"/>
      <c r="DL113" s="230"/>
      <c r="DM113" s="230"/>
      <c r="DN113" s="230"/>
      <c r="DO113" s="230"/>
      <c r="DP113" s="230"/>
      <c r="DQ113" s="230"/>
      <c r="DR113" s="230"/>
      <c r="DS113" s="231"/>
      <c r="DT113" s="246">
        <v>0</v>
      </c>
      <c r="DU113" s="230"/>
      <c r="DV113" s="230"/>
      <c r="DW113" s="230"/>
      <c r="DX113" s="230"/>
      <c r="DY113" s="230"/>
      <c r="DZ113" s="230"/>
      <c r="EA113" s="230"/>
      <c r="EB113" s="230"/>
      <c r="EC113" s="231"/>
      <c r="ED113" s="246">
        <v>0</v>
      </c>
      <c r="EE113" s="230"/>
      <c r="EF113" s="230"/>
      <c r="EG113" s="230"/>
      <c r="EH113" s="230"/>
      <c r="EI113" s="230"/>
      <c r="EJ113" s="230"/>
      <c r="EK113" s="230"/>
      <c r="EL113" s="230"/>
      <c r="EM113" s="231"/>
      <c r="EN113" s="246"/>
      <c r="EO113" s="230"/>
      <c r="EP113" s="230"/>
      <c r="EQ113" s="230"/>
      <c r="ER113" s="230"/>
      <c r="ES113" s="230"/>
      <c r="ET113" s="230"/>
      <c r="EU113" s="230"/>
      <c r="EV113" s="230"/>
      <c r="EW113" s="231"/>
      <c r="EX113" s="246"/>
      <c r="EY113" s="230"/>
      <c r="EZ113" s="230"/>
      <c r="FA113" s="230"/>
      <c r="FB113" s="230"/>
      <c r="FC113" s="230"/>
      <c r="FD113" s="230"/>
      <c r="FE113" s="230"/>
      <c r="FF113" s="230"/>
      <c r="FG113" s="231"/>
      <c r="FH113" s="246">
        <f>27000</f>
        <v>27000</v>
      </c>
      <c r="FI113" s="230"/>
      <c r="FJ113" s="230"/>
      <c r="FK113" s="230"/>
      <c r="FL113" s="230"/>
      <c r="FM113" s="230"/>
      <c r="FN113" s="230"/>
      <c r="FO113" s="230"/>
      <c r="FP113" s="230"/>
      <c r="FQ113" s="231"/>
      <c r="FR113" s="246">
        <f>20000+27000</f>
        <v>47000</v>
      </c>
      <c r="FS113" s="230"/>
      <c r="FT113" s="230"/>
      <c r="FU113" s="230"/>
      <c r="FV113" s="230"/>
      <c r="FW113" s="230"/>
      <c r="FX113" s="230"/>
      <c r="FY113" s="230"/>
      <c r="FZ113" s="230"/>
      <c r="GA113" s="231"/>
      <c r="GB113" s="246"/>
      <c r="GC113" s="230"/>
      <c r="GD113" s="230"/>
      <c r="GE113" s="230"/>
      <c r="GF113" s="230"/>
      <c r="GG113" s="230"/>
      <c r="GH113" s="230"/>
      <c r="GI113" s="230"/>
      <c r="GJ113" s="230"/>
      <c r="GK113" s="231"/>
      <c r="GL113" s="246">
        <v>14000</v>
      </c>
      <c r="GM113" s="230"/>
      <c r="GN113" s="230"/>
      <c r="GO113" s="230"/>
      <c r="GP113" s="230"/>
      <c r="GQ113" s="230"/>
      <c r="GR113" s="230"/>
      <c r="GS113" s="230"/>
      <c r="GT113" s="230"/>
      <c r="GU113" s="231"/>
      <c r="GV113" s="246">
        <v>0</v>
      </c>
      <c r="GW113" s="230"/>
      <c r="GX113" s="230"/>
      <c r="GY113" s="230"/>
      <c r="GZ113" s="230"/>
      <c r="HA113" s="230"/>
      <c r="HB113" s="230"/>
      <c r="HC113" s="230"/>
      <c r="HD113" s="230"/>
      <c r="HE113" s="231"/>
      <c r="HF113" s="246"/>
      <c r="HG113" s="230"/>
      <c r="HH113" s="230"/>
      <c r="HI113" s="230"/>
      <c r="HJ113" s="230"/>
      <c r="HK113" s="230"/>
      <c r="HL113" s="230"/>
      <c r="HM113" s="230"/>
      <c r="HN113" s="230"/>
      <c r="HO113" s="231"/>
      <c r="HP113" s="246">
        <v>0</v>
      </c>
      <c r="HQ113" s="230"/>
      <c r="HR113" s="230"/>
      <c r="HS113" s="230"/>
      <c r="HT113" s="230"/>
      <c r="HU113" s="230"/>
      <c r="HV113" s="230"/>
      <c r="HW113" s="230"/>
      <c r="HX113" s="230"/>
      <c r="HY113" s="231"/>
      <c r="HZ113" s="246"/>
      <c r="IA113" s="230"/>
      <c r="IB113" s="230"/>
      <c r="IC113" s="230"/>
      <c r="ID113" s="230"/>
      <c r="IE113" s="230"/>
      <c r="IF113" s="230"/>
      <c r="IG113" s="230"/>
      <c r="IH113" s="230"/>
      <c r="II113" s="231"/>
      <c r="IJ113" s="246">
        <v>0</v>
      </c>
      <c r="IK113" s="230"/>
      <c r="IL113" s="230"/>
      <c r="IM113" s="230"/>
      <c r="IN113" s="230"/>
      <c r="IO113" s="230"/>
      <c r="IP113" s="230"/>
      <c r="IQ113" s="230"/>
      <c r="IR113" s="230"/>
      <c r="IS113" s="231"/>
      <c r="IT113" s="246"/>
      <c r="IU113" s="230"/>
      <c r="IV113" s="230"/>
      <c r="IW113" s="230"/>
      <c r="IX113" s="230"/>
      <c r="IY113" s="230"/>
      <c r="IZ113" s="230"/>
      <c r="JA113" s="230"/>
      <c r="JB113" s="230"/>
      <c r="JC113" s="231"/>
      <c r="JD113" s="246"/>
      <c r="JE113" s="230"/>
      <c r="JF113" s="230"/>
      <c r="JG113" s="230"/>
      <c r="JH113" s="230"/>
      <c r="JI113" s="230"/>
      <c r="JJ113" s="230"/>
      <c r="JK113" s="230"/>
      <c r="JL113" s="230"/>
      <c r="JM113" s="231"/>
      <c r="JN113" s="246">
        <v>0</v>
      </c>
      <c r="JO113" s="230"/>
      <c r="JP113" s="230"/>
      <c r="JQ113" s="230"/>
      <c r="JR113" s="230"/>
      <c r="JS113" s="230"/>
      <c r="JT113" s="230"/>
      <c r="JU113" s="230"/>
      <c r="JV113" s="230"/>
      <c r="JW113" s="231"/>
      <c r="JX113" s="246"/>
      <c r="JY113" s="230"/>
      <c r="JZ113" s="230"/>
      <c r="KA113" s="230"/>
      <c r="KB113" s="230"/>
      <c r="KC113" s="230"/>
      <c r="KD113" s="230"/>
      <c r="KE113" s="230"/>
      <c r="KF113" s="230"/>
      <c r="KG113" s="231"/>
      <c r="KH113" s="246"/>
      <c r="KI113" s="230"/>
      <c r="KJ113" s="230"/>
      <c r="KK113" s="230"/>
      <c r="KL113" s="230"/>
      <c r="KM113" s="230"/>
      <c r="KN113" s="230"/>
      <c r="KO113" s="230"/>
      <c r="KP113" s="230"/>
      <c r="KQ113" s="231"/>
      <c r="KR113" s="246"/>
      <c r="KS113" s="230"/>
      <c r="KT113" s="230"/>
      <c r="KU113" s="230"/>
      <c r="KV113" s="230"/>
      <c r="KW113" s="230"/>
      <c r="KX113" s="230"/>
      <c r="KY113" s="230"/>
      <c r="KZ113" s="230"/>
      <c r="LA113" s="231"/>
      <c r="LB113" s="321"/>
      <c r="LC113" s="9">
        <f>SUM(C113:LB113)</f>
        <v>224000</v>
      </c>
      <c r="LD113" s="100"/>
    </row>
    <row r="114" spans="1:317" ht="16.5" customHeight="1" x14ac:dyDescent="0.25">
      <c r="A114" s="150" t="s">
        <v>188</v>
      </c>
      <c r="B114" s="151"/>
      <c r="C114" s="88"/>
      <c r="D114" s="246">
        <v>5000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246"/>
      <c r="O114" s="192"/>
      <c r="P114" s="192"/>
      <c r="Q114" s="192"/>
      <c r="R114" s="192"/>
      <c r="S114" s="192"/>
      <c r="T114" s="192"/>
      <c r="U114" s="192"/>
      <c r="V114" s="192"/>
      <c r="W114" s="192"/>
      <c r="X114" s="246"/>
      <c r="Y114" s="267"/>
      <c r="Z114" s="267"/>
      <c r="AA114" s="267"/>
      <c r="AB114" s="267"/>
      <c r="AC114" s="267"/>
      <c r="AD114" s="267"/>
      <c r="AE114" s="267"/>
      <c r="AF114" s="267"/>
      <c r="AG114" s="267"/>
      <c r="AH114" s="246">
        <v>10000</v>
      </c>
      <c r="AI114" s="285"/>
      <c r="AJ114" s="285"/>
      <c r="AK114" s="285"/>
      <c r="AL114" s="285"/>
      <c r="AM114" s="285"/>
      <c r="AN114" s="285"/>
      <c r="AO114" s="285"/>
      <c r="AP114" s="285"/>
      <c r="AQ114" s="285"/>
      <c r="AR114" s="246"/>
      <c r="AS114" s="285"/>
      <c r="AT114" s="285"/>
      <c r="AU114" s="285"/>
      <c r="AV114" s="285"/>
      <c r="AW114" s="285"/>
      <c r="AX114" s="285"/>
      <c r="AY114" s="285"/>
      <c r="AZ114" s="285"/>
      <c r="BA114" s="285"/>
      <c r="BB114" s="246"/>
      <c r="BC114" s="285"/>
      <c r="BD114" s="285"/>
      <c r="BE114" s="285"/>
      <c r="BF114" s="285"/>
      <c r="BG114" s="285"/>
      <c r="BH114" s="285"/>
      <c r="BI114" s="285"/>
      <c r="BJ114" s="285"/>
      <c r="BK114" s="285"/>
      <c r="BL114" s="246">
        <v>10000</v>
      </c>
      <c r="BM114" s="306"/>
      <c r="BN114" s="306"/>
      <c r="BO114" s="306"/>
      <c r="BP114" s="306"/>
      <c r="BQ114" s="306"/>
      <c r="BR114" s="306"/>
      <c r="BS114" s="306"/>
      <c r="BT114" s="306"/>
      <c r="BU114" s="306"/>
      <c r="BV114" s="246"/>
      <c r="BW114" s="308"/>
      <c r="BX114" s="308"/>
      <c r="BY114" s="308"/>
      <c r="BZ114" s="308"/>
      <c r="CA114" s="308"/>
      <c r="CB114" s="308"/>
      <c r="CC114" s="308"/>
      <c r="CD114" s="308"/>
      <c r="CE114" s="308"/>
      <c r="CF114" s="246">
        <v>10000</v>
      </c>
      <c r="CG114" s="318"/>
      <c r="CH114" s="318"/>
      <c r="CI114" s="318"/>
      <c r="CJ114" s="318"/>
      <c r="CK114" s="318"/>
      <c r="CL114" s="318"/>
      <c r="CM114" s="318"/>
      <c r="CN114" s="318"/>
      <c r="CO114" s="318"/>
      <c r="CP114" s="246">
        <v>5000</v>
      </c>
      <c r="CQ114" s="318"/>
      <c r="CR114" s="318"/>
      <c r="CS114" s="318"/>
      <c r="CT114" s="318"/>
      <c r="CU114" s="318"/>
      <c r="CV114" s="318"/>
      <c r="CW114" s="318"/>
      <c r="CX114" s="318"/>
      <c r="CY114" s="318"/>
      <c r="CZ114" s="246"/>
      <c r="DA114" s="328"/>
      <c r="DB114" s="328"/>
      <c r="DC114" s="328"/>
      <c r="DD114" s="328"/>
      <c r="DE114" s="328"/>
      <c r="DF114" s="328"/>
      <c r="DG114" s="328"/>
      <c r="DH114" s="328"/>
      <c r="DI114" s="328"/>
      <c r="DJ114" s="246">
        <v>5000</v>
      </c>
      <c r="DK114" s="342"/>
      <c r="DL114" s="342"/>
      <c r="DM114" s="342"/>
      <c r="DN114" s="342"/>
      <c r="DO114" s="342"/>
      <c r="DP114" s="342"/>
      <c r="DQ114" s="342"/>
      <c r="DR114" s="342"/>
      <c r="DS114" s="342"/>
      <c r="DT114" s="246">
        <f>10000</f>
        <v>10000</v>
      </c>
      <c r="DU114" s="359"/>
      <c r="DV114" s="359"/>
      <c r="DW114" s="359"/>
      <c r="DX114" s="359"/>
      <c r="DY114" s="359"/>
      <c r="DZ114" s="359"/>
      <c r="EA114" s="359"/>
      <c r="EB114" s="359"/>
      <c r="EC114" s="359"/>
      <c r="ED114" s="246">
        <v>0</v>
      </c>
      <c r="EE114" s="359"/>
      <c r="EF114" s="359"/>
      <c r="EG114" s="359"/>
      <c r="EH114" s="359"/>
      <c r="EI114" s="359"/>
      <c r="EJ114" s="359"/>
      <c r="EK114" s="359"/>
      <c r="EL114" s="359"/>
      <c r="EM114" s="359"/>
      <c r="EN114" s="246">
        <v>10000</v>
      </c>
      <c r="EO114" s="380"/>
      <c r="EP114" s="380"/>
      <c r="EQ114" s="380"/>
      <c r="ER114" s="380"/>
      <c r="ES114" s="380"/>
      <c r="ET114" s="380"/>
      <c r="EU114" s="380"/>
      <c r="EV114" s="380"/>
      <c r="EW114" s="380"/>
      <c r="EX114" s="246"/>
      <c r="EY114" s="359"/>
      <c r="EZ114" s="359"/>
      <c r="FA114" s="359"/>
      <c r="FB114" s="359"/>
      <c r="FC114" s="359"/>
      <c r="FD114" s="359"/>
      <c r="FE114" s="359"/>
      <c r="FF114" s="359"/>
      <c r="FG114" s="359"/>
      <c r="FH114" s="246">
        <f>5000+5000</f>
        <v>10000</v>
      </c>
      <c r="FI114" s="380"/>
      <c r="FJ114" s="380"/>
      <c r="FK114" s="380"/>
      <c r="FL114" s="380"/>
      <c r="FM114" s="380"/>
      <c r="FN114" s="380"/>
      <c r="FO114" s="380"/>
      <c r="FP114" s="380"/>
      <c r="FQ114" s="380"/>
      <c r="FR114" s="246">
        <f>5000</f>
        <v>5000</v>
      </c>
      <c r="FS114" s="385"/>
      <c r="FT114" s="385"/>
      <c r="FU114" s="385"/>
      <c r="FV114" s="385"/>
      <c r="FW114" s="385"/>
      <c r="FX114" s="385"/>
      <c r="FY114" s="385"/>
      <c r="FZ114" s="385"/>
      <c r="GA114" s="385"/>
      <c r="GB114" s="246"/>
      <c r="GC114" s="409"/>
      <c r="GD114" s="409"/>
      <c r="GE114" s="409"/>
      <c r="GF114" s="409"/>
      <c r="GG114" s="409"/>
      <c r="GH114" s="409"/>
      <c r="GI114" s="409"/>
      <c r="GJ114" s="409"/>
      <c r="GK114" s="409"/>
      <c r="GL114" s="246">
        <f>5000+5000+5000</f>
        <v>15000</v>
      </c>
      <c r="GM114" s="409"/>
      <c r="GN114" s="409"/>
      <c r="GO114" s="409"/>
      <c r="GP114" s="409"/>
      <c r="GQ114" s="409"/>
      <c r="GR114" s="409"/>
      <c r="GS114" s="409"/>
      <c r="GT114" s="409"/>
      <c r="GU114" s="409"/>
      <c r="GV114" s="246">
        <v>25000</v>
      </c>
      <c r="GW114" s="414"/>
      <c r="GX114" s="414"/>
      <c r="GY114" s="414"/>
      <c r="GZ114" s="414"/>
      <c r="HA114" s="414"/>
      <c r="HB114" s="414"/>
      <c r="HC114" s="414"/>
      <c r="HD114" s="414"/>
      <c r="HE114" s="414"/>
      <c r="HF114" s="246"/>
      <c r="HG114" s="419"/>
      <c r="HH114" s="419"/>
      <c r="HI114" s="419"/>
      <c r="HJ114" s="419"/>
      <c r="HK114" s="419"/>
      <c r="HL114" s="419"/>
      <c r="HM114" s="419"/>
      <c r="HN114" s="419"/>
      <c r="HO114" s="419"/>
      <c r="HP114" s="246">
        <v>0</v>
      </c>
      <c r="HQ114" s="429"/>
      <c r="HR114" s="429"/>
      <c r="HS114" s="429"/>
      <c r="HT114" s="429"/>
      <c r="HU114" s="429"/>
      <c r="HV114" s="429"/>
      <c r="HW114" s="429"/>
      <c r="HX114" s="429"/>
      <c r="HY114" s="429"/>
      <c r="HZ114" s="246"/>
      <c r="IA114" s="429"/>
      <c r="IB114" s="429"/>
      <c r="IC114" s="429"/>
      <c r="ID114" s="429"/>
      <c r="IE114" s="429"/>
      <c r="IF114" s="429"/>
      <c r="IG114" s="429"/>
      <c r="IH114" s="429"/>
      <c r="II114" s="429"/>
      <c r="IJ114" s="246">
        <f>5000+5000</f>
        <v>10000</v>
      </c>
      <c r="IK114" s="429"/>
      <c r="IL114" s="429"/>
      <c r="IM114" s="429"/>
      <c r="IN114" s="429"/>
      <c r="IO114" s="429"/>
      <c r="IP114" s="429"/>
      <c r="IQ114" s="429"/>
      <c r="IR114" s="429"/>
      <c r="IS114" s="429"/>
      <c r="IT114" s="246"/>
      <c r="IU114" s="432"/>
      <c r="IV114" s="432"/>
      <c r="IW114" s="432"/>
      <c r="IX114" s="432"/>
      <c r="IY114" s="432"/>
      <c r="IZ114" s="432"/>
      <c r="JA114" s="432"/>
      <c r="JB114" s="432"/>
      <c r="JC114" s="432"/>
      <c r="JD114" s="246">
        <v>5000</v>
      </c>
      <c r="JE114" s="439"/>
      <c r="JF114" s="439"/>
      <c r="JG114" s="439"/>
      <c r="JH114" s="439"/>
      <c r="JI114" s="439"/>
      <c r="JJ114" s="439"/>
      <c r="JK114" s="439"/>
      <c r="JL114" s="439"/>
      <c r="JM114" s="439"/>
      <c r="JN114" s="246">
        <v>5000</v>
      </c>
      <c r="JO114" s="444"/>
      <c r="JP114" s="444"/>
      <c r="JQ114" s="444"/>
      <c r="JR114" s="444"/>
      <c r="JS114" s="444"/>
      <c r="JT114" s="444"/>
      <c r="JU114" s="444"/>
      <c r="JV114" s="444"/>
      <c r="JW114" s="444"/>
      <c r="JX114" s="246">
        <v>5000</v>
      </c>
      <c r="JY114" s="449"/>
      <c r="JZ114" s="449"/>
      <c r="KA114" s="449"/>
      <c r="KB114" s="449"/>
      <c r="KC114" s="449"/>
      <c r="KD114" s="449"/>
      <c r="KE114" s="449"/>
      <c r="KF114" s="449"/>
      <c r="KG114" s="449"/>
      <c r="KH114" s="246"/>
      <c r="KI114" s="457"/>
      <c r="KJ114" s="457"/>
      <c r="KK114" s="457"/>
      <c r="KL114" s="457"/>
      <c r="KM114" s="457"/>
      <c r="KN114" s="457"/>
      <c r="KO114" s="457"/>
      <c r="KP114" s="457"/>
      <c r="KQ114" s="457"/>
      <c r="KR114" s="246"/>
      <c r="KS114" s="457"/>
      <c r="KT114" s="457"/>
      <c r="KU114" s="457"/>
      <c r="KV114" s="457"/>
      <c r="KW114" s="457"/>
      <c r="KX114" s="457"/>
      <c r="KY114" s="457"/>
      <c r="KZ114" s="457"/>
      <c r="LA114" s="457"/>
      <c r="LB114" s="321"/>
      <c r="LC114" s="9">
        <f>SUM(C114:LB114)</f>
        <v>145000</v>
      </c>
      <c r="LD114" s="100"/>
    </row>
    <row r="115" spans="1:317" x14ac:dyDescent="0.25">
      <c r="A115" s="120" t="s">
        <v>237</v>
      </c>
      <c r="B115" s="121"/>
      <c r="C115" s="88"/>
      <c r="D115" s="672"/>
      <c r="E115" s="673"/>
      <c r="F115" s="673"/>
      <c r="G115" s="673"/>
      <c r="H115" s="673"/>
      <c r="I115" s="673"/>
      <c r="J115" s="673"/>
      <c r="K115" s="673"/>
      <c r="L115" s="673"/>
      <c r="M115" s="673"/>
      <c r="N115" s="672"/>
      <c r="O115" s="673"/>
      <c r="P115" s="673"/>
      <c r="Q115" s="673"/>
      <c r="R115" s="673"/>
      <c r="S115" s="673"/>
      <c r="T115" s="673"/>
      <c r="U115" s="673"/>
      <c r="V115" s="673"/>
      <c r="W115" s="673"/>
      <c r="X115" s="672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2"/>
      <c r="AI115" s="673"/>
      <c r="AJ115" s="673"/>
      <c r="AK115" s="673"/>
      <c r="AL115" s="673"/>
      <c r="AM115" s="673"/>
      <c r="AN115" s="673"/>
      <c r="AO115" s="673"/>
      <c r="AP115" s="673"/>
      <c r="AQ115" s="673"/>
      <c r="AR115" s="672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2"/>
      <c r="BC115" s="673"/>
      <c r="BD115" s="673"/>
      <c r="BE115" s="673"/>
      <c r="BF115" s="673"/>
      <c r="BG115" s="673"/>
      <c r="BH115" s="673"/>
      <c r="BI115" s="673"/>
      <c r="BJ115" s="673"/>
      <c r="BK115" s="673"/>
      <c r="BL115" s="672"/>
      <c r="BM115" s="673"/>
      <c r="BN115" s="673"/>
      <c r="BO115" s="673"/>
      <c r="BP115" s="673"/>
      <c r="BQ115" s="673"/>
      <c r="BR115" s="673"/>
      <c r="BS115" s="673"/>
      <c r="BT115" s="673"/>
      <c r="BU115" s="673"/>
      <c r="BV115" s="672"/>
      <c r="BW115" s="673"/>
      <c r="BX115" s="673"/>
      <c r="BY115" s="673"/>
      <c r="BZ115" s="673"/>
      <c r="CA115" s="673"/>
      <c r="CB115" s="673"/>
      <c r="CC115" s="673"/>
      <c r="CD115" s="673"/>
      <c r="CE115" s="673"/>
      <c r="CF115" s="672"/>
      <c r="CG115" s="673"/>
      <c r="CH115" s="673"/>
      <c r="CI115" s="673"/>
      <c r="CJ115" s="673"/>
      <c r="CK115" s="673"/>
      <c r="CL115" s="673"/>
      <c r="CM115" s="673"/>
      <c r="CN115" s="673"/>
      <c r="CO115" s="673"/>
      <c r="CP115" s="672"/>
      <c r="CQ115" s="673"/>
      <c r="CR115" s="673"/>
      <c r="CS115" s="673"/>
      <c r="CT115" s="673"/>
      <c r="CU115" s="673"/>
      <c r="CV115" s="673"/>
      <c r="CW115" s="673"/>
      <c r="CX115" s="673"/>
      <c r="CY115" s="673"/>
      <c r="CZ115" s="672"/>
      <c r="DA115" s="673"/>
      <c r="DB115" s="673"/>
      <c r="DC115" s="673"/>
      <c r="DD115" s="673"/>
      <c r="DE115" s="673"/>
      <c r="DF115" s="673"/>
      <c r="DG115" s="673"/>
      <c r="DH115" s="673"/>
      <c r="DI115" s="673"/>
      <c r="DJ115" s="229"/>
      <c r="DK115" s="230"/>
      <c r="DL115" s="230"/>
      <c r="DM115" s="230"/>
      <c r="DN115" s="230"/>
      <c r="DO115" s="230"/>
      <c r="DP115" s="230"/>
      <c r="DQ115" s="230"/>
      <c r="DR115" s="230"/>
      <c r="DS115" s="231"/>
      <c r="DT115" s="229">
        <v>0</v>
      </c>
      <c r="DU115" s="230"/>
      <c r="DV115" s="230"/>
      <c r="DW115" s="230"/>
      <c r="DX115" s="230"/>
      <c r="DY115" s="230"/>
      <c r="DZ115" s="230"/>
      <c r="EA115" s="230"/>
      <c r="EB115" s="230"/>
      <c r="EC115" s="231"/>
      <c r="ED115" s="229">
        <v>0</v>
      </c>
      <c r="EE115" s="230"/>
      <c r="EF115" s="230"/>
      <c r="EG115" s="230"/>
      <c r="EH115" s="230"/>
      <c r="EI115" s="230"/>
      <c r="EJ115" s="230"/>
      <c r="EK115" s="230"/>
      <c r="EL115" s="230"/>
      <c r="EM115" s="231"/>
      <c r="EN115" s="229">
        <v>0</v>
      </c>
      <c r="EO115" s="230"/>
      <c r="EP115" s="230"/>
      <c r="EQ115" s="230"/>
      <c r="ER115" s="230"/>
      <c r="ES115" s="230"/>
      <c r="ET115" s="230"/>
      <c r="EU115" s="230"/>
      <c r="EV115" s="230"/>
      <c r="EW115" s="231"/>
      <c r="EX115" s="229">
        <v>0</v>
      </c>
      <c r="EY115" s="230"/>
      <c r="EZ115" s="230"/>
      <c r="FA115" s="230"/>
      <c r="FB115" s="230"/>
      <c r="FC115" s="230"/>
      <c r="FD115" s="230"/>
      <c r="FE115" s="230"/>
      <c r="FF115" s="230"/>
      <c r="FG115" s="231"/>
      <c r="FH115" s="229">
        <v>0</v>
      </c>
      <c r="FI115" s="230"/>
      <c r="FJ115" s="230"/>
      <c r="FK115" s="230"/>
      <c r="FL115" s="230"/>
      <c r="FM115" s="230"/>
      <c r="FN115" s="230"/>
      <c r="FO115" s="230"/>
      <c r="FP115" s="230"/>
      <c r="FQ115" s="231"/>
      <c r="FR115" s="229">
        <v>0</v>
      </c>
      <c r="FS115" s="230"/>
      <c r="FT115" s="230"/>
      <c r="FU115" s="230"/>
      <c r="FV115" s="230"/>
      <c r="FW115" s="230"/>
      <c r="FX115" s="230"/>
      <c r="FY115" s="230"/>
      <c r="FZ115" s="230"/>
      <c r="GA115" s="231"/>
      <c r="GB115" s="229">
        <v>0</v>
      </c>
      <c r="GC115" s="230"/>
      <c r="GD115" s="230"/>
      <c r="GE115" s="230"/>
      <c r="GF115" s="230"/>
      <c r="GG115" s="230"/>
      <c r="GH115" s="230"/>
      <c r="GI115" s="230"/>
      <c r="GJ115" s="230"/>
      <c r="GK115" s="231"/>
      <c r="GL115" s="229">
        <v>0</v>
      </c>
      <c r="GM115" s="230"/>
      <c r="GN115" s="230"/>
      <c r="GO115" s="230"/>
      <c r="GP115" s="230"/>
      <c r="GQ115" s="230"/>
      <c r="GR115" s="230"/>
      <c r="GS115" s="230"/>
      <c r="GT115" s="230"/>
      <c r="GU115" s="231"/>
      <c r="GV115" s="229">
        <v>0</v>
      </c>
      <c r="GW115" s="230"/>
      <c r="GX115" s="230"/>
      <c r="GY115" s="230"/>
      <c r="GZ115" s="230"/>
      <c r="HA115" s="230"/>
      <c r="HB115" s="230"/>
      <c r="HC115" s="230"/>
      <c r="HD115" s="230"/>
      <c r="HE115" s="231"/>
      <c r="HF115" s="229">
        <v>0</v>
      </c>
      <c r="HG115" s="230"/>
      <c r="HH115" s="230"/>
      <c r="HI115" s="230"/>
      <c r="HJ115" s="230"/>
      <c r="HK115" s="230"/>
      <c r="HL115" s="230"/>
      <c r="HM115" s="230"/>
      <c r="HN115" s="230"/>
      <c r="HO115" s="231"/>
      <c r="HP115" s="229">
        <v>0</v>
      </c>
      <c r="HQ115" s="230"/>
      <c r="HR115" s="230"/>
      <c r="HS115" s="230"/>
      <c r="HT115" s="230"/>
      <c r="HU115" s="230"/>
      <c r="HV115" s="230"/>
      <c r="HW115" s="230"/>
      <c r="HX115" s="230"/>
      <c r="HY115" s="231"/>
      <c r="HZ115" s="229">
        <v>0</v>
      </c>
      <c r="IA115" s="230"/>
      <c r="IB115" s="230"/>
      <c r="IC115" s="230"/>
      <c r="ID115" s="230"/>
      <c r="IE115" s="230"/>
      <c r="IF115" s="230"/>
      <c r="IG115" s="230"/>
      <c r="IH115" s="230"/>
      <c r="II115" s="231"/>
      <c r="IJ115" s="229">
        <v>0</v>
      </c>
      <c r="IK115" s="230"/>
      <c r="IL115" s="230"/>
      <c r="IM115" s="230"/>
      <c r="IN115" s="230"/>
      <c r="IO115" s="230"/>
      <c r="IP115" s="230"/>
      <c r="IQ115" s="230"/>
      <c r="IR115" s="230"/>
      <c r="IS115" s="231"/>
      <c r="IT115" s="229">
        <v>0</v>
      </c>
      <c r="IU115" s="230"/>
      <c r="IV115" s="230"/>
      <c r="IW115" s="230"/>
      <c r="IX115" s="230"/>
      <c r="IY115" s="230"/>
      <c r="IZ115" s="230"/>
      <c r="JA115" s="230"/>
      <c r="JB115" s="230"/>
      <c r="JC115" s="231"/>
      <c r="JD115" s="229">
        <v>0</v>
      </c>
      <c r="JE115" s="230"/>
      <c r="JF115" s="230"/>
      <c r="JG115" s="230"/>
      <c r="JH115" s="230"/>
      <c r="JI115" s="230"/>
      <c r="JJ115" s="230"/>
      <c r="JK115" s="230"/>
      <c r="JL115" s="230"/>
      <c r="JM115" s="231"/>
      <c r="JN115" s="229">
        <v>0</v>
      </c>
      <c r="JO115" s="230"/>
      <c r="JP115" s="230"/>
      <c r="JQ115" s="230"/>
      <c r="JR115" s="230"/>
      <c r="JS115" s="230"/>
      <c r="JT115" s="230"/>
      <c r="JU115" s="230"/>
      <c r="JV115" s="230"/>
      <c r="JW115" s="231"/>
      <c r="JX115" s="229">
        <v>0</v>
      </c>
      <c r="JY115" s="230"/>
      <c r="JZ115" s="230"/>
      <c r="KA115" s="230"/>
      <c r="KB115" s="230"/>
      <c r="KC115" s="230"/>
      <c r="KD115" s="230"/>
      <c r="KE115" s="230"/>
      <c r="KF115" s="230"/>
      <c r="KG115" s="231"/>
      <c r="KH115" s="229">
        <v>0</v>
      </c>
      <c r="KI115" s="230"/>
      <c r="KJ115" s="230"/>
      <c r="KK115" s="230"/>
      <c r="KL115" s="230"/>
      <c r="KM115" s="230"/>
      <c r="KN115" s="230"/>
      <c r="KO115" s="230"/>
      <c r="KP115" s="230"/>
      <c r="KQ115" s="231"/>
      <c r="KR115" s="229">
        <v>0</v>
      </c>
      <c r="KS115" s="230"/>
      <c r="KT115" s="230"/>
      <c r="KU115" s="230"/>
      <c r="KV115" s="230"/>
      <c r="KW115" s="230"/>
      <c r="KX115" s="230"/>
      <c r="KY115" s="230"/>
      <c r="KZ115" s="230"/>
      <c r="LA115" s="231"/>
      <c r="LB115" s="321"/>
      <c r="LC115" s="9">
        <f>SUM(C115:LB115)</f>
        <v>0</v>
      </c>
      <c r="LD115" s="100"/>
    </row>
    <row r="116" spans="1:317" x14ac:dyDescent="0.25">
      <c r="A116" s="633" t="s">
        <v>39</v>
      </c>
      <c r="B116" s="634"/>
      <c r="C116" s="89"/>
      <c r="D116" s="616">
        <f>D109/D107*100%</f>
        <v>0.82278481012658233</v>
      </c>
      <c r="E116" s="671"/>
      <c r="F116" s="671"/>
      <c r="G116" s="671"/>
      <c r="H116" s="671"/>
      <c r="I116" s="671"/>
      <c r="J116" s="671"/>
      <c r="K116" s="671"/>
      <c r="L116" s="671"/>
      <c r="M116" s="671"/>
      <c r="N116" s="616">
        <f>N109/N107*100%</f>
        <v>0.9068027210884354</v>
      </c>
      <c r="O116" s="671"/>
      <c r="P116" s="671"/>
      <c r="Q116" s="671"/>
      <c r="R116" s="671"/>
      <c r="S116" s="671"/>
      <c r="T116" s="671"/>
      <c r="U116" s="671"/>
      <c r="V116" s="671"/>
      <c r="W116" s="671"/>
      <c r="X116" s="616">
        <f>X109/X107*100%</f>
        <v>0.9261744966442953</v>
      </c>
      <c r="Y116" s="671"/>
      <c r="Z116" s="671"/>
      <c r="AA116" s="671"/>
      <c r="AB116" s="671"/>
      <c r="AC116" s="671"/>
      <c r="AD116" s="671"/>
      <c r="AE116" s="671"/>
      <c r="AF116" s="671"/>
      <c r="AG116" s="671"/>
      <c r="AH116" s="616">
        <f>AH109/AH107*100%</f>
        <v>0.92488262910798125</v>
      </c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16">
        <f>AR109/AR107*100%</f>
        <v>0.8</v>
      </c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16">
        <f>BB109/BB107*100%</f>
        <v>0.89685039370078745</v>
      </c>
      <c r="BC116" s="671"/>
      <c r="BD116" s="671"/>
      <c r="BE116" s="671"/>
      <c r="BF116" s="671"/>
      <c r="BG116" s="671"/>
      <c r="BH116" s="671"/>
      <c r="BI116" s="671"/>
      <c r="BJ116" s="671"/>
      <c r="BK116" s="671"/>
      <c r="BL116" s="616">
        <f>BL109/BL107*100%</f>
        <v>0.85499999999999998</v>
      </c>
      <c r="BM116" s="671"/>
      <c r="BN116" s="671"/>
      <c r="BO116" s="671"/>
      <c r="BP116" s="671"/>
      <c r="BQ116" s="671"/>
      <c r="BR116" s="671"/>
      <c r="BS116" s="671"/>
      <c r="BT116" s="671"/>
      <c r="BU116" s="671"/>
      <c r="BV116" s="616">
        <f>BV109/BV107*100%</f>
        <v>0.93103448275862066</v>
      </c>
      <c r="BW116" s="671"/>
      <c r="BX116" s="671"/>
      <c r="BY116" s="671"/>
      <c r="BZ116" s="671"/>
      <c r="CA116" s="671"/>
      <c r="CB116" s="671"/>
      <c r="CC116" s="671"/>
      <c r="CD116" s="671"/>
      <c r="CE116" s="671"/>
      <c r="CF116" s="616">
        <f>CF109/CF107*100%</f>
        <v>0.87364620938628157</v>
      </c>
      <c r="CG116" s="671"/>
      <c r="CH116" s="671"/>
      <c r="CI116" s="671"/>
      <c r="CJ116" s="671"/>
      <c r="CK116" s="671"/>
      <c r="CL116" s="671"/>
      <c r="CM116" s="671"/>
      <c r="CN116" s="671"/>
      <c r="CO116" s="671"/>
      <c r="CP116" s="616">
        <f>CP109/CP107*100%</f>
        <v>0.79436152570480933</v>
      </c>
      <c r="CQ116" s="671"/>
      <c r="CR116" s="671"/>
      <c r="CS116" s="671"/>
      <c r="CT116" s="671"/>
      <c r="CU116" s="671"/>
      <c r="CV116" s="671"/>
      <c r="CW116" s="671"/>
      <c r="CX116" s="671"/>
      <c r="CY116" s="671"/>
      <c r="CZ116" s="616">
        <f>CZ109/CZ107*100%</f>
        <v>0.89873134328358206</v>
      </c>
      <c r="DA116" s="671"/>
      <c r="DB116" s="671"/>
      <c r="DC116" s="671"/>
      <c r="DD116" s="671"/>
      <c r="DE116" s="671"/>
      <c r="DF116" s="671"/>
      <c r="DG116" s="671"/>
      <c r="DH116" s="671"/>
      <c r="DI116" s="671"/>
      <c r="DJ116" s="616">
        <f>DJ109/DJ107*100%</f>
        <v>0.95121951219512191</v>
      </c>
      <c r="DK116" s="671"/>
      <c r="DL116" s="671"/>
      <c r="DM116" s="671"/>
      <c r="DN116" s="671"/>
      <c r="DO116" s="671"/>
      <c r="DP116" s="671"/>
      <c r="DQ116" s="671"/>
      <c r="DR116" s="671"/>
      <c r="DS116" s="671"/>
      <c r="DT116" s="616">
        <f>DT109/DT107*100%</f>
        <v>0.87602339181286548</v>
      </c>
      <c r="DU116" s="671"/>
      <c r="DV116" s="671"/>
      <c r="DW116" s="671"/>
      <c r="DX116" s="671"/>
      <c r="DY116" s="671"/>
      <c r="DZ116" s="671"/>
      <c r="EA116" s="671"/>
      <c r="EB116" s="671"/>
      <c r="EC116" s="671"/>
      <c r="ED116" s="616">
        <f>ED109/ED107*100%</f>
        <v>0.86770428015564205</v>
      </c>
      <c r="EE116" s="671"/>
      <c r="EF116" s="671"/>
      <c r="EG116" s="671"/>
      <c r="EH116" s="671"/>
      <c r="EI116" s="671"/>
      <c r="EJ116" s="671"/>
      <c r="EK116" s="671"/>
      <c r="EL116" s="671"/>
      <c r="EM116" s="671"/>
      <c r="EN116" s="616">
        <f>EN109/EN107*100%</f>
        <v>0.91054313099041528</v>
      </c>
      <c r="EO116" s="671"/>
      <c r="EP116" s="671"/>
      <c r="EQ116" s="671"/>
      <c r="ER116" s="671"/>
      <c r="ES116" s="671"/>
      <c r="ET116" s="671"/>
      <c r="EU116" s="671"/>
      <c r="EV116" s="671"/>
      <c r="EW116" s="671"/>
      <c r="EX116" s="616">
        <f>EX109/EX107*100%</f>
        <v>0.89169960474308296</v>
      </c>
      <c r="EY116" s="671"/>
      <c r="EZ116" s="671"/>
      <c r="FA116" s="671"/>
      <c r="FB116" s="671"/>
      <c r="FC116" s="671"/>
      <c r="FD116" s="671"/>
      <c r="FE116" s="671"/>
      <c r="FF116" s="671"/>
      <c r="FG116" s="671"/>
      <c r="FH116" s="616">
        <f>FH109/FH107*100%</f>
        <v>0.94923076923076921</v>
      </c>
      <c r="FI116" s="671"/>
      <c r="FJ116" s="671"/>
      <c r="FK116" s="671"/>
      <c r="FL116" s="671"/>
      <c r="FM116" s="671"/>
      <c r="FN116" s="671"/>
      <c r="FO116" s="671"/>
      <c r="FP116" s="671"/>
      <c r="FQ116" s="671"/>
      <c r="FR116" s="616">
        <f>FR109/FR107*100%</f>
        <v>1.0257309941520467</v>
      </c>
      <c r="FS116" s="671"/>
      <c r="FT116" s="671"/>
      <c r="FU116" s="671"/>
      <c r="FV116" s="671"/>
      <c r="FW116" s="671"/>
      <c r="FX116" s="671"/>
      <c r="FY116" s="671"/>
      <c r="FZ116" s="671"/>
      <c r="GA116" s="671"/>
      <c r="GB116" s="616">
        <f>GB109/GB107*100%</f>
        <v>0.83310344827586202</v>
      </c>
      <c r="GC116" s="671"/>
      <c r="GD116" s="671"/>
      <c r="GE116" s="671"/>
      <c r="GF116" s="671"/>
      <c r="GG116" s="671"/>
      <c r="GH116" s="671"/>
      <c r="GI116" s="671"/>
      <c r="GJ116" s="671"/>
      <c r="GK116" s="671"/>
      <c r="GL116" s="616">
        <f>GL109/GL107*100%</f>
        <v>0.92622222222222217</v>
      </c>
      <c r="GM116" s="671"/>
      <c r="GN116" s="671"/>
      <c r="GO116" s="671"/>
      <c r="GP116" s="671"/>
      <c r="GQ116" s="671"/>
      <c r="GR116" s="671"/>
      <c r="GS116" s="671"/>
      <c r="GT116" s="671"/>
      <c r="GU116" s="671"/>
      <c r="GV116" s="616">
        <f>GV109/GV107*100%</f>
        <v>0.88612099644128117</v>
      </c>
      <c r="GW116" s="671"/>
      <c r="GX116" s="671"/>
      <c r="GY116" s="671"/>
      <c r="GZ116" s="671"/>
      <c r="HA116" s="671"/>
      <c r="HB116" s="671"/>
      <c r="HC116" s="671"/>
      <c r="HD116" s="671"/>
      <c r="HE116" s="671"/>
      <c r="HF116" s="616" t="e">
        <f>HF109/HF107*100%</f>
        <v>#DIV/0!</v>
      </c>
      <c r="HG116" s="671"/>
      <c r="HH116" s="671"/>
      <c r="HI116" s="671"/>
      <c r="HJ116" s="671"/>
      <c r="HK116" s="671"/>
      <c r="HL116" s="671"/>
      <c r="HM116" s="671"/>
      <c r="HN116" s="671"/>
      <c r="HO116" s="671"/>
      <c r="HP116" s="616">
        <f>HP109/HP107*100%</f>
        <v>0.83495145631067957</v>
      </c>
      <c r="HQ116" s="671"/>
      <c r="HR116" s="671"/>
      <c r="HS116" s="671"/>
      <c r="HT116" s="671"/>
      <c r="HU116" s="671"/>
      <c r="HV116" s="671"/>
      <c r="HW116" s="671"/>
      <c r="HX116" s="671"/>
      <c r="HY116" s="671"/>
      <c r="HZ116" s="616">
        <f>HZ109/HZ107*100%</f>
        <v>0.88800000000000001</v>
      </c>
      <c r="IA116" s="671"/>
      <c r="IB116" s="671"/>
      <c r="IC116" s="671"/>
      <c r="ID116" s="671"/>
      <c r="IE116" s="671"/>
      <c r="IF116" s="671"/>
      <c r="IG116" s="671"/>
      <c r="IH116" s="671"/>
      <c r="II116" s="671"/>
      <c r="IJ116" s="616">
        <f>IJ109/IJ107*100%</f>
        <v>0.85220883534136549</v>
      </c>
      <c r="IK116" s="671"/>
      <c r="IL116" s="671"/>
      <c r="IM116" s="671"/>
      <c r="IN116" s="671"/>
      <c r="IO116" s="671"/>
      <c r="IP116" s="671"/>
      <c r="IQ116" s="671"/>
      <c r="IR116" s="671"/>
      <c r="IS116" s="671"/>
      <c r="IT116" s="616">
        <f>IT109/IT107*100%</f>
        <v>0.87128712871287128</v>
      </c>
      <c r="IU116" s="671"/>
      <c r="IV116" s="671"/>
      <c r="IW116" s="671"/>
      <c r="IX116" s="671"/>
      <c r="IY116" s="671"/>
      <c r="IZ116" s="671"/>
      <c r="JA116" s="671"/>
      <c r="JB116" s="671"/>
      <c r="JC116" s="671"/>
      <c r="JD116" s="616">
        <f>JD109/JD107*100%</f>
        <v>0.87826086956521743</v>
      </c>
      <c r="JE116" s="671"/>
      <c r="JF116" s="671"/>
      <c r="JG116" s="671"/>
      <c r="JH116" s="671"/>
      <c r="JI116" s="671"/>
      <c r="JJ116" s="671"/>
      <c r="JK116" s="671"/>
      <c r="JL116" s="671"/>
      <c r="JM116" s="671"/>
      <c r="JN116" s="616">
        <f>JN109/JN107*100%</f>
        <v>0.83836477987421387</v>
      </c>
      <c r="JO116" s="671"/>
      <c r="JP116" s="671"/>
      <c r="JQ116" s="671"/>
      <c r="JR116" s="671"/>
      <c r="JS116" s="671"/>
      <c r="JT116" s="671"/>
      <c r="JU116" s="671"/>
      <c r="JV116" s="671"/>
      <c r="JW116" s="671"/>
      <c r="JX116" s="616">
        <f>JX109/JX107*100%</f>
        <v>0.85327510917030569</v>
      </c>
      <c r="JY116" s="671"/>
      <c r="JZ116" s="671"/>
      <c r="KA116" s="671"/>
      <c r="KB116" s="671"/>
      <c r="KC116" s="671"/>
      <c r="KD116" s="671"/>
      <c r="KE116" s="671"/>
      <c r="KF116" s="671"/>
      <c r="KG116" s="671"/>
      <c r="KH116" s="616" t="e">
        <f>KH109/KH107*100%</f>
        <v>#DIV/0!</v>
      </c>
      <c r="KI116" s="671"/>
      <c r="KJ116" s="671"/>
      <c r="KK116" s="671"/>
      <c r="KL116" s="671"/>
      <c r="KM116" s="671"/>
      <c r="KN116" s="671"/>
      <c r="KO116" s="671"/>
      <c r="KP116" s="671"/>
      <c r="KQ116" s="671"/>
      <c r="KR116" s="616" t="e">
        <f>KR109/KR107*100%</f>
        <v>#DIV/0!</v>
      </c>
      <c r="KS116" s="671"/>
      <c r="KT116" s="671"/>
      <c r="KU116" s="671"/>
      <c r="KV116" s="671"/>
      <c r="KW116" s="671"/>
      <c r="KX116" s="671"/>
      <c r="KY116" s="671"/>
      <c r="KZ116" s="671"/>
      <c r="LA116" s="671"/>
      <c r="LB116" s="321"/>
      <c r="LC116" s="291">
        <f>LC109/LC107</f>
        <v>0.87432578486875967</v>
      </c>
    </row>
    <row r="117" spans="1:317" s="42" customFormat="1" x14ac:dyDescent="0.25">
      <c r="A117" s="82"/>
      <c r="B117" s="82"/>
      <c r="C117" s="82"/>
      <c r="D117" s="185"/>
      <c r="E117" s="185"/>
      <c r="F117" s="185"/>
      <c r="G117" s="185"/>
      <c r="H117" s="185"/>
      <c r="I117" s="185"/>
      <c r="J117" s="185"/>
      <c r="K117" s="185"/>
      <c r="L117" s="185"/>
      <c r="M117" s="185"/>
      <c r="N117" s="186"/>
      <c r="O117" s="186"/>
      <c r="P117" s="186"/>
      <c r="Q117" s="186"/>
      <c r="R117" s="186"/>
      <c r="S117" s="186"/>
      <c r="T117" s="186"/>
      <c r="U117" s="186"/>
      <c r="V117" s="186"/>
      <c r="W117" s="186"/>
      <c r="X117" s="266"/>
      <c r="Y117" s="266"/>
      <c r="Z117" s="266"/>
      <c r="AA117" s="266"/>
      <c r="AB117" s="266"/>
      <c r="AC117" s="266"/>
      <c r="AD117" s="266"/>
      <c r="AE117" s="266"/>
      <c r="AF117" s="266"/>
      <c r="AG117" s="266"/>
      <c r="AH117" s="279"/>
      <c r="AI117" s="279"/>
      <c r="AJ117" s="279"/>
      <c r="AK117" s="279"/>
      <c r="AL117" s="279"/>
      <c r="AM117" s="279"/>
      <c r="AN117" s="279"/>
      <c r="AO117" s="279"/>
      <c r="AP117" s="279"/>
      <c r="AQ117" s="279"/>
      <c r="AR117" s="279"/>
      <c r="AS117" s="279"/>
      <c r="AT117" s="279"/>
      <c r="AU117" s="279"/>
      <c r="AV117" s="279"/>
      <c r="AW117" s="279"/>
      <c r="AX117" s="279"/>
      <c r="AY117" s="279"/>
      <c r="AZ117" s="279"/>
      <c r="BA117" s="279"/>
      <c r="BB117" s="279"/>
      <c r="BC117" s="279"/>
      <c r="BD117" s="279"/>
      <c r="BE117" s="279"/>
      <c r="BF117" s="279"/>
      <c r="BG117" s="279"/>
      <c r="BH117" s="279"/>
      <c r="BI117" s="279"/>
      <c r="BJ117" s="279"/>
      <c r="BK117" s="508"/>
      <c r="BL117" s="508"/>
      <c r="BM117" s="508"/>
      <c r="BN117" s="508"/>
      <c r="BO117" s="508"/>
      <c r="BP117" s="508"/>
      <c r="BQ117" s="508"/>
      <c r="BR117" s="508"/>
      <c r="BS117" s="508"/>
      <c r="BT117" s="508"/>
      <c r="BU117" s="508"/>
      <c r="BV117" s="508"/>
      <c r="BW117" s="508"/>
      <c r="BX117" s="508"/>
      <c r="BY117" s="508"/>
      <c r="BZ117" s="508"/>
      <c r="CA117" s="508"/>
      <c r="CB117" s="508"/>
      <c r="CC117" s="508"/>
      <c r="CD117" s="508"/>
      <c r="CE117" s="508"/>
      <c r="CF117" s="508"/>
      <c r="CG117" s="508"/>
      <c r="CH117" s="508"/>
      <c r="CI117" s="508"/>
      <c r="CJ117" s="508"/>
      <c r="CK117" s="508"/>
      <c r="CL117" s="508"/>
      <c r="CM117" s="508"/>
      <c r="CN117" s="508"/>
      <c r="CO117" s="508"/>
      <c r="CP117" s="508"/>
      <c r="CQ117" s="508"/>
      <c r="CR117" s="508"/>
      <c r="CS117" s="508"/>
      <c r="CT117" s="508"/>
      <c r="CU117" s="508"/>
      <c r="CV117" s="508"/>
      <c r="CW117" s="508"/>
      <c r="CX117" s="508"/>
      <c r="CY117" s="508"/>
      <c r="CZ117" s="508"/>
      <c r="DA117" s="508"/>
      <c r="DB117" s="508"/>
      <c r="DC117" s="508"/>
      <c r="DD117" s="508"/>
      <c r="DE117" s="508"/>
      <c r="DF117" s="508"/>
      <c r="DG117" s="508"/>
      <c r="DH117" s="508"/>
      <c r="DI117" s="508"/>
      <c r="DJ117" s="508"/>
      <c r="DK117" s="508"/>
      <c r="DL117" s="508"/>
      <c r="DM117" s="508"/>
      <c r="DN117" s="508"/>
      <c r="DO117" s="508"/>
      <c r="DP117" s="508"/>
      <c r="DQ117" s="508"/>
      <c r="DR117" s="508"/>
      <c r="DS117" s="508"/>
      <c r="DT117" s="508"/>
      <c r="DU117" s="508"/>
      <c r="DV117" s="508"/>
      <c r="DW117" s="508"/>
      <c r="DX117" s="508"/>
      <c r="DY117" s="508"/>
      <c r="DZ117" s="508"/>
      <c r="EA117" s="508"/>
      <c r="EB117" s="508"/>
      <c r="EC117" s="508"/>
      <c r="ED117" s="508"/>
      <c r="EE117" s="508"/>
      <c r="EF117" s="508"/>
      <c r="EG117" s="508"/>
      <c r="EH117" s="508"/>
      <c r="EI117" s="508"/>
      <c r="EJ117" s="508"/>
      <c r="EK117" s="508"/>
      <c r="EL117" s="508"/>
      <c r="EM117" s="508"/>
      <c r="EN117" s="508"/>
      <c r="EO117" s="377"/>
      <c r="EP117" s="377"/>
      <c r="EQ117" s="377"/>
      <c r="ER117" s="377"/>
      <c r="ES117" s="377"/>
      <c r="ET117" s="377"/>
      <c r="EU117" s="377"/>
      <c r="EV117" s="377"/>
      <c r="EW117" s="377"/>
      <c r="EX117" s="356"/>
      <c r="EY117" s="356"/>
      <c r="EZ117" s="356"/>
      <c r="FA117" s="356"/>
      <c r="FB117" s="356"/>
      <c r="FC117" s="356"/>
      <c r="FD117" s="356"/>
      <c r="FE117" s="356"/>
      <c r="FF117" s="356"/>
      <c r="FG117" s="356"/>
      <c r="FH117" s="377"/>
      <c r="FI117" s="377"/>
      <c r="FJ117" s="377"/>
      <c r="FK117" s="377"/>
      <c r="FL117" s="377"/>
      <c r="FM117" s="377"/>
      <c r="FN117" s="377"/>
      <c r="FO117" s="377"/>
      <c r="FP117" s="377"/>
      <c r="FQ117" s="377"/>
      <c r="FR117" s="382"/>
      <c r="FS117" s="382"/>
      <c r="FT117" s="382"/>
      <c r="FU117" s="382"/>
      <c r="FV117" s="382"/>
      <c r="FW117" s="382"/>
      <c r="FX117" s="382"/>
      <c r="FY117" s="382"/>
      <c r="FZ117" s="382"/>
      <c r="GA117" s="382"/>
      <c r="GB117" s="406"/>
      <c r="GC117" s="406"/>
      <c r="GD117" s="406"/>
      <c r="GE117" s="406"/>
      <c r="GF117" s="406"/>
      <c r="GG117" s="406"/>
      <c r="GH117" s="406"/>
      <c r="GI117" s="406"/>
      <c r="GJ117" s="406"/>
      <c r="GK117" s="406"/>
      <c r="GL117" s="406"/>
      <c r="GM117" s="406"/>
      <c r="GN117" s="406"/>
      <c r="GO117" s="406"/>
      <c r="GP117" s="406"/>
      <c r="GQ117" s="406"/>
      <c r="GR117" s="406"/>
      <c r="GS117" s="406"/>
      <c r="GT117" s="406"/>
      <c r="GU117" s="406"/>
      <c r="GV117" s="411"/>
      <c r="GW117" s="411"/>
      <c r="GX117" s="411"/>
      <c r="GY117" s="411"/>
      <c r="GZ117" s="411"/>
      <c r="HA117" s="411"/>
      <c r="HB117" s="411"/>
      <c r="HC117" s="411"/>
      <c r="HD117" s="411"/>
      <c r="HE117" s="411"/>
      <c r="HF117" s="416"/>
      <c r="HG117" s="416"/>
      <c r="HH117" s="416"/>
      <c r="HI117" s="416"/>
      <c r="HJ117" s="416"/>
      <c r="HK117" s="416"/>
      <c r="HL117" s="416"/>
      <c r="HM117" s="416"/>
      <c r="HN117" s="416"/>
      <c r="HO117" s="416"/>
      <c r="HP117" s="426"/>
      <c r="HQ117" s="426"/>
      <c r="HR117" s="426"/>
      <c r="HS117" s="426"/>
      <c r="HT117" s="426"/>
      <c r="HU117" s="426"/>
      <c r="HV117" s="426"/>
      <c r="HW117" s="426"/>
      <c r="HX117" s="426"/>
      <c r="HY117" s="426"/>
      <c r="HZ117" s="426"/>
      <c r="IA117" s="426"/>
      <c r="IB117" s="426"/>
      <c r="IC117" s="426"/>
      <c r="ID117" s="426"/>
      <c r="IE117" s="426"/>
      <c r="IF117" s="426"/>
      <c r="IG117" s="426"/>
      <c r="IH117" s="426"/>
      <c r="II117" s="426"/>
      <c r="IJ117" s="426"/>
      <c r="IK117" s="426"/>
      <c r="IL117" s="426"/>
      <c r="IM117" s="426"/>
      <c r="IN117" s="426"/>
      <c r="IO117" s="426"/>
      <c r="IP117" s="426"/>
      <c r="IQ117" s="426"/>
      <c r="IR117" s="426"/>
      <c r="IS117" s="426"/>
      <c r="IT117" s="431"/>
      <c r="IU117" s="431"/>
      <c r="IV117" s="431"/>
      <c r="IW117" s="431"/>
      <c r="IX117" s="431"/>
      <c r="IY117" s="431"/>
      <c r="IZ117" s="431"/>
      <c r="JA117" s="431"/>
      <c r="JB117" s="431"/>
      <c r="JC117" s="431"/>
      <c r="JD117" s="436"/>
      <c r="JE117" s="436"/>
      <c r="JF117" s="436"/>
      <c r="JG117" s="436"/>
      <c r="JH117" s="436"/>
      <c r="JI117" s="436"/>
      <c r="JJ117" s="436"/>
      <c r="JK117" s="436"/>
      <c r="JL117" s="436"/>
      <c r="JM117" s="436"/>
      <c r="JN117" s="441"/>
      <c r="JO117" s="441"/>
      <c r="JP117" s="441"/>
      <c r="JQ117" s="441"/>
      <c r="JR117" s="441"/>
      <c r="JS117" s="441"/>
      <c r="JT117" s="441"/>
      <c r="JU117" s="441"/>
      <c r="JV117" s="441"/>
      <c r="JW117" s="441"/>
      <c r="JX117" s="446"/>
      <c r="JY117" s="446"/>
      <c r="JZ117" s="446"/>
      <c r="KA117" s="446"/>
      <c r="KB117" s="446"/>
      <c r="KC117" s="446"/>
      <c r="KD117" s="446"/>
      <c r="KE117" s="446"/>
      <c r="KF117" s="446"/>
      <c r="KG117" s="446"/>
      <c r="KH117" s="454"/>
      <c r="KI117" s="454"/>
      <c r="KJ117" s="454"/>
      <c r="KK117" s="454"/>
      <c r="KL117" s="454"/>
      <c r="KM117" s="454"/>
      <c r="KN117" s="454"/>
      <c r="KO117" s="454"/>
      <c r="KP117" s="454"/>
      <c r="KQ117" s="454"/>
      <c r="KR117" s="454"/>
      <c r="KS117" s="454"/>
      <c r="KT117" s="454"/>
      <c r="KU117" s="454"/>
      <c r="KV117" s="454"/>
      <c r="KW117" s="454"/>
      <c r="KX117" s="454"/>
      <c r="KY117" s="454"/>
      <c r="KZ117" s="454"/>
      <c r="LA117" s="454"/>
      <c r="LB117" s="132"/>
      <c r="LC117" s="132"/>
      <c r="LD117" s="132"/>
      <c r="LE117" s="132"/>
    </row>
    <row r="118" spans="1:317" s="42" customFormat="1" x14ac:dyDescent="0.25">
      <c r="A118" s="15"/>
      <c r="B118" s="15"/>
      <c r="C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512"/>
      <c r="CH118" s="15">
        <v>300000</v>
      </c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>
        <v>540000</v>
      </c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373"/>
      <c r="DK118" s="373"/>
      <c r="DL118" s="373"/>
      <c r="DM118" s="15"/>
      <c r="DN118" s="15"/>
      <c r="DO118" s="15"/>
      <c r="DP118" s="15"/>
      <c r="DQ118" s="15"/>
      <c r="DR118" s="15"/>
      <c r="DS118" s="15"/>
      <c r="DT118" s="15" t="s">
        <v>357</v>
      </c>
      <c r="DU118" s="15"/>
      <c r="DV118" s="531">
        <v>20710</v>
      </c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76" t="s">
        <v>412</v>
      </c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 t="s">
        <v>418</v>
      </c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 t="s">
        <v>418</v>
      </c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>
        <v>85000</v>
      </c>
      <c r="JZ118" s="15" t="s">
        <v>418</v>
      </c>
      <c r="KA118" s="15" t="s">
        <v>465</v>
      </c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32"/>
      <c r="LC118" s="132"/>
      <c r="LD118" s="132"/>
      <c r="LE118" s="132"/>
    </row>
    <row r="119" spans="1:317" s="42" customFormat="1" x14ac:dyDescent="0.25">
      <c r="A119" s="15"/>
      <c r="B119" s="15"/>
      <c r="C119" s="15"/>
      <c r="D119" s="15" t="s">
        <v>304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>
        <v>1931000</v>
      </c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>
        <v>675000</v>
      </c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373"/>
      <c r="DK119" s="373"/>
      <c r="DL119" s="373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256" t="s">
        <v>421</v>
      </c>
      <c r="GM119" s="15" t="s">
        <v>299</v>
      </c>
      <c r="GN119" s="15" t="s">
        <v>442</v>
      </c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>
        <v>680000</v>
      </c>
      <c r="HS119" s="15"/>
      <c r="HT119" s="15"/>
      <c r="HU119" s="15"/>
      <c r="HV119" s="15"/>
      <c r="HW119" s="15"/>
      <c r="HX119" s="15"/>
      <c r="HY119" s="15"/>
      <c r="HZ119" s="256" t="s">
        <v>444</v>
      </c>
      <c r="IA119" s="15" t="s">
        <v>299</v>
      </c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>
        <v>60000</v>
      </c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32"/>
      <c r="LC119" s="132"/>
      <c r="LD119" s="132"/>
      <c r="LE119" s="132"/>
    </row>
    <row r="120" spans="1:317" s="42" customFormat="1" x14ac:dyDescent="0.25">
      <c r="A120" s="15"/>
      <c r="B120" s="15"/>
      <c r="C120" s="15"/>
      <c r="D120" s="15" t="s">
        <v>306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>
        <v>540000</v>
      </c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>
        <v>160000</v>
      </c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373"/>
      <c r="DK120" s="373"/>
      <c r="DL120" s="373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>
        <v>160000</v>
      </c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>
        <v>165000</v>
      </c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32"/>
      <c r="LC120" s="132"/>
      <c r="LD120" s="132"/>
      <c r="LE120" s="132"/>
    </row>
    <row r="121" spans="1:317" s="42" customFormat="1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>
        <f>145+615</f>
        <v>760</v>
      </c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76">
        <f>SUM(CH118:CH120)</f>
        <v>2771000</v>
      </c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76">
        <f>SUM(CS118:CS120)</f>
        <v>1375000</v>
      </c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>
        <v>227000</v>
      </c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 t="s">
        <v>422</v>
      </c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>
        <v>300000</v>
      </c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>
        <v>85000</v>
      </c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32"/>
      <c r="LC121" s="132"/>
      <c r="LD121" s="132"/>
      <c r="LE121" s="132"/>
    </row>
    <row r="122" spans="1:317" s="42" customFormat="1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>
        <v>235000</v>
      </c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>
        <v>235000</v>
      </c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>
        <v>235000</v>
      </c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32"/>
      <c r="LC122" s="132"/>
      <c r="LD122" s="132"/>
      <c r="LE122" s="132"/>
    </row>
    <row r="123" spans="1:317" s="42" customFormat="1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>
        <v>105000</v>
      </c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>
        <v>145000</v>
      </c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>
        <v>170000</v>
      </c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32"/>
      <c r="LC123" s="132"/>
      <c r="LD123" s="132"/>
      <c r="LE123" s="132"/>
    </row>
    <row r="124" spans="1:317" s="42" customFormat="1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>
        <v>140000</v>
      </c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>
        <v>167000</v>
      </c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>
        <v>230000</v>
      </c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32"/>
      <c r="LC124" s="132"/>
      <c r="LD124" s="132"/>
      <c r="LE124" s="132"/>
    </row>
    <row r="125" spans="1:317" s="42" customFormat="1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>
        <v>75000</v>
      </c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>
        <v>150000</v>
      </c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>
        <v>100000</v>
      </c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32"/>
      <c r="LC125" s="132"/>
      <c r="LD125" s="132"/>
      <c r="LE125" s="132"/>
    </row>
    <row r="126" spans="1:317" s="42" customFormat="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>
        <v>120000</v>
      </c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>
        <v>150000</v>
      </c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>
        <v>175000</v>
      </c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32"/>
      <c r="LC126" s="132"/>
      <c r="LD126" s="132"/>
      <c r="LE126" s="132"/>
    </row>
    <row r="127" spans="1:317" s="42" customFormat="1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>
        <v>75000</v>
      </c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>
        <v>300000</v>
      </c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256">
        <f>SUM(JY118:JY126)</f>
        <v>1305000</v>
      </c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32"/>
      <c r="LC127" s="132"/>
      <c r="LD127" s="132"/>
      <c r="LE127" s="132"/>
    </row>
    <row r="128" spans="1:317" s="42" customFormat="1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>
        <v>150000</v>
      </c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>
        <v>345000</v>
      </c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32"/>
      <c r="LC128" s="132"/>
      <c r="LD128" s="132"/>
      <c r="LE128" s="132"/>
    </row>
    <row r="129" spans="1:317" s="42" customFormat="1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>
        <v>75000</v>
      </c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256">
        <f>SUM(HR119:HR128)</f>
        <v>2632000</v>
      </c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32"/>
      <c r="LC129" s="132"/>
      <c r="LD129" s="132"/>
      <c r="LE129" s="132"/>
    </row>
    <row r="130" spans="1:317" s="42" customFormat="1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>
        <v>160000</v>
      </c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32"/>
      <c r="LC130" s="132"/>
      <c r="LD130" s="132"/>
      <c r="LE130" s="132"/>
    </row>
    <row r="131" spans="1:317" s="42" customFormat="1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>
        <v>200000</v>
      </c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32"/>
      <c r="LC131" s="132"/>
      <c r="LD131" s="132"/>
      <c r="LE131" s="132"/>
    </row>
    <row r="132" spans="1:317" s="42" customFormat="1" x14ac:dyDescent="0.25">
      <c r="A132" s="15"/>
      <c r="B132" s="15"/>
      <c r="C132" s="15"/>
      <c r="D132" s="29"/>
      <c r="E132" s="15"/>
      <c r="F132" s="15"/>
      <c r="G132" s="15"/>
      <c r="H132" s="15"/>
      <c r="I132" s="15"/>
      <c r="J132" s="15"/>
      <c r="K132" s="15"/>
      <c r="L132" s="15"/>
      <c r="M132" s="15"/>
      <c r="N132" s="29"/>
      <c r="O132" s="15"/>
      <c r="P132" s="15"/>
      <c r="Q132" s="15"/>
      <c r="R132" s="15"/>
      <c r="S132" s="15"/>
      <c r="T132" s="15"/>
      <c r="U132" s="15"/>
      <c r="V132" s="15"/>
      <c r="W132" s="15"/>
      <c r="X132" s="29"/>
      <c r="Y132" s="15"/>
      <c r="Z132" s="15"/>
      <c r="AA132" s="15"/>
      <c r="AB132" s="15"/>
      <c r="AC132" s="15"/>
      <c r="AD132" s="15"/>
      <c r="AE132" s="15"/>
      <c r="AF132" s="15"/>
      <c r="AG132" s="15"/>
      <c r="AH132" s="29"/>
      <c r="AI132" s="15"/>
      <c r="AJ132" s="15"/>
      <c r="AK132" s="15"/>
      <c r="AL132" s="15"/>
      <c r="AM132" s="15"/>
      <c r="AN132" s="15"/>
      <c r="AO132" s="15"/>
      <c r="AP132" s="15"/>
      <c r="AQ132" s="15"/>
      <c r="AR132" s="29"/>
      <c r="AS132" s="15"/>
      <c r="AT132" s="15"/>
      <c r="AU132" s="15"/>
      <c r="AV132" s="15"/>
      <c r="AW132" s="15"/>
      <c r="AX132" s="15"/>
      <c r="AY132" s="15"/>
      <c r="AZ132" s="15"/>
      <c r="BA132" s="15"/>
      <c r="BB132" s="29"/>
      <c r="BC132" s="15"/>
      <c r="BD132" s="15"/>
      <c r="BE132" s="15"/>
      <c r="BF132" s="15"/>
      <c r="BG132" s="15"/>
      <c r="BH132" s="15"/>
      <c r="BI132" s="15"/>
      <c r="BJ132" s="15"/>
      <c r="BK132" s="15"/>
      <c r="BL132" s="29"/>
      <c r="BM132" s="15"/>
      <c r="BN132" s="15"/>
      <c r="BO132" s="15"/>
      <c r="BP132" s="15"/>
      <c r="BQ132" s="15"/>
      <c r="BR132" s="15"/>
      <c r="BS132" s="15"/>
      <c r="BT132" s="15"/>
      <c r="BU132" s="15"/>
      <c r="BV132" s="29"/>
      <c r="BW132" s="15"/>
      <c r="BX132" s="15"/>
      <c r="BY132" s="15"/>
      <c r="BZ132" s="15"/>
      <c r="CA132" s="15"/>
      <c r="CB132" s="15"/>
      <c r="CC132" s="15"/>
      <c r="CD132" s="15"/>
      <c r="CE132" s="15"/>
      <c r="CF132" s="29"/>
      <c r="CG132" s="15"/>
      <c r="CH132" s="15"/>
      <c r="CI132" s="15"/>
      <c r="CJ132" s="15"/>
      <c r="CK132" s="15"/>
      <c r="CL132" s="15"/>
      <c r="CM132" s="15"/>
      <c r="CN132" s="15"/>
      <c r="CO132" s="15"/>
      <c r="CP132" s="29"/>
      <c r="CQ132" s="15"/>
      <c r="CR132" s="15"/>
      <c r="CS132" s="15"/>
      <c r="CT132" s="15"/>
      <c r="CU132" s="15"/>
      <c r="CV132" s="15"/>
      <c r="CW132" s="15"/>
      <c r="CX132" s="15"/>
      <c r="CY132" s="15"/>
      <c r="CZ132" s="29"/>
      <c r="DA132" s="15"/>
      <c r="DB132" s="15"/>
      <c r="DC132" s="15"/>
      <c r="DD132" s="15"/>
      <c r="DE132" s="15"/>
      <c r="DF132" s="15"/>
      <c r="DG132" s="15"/>
      <c r="DH132" s="15"/>
      <c r="DI132" s="15"/>
      <c r="DJ132" s="29"/>
      <c r="DK132" s="15"/>
      <c r="DL132" s="15"/>
      <c r="DM132" s="15"/>
      <c r="DN132" s="15"/>
      <c r="DO132" s="15"/>
      <c r="DP132" s="15"/>
      <c r="DQ132" s="15"/>
      <c r="DR132" s="15"/>
      <c r="DS132" s="15"/>
      <c r="DT132" s="29"/>
      <c r="DU132" s="15"/>
      <c r="DV132" s="15"/>
      <c r="DW132" s="15"/>
      <c r="DX132" s="15"/>
      <c r="DY132" s="15"/>
      <c r="DZ132" s="15"/>
      <c r="EA132" s="15"/>
      <c r="EB132" s="15"/>
      <c r="EC132" s="15"/>
      <c r="ED132" s="29"/>
      <c r="EE132" s="15"/>
      <c r="EF132" s="15"/>
      <c r="EG132" s="15"/>
      <c r="EH132" s="15"/>
      <c r="EI132" s="15"/>
      <c r="EJ132" s="15"/>
      <c r="EK132" s="15"/>
      <c r="EL132" s="15"/>
      <c r="EM132" s="15"/>
      <c r="EN132" s="29"/>
      <c r="EO132" s="15"/>
      <c r="EP132" s="15"/>
      <c r="EQ132" s="15"/>
      <c r="ER132" s="15"/>
      <c r="ES132" s="15"/>
      <c r="ET132" s="15"/>
      <c r="EU132" s="15"/>
      <c r="EV132" s="15"/>
      <c r="EW132" s="15"/>
      <c r="EX132" s="29"/>
      <c r="EY132" s="15"/>
      <c r="EZ132" s="15"/>
      <c r="FA132" s="15"/>
      <c r="FB132" s="15"/>
      <c r="FC132" s="15"/>
      <c r="FD132" s="15"/>
      <c r="FE132" s="15"/>
      <c r="FF132" s="15"/>
      <c r="FG132" s="15"/>
      <c r="FH132" s="29"/>
      <c r="FI132" s="15"/>
      <c r="FJ132" s="15"/>
      <c r="FK132" s="15"/>
      <c r="FL132" s="15"/>
      <c r="FM132" s="15"/>
      <c r="FN132" s="15"/>
      <c r="FO132" s="15"/>
      <c r="FP132" s="15"/>
      <c r="FQ132" s="15"/>
      <c r="FR132" s="29">
        <v>85000</v>
      </c>
      <c r="FS132" s="15"/>
      <c r="FT132" s="15"/>
      <c r="FU132" s="15"/>
      <c r="FV132" s="15"/>
      <c r="FW132" s="15"/>
      <c r="FX132" s="15"/>
      <c r="FY132" s="15"/>
      <c r="FZ132" s="15"/>
      <c r="GA132" s="15"/>
      <c r="GB132" s="29"/>
      <c r="GC132" s="15"/>
      <c r="GD132" s="15"/>
      <c r="GE132" s="15"/>
      <c r="GF132" s="15"/>
      <c r="GG132" s="15"/>
      <c r="GH132" s="15"/>
      <c r="GI132" s="15"/>
      <c r="GJ132" s="15"/>
      <c r="GK132" s="15"/>
      <c r="GL132" s="29"/>
      <c r="GM132" s="15"/>
      <c r="GN132" s="15"/>
      <c r="GO132" s="15"/>
      <c r="GP132" s="15"/>
      <c r="GQ132" s="15"/>
      <c r="GR132" s="15"/>
      <c r="GS132" s="15"/>
      <c r="GT132" s="15"/>
      <c r="GU132" s="15"/>
      <c r="GV132" s="29"/>
      <c r="GW132" s="15"/>
      <c r="GX132" s="15"/>
      <c r="GY132" s="15"/>
      <c r="GZ132" s="15"/>
      <c r="HA132" s="15"/>
      <c r="HB132" s="15"/>
      <c r="HC132" s="15"/>
      <c r="HD132" s="15"/>
      <c r="HE132" s="15"/>
      <c r="HF132" s="29"/>
      <c r="HG132" s="15"/>
      <c r="HH132" s="15"/>
      <c r="HI132" s="15"/>
      <c r="HJ132" s="15"/>
      <c r="HK132" s="15"/>
      <c r="HL132" s="15"/>
      <c r="HM132" s="15"/>
      <c r="HN132" s="15"/>
      <c r="HO132" s="15"/>
      <c r="HP132" s="29"/>
      <c r="HQ132" s="15"/>
      <c r="HR132" s="15"/>
      <c r="HS132" s="15"/>
      <c r="HT132" s="15"/>
      <c r="HU132" s="15"/>
      <c r="HV132" s="15"/>
      <c r="HW132" s="15"/>
      <c r="HX132" s="15"/>
      <c r="HY132" s="15"/>
      <c r="HZ132" s="29"/>
      <c r="IA132" s="15"/>
      <c r="IB132" s="15"/>
      <c r="IC132" s="15"/>
      <c r="ID132" s="15"/>
      <c r="IE132" s="15"/>
      <c r="IF132" s="15"/>
      <c r="IG132" s="15"/>
      <c r="IH132" s="15"/>
      <c r="II132" s="15"/>
      <c r="IJ132" s="29"/>
      <c r="IK132" s="15"/>
      <c r="IL132" s="15"/>
      <c r="IM132" s="15"/>
      <c r="IN132" s="15"/>
      <c r="IO132" s="15"/>
      <c r="IP132" s="15"/>
      <c r="IQ132" s="15"/>
      <c r="IR132" s="15"/>
      <c r="IS132" s="15"/>
      <c r="IT132" s="29"/>
      <c r="IU132" s="15"/>
      <c r="IV132" s="15"/>
      <c r="IW132" s="15"/>
      <c r="IX132" s="15"/>
      <c r="IY132" s="15"/>
      <c r="IZ132" s="15"/>
      <c r="JA132" s="15"/>
      <c r="JB132" s="15"/>
      <c r="JC132" s="15"/>
      <c r="JD132" s="29"/>
      <c r="JE132" s="15"/>
      <c r="JF132" s="15"/>
      <c r="JG132" s="15"/>
      <c r="JH132" s="15"/>
      <c r="JI132" s="15"/>
      <c r="JJ132" s="15"/>
      <c r="JK132" s="15"/>
      <c r="JL132" s="15"/>
      <c r="JM132" s="15"/>
      <c r="JN132" s="29"/>
      <c r="JO132" s="15"/>
      <c r="JP132" s="15"/>
      <c r="JQ132" s="15"/>
      <c r="JR132" s="15"/>
      <c r="JS132" s="15"/>
      <c r="JT132" s="15"/>
      <c r="JU132" s="15"/>
      <c r="JV132" s="15"/>
      <c r="JW132" s="15"/>
      <c r="JX132" s="29"/>
      <c r="JY132" s="15"/>
      <c r="JZ132" s="15"/>
      <c r="KA132" s="15"/>
      <c r="KB132" s="15"/>
      <c r="KC132" s="15"/>
      <c r="KD132" s="15"/>
      <c r="KE132" s="15"/>
      <c r="KF132" s="15"/>
      <c r="KG132" s="15"/>
      <c r="KH132" s="29"/>
      <c r="KI132" s="15"/>
      <c r="KJ132" s="15"/>
      <c r="KK132" s="15"/>
      <c r="KL132" s="15"/>
      <c r="KM132" s="15"/>
      <c r="KN132" s="15"/>
      <c r="KO132" s="15"/>
      <c r="KP132" s="15"/>
      <c r="KQ132" s="15"/>
      <c r="KR132" s="29"/>
      <c r="KS132" s="15"/>
      <c r="KT132" s="15"/>
      <c r="KU132" s="15"/>
      <c r="KV132" s="15"/>
      <c r="KW132" s="15"/>
      <c r="KX132" s="15"/>
      <c r="KY132" s="15"/>
      <c r="KZ132" s="15"/>
      <c r="LA132" s="15"/>
      <c r="LB132" s="132"/>
      <c r="LC132" s="132"/>
      <c r="LD132" s="132"/>
      <c r="LE132" s="132"/>
    </row>
    <row r="133" spans="1:317" s="42" customFormat="1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>
        <v>85000</v>
      </c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32"/>
      <c r="LC133" s="132"/>
      <c r="LD133" s="132"/>
      <c r="LE133" s="132"/>
    </row>
    <row r="134" spans="1:317" s="42" customFormat="1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>
        <f>FH108-FH134</f>
        <v>1267000</v>
      </c>
      <c r="FK134" s="15"/>
      <c r="FL134" s="15"/>
      <c r="FM134" s="15"/>
      <c r="FN134" s="15"/>
      <c r="FO134" s="15"/>
      <c r="FP134" s="15"/>
      <c r="FQ134" s="15"/>
      <c r="FR134" s="15">
        <v>1732000</v>
      </c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32"/>
      <c r="LC134" s="132"/>
      <c r="LD134" s="132"/>
      <c r="LE134" s="132"/>
    </row>
    <row r="135" spans="1:317" s="42" customFormat="1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40"/>
      <c r="N135" s="15"/>
      <c r="O135" s="15"/>
      <c r="P135" s="15"/>
      <c r="Q135" s="15"/>
      <c r="R135" s="15"/>
      <c r="S135" s="15"/>
      <c r="T135" s="15"/>
      <c r="U135" s="15"/>
      <c r="V135" s="15"/>
      <c r="W135" s="40"/>
      <c r="X135" s="15"/>
      <c r="Y135" s="15"/>
      <c r="Z135" s="15"/>
      <c r="AA135" s="15"/>
      <c r="AB135" s="15"/>
      <c r="AC135" s="15"/>
      <c r="AD135" s="15"/>
      <c r="AE135" s="15"/>
      <c r="AF135" s="15"/>
      <c r="AG135" s="40"/>
      <c r="AH135" s="15"/>
      <c r="AI135" s="15"/>
      <c r="AJ135" s="15"/>
      <c r="AK135" s="15"/>
      <c r="AL135" s="15"/>
      <c r="AM135" s="15"/>
      <c r="AN135" s="15"/>
      <c r="AO135" s="15"/>
      <c r="AP135" s="15"/>
      <c r="AQ135" s="40"/>
      <c r="AR135" s="15"/>
      <c r="AS135" s="15"/>
      <c r="AT135" s="15"/>
      <c r="AU135" s="15"/>
      <c r="AV135" s="15"/>
      <c r="AW135" s="15"/>
      <c r="AX135" s="15"/>
      <c r="AY135" s="15"/>
      <c r="AZ135" s="15"/>
      <c r="BA135" s="40"/>
      <c r="BB135" s="15"/>
      <c r="BC135" s="15"/>
      <c r="BD135" s="15"/>
      <c r="BE135" s="15"/>
      <c r="BF135" s="15"/>
      <c r="BG135" s="15"/>
      <c r="BH135" s="15"/>
      <c r="BI135" s="15"/>
      <c r="BJ135" s="15"/>
      <c r="BK135" s="40"/>
      <c r="BL135" s="15"/>
      <c r="BM135" s="15"/>
      <c r="BN135" s="15"/>
      <c r="BO135" s="15"/>
      <c r="BP135" s="15"/>
      <c r="BQ135" s="15"/>
      <c r="BR135" s="15"/>
      <c r="BS135" s="15"/>
      <c r="BT135" s="15"/>
      <c r="BU135" s="40"/>
      <c r="BV135" s="15"/>
      <c r="BW135" s="15"/>
      <c r="BX135" s="15"/>
      <c r="BY135" s="15"/>
      <c r="BZ135" s="15"/>
      <c r="CA135" s="15"/>
      <c r="CB135" s="15"/>
      <c r="CC135" s="15"/>
      <c r="CD135" s="15"/>
      <c r="CE135" s="40"/>
      <c r="CF135" s="15"/>
      <c r="CG135" s="15"/>
      <c r="CH135" s="15"/>
      <c r="CI135" s="15"/>
      <c r="CJ135" s="15"/>
      <c r="CK135" s="15"/>
      <c r="CL135" s="15"/>
      <c r="CM135" s="15"/>
      <c r="CN135" s="15"/>
      <c r="CO135" s="40"/>
      <c r="CP135" s="15"/>
      <c r="CQ135" s="15"/>
      <c r="CR135" s="15"/>
      <c r="CS135" s="15"/>
      <c r="CT135" s="15"/>
      <c r="CU135" s="15"/>
      <c r="CV135" s="15"/>
      <c r="CW135" s="15"/>
      <c r="CX135" s="15"/>
      <c r="CY135" s="40"/>
      <c r="CZ135" s="15"/>
      <c r="DA135" s="15"/>
      <c r="DB135" s="15"/>
      <c r="DC135" s="15"/>
      <c r="DD135" s="15"/>
      <c r="DE135" s="15"/>
      <c r="DF135" s="15"/>
      <c r="DG135" s="15"/>
      <c r="DH135" s="15"/>
      <c r="DI135" s="40"/>
      <c r="DJ135" s="15"/>
      <c r="DK135" s="15"/>
      <c r="DL135" s="15"/>
      <c r="DM135" s="15"/>
      <c r="DN135" s="15"/>
      <c r="DO135" s="15"/>
      <c r="DP135" s="15"/>
      <c r="DQ135" s="15"/>
      <c r="DR135" s="15"/>
      <c r="DS135" s="40"/>
      <c r="DT135" s="15"/>
      <c r="DU135" s="15"/>
      <c r="DV135" s="15"/>
      <c r="DW135" s="15"/>
      <c r="DX135" s="15"/>
      <c r="DY135" s="15"/>
      <c r="DZ135" s="15"/>
      <c r="EA135" s="15"/>
      <c r="EB135" s="15"/>
      <c r="EC135" s="40"/>
      <c r="ED135" s="15"/>
      <c r="EE135" s="15"/>
      <c r="EF135" s="15"/>
      <c r="EG135" s="15"/>
      <c r="EH135" s="15"/>
      <c r="EI135" s="15"/>
      <c r="EJ135" s="15"/>
      <c r="EK135" s="15"/>
      <c r="EL135" s="15"/>
      <c r="EM135" s="40"/>
      <c r="EN135" s="15"/>
      <c r="EO135" s="15"/>
      <c r="EP135" s="15"/>
      <c r="EQ135" s="15"/>
      <c r="ER135" s="15"/>
      <c r="ES135" s="15"/>
      <c r="ET135" s="15"/>
      <c r="EU135" s="15"/>
      <c r="EV135" s="15"/>
      <c r="EW135" s="40"/>
      <c r="EX135" s="15"/>
      <c r="EY135" s="15"/>
      <c r="EZ135" s="15"/>
      <c r="FA135" s="15"/>
      <c r="FB135" s="15"/>
      <c r="FC135" s="15"/>
      <c r="FD135" s="15"/>
      <c r="FE135" s="15"/>
      <c r="FF135" s="15"/>
      <c r="FG135" s="40"/>
      <c r="FH135" s="15"/>
      <c r="FI135" s="15"/>
      <c r="FJ135" s="15"/>
      <c r="FK135" s="15"/>
      <c r="FL135" s="15"/>
      <c r="FM135" s="15"/>
      <c r="FN135" s="15"/>
      <c r="FO135" s="15"/>
      <c r="FP135" s="15"/>
      <c r="FQ135" s="40"/>
      <c r="FR135" s="15"/>
      <c r="FS135" s="15"/>
      <c r="FT135" s="15"/>
      <c r="FU135" s="15"/>
      <c r="FV135" s="15"/>
      <c r="FW135" s="15"/>
      <c r="FX135" s="15"/>
      <c r="FY135" s="15"/>
      <c r="FZ135" s="15"/>
      <c r="GA135" s="40"/>
      <c r="GB135" s="15"/>
      <c r="GC135" s="15"/>
      <c r="GD135" s="15"/>
      <c r="GE135" s="15"/>
      <c r="GF135" s="15"/>
      <c r="GG135" s="15"/>
      <c r="GH135" s="15"/>
      <c r="GI135" s="15"/>
      <c r="GJ135" s="15"/>
      <c r="GK135" s="40"/>
      <c r="GL135" s="15"/>
      <c r="GM135" s="15"/>
      <c r="GN135" s="15"/>
      <c r="GO135" s="15"/>
      <c r="GP135" s="15"/>
      <c r="GQ135" s="15"/>
      <c r="GR135" s="15"/>
      <c r="GS135" s="15"/>
      <c r="GT135" s="15"/>
      <c r="GU135" s="40"/>
      <c r="GV135" s="15"/>
      <c r="GW135" s="15"/>
      <c r="GX135" s="15"/>
      <c r="GY135" s="15"/>
      <c r="GZ135" s="15"/>
      <c r="HA135" s="15"/>
      <c r="HB135" s="15"/>
      <c r="HC135" s="15"/>
      <c r="HD135" s="15"/>
      <c r="HE135" s="40"/>
      <c r="HF135" s="15"/>
      <c r="HG135" s="15"/>
      <c r="HH135" s="15"/>
      <c r="HI135" s="15"/>
      <c r="HJ135" s="15"/>
      <c r="HK135" s="15"/>
      <c r="HL135" s="15"/>
      <c r="HM135" s="15"/>
      <c r="HN135" s="15"/>
      <c r="HO135" s="40"/>
      <c r="HP135" s="15"/>
      <c r="HQ135" s="15"/>
      <c r="HR135" s="15"/>
      <c r="HS135" s="15"/>
      <c r="HT135" s="15"/>
      <c r="HU135" s="15"/>
      <c r="HV135" s="15"/>
      <c r="HW135" s="15"/>
      <c r="HX135" s="15"/>
      <c r="HY135" s="40"/>
      <c r="HZ135" s="15"/>
      <c r="IA135" s="15"/>
      <c r="IB135" s="15"/>
      <c r="IC135" s="15"/>
      <c r="ID135" s="15"/>
      <c r="IE135" s="15"/>
      <c r="IF135" s="15"/>
      <c r="IG135" s="15"/>
      <c r="IH135" s="15"/>
      <c r="II135" s="40"/>
      <c r="IJ135" s="15"/>
      <c r="IK135" s="15"/>
      <c r="IL135" s="15"/>
      <c r="IM135" s="15"/>
      <c r="IN135" s="15"/>
      <c r="IO135" s="15"/>
      <c r="IP135" s="15"/>
      <c r="IQ135" s="15"/>
      <c r="IR135" s="15"/>
      <c r="IS135" s="40"/>
      <c r="IT135" s="15"/>
      <c r="IU135" s="15"/>
      <c r="IV135" s="15"/>
      <c r="IW135" s="15"/>
      <c r="IX135" s="15"/>
      <c r="IY135" s="15"/>
      <c r="IZ135" s="15"/>
      <c r="JA135" s="15"/>
      <c r="JB135" s="15"/>
      <c r="JC135" s="40"/>
      <c r="JD135" s="15"/>
      <c r="JE135" s="15"/>
      <c r="JF135" s="15"/>
      <c r="JG135" s="15"/>
      <c r="JH135" s="15"/>
      <c r="JI135" s="15"/>
      <c r="JJ135" s="15"/>
      <c r="JK135" s="15"/>
      <c r="JL135" s="15"/>
      <c r="JM135" s="40"/>
      <c r="JN135" s="15"/>
      <c r="JO135" s="15"/>
      <c r="JP135" s="15"/>
      <c r="JQ135" s="15"/>
      <c r="JR135" s="15"/>
      <c r="JS135" s="15"/>
      <c r="JT135" s="15"/>
      <c r="JU135" s="15"/>
      <c r="JV135" s="15"/>
      <c r="JW135" s="40"/>
      <c r="JX135" s="15"/>
      <c r="JY135" s="15"/>
      <c r="JZ135" s="15"/>
      <c r="KA135" s="15"/>
      <c r="KB135" s="15"/>
      <c r="KC135" s="15"/>
      <c r="KD135" s="15"/>
      <c r="KE135" s="15"/>
      <c r="KF135" s="15"/>
      <c r="KG135" s="40"/>
      <c r="KH135" s="15"/>
      <c r="KI135" s="15"/>
      <c r="KJ135" s="15"/>
      <c r="KK135" s="15"/>
      <c r="KL135" s="15"/>
      <c r="KM135" s="15"/>
      <c r="KN135" s="15"/>
      <c r="KO135" s="15"/>
      <c r="KP135" s="15"/>
      <c r="KQ135" s="40"/>
      <c r="KR135" s="15"/>
      <c r="KS135" s="15"/>
      <c r="KT135" s="15"/>
      <c r="KU135" s="15"/>
      <c r="KV135" s="15"/>
      <c r="KW135" s="15"/>
      <c r="KX135" s="15"/>
      <c r="KY135" s="15"/>
      <c r="KZ135" s="15"/>
      <c r="LA135" s="40"/>
      <c r="LB135" s="132"/>
      <c r="LC135" s="132"/>
      <c r="LD135" s="132"/>
      <c r="LE135" s="132"/>
    </row>
    <row r="136" spans="1:317" s="42" customFormat="1" x14ac:dyDescent="0.25">
      <c r="A136" s="15"/>
      <c r="B136" s="15"/>
      <c r="C136" s="15"/>
      <c r="D136" s="15"/>
      <c r="E136" s="15"/>
      <c r="F136" s="15"/>
      <c r="G136" s="116"/>
      <c r="H136" s="15"/>
      <c r="I136" s="15"/>
      <c r="J136" s="15"/>
      <c r="K136" s="30"/>
      <c r="L136" s="15"/>
      <c r="M136" s="15"/>
      <c r="N136" s="15"/>
      <c r="O136" s="15"/>
      <c r="P136" s="15"/>
      <c r="Q136" s="116"/>
      <c r="R136" s="15"/>
      <c r="S136" s="15"/>
      <c r="T136" s="15"/>
      <c r="U136" s="30"/>
      <c r="V136" s="15"/>
      <c r="W136" s="15"/>
      <c r="X136" s="15"/>
      <c r="Y136" s="15"/>
      <c r="Z136" s="15"/>
      <c r="AA136" s="116"/>
      <c r="AB136" s="15"/>
      <c r="AC136" s="15"/>
      <c r="AD136" s="15"/>
      <c r="AE136" s="30"/>
      <c r="AF136" s="15"/>
      <c r="AG136" s="15"/>
      <c r="AH136" s="15"/>
      <c r="AI136" s="15"/>
      <c r="AJ136" s="15"/>
      <c r="AK136" s="116"/>
      <c r="AL136" s="15"/>
      <c r="AM136" s="15"/>
      <c r="AN136" s="15"/>
      <c r="AO136" s="30"/>
      <c r="AP136" s="15"/>
      <c r="AQ136" s="15"/>
      <c r="AR136" s="15"/>
      <c r="AS136" s="15"/>
      <c r="AT136" s="15"/>
      <c r="AU136" s="116"/>
      <c r="AV136" s="15"/>
      <c r="AW136" s="15"/>
      <c r="AX136" s="15"/>
      <c r="AY136" s="30"/>
      <c r="AZ136" s="15"/>
      <c r="BA136" s="15"/>
      <c r="BB136" s="15"/>
      <c r="BC136" s="15"/>
      <c r="BD136" s="15"/>
      <c r="BE136" s="116"/>
      <c r="BF136" s="15"/>
      <c r="BG136" s="15"/>
      <c r="BH136" s="15"/>
      <c r="BI136" s="30"/>
      <c r="BJ136" s="15"/>
      <c r="BK136" s="15"/>
      <c r="BL136" s="15"/>
      <c r="BM136" s="15"/>
      <c r="BN136" s="15"/>
      <c r="BO136" s="116"/>
      <c r="BP136" s="15"/>
      <c r="BQ136" s="15"/>
      <c r="BR136" s="15"/>
      <c r="BS136" s="30"/>
      <c r="BT136" s="15"/>
      <c r="BU136" s="15"/>
      <c r="BV136" s="15"/>
      <c r="BW136" s="15"/>
      <c r="BX136" s="15"/>
      <c r="BY136" s="116"/>
      <c r="BZ136" s="15"/>
      <c r="CA136" s="15"/>
      <c r="CB136" s="15"/>
      <c r="CC136" s="30"/>
      <c r="CD136" s="15"/>
      <c r="CE136" s="15"/>
      <c r="CF136" s="15"/>
      <c r="CG136" s="15"/>
      <c r="CH136" s="15"/>
      <c r="CI136" s="116"/>
      <c r="CJ136" s="15"/>
      <c r="CK136" s="15"/>
      <c r="CL136" s="15"/>
      <c r="CM136" s="30"/>
      <c r="CN136" s="15"/>
      <c r="CO136" s="15"/>
      <c r="CP136" s="15"/>
      <c r="CQ136" s="15"/>
      <c r="CR136" s="15"/>
      <c r="CS136" s="116"/>
      <c r="CT136" s="15"/>
      <c r="CU136" s="15"/>
      <c r="CV136" s="15"/>
      <c r="CW136" s="30"/>
      <c r="CX136" s="15"/>
      <c r="CY136" s="15"/>
      <c r="CZ136" s="15"/>
      <c r="DA136" s="15"/>
      <c r="DB136" s="15"/>
      <c r="DC136" s="116"/>
      <c r="DD136" s="15"/>
      <c r="DE136" s="15"/>
      <c r="DF136" s="15"/>
      <c r="DG136" s="30"/>
      <c r="DH136" s="15"/>
      <c r="DI136" s="15"/>
      <c r="DJ136" s="15"/>
      <c r="DK136" s="15"/>
      <c r="DL136" s="15"/>
      <c r="DM136" s="116"/>
      <c r="DN136" s="15"/>
      <c r="DO136" s="15"/>
      <c r="DP136" s="15"/>
      <c r="DQ136" s="30"/>
      <c r="DR136" s="15"/>
      <c r="DS136" s="15"/>
      <c r="DT136" s="15"/>
      <c r="DU136" s="15"/>
      <c r="DV136" s="15"/>
      <c r="DW136" s="116"/>
      <c r="DX136" s="15"/>
      <c r="DY136" s="15"/>
      <c r="DZ136" s="15"/>
      <c r="EA136" s="30"/>
      <c r="EB136" s="15"/>
      <c r="EC136" s="15"/>
      <c r="ED136" s="15"/>
      <c r="EE136" s="15"/>
      <c r="EF136" s="15"/>
      <c r="EG136" s="116"/>
      <c r="EH136" s="15"/>
      <c r="EI136" s="15"/>
      <c r="EJ136" s="15"/>
      <c r="EK136" s="30"/>
      <c r="EL136" s="15"/>
      <c r="EM136" s="15"/>
      <c r="EN136" s="15"/>
      <c r="EO136" s="15"/>
      <c r="EP136" s="15"/>
      <c r="EQ136" s="116"/>
      <c r="ER136" s="15"/>
      <c r="ES136" s="15"/>
      <c r="ET136" s="15"/>
      <c r="EU136" s="30"/>
      <c r="EV136" s="15"/>
      <c r="EW136" s="15"/>
      <c r="EX136" s="15"/>
      <c r="EY136" s="15"/>
      <c r="EZ136" s="15"/>
      <c r="FA136" s="116"/>
      <c r="FB136" s="15"/>
      <c r="FC136" s="15"/>
      <c r="FD136" s="15"/>
      <c r="FE136" s="30"/>
      <c r="FF136" s="15"/>
      <c r="FG136" s="15"/>
      <c r="FH136" s="15"/>
      <c r="FI136" s="15"/>
      <c r="FJ136" s="15"/>
      <c r="FK136" s="116"/>
      <c r="FL136" s="15"/>
      <c r="FM136" s="15"/>
      <c r="FN136" s="15"/>
      <c r="FO136" s="30"/>
      <c r="FP136" s="15"/>
      <c r="FQ136" s="15"/>
      <c r="FR136" s="15"/>
      <c r="FS136" s="15"/>
      <c r="FT136" s="15"/>
      <c r="FU136" s="116"/>
      <c r="FV136" s="15"/>
      <c r="FW136" s="15"/>
      <c r="FX136" s="15"/>
      <c r="FY136" s="30"/>
      <c r="FZ136" s="15"/>
      <c r="GA136" s="15"/>
      <c r="GB136" s="15"/>
      <c r="GC136" s="15"/>
      <c r="GD136" s="15"/>
      <c r="GE136" s="116"/>
      <c r="GF136" s="15"/>
      <c r="GG136" s="15"/>
      <c r="GH136" s="15"/>
      <c r="GI136" s="30"/>
      <c r="GJ136" s="15"/>
      <c r="GK136" s="15"/>
      <c r="GL136" s="15"/>
      <c r="GM136" s="15"/>
      <c r="GN136" s="15"/>
      <c r="GO136" s="116"/>
      <c r="GP136" s="15"/>
      <c r="GQ136" s="15"/>
      <c r="GR136" s="15"/>
      <c r="GS136" s="30"/>
      <c r="GT136" s="15"/>
      <c r="GU136" s="15"/>
      <c r="GV136" s="15"/>
      <c r="GW136" s="15"/>
      <c r="GX136" s="15"/>
      <c r="GY136" s="116"/>
      <c r="GZ136" s="15"/>
      <c r="HA136" s="15"/>
      <c r="HB136" s="15"/>
      <c r="HC136" s="30"/>
      <c r="HD136" s="15"/>
      <c r="HE136" s="15"/>
      <c r="HF136" s="15"/>
      <c r="HG136" s="15"/>
      <c r="HH136" s="15"/>
      <c r="HI136" s="116"/>
      <c r="HJ136" s="15"/>
      <c r="HK136" s="15"/>
      <c r="HL136" s="15"/>
      <c r="HM136" s="30"/>
      <c r="HN136" s="15"/>
      <c r="HO136" s="15"/>
      <c r="HP136" s="15"/>
      <c r="HQ136" s="15"/>
      <c r="HR136" s="15"/>
      <c r="HS136" s="116"/>
      <c r="HT136" s="15"/>
      <c r="HU136" s="15"/>
      <c r="HV136" s="15"/>
      <c r="HW136" s="30"/>
      <c r="HX136" s="15"/>
      <c r="HY136" s="15"/>
      <c r="HZ136" s="15"/>
      <c r="IA136" s="15"/>
      <c r="IB136" s="15"/>
      <c r="IC136" s="116"/>
      <c r="ID136" s="15"/>
      <c r="IE136" s="15"/>
      <c r="IF136" s="15"/>
      <c r="IG136" s="30"/>
      <c r="IH136" s="15"/>
      <c r="II136" s="15"/>
      <c r="IJ136" s="15"/>
      <c r="IK136" s="15"/>
      <c r="IL136" s="15"/>
      <c r="IM136" s="116"/>
      <c r="IN136" s="15"/>
      <c r="IO136" s="15"/>
      <c r="IP136" s="15"/>
      <c r="IQ136" s="30"/>
      <c r="IR136" s="15"/>
      <c r="IS136" s="15"/>
      <c r="IT136" s="15"/>
      <c r="IU136" s="15"/>
      <c r="IV136" s="15"/>
      <c r="IW136" s="116"/>
      <c r="IX136" s="15"/>
      <c r="IY136" s="15"/>
      <c r="IZ136" s="15"/>
      <c r="JA136" s="30"/>
      <c r="JB136" s="15"/>
      <c r="JC136" s="15"/>
      <c r="JD136" s="15"/>
      <c r="JE136" s="15"/>
      <c r="JF136" s="15"/>
      <c r="JG136" s="116"/>
      <c r="JH136" s="15"/>
      <c r="JI136" s="15"/>
      <c r="JJ136" s="15"/>
      <c r="JK136" s="30"/>
      <c r="JL136" s="15"/>
      <c r="JM136" s="15"/>
      <c r="JN136" s="15"/>
      <c r="JO136" s="15"/>
      <c r="JP136" s="15"/>
      <c r="JQ136" s="116"/>
      <c r="JR136" s="15"/>
      <c r="JS136" s="15"/>
      <c r="JT136" s="15"/>
      <c r="JU136" s="30"/>
      <c r="JV136" s="15"/>
      <c r="JW136" s="15"/>
      <c r="JX136" s="15"/>
      <c r="JY136" s="15"/>
      <c r="JZ136" s="15"/>
      <c r="KA136" s="116"/>
      <c r="KB136" s="15"/>
      <c r="KC136" s="15"/>
      <c r="KD136" s="15"/>
      <c r="KE136" s="30"/>
      <c r="KF136" s="15"/>
      <c r="KG136" s="15"/>
      <c r="KH136" s="15"/>
      <c r="KI136" s="15"/>
      <c r="KJ136" s="15"/>
      <c r="KK136" s="116"/>
      <c r="KL136" s="15"/>
      <c r="KM136" s="15"/>
      <c r="KN136" s="15"/>
      <c r="KO136" s="30"/>
      <c r="KP136" s="15"/>
      <c r="KQ136" s="15"/>
      <c r="KR136" s="15"/>
      <c r="KS136" s="15"/>
      <c r="KT136" s="15"/>
      <c r="KU136" s="116"/>
      <c r="KV136" s="15"/>
      <c r="KW136" s="15"/>
      <c r="KX136" s="15"/>
      <c r="KY136" s="30"/>
      <c r="KZ136" s="15"/>
      <c r="LA136" s="15"/>
      <c r="LB136" s="132"/>
      <c r="LC136" s="132"/>
      <c r="LD136" s="132"/>
      <c r="LE136" s="132"/>
    </row>
    <row r="137" spans="1:317" s="42" customFormat="1" x14ac:dyDescent="0.25">
      <c r="A137" s="15"/>
      <c r="B137" s="15"/>
      <c r="C137" s="15"/>
      <c r="D137" s="15"/>
      <c r="E137" s="15"/>
      <c r="F137" s="15"/>
      <c r="G137" s="116"/>
      <c r="H137" s="15"/>
      <c r="I137" s="15"/>
      <c r="J137" s="15"/>
      <c r="K137" s="30"/>
      <c r="L137" s="15"/>
      <c r="M137" s="31"/>
      <c r="N137" s="15"/>
      <c r="O137" s="15"/>
      <c r="P137" s="15"/>
      <c r="Q137" s="116"/>
      <c r="R137" s="15"/>
      <c r="S137" s="15"/>
      <c r="T137" s="15"/>
      <c r="U137" s="30"/>
      <c r="V137" s="15"/>
      <c r="W137" s="31"/>
      <c r="X137" s="15"/>
      <c r="Y137" s="15"/>
      <c r="Z137" s="15"/>
      <c r="AA137" s="116"/>
      <c r="AB137" s="15"/>
      <c r="AC137" s="15"/>
      <c r="AD137" s="15"/>
      <c r="AE137" s="30"/>
      <c r="AF137" s="15"/>
      <c r="AG137" s="31"/>
      <c r="AH137" s="15"/>
      <c r="AI137" s="15"/>
      <c r="AJ137" s="15"/>
      <c r="AK137" s="116"/>
      <c r="AL137" s="15"/>
      <c r="AM137" s="15"/>
      <c r="AN137" s="15"/>
      <c r="AO137" s="30"/>
      <c r="AP137" s="15"/>
      <c r="AQ137" s="31"/>
      <c r="AR137" s="15"/>
      <c r="AS137" s="15"/>
      <c r="AT137" s="15"/>
      <c r="AU137" s="116"/>
      <c r="AV137" s="15"/>
      <c r="AW137" s="15"/>
      <c r="AX137" s="15"/>
      <c r="AY137" s="30"/>
      <c r="AZ137" s="15"/>
      <c r="BA137" s="31"/>
      <c r="BB137" s="15"/>
      <c r="BC137" s="15"/>
      <c r="BD137" s="15"/>
      <c r="BE137" s="116"/>
      <c r="BF137" s="15"/>
      <c r="BG137" s="15"/>
      <c r="BH137" s="15"/>
      <c r="BI137" s="30"/>
      <c r="BJ137" s="15"/>
      <c r="BK137" s="31"/>
      <c r="BL137" s="15"/>
      <c r="BM137" s="15"/>
      <c r="BN137" s="15"/>
      <c r="BO137" s="116"/>
      <c r="BP137" s="15"/>
      <c r="BQ137" s="15"/>
      <c r="BR137" s="15"/>
      <c r="BS137" s="30"/>
      <c r="BT137" s="15"/>
      <c r="BU137" s="31"/>
      <c r="BV137" s="15"/>
      <c r="BW137" s="15"/>
      <c r="BX137" s="15"/>
      <c r="BY137" s="116"/>
      <c r="BZ137" s="15"/>
      <c r="CA137" s="15"/>
      <c r="CB137" s="15"/>
      <c r="CC137" s="30"/>
      <c r="CD137" s="15"/>
      <c r="CE137" s="31"/>
      <c r="CF137" s="15"/>
      <c r="CG137" s="15"/>
      <c r="CH137" s="15"/>
      <c r="CI137" s="116"/>
      <c r="CJ137" s="15"/>
      <c r="CK137" s="15"/>
      <c r="CL137" s="15"/>
      <c r="CM137" s="30"/>
      <c r="CN137" s="15"/>
      <c r="CO137" s="31"/>
      <c r="CP137" s="15"/>
      <c r="CQ137" s="15"/>
      <c r="CR137" s="15"/>
      <c r="CS137" s="116"/>
      <c r="CT137" s="15"/>
      <c r="CU137" s="15"/>
      <c r="CV137" s="15"/>
      <c r="CW137" s="30"/>
      <c r="CX137" s="15"/>
      <c r="CY137" s="31"/>
      <c r="CZ137" s="15"/>
      <c r="DA137" s="15"/>
      <c r="DB137" s="15"/>
      <c r="DC137" s="116"/>
      <c r="DD137" s="15"/>
      <c r="DE137" s="15"/>
      <c r="DF137" s="15"/>
      <c r="DG137" s="30"/>
      <c r="DH137" s="15"/>
      <c r="DI137" s="31"/>
      <c r="DJ137" s="15"/>
      <c r="DK137" s="15"/>
      <c r="DL137" s="15"/>
      <c r="DM137" s="116"/>
      <c r="DN137" s="15"/>
      <c r="DO137" s="15"/>
      <c r="DP137" s="15"/>
      <c r="DQ137" s="30"/>
      <c r="DR137" s="15"/>
      <c r="DS137" s="31"/>
      <c r="DT137" s="15"/>
      <c r="DU137" s="15"/>
      <c r="DV137" s="15"/>
      <c r="DW137" s="116"/>
      <c r="DX137" s="15"/>
      <c r="DY137" s="15"/>
      <c r="DZ137" s="15"/>
      <c r="EA137" s="30"/>
      <c r="EB137" s="15"/>
      <c r="EC137" s="31"/>
      <c r="ED137" s="15"/>
      <c r="EE137" s="15"/>
      <c r="EF137" s="15"/>
      <c r="EG137" s="116"/>
      <c r="EH137" s="15"/>
      <c r="EI137" s="15"/>
      <c r="EJ137" s="15"/>
      <c r="EK137" s="30"/>
      <c r="EL137" s="15"/>
      <c r="EM137" s="31"/>
      <c r="EN137" s="15"/>
      <c r="EO137" s="15"/>
      <c r="EP137" s="15"/>
      <c r="EQ137" s="116"/>
      <c r="ER137" s="15"/>
      <c r="ES137" s="15"/>
      <c r="ET137" s="15"/>
      <c r="EU137" s="30"/>
      <c r="EV137" s="15"/>
      <c r="EW137" s="31"/>
      <c r="EX137" s="15"/>
      <c r="EY137" s="15"/>
      <c r="EZ137" s="15"/>
      <c r="FA137" s="116"/>
      <c r="FB137" s="15"/>
      <c r="FC137" s="15"/>
      <c r="FD137" s="15"/>
      <c r="FE137" s="30"/>
      <c r="FF137" s="15"/>
      <c r="FG137" s="31"/>
      <c r="FH137" s="15"/>
      <c r="FI137" s="15"/>
      <c r="FJ137" s="15"/>
      <c r="FK137" s="116"/>
      <c r="FL137" s="15"/>
      <c r="FM137" s="15"/>
      <c r="FN137" s="15"/>
      <c r="FO137" s="30"/>
      <c r="FP137" s="15"/>
      <c r="FQ137" s="31"/>
      <c r="FR137" s="15"/>
      <c r="FS137" s="15"/>
      <c r="FT137" s="15"/>
      <c r="FU137" s="116"/>
      <c r="FV137" s="15"/>
      <c r="FW137" s="15"/>
      <c r="FX137" s="15"/>
      <c r="FY137" s="30"/>
      <c r="FZ137" s="15"/>
      <c r="GA137" s="31"/>
      <c r="GB137" s="15"/>
      <c r="GC137" s="15"/>
      <c r="GD137" s="15"/>
      <c r="GE137" s="116"/>
      <c r="GF137" s="15"/>
      <c r="GG137" s="15"/>
      <c r="GH137" s="15"/>
      <c r="GI137" s="30"/>
      <c r="GJ137" s="15"/>
      <c r="GK137" s="31"/>
      <c r="GL137" s="15"/>
      <c r="GM137" s="15"/>
      <c r="GN137" s="15"/>
      <c r="GO137" s="116"/>
      <c r="GP137" s="15"/>
      <c r="GQ137" s="15"/>
      <c r="GR137" s="15"/>
      <c r="GS137" s="30"/>
      <c r="GT137" s="15"/>
      <c r="GU137" s="31"/>
      <c r="GV137" s="15"/>
      <c r="GW137" s="15"/>
      <c r="GX137" s="15"/>
      <c r="GY137" s="116"/>
      <c r="GZ137" s="15"/>
      <c r="HA137" s="15"/>
      <c r="HB137" s="15"/>
      <c r="HC137" s="30"/>
      <c r="HD137" s="15"/>
      <c r="HE137" s="31"/>
      <c r="HF137" s="15"/>
      <c r="HG137" s="15"/>
      <c r="HH137" s="15"/>
      <c r="HI137" s="116"/>
      <c r="HJ137" s="15"/>
      <c r="HK137" s="15"/>
      <c r="HL137" s="15"/>
      <c r="HM137" s="30"/>
      <c r="HN137" s="15"/>
      <c r="HO137" s="31"/>
      <c r="HP137" s="15"/>
      <c r="HQ137" s="15"/>
      <c r="HR137" s="15"/>
      <c r="HS137" s="116"/>
      <c r="HT137" s="15"/>
      <c r="HU137" s="15"/>
      <c r="HV137" s="15"/>
      <c r="HW137" s="30"/>
      <c r="HX137" s="15"/>
      <c r="HY137" s="31"/>
      <c r="HZ137" s="15"/>
      <c r="IA137" s="15"/>
      <c r="IB137" s="15"/>
      <c r="IC137" s="116"/>
      <c r="ID137" s="15"/>
      <c r="IE137" s="15"/>
      <c r="IF137" s="15"/>
      <c r="IG137" s="30"/>
      <c r="IH137" s="15"/>
      <c r="II137" s="31"/>
      <c r="IJ137" s="15"/>
      <c r="IK137" s="15"/>
      <c r="IL137" s="15"/>
      <c r="IM137" s="116"/>
      <c r="IN137" s="15"/>
      <c r="IO137" s="15"/>
      <c r="IP137" s="15"/>
      <c r="IQ137" s="30"/>
      <c r="IR137" s="15"/>
      <c r="IS137" s="31"/>
      <c r="IT137" s="15"/>
      <c r="IU137" s="15"/>
      <c r="IV137" s="15"/>
      <c r="IW137" s="116"/>
      <c r="IX137" s="15"/>
      <c r="IY137" s="15"/>
      <c r="IZ137" s="15"/>
      <c r="JA137" s="30"/>
      <c r="JB137" s="15"/>
      <c r="JC137" s="31"/>
      <c r="JD137" s="15"/>
      <c r="JE137" s="15"/>
      <c r="JF137" s="15"/>
      <c r="JG137" s="116"/>
      <c r="JH137" s="15"/>
      <c r="JI137" s="15"/>
      <c r="JJ137" s="15"/>
      <c r="JK137" s="30"/>
      <c r="JL137" s="15"/>
      <c r="JM137" s="31"/>
      <c r="JN137" s="15"/>
      <c r="JO137" s="15"/>
      <c r="JP137" s="15"/>
      <c r="JQ137" s="116"/>
      <c r="JR137" s="15"/>
      <c r="JS137" s="15"/>
      <c r="JT137" s="15"/>
      <c r="JU137" s="30"/>
      <c r="JV137" s="15"/>
      <c r="JW137" s="31"/>
      <c r="JX137" s="15"/>
      <c r="JY137" s="15"/>
      <c r="JZ137" s="15"/>
      <c r="KA137" s="116"/>
      <c r="KB137" s="15"/>
      <c r="KC137" s="15"/>
      <c r="KD137" s="15"/>
      <c r="KE137" s="30"/>
      <c r="KF137" s="15"/>
      <c r="KG137" s="31"/>
      <c r="KH137" s="15"/>
      <c r="KI137" s="15"/>
      <c r="KJ137" s="15"/>
      <c r="KK137" s="116"/>
      <c r="KL137" s="15"/>
      <c r="KM137" s="15"/>
      <c r="KN137" s="15"/>
      <c r="KO137" s="30"/>
      <c r="KP137" s="15"/>
      <c r="KQ137" s="31"/>
      <c r="KR137" s="15"/>
      <c r="KS137" s="15"/>
      <c r="KT137" s="15"/>
      <c r="KU137" s="116"/>
      <c r="KV137" s="15"/>
      <c r="KW137" s="15"/>
      <c r="KX137" s="15"/>
      <c r="KY137" s="30"/>
      <c r="KZ137" s="15"/>
      <c r="LA137" s="31"/>
      <c r="LB137" s="132"/>
      <c r="LC137" s="132"/>
      <c r="LD137" s="132"/>
      <c r="LE137" s="132"/>
    </row>
    <row r="138" spans="1:317" s="42" customFormat="1" x14ac:dyDescent="0.25">
      <c r="A138" s="15"/>
      <c r="B138" s="15"/>
      <c r="C138" s="15"/>
      <c r="D138" s="15"/>
      <c r="E138" s="15"/>
      <c r="F138" s="29"/>
      <c r="G138" s="116"/>
      <c r="H138" s="15"/>
      <c r="I138" s="15"/>
      <c r="J138" s="15"/>
      <c r="K138" s="30"/>
      <c r="L138" s="15"/>
      <c r="M138" s="15"/>
      <c r="N138" s="15"/>
      <c r="O138" s="15"/>
      <c r="P138" s="29"/>
      <c r="Q138" s="116"/>
      <c r="R138" s="15"/>
      <c r="S138" s="15"/>
      <c r="T138" s="15"/>
      <c r="U138" s="30"/>
      <c r="V138" s="15"/>
      <c r="W138" s="15"/>
      <c r="X138" s="15"/>
      <c r="Y138" s="15"/>
      <c r="Z138" s="29"/>
      <c r="AA138" s="116"/>
      <c r="AB138" s="15"/>
      <c r="AC138" s="15"/>
      <c r="AD138" s="15"/>
      <c r="AE138" s="30"/>
      <c r="AF138" s="15"/>
      <c r="AG138" s="15"/>
      <c r="AH138" s="15"/>
      <c r="AI138" s="15"/>
      <c r="AJ138" s="29"/>
      <c r="AK138" s="116"/>
      <c r="AL138" s="15"/>
      <c r="AM138" s="15"/>
      <c r="AN138" s="15"/>
      <c r="AO138" s="30"/>
      <c r="AP138" s="15"/>
      <c r="AQ138" s="15"/>
      <c r="AR138" s="15"/>
      <c r="AS138" s="15"/>
      <c r="AT138" s="29"/>
      <c r="AU138" s="116"/>
      <c r="AV138" s="15"/>
      <c r="AW138" s="15"/>
      <c r="AX138" s="15"/>
      <c r="AY138" s="30"/>
      <c r="AZ138" s="15"/>
      <c r="BA138" s="15"/>
      <c r="BB138" s="15"/>
      <c r="BC138" s="15"/>
      <c r="BD138" s="29"/>
      <c r="BE138" s="116"/>
      <c r="BF138" s="15"/>
      <c r="BG138" s="15"/>
      <c r="BH138" s="15"/>
      <c r="BI138" s="30"/>
      <c r="BJ138" s="15"/>
      <c r="BK138" s="15"/>
      <c r="BL138" s="15"/>
      <c r="BM138" s="15"/>
      <c r="BN138" s="29"/>
      <c r="BO138" s="116"/>
      <c r="BP138" s="15"/>
      <c r="BQ138" s="15"/>
      <c r="BR138" s="15"/>
      <c r="BS138" s="30"/>
      <c r="BT138" s="15"/>
      <c r="BU138" s="15"/>
      <c r="BV138" s="15"/>
      <c r="BW138" s="15"/>
      <c r="BX138" s="29"/>
      <c r="BY138" s="116"/>
      <c r="BZ138" s="15"/>
      <c r="CA138" s="15"/>
      <c r="CB138" s="15"/>
      <c r="CC138" s="30"/>
      <c r="CD138" s="15"/>
      <c r="CE138" s="15"/>
      <c r="CF138" s="15"/>
      <c r="CG138" s="15"/>
      <c r="CH138" s="29"/>
      <c r="CI138" s="116"/>
      <c r="CJ138" s="15"/>
      <c r="CK138" s="15"/>
      <c r="CL138" s="15"/>
      <c r="CM138" s="30"/>
      <c r="CN138" s="15"/>
      <c r="CO138" s="15"/>
      <c r="CP138" s="15"/>
      <c r="CQ138" s="15"/>
      <c r="CR138" s="29"/>
      <c r="CS138" s="116"/>
      <c r="CT138" s="15"/>
      <c r="CU138" s="15"/>
      <c r="CV138" s="15"/>
      <c r="CW138" s="30"/>
      <c r="CX138" s="15"/>
      <c r="CY138" s="15"/>
      <c r="CZ138" s="15"/>
      <c r="DA138" s="15"/>
      <c r="DB138" s="29"/>
      <c r="DC138" s="116"/>
      <c r="DD138" s="15"/>
      <c r="DE138" s="15"/>
      <c r="DF138" s="15"/>
      <c r="DG138" s="30"/>
      <c r="DH138" s="15"/>
      <c r="DI138" s="15"/>
      <c r="DJ138" s="15"/>
      <c r="DK138" s="15"/>
      <c r="DL138" s="29"/>
      <c r="DM138" s="116"/>
      <c r="DN138" s="15"/>
      <c r="DO138" s="15"/>
      <c r="DP138" s="15"/>
      <c r="DQ138" s="30"/>
      <c r="DR138" s="15"/>
      <c r="DS138" s="15"/>
      <c r="DT138" s="15"/>
      <c r="DU138" s="15"/>
      <c r="DV138" s="29"/>
      <c r="DW138" s="116"/>
      <c r="DX138" s="15"/>
      <c r="DY138" s="15"/>
      <c r="DZ138" s="15"/>
      <c r="EA138" s="30"/>
      <c r="EB138" s="15"/>
      <c r="EC138" s="15"/>
      <c r="ED138" s="15"/>
      <c r="EE138" s="15"/>
      <c r="EF138" s="29"/>
      <c r="EG138" s="116"/>
      <c r="EH138" s="15"/>
      <c r="EI138" s="15"/>
      <c r="EJ138" s="15"/>
      <c r="EK138" s="30"/>
      <c r="EL138" s="15"/>
      <c r="EM138" s="15"/>
      <c r="EN138" s="15"/>
      <c r="EO138" s="15"/>
      <c r="EP138" s="29"/>
      <c r="EQ138" s="116"/>
      <c r="ER138" s="15"/>
      <c r="ES138" s="15"/>
      <c r="ET138" s="15"/>
      <c r="EU138" s="30"/>
      <c r="EV138" s="15"/>
      <c r="EW138" s="15"/>
      <c r="EX138" s="15"/>
      <c r="EY138" s="15"/>
      <c r="EZ138" s="29"/>
      <c r="FA138" s="116"/>
      <c r="FB138" s="15"/>
      <c r="FC138" s="15"/>
      <c r="FD138" s="15"/>
      <c r="FE138" s="30"/>
      <c r="FF138" s="15"/>
      <c r="FG138" s="15"/>
      <c r="FH138" s="15"/>
      <c r="FI138" s="15"/>
      <c r="FJ138" s="29"/>
      <c r="FK138" s="116"/>
      <c r="FL138" s="15"/>
      <c r="FM138" s="15"/>
      <c r="FN138" s="15"/>
      <c r="FO138" s="30"/>
      <c r="FP138" s="15"/>
      <c r="FQ138" s="15"/>
      <c r="FR138" s="15"/>
      <c r="FS138" s="15"/>
      <c r="FT138" s="29"/>
      <c r="FU138" s="116"/>
      <c r="FV138" s="15"/>
      <c r="FW138" s="15"/>
      <c r="FX138" s="15"/>
      <c r="FY138" s="30"/>
      <c r="FZ138" s="15"/>
      <c r="GA138" s="15"/>
      <c r="GB138" s="15"/>
      <c r="GC138" s="15"/>
      <c r="GD138" s="29"/>
      <c r="GE138" s="116"/>
      <c r="GF138" s="15"/>
      <c r="GG138" s="15"/>
      <c r="GH138" s="15"/>
      <c r="GI138" s="30"/>
      <c r="GJ138" s="15"/>
      <c r="GK138" s="15"/>
      <c r="GL138" s="15"/>
      <c r="GM138" s="15"/>
      <c r="GN138" s="29"/>
      <c r="GO138" s="116"/>
      <c r="GP138" s="15"/>
      <c r="GQ138" s="15"/>
      <c r="GR138" s="15"/>
      <c r="GS138" s="30"/>
      <c r="GT138" s="15"/>
      <c r="GU138" s="15"/>
      <c r="GV138" s="15"/>
      <c r="GW138" s="15"/>
      <c r="GX138" s="29"/>
      <c r="GY138" s="116"/>
      <c r="GZ138" s="15"/>
      <c r="HA138" s="15"/>
      <c r="HB138" s="15"/>
      <c r="HC138" s="30"/>
      <c r="HD138" s="15"/>
      <c r="HE138" s="15"/>
      <c r="HF138" s="15"/>
      <c r="HG138" s="15"/>
      <c r="HH138" s="29"/>
      <c r="HI138" s="116"/>
      <c r="HJ138" s="15"/>
      <c r="HK138" s="15"/>
      <c r="HL138" s="15"/>
      <c r="HM138" s="30"/>
      <c r="HN138" s="15"/>
      <c r="HO138" s="15"/>
      <c r="HP138" s="15"/>
      <c r="HQ138" s="15"/>
      <c r="HR138" s="29"/>
      <c r="HS138" s="116"/>
      <c r="HT138" s="15"/>
      <c r="HU138" s="15"/>
      <c r="HV138" s="15"/>
      <c r="HW138" s="30"/>
      <c r="HX138" s="15"/>
      <c r="HY138" s="15"/>
      <c r="HZ138" s="15"/>
      <c r="IA138" s="15"/>
      <c r="IB138" s="29"/>
      <c r="IC138" s="116"/>
      <c r="ID138" s="15"/>
      <c r="IE138" s="15"/>
      <c r="IF138" s="15"/>
      <c r="IG138" s="30"/>
      <c r="IH138" s="15"/>
      <c r="II138" s="15"/>
      <c r="IJ138" s="15"/>
      <c r="IK138" s="15"/>
      <c r="IL138" s="29"/>
      <c r="IM138" s="116"/>
      <c r="IN138" s="15"/>
      <c r="IO138" s="15"/>
      <c r="IP138" s="15"/>
      <c r="IQ138" s="30"/>
      <c r="IR138" s="15"/>
      <c r="IS138" s="15"/>
      <c r="IT138" s="15"/>
      <c r="IU138" s="15"/>
      <c r="IV138" s="29"/>
      <c r="IW138" s="116"/>
      <c r="IX138" s="15"/>
      <c r="IY138" s="15"/>
      <c r="IZ138" s="15"/>
      <c r="JA138" s="30"/>
      <c r="JB138" s="15"/>
      <c r="JC138" s="15"/>
      <c r="JD138" s="15"/>
      <c r="JE138" s="15"/>
      <c r="JF138" s="29"/>
      <c r="JG138" s="116"/>
      <c r="JH138" s="15"/>
      <c r="JI138" s="15"/>
      <c r="JJ138" s="15"/>
      <c r="JK138" s="30"/>
      <c r="JL138" s="15"/>
      <c r="JM138" s="15"/>
      <c r="JN138" s="15"/>
      <c r="JO138" s="15"/>
      <c r="JP138" s="29"/>
      <c r="JQ138" s="116"/>
      <c r="JR138" s="15"/>
      <c r="JS138" s="15"/>
      <c r="JT138" s="15"/>
      <c r="JU138" s="30"/>
      <c r="JV138" s="15"/>
      <c r="JW138" s="15"/>
      <c r="JX138" s="15"/>
      <c r="JY138" s="15"/>
      <c r="JZ138" s="29"/>
      <c r="KA138" s="116"/>
      <c r="KB138" s="15"/>
      <c r="KC138" s="15"/>
      <c r="KD138" s="15"/>
      <c r="KE138" s="30"/>
      <c r="KF138" s="15"/>
      <c r="KG138" s="15"/>
      <c r="KH138" s="15"/>
      <c r="KI138" s="15"/>
      <c r="KJ138" s="29"/>
      <c r="KK138" s="116"/>
      <c r="KL138" s="15"/>
      <c r="KM138" s="15"/>
      <c r="KN138" s="15"/>
      <c r="KO138" s="30"/>
      <c r="KP138" s="15"/>
      <c r="KQ138" s="15"/>
      <c r="KR138" s="15"/>
      <c r="KS138" s="15"/>
      <c r="KT138" s="29"/>
      <c r="KU138" s="116"/>
      <c r="KV138" s="15"/>
      <c r="KW138" s="15"/>
      <c r="KX138" s="15"/>
      <c r="KY138" s="30"/>
      <c r="KZ138" s="15"/>
      <c r="LA138" s="15"/>
      <c r="LB138" s="132"/>
      <c r="LC138" s="132"/>
      <c r="LD138" s="132"/>
      <c r="LE138" s="132"/>
    </row>
    <row r="139" spans="1:317" s="42" customFormat="1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81"/>
      <c r="N139" s="15"/>
      <c r="O139" s="15"/>
      <c r="P139" s="15"/>
      <c r="Q139" s="15"/>
      <c r="R139" s="15"/>
      <c r="S139" s="15"/>
      <c r="T139" s="15"/>
      <c r="U139" s="15"/>
      <c r="V139" s="15"/>
      <c r="W139" s="81"/>
      <c r="X139" s="15"/>
      <c r="Y139" s="15"/>
      <c r="Z139" s="15"/>
      <c r="AA139" s="15"/>
      <c r="AB139" s="15"/>
      <c r="AC139" s="15"/>
      <c r="AD139" s="15"/>
      <c r="AE139" s="15"/>
      <c r="AF139" s="15"/>
      <c r="AG139" s="81"/>
      <c r="AH139" s="15"/>
      <c r="AI139" s="15"/>
      <c r="AJ139" s="15"/>
      <c r="AK139" s="15"/>
      <c r="AL139" s="15"/>
      <c r="AM139" s="15"/>
      <c r="AN139" s="15"/>
      <c r="AO139" s="15"/>
      <c r="AP139" s="15"/>
      <c r="AQ139" s="81"/>
      <c r="AR139" s="15"/>
      <c r="AS139" s="15"/>
      <c r="AT139" s="15"/>
      <c r="AU139" s="15"/>
      <c r="AV139" s="15"/>
      <c r="AW139" s="15"/>
      <c r="AX139" s="15"/>
      <c r="AY139" s="15"/>
      <c r="AZ139" s="15"/>
      <c r="BA139" s="81"/>
      <c r="BB139" s="15"/>
      <c r="BC139" s="15"/>
      <c r="BD139" s="15"/>
      <c r="BE139" s="15"/>
      <c r="BF139" s="15"/>
      <c r="BG139" s="15"/>
      <c r="BH139" s="15"/>
      <c r="BI139" s="15"/>
      <c r="BJ139" s="15"/>
      <c r="BK139" s="81"/>
      <c r="BL139" s="15"/>
      <c r="BM139" s="15"/>
      <c r="BN139" s="15"/>
      <c r="BO139" s="15"/>
      <c r="BP139" s="15"/>
      <c r="BQ139" s="15"/>
      <c r="BR139" s="15"/>
      <c r="BS139" s="15"/>
      <c r="BT139" s="15"/>
      <c r="BU139" s="81"/>
      <c r="BV139" s="15"/>
      <c r="BW139" s="15"/>
      <c r="BX139" s="15"/>
      <c r="BY139" s="15"/>
      <c r="BZ139" s="15"/>
      <c r="CA139" s="15"/>
      <c r="CB139" s="15"/>
      <c r="CC139" s="15"/>
      <c r="CD139" s="15"/>
      <c r="CE139" s="81"/>
      <c r="CF139" s="15"/>
      <c r="CG139" s="15"/>
      <c r="CH139" s="15"/>
      <c r="CI139" s="15"/>
      <c r="CJ139" s="15"/>
      <c r="CK139" s="15"/>
      <c r="CL139" s="15"/>
      <c r="CM139" s="15"/>
      <c r="CN139" s="15"/>
      <c r="CO139" s="81"/>
      <c r="CP139" s="15"/>
      <c r="CQ139" s="15"/>
      <c r="CR139" s="15"/>
      <c r="CS139" s="15"/>
      <c r="CT139" s="15"/>
      <c r="CU139" s="15"/>
      <c r="CV139" s="15"/>
      <c r="CW139" s="15"/>
      <c r="CX139" s="15"/>
      <c r="CY139" s="81"/>
      <c r="CZ139" s="15"/>
      <c r="DA139" s="15"/>
      <c r="DB139" s="15"/>
      <c r="DC139" s="15"/>
      <c r="DD139" s="15"/>
      <c r="DE139" s="15"/>
      <c r="DF139" s="15"/>
      <c r="DG139" s="15"/>
      <c r="DH139" s="15"/>
      <c r="DI139" s="81"/>
      <c r="DJ139" s="15"/>
      <c r="DK139" s="15"/>
      <c r="DL139" s="15"/>
      <c r="DM139" s="15"/>
      <c r="DN139" s="15"/>
      <c r="DO139" s="15"/>
      <c r="DP139" s="15"/>
      <c r="DQ139" s="15"/>
      <c r="DR139" s="15"/>
      <c r="DS139" s="81"/>
      <c r="DT139" s="15"/>
      <c r="DU139" s="15"/>
      <c r="DV139" s="15"/>
      <c r="DW139" s="15"/>
      <c r="DX139" s="15"/>
      <c r="DY139" s="15"/>
      <c r="DZ139" s="15"/>
      <c r="EA139" s="15"/>
      <c r="EB139" s="15"/>
      <c r="EC139" s="81"/>
      <c r="ED139" s="15"/>
      <c r="EE139" s="15"/>
      <c r="EF139" s="15"/>
      <c r="EG139" s="15"/>
      <c r="EH139" s="15"/>
      <c r="EI139" s="15"/>
      <c r="EJ139" s="15"/>
      <c r="EK139" s="15"/>
      <c r="EL139" s="15"/>
      <c r="EM139" s="81"/>
      <c r="EN139" s="15"/>
      <c r="EO139" s="15"/>
      <c r="EP139" s="15"/>
      <c r="EQ139" s="15"/>
      <c r="ER139" s="15"/>
      <c r="ES139" s="15"/>
      <c r="ET139" s="15"/>
      <c r="EU139" s="15"/>
      <c r="EV139" s="15"/>
      <c r="EW139" s="81"/>
      <c r="EX139" s="15"/>
      <c r="EY139" s="15"/>
      <c r="EZ139" s="15"/>
      <c r="FA139" s="15"/>
      <c r="FB139" s="15"/>
      <c r="FC139" s="15"/>
      <c r="FD139" s="15"/>
      <c r="FE139" s="15"/>
      <c r="FF139" s="15"/>
      <c r="FG139" s="81"/>
      <c r="FH139" s="15"/>
      <c r="FI139" s="15"/>
      <c r="FJ139" s="15"/>
      <c r="FK139" s="15"/>
      <c r="FL139" s="15"/>
      <c r="FM139" s="15"/>
      <c r="FN139" s="15"/>
      <c r="FO139" s="15"/>
      <c r="FP139" s="15"/>
      <c r="FQ139" s="81"/>
      <c r="FR139" s="15"/>
      <c r="FS139" s="15"/>
      <c r="FT139" s="15"/>
      <c r="FU139" s="15"/>
      <c r="FV139" s="15"/>
      <c r="FW139" s="15"/>
      <c r="FX139" s="15"/>
      <c r="FY139" s="15"/>
      <c r="FZ139" s="15"/>
      <c r="GA139" s="81"/>
      <c r="GB139" s="15"/>
      <c r="GC139" s="15"/>
      <c r="GD139" s="15"/>
      <c r="GE139" s="15"/>
      <c r="GF139" s="15"/>
      <c r="GG139" s="15"/>
      <c r="GH139" s="15"/>
      <c r="GI139" s="15"/>
      <c r="GJ139" s="15"/>
      <c r="GK139" s="81"/>
      <c r="GL139" s="15"/>
      <c r="GM139" s="15"/>
      <c r="GN139" s="15"/>
      <c r="GO139" s="15"/>
      <c r="GP139" s="15"/>
      <c r="GQ139" s="15"/>
      <c r="GR139" s="15"/>
      <c r="GS139" s="15"/>
      <c r="GT139" s="15"/>
      <c r="GU139" s="81"/>
      <c r="GV139" s="15"/>
      <c r="GW139" s="15"/>
      <c r="GX139" s="15"/>
      <c r="GY139" s="15"/>
      <c r="GZ139" s="15"/>
      <c r="HA139" s="15"/>
      <c r="HB139" s="15"/>
      <c r="HC139" s="15"/>
      <c r="HD139" s="15"/>
      <c r="HE139" s="81"/>
      <c r="HF139" s="15"/>
      <c r="HG139" s="15"/>
      <c r="HH139" s="15"/>
      <c r="HI139" s="15"/>
      <c r="HJ139" s="15"/>
      <c r="HK139" s="15"/>
      <c r="HL139" s="15"/>
      <c r="HM139" s="15"/>
      <c r="HN139" s="15"/>
      <c r="HO139" s="81"/>
      <c r="HP139" s="15"/>
      <c r="HQ139" s="15"/>
      <c r="HR139" s="15"/>
      <c r="HS139" s="15"/>
      <c r="HT139" s="15"/>
      <c r="HU139" s="15"/>
      <c r="HV139" s="15"/>
      <c r="HW139" s="15"/>
      <c r="HX139" s="15"/>
      <c r="HY139" s="81"/>
      <c r="HZ139" s="15"/>
      <c r="IA139" s="15"/>
      <c r="IB139" s="15"/>
      <c r="IC139" s="15"/>
      <c r="ID139" s="15"/>
      <c r="IE139" s="15"/>
      <c r="IF139" s="15"/>
      <c r="IG139" s="15"/>
      <c r="IH139" s="15"/>
      <c r="II139" s="81"/>
      <c r="IJ139" s="15"/>
      <c r="IK139" s="15"/>
      <c r="IL139" s="15"/>
      <c r="IM139" s="15"/>
      <c r="IN139" s="15"/>
      <c r="IO139" s="15"/>
      <c r="IP139" s="15"/>
      <c r="IQ139" s="15"/>
      <c r="IR139" s="15"/>
      <c r="IS139" s="81"/>
      <c r="IT139" s="15"/>
      <c r="IU139" s="15"/>
      <c r="IV139" s="15"/>
      <c r="IW139" s="15"/>
      <c r="IX139" s="15"/>
      <c r="IY139" s="15"/>
      <c r="IZ139" s="15"/>
      <c r="JA139" s="15"/>
      <c r="JB139" s="15"/>
      <c r="JC139" s="81"/>
      <c r="JD139" s="15"/>
      <c r="JE139" s="15"/>
      <c r="JF139" s="15"/>
      <c r="JG139" s="15"/>
      <c r="JH139" s="15"/>
      <c r="JI139" s="15"/>
      <c r="JJ139" s="15"/>
      <c r="JK139" s="15"/>
      <c r="JL139" s="15"/>
      <c r="JM139" s="81"/>
      <c r="JN139" s="15"/>
      <c r="JO139" s="15"/>
      <c r="JP139" s="15"/>
      <c r="JQ139" s="15"/>
      <c r="JR139" s="15"/>
      <c r="JS139" s="15"/>
      <c r="JT139" s="15"/>
      <c r="JU139" s="15"/>
      <c r="JV139" s="15"/>
      <c r="JW139" s="81"/>
      <c r="JX139" s="15"/>
      <c r="JY139" s="15"/>
      <c r="JZ139" s="15"/>
      <c r="KA139" s="15"/>
      <c r="KB139" s="15"/>
      <c r="KC139" s="15"/>
      <c r="KD139" s="15"/>
      <c r="KE139" s="15"/>
      <c r="KF139" s="15"/>
      <c r="KG139" s="81"/>
      <c r="KH139" s="15"/>
      <c r="KI139" s="15"/>
      <c r="KJ139" s="15"/>
      <c r="KK139" s="15"/>
      <c r="KL139" s="15"/>
      <c r="KM139" s="15"/>
      <c r="KN139" s="15"/>
      <c r="KO139" s="15"/>
      <c r="KP139" s="15"/>
      <c r="KQ139" s="81"/>
      <c r="KR139" s="15"/>
      <c r="KS139" s="15"/>
      <c r="KT139" s="15"/>
      <c r="KU139" s="15"/>
      <c r="KV139" s="15"/>
      <c r="KW139" s="15"/>
      <c r="KX139" s="15"/>
      <c r="KY139" s="15"/>
      <c r="KZ139" s="15"/>
      <c r="LA139" s="81"/>
      <c r="LB139" s="132"/>
      <c r="LC139" s="132"/>
      <c r="LD139" s="132"/>
      <c r="LE139" s="132"/>
    </row>
    <row r="140" spans="1:317" s="42" customFormat="1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32"/>
      <c r="LC140" s="132"/>
      <c r="LD140" s="132"/>
      <c r="LE140" s="132"/>
    </row>
    <row r="141" spans="1:317" x14ac:dyDescent="0.25">
      <c r="A141" s="15"/>
      <c r="B141" s="15"/>
      <c r="C141" s="15"/>
      <c r="D141" s="15"/>
      <c r="E141" s="15"/>
      <c r="F141" s="15"/>
      <c r="G141" s="15"/>
      <c r="H141" s="15"/>
      <c r="I141" s="15"/>
      <c r="L141" s="15"/>
      <c r="M141" s="15"/>
      <c r="N141" s="15"/>
      <c r="O141" s="15"/>
      <c r="P141" s="15"/>
      <c r="Q141" s="15"/>
      <c r="R141" s="15"/>
      <c r="S141" s="15"/>
      <c r="V141" s="15"/>
      <c r="W141" s="15"/>
      <c r="X141" s="15"/>
      <c r="Y141" s="15"/>
      <c r="Z141" s="15"/>
      <c r="AA141" s="15"/>
      <c r="AB141" s="15"/>
      <c r="AC141" s="15"/>
      <c r="AF141" s="15"/>
      <c r="AG141" s="15"/>
      <c r="AH141" s="15"/>
      <c r="AI141" s="15"/>
      <c r="AJ141" s="15"/>
      <c r="AK141" s="15"/>
      <c r="AL141" s="15"/>
      <c r="AM141" s="15"/>
      <c r="AP141" s="15"/>
      <c r="AQ141" s="15"/>
      <c r="AR141" s="15"/>
      <c r="AS141" s="15"/>
      <c r="AT141" s="15"/>
      <c r="AU141" s="15"/>
      <c r="AV141" s="15"/>
      <c r="AW141" s="15"/>
      <c r="AZ141" s="15"/>
      <c r="BA141" s="15"/>
      <c r="BB141" s="15"/>
      <c r="BC141" s="15"/>
      <c r="BD141" s="15"/>
      <c r="BE141" s="15"/>
      <c r="BF141" s="15"/>
      <c r="BG141" s="15"/>
      <c r="BJ141" s="15"/>
      <c r="BK141" s="15"/>
      <c r="BL141" s="15"/>
      <c r="BM141" s="15"/>
      <c r="BN141" s="15"/>
      <c r="BO141" s="15"/>
      <c r="BP141" s="15"/>
      <c r="BQ141" s="15"/>
      <c r="BT141" s="15"/>
      <c r="BU141" s="15"/>
      <c r="BV141" s="15"/>
      <c r="BW141" s="15"/>
      <c r="BX141" s="15"/>
      <c r="BY141" s="15"/>
      <c r="BZ141" s="15"/>
      <c r="CA141" s="15"/>
      <c r="CD141" s="15"/>
      <c r="CE141" s="15"/>
      <c r="CF141" s="15"/>
      <c r="CG141" s="15"/>
      <c r="CH141" s="15"/>
      <c r="CI141" s="15"/>
      <c r="CJ141" s="15"/>
      <c r="CK141" s="15"/>
      <c r="CN141" s="15"/>
      <c r="CO141" s="15"/>
      <c r="CP141" s="15"/>
      <c r="CQ141" s="15"/>
      <c r="CR141" s="15"/>
      <c r="CS141" s="15"/>
      <c r="CT141" s="15"/>
      <c r="CU141" s="15"/>
      <c r="CX141" s="15"/>
      <c r="CY141" s="15"/>
      <c r="CZ141" s="15"/>
      <c r="DA141" s="15"/>
      <c r="DB141" s="15"/>
      <c r="DC141" s="15"/>
      <c r="DD141" s="15"/>
      <c r="DE141" s="15"/>
      <c r="DH141" s="15"/>
      <c r="DI141" s="15"/>
      <c r="DJ141" s="15"/>
      <c r="DK141" s="15"/>
      <c r="DL141" s="15"/>
      <c r="DM141" s="15"/>
      <c r="DN141" s="15"/>
      <c r="DO141" s="15"/>
      <c r="DR141" s="15"/>
      <c r="DS141" s="15"/>
      <c r="DT141" s="15"/>
      <c r="DU141" s="15"/>
      <c r="DV141" s="15"/>
      <c r="DW141" s="15"/>
      <c r="DX141" s="15"/>
      <c r="DY141" s="15"/>
      <c r="EB141" s="15"/>
      <c r="EC141" s="15"/>
      <c r="ED141" s="15"/>
      <c r="EE141" s="15"/>
      <c r="EF141" s="15"/>
      <c r="EG141" s="15"/>
      <c r="EH141" s="15"/>
      <c r="EI141" s="15"/>
      <c r="EL141" s="15"/>
      <c r="EM141" s="15"/>
      <c r="EN141" s="15"/>
      <c r="EO141" s="15"/>
      <c r="EP141" s="15"/>
      <c r="EQ141" s="15"/>
      <c r="ER141" s="15"/>
      <c r="ES141" s="15"/>
      <c r="EV141" s="15"/>
      <c r="EW141" s="15"/>
      <c r="EX141" s="15"/>
      <c r="EY141" s="15"/>
      <c r="EZ141" s="15"/>
      <c r="FA141" s="15"/>
      <c r="FB141" s="15"/>
      <c r="FC141" s="15"/>
      <c r="FF141" s="15"/>
      <c r="FG141" s="15"/>
      <c r="FH141" s="15"/>
      <c r="FI141" s="15"/>
      <c r="FJ141" s="15"/>
      <c r="FK141" s="15"/>
      <c r="FL141" s="15"/>
      <c r="FM141" s="15"/>
      <c r="FP141" s="15"/>
      <c r="FQ141" s="15"/>
      <c r="FR141" s="15"/>
      <c r="FS141" s="15"/>
      <c r="FT141" s="15"/>
      <c r="FU141" s="15"/>
      <c r="FV141" s="15"/>
      <c r="FW141" s="15"/>
      <c r="FZ141" s="15"/>
      <c r="GA141" s="15"/>
      <c r="GB141" s="15"/>
      <c r="GC141" s="15"/>
      <c r="GD141" s="15"/>
      <c r="GE141" s="15"/>
      <c r="GF141" s="15"/>
      <c r="GG141" s="15"/>
      <c r="GJ141" s="15"/>
      <c r="GK141" s="15"/>
      <c r="GL141" s="15"/>
      <c r="GM141" s="15"/>
      <c r="GN141" s="15"/>
      <c r="GO141" s="15"/>
      <c r="GP141" s="15"/>
      <c r="GQ141" s="15"/>
      <c r="GT141" s="15"/>
      <c r="GU141" s="15"/>
      <c r="GV141" s="15"/>
      <c r="GW141" s="15"/>
      <c r="GX141" s="15"/>
      <c r="GY141" s="15"/>
      <c r="GZ141" s="15"/>
      <c r="HA141" s="15"/>
      <c r="HD141" s="15"/>
      <c r="HE141" s="15"/>
      <c r="HF141" s="15"/>
      <c r="HG141" s="15"/>
      <c r="HH141" s="15"/>
      <c r="HI141" s="15"/>
      <c r="HJ141" s="15"/>
      <c r="HK141" s="15"/>
      <c r="HN141" s="15"/>
      <c r="HO141" s="15"/>
      <c r="HP141" s="15"/>
      <c r="HQ141" s="15"/>
      <c r="HR141" s="15"/>
      <c r="HS141" s="15"/>
      <c r="HT141" s="15"/>
      <c r="HU141" s="15"/>
      <c r="HX141" s="15"/>
      <c r="HY141" s="15"/>
      <c r="HZ141" s="15"/>
      <c r="IA141" s="15"/>
      <c r="IB141" s="15"/>
      <c r="IC141" s="15"/>
      <c r="ID141" s="15"/>
      <c r="IE141" s="15"/>
      <c r="IH141" s="15"/>
      <c r="II141" s="15"/>
      <c r="IJ141" s="15"/>
      <c r="IK141" s="15"/>
      <c r="IL141" s="15"/>
      <c r="IM141" s="15"/>
      <c r="IN141" s="15"/>
      <c r="IO141" s="15"/>
      <c r="IR141" s="15"/>
      <c r="IS141" s="15"/>
      <c r="IT141" s="15"/>
      <c r="IU141" s="15"/>
      <c r="IV141" s="15"/>
      <c r="IW141" s="15"/>
      <c r="IX141" s="15"/>
      <c r="IY141" s="15"/>
      <c r="JB141" s="15"/>
      <c r="JC141" s="15"/>
      <c r="JD141" s="15"/>
      <c r="JE141" s="15"/>
      <c r="JF141" s="15"/>
      <c r="JG141" s="15"/>
      <c r="JH141" s="15"/>
      <c r="JI141" s="15"/>
      <c r="JL141" s="15"/>
      <c r="JM141" s="15"/>
      <c r="JN141" s="15"/>
      <c r="JO141" s="15"/>
      <c r="JP141" s="15"/>
      <c r="JQ141" s="15"/>
      <c r="JR141" s="15"/>
      <c r="JS141" s="15"/>
      <c r="JV141" s="15"/>
      <c r="JW141" s="15"/>
      <c r="JX141" s="15"/>
      <c r="JY141" s="15"/>
      <c r="JZ141" s="15"/>
      <c r="KA141" s="15"/>
      <c r="KB141" s="15"/>
      <c r="KC141" s="15"/>
      <c r="KF141" s="15"/>
      <c r="KG141" s="15"/>
      <c r="KH141" s="15"/>
      <c r="KI141" s="15"/>
      <c r="KJ141" s="15"/>
      <c r="KK141" s="15"/>
      <c r="KL141" s="15"/>
      <c r="KM141" s="15"/>
      <c r="KP141" s="15"/>
      <c r="KQ141" s="15"/>
      <c r="KR141" s="15"/>
      <c r="KS141" s="15"/>
      <c r="KT141" s="15"/>
      <c r="KU141" s="15"/>
      <c r="KV141" s="15"/>
      <c r="KW141" s="15"/>
      <c r="KZ141" s="15"/>
      <c r="LA141" s="15"/>
    </row>
    <row r="142" spans="1:317" x14ac:dyDescent="0.25">
      <c r="A142" s="15"/>
      <c r="B142" s="15"/>
      <c r="C142" s="15"/>
      <c r="D142" s="15"/>
      <c r="E142" s="15"/>
      <c r="F142" s="15"/>
      <c r="G142" s="15"/>
      <c r="H142" s="15"/>
      <c r="I142" s="15"/>
      <c r="L142" s="15"/>
      <c r="M142" s="15"/>
      <c r="N142" s="15"/>
      <c r="O142" s="15"/>
      <c r="P142" s="15"/>
      <c r="Q142" s="15"/>
      <c r="R142" s="15"/>
      <c r="S142" s="15"/>
      <c r="V142" s="15"/>
      <c r="W142" s="15"/>
      <c r="X142" s="15"/>
      <c r="Y142" s="15"/>
      <c r="Z142" s="15"/>
      <c r="AA142" s="15"/>
      <c r="AB142" s="15"/>
      <c r="AC142" s="15"/>
      <c r="AF142" s="15"/>
      <c r="AG142" s="15"/>
      <c r="AH142" s="15"/>
      <c r="AI142" s="15"/>
      <c r="AJ142" s="15"/>
      <c r="AK142" s="15"/>
      <c r="AL142" s="15"/>
      <c r="AM142" s="15"/>
      <c r="AP142" s="15"/>
      <c r="AQ142" s="15"/>
      <c r="AR142" s="15"/>
      <c r="AS142" s="15"/>
      <c r="AT142" s="15"/>
      <c r="AU142" s="15"/>
      <c r="AV142" s="15"/>
      <c r="AW142" s="15"/>
      <c r="AZ142" s="15"/>
      <c r="BA142" s="15"/>
      <c r="BB142" s="15"/>
      <c r="BC142" s="15"/>
      <c r="BD142" s="15"/>
      <c r="BE142" s="15"/>
      <c r="BF142" s="15"/>
      <c r="BG142" s="15"/>
      <c r="BJ142" s="15"/>
      <c r="BK142" s="15"/>
      <c r="BL142" s="15"/>
      <c r="BM142" s="15"/>
      <c r="BN142" s="15"/>
      <c r="BO142" s="15"/>
      <c r="BP142" s="15"/>
      <c r="BQ142" s="15"/>
      <c r="BT142" s="15"/>
      <c r="BU142" s="15"/>
      <c r="BV142" s="15"/>
      <c r="BW142" s="15"/>
      <c r="BX142" s="15"/>
      <c r="BY142" s="15"/>
      <c r="BZ142" s="15"/>
      <c r="CA142" s="15"/>
      <c r="CD142" s="15"/>
      <c r="CE142" s="15"/>
      <c r="CF142" s="15"/>
      <c r="CG142" s="15"/>
      <c r="CH142" s="15"/>
      <c r="CI142" s="15"/>
      <c r="CJ142" s="15"/>
      <c r="CK142" s="15"/>
      <c r="CN142" s="15"/>
      <c r="CO142" s="15"/>
      <c r="CP142" s="15"/>
      <c r="CQ142" s="15"/>
      <c r="CR142" s="15"/>
      <c r="CS142" s="15"/>
      <c r="CT142" s="15"/>
      <c r="CU142" s="15"/>
      <c r="CX142" s="15"/>
      <c r="CY142" s="15"/>
      <c r="CZ142" s="15"/>
      <c r="DA142" s="15"/>
      <c r="DB142" s="15"/>
      <c r="DC142" s="15"/>
      <c r="DD142" s="15"/>
      <c r="DE142" s="15"/>
      <c r="DH142" s="15"/>
      <c r="DI142" s="15"/>
      <c r="DJ142" s="15"/>
      <c r="DK142" s="15"/>
      <c r="DL142" s="15"/>
      <c r="DM142" s="15"/>
      <c r="DN142" s="15"/>
      <c r="DO142" s="15"/>
      <c r="DR142" s="15"/>
      <c r="DS142" s="15"/>
      <c r="DT142" s="15"/>
      <c r="DU142" s="15"/>
      <c r="DV142" s="15"/>
      <c r="DW142" s="15"/>
      <c r="DX142" s="15"/>
      <c r="DY142" s="15"/>
      <c r="EB142" s="15"/>
      <c r="EC142" s="15"/>
      <c r="ED142" s="15"/>
      <c r="EE142" s="15"/>
      <c r="EF142" s="15"/>
      <c r="EG142" s="15"/>
      <c r="EH142" s="15"/>
      <c r="EI142" s="15"/>
      <c r="EL142" s="15"/>
      <c r="EM142" s="15"/>
      <c r="EN142" s="15"/>
      <c r="EO142" s="15"/>
      <c r="EP142" s="15"/>
      <c r="EQ142" s="15"/>
      <c r="ER142" s="15"/>
      <c r="ES142" s="15"/>
      <c r="EV142" s="15"/>
      <c r="EW142" s="15"/>
      <c r="EX142" s="15"/>
      <c r="EY142" s="15"/>
      <c r="EZ142" s="15"/>
      <c r="FA142" s="15"/>
      <c r="FB142" s="15"/>
      <c r="FC142" s="15"/>
      <c r="FF142" s="15"/>
      <c r="FG142" s="15"/>
      <c r="FH142" s="15"/>
      <c r="FI142" s="15"/>
      <c r="FJ142" s="15"/>
      <c r="FK142" s="15"/>
      <c r="FL142" s="15"/>
      <c r="FM142" s="15"/>
      <c r="FP142" s="15"/>
      <c r="FQ142" s="15"/>
      <c r="FR142" s="15"/>
      <c r="FS142" s="15"/>
      <c r="FT142" s="15"/>
      <c r="FU142" s="15"/>
      <c r="FV142" s="15"/>
      <c r="FW142" s="15"/>
      <c r="FZ142" s="15"/>
      <c r="GA142" s="15"/>
      <c r="GB142" s="15"/>
      <c r="GC142" s="15"/>
      <c r="GD142" s="15"/>
      <c r="GE142" s="15"/>
      <c r="GF142" s="15"/>
      <c r="GG142" s="15"/>
      <c r="GJ142" s="15"/>
      <c r="GK142" s="15"/>
      <c r="GL142" s="15"/>
      <c r="GM142" s="15"/>
      <c r="GN142" s="15"/>
      <c r="GO142" s="15"/>
      <c r="GP142" s="15"/>
      <c r="GQ142" s="15"/>
      <c r="GT142" s="15"/>
      <c r="GU142" s="15"/>
      <c r="GV142" s="15"/>
      <c r="GW142" s="15"/>
      <c r="GX142" s="15"/>
      <c r="GY142" s="15"/>
      <c r="GZ142" s="15"/>
      <c r="HA142" s="15"/>
      <c r="HD142" s="15"/>
      <c r="HE142" s="15"/>
      <c r="HF142" s="15"/>
      <c r="HG142" s="15"/>
      <c r="HH142" s="15"/>
      <c r="HI142" s="15"/>
      <c r="HJ142" s="15"/>
      <c r="HK142" s="15"/>
      <c r="HN142" s="15"/>
      <c r="HO142" s="15"/>
      <c r="HP142" s="15"/>
      <c r="HQ142" s="15"/>
      <c r="HR142" s="15"/>
      <c r="HS142" s="15"/>
      <c r="HT142" s="15"/>
      <c r="HU142" s="15"/>
      <c r="HX142" s="15"/>
      <c r="HY142" s="15"/>
      <c r="HZ142" s="15"/>
      <c r="IA142" s="15"/>
      <c r="IB142" s="15"/>
      <c r="IC142" s="15"/>
      <c r="ID142" s="15"/>
      <c r="IE142" s="15"/>
      <c r="IH142" s="15"/>
      <c r="II142" s="15"/>
      <c r="IJ142" s="15"/>
      <c r="IK142" s="15"/>
      <c r="IL142" s="15"/>
      <c r="IM142" s="15"/>
      <c r="IN142" s="15"/>
      <c r="IO142" s="15"/>
      <c r="IR142" s="15"/>
      <c r="IS142" s="15"/>
      <c r="IT142" s="15"/>
      <c r="IU142" s="15"/>
      <c r="IV142" s="15"/>
      <c r="IW142" s="15"/>
      <c r="IX142" s="15"/>
      <c r="IY142" s="15"/>
      <c r="JB142" s="15"/>
      <c r="JC142" s="15"/>
      <c r="JD142" s="15"/>
      <c r="JE142" s="15"/>
      <c r="JF142" s="15"/>
      <c r="JG142" s="15"/>
      <c r="JH142" s="15"/>
      <c r="JI142" s="15"/>
      <c r="JL142" s="15"/>
      <c r="JM142" s="15"/>
      <c r="JN142" s="15"/>
      <c r="JO142" s="15"/>
      <c r="JP142" s="15"/>
      <c r="JQ142" s="15"/>
      <c r="JR142" s="15"/>
      <c r="JS142" s="15"/>
      <c r="JV142" s="15"/>
      <c r="JW142" s="15"/>
      <c r="JX142" s="15"/>
      <c r="JY142" s="15"/>
      <c r="JZ142" s="15"/>
      <c r="KA142" s="15"/>
      <c r="KB142" s="15"/>
      <c r="KC142" s="15"/>
      <c r="KF142" s="15"/>
      <c r="KG142" s="15"/>
      <c r="KH142" s="15"/>
      <c r="KI142" s="15"/>
      <c r="KJ142" s="15"/>
      <c r="KK142" s="15"/>
      <c r="KL142" s="15"/>
      <c r="KM142" s="15"/>
      <c r="KP142" s="15"/>
      <c r="KQ142" s="15"/>
      <c r="KR142" s="15"/>
      <c r="KS142" s="15"/>
      <c r="KT142" s="15"/>
      <c r="KU142" s="15"/>
      <c r="KV142" s="15"/>
      <c r="KW142" s="15"/>
      <c r="KZ142" s="15"/>
      <c r="LA142" s="15"/>
    </row>
    <row r="143" spans="1:317" x14ac:dyDescent="0.25">
      <c r="A143" s="15"/>
      <c r="B143" s="15"/>
      <c r="C143" s="15"/>
      <c r="D143" s="15"/>
      <c r="E143" s="15"/>
      <c r="F143" s="15"/>
      <c r="G143" s="15"/>
      <c r="H143" s="15"/>
      <c r="I143" s="15"/>
      <c r="L143" s="15"/>
      <c r="M143" s="15"/>
      <c r="N143" s="15"/>
      <c r="O143" s="15"/>
      <c r="P143" s="15"/>
      <c r="Q143" s="15"/>
      <c r="R143" s="15"/>
      <c r="S143" s="15"/>
      <c r="V143" s="15"/>
      <c r="W143" s="15"/>
      <c r="X143" s="15"/>
      <c r="Y143" s="15"/>
      <c r="Z143" s="15"/>
      <c r="AA143" s="15"/>
      <c r="AB143" s="15"/>
      <c r="AC143" s="15"/>
      <c r="AF143" s="15"/>
      <c r="AG143" s="15"/>
      <c r="AH143" s="15"/>
      <c r="AI143" s="15"/>
      <c r="AJ143" s="15"/>
      <c r="AK143" s="15"/>
      <c r="AL143" s="15"/>
      <c r="AM143" s="15"/>
      <c r="AP143" s="15"/>
      <c r="AQ143" s="15"/>
      <c r="AR143" s="15"/>
      <c r="AS143" s="15"/>
      <c r="AT143" s="15"/>
      <c r="AU143" s="15"/>
      <c r="AV143" s="15"/>
      <c r="AW143" s="15"/>
      <c r="AZ143" s="15"/>
      <c r="BA143" s="15"/>
      <c r="BB143" s="15"/>
      <c r="BC143" s="15"/>
      <c r="BD143" s="15"/>
      <c r="BE143" s="15"/>
      <c r="BF143" s="15"/>
      <c r="BG143" s="15"/>
      <c r="BJ143" s="15"/>
      <c r="BK143" s="15"/>
      <c r="BL143" s="15"/>
      <c r="BM143" s="15"/>
      <c r="BN143" s="15"/>
      <c r="BO143" s="15"/>
      <c r="BP143" s="15"/>
      <c r="BQ143" s="15"/>
      <c r="BT143" s="15"/>
      <c r="BU143" s="15"/>
      <c r="BV143" s="15"/>
      <c r="BW143" s="15"/>
      <c r="BX143" s="15"/>
      <c r="BY143" s="15"/>
      <c r="BZ143" s="15"/>
      <c r="CA143" s="15"/>
      <c r="CD143" s="15"/>
      <c r="CE143" s="15"/>
      <c r="CF143" s="15"/>
      <c r="CG143" s="15"/>
      <c r="CH143" s="15"/>
      <c r="CI143" s="15"/>
      <c r="CJ143" s="15"/>
      <c r="CK143" s="15"/>
      <c r="CN143" s="15"/>
      <c r="CO143" s="15"/>
      <c r="CP143" s="15"/>
      <c r="CQ143" s="15"/>
      <c r="CR143" s="15"/>
      <c r="CS143" s="15"/>
      <c r="CT143" s="15"/>
      <c r="CU143" s="15"/>
      <c r="CX143" s="15"/>
      <c r="CY143" s="15"/>
      <c r="CZ143" s="15"/>
      <c r="DA143" s="15"/>
      <c r="DB143" s="15"/>
      <c r="DC143" s="15"/>
      <c r="DD143" s="15"/>
      <c r="DE143" s="15"/>
      <c r="DH143" s="15"/>
      <c r="DI143" s="15"/>
      <c r="DJ143" s="15"/>
      <c r="DK143" s="15"/>
      <c r="DL143" s="15"/>
      <c r="DM143" s="15"/>
      <c r="DN143" s="15"/>
      <c r="DO143" s="15"/>
      <c r="DR143" s="15"/>
      <c r="DS143" s="15"/>
      <c r="DT143" s="15"/>
      <c r="DU143" s="15"/>
      <c r="DV143" s="15"/>
      <c r="DW143" s="15"/>
      <c r="DX143" s="15"/>
      <c r="DY143" s="15"/>
      <c r="EB143" s="15"/>
      <c r="EC143" s="15"/>
      <c r="ED143" s="15"/>
      <c r="EE143" s="15"/>
      <c r="EF143" s="15"/>
      <c r="EG143" s="15"/>
      <c r="EH143" s="15"/>
      <c r="EI143" s="15"/>
      <c r="EL143" s="15"/>
      <c r="EM143" s="15"/>
      <c r="EN143" s="15"/>
      <c r="EO143" s="15"/>
      <c r="EP143" s="15"/>
      <c r="EQ143" s="15"/>
      <c r="ER143" s="15"/>
      <c r="ES143" s="15"/>
      <c r="EV143" s="15"/>
      <c r="EW143" s="15"/>
      <c r="EX143" s="15"/>
      <c r="EY143" s="15"/>
      <c r="EZ143" s="15"/>
      <c r="FA143" s="15"/>
      <c r="FB143" s="15"/>
      <c r="FC143" s="15"/>
      <c r="FF143" s="15"/>
      <c r="FG143" s="15"/>
      <c r="FH143" s="15"/>
      <c r="FI143" s="15"/>
      <c r="FJ143" s="15"/>
      <c r="FK143" s="15"/>
      <c r="FL143" s="15"/>
      <c r="FM143" s="15"/>
      <c r="FP143" s="15"/>
      <c r="FQ143" s="15"/>
      <c r="FR143" s="15"/>
      <c r="FS143" s="15"/>
      <c r="FT143" s="15"/>
      <c r="FU143" s="15"/>
      <c r="FV143" s="15"/>
      <c r="FW143" s="15"/>
      <c r="FZ143" s="15"/>
      <c r="GA143" s="15"/>
      <c r="GB143" s="15"/>
      <c r="GC143" s="15"/>
      <c r="GD143" s="15"/>
      <c r="GE143" s="15"/>
      <c r="GF143" s="15"/>
      <c r="GG143" s="15"/>
      <c r="GJ143" s="15"/>
      <c r="GK143" s="15"/>
      <c r="GL143" s="15"/>
      <c r="GM143" s="15"/>
      <c r="GN143" s="15"/>
      <c r="GO143" s="15"/>
      <c r="GP143" s="15"/>
      <c r="GQ143" s="15"/>
      <c r="GT143" s="15"/>
      <c r="GU143" s="15"/>
      <c r="GV143" s="15"/>
      <c r="GW143" s="15"/>
      <c r="GX143" s="15"/>
      <c r="GY143" s="15"/>
      <c r="GZ143" s="15"/>
      <c r="HA143" s="15"/>
      <c r="HD143" s="15"/>
      <c r="HE143" s="15"/>
      <c r="HF143" s="15"/>
      <c r="HG143" s="15"/>
      <c r="HH143" s="15"/>
      <c r="HI143" s="15"/>
      <c r="HJ143" s="15"/>
      <c r="HK143" s="15"/>
      <c r="HN143" s="15"/>
      <c r="HO143" s="15"/>
      <c r="HP143" s="15"/>
      <c r="HQ143" s="15"/>
      <c r="HR143" s="15"/>
      <c r="HS143" s="15"/>
      <c r="HT143" s="15"/>
      <c r="HU143" s="15"/>
      <c r="HX143" s="15"/>
      <c r="HY143" s="15"/>
      <c r="HZ143" s="15"/>
      <c r="IA143" s="15"/>
      <c r="IB143" s="15"/>
      <c r="IC143" s="15"/>
      <c r="ID143" s="15"/>
      <c r="IE143" s="15"/>
      <c r="IH143" s="15"/>
      <c r="II143" s="15"/>
      <c r="IJ143" s="15"/>
      <c r="IK143" s="15"/>
      <c r="IL143" s="15"/>
      <c r="IM143" s="15"/>
      <c r="IN143" s="15"/>
      <c r="IO143" s="15"/>
      <c r="IR143" s="15"/>
      <c r="IS143" s="15"/>
      <c r="IT143" s="15"/>
      <c r="IU143" s="15"/>
      <c r="IV143" s="15"/>
      <c r="IW143" s="15"/>
      <c r="IX143" s="15"/>
      <c r="IY143" s="15"/>
      <c r="JB143" s="15"/>
      <c r="JC143" s="15"/>
      <c r="JD143" s="15"/>
      <c r="JE143" s="15"/>
      <c r="JF143" s="15"/>
      <c r="JG143" s="15"/>
      <c r="JH143" s="15"/>
      <c r="JI143" s="15"/>
      <c r="JL143" s="15"/>
      <c r="JM143" s="15"/>
      <c r="JN143" s="15"/>
      <c r="JO143" s="15"/>
      <c r="JP143" s="15"/>
      <c r="JQ143" s="15"/>
      <c r="JR143" s="15"/>
      <c r="JS143" s="15"/>
      <c r="JV143" s="15"/>
      <c r="JW143" s="15"/>
      <c r="JX143" s="15"/>
      <c r="JY143" s="15"/>
      <c r="JZ143" s="15"/>
      <c r="KA143" s="15"/>
      <c r="KB143" s="15"/>
      <c r="KC143" s="15"/>
      <c r="KF143" s="15"/>
      <c r="KG143" s="15"/>
      <c r="KH143" s="15"/>
      <c r="KI143" s="15"/>
      <c r="KJ143" s="15"/>
      <c r="KK143" s="15"/>
      <c r="KL143" s="15"/>
      <c r="KM143" s="15"/>
      <c r="KP143" s="15"/>
      <c r="KQ143" s="15"/>
      <c r="KR143" s="15"/>
      <c r="KS143" s="15"/>
      <c r="KT143" s="15"/>
      <c r="KU143" s="15"/>
      <c r="KV143" s="15"/>
      <c r="KW143" s="15"/>
      <c r="KZ143" s="15"/>
      <c r="LA143" s="15"/>
    </row>
    <row r="144" spans="1:317" x14ac:dyDescent="0.25">
      <c r="A144" s="15"/>
      <c r="B144" s="15"/>
      <c r="C144" s="15"/>
      <c r="D144" s="15"/>
      <c r="E144" s="15"/>
      <c r="F144" s="15"/>
      <c r="G144" s="15"/>
      <c r="H144" s="15"/>
      <c r="I144" s="15"/>
      <c r="L144" s="15"/>
      <c r="M144" s="15"/>
      <c r="N144" s="15"/>
      <c r="O144" s="15"/>
      <c r="P144" s="15"/>
      <c r="Q144" s="15"/>
      <c r="R144" s="15"/>
      <c r="S144" s="15"/>
      <c r="V144" s="15"/>
      <c r="W144" s="15"/>
      <c r="X144" s="15"/>
      <c r="Y144" s="15"/>
      <c r="Z144" s="15"/>
      <c r="AA144" s="15"/>
      <c r="AB144" s="15"/>
      <c r="AC144" s="15"/>
      <c r="AF144" s="15"/>
      <c r="AG144" s="15"/>
      <c r="AH144" s="15"/>
      <c r="AI144" s="15"/>
      <c r="AJ144" s="15"/>
      <c r="AK144" s="15"/>
      <c r="AL144" s="15"/>
      <c r="AM144" s="15"/>
      <c r="AP144" s="15"/>
      <c r="AQ144" s="15"/>
      <c r="AR144" s="15"/>
      <c r="AS144" s="15"/>
      <c r="AT144" s="15"/>
      <c r="AU144" s="15"/>
      <c r="AV144" s="15"/>
      <c r="AW144" s="15"/>
      <c r="AZ144" s="15"/>
      <c r="BA144" s="15"/>
      <c r="BB144" s="15"/>
      <c r="BC144" s="15"/>
      <c r="BD144" s="15"/>
      <c r="BE144" s="15"/>
      <c r="BF144" s="15"/>
      <c r="BG144" s="15"/>
      <c r="BJ144" s="15"/>
      <c r="BK144" s="15"/>
      <c r="BL144" s="15"/>
      <c r="BM144" s="15"/>
      <c r="BN144" s="15"/>
      <c r="BO144" s="15"/>
      <c r="BP144" s="15"/>
      <c r="BQ144" s="15"/>
      <c r="BT144" s="15"/>
      <c r="BU144" s="15"/>
      <c r="BV144" s="15"/>
      <c r="BW144" s="15"/>
      <c r="BX144" s="15"/>
      <c r="BY144" s="15"/>
      <c r="BZ144" s="15"/>
      <c r="CA144" s="15"/>
      <c r="CD144" s="15"/>
      <c r="CE144" s="15"/>
      <c r="CF144" s="15"/>
      <c r="CG144" s="15"/>
      <c r="CH144" s="15"/>
      <c r="CI144" s="15"/>
      <c r="CJ144" s="15"/>
      <c r="CK144" s="15"/>
      <c r="CN144" s="15"/>
      <c r="CO144" s="15"/>
      <c r="CP144" s="15"/>
      <c r="CQ144" s="15"/>
      <c r="CR144" s="15"/>
      <c r="CS144" s="15"/>
      <c r="CT144" s="15"/>
      <c r="CU144" s="15"/>
      <c r="CX144" s="15"/>
      <c r="CY144" s="15"/>
      <c r="CZ144" s="15"/>
      <c r="DA144" s="15"/>
      <c r="DB144" s="15"/>
      <c r="DC144" s="15"/>
      <c r="DD144" s="15"/>
      <c r="DE144" s="15"/>
      <c r="DH144" s="15"/>
      <c r="DI144" s="15"/>
      <c r="DJ144" s="15"/>
      <c r="DK144" s="15"/>
      <c r="DL144" s="15"/>
      <c r="DM144" s="15"/>
      <c r="DN144" s="15"/>
      <c r="DO144" s="15"/>
      <c r="DR144" s="15"/>
      <c r="DS144" s="15"/>
      <c r="DT144" s="15"/>
      <c r="DU144" s="15"/>
      <c r="DV144" s="15"/>
      <c r="DW144" s="15"/>
      <c r="DX144" s="15"/>
      <c r="DY144" s="15"/>
      <c r="EB144" s="15"/>
      <c r="EC144" s="15"/>
      <c r="ED144" s="15"/>
      <c r="EE144" s="15"/>
      <c r="EF144" s="15"/>
      <c r="EG144" s="15"/>
      <c r="EH144" s="15"/>
      <c r="EI144" s="15"/>
      <c r="EL144" s="15"/>
      <c r="EM144" s="15"/>
      <c r="EN144" s="15"/>
      <c r="EO144" s="15"/>
      <c r="EP144" s="15"/>
      <c r="EQ144" s="15"/>
      <c r="ER144" s="15"/>
      <c r="ES144" s="15"/>
      <c r="EV144" s="15"/>
      <c r="EW144" s="15"/>
      <c r="EX144" s="15"/>
      <c r="EY144" s="15"/>
      <c r="EZ144" s="15"/>
      <c r="FA144" s="15"/>
      <c r="FB144" s="15"/>
      <c r="FC144" s="15"/>
      <c r="FF144" s="15"/>
      <c r="FG144" s="15"/>
      <c r="FH144" s="15"/>
      <c r="FI144" s="15"/>
      <c r="FJ144" s="15"/>
      <c r="FK144" s="15"/>
      <c r="FL144" s="15"/>
      <c r="FM144" s="15"/>
      <c r="FP144" s="15"/>
      <c r="FQ144" s="15"/>
      <c r="FR144" s="15"/>
      <c r="FS144" s="15"/>
      <c r="FT144" s="15"/>
      <c r="FU144" s="15"/>
      <c r="FV144" s="15"/>
      <c r="FW144" s="15"/>
      <c r="FZ144" s="15"/>
      <c r="GA144" s="15"/>
      <c r="GB144" s="15"/>
      <c r="GC144" s="15"/>
      <c r="GD144" s="15"/>
      <c r="GE144" s="15"/>
      <c r="GF144" s="15"/>
      <c r="GG144" s="15"/>
      <c r="GJ144" s="15"/>
      <c r="GK144" s="15"/>
      <c r="GL144" s="15"/>
      <c r="GM144" s="15"/>
      <c r="GN144" s="15"/>
      <c r="GO144" s="15"/>
      <c r="GP144" s="15"/>
      <c r="GQ144" s="15"/>
      <c r="GT144" s="15"/>
      <c r="GU144" s="15"/>
      <c r="GV144" s="15"/>
      <c r="GW144" s="15"/>
      <c r="GX144" s="15"/>
      <c r="GY144" s="15"/>
      <c r="GZ144" s="15"/>
      <c r="HA144" s="15"/>
      <c r="HD144" s="15"/>
      <c r="HE144" s="15"/>
      <c r="HF144" s="15"/>
      <c r="HG144" s="15"/>
      <c r="HH144" s="15"/>
      <c r="HI144" s="15"/>
      <c r="HJ144" s="15"/>
      <c r="HK144" s="15"/>
      <c r="HN144" s="15"/>
      <c r="HO144" s="15"/>
      <c r="HP144" s="15"/>
      <c r="HQ144" s="15"/>
      <c r="HR144" s="15"/>
      <c r="HS144" s="15"/>
      <c r="HT144" s="15"/>
      <c r="HU144" s="15"/>
      <c r="HX144" s="15"/>
      <c r="HY144" s="15"/>
      <c r="HZ144" s="15"/>
      <c r="IA144" s="15"/>
      <c r="IB144" s="15"/>
      <c r="IC144" s="15"/>
      <c r="ID144" s="15"/>
      <c r="IE144" s="15"/>
      <c r="IH144" s="15"/>
      <c r="II144" s="15"/>
      <c r="IJ144" s="15"/>
      <c r="IK144" s="15"/>
      <c r="IL144" s="15"/>
      <c r="IM144" s="15"/>
      <c r="IN144" s="15"/>
      <c r="IO144" s="15"/>
      <c r="IR144" s="15"/>
      <c r="IS144" s="15"/>
      <c r="IT144" s="15"/>
      <c r="IU144" s="15"/>
      <c r="IV144" s="15"/>
      <c r="IW144" s="15"/>
      <c r="IX144" s="15"/>
      <c r="IY144" s="15"/>
      <c r="JB144" s="15"/>
      <c r="JC144" s="15"/>
      <c r="JD144" s="15"/>
      <c r="JE144" s="15"/>
      <c r="JF144" s="15"/>
      <c r="JG144" s="15"/>
      <c r="JH144" s="15"/>
      <c r="JI144" s="15"/>
      <c r="JL144" s="15"/>
      <c r="JM144" s="15"/>
      <c r="JN144" s="15"/>
      <c r="JO144" s="15"/>
      <c r="JP144" s="15"/>
      <c r="JQ144" s="15"/>
      <c r="JR144" s="15"/>
      <c r="JS144" s="15"/>
      <c r="JV144" s="15"/>
      <c r="JW144" s="15"/>
      <c r="JX144" s="15"/>
      <c r="JY144" s="15"/>
      <c r="JZ144" s="15"/>
      <c r="KA144" s="15"/>
      <c r="KB144" s="15"/>
      <c r="KC144" s="15"/>
      <c r="KF144" s="15"/>
      <c r="KG144" s="15"/>
      <c r="KH144" s="15"/>
      <c r="KI144" s="15"/>
      <c r="KJ144" s="15"/>
      <c r="KK144" s="15"/>
      <c r="KL144" s="15"/>
      <c r="KM144" s="15"/>
      <c r="KP144" s="15"/>
      <c r="KQ144" s="15"/>
      <c r="KR144" s="15"/>
      <c r="KS144" s="15"/>
      <c r="KT144" s="15"/>
      <c r="KU144" s="15"/>
      <c r="KV144" s="15"/>
      <c r="KW144" s="15"/>
      <c r="KZ144" s="15"/>
      <c r="LA144" s="15"/>
    </row>
    <row r="145" spans="1:313" x14ac:dyDescent="0.25">
      <c r="A145" s="15"/>
      <c r="B145" s="15"/>
      <c r="C145" s="15"/>
      <c r="D145" s="15"/>
      <c r="E145" s="15"/>
      <c r="F145" s="15"/>
      <c r="G145" s="15"/>
      <c r="H145" s="15"/>
      <c r="I145" s="15"/>
      <c r="L145" s="15"/>
      <c r="M145" s="15"/>
      <c r="N145" s="15"/>
      <c r="O145" s="15"/>
      <c r="P145" s="15"/>
      <c r="Q145" s="15"/>
      <c r="R145" s="15"/>
      <c r="S145" s="15"/>
      <c r="V145" s="15"/>
      <c r="W145" s="15"/>
      <c r="X145" s="15"/>
      <c r="Y145" s="15"/>
      <c r="Z145" s="15"/>
      <c r="AA145" s="15"/>
      <c r="AB145" s="15"/>
      <c r="AC145" s="15"/>
      <c r="AF145" s="15"/>
      <c r="AG145" s="15"/>
      <c r="AH145" s="15"/>
      <c r="AI145" s="15"/>
      <c r="AJ145" s="15"/>
      <c r="AK145" s="15"/>
      <c r="AL145" s="15"/>
      <c r="AM145" s="15"/>
      <c r="AP145" s="15"/>
      <c r="AQ145" s="15"/>
      <c r="AR145" s="15"/>
      <c r="AS145" s="15"/>
      <c r="AT145" s="15"/>
      <c r="AU145" s="15"/>
      <c r="AV145" s="15"/>
      <c r="AW145" s="15"/>
      <c r="AZ145" s="15"/>
      <c r="BA145" s="15"/>
      <c r="BB145" s="15"/>
      <c r="BC145" s="15"/>
      <c r="BD145" s="15"/>
      <c r="BE145" s="15"/>
      <c r="BF145" s="15"/>
      <c r="BG145" s="15"/>
      <c r="BJ145" s="15"/>
      <c r="BK145" s="15"/>
      <c r="BL145" s="15"/>
      <c r="BM145" s="15"/>
      <c r="BN145" s="15"/>
      <c r="BO145" s="15"/>
      <c r="BP145" s="15"/>
      <c r="BQ145" s="15"/>
      <c r="BT145" s="15"/>
      <c r="BU145" s="15"/>
      <c r="BV145" s="15"/>
      <c r="BW145" s="15"/>
      <c r="BX145" s="15"/>
      <c r="BY145" s="15"/>
      <c r="BZ145" s="15"/>
      <c r="CA145" s="15"/>
      <c r="CD145" s="15"/>
      <c r="CE145" s="15"/>
      <c r="CF145" s="15"/>
      <c r="CG145" s="15"/>
      <c r="CH145" s="15"/>
      <c r="CI145" s="15"/>
      <c r="CJ145" s="15"/>
      <c r="CK145" s="15"/>
      <c r="CN145" s="15"/>
      <c r="CO145" s="15"/>
      <c r="CP145" s="15"/>
      <c r="CQ145" s="15"/>
      <c r="CR145" s="15"/>
      <c r="CS145" s="15"/>
      <c r="CT145" s="15"/>
      <c r="CU145" s="15"/>
      <c r="CX145" s="15"/>
      <c r="CY145" s="15"/>
      <c r="CZ145" s="15"/>
      <c r="DA145" s="15"/>
      <c r="DB145" s="15"/>
      <c r="DC145" s="15"/>
      <c r="DD145" s="15"/>
      <c r="DE145" s="15"/>
      <c r="DH145" s="15"/>
      <c r="DI145" s="15"/>
      <c r="DJ145" s="15"/>
      <c r="DK145" s="15"/>
      <c r="DL145" s="15"/>
      <c r="DM145" s="15"/>
      <c r="DN145" s="15"/>
      <c r="DO145" s="15"/>
      <c r="DR145" s="15"/>
      <c r="DS145" s="15"/>
      <c r="DT145" s="15"/>
      <c r="DU145" s="15"/>
      <c r="DV145" s="15"/>
      <c r="DW145" s="15"/>
      <c r="DX145" s="15"/>
      <c r="DY145" s="15"/>
      <c r="EB145" s="15"/>
      <c r="EC145" s="15"/>
      <c r="ED145" s="15"/>
      <c r="EE145" s="15"/>
      <c r="EF145" s="15"/>
      <c r="EG145" s="15"/>
      <c r="EH145" s="15"/>
      <c r="EI145" s="15"/>
      <c r="EL145" s="15"/>
      <c r="EM145" s="15"/>
      <c r="EN145" s="15"/>
      <c r="EO145" s="15"/>
      <c r="EP145" s="15"/>
      <c r="EQ145" s="15"/>
      <c r="ER145" s="15"/>
      <c r="ES145" s="15"/>
      <c r="EV145" s="15"/>
      <c r="EW145" s="15"/>
      <c r="EX145" s="15"/>
      <c r="EY145" s="15"/>
      <c r="EZ145" s="15"/>
      <c r="FA145" s="15"/>
      <c r="FB145" s="15"/>
      <c r="FC145" s="15"/>
      <c r="FF145" s="15"/>
      <c r="FG145" s="15"/>
      <c r="FH145" s="15"/>
      <c r="FI145" s="15"/>
      <c r="FJ145" s="15"/>
      <c r="FK145" s="15"/>
      <c r="FL145" s="15"/>
      <c r="FM145" s="15"/>
      <c r="FP145" s="15"/>
      <c r="FQ145" s="15"/>
      <c r="FR145" s="15"/>
      <c r="FS145" s="15"/>
      <c r="FT145" s="15"/>
      <c r="FU145" s="15"/>
      <c r="FV145" s="15"/>
      <c r="FW145" s="15"/>
      <c r="FZ145" s="15"/>
      <c r="GA145" s="15"/>
      <c r="GB145" s="15"/>
      <c r="GC145" s="15"/>
      <c r="GD145" s="15"/>
      <c r="GE145" s="15"/>
      <c r="GF145" s="15"/>
      <c r="GG145" s="15"/>
      <c r="GJ145" s="15"/>
      <c r="GK145" s="15"/>
      <c r="GL145" s="15"/>
      <c r="GM145" s="15"/>
      <c r="GN145" s="15"/>
      <c r="GO145" s="15"/>
      <c r="GP145" s="15"/>
      <c r="GQ145" s="15"/>
      <c r="GT145" s="15"/>
      <c r="GU145" s="15"/>
      <c r="GV145" s="15"/>
      <c r="GW145" s="15"/>
      <c r="GX145" s="15"/>
      <c r="GY145" s="15"/>
      <c r="GZ145" s="15"/>
      <c r="HA145" s="15"/>
      <c r="HD145" s="15"/>
      <c r="HE145" s="15"/>
      <c r="HF145" s="15"/>
      <c r="HG145" s="15"/>
      <c r="HH145" s="15"/>
      <c r="HI145" s="15"/>
      <c r="HJ145" s="15"/>
      <c r="HK145" s="15"/>
      <c r="HN145" s="15"/>
      <c r="HO145" s="15"/>
      <c r="HP145" s="15"/>
      <c r="HQ145" s="15"/>
      <c r="HR145" s="15"/>
      <c r="HS145" s="15"/>
      <c r="HT145" s="15"/>
      <c r="HU145" s="15"/>
      <c r="HX145" s="15"/>
      <c r="HY145" s="15"/>
      <c r="HZ145" s="15"/>
      <c r="IA145" s="15"/>
      <c r="IB145" s="15"/>
      <c r="IC145" s="15"/>
      <c r="ID145" s="15"/>
      <c r="IE145" s="15"/>
      <c r="IH145" s="15"/>
      <c r="II145" s="15"/>
      <c r="IJ145" s="15"/>
      <c r="IK145" s="15"/>
      <c r="IL145" s="15"/>
      <c r="IM145" s="15"/>
      <c r="IN145" s="15"/>
      <c r="IO145" s="15"/>
      <c r="IR145" s="15"/>
      <c r="IS145" s="15"/>
      <c r="IT145" s="15"/>
      <c r="IU145" s="15"/>
      <c r="IV145" s="15"/>
      <c r="IW145" s="15"/>
      <c r="IX145" s="15"/>
      <c r="IY145" s="15"/>
      <c r="JB145" s="15"/>
      <c r="JC145" s="15"/>
      <c r="JD145" s="15"/>
      <c r="JE145" s="15"/>
      <c r="JF145" s="15"/>
      <c r="JG145" s="15"/>
      <c r="JH145" s="15"/>
      <c r="JI145" s="15"/>
      <c r="JL145" s="15"/>
      <c r="JM145" s="15"/>
      <c r="JN145" s="15"/>
      <c r="JO145" s="15"/>
      <c r="JP145" s="15"/>
      <c r="JQ145" s="15"/>
      <c r="JR145" s="15"/>
      <c r="JS145" s="15"/>
      <c r="JV145" s="15"/>
      <c r="JW145" s="15"/>
      <c r="JX145" s="15"/>
      <c r="JY145" s="15"/>
      <c r="JZ145" s="15"/>
      <c r="KA145" s="15"/>
      <c r="KB145" s="15"/>
      <c r="KC145" s="15"/>
      <c r="KF145" s="15"/>
      <c r="KG145" s="15"/>
      <c r="KH145" s="15"/>
      <c r="KI145" s="15"/>
      <c r="KJ145" s="15"/>
      <c r="KK145" s="15"/>
      <c r="KL145" s="15"/>
      <c r="KM145" s="15"/>
      <c r="KP145" s="15"/>
      <c r="KQ145" s="15"/>
      <c r="KR145" s="15"/>
      <c r="KS145" s="15"/>
      <c r="KT145" s="15"/>
      <c r="KU145" s="15"/>
      <c r="KV145" s="15"/>
      <c r="KW145" s="15"/>
      <c r="KZ145" s="15"/>
      <c r="LA145" s="15"/>
    </row>
    <row r="146" spans="1:313" x14ac:dyDescent="0.25">
      <c r="A146" s="15"/>
      <c r="B146" s="15"/>
      <c r="C146" s="15"/>
      <c r="D146" s="15"/>
      <c r="E146" s="15"/>
      <c r="F146" s="15"/>
      <c r="G146" s="15"/>
      <c r="H146" s="28"/>
      <c r="I146" s="15"/>
      <c r="L146" s="15"/>
      <c r="M146" s="15"/>
      <c r="N146" s="15"/>
      <c r="O146" s="15"/>
      <c r="P146" s="15"/>
      <c r="Q146" s="15"/>
      <c r="R146" s="28"/>
      <c r="S146" s="15"/>
      <c r="V146" s="15"/>
      <c r="W146" s="15"/>
      <c r="X146" s="15"/>
      <c r="Y146" s="15"/>
      <c r="Z146" s="15"/>
      <c r="AA146" s="15"/>
      <c r="AB146" s="28"/>
      <c r="AC146" s="15"/>
      <c r="AF146" s="15"/>
      <c r="AG146" s="15"/>
      <c r="AH146" s="15"/>
      <c r="AI146" s="15"/>
      <c r="AJ146" s="15"/>
      <c r="AK146" s="15"/>
      <c r="AL146" s="28"/>
      <c r="AM146" s="15"/>
      <c r="AP146" s="15"/>
      <c r="AQ146" s="15"/>
      <c r="AR146" s="15"/>
      <c r="AS146" s="15"/>
      <c r="AT146" s="15"/>
      <c r="AU146" s="15"/>
      <c r="AV146" s="28"/>
      <c r="AW146" s="15"/>
      <c r="AZ146" s="15"/>
      <c r="BA146" s="15"/>
      <c r="BB146" s="15"/>
      <c r="BC146" s="15"/>
      <c r="BD146" s="15"/>
      <c r="BE146" s="15"/>
      <c r="BF146" s="28"/>
      <c r="BG146" s="15"/>
      <c r="BJ146" s="15"/>
      <c r="BK146" s="15"/>
      <c r="BL146" s="15"/>
      <c r="BM146" s="15"/>
      <c r="BN146" s="15"/>
      <c r="BO146" s="15"/>
      <c r="BP146" s="28"/>
      <c r="BQ146" s="15"/>
      <c r="BT146" s="15"/>
      <c r="BU146" s="15"/>
      <c r="BV146" s="15"/>
      <c r="BW146" s="15"/>
      <c r="BX146" s="15"/>
      <c r="BY146" s="15"/>
      <c r="BZ146" s="28"/>
      <c r="CA146" s="15"/>
      <c r="CD146" s="15"/>
      <c r="CE146" s="15"/>
      <c r="CF146" s="15"/>
      <c r="CG146" s="15"/>
      <c r="CH146" s="15"/>
      <c r="CI146" s="15"/>
      <c r="CJ146" s="28"/>
      <c r="CK146" s="15"/>
      <c r="CN146" s="15"/>
      <c r="CO146" s="15"/>
      <c r="CP146" s="15"/>
      <c r="CQ146" s="15"/>
      <c r="CR146" s="15"/>
      <c r="CS146" s="15"/>
      <c r="CT146" s="28"/>
      <c r="CU146" s="15"/>
      <c r="CX146" s="15"/>
      <c r="CY146" s="15"/>
      <c r="CZ146" s="15"/>
      <c r="DA146" s="15"/>
      <c r="DB146" s="15"/>
      <c r="DC146" s="15"/>
      <c r="DD146" s="28"/>
      <c r="DE146" s="15"/>
      <c r="DH146" s="15"/>
      <c r="DI146" s="15"/>
      <c r="DJ146" s="15"/>
      <c r="DK146" s="15"/>
      <c r="DL146" s="15"/>
      <c r="DM146" s="15"/>
      <c r="DN146" s="28"/>
      <c r="DO146" s="15"/>
      <c r="DR146" s="15"/>
      <c r="DS146" s="15"/>
      <c r="DT146" s="15"/>
      <c r="DU146" s="15"/>
      <c r="DV146" s="15"/>
      <c r="DW146" s="15"/>
      <c r="DX146" s="28"/>
      <c r="DY146" s="15"/>
      <c r="EB146" s="15"/>
      <c r="EC146" s="15"/>
      <c r="ED146" s="15"/>
      <c r="EE146" s="15"/>
      <c r="EF146" s="15"/>
      <c r="EG146" s="15"/>
      <c r="EH146" s="28"/>
      <c r="EI146" s="15"/>
      <c r="EL146" s="15"/>
      <c r="EM146" s="15"/>
      <c r="EN146" s="15"/>
      <c r="EO146" s="15"/>
      <c r="EP146" s="15"/>
      <c r="EQ146" s="15"/>
      <c r="ER146" s="28"/>
      <c r="ES146" s="15"/>
      <c r="EV146" s="15"/>
      <c r="EW146" s="15"/>
      <c r="EX146" s="15"/>
      <c r="EY146" s="15"/>
      <c r="EZ146" s="15"/>
      <c r="FA146" s="15"/>
      <c r="FB146" s="28"/>
      <c r="FC146" s="15"/>
      <c r="FF146" s="15"/>
      <c r="FG146" s="15"/>
      <c r="FH146" s="15"/>
      <c r="FI146" s="15"/>
      <c r="FJ146" s="15"/>
      <c r="FK146" s="15"/>
      <c r="FL146" s="28"/>
      <c r="FM146" s="15"/>
      <c r="FP146" s="15"/>
      <c r="FQ146" s="15"/>
      <c r="FR146" s="15"/>
      <c r="FS146" s="15"/>
      <c r="FT146" s="15"/>
      <c r="FU146" s="15"/>
      <c r="FV146" s="28"/>
      <c r="FW146" s="15"/>
      <c r="FZ146" s="15"/>
      <c r="GA146" s="15"/>
      <c r="GB146" s="15"/>
      <c r="GC146" s="15"/>
      <c r="GD146" s="15"/>
      <c r="GE146" s="15"/>
      <c r="GF146" s="28"/>
      <c r="GG146" s="15"/>
      <c r="GJ146" s="15"/>
      <c r="GK146" s="15"/>
      <c r="GL146" s="15"/>
      <c r="GM146" s="15"/>
      <c r="GN146" s="15"/>
      <c r="GO146" s="15"/>
      <c r="GP146" s="28"/>
      <c r="GQ146" s="15"/>
      <c r="GT146" s="15"/>
      <c r="GU146" s="15"/>
      <c r="GV146" s="15"/>
      <c r="GW146" s="15"/>
      <c r="GX146" s="15"/>
      <c r="GY146" s="15"/>
      <c r="GZ146" s="28"/>
      <c r="HA146" s="15"/>
      <c r="HD146" s="15"/>
      <c r="HE146" s="15"/>
      <c r="HF146" s="15"/>
      <c r="HG146" s="15"/>
      <c r="HH146" s="15"/>
      <c r="HI146" s="15"/>
      <c r="HJ146" s="28"/>
      <c r="HK146" s="15"/>
      <c r="HN146" s="15"/>
      <c r="HO146" s="15"/>
      <c r="HP146" s="15"/>
      <c r="HQ146" s="15"/>
      <c r="HR146" s="15"/>
      <c r="HS146" s="15"/>
      <c r="HT146" s="28"/>
      <c r="HU146" s="15"/>
      <c r="HX146" s="15"/>
      <c r="HY146" s="15"/>
      <c r="HZ146" s="15"/>
      <c r="IA146" s="15"/>
      <c r="IB146" s="15"/>
      <c r="IC146" s="15"/>
      <c r="ID146" s="28"/>
      <c r="IE146" s="15"/>
      <c r="IH146" s="15"/>
      <c r="II146" s="15"/>
      <c r="IJ146" s="15"/>
      <c r="IK146" s="15"/>
      <c r="IL146" s="15"/>
      <c r="IM146" s="15"/>
      <c r="IN146" s="28"/>
      <c r="IO146" s="15"/>
      <c r="IR146" s="15"/>
      <c r="IS146" s="15"/>
      <c r="IT146" s="15"/>
      <c r="IU146" s="15"/>
      <c r="IV146" s="15"/>
      <c r="IW146" s="15"/>
      <c r="IX146" s="28"/>
      <c r="IY146" s="15"/>
      <c r="JB146" s="15"/>
      <c r="JC146" s="15"/>
      <c r="JD146" s="15"/>
      <c r="JE146" s="15"/>
      <c r="JF146" s="15"/>
      <c r="JG146" s="15"/>
      <c r="JH146" s="28"/>
      <c r="JI146" s="15"/>
      <c r="JL146" s="15"/>
      <c r="JM146" s="15"/>
      <c r="JN146" s="15"/>
      <c r="JO146" s="15"/>
      <c r="JP146" s="15"/>
      <c r="JQ146" s="15"/>
      <c r="JR146" s="28"/>
      <c r="JS146" s="15"/>
      <c r="JV146" s="15"/>
      <c r="JW146" s="15"/>
      <c r="JX146" s="15"/>
      <c r="JY146" s="15"/>
      <c r="JZ146" s="15"/>
      <c r="KA146" s="15"/>
      <c r="KB146" s="28"/>
      <c r="KC146" s="15"/>
      <c r="KF146" s="15"/>
      <c r="KG146" s="15"/>
      <c r="KH146" s="15"/>
      <c r="KI146" s="15"/>
      <c r="KJ146" s="15"/>
      <c r="KK146" s="15"/>
      <c r="KL146" s="28"/>
      <c r="KM146" s="15"/>
      <c r="KP146" s="15"/>
      <c r="KQ146" s="15"/>
      <c r="KR146" s="15"/>
      <c r="KS146" s="15"/>
      <c r="KT146" s="15"/>
      <c r="KU146" s="15"/>
      <c r="KV146" s="28"/>
      <c r="KW146" s="15"/>
      <c r="KZ146" s="15"/>
      <c r="LA146" s="15"/>
    </row>
    <row r="147" spans="1:313" x14ac:dyDescent="0.25">
      <c r="A147" s="15"/>
      <c r="B147" s="15"/>
      <c r="C147" s="15"/>
      <c r="D147" s="15"/>
      <c r="E147" s="15"/>
      <c r="F147" s="15"/>
      <c r="G147" s="15"/>
      <c r="H147" s="15"/>
      <c r="I147" s="15"/>
      <c r="L147" s="15"/>
      <c r="M147" s="15"/>
      <c r="N147" s="15"/>
      <c r="O147" s="15"/>
      <c r="P147" s="15"/>
      <c r="Q147" s="15"/>
      <c r="R147" s="15"/>
      <c r="S147" s="15"/>
      <c r="V147" s="15"/>
      <c r="W147" s="15"/>
      <c r="X147" s="15"/>
      <c r="Y147" s="15"/>
      <c r="Z147" s="15"/>
      <c r="AA147" s="15"/>
      <c r="AB147" s="15"/>
      <c r="AC147" s="15"/>
      <c r="AF147" s="15"/>
      <c r="AG147" s="15"/>
      <c r="AH147" s="15"/>
      <c r="AI147" s="15"/>
      <c r="AJ147" s="15"/>
      <c r="AK147" s="15"/>
      <c r="AL147" s="15"/>
      <c r="AM147" s="15"/>
      <c r="AP147" s="15"/>
      <c r="AQ147" s="15"/>
      <c r="AR147" s="15"/>
      <c r="AS147" s="15"/>
      <c r="AT147" s="15"/>
      <c r="AU147" s="15"/>
      <c r="AV147" s="15"/>
      <c r="AW147" s="15"/>
      <c r="AZ147" s="15"/>
      <c r="BA147" s="15"/>
      <c r="BB147" s="15"/>
      <c r="BC147" s="15"/>
      <c r="BD147" s="15"/>
      <c r="BE147" s="15"/>
      <c r="BF147" s="15"/>
      <c r="BG147" s="15"/>
      <c r="BJ147" s="15"/>
      <c r="BK147" s="15"/>
      <c r="BL147" s="15"/>
      <c r="BM147" s="15"/>
      <c r="BN147" s="15"/>
      <c r="BO147" s="15"/>
      <c r="BP147" s="15"/>
      <c r="BQ147" s="15"/>
      <c r="BT147" s="15"/>
      <c r="BU147" s="15"/>
      <c r="BV147" s="15"/>
      <c r="BW147" s="15"/>
      <c r="BX147" s="15"/>
      <c r="BY147" s="15"/>
      <c r="BZ147" s="15"/>
      <c r="CA147" s="15"/>
      <c r="CD147" s="15"/>
      <c r="CE147" s="15"/>
      <c r="CF147" s="15"/>
      <c r="CG147" s="15"/>
      <c r="CH147" s="15"/>
      <c r="CI147" s="15"/>
      <c r="CJ147" s="15"/>
      <c r="CK147" s="15"/>
      <c r="CN147" s="15"/>
      <c r="CO147" s="15"/>
      <c r="CP147" s="15"/>
      <c r="CQ147" s="15"/>
      <c r="CR147" s="15"/>
      <c r="CS147" s="15"/>
      <c r="CT147" s="15"/>
      <c r="CU147" s="15"/>
      <c r="CX147" s="15"/>
      <c r="CY147" s="15"/>
      <c r="CZ147" s="15"/>
      <c r="DA147" s="15"/>
      <c r="DB147" s="15"/>
      <c r="DC147" s="15"/>
      <c r="DD147" s="15"/>
      <c r="DE147" s="15"/>
      <c r="DH147" s="15"/>
      <c r="DI147" s="15"/>
      <c r="DJ147" s="15"/>
      <c r="DK147" s="15"/>
      <c r="DL147" s="15"/>
      <c r="DM147" s="15"/>
      <c r="DN147" s="15"/>
      <c r="DO147" s="15"/>
      <c r="DR147" s="15"/>
      <c r="DS147" s="15"/>
      <c r="DT147" s="15"/>
      <c r="DU147" s="15"/>
      <c r="DV147" s="15"/>
      <c r="DW147" s="15"/>
      <c r="DX147" s="15"/>
      <c r="DY147" s="15"/>
      <c r="EB147" s="15"/>
      <c r="EC147" s="15"/>
      <c r="ED147" s="15"/>
      <c r="EE147" s="15"/>
      <c r="EF147" s="15"/>
      <c r="EG147" s="15"/>
      <c r="EH147" s="15"/>
      <c r="EI147" s="15"/>
      <c r="EL147" s="15"/>
      <c r="EM147" s="15"/>
      <c r="EN147" s="15"/>
      <c r="EO147" s="15"/>
      <c r="EP147" s="15"/>
      <c r="EQ147" s="15"/>
      <c r="ER147" s="15"/>
      <c r="ES147" s="15"/>
      <c r="EV147" s="15"/>
      <c r="EW147" s="15"/>
      <c r="EX147" s="15"/>
      <c r="EY147" s="15"/>
      <c r="EZ147" s="15"/>
      <c r="FA147" s="15"/>
      <c r="FB147" s="15"/>
      <c r="FC147" s="15"/>
      <c r="FF147" s="15"/>
      <c r="FG147" s="15"/>
      <c r="FH147" s="15"/>
      <c r="FI147" s="15"/>
      <c r="FJ147" s="15"/>
      <c r="FK147" s="15"/>
      <c r="FL147" s="15"/>
      <c r="FM147" s="15"/>
      <c r="FP147" s="15"/>
      <c r="FQ147" s="15"/>
      <c r="FR147" s="15"/>
      <c r="FS147" s="15"/>
      <c r="FT147" s="15"/>
      <c r="FU147" s="15"/>
      <c r="FV147" s="15"/>
      <c r="FW147" s="15"/>
      <c r="FZ147" s="15"/>
      <c r="GA147" s="15"/>
      <c r="GB147" s="15"/>
      <c r="GC147" s="15"/>
      <c r="GD147" s="15"/>
      <c r="GE147" s="15"/>
      <c r="GF147" s="15"/>
      <c r="GG147" s="15"/>
      <c r="GJ147" s="15"/>
      <c r="GK147" s="15"/>
      <c r="GL147" s="15"/>
      <c r="GM147" s="15"/>
      <c r="GN147" s="15"/>
      <c r="GO147" s="15"/>
      <c r="GP147" s="15"/>
      <c r="GQ147" s="15"/>
      <c r="GT147" s="15"/>
      <c r="GU147" s="15"/>
      <c r="GV147" s="15"/>
      <c r="GW147" s="15"/>
      <c r="GX147" s="15"/>
      <c r="GY147" s="15"/>
      <c r="GZ147" s="15"/>
      <c r="HA147" s="15"/>
      <c r="HD147" s="15"/>
      <c r="HE147" s="15"/>
      <c r="HF147" s="15"/>
      <c r="HG147" s="15"/>
      <c r="HH147" s="15"/>
      <c r="HI147" s="15"/>
      <c r="HJ147" s="15"/>
      <c r="HK147" s="15"/>
      <c r="HN147" s="15"/>
      <c r="HO147" s="15"/>
      <c r="HP147" s="15"/>
      <c r="HQ147" s="15"/>
      <c r="HR147" s="15"/>
      <c r="HS147" s="15"/>
      <c r="HT147" s="15"/>
      <c r="HU147" s="15"/>
      <c r="HX147" s="15"/>
      <c r="HY147" s="15"/>
      <c r="HZ147" s="15"/>
      <c r="IA147" s="15"/>
      <c r="IB147" s="15"/>
      <c r="IC147" s="15"/>
      <c r="ID147" s="15"/>
      <c r="IE147" s="15"/>
      <c r="IH147" s="15"/>
      <c r="II147" s="15"/>
      <c r="IJ147" s="15"/>
      <c r="IK147" s="15"/>
      <c r="IL147" s="15"/>
      <c r="IM147" s="15"/>
      <c r="IN147" s="15"/>
      <c r="IO147" s="15"/>
      <c r="IR147" s="15"/>
      <c r="IS147" s="15"/>
      <c r="IT147" s="15"/>
      <c r="IU147" s="15"/>
      <c r="IV147" s="15"/>
      <c r="IW147" s="15"/>
      <c r="IX147" s="15"/>
      <c r="IY147" s="15"/>
      <c r="JB147" s="15"/>
      <c r="JC147" s="15"/>
      <c r="JD147" s="15"/>
      <c r="JE147" s="15"/>
      <c r="JF147" s="15"/>
      <c r="JG147" s="15"/>
      <c r="JH147" s="15"/>
      <c r="JI147" s="15"/>
      <c r="JL147" s="15"/>
      <c r="JM147" s="15"/>
      <c r="JN147" s="15"/>
      <c r="JO147" s="15"/>
      <c r="JP147" s="15"/>
      <c r="JQ147" s="15"/>
      <c r="JR147" s="15"/>
      <c r="JS147" s="15"/>
      <c r="JV147" s="15"/>
      <c r="JW147" s="15"/>
      <c r="JX147" s="15"/>
      <c r="JY147" s="15"/>
      <c r="JZ147" s="15"/>
      <c r="KA147" s="15"/>
      <c r="KB147" s="15"/>
      <c r="KC147" s="15"/>
      <c r="KF147" s="15"/>
      <c r="KG147" s="15"/>
      <c r="KH147" s="15"/>
      <c r="KI147" s="15"/>
      <c r="KJ147" s="15"/>
      <c r="KK147" s="15"/>
      <c r="KL147" s="15"/>
      <c r="KM147" s="15"/>
      <c r="KP147" s="15"/>
      <c r="KQ147" s="15"/>
      <c r="KR147" s="15"/>
      <c r="KS147" s="15"/>
      <c r="KT147" s="15"/>
      <c r="KU147" s="15"/>
      <c r="KV147" s="15"/>
      <c r="KW147" s="15"/>
      <c r="KZ147" s="15"/>
      <c r="LA147" s="15"/>
    </row>
    <row r="148" spans="1:313" x14ac:dyDescent="0.25">
      <c r="A148" s="15"/>
      <c r="B148" s="15"/>
      <c r="C148" s="15"/>
      <c r="D148" s="15"/>
      <c r="E148" s="15"/>
      <c r="F148" s="15"/>
      <c r="G148" s="15"/>
      <c r="H148" s="28"/>
      <c r="I148" s="28"/>
      <c r="L148" s="28"/>
      <c r="M148" s="28"/>
      <c r="N148" s="15"/>
      <c r="O148" s="15"/>
      <c r="P148" s="15"/>
      <c r="Q148" s="15"/>
      <c r="R148" s="28"/>
      <c r="S148" s="28"/>
      <c r="V148" s="28"/>
      <c r="W148" s="28"/>
      <c r="X148" s="15"/>
      <c r="Y148" s="15"/>
      <c r="Z148" s="15"/>
      <c r="AA148" s="15"/>
      <c r="AB148" s="28"/>
      <c r="AC148" s="28"/>
      <c r="AF148" s="28"/>
      <c r="AG148" s="28"/>
      <c r="AH148" s="15"/>
      <c r="AI148" s="15"/>
      <c r="AJ148" s="15"/>
      <c r="AK148" s="15"/>
      <c r="AL148" s="28"/>
      <c r="AM148" s="28"/>
      <c r="AP148" s="28"/>
      <c r="AQ148" s="28"/>
      <c r="AR148" s="15"/>
      <c r="AS148" s="15"/>
      <c r="AT148" s="15"/>
      <c r="AU148" s="15"/>
      <c r="AV148" s="28"/>
      <c r="AW148" s="28"/>
      <c r="AZ148" s="28"/>
      <c r="BA148" s="28"/>
      <c r="BB148" s="15"/>
      <c r="BC148" s="15"/>
      <c r="BD148" s="15"/>
      <c r="BE148" s="15"/>
      <c r="BF148" s="28"/>
      <c r="BG148" s="28"/>
      <c r="BJ148" s="28"/>
      <c r="BK148" s="28"/>
      <c r="BL148" s="15"/>
      <c r="BM148" s="15"/>
      <c r="BN148" s="15"/>
      <c r="BO148" s="15"/>
      <c r="BP148" s="28"/>
      <c r="BQ148" s="28"/>
      <c r="BT148" s="28"/>
      <c r="BU148" s="28"/>
      <c r="BV148" s="15"/>
      <c r="BW148" s="15"/>
      <c r="BX148" s="15"/>
      <c r="BY148" s="15"/>
      <c r="BZ148" s="28"/>
      <c r="CA148" s="28"/>
      <c r="CD148" s="28"/>
      <c r="CE148" s="28"/>
      <c r="CF148" s="15"/>
      <c r="CG148" s="15"/>
      <c r="CH148" s="15"/>
      <c r="CI148" s="15"/>
      <c r="CJ148" s="28"/>
      <c r="CK148" s="28"/>
      <c r="CN148" s="28"/>
      <c r="CO148" s="28"/>
      <c r="CP148" s="15"/>
      <c r="CQ148" s="15"/>
      <c r="CR148" s="15"/>
      <c r="CS148" s="15"/>
      <c r="CT148" s="28"/>
      <c r="CU148" s="28"/>
      <c r="CX148" s="28"/>
      <c r="CY148" s="28"/>
      <c r="CZ148" s="15"/>
      <c r="DA148" s="15"/>
      <c r="DB148" s="15"/>
      <c r="DC148" s="15"/>
      <c r="DD148" s="28"/>
      <c r="DE148" s="28"/>
      <c r="DH148" s="28"/>
      <c r="DI148" s="28"/>
      <c r="DJ148" s="15"/>
      <c r="DK148" s="15"/>
      <c r="DL148" s="15"/>
      <c r="DM148" s="15"/>
      <c r="DN148" s="28"/>
      <c r="DO148" s="28"/>
      <c r="DR148" s="28"/>
      <c r="DS148" s="28"/>
      <c r="DT148" s="15"/>
      <c r="DU148" s="15"/>
      <c r="DV148" s="15"/>
      <c r="DW148" s="15"/>
      <c r="DX148" s="28"/>
      <c r="DY148" s="28"/>
      <c r="EB148" s="28"/>
      <c r="EC148" s="28"/>
      <c r="ED148" s="15"/>
      <c r="EE148" s="15"/>
      <c r="EF148" s="15"/>
      <c r="EG148" s="15"/>
      <c r="EH148" s="28"/>
      <c r="EI148" s="28"/>
      <c r="EL148" s="28"/>
      <c r="EM148" s="28"/>
      <c r="EN148" s="15"/>
      <c r="EO148" s="15"/>
      <c r="EP148" s="15"/>
      <c r="EQ148" s="15"/>
      <c r="ER148" s="28"/>
      <c r="ES148" s="28"/>
      <c r="EV148" s="28"/>
      <c r="EW148" s="28"/>
      <c r="EX148" s="15"/>
      <c r="EY148" s="15"/>
      <c r="EZ148" s="15"/>
      <c r="FA148" s="15"/>
      <c r="FB148" s="28"/>
      <c r="FC148" s="28"/>
      <c r="FF148" s="28"/>
      <c r="FG148" s="28"/>
      <c r="FH148" s="15"/>
      <c r="FI148" s="15"/>
      <c r="FJ148" s="15"/>
      <c r="FK148" s="15"/>
      <c r="FL148" s="28"/>
      <c r="FM148" s="28"/>
      <c r="FP148" s="28"/>
      <c r="FQ148" s="28"/>
      <c r="FR148" s="15"/>
      <c r="FS148" s="15"/>
      <c r="FT148" s="15"/>
      <c r="FU148" s="15"/>
      <c r="FV148" s="28"/>
      <c r="FW148" s="28"/>
      <c r="FZ148" s="28"/>
      <c r="GA148" s="28"/>
      <c r="GB148" s="15"/>
      <c r="GC148" s="15"/>
      <c r="GD148" s="15"/>
      <c r="GE148" s="15"/>
      <c r="GF148" s="28"/>
      <c r="GG148" s="28"/>
      <c r="GJ148" s="28"/>
      <c r="GK148" s="28"/>
      <c r="GL148" s="15"/>
      <c r="GM148" s="15"/>
      <c r="GN148" s="15"/>
      <c r="GO148" s="15"/>
      <c r="GP148" s="28"/>
      <c r="GQ148" s="28"/>
      <c r="GT148" s="28"/>
      <c r="GU148" s="28"/>
      <c r="GV148" s="15"/>
      <c r="GW148" s="15"/>
      <c r="GX148" s="15"/>
      <c r="GY148" s="15"/>
      <c r="GZ148" s="28"/>
      <c r="HA148" s="28"/>
      <c r="HD148" s="28"/>
      <c r="HE148" s="28"/>
      <c r="HF148" s="15"/>
      <c r="HG148" s="15"/>
      <c r="HH148" s="15"/>
      <c r="HI148" s="15"/>
      <c r="HJ148" s="28"/>
      <c r="HK148" s="28"/>
      <c r="HN148" s="28"/>
      <c r="HO148" s="28"/>
      <c r="HP148" s="15"/>
      <c r="HQ148" s="15"/>
      <c r="HR148" s="15"/>
      <c r="HS148" s="15"/>
      <c r="HT148" s="28"/>
      <c r="HU148" s="28"/>
      <c r="HX148" s="28"/>
      <c r="HY148" s="28"/>
      <c r="HZ148" s="15"/>
      <c r="IA148" s="15"/>
      <c r="IB148" s="15"/>
      <c r="IC148" s="15"/>
      <c r="ID148" s="28"/>
      <c r="IE148" s="28"/>
      <c r="IH148" s="28"/>
      <c r="II148" s="28"/>
      <c r="IJ148" s="15"/>
      <c r="IK148" s="15"/>
      <c r="IL148" s="15"/>
      <c r="IM148" s="15"/>
      <c r="IN148" s="28"/>
      <c r="IO148" s="28"/>
      <c r="IR148" s="28"/>
      <c r="IS148" s="28"/>
      <c r="IT148" s="15"/>
      <c r="IU148" s="15"/>
      <c r="IV148" s="15"/>
      <c r="IW148" s="15"/>
      <c r="IX148" s="28"/>
      <c r="IY148" s="28"/>
      <c r="JB148" s="28"/>
      <c r="JC148" s="28"/>
      <c r="JD148" s="15"/>
      <c r="JE148" s="15"/>
      <c r="JF148" s="15"/>
      <c r="JG148" s="15"/>
      <c r="JH148" s="28"/>
      <c r="JI148" s="28"/>
      <c r="JL148" s="28"/>
      <c r="JM148" s="28"/>
      <c r="JN148" s="15"/>
      <c r="JO148" s="15"/>
      <c r="JP148" s="15"/>
      <c r="JQ148" s="15"/>
      <c r="JR148" s="28"/>
      <c r="JS148" s="28"/>
      <c r="JV148" s="28"/>
      <c r="JW148" s="28"/>
      <c r="JX148" s="15"/>
      <c r="JY148" s="15"/>
      <c r="JZ148" s="15"/>
      <c r="KA148" s="15"/>
      <c r="KB148" s="28"/>
      <c r="KC148" s="28"/>
      <c r="KF148" s="28"/>
      <c r="KG148" s="28"/>
      <c r="KH148" s="15"/>
      <c r="KI148" s="15"/>
      <c r="KJ148" s="15"/>
      <c r="KK148" s="15"/>
      <c r="KL148" s="28"/>
      <c r="KM148" s="28"/>
      <c r="KP148" s="28"/>
      <c r="KQ148" s="28"/>
      <c r="KR148" s="15"/>
      <c r="KS148" s="15"/>
      <c r="KT148" s="15"/>
      <c r="KU148" s="15"/>
      <c r="KV148" s="28"/>
      <c r="KW148" s="28"/>
      <c r="KZ148" s="28"/>
      <c r="LA148" s="28"/>
    </row>
    <row r="149" spans="1:313" x14ac:dyDescent="0.25">
      <c r="A149" s="15"/>
      <c r="B149" s="15"/>
      <c r="C149" s="15"/>
      <c r="D149" s="15"/>
      <c r="E149" s="15"/>
      <c r="F149" s="15"/>
      <c r="G149" s="15"/>
      <c r="H149" s="15"/>
      <c r="I149" s="15"/>
      <c r="L149" s="28"/>
      <c r="M149" s="28"/>
      <c r="N149" s="15"/>
      <c r="O149" s="15"/>
      <c r="P149" s="15"/>
      <c r="Q149" s="15"/>
      <c r="R149" s="15"/>
      <c r="S149" s="15"/>
      <c r="V149" s="28"/>
      <c r="W149" s="28"/>
      <c r="X149" s="15"/>
      <c r="Y149" s="15"/>
      <c r="Z149" s="15"/>
      <c r="AA149" s="15"/>
      <c r="AB149" s="15"/>
      <c r="AC149" s="15"/>
      <c r="AF149" s="28"/>
      <c r="AG149" s="28"/>
      <c r="AH149" s="15"/>
      <c r="AI149" s="15"/>
      <c r="AJ149" s="15"/>
      <c r="AK149" s="15"/>
      <c r="AL149" s="15"/>
      <c r="AM149" s="15"/>
      <c r="AP149" s="28"/>
      <c r="AQ149" s="28"/>
      <c r="AR149" s="15"/>
      <c r="AS149" s="15"/>
      <c r="AT149" s="15"/>
      <c r="AU149" s="15"/>
      <c r="AV149" s="15"/>
      <c r="AW149" s="15"/>
      <c r="AZ149" s="28"/>
      <c r="BA149" s="28"/>
      <c r="BB149" s="15"/>
      <c r="BC149" s="15"/>
      <c r="BD149" s="15"/>
      <c r="BE149" s="15"/>
      <c r="BF149" s="15"/>
      <c r="BG149" s="15"/>
      <c r="BJ149" s="28"/>
      <c r="BK149" s="28"/>
      <c r="BL149" s="15"/>
      <c r="BM149" s="15"/>
      <c r="BN149" s="15"/>
      <c r="BO149" s="15"/>
      <c r="BP149" s="15"/>
      <c r="BQ149" s="15"/>
      <c r="BT149" s="28"/>
      <c r="BU149" s="28"/>
      <c r="BV149" s="15"/>
      <c r="BW149" s="15"/>
      <c r="BX149" s="15"/>
      <c r="BY149" s="15"/>
      <c r="BZ149" s="15"/>
      <c r="CA149" s="15"/>
      <c r="CD149" s="28"/>
      <c r="CE149" s="28"/>
      <c r="CF149" s="15"/>
      <c r="CG149" s="15"/>
      <c r="CH149" s="15"/>
      <c r="CI149" s="15"/>
      <c r="CJ149" s="15"/>
      <c r="CK149" s="15"/>
      <c r="CN149" s="28"/>
      <c r="CO149" s="28"/>
      <c r="CP149" s="15"/>
      <c r="CQ149" s="15"/>
      <c r="CR149" s="15"/>
      <c r="CS149" s="15"/>
      <c r="CT149" s="15"/>
      <c r="CU149" s="15"/>
      <c r="CX149" s="28"/>
      <c r="CY149" s="28"/>
      <c r="CZ149" s="15"/>
      <c r="DA149" s="15"/>
      <c r="DB149" s="15"/>
      <c r="DC149" s="15"/>
      <c r="DD149" s="15"/>
      <c r="DE149" s="15"/>
      <c r="DH149" s="28"/>
      <c r="DI149" s="28"/>
      <c r="DJ149" s="15"/>
      <c r="DK149" s="15"/>
      <c r="DL149" s="15"/>
      <c r="DM149" s="15"/>
      <c r="DN149" s="15"/>
      <c r="DO149" s="15"/>
      <c r="DR149" s="28"/>
      <c r="DS149" s="28"/>
      <c r="DT149" s="15"/>
      <c r="DU149" s="15"/>
      <c r="DV149" s="15"/>
      <c r="DW149" s="15"/>
      <c r="DX149" s="15"/>
      <c r="DY149" s="15"/>
      <c r="EB149" s="28"/>
      <c r="EC149" s="28"/>
      <c r="ED149" s="15"/>
      <c r="EE149" s="15"/>
      <c r="EF149" s="15"/>
      <c r="EG149" s="15"/>
      <c r="EH149" s="15"/>
      <c r="EI149" s="15"/>
      <c r="EL149" s="28"/>
      <c r="EM149" s="28"/>
      <c r="EN149" s="15"/>
      <c r="EO149" s="15"/>
      <c r="EP149" s="15"/>
      <c r="EQ149" s="15"/>
      <c r="ER149" s="15"/>
      <c r="ES149" s="15"/>
      <c r="EV149" s="28"/>
      <c r="EW149" s="28"/>
      <c r="EX149" s="15"/>
      <c r="EY149" s="15"/>
      <c r="EZ149" s="15"/>
      <c r="FA149" s="15"/>
      <c r="FB149" s="15"/>
      <c r="FC149" s="15"/>
      <c r="FF149" s="28"/>
      <c r="FG149" s="28"/>
      <c r="FH149" s="15"/>
      <c r="FI149" s="15"/>
      <c r="FJ149" s="15"/>
      <c r="FK149" s="15"/>
      <c r="FL149" s="15"/>
      <c r="FM149" s="15"/>
      <c r="FP149" s="28"/>
      <c r="FQ149" s="28"/>
      <c r="FR149" s="15"/>
      <c r="FS149" s="15"/>
      <c r="FT149" s="15"/>
      <c r="FU149" s="15"/>
      <c r="FV149" s="15"/>
      <c r="FW149" s="15"/>
      <c r="FZ149" s="28"/>
      <c r="GA149" s="28"/>
      <c r="GB149" s="15"/>
      <c r="GC149" s="15"/>
      <c r="GD149" s="15"/>
      <c r="GE149" s="15"/>
      <c r="GF149" s="15"/>
      <c r="GG149" s="15"/>
      <c r="GJ149" s="28"/>
      <c r="GK149" s="28"/>
      <c r="GL149" s="15"/>
      <c r="GM149" s="15"/>
      <c r="GN149" s="15"/>
      <c r="GO149" s="15"/>
      <c r="GP149" s="15"/>
      <c r="GQ149" s="15"/>
      <c r="GT149" s="28"/>
      <c r="GU149" s="28"/>
      <c r="GV149" s="15"/>
      <c r="GW149" s="15"/>
      <c r="GX149" s="15"/>
      <c r="GY149" s="15"/>
      <c r="GZ149" s="15"/>
      <c r="HA149" s="15"/>
      <c r="HD149" s="28"/>
      <c r="HE149" s="28"/>
      <c r="HF149" s="15"/>
      <c r="HG149" s="15"/>
      <c r="HH149" s="15"/>
      <c r="HI149" s="15"/>
      <c r="HJ149" s="15"/>
      <c r="HK149" s="15"/>
      <c r="HN149" s="28"/>
      <c r="HO149" s="28"/>
      <c r="HP149" s="15"/>
      <c r="HQ149" s="15"/>
      <c r="HR149" s="15"/>
      <c r="HS149" s="15"/>
      <c r="HT149" s="15"/>
      <c r="HU149" s="15"/>
      <c r="HX149" s="28"/>
      <c r="HY149" s="28"/>
      <c r="HZ149" s="15"/>
      <c r="IA149" s="15"/>
      <c r="IB149" s="15"/>
      <c r="IC149" s="15"/>
      <c r="ID149" s="15"/>
      <c r="IE149" s="15"/>
      <c r="IH149" s="28"/>
      <c r="II149" s="28"/>
      <c r="IJ149" s="15"/>
      <c r="IK149" s="15"/>
      <c r="IL149" s="15"/>
      <c r="IM149" s="15"/>
      <c r="IN149" s="15"/>
      <c r="IO149" s="15"/>
      <c r="IR149" s="28"/>
      <c r="IS149" s="28"/>
      <c r="IT149" s="15"/>
      <c r="IU149" s="15"/>
      <c r="IV149" s="15"/>
      <c r="IW149" s="15"/>
      <c r="IX149" s="15"/>
      <c r="IY149" s="15"/>
      <c r="JB149" s="28"/>
      <c r="JC149" s="28"/>
      <c r="JD149" s="15"/>
      <c r="JE149" s="15"/>
      <c r="JF149" s="15"/>
      <c r="JG149" s="15"/>
      <c r="JH149" s="15"/>
      <c r="JI149" s="15"/>
      <c r="JL149" s="28"/>
      <c r="JM149" s="28"/>
      <c r="JN149" s="15"/>
      <c r="JO149" s="15"/>
      <c r="JP149" s="15"/>
      <c r="JQ149" s="15"/>
      <c r="JR149" s="15"/>
      <c r="JS149" s="15"/>
      <c r="JV149" s="28"/>
      <c r="JW149" s="28"/>
      <c r="JX149" s="15"/>
      <c r="JY149" s="15"/>
      <c r="JZ149" s="15"/>
      <c r="KA149" s="15"/>
      <c r="KB149" s="15"/>
      <c r="KC149" s="15"/>
      <c r="KF149" s="28"/>
      <c r="KG149" s="28"/>
      <c r="KH149" s="15"/>
      <c r="KI149" s="15"/>
      <c r="KJ149" s="15"/>
      <c r="KK149" s="15"/>
      <c r="KL149" s="15"/>
      <c r="KM149" s="15"/>
      <c r="KP149" s="28"/>
      <c r="KQ149" s="28"/>
      <c r="KR149" s="15"/>
      <c r="KS149" s="15"/>
      <c r="KT149" s="15"/>
      <c r="KU149" s="15"/>
      <c r="KV149" s="15"/>
      <c r="KW149" s="15"/>
      <c r="KZ149" s="28"/>
      <c r="LA149" s="28"/>
    </row>
    <row r="150" spans="1:313" x14ac:dyDescent="0.25">
      <c r="A150" s="15"/>
      <c r="B150" s="15"/>
      <c r="C150" s="15"/>
      <c r="D150" s="15"/>
      <c r="E150" s="15"/>
      <c r="F150" s="15"/>
      <c r="G150" s="15"/>
      <c r="H150" s="15"/>
      <c r="I150" s="15"/>
      <c r="L150" s="28"/>
      <c r="M150" s="28"/>
      <c r="N150" s="15"/>
      <c r="O150" s="15"/>
      <c r="P150" s="15"/>
      <c r="Q150" s="15"/>
      <c r="R150" s="15"/>
      <c r="S150" s="15"/>
      <c r="V150" s="28"/>
      <c r="W150" s="28"/>
      <c r="X150" s="15"/>
      <c r="Y150" s="15"/>
      <c r="Z150" s="15"/>
      <c r="AA150" s="15"/>
      <c r="AB150" s="15"/>
      <c r="AC150" s="15"/>
      <c r="AF150" s="28"/>
      <c r="AG150" s="28"/>
      <c r="AH150" s="15"/>
      <c r="AI150" s="15"/>
      <c r="AJ150" s="15"/>
      <c r="AK150" s="15"/>
      <c r="AL150" s="15"/>
      <c r="AM150" s="15"/>
      <c r="AP150" s="28"/>
      <c r="AQ150" s="28"/>
      <c r="AR150" s="15"/>
      <c r="AS150" s="15"/>
      <c r="AT150" s="15"/>
      <c r="AU150" s="15"/>
      <c r="AV150" s="15"/>
      <c r="AW150" s="15"/>
      <c r="AZ150" s="28"/>
      <c r="BA150" s="28"/>
      <c r="BB150" s="15"/>
      <c r="BC150" s="15"/>
      <c r="BD150" s="15"/>
      <c r="BE150" s="15"/>
      <c r="BF150" s="15"/>
      <c r="BG150" s="15"/>
      <c r="BJ150" s="28"/>
      <c r="BK150" s="28"/>
      <c r="BL150" s="15"/>
      <c r="BM150" s="15"/>
      <c r="BN150" s="15"/>
      <c r="BO150" s="15"/>
      <c r="BP150" s="15"/>
      <c r="BQ150" s="15"/>
      <c r="BT150" s="28"/>
      <c r="BU150" s="28"/>
      <c r="BV150" s="15"/>
      <c r="BW150" s="15"/>
      <c r="BX150" s="15"/>
      <c r="BY150" s="15"/>
      <c r="BZ150" s="15"/>
      <c r="CA150" s="15"/>
      <c r="CD150" s="28"/>
      <c r="CE150" s="28"/>
      <c r="CF150" s="15"/>
      <c r="CG150" s="15"/>
      <c r="CH150" s="15"/>
      <c r="CI150" s="15"/>
      <c r="CJ150" s="15"/>
      <c r="CK150" s="15"/>
      <c r="CN150" s="28"/>
      <c r="CO150" s="28"/>
      <c r="CP150" s="15"/>
      <c r="CQ150" s="15"/>
      <c r="CR150" s="15"/>
      <c r="CS150" s="15"/>
      <c r="CT150" s="15"/>
      <c r="CU150" s="15"/>
      <c r="CX150" s="28"/>
      <c r="CY150" s="28"/>
      <c r="CZ150" s="15"/>
      <c r="DA150" s="15"/>
      <c r="DB150" s="15"/>
      <c r="DC150" s="15"/>
      <c r="DD150" s="15"/>
      <c r="DE150" s="15"/>
      <c r="DH150" s="28"/>
      <c r="DI150" s="28"/>
      <c r="DJ150" s="15"/>
      <c r="DK150" s="15"/>
      <c r="DL150" s="15"/>
      <c r="DM150" s="15"/>
      <c r="DN150" s="15"/>
      <c r="DO150" s="15"/>
      <c r="DR150" s="28"/>
      <c r="DS150" s="28"/>
      <c r="DT150" s="15"/>
      <c r="DU150" s="15"/>
      <c r="DV150" s="15"/>
      <c r="DW150" s="15"/>
      <c r="DX150" s="15"/>
      <c r="DY150" s="15"/>
      <c r="EB150" s="28"/>
      <c r="EC150" s="28"/>
      <c r="ED150" s="15"/>
      <c r="EE150" s="15"/>
      <c r="EF150" s="15"/>
      <c r="EG150" s="15"/>
      <c r="EH150" s="15"/>
      <c r="EI150" s="15"/>
      <c r="EL150" s="28"/>
      <c r="EM150" s="28"/>
      <c r="EN150" s="15"/>
      <c r="EO150" s="15"/>
      <c r="EP150" s="15"/>
      <c r="EQ150" s="15"/>
      <c r="ER150" s="15"/>
      <c r="ES150" s="15"/>
      <c r="EV150" s="28"/>
      <c r="EW150" s="28"/>
      <c r="EX150" s="15"/>
      <c r="EY150" s="15"/>
      <c r="EZ150" s="15"/>
      <c r="FA150" s="15"/>
      <c r="FB150" s="15"/>
      <c r="FC150" s="15"/>
      <c r="FF150" s="28"/>
      <c r="FG150" s="28"/>
      <c r="FH150" s="15"/>
      <c r="FI150" s="15"/>
      <c r="FJ150" s="15"/>
      <c r="FK150" s="15"/>
      <c r="FL150" s="15"/>
      <c r="FM150" s="15"/>
      <c r="FP150" s="28"/>
      <c r="FQ150" s="28"/>
      <c r="FR150" s="15"/>
      <c r="FS150" s="15"/>
      <c r="FT150" s="15"/>
      <c r="FU150" s="15"/>
      <c r="FV150" s="15"/>
      <c r="FW150" s="15"/>
      <c r="FZ150" s="28"/>
      <c r="GA150" s="28"/>
      <c r="GB150" s="15"/>
      <c r="GC150" s="15"/>
      <c r="GD150" s="15"/>
      <c r="GE150" s="15"/>
      <c r="GF150" s="15"/>
      <c r="GG150" s="15"/>
      <c r="GJ150" s="28"/>
      <c r="GK150" s="28"/>
      <c r="GL150" s="15"/>
      <c r="GM150" s="15"/>
      <c r="GN150" s="15"/>
      <c r="GO150" s="15"/>
      <c r="GP150" s="15"/>
      <c r="GQ150" s="15"/>
      <c r="GT150" s="28"/>
      <c r="GU150" s="28"/>
      <c r="GV150" s="15"/>
      <c r="GW150" s="15"/>
      <c r="GX150" s="15"/>
      <c r="GY150" s="15"/>
      <c r="GZ150" s="15"/>
      <c r="HA150" s="15"/>
      <c r="HD150" s="28"/>
      <c r="HE150" s="28"/>
      <c r="HF150" s="15"/>
      <c r="HG150" s="15"/>
      <c r="HH150" s="15"/>
      <c r="HI150" s="15"/>
      <c r="HJ150" s="15"/>
      <c r="HK150" s="15"/>
      <c r="HN150" s="28"/>
      <c r="HO150" s="28"/>
      <c r="HP150" s="15"/>
      <c r="HQ150" s="15"/>
      <c r="HR150" s="15"/>
      <c r="HS150" s="15"/>
      <c r="HT150" s="15"/>
      <c r="HU150" s="15"/>
      <c r="HX150" s="28"/>
      <c r="HY150" s="28"/>
      <c r="HZ150" s="15"/>
      <c r="IA150" s="15"/>
      <c r="IB150" s="15"/>
      <c r="IC150" s="15"/>
      <c r="ID150" s="15"/>
      <c r="IE150" s="15"/>
      <c r="IH150" s="28"/>
      <c r="II150" s="28"/>
      <c r="IJ150" s="15"/>
      <c r="IK150" s="15"/>
      <c r="IL150" s="15"/>
      <c r="IM150" s="15"/>
      <c r="IN150" s="15"/>
      <c r="IO150" s="15"/>
      <c r="IR150" s="28"/>
      <c r="IS150" s="28"/>
      <c r="IT150" s="15"/>
      <c r="IU150" s="15"/>
      <c r="IV150" s="15"/>
      <c r="IW150" s="15"/>
      <c r="IX150" s="15"/>
      <c r="IY150" s="15"/>
      <c r="JB150" s="28"/>
      <c r="JC150" s="28"/>
      <c r="JD150" s="15"/>
      <c r="JE150" s="15"/>
      <c r="JF150" s="15"/>
      <c r="JG150" s="15"/>
      <c r="JH150" s="15"/>
      <c r="JI150" s="15"/>
      <c r="JL150" s="28"/>
      <c r="JM150" s="28"/>
      <c r="JN150" s="15"/>
      <c r="JO150" s="15"/>
      <c r="JP150" s="15"/>
      <c r="JQ150" s="15"/>
      <c r="JR150" s="15"/>
      <c r="JS150" s="15"/>
      <c r="JV150" s="28"/>
      <c r="JW150" s="28"/>
      <c r="JX150" s="15"/>
      <c r="JY150" s="15"/>
      <c r="JZ150" s="15"/>
      <c r="KA150" s="15"/>
      <c r="KB150" s="15"/>
      <c r="KC150" s="15"/>
      <c r="KF150" s="28"/>
      <c r="KG150" s="28"/>
      <c r="KH150" s="15"/>
      <c r="KI150" s="15"/>
      <c r="KJ150" s="15"/>
      <c r="KK150" s="15"/>
      <c r="KL150" s="15"/>
      <c r="KM150" s="15"/>
      <c r="KP150" s="28"/>
      <c r="KQ150" s="28"/>
      <c r="KR150" s="15"/>
      <c r="KS150" s="15"/>
      <c r="KT150" s="15"/>
      <c r="KU150" s="15"/>
      <c r="KV150" s="15"/>
      <c r="KW150" s="15"/>
      <c r="KZ150" s="28"/>
      <c r="LA150" s="28"/>
    </row>
    <row r="151" spans="1:313" x14ac:dyDescent="0.25">
      <c r="A151" s="15"/>
      <c r="B151" s="15"/>
      <c r="C151" s="15"/>
      <c r="D151" s="15"/>
      <c r="E151" s="15"/>
      <c r="F151" s="15"/>
      <c r="G151" s="15"/>
      <c r="H151" s="15"/>
      <c r="I151" s="15"/>
      <c r="L151" s="15"/>
      <c r="M151" s="15"/>
      <c r="N151" s="15"/>
      <c r="O151" s="15"/>
      <c r="P151" s="15"/>
      <c r="Q151" s="15"/>
      <c r="R151" s="15"/>
      <c r="S151" s="15"/>
      <c r="V151" s="15"/>
      <c r="W151" s="15"/>
      <c r="X151" s="15"/>
      <c r="Y151" s="15"/>
      <c r="Z151" s="15"/>
      <c r="AA151" s="15"/>
      <c r="AB151" s="15"/>
      <c r="AC151" s="15"/>
      <c r="AF151" s="15"/>
      <c r="AG151" s="15"/>
      <c r="AH151" s="15"/>
      <c r="AI151" s="15"/>
      <c r="AJ151" s="15"/>
      <c r="AK151" s="15"/>
      <c r="AL151" s="15"/>
      <c r="AM151" s="15"/>
      <c r="AP151" s="15"/>
      <c r="AQ151" s="15"/>
      <c r="AR151" s="15"/>
      <c r="AS151" s="15"/>
      <c r="AT151" s="15"/>
      <c r="AU151" s="15"/>
      <c r="AV151" s="15"/>
      <c r="AW151" s="15"/>
      <c r="AZ151" s="15"/>
      <c r="BA151" s="15"/>
      <c r="BB151" s="15"/>
      <c r="BC151" s="15"/>
      <c r="BD151" s="15"/>
      <c r="BE151" s="15"/>
      <c r="BF151" s="15"/>
      <c r="BG151" s="15"/>
      <c r="BJ151" s="15"/>
      <c r="BK151" s="15"/>
      <c r="BL151" s="15"/>
      <c r="BM151" s="15"/>
      <c r="BN151" s="15"/>
      <c r="BO151" s="15"/>
      <c r="BP151" s="15"/>
      <c r="BQ151" s="15"/>
      <c r="BT151" s="15"/>
      <c r="BU151" s="15"/>
      <c r="BV151" s="15"/>
      <c r="BW151" s="15"/>
      <c r="BX151" s="15"/>
      <c r="BY151" s="15"/>
      <c r="BZ151" s="15"/>
      <c r="CA151" s="15"/>
      <c r="CD151" s="15"/>
      <c r="CE151" s="15"/>
      <c r="CF151" s="15"/>
      <c r="CG151" s="15"/>
      <c r="CH151" s="15"/>
      <c r="CI151" s="15"/>
      <c r="CJ151" s="15"/>
      <c r="CK151" s="15"/>
      <c r="CN151" s="15"/>
      <c r="CO151" s="15"/>
      <c r="CP151" s="15"/>
      <c r="CQ151" s="15"/>
      <c r="CR151" s="15"/>
      <c r="CS151" s="15"/>
      <c r="CT151" s="15"/>
      <c r="CU151" s="15"/>
      <c r="CX151" s="15"/>
      <c r="CY151" s="15"/>
      <c r="CZ151" s="15"/>
      <c r="DA151" s="15"/>
      <c r="DB151" s="15"/>
      <c r="DC151" s="15"/>
      <c r="DD151" s="15"/>
      <c r="DE151" s="15"/>
      <c r="DH151" s="15"/>
      <c r="DI151" s="15"/>
      <c r="DJ151" s="15"/>
      <c r="DK151" s="15"/>
      <c r="DL151" s="15"/>
      <c r="DM151" s="15"/>
      <c r="DN151" s="15"/>
      <c r="DO151" s="15"/>
      <c r="DR151" s="15"/>
      <c r="DS151" s="15"/>
      <c r="DT151" s="15"/>
      <c r="DU151" s="15"/>
      <c r="DV151" s="15"/>
      <c r="DW151" s="15"/>
      <c r="DX151" s="15"/>
      <c r="DY151" s="15"/>
      <c r="EB151" s="15"/>
      <c r="EC151" s="15"/>
      <c r="ED151" s="15"/>
      <c r="EE151" s="15"/>
      <c r="EF151" s="15"/>
      <c r="EG151" s="15"/>
      <c r="EH151" s="15"/>
      <c r="EI151" s="15"/>
      <c r="EL151" s="15"/>
      <c r="EM151" s="15"/>
      <c r="EN151" s="15"/>
      <c r="EO151" s="15"/>
      <c r="EP151" s="15"/>
      <c r="EQ151" s="15"/>
      <c r="ER151" s="15"/>
      <c r="ES151" s="15"/>
      <c r="EV151" s="15"/>
      <c r="EW151" s="15"/>
      <c r="EX151" s="15"/>
      <c r="EY151" s="15"/>
      <c r="EZ151" s="15"/>
      <c r="FA151" s="15"/>
      <c r="FB151" s="15"/>
      <c r="FC151" s="15"/>
      <c r="FF151" s="15"/>
      <c r="FG151" s="15"/>
      <c r="FH151" s="15"/>
      <c r="FI151" s="15"/>
      <c r="FJ151" s="15"/>
      <c r="FK151" s="15"/>
      <c r="FL151" s="15"/>
      <c r="FM151" s="15"/>
      <c r="FP151" s="15"/>
      <c r="FQ151" s="15"/>
      <c r="FR151" s="15"/>
      <c r="FS151" s="15"/>
      <c r="FT151" s="15"/>
      <c r="FU151" s="15"/>
      <c r="FV151" s="15"/>
      <c r="FW151" s="15"/>
      <c r="FZ151" s="15"/>
      <c r="GA151" s="15"/>
      <c r="GB151" s="15"/>
      <c r="GC151" s="15"/>
      <c r="GD151" s="15"/>
      <c r="GE151" s="15"/>
      <c r="GF151" s="15"/>
      <c r="GG151" s="15"/>
      <c r="GJ151" s="15"/>
      <c r="GK151" s="15"/>
      <c r="GL151" s="15"/>
      <c r="GM151" s="15"/>
      <c r="GN151" s="15"/>
      <c r="GO151" s="15"/>
      <c r="GP151" s="15"/>
      <c r="GQ151" s="15"/>
      <c r="GT151" s="15"/>
      <c r="GU151" s="15"/>
      <c r="GV151" s="15"/>
      <c r="GW151" s="15"/>
      <c r="GX151" s="15"/>
      <c r="GY151" s="15"/>
      <c r="GZ151" s="15"/>
      <c r="HA151" s="15"/>
      <c r="HD151" s="15"/>
      <c r="HE151" s="15"/>
      <c r="HF151" s="15"/>
      <c r="HG151" s="15"/>
      <c r="HH151" s="15"/>
      <c r="HI151" s="15"/>
      <c r="HJ151" s="15"/>
      <c r="HK151" s="15"/>
      <c r="HN151" s="15"/>
      <c r="HO151" s="15"/>
      <c r="HP151" s="15"/>
      <c r="HQ151" s="15"/>
      <c r="HR151" s="15"/>
      <c r="HS151" s="15"/>
      <c r="HT151" s="15"/>
      <c r="HU151" s="15"/>
      <c r="HX151" s="15"/>
      <c r="HY151" s="15"/>
      <c r="HZ151" s="15"/>
      <c r="IA151" s="15"/>
      <c r="IB151" s="15"/>
      <c r="IC151" s="15"/>
      <c r="ID151" s="15"/>
      <c r="IE151" s="15"/>
      <c r="IH151" s="15"/>
      <c r="II151" s="15"/>
      <c r="IJ151" s="15"/>
      <c r="IK151" s="15"/>
      <c r="IL151" s="15"/>
      <c r="IM151" s="15"/>
      <c r="IN151" s="15"/>
      <c r="IO151" s="15"/>
      <c r="IR151" s="15"/>
      <c r="IS151" s="15"/>
      <c r="IT151" s="15"/>
      <c r="IU151" s="15"/>
      <c r="IV151" s="15"/>
      <c r="IW151" s="15"/>
      <c r="IX151" s="15"/>
      <c r="IY151" s="15"/>
      <c r="JB151" s="15"/>
      <c r="JC151" s="15"/>
      <c r="JD151" s="15"/>
      <c r="JE151" s="15"/>
      <c r="JF151" s="15"/>
      <c r="JG151" s="15"/>
      <c r="JH151" s="15"/>
      <c r="JI151" s="15"/>
      <c r="JL151" s="15"/>
      <c r="JM151" s="15"/>
      <c r="JN151" s="15"/>
      <c r="JO151" s="15"/>
      <c r="JP151" s="15"/>
      <c r="JQ151" s="15"/>
      <c r="JR151" s="15"/>
      <c r="JS151" s="15"/>
      <c r="JV151" s="15"/>
      <c r="JW151" s="15"/>
      <c r="JX151" s="15"/>
      <c r="JY151" s="15"/>
      <c r="JZ151" s="15"/>
      <c r="KA151" s="15"/>
      <c r="KB151" s="15"/>
      <c r="KC151" s="15"/>
      <c r="KF151" s="15"/>
      <c r="KG151" s="15"/>
      <c r="KH151" s="15"/>
      <c r="KI151" s="15"/>
      <c r="KJ151" s="15"/>
      <c r="KK151" s="15"/>
      <c r="KL151" s="15"/>
      <c r="KM151" s="15"/>
      <c r="KP151" s="15"/>
      <c r="KQ151" s="15"/>
      <c r="KR151" s="15"/>
      <c r="KS151" s="15"/>
      <c r="KT151" s="15"/>
      <c r="KU151" s="15"/>
      <c r="KV151" s="15"/>
      <c r="KW151" s="15"/>
      <c r="KZ151" s="15"/>
      <c r="LA151" s="15"/>
    </row>
    <row r="152" spans="1:313" x14ac:dyDescent="0.25">
      <c r="A152" s="15"/>
      <c r="B152" s="15"/>
      <c r="C152" s="15"/>
      <c r="D152" s="15"/>
      <c r="E152" s="15"/>
      <c r="F152" s="15"/>
      <c r="G152" s="15"/>
      <c r="H152" s="15"/>
      <c r="I152" s="15"/>
      <c r="L152" s="15"/>
      <c r="M152" s="15"/>
      <c r="N152" s="15"/>
      <c r="O152" s="15"/>
      <c r="P152" s="15"/>
      <c r="Q152" s="15"/>
      <c r="R152" s="15"/>
      <c r="S152" s="15"/>
      <c r="V152" s="15"/>
      <c r="W152" s="15"/>
      <c r="X152" s="15"/>
      <c r="Y152" s="15"/>
      <c r="Z152" s="15"/>
      <c r="AA152" s="15"/>
      <c r="AB152" s="15"/>
      <c r="AC152" s="15"/>
      <c r="AF152" s="15"/>
      <c r="AG152" s="15"/>
      <c r="AH152" s="15"/>
      <c r="AI152" s="15"/>
      <c r="AJ152" s="15"/>
      <c r="AK152" s="15"/>
      <c r="AL152" s="15"/>
      <c r="AM152" s="15"/>
      <c r="AP152" s="15"/>
      <c r="AQ152" s="15"/>
      <c r="AR152" s="15"/>
      <c r="AS152" s="15"/>
      <c r="AT152" s="15"/>
      <c r="AU152" s="15"/>
      <c r="AV152" s="15"/>
      <c r="AW152" s="15"/>
      <c r="AZ152" s="15"/>
      <c r="BA152" s="15"/>
      <c r="BB152" s="15"/>
      <c r="BC152" s="15"/>
      <c r="BD152" s="15"/>
      <c r="BE152" s="15"/>
      <c r="BF152" s="15"/>
      <c r="BG152" s="15"/>
      <c r="BJ152" s="15"/>
      <c r="BK152" s="15"/>
      <c r="BL152" s="15"/>
      <c r="BM152" s="15"/>
      <c r="BN152" s="15"/>
      <c r="BO152" s="15"/>
      <c r="BP152" s="15"/>
      <c r="BQ152" s="15"/>
      <c r="BT152" s="15"/>
      <c r="BU152" s="15"/>
      <c r="BV152" s="15"/>
      <c r="BW152" s="15"/>
      <c r="BX152" s="15"/>
      <c r="BY152" s="15"/>
      <c r="BZ152" s="15"/>
      <c r="CA152" s="15"/>
      <c r="CD152" s="15"/>
      <c r="CE152" s="15"/>
      <c r="CF152" s="15"/>
      <c r="CG152" s="15"/>
      <c r="CH152" s="15"/>
      <c r="CI152" s="15"/>
      <c r="CJ152" s="15"/>
      <c r="CK152" s="15"/>
      <c r="CN152" s="15"/>
      <c r="CO152" s="15"/>
      <c r="CP152" s="15"/>
      <c r="CQ152" s="15"/>
      <c r="CR152" s="15"/>
      <c r="CS152" s="15"/>
      <c r="CT152" s="15"/>
      <c r="CU152" s="15"/>
      <c r="CX152" s="15"/>
      <c r="CY152" s="15"/>
      <c r="CZ152" s="15"/>
      <c r="DA152" s="15"/>
      <c r="DB152" s="15"/>
      <c r="DC152" s="15"/>
      <c r="DD152" s="15"/>
      <c r="DE152" s="15"/>
      <c r="DH152" s="15"/>
      <c r="DI152" s="15"/>
      <c r="DJ152" s="15"/>
      <c r="DK152" s="15"/>
      <c r="DL152" s="15"/>
      <c r="DM152" s="15"/>
      <c r="DN152" s="15"/>
      <c r="DO152" s="15"/>
      <c r="DR152" s="15"/>
      <c r="DS152" s="15"/>
      <c r="DT152" s="15"/>
      <c r="DU152" s="15"/>
      <c r="DV152" s="15"/>
      <c r="DW152" s="15"/>
      <c r="DX152" s="15"/>
      <c r="DY152" s="15"/>
      <c r="EB152" s="15"/>
      <c r="EC152" s="15"/>
      <c r="ED152" s="15"/>
      <c r="EE152" s="15"/>
      <c r="EF152" s="15"/>
      <c r="EG152" s="15"/>
      <c r="EH152" s="15"/>
      <c r="EI152" s="15"/>
      <c r="EL152" s="15"/>
      <c r="EM152" s="15"/>
      <c r="EN152" s="15"/>
      <c r="EO152" s="15"/>
      <c r="EP152" s="15"/>
      <c r="EQ152" s="15"/>
      <c r="ER152" s="15"/>
      <c r="ES152" s="15"/>
      <c r="EV152" s="15"/>
      <c r="EW152" s="15"/>
      <c r="EX152" s="15"/>
      <c r="EY152" s="15"/>
      <c r="EZ152" s="15"/>
      <c r="FA152" s="15"/>
      <c r="FB152" s="15"/>
      <c r="FC152" s="15"/>
      <c r="FF152" s="15"/>
      <c r="FG152" s="15"/>
      <c r="FH152" s="15"/>
      <c r="FI152" s="15"/>
      <c r="FJ152" s="15"/>
      <c r="FK152" s="15"/>
      <c r="FL152" s="15"/>
      <c r="FM152" s="15"/>
      <c r="FP152" s="15"/>
      <c r="FQ152" s="15"/>
      <c r="FR152" s="15"/>
      <c r="FS152" s="15"/>
      <c r="FT152" s="15"/>
      <c r="FU152" s="15"/>
      <c r="FV152" s="15"/>
      <c r="FW152" s="15"/>
      <c r="FZ152" s="15"/>
      <c r="GA152" s="15"/>
      <c r="GB152" s="15"/>
      <c r="GC152" s="15"/>
      <c r="GD152" s="15"/>
      <c r="GE152" s="15"/>
      <c r="GF152" s="15"/>
      <c r="GG152" s="15"/>
      <c r="GJ152" s="15"/>
      <c r="GK152" s="15"/>
      <c r="GL152" s="15"/>
      <c r="GM152" s="15"/>
      <c r="GN152" s="15"/>
      <c r="GO152" s="15"/>
      <c r="GP152" s="15"/>
      <c r="GQ152" s="15"/>
      <c r="GT152" s="15"/>
      <c r="GU152" s="15"/>
      <c r="GV152" s="15"/>
      <c r="GW152" s="15"/>
      <c r="GX152" s="15"/>
      <c r="GY152" s="15"/>
      <c r="GZ152" s="15"/>
      <c r="HA152" s="15"/>
      <c r="HD152" s="15"/>
      <c r="HE152" s="15"/>
      <c r="HF152" s="15"/>
      <c r="HG152" s="15"/>
      <c r="HH152" s="15"/>
      <c r="HI152" s="15"/>
      <c r="HJ152" s="15"/>
      <c r="HK152" s="15"/>
      <c r="HN152" s="15"/>
      <c r="HO152" s="15"/>
      <c r="HP152" s="15"/>
      <c r="HQ152" s="15"/>
      <c r="HR152" s="15"/>
      <c r="HS152" s="15"/>
      <c r="HT152" s="15"/>
      <c r="HU152" s="15"/>
      <c r="HX152" s="15"/>
      <c r="HY152" s="15"/>
      <c r="HZ152" s="15"/>
      <c r="IA152" s="15"/>
      <c r="IB152" s="15"/>
      <c r="IC152" s="15"/>
      <c r="ID152" s="15"/>
      <c r="IE152" s="15"/>
      <c r="IH152" s="15"/>
      <c r="II152" s="15"/>
      <c r="IJ152" s="15"/>
      <c r="IK152" s="15"/>
      <c r="IL152" s="15"/>
      <c r="IM152" s="15"/>
      <c r="IN152" s="15"/>
      <c r="IO152" s="15"/>
      <c r="IR152" s="15"/>
      <c r="IS152" s="15"/>
      <c r="IT152" s="15"/>
      <c r="IU152" s="15"/>
      <c r="IV152" s="15"/>
      <c r="IW152" s="15"/>
      <c r="IX152" s="15"/>
      <c r="IY152" s="15"/>
      <c r="JB152" s="15"/>
      <c r="JC152" s="15"/>
      <c r="JD152" s="15"/>
      <c r="JE152" s="15"/>
      <c r="JF152" s="15"/>
      <c r="JG152" s="15"/>
      <c r="JH152" s="15"/>
      <c r="JI152" s="15"/>
      <c r="JL152" s="15"/>
      <c r="JM152" s="15"/>
      <c r="JN152" s="15"/>
      <c r="JO152" s="15"/>
      <c r="JP152" s="15"/>
      <c r="JQ152" s="15"/>
      <c r="JR152" s="15"/>
      <c r="JS152" s="15"/>
      <c r="JV152" s="15"/>
      <c r="JW152" s="15"/>
      <c r="JX152" s="15"/>
      <c r="JY152" s="15"/>
      <c r="JZ152" s="15"/>
      <c r="KA152" s="15"/>
      <c r="KB152" s="15"/>
      <c r="KC152" s="15"/>
      <c r="KF152" s="15"/>
      <c r="KG152" s="15"/>
      <c r="KH152" s="15"/>
      <c r="KI152" s="15"/>
      <c r="KJ152" s="15"/>
      <c r="KK152" s="15"/>
      <c r="KL152" s="15"/>
      <c r="KM152" s="15"/>
      <c r="KP152" s="15"/>
      <c r="KQ152" s="15"/>
      <c r="KR152" s="15"/>
      <c r="KS152" s="15"/>
      <c r="KT152" s="15"/>
      <c r="KU152" s="15"/>
      <c r="KV152" s="15"/>
      <c r="KW152" s="15"/>
      <c r="KZ152" s="15"/>
      <c r="LA152" s="15"/>
    </row>
    <row r="153" spans="1:313" x14ac:dyDescent="0.25">
      <c r="A153" s="15"/>
      <c r="B153" s="15"/>
      <c r="C153" s="15"/>
      <c r="D153" s="15"/>
      <c r="E153" s="15"/>
      <c r="F153" s="15"/>
      <c r="G153" s="15"/>
      <c r="H153" s="15"/>
      <c r="I153" s="15"/>
      <c r="L153" s="15"/>
      <c r="M153" s="15"/>
      <c r="N153" s="15"/>
      <c r="O153" s="15"/>
      <c r="P153" s="15"/>
      <c r="Q153" s="15"/>
      <c r="R153" s="15"/>
      <c r="S153" s="15"/>
      <c r="V153" s="15"/>
      <c r="W153" s="15"/>
      <c r="X153" s="15"/>
      <c r="Y153" s="15"/>
      <c r="Z153" s="15"/>
      <c r="AA153" s="15"/>
      <c r="AB153" s="15"/>
      <c r="AC153" s="15"/>
      <c r="AF153" s="15"/>
      <c r="AG153" s="15"/>
      <c r="AH153" s="15"/>
      <c r="AI153" s="15"/>
      <c r="AJ153" s="15"/>
      <c r="AK153" s="15"/>
      <c r="AL153" s="15"/>
      <c r="AM153" s="15"/>
      <c r="AP153" s="15"/>
      <c r="AQ153" s="15"/>
      <c r="AR153" s="15"/>
      <c r="AS153" s="15"/>
      <c r="AT153" s="15"/>
      <c r="AU153" s="15"/>
      <c r="AV153" s="15"/>
      <c r="AW153" s="15"/>
      <c r="AZ153" s="15"/>
      <c r="BA153" s="15"/>
      <c r="BB153" s="15"/>
      <c r="BC153" s="15"/>
      <c r="BD153" s="15"/>
      <c r="BE153" s="15"/>
      <c r="BF153" s="15"/>
      <c r="BG153" s="15"/>
      <c r="BJ153" s="15"/>
      <c r="BK153" s="15"/>
      <c r="BL153" s="15"/>
      <c r="BM153" s="15"/>
      <c r="BN153" s="15"/>
      <c r="BO153" s="15"/>
      <c r="BP153" s="15"/>
      <c r="BQ153" s="15"/>
      <c r="BT153" s="15"/>
      <c r="BU153" s="15"/>
      <c r="BV153" s="15"/>
      <c r="BW153" s="15"/>
      <c r="BX153" s="15"/>
      <c r="BY153" s="15"/>
      <c r="BZ153" s="15"/>
      <c r="CA153" s="15"/>
      <c r="CD153" s="15"/>
      <c r="CE153" s="15"/>
      <c r="CF153" s="15"/>
      <c r="CG153" s="15"/>
      <c r="CH153" s="15"/>
      <c r="CI153" s="15"/>
      <c r="CJ153" s="15"/>
      <c r="CK153" s="15"/>
      <c r="CN153" s="15"/>
      <c r="CO153" s="15"/>
      <c r="CP153" s="15"/>
      <c r="CQ153" s="15"/>
      <c r="CR153" s="15"/>
      <c r="CS153" s="15"/>
      <c r="CT153" s="15"/>
      <c r="CU153" s="15"/>
      <c r="CX153" s="15"/>
      <c r="CY153" s="15"/>
      <c r="CZ153" s="15"/>
      <c r="DA153" s="15"/>
      <c r="DB153" s="15"/>
      <c r="DC153" s="15"/>
      <c r="DD153" s="15"/>
      <c r="DE153" s="15"/>
      <c r="DH153" s="15"/>
      <c r="DI153" s="15"/>
      <c r="DJ153" s="15"/>
      <c r="DK153" s="15"/>
      <c r="DL153" s="15"/>
      <c r="DM153" s="15"/>
      <c r="DN153" s="15"/>
      <c r="DO153" s="15"/>
      <c r="DR153" s="15"/>
      <c r="DS153" s="15"/>
      <c r="DT153" s="15"/>
      <c r="DU153" s="15"/>
      <c r="DV153" s="15"/>
      <c r="DW153" s="15"/>
      <c r="DX153" s="15"/>
      <c r="DY153" s="15"/>
      <c r="EB153" s="15"/>
      <c r="EC153" s="15"/>
      <c r="ED153" s="15"/>
      <c r="EE153" s="15"/>
      <c r="EF153" s="15"/>
      <c r="EG153" s="15"/>
      <c r="EH153" s="15"/>
      <c r="EI153" s="15"/>
      <c r="EL153" s="15"/>
      <c r="EM153" s="15"/>
      <c r="EN153" s="15"/>
      <c r="EO153" s="15"/>
      <c r="EP153" s="15"/>
      <c r="EQ153" s="15"/>
      <c r="ER153" s="15"/>
      <c r="ES153" s="15"/>
      <c r="EV153" s="15"/>
      <c r="EW153" s="15"/>
      <c r="EX153" s="15"/>
      <c r="EY153" s="15"/>
      <c r="EZ153" s="15"/>
      <c r="FA153" s="15"/>
      <c r="FB153" s="15"/>
      <c r="FC153" s="15"/>
      <c r="FF153" s="15"/>
      <c r="FG153" s="15"/>
      <c r="FH153" s="15"/>
      <c r="FI153" s="15"/>
      <c r="FJ153" s="15"/>
      <c r="FK153" s="15"/>
      <c r="FL153" s="15"/>
      <c r="FM153" s="15"/>
      <c r="FP153" s="15"/>
      <c r="FQ153" s="15"/>
      <c r="FR153" s="15"/>
      <c r="FS153" s="15"/>
      <c r="FT153" s="15"/>
      <c r="FU153" s="15"/>
      <c r="FV153" s="15"/>
      <c r="FW153" s="15"/>
      <c r="FZ153" s="15"/>
      <c r="GA153" s="15"/>
      <c r="GB153" s="15"/>
      <c r="GC153" s="15"/>
      <c r="GD153" s="15"/>
      <c r="GE153" s="15"/>
      <c r="GF153" s="15"/>
      <c r="GG153" s="15"/>
      <c r="GJ153" s="15"/>
      <c r="GK153" s="15"/>
      <c r="GL153" s="15"/>
      <c r="GM153" s="15"/>
      <c r="GN153" s="15"/>
      <c r="GO153" s="15"/>
      <c r="GP153" s="15"/>
      <c r="GQ153" s="15"/>
      <c r="GT153" s="15"/>
      <c r="GU153" s="15"/>
      <c r="GV153" s="15"/>
      <c r="GW153" s="15"/>
      <c r="GX153" s="15"/>
      <c r="GY153" s="15"/>
      <c r="GZ153" s="15"/>
      <c r="HA153" s="15"/>
      <c r="HD153" s="15"/>
      <c r="HE153" s="15"/>
      <c r="HF153" s="15"/>
      <c r="HG153" s="15"/>
      <c r="HH153" s="15"/>
      <c r="HI153" s="15"/>
      <c r="HJ153" s="15"/>
      <c r="HK153" s="15"/>
      <c r="HN153" s="15"/>
      <c r="HO153" s="15"/>
      <c r="HP153" s="15"/>
      <c r="HQ153" s="15"/>
      <c r="HR153" s="15"/>
      <c r="HS153" s="15"/>
      <c r="HT153" s="15"/>
      <c r="HU153" s="15"/>
      <c r="HX153" s="15"/>
      <c r="HY153" s="15"/>
      <c r="HZ153" s="15"/>
      <c r="IA153" s="15"/>
      <c r="IB153" s="15"/>
      <c r="IC153" s="15"/>
      <c r="ID153" s="15"/>
      <c r="IE153" s="15"/>
      <c r="IH153" s="15"/>
      <c r="II153" s="15"/>
      <c r="IJ153" s="15"/>
      <c r="IK153" s="15"/>
      <c r="IL153" s="15"/>
      <c r="IM153" s="15"/>
      <c r="IN153" s="15"/>
      <c r="IO153" s="15"/>
      <c r="IR153" s="15"/>
      <c r="IS153" s="15"/>
      <c r="IT153" s="15"/>
      <c r="IU153" s="15"/>
      <c r="IV153" s="15"/>
      <c r="IW153" s="15"/>
      <c r="IX153" s="15"/>
      <c r="IY153" s="15"/>
      <c r="JB153" s="15"/>
      <c r="JC153" s="15"/>
      <c r="JD153" s="15"/>
      <c r="JE153" s="15"/>
      <c r="JF153" s="15"/>
      <c r="JG153" s="15"/>
      <c r="JH153" s="15"/>
      <c r="JI153" s="15"/>
      <c r="JL153" s="15"/>
      <c r="JM153" s="15"/>
      <c r="JN153" s="15"/>
      <c r="JO153" s="15"/>
      <c r="JP153" s="15"/>
      <c r="JQ153" s="15"/>
      <c r="JR153" s="15"/>
      <c r="JS153" s="15"/>
      <c r="JV153" s="15"/>
      <c r="JW153" s="15"/>
      <c r="JX153" s="15"/>
      <c r="JY153" s="15"/>
      <c r="JZ153" s="15"/>
      <c r="KA153" s="15"/>
      <c r="KB153" s="15"/>
      <c r="KC153" s="15"/>
      <c r="KF153" s="15"/>
      <c r="KG153" s="15"/>
      <c r="KH153" s="15"/>
      <c r="KI153" s="15"/>
      <c r="KJ153" s="15"/>
      <c r="KK153" s="15"/>
      <c r="KL153" s="15"/>
      <c r="KM153" s="15"/>
      <c r="KP153" s="15"/>
      <c r="KQ153" s="15"/>
      <c r="KR153" s="15"/>
      <c r="KS153" s="15"/>
      <c r="KT153" s="15"/>
      <c r="KU153" s="15"/>
      <c r="KV153" s="15"/>
      <c r="KW153" s="15"/>
      <c r="KZ153" s="15"/>
      <c r="LA153" s="15"/>
    </row>
    <row r="154" spans="1:313" x14ac:dyDescent="0.25">
      <c r="A154" s="15"/>
      <c r="B154" s="15"/>
      <c r="C154" s="15"/>
      <c r="D154" s="15"/>
      <c r="E154" s="15"/>
      <c r="F154" s="28"/>
      <c r="G154" s="28"/>
      <c r="H154" s="15"/>
      <c r="I154" s="15"/>
      <c r="L154" s="15"/>
      <c r="M154" s="15"/>
      <c r="N154" s="15"/>
      <c r="O154" s="15"/>
      <c r="P154" s="28"/>
      <c r="Q154" s="28"/>
      <c r="R154" s="15"/>
      <c r="S154" s="15"/>
      <c r="V154" s="15"/>
      <c r="W154" s="15"/>
      <c r="X154" s="15"/>
      <c r="Y154" s="15"/>
      <c r="Z154" s="28"/>
      <c r="AA154" s="28"/>
      <c r="AB154" s="15"/>
      <c r="AC154" s="15"/>
      <c r="AF154" s="15"/>
      <c r="AG154" s="15"/>
      <c r="AH154" s="15"/>
      <c r="AI154" s="15"/>
      <c r="AJ154" s="28"/>
      <c r="AK154" s="28"/>
      <c r="AL154" s="15"/>
      <c r="AM154" s="15"/>
      <c r="AP154" s="15"/>
      <c r="AQ154" s="15"/>
      <c r="AR154" s="15"/>
      <c r="AS154" s="15"/>
      <c r="AT154" s="28"/>
      <c r="AU154" s="28"/>
      <c r="AV154" s="15"/>
      <c r="AW154" s="15"/>
      <c r="AZ154" s="15"/>
      <c r="BA154" s="15"/>
      <c r="BB154" s="15"/>
      <c r="BC154" s="15"/>
      <c r="BD154" s="28"/>
      <c r="BE154" s="28"/>
      <c r="BF154" s="15"/>
      <c r="BG154" s="15"/>
      <c r="BJ154" s="15"/>
      <c r="BK154" s="15"/>
      <c r="BL154" s="15"/>
      <c r="BM154" s="15"/>
      <c r="BN154" s="28"/>
      <c r="BO154" s="28"/>
      <c r="BP154" s="15"/>
      <c r="BQ154" s="15"/>
      <c r="BT154" s="15"/>
      <c r="BU154" s="15"/>
      <c r="BV154" s="15"/>
      <c r="BW154" s="15"/>
      <c r="BX154" s="28"/>
      <c r="BY154" s="28"/>
      <c r="BZ154" s="15"/>
      <c r="CA154" s="15"/>
      <c r="CD154" s="15"/>
      <c r="CE154" s="15"/>
      <c r="CF154" s="15"/>
      <c r="CG154" s="15"/>
      <c r="CH154" s="28"/>
      <c r="CI154" s="28"/>
      <c r="CJ154" s="15"/>
      <c r="CK154" s="15"/>
      <c r="CN154" s="15"/>
      <c r="CO154" s="15"/>
      <c r="CP154" s="15"/>
      <c r="CQ154" s="15"/>
      <c r="CR154" s="28"/>
      <c r="CS154" s="28"/>
      <c r="CT154" s="15"/>
      <c r="CU154" s="15"/>
      <c r="CX154" s="15"/>
      <c r="CY154" s="15"/>
      <c r="CZ154" s="15"/>
      <c r="DA154" s="15"/>
      <c r="DB154" s="28"/>
      <c r="DC154" s="28"/>
      <c r="DD154" s="15"/>
      <c r="DE154" s="15"/>
      <c r="DH154" s="15"/>
      <c r="DI154" s="15"/>
      <c r="DJ154" s="15"/>
      <c r="DK154" s="15"/>
      <c r="DL154" s="28"/>
      <c r="DM154" s="28"/>
      <c r="DN154" s="15"/>
      <c r="DO154" s="15"/>
      <c r="DR154" s="15"/>
      <c r="DS154" s="15"/>
      <c r="DT154" s="15"/>
      <c r="DU154" s="15"/>
      <c r="DV154" s="28"/>
      <c r="DW154" s="28"/>
      <c r="DX154" s="15"/>
      <c r="DY154" s="15"/>
      <c r="EB154" s="15"/>
      <c r="EC154" s="15"/>
      <c r="ED154" s="15"/>
      <c r="EE154" s="15"/>
      <c r="EF154" s="28"/>
      <c r="EG154" s="28"/>
      <c r="EH154" s="15"/>
      <c r="EI154" s="15"/>
      <c r="EL154" s="15"/>
      <c r="EM154" s="15"/>
      <c r="EN154" s="15"/>
      <c r="EO154" s="15"/>
      <c r="EP154" s="28"/>
      <c r="EQ154" s="28"/>
      <c r="ER154" s="15"/>
      <c r="ES154" s="15"/>
      <c r="EV154" s="15"/>
      <c r="EW154" s="15"/>
      <c r="EX154" s="15"/>
      <c r="EY154" s="15"/>
      <c r="EZ154" s="28"/>
      <c r="FA154" s="28"/>
      <c r="FB154" s="15"/>
      <c r="FC154" s="15"/>
      <c r="FF154" s="15"/>
      <c r="FG154" s="15"/>
      <c r="FH154" s="15"/>
      <c r="FI154" s="15"/>
      <c r="FJ154" s="28"/>
      <c r="FK154" s="28"/>
      <c r="FL154" s="15"/>
      <c r="FM154" s="15"/>
      <c r="FP154" s="15"/>
      <c r="FQ154" s="15"/>
      <c r="FR154" s="15"/>
      <c r="FS154" s="15"/>
      <c r="FT154" s="28"/>
      <c r="FU154" s="28"/>
      <c r="FV154" s="15"/>
      <c r="FW154" s="15"/>
      <c r="FZ154" s="15"/>
      <c r="GA154" s="15"/>
      <c r="GB154" s="15"/>
      <c r="GC154" s="15"/>
      <c r="GD154" s="28"/>
      <c r="GE154" s="28"/>
      <c r="GF154" s="15"/>
      <c r="GG154" s="15"/>
      <c r="GJ154" s="15"/>
      <c r="GK154" s="15"/>
      <c r="GL154" s="15"/>
      <c r="GM154" s="15"/>
      <c r="GN154" s="28"/>
      <c r="GO154" s="28"/>
      <c r="GP154" s="15"/>
      <c r="GQ154" s="15"/>
      <c r="GT154" s="15"/>
      <c r="GU154" s="15"/>
      <c r="GV154" s="15"/>
      <c r="GW154" s="15"/>
      <c r="GX154" s="28"/>
      <c r="GY154" s="28"/>
      <c r="GZ154" s="15"/>
      <c r="HA154" s="15"/>
      <c r="HD154" s="15"/>
      <c r="HE154" s="15"/>
      <c r="HF154" s="15"/>
      <c r="HG154" s="15"/>
      <c r="HH154" s="28"/>
      <c r="HI154" s="28"/>
      <c r="HJ154" s="15"/>
      <c r="HK154" s="15"/>
      <c r="HN154" s="15"/>
      <c r="HO154" s="15"/>
      <c r="HP154" s="15"/>
      <c r="HQ154" s="15"/>
      <c r="HR154" s="28"/>
      <c r="HS154" s="28"/>
      <c r="HT154" s="15"/>
      <c r="HU154" s="15"/>
      <c r="HX154" s="15"/>
      <c r="HY154" s="15"/>
      <c r="HZ154" s="15"/>
      <c r="IA154" s="15"/>
      <c r="IB154" s="28"/>
      <c r="IC154" s="28"/>
      <c r="ID154" s="15"/>
      <c r="IE154" s="15"/>
      <c r="IH154" s="15"/>
      <c r="II154" s="15"/>
      <c r="IJ154" s="15"/>
      <c r="IK154" s="15"/>
      <c r="IL154" s="28"/>
      <c r="IM154" s="28"/>
      <c r="IN154" s="15"/>
      <c r="IO154" s="15"/>
      <c r="IR154" s="15"/>
      <c r="IS154" s="15"/>
      <c r="IT154" s="15"/>
      <c r="IU154" s="15"/>
      <c r="IV154" s="28"/>
      <c r="IW154" s="28"/>
      <c r="IX154" s="15"/>
      <c r="IY154" s="15"/>
      <c r="JB154" s="15"/>
      <c r="JC154" s="15"/>
      <c r="JD154" s="15"/>
      <c r="JE154" s="15"/>
      <c r="JF154" s="28"/>
      <c r="JG154" s="28"/>
      <c r="JH154" s="15"/>
      <c r="JI154" s="15"/>
      <c r="JL154" s="15"/>
      <c r="JM154" s="15"/>
      <c r="JN154" s="15"/>
      <c r="JO154" s="15"/>
      <c r="JP154" s="28"/>
      <c r="JQ154" s="28"/>
      <c r="JR154" s="15"/>
      <c r="JS154" s="15"/>
      <c r="JV154" s="15"/>
      <c r="JW154" s="15"/>
      <c r="JX154" s="15"/>
      <c r="JY154" s="15"/>
      <c r="JZ154" s="28"/>
      <c r="KA154" s="28"/>
      <c r="KB154" s="15"/>
      <c r="KC154" s="15"/>
      <c r="KF154" s="15"/>
      <c r="KG154" s="15"/>
      <c r="KH154" s="15"/>
      <c r="KI154" s="15"/>
      <c r="KJ154" s="28"/>
      <c r="KK154" s="28"/>
      <c r="KL154" s="15"/>
      <c r="KM154" s="15"/>
      <c r="KP154" s="15"/>
      <c r="KQ154" s="15"/>
      <c r="KR154" s="15"/>
      <c r="KS154" s="15"/>
      <c r="KT154" s="28"/>
      <c r="KU154" s="28"/>
      <c r="KV154" s="15"/>
      <c r="KW154" s="15"/>
      <c r="KZ154" s="15"/>
      <c r="LA154" s="15"/>
    </row>
    <row r="155" spans="1:313" x14ac:dyDescent="0.25">
      <c r="A155" s="15"/>
      <c r="B155" s="15"/>
      <c r="C155" s="15"/>
      <c r="D155" s="15"/>
      <c r="E155" s="15"/>
      <c r="F155" s="15"/>
      <c r="G155" s="15"/>
      <c r="H155" s="15"/>
      <c r="I155" s="15"/>
      <c r="L155" s="15"/>
      <c r="M155" s="15"/>
      <c r="N155" s="15"/>
      <c r="O155" s="15"/>
      <c r="P155" s="15"/>
      <c r="Q155" s="15"/>
      <c r="R155" s="15"/>
      <c r="S155" s="15"/>
      <c r="V155" s="15"/>
      <c r="W155" s="15"/>
      <c r="X155" s="15"/>
      <c r="Y155" s="15"/>
      <c r="Z155" s="15"/>
      <c r="AA155" s="15"/>
      <c r="AB155" s="15"/>
      <c r="AC155" s="15"/>
      <c r="AF155" s="15"/>
      <c r="AG155" s="15"/>
      <c r="AH155" s="15"/>
      <c r="AI155" s="15"/>
      <c r="AJ155" s="15"/>
      <c r="AK155" s="15"/>
      <c r="AL155" s="15"/>
      <c r="AM155" s="15"/>
      <c r="AP155" s="15"/>
      <c r="AQ155" s="15"/>
      <c r="AR155" s="15"/>
      <c r="AS155" s="15"/>
      <c r="AT155" s="15"/>
      <c r="AU155" s="15"/>
      <c r="AV155" s="15"/>
      <c r="AW155" s="15"/>
      <c r="AZ155" s="15"/>
      <c r="BA155" s="15"/>
      <c r="BB155" s="15"/>
      <c r="BC155" s="15"/>
      <c r="BD155" s="15"/>
      <c r="BE155" s="15"/>
      <c r="BF155" s="15"/>
      <c r="BG155" s="15"/>
      <c r="BJ155" s="15"/>
      <c r="BK155" s="15"/>
      <c r="BL155" s="15"/>
      <c r="BM155" s="15"/>
      <c r="BN155" s="15"/>
      <c r="BO155" s="15"/>
      <c r="BP155" s="15"/>
      <c r="BQ155" s="15"/>
      <c r="BT155" s="15"/>
      <c r="BU155" s="15"/>
      <c r="BV155" s="15"/>
      <c r="BW155" s="15"/>
      <c r="BX155" s="15"/>
      <c r="BY155" s="15"/>
      <c r="BZ155" s="15"/>
      <c r="CA155" s="15"/>
      <c r="CD155" s="15"/>
      <c r="CE155" s="15"/>
      <c r="CF155" s="15"/>
      <c r="CG155" s="15"/>
      <c r="CH155" s="15"/>
      <c r="CI155" s="15"/>
      <c r="CJ155" s="15"/>
      <c r="CK155" s="15"/>
      <c r="CN155" s="15"/>
      <c r="CO155" s="15"/>
      <c r="CP155" s="15"/>
      <c r="CQ155" s="15"/>
      <c r="CR155" s="15"/>
      <c r="CS155" s="15"/>
      <c r="CT155" s="15"/>
      <c r="CU155" s="15"/>
      <c r="CX155" s="15"/>
      <c r="CY155" s="15"/>
      <c r="CZ155" s="15"/>
      <c r="DA155" s="15"/>
      <c r="DB155" s="15"/>
      <c r="DC155" s="15"/>
      <c r="DD155" s="15"/>
      <c r="DE155" s="15"/>
      <c r="DH155" s="15"/>
      <c r="DI155" s="15"/>
      <c r="DJ155" s="15"/>
      <c r="DK155" s="15"/>
      <c r="DL155" s="15"/>
      <c r="DM155" s="15"/>
      <c r="DN155" s="15"/>
      <c r="DO155" s="15"/>
      <c r="DR155" s="15"/>
      <c r="DS155" s="15"/>
      <c r="DT155" s="15"/>
      <c r="DU155" s="15"/>
      <c r="DV155" s="15"/>
      <c r="DW155" s="15"/>
      <c r="DX155" s="15"/>
      <c r="DY155" s="15"/>
      <c r="EB155" s="15"/>
      <c r="EC155" s="15"/>
      <c r="ED155" s="15"/>
      <c r="EE155" s="15"/>
      <c r="EF155" s="15"/>
      <c r="EG155" s="15"/>
      <c r="EH155" s="15"/>
      <c r="EI155" s="15"/>
      <c r="EL155" s="15"/>
      <c r="EM155" s="15"/>
      <c r="EN155" s="15"/>
      <c r="EO155" s="15"/>
      <c r="EP155" s="15"/>
      <c r="EQ155" s="15"/>
      <c r="ER155" s="15"/>
      <c r="ES155" s="15"/>
      <c r="EV155" s="15"/>
      <c r="EW155" s="15"/>
      <c r="EX155" s="15"/>
      <c r="EY155" s="15"/>
      <c r="EZ155" s="15"/>
      <c r="FA155" s="15"/>
      <c r="FB155" s="15"/>
      <c r="FC155" s="15"/>
      <c r="FF155" s="15"/>
      <c r="FG155" s="15"/>
      <c r="FH155" s="15"/>
      <c r="FI155" s="15"/>
      <c r="FJ155" s="15"/>
      <c r="FK155" s="15"/>
      <c r="FL155" s="15"/>
      <c r="FM155" s="15"/>
      <c r="FP155" s="15"/>
      <c r="FQ155" s="15"/>
      <c r="FR155" s="15"/>
      <c r="FS155" s="15"/>
      <c r="FT155" s="15"/>
      <c r="FU155" s="15"/>
      <c r="FV155" s="15"/>
      <c r="FW155" s="15"/>
      <c r="FZ155" s="15"/>
      <c r="GA155" s="15"/>
      <c r="GB155" s="15"/>
      <c r="GC155" s="15"/>
      <c r="GD155" s="15"/>
      <c r="GE155" s="15"/>
      <c r="GF155" s="15"/>
      <c r="GG155" s="15"/>
      <c r="GJ155" s="15"/>
      <c r="GK155" s="15"/>
      <c r="GL155" s="15"/>
      <c r="GM155" s="15"/>
      <c r="GN155" s="15"/>
      <c r="GO155" s="15"/>
      <c r="GP155" s="15"/>
      <c r="GQ155" s="15"/>
      <c r="GT155" s="15"/>
      <c r="GU155" s="15"/>
      <c r="GV155" s="15"/>
      <c r="GW155" s="15"/>
      <c r="GX155" s="15"/>
      <c r="GY155" s="15"/>
      <c r="GZ155" s="15"/>
      <c r="HA155" s="15"/>
      <c r="HD155" s="15"/>
      <c r="HE155" s="15"/>
      <c r="HF155" s="15"/>
      <c r="HG155" s="15"/>
      <c r="HH155" s="15"/>
      <c r="HI155" s="15"/>
      <c r="HJ155" s="15"/>
      <c r="HK155" s="15"/>
      <c r="HN155" s="15"/>
      <c r="HO155" s="15"/>
      <c r="HP155" s="15"/>
      <c r="HQ155" s="15"/>
      <c r="HR155" s="15"/>
      <c r="HS155" s="15"/>
      <c r="HT155" s="15"/>
      <c r="HU155" s="15"/>
      <c r="HX155" s="15"/>
      <c r="HY155" s="15"/>
      <c r="HZ155" s="15"/>
      <c r="IA155" s="15"/>
      <c r="IB155" s="15"/>
      <c r="IC155" s="15"/>
      <c r="ID155" s="15"/>
      <c r="IE155" s="15"/>
      <c r="IH155" s="15"/>
      <c r="II155" s="15"/>
      <c r="IJ155" s="15"/>
      <c r="IK155" s="15"/>
      <c r="IL155" s="15"/>
      <c r="IM155" s="15"/>
      <c r="IN155" s="15"/>
      <c r="IO155" s="15"/>
      <c r="IR155" s="15"/>
      <c r="IS155" s="15"/>
      <c r="IT155" s="15"/>
      <c r="IU155" s="15"/>
      <c r="IV155" s="15"/>
      <c r="IW155" s="15"/>
      <c r="IX155" s="15"/>
      <c r="IY155" s="15"/>
      <c r="JB155" s="15"/>
      <c r="JC155" s="15"/>
      <c r="JD155" s="15"/>
      <c r="JE155" s="15"/>
      <c r="JF155" s="15"/>
      <c r="JG155" s="15"/>
      <c r="JH155" s="15"/>
      <c r="JI155" s="15"/>
      <c r="JL155" s="15"/>
      <c r="JM155" s="15"/>
      <c r="JN155" s="15"/>
      <c r="JO155" s="15"/>
      <c r="JP155" s="15"/>
      <c r="JQ155" s="15"/>
      <c r="JR155" s="15"/>
      <c r="JS155" s="15"/>
      <c r="JV155" s="15"/>
      <c r="JW155" s="15"/>
      <c r="JX155" s="15"/>
      <c r="JY155" s="15"/>
      <c r="JZ155" s="15"/>
      <c r="KA155" s="15"/>
      <c r="KB155" s="15"/>
      <c r="KC155" s="15"/>
      <c r="KF155" s="15"/>
      <c r="KG155" s="15"/>
      <c r="KH155" s="15"/>
      <c r="KI155" s="15"/>
      <c r="KJ155" s="15"/>
      <c r="KK155" s="15"/>
      <c r="KL155" s="15"/>
      <c r="KM155" s="15"/>
      <c r="KP155" s="15"/>
      <c r="KQ155" s="15"/>
      <c r="KR155" s="15"/>
      <c r="KS155" s="15"/>
      <c r="KT155" s="15"/>
      <c r="KU155" s="15"/>
      <c r="KV155" s="15"/>
      <c r="KW155" s="15"/>
      <c r="KZ155" s="15"/>
      <c r="LA155" s="15"/>
    </row>
    <row r="156" spans="1:313" x14ac:dyDescent="0.25">
      <c r="A156" s="15"/>
      <c r="B156" s="15"/>
      <c r="C156" s="15"/>
      <c r="D156" s="15"/>
      <c r="E156" s="15"/>
      <c r="F156" s="15"/>
      <c r="G156" s="15"/>
      <c r="H156" s="15"/>
      <c r="I156" s="15"/>
      <c r="L156" s="15"/>
      <c r="M156" s="15"/>
      <c r="N156" s="15"/>
      <c r="O156" s="15"/>
      <c r="P156" s="15"/>
      <c r="Q156" s="15"/>
      <c r="R156" s="15"/>
      <c r="S156" s="15"/>
      <c r="V156" s="15"/>
      <c r="W156" s="15"/>
      <c r="X156" s="15"/>
      <c r="Y156" s="15"/>
      <c r="Z156" s="15"/>
      <c r="AA156" s="15"/>
      <c r="AB156" s="15"/>
      <c r="AC156" s="15"/>
      <c r="AF156" s="15"/>
      <c r="AG156" s="15"/>
      <c r="AH156" s="15"/>
      <c r="AI156" s="15"/>
      <c r="AJ156" s="15"/>
      <c r="AK156" s="15"/>
      <c r="AL156" s="15"/>
      <c r="AM156" s="15"/>
      <c r="AP156" s="15"/>
      <c r="AQ156" s="15"/>
      <c r="AR156" s="15"/>
      <c r="AS156" s="15"/>
      <c r="AT156" s="15"/>
      <c r="AU156" s="15"/>
      <c r="AV156" s="15"/>
      <c r="AW156" s="15"/>
      <c r="AZ156" s="15"/>
      <c r="BA156" s="15"/>
      <c r="BB156" s="15"/>
      <c r="BC156" s="15"/>
      <c r="BD156" s="15"/>
      <c r="BE156" s="15"/>
      <c r="BF156" s="15"/>
      <c r="BG156" s="15"/>
      <c r="BJ156" s="15"/>
      <c r="BK156" s="15"/>
      <c r="BL156" s="15"/>
      <c r="BM156" s="15"/>
      <c r="BN156" s="15"/>
      <c r="BO156" s="15"/>
      <c r="BP156" s="15"/>
      <c r="BQ156" s="15"/>
      <c r="BT156" s="15"/>
      <c r="BU156" s="15"/>
      <c r="BV156" s="15"/>
      <c r="BW156" s="15"/>
      <c r="BX156" s="15"/>
      <c r="BY156" s="15"/>
      <c r="BZ156" s="15"/>
      <c r="CA156" s="15"/>
      <c r="CD156" s="15"/>
      <c r="CE156" s="15"/>
      <c r="CF156" s="15"/>
      <c r="CG156" s="15"/>
      <c r="CH156" s="15"/>
      <c r="CI156" s="15"/>
      <c r="CJ156" s="15"/>
      <c r="CK156" s="15"/>
      <c r="CN156" s="15"/>
      <c r="CO156" s="15"/>
      <c r="CP156" s="15"/>
      <c r="CQ156" s="15"/>
      <c r="CR156" s="15"/>
      <c r="CS156" s="15"/>
      <c r="CT156" s="15"/>
      <c r="CU156" s="15"/>
      <c r="CX156" s="15"/>
      <c r="CY156" s="15"/>
      <c r="CZ156" s="15"/>
      <c r="DA156" s="15"/>
      <c r="DB156" s="15"/>
      <c r="DC156" s="15"/>
      <c r="DD156" s="15"/>
      <c r="DE156" s="15"/>
      <c r="DH156" s="15"/>
      <c r="DI156" s="15"/>
      <c r="DJ156" s="15"/>
      <c r="DK156" s="15"/>
      <c r="DL156" s="15"/>
      <c r="DM156" s="15"/>
      <c r="DN156" s="15"/>
      <c r="DO156" s="15"/>
      <c r="DR156" s="15"/>
      <c r="DS156" s="15"/>
      <c r="DT156" s="15"/>
      <c r="DU156" s="15"/>
      <c r="DV156" s="15"/>
      <c r="DW156" s="15"/>
      <c r="DX156" s="15"/>
      <c r="DY156" s="15"/>
      <c r="EB156" s="15"/>
      <c r="EC156" s="15"/>
      <c r="ED156" s="15"/>
      <c r="EE156" s="15"/>
      <c r="EF156" s="15"/>
      <c r="EG156" s="15"/>
      <c r="EH156" s="15"/>
      <c r="EI156" s="15"/>
      <c r="EL156" s="15"/>
      <c r="EM156" s="15"/>
      <c r="EN156" s="15"/>
      <c r="EO156" s="15"/>
      <c r="EP156" s="15"/>
      <c r="EQ156" s="15"/>
      <c r="ER156" s="15"/>
      <c r="ES156" s="15"/>
      <c r="EV156" s="15"/>
      <c r="EW156" s="15"/>
      <c r="EX156" s="15"/>
      <c r="EY156" s="15"/>
      <c r="EZ156" s="15"/>
      <c r="FA156" s="15"/>
      <c r="FB156" s="15"/>
      <c r="FC156" s="15"/>
      <c r="FF156" s="15"/>
      <c r="FG156" s="15"/>
      <c r="FH156" s="15"/>
      <c r="FI156" s="15"/>
      <c r="FJ156" s="15"/>
      <c r="FK156" s="15"/>
      <c r="FL156" s="15"/>
      <c r="FM156" s="15"/>
      <c r="FP156" s="15"/>
      <c r="FQ156" s="15"/>
      <c r="FR156" s="15"/>
      <c r="FS156" s="15"/>
      <c r="FT156" s="15"/>
      <c r="FU156" s="15"/>
      <c r="FV156" s="15"/>
      <c r="FW156" s="15"/>
      <c r="FZ156" s="15"/>
      <c r="GA156" s="15"/>
      <c r="GB156" s="15"/>
      <c r="GC156" s="15"/>
      <c r="GD156" s="15"/>
      <c r="GE156" s="15"/>
      <c r="GF156" s="15"/>
      <c r="GG156" s="15"/>
      <c r="GJ156" s="15"/>
      <c r="GK156" s="15"/>
      <c r="GL156" s="15"/>
      <c r="GM156" s="15"/>
      <c r="GN156" s="15"/>
      <c r="GO156" s="15"/>
      <c r="GP156" s="15"/>
      <c r="GQ156" s="15"/>
      <c r="GT156" s="15"/>
      <c r="GU156" s="15"/>
      <c r="GV156" s="15"/>
      <c r="GW156" s="15"/>
      <c r="GX156" s="15"/>
      <c r="GY156" s="15"/>
      <c r="GZ156" s="15"/>
      <c r="HA156" s="15"/>
      <c r="HD156" s="15"/>
      <c r="HE156" s="15"/>
      <c r="HF156" s="15"/>
      <c r="HG156" s="15"/>
      <c r="HH156" s="15"/>
      <c r="HI156" s="15"/>
      <c r="HJ156" s="15"/>
      <c r="HK156" s="15"/>
      <c r="HN156" s="15"/>
      <c r="HO156" s="15"/>
      <c r="HP156" s="15"/>
      <c r="HQ156" s="15"/>
      <c r="HR156" s="15"/>
      <c r="HS156" s="15"/>
      <c r="HT156" s="15"/>
      <c r="HU156" s="15"/>
      <c r="HX156" s="15"/>
      <c r="HY156" s="15"/>
      <c r="HZ156" s="15"/>
      <c r="IA156" s="15"/>
      <c r="IB156" s="15"/>
      <c r="IC156" s="15"/>
      <c r="ID156" s="15"/>
      <c r="IE156" s="15"/>
      <c r="IH156" s="15"/>
      <c r="II156" s="15"/>
      <c r="IJ156" s="15"/>
      <c r="IK156" s="15"/>
      <c r="IL156" s="15"/>
      <c r="IM156" s="15"/>
      <c r="IN156" s="15"/>
      <c r="IO156" s="15"/>
      <c r="IR156" s="15"/>
      <c r="IS156" s="15"/>
      <c r="IT156" s="15"/>
      <c r="IU156" s="15"/>
      <c r="IV156" s="15"/>
      <c r="IW156" s="15"/>
      <c r="IX156" s="15"/>
      <c r="IY156" s="15"/>
      <c r="JB156" s="15"/>
      <c r="JC156" s="15"/>
      <c r="JD156" s="15"/>
      <c r="JE156" s="15"/>
      <c r="JF156" s="15"/>
      <c r="JG156" s="15"/>
      <c r="JH156" s="15"/>
      <c r="JI156" s="15"/>
      <c r="JL156" s="15"/>
      <c r="JM156" s="15"/>
      <c r="JN156" s="15"/>
      <c r="JO156" s="15"/>
      <c r="JP156" s="15"/>
      <c r="JQ156" s="15"/>
      <c r="JR156" s="15"/>
      <c r="JS156" s="15"/>
      <c r="JV156" s="15"/>
      <c r="JW156" s="15"/>
      <c r="JX156" s="15"/>
      <c r="JY156" s="15"/>
      <c r="JZ156" s="15"/>
      <c r="KA156" s="15"/>
      <c r="KB156" s="15"/>
      <c r="KC156" s="15"/>
      <c r="KF156" s="15"/>
      <c r="KG156" s="15"/>
      <c r="KH156" s="15"/>
      <c r="KI156" s="15"/>
      <c r="KJ156" s="15"/>
      <c r="KK156" s="15"/>
      <c r="KL156" s="15"/>
      <c r="KM156" s="15"/>
      <c r="KP156" s="15"/>
      <c r="KQ156" s="15"/>
      <c r="KR156" s="15"/>
      <c r="KS156" s="15"/>
      <c r="KT156" s="15"/>
      <c r="KU156" s="15"/>
      <c r="KV156" s="15"/>
      <c r="KW156" s="15"/>
      <c r="KZ156" s="15"/>
      <c r="LA156" s="15"/>
    </row>
    <row r="157" spans="1:313" x14ac:dyDescent="0.25">
      <c r="A157" s="15"/>
      <c r="B157" s="15"/>
      <c r="C157" s="15"/>
      <c r="D157" s="15"/>
      <c r="E157" s="15"/>
      <c r="F157" s="15"/>
      <c r="G157" s="15"/>
      <c r="H157" s="15"/>
      <c r="I157" s="15"/>
      <c r="L157" s="15"/>
      <c r="M157" s="15"/>
      <c r="N157" s="15"/>
      <c r="O157" s="15"/>
      <c r="P157" s="15"/>
      <c r="Q157" s="15"/>
      <c r="R157" s="15"/>
      <c r="S157" s="15"/>
      <c r="V157" s="15"/>
      <c r="W157" s="15"/>
      <c r="X157" s="15"/>
      <c r="Y157" s="15"/>
      <c r="Z157" s="15"/>
      <c r="AA157" s="15"/>
      <c r="AB157" s="15"/>
      <c r="AC157" s="15"/>
      <c r="AF157" s="15"/>
      <c r="AG157" s="15"/>
      <c r="AH157" s="15"/>
      <c r="AI157" s="15"/>
      <c r="AJ157" s="15"/>
      <c r="AK157" s="15"/>
      <c r="AL157" s="15"/>
      <c r="AM157" s="15"/>
      <c r="AP157" s="15"/>
      <c r="AQ157" s="15"/>
      <c r="AR157" s="15"/>
      <c r="AS157" s="15"/>
      <c r="AT157" s="15"/>
      <c r="AU157" s="15"/>
      <c r="AV157" s="15"/>
      <c r="AW157" s="15"/>
      <c r="AZ157" s="15"/>
      <c r="BA157" s="15"/>
      <c r="BB157" s="15"/>
      <c r="BC157" s="15"/>
      <c r="BD157" s="15"/>
      <c r="BE157" s="15"/>
      <c r="BF157" s="15"/>
      <c r="BG157" s="15"/>
      <c r="BJ157" s="15"/>
      <c r="BK157" s="15"/>
      <c r="BL157" s="15"/>
      <c r="BM157" s="15"/>
      <c r="BN157" s="15"/>
      <c r="BO157" s="15"/>
      <c r="BP157" s="15"/>
      <c r="BQ157" s="15"/>
      <c r="BT157" s="15"/>
      <c r="BU157" s="15"/>
      <c r="BV157" s="15"/>
      <c r="BW157" s="15"/>
      <c r="BX157" s="15"/>
      <c r="BY157" s="15"/>
      <c r="BZ157" s="15"/>
      <c r="CA157" s="15"/>
      <c r="CD157" s="15"/>
      <c r="CE157" s="15"/>
      <c r="CF157" s="15"/>
      <c r="CG157" s="15"/>
      <c r="CH157" s="15"/>
      <c r="CI157" s="15"/>
      <c r="CJ157" s="15"/>
      <c r="CK157" s="15"/>
      <c r="CN157" s="15"/>
      <c r="CO157" s="15"/>
      <c r="CP157" s="15"/>
      <c r="CQ157" s="15"/>
      <c r="CR157" s="15"/>
      <c r="CS157" s="15"/>
      <c r="CT157" s="15"/>
      <c r="CU157" s="15"/>
      <c r="CX157" s="15"/>
      <c r="CY157" s="15"/>
      <c r="CZ157" s="15"/>
      <c r="DA157" s="15"/>
      <c r="DB157" s="15"/>
      <c r="DC157" s="15"/>
      <c r="DD157" s="15"/>
      <c r="DE157" s="15"/>
      <c r="DH157" s="15"/>
      <c r="DI157" s="15"/>
      <c r="DJ157" s="15"/>
      <c r="DK157" s="15"/>
      <c r="DL157" s="15"/>
      <c r="DM157" s="15"/>
      <c r="DN157" s="15"/>
      <c r="DO157" s="15"/>
      <c r="DR157" s="15"/>
      <c r="DS157" s="15"/>
      <c r="DT157" s="15"/>
      <c r="DU157" s="15"/>
      <c r="DV157" s="15"/>
      <c r="DW157" s="15"/>
      <c r="DX157" s="15"/>
      <c r="DY157" s="15"/>
      <c r="EB157" s="15"/>
      <c r="EC157" s="15"/>
      <c r="ED157" s="15"/>
      <c r="EE157" s="15"/>
      <c r="EF157" s="15"/>
      <c r="EG157" s="15"/>
      <c r="EH157" s="15"/>
      <c r="EI157" s="15"/>
      <c r="EL157" s="15"/>
      <c r="EM157" s="15"/>
      <c r="EN157" s="15"/>
      <c r="EO157" s="15"/>
      <c r="EP157" s="15"/>
      <c r="EQ157" s="15"/>
      <c r="ER157" s="15"/>
      <c r="ES157" s="15"/>
      <c r="EV157" s="15"/>
      <c r="EW157" s="15"/>
      <c r="EX157" s="15"/>
      <c r="EY157" s="15"/>
      <c r="EZ157" s="15"/>
      <c r="FA157" s="15"/>
      <c r="FB157" s="15"/>
      <c r="FC157" s="15"/>
      <c r="FF157" s="15"/>
      <c r="FG157" s="15"/>
      <c r="FH157" s="15"/>
      <c r="FI157" s="15"/>
      <c r="FJ157" s="15"/>
      <c r="FK157" s="15"/>
      <c r="FL157" s="15"/>
      <c r="FM157" s="15"/>
      <c r="FP157" s="15"/>
      <c r="FQ157" s="15"/>
      <c r="FR157" s="15"/>
      <c r="FS157" s="15"/>
      <c r="FT157" s="15"/>
      <c r="FU157" s="15"/>
      <c r="FV157" s="15"/>
      <c r="FW157" s="15"/>
      <c r="FZ157" s="15"/>
      <c r="GA157" s="15"/>
      <c r="GB157" s="15"/>
      <c r="GC157" s="15"/>
      <c r="GD157" s="15"/>
      <c r="GE157" s="15"/>
      <c r="GF157" s="15"/>
      <c r="GG157" s="15"/>
      <c r="GJ157" s="15"/>
      <c r="GK157" s="15"/>
      <c r="GL157" s="15"/>
      <c r="GM157" s="15"/>
      <c r="GN157" s="15"/>
      <c r="GO157" s="15"/>
      <c r="GP157" s="15"/>
      <c r="GQ157" s="15"/>
      <c r="GT157" s="15"/>
      <c r="GU157" s="15"/>
      <c r="GV157" s="15"/>
      <c r="GW157" s="15"/>
      <c r="GX157" s="15"/>
      <c r="GY157" s="15"/>
      <c r="GZ157" s="15"/>
      <c r="HA157" s="15"/>
      <c r="HD157" s="15"/>
      <c r="HE157" s="15"/>
      <c r="HF157" s="15"/>
      <c r="HG157" s="15"/>
      <c r="HH157" s="15"/>
      <c r="HI157" s="15"/>
      <c r="HJ157" s="15"/>
      <c r="HK157" s="15"/>
      <c r="HN157" s="15"/>
      <c r="HO157" s="15"/>
      <c r="HP157" s="15"/>
      <c r="HQ157" s="15"/>
      <c r="HR157" s="15"/>
      <c r="HS157" s="15"/>
      <c r="HT157" s="15"/>
      <c r="HU157" s="15"/>
      <c r="HX157" s="15"/>
      <c r="HY157" s="15"/>
      <c r="HZ157" s="15"/>
      <c r="IA157" s="15"/>
      <c r="IB157" s="15"/>
      <c r="IC157" s="15"/>
      <c r="ID157" s="15"/>
      <c r="IE157" s="15"/>
      <c r="IH157" s="15"/>
      <c r="II157" s="15"/>
      <c r="IJ157" s="15"/>
      <c r="IK157" s="15"/>
      <c r="IL157" s="15"/>
      <c r="IM157" s="15"/>
      <c r="IN157" s="15"/>
      <c r="IO157" s="15"/>
      <c r="IR157" s="15"/>
      <c r="IS157" s="15"/>
      <c r="IT157" s="15"/>
      <c r="IU157" s="15"/>
      <c r="IV157" s="15"/>
      <c r="IW157" s="15"/>
      <c r="IX157" s="15"/>
      <c r="IY157" s="15"/>
      <c r="JB157" s="15"/>
      <c r="JC157" s="15"/>
      <c r="JD157" s="15"/>
      <c r="JE157" s="15"/>
      <c r="JF157" s="15"/>
      <c r="JG157" s="15"/>
      <c r="JH157" s="15"/>
      <c r="JI157" s="15"/>
      <c r="JL157" s="15"/>
      <c r="JM157" s="15"/>
      <c r="JN157" s="15"/>
      <c r="JO157" s="15"/>
      <c r="JP157" s="15"/>
      <c r="JQ157" s="15"/>
      <c r="JR157" s="15"/>
      <c r="JS157" s="15"/>
      <c r="JV157" s="15"/>
      <c r="JW157" s="15"/>
      <c r="JX157" s="15"/>
      <c r="JY157" s="15"/>
      <c r="JZ157" s="15"/>
      <c r="KA157" s="15"/>
      <c r="KB157" s="15"/>
      <c r="KC157" s="15"/>
      <c r="KF157" s="15"/>
      <c r="KG157" s="15"/>
      <c r="KH157" s="15"/>
      <c r="KI157" s="15"/>
      <c r="KJ157" s="15"/>
      <c r="KK157" s="15"/>
      <c r="KL157" s="15"/>
      <c r="KM157" s="15"/>
      <c r="KP157" s="15"/>
      <c r="KQ157" s="15"/>
      <c r="KR157" s="15"/>
      <c r="KS157" s="15"/>
      <c r="KT157" s="15"/>
      <c r="KU157" s="15"/>
      <c r="KV157" s="15"/>
      <c r="KW157" s="15"/>
      <c r="KZ157" s="15"/>
      <c r="LA157" s="15"/>
    </row>
    <row r="158" spans="1:313" x14ac:dyDescent="0.25">
      <c r="A158" s="15"/>
      <c r="B158" s="15"/>
      <c r="C158" s="15"/>
      <c r="D158" s="15"/>
      <c r="E158" s="15"/>
      <c r="F158" s="15"/>
      <c r="G158" s="15"/>
      <c r="H158" s="15"/>
      <c r="I158" s="15"/>
      <c r="L158" s="15"/>
      <c r="M158" s="15"/>
      <c r="N158" s="15"/>
      <c r="O158" s="15"/>
      <c r="P158" s="15"/>
      <c r="Q158" s="15"/>
      <c r="R158" s="15"/>
      <c r="S158" s="15"/>
      <c r="V158" s="15"/>
      <c r="W158" s="15"/>
      <c r="X158" s="15"/>
      <c r="Y158" s="15"/>
      <c r="Z158" s="15"/>
      <c r="AA158" s="15"/>
      <c r="AB158" s="15"/>
      <c r="AC158" s="15"/>
      <c r="AF158" s="15"/>
      <c r="AG158" s="15"/>
      <c r="AH158" s="15"/>
      <c r="AI158" s="15"/>
      <c r="AJ158" s="15"/>
      <c r="AK158" s="15"/>
      <c r="AL158" s="15"/>
      <c r="AM158" s="15"/>
      <c r="AP158" s="15"/>
      <c r="AQ158" s="15"/>
      <c r="AR158" s="15"/>
      <c r="AS158" s="15"/>
      <c r="AT158" s="15"/>
      <c r="AU158" s="15"/>
      <c r="AV158" s="15"/>
      <c r="AW158" s="15"/>
      <c r="AZ158" s="15"/>
      <c r="BA158" s="15"/>
      <c r="BB158" s="15"/>
      <c r="BC158" s="15"/>
      <c r="BD158" s="15"/>
      <c r="BE158" s="15"/>
      <c r="BF158" s="15"/>
      <c r="BG158" s="15"/>
      <c r="BJ158" s="15"/>
      <c r="BK158" s="15"/>
      <c r="BL158" s="15"/>
      <c r="BM158" s="15"/>
      <c r="BN158" s="15"/>
      <c r="BO158" s="15"/>
      <c r="BP158" s="15"/>
      <c r="BQ158" s="15"/>
      <c r="BT158" s="15"/>
      <c r="BU158" s="15"/>
      <c r="BV158" s="15"/>
      <c r="BW158" s="15"/>
      <c r="BX158" s="15"/>
      <c r="BY158" s="15"/>
      <c r="BZ158" s="15"/>
      <c r="CA158" s="15"/>
      <c r="CD158" s="15"/>
      <c r="CE158" s="15"/>
      <c r="CF158" s="15"/>
      <c r="CG158" s="15"/>
      <c r="CH158" s="15"/>
      <c r="CI158" s="15"/>
      <c r="CJ158" s="15"/>
      <c r="CK158" s="15"/>
      <c r="CN158" s="15"/>
      <c r="CO158" s="15"/>
      <c r="CP158" s="15"/>
      <c r="CQ158" s="15"/>
      <c r="CR158" s="15"/>
      <c r="CS158" s="15"/>
      <c r="CT158" s="15"/>
      <c r="CU158" s="15"/>
      <c r="CX158" s="15"/>
      <c r="CY158" s="15"/>
      <c r="CZ158" s="15"/>
      <c r="DA158" s="15"/>
      <c r="DB158" s="15"/>
      <c r="DC158" s="15"/>
      <c r="DD158" s="15"/>
      <c r="DE158" s="15"/>
      <c r="DH158" s="15"/>
      <c r="DI158" s="15"/>
      <c r="DJ158" s="15"/>
      <c r="DK158" s="15"/>
      <c r="DL158" s="15"/>
      <c r="DM158" s="15"/>
      <c r="DN158" s="15"/>
      <c r="DO158" s="15"/>
      <c r="DR158" s="15"/>
      <c r="DS158" s="15"/>
      <c r="DT158" s="15"/>
      <c r="DU158" s="15"/>
      <c r="DV158" s="15"/>
      <c r="DW158" s="15"/>
      <c r="DX158" s="15"/>
      <c r="DY158" s="15"/>
      <c r="EB158" s="15"/>
      <c r="EC158" s="15"/>
      <c r="ED158" s="15"/>
      <c r="EE158" s="15"/>
      <c r="EF158" s="15"/>
      <c r="EG158" s="15"/>
      <c r="EH158" s="15"/>
      <c r="EI158" s="15"/>
      <c r="EL158" s="15"/>
      <c r="EM158" s="15"/>
      <c r="EN158" s="15"/>
      <c r="EO158" s="15"/>
      <c r="EP158" s="15"/>
      <c r="EQ158" s="15"/>
      <c r="ER158" s="15"/>
      <c r="ES158" s="15"/>
      <c r="EV158" s="15"/>
      <c r="EW158" s="15"/>
      <c r="EX158" s="15"/>
      <c r="EY158" s="15"/>
      <c r="EZ158" s="15"/>
      <c r="FA158" s="15"/>
      <c r="FB158" s="15"/>
      <c r="FC158" s="15"/>
      <c r="FF158" s="15"/>
      <c r="FG158" s="15"/>
      <c r="FH158" s="15"/>
      <c r="FI158" s="15"/>
      <c r="FJ158" s="15"/>
      <c r="FK158" s="15"/>
      <c r="FL158" s="15"/>
      <c r="FM158" s="15"/>
      <c r="FP158" s="15"/>
      <c r="FQ158" s="15"/>
      <c r="FR158" s="15"/>
      <c r="FS158" s="15"/>
      <c r="FT158" s="15"/>
      <c r="FU158" s="15"/>
      <c r="FV158" s="15"/>
      <c r="FW158" s="15"/>
      <c r="FZ158" s="15"/>
      <c r="GA158" s="15"/>
      <c r="GB158" s="15"/>
      <c r="GC158" s="15"/>
      <c r="GD158" s="15"/>
      <c r="GE158" s="15"/>
      <c r="GF158" s="15"/>
      <c r="GG158" s="15"/>
      <c r="GJ158" s="15"/>
      <c r="GK158" s="15"/>
      <c r="GL158" s="15"/>
      <c r="GM158" s="15"/>
      <c r="GN158" s="15"/>
      <c r="GO158" s="15"/>
      <c r="GP158" s="15"/>
      <c r="GQ158" s="15"/>
      <c r="GT158" s="15"/>
      <c r="GU158" s="15"/>
      <c r="GV158" s="15"/>
      <c r="GW158" s="15"/>
      <c r="GX158" s="15"/>
      <c r="GY158" s="15"/>
      <c r="GZ158" s="15"/>
      <c r="HA158" s="15"/>
      <c r="HD158" s="15"/>
      <c r="HE158" s="15"/>
      <c r="HF158" s="15"/>
      <c r="HG158" s="15"/>
      <c r="HH158" s="15"/>
      <c r="HI158" s="15"/>
      <c r="HJ158" s="15"/>
      <c r="HK158" s="15"/>
      <c r="HN158" s="15"/>
      <c r="HO158" s="15"/>
      <c r="HP158" s="15"/>
      <c r="HQ158" s="15"/>
      <c r="HR158" s="15"/>
      <c r="HS158" s="15"/>
      <c r="HT158" s="15"/>
      <c r="HU158" s="15"/>
      <c r="HX158" s="15"/>
      <c r="HY158" s="15"/>
      <c r="HZ158" s="15"/>
      <c r="IA158" s="15"/>
      <c r="IB158" s="15"/>
      <c r="IC158" s="15"/>
      <c r="ID158" s="15"/>
      <c r="IE158" s="15"/>
      <c r="IH158" s="15"/>
      <c r="II158" s="15"/>
      <c r="IJ158" s="15"/>
      <c r="IK158" s="15"/>
      <c r="IL158" s="15"/>
      <c r="IM158" s="15"/>
      <c r="IN158" s="15"/>
      <c r="IO158" s="15"/>
      <c r="IR158" s="15"/>
      <c r="IS158" s="15"/>
      <c r="IT158" s="15"/>
      <c r="IU158" s="15"/>
      <c r="IV158" s="15"/>
      <c r="IW158" s="15"/>
      <c r="IX158" s="15"/>
      <c r="IY158" s="15"/>
      <c r="JB158" s="15"/>
      <c r="JC158" s="15"/>
      <c r="JD158" s="15"/>
      <c r="JE158" s="15"/>
      <c r="JF158" s="15"/>
      <c r="JG158" s="15"/>
      <c r="JH158" s="15"/>
      <c r="JI158" s="15"/>
      <c r="JL158" s="15"/>
      <c r="JM158" s="15"/>
      <c r="JN158" s="15"/>
      <c r="JO158" s="15"/>
      <c r="JP158" s="15"/>
      <c r="JQ158" s="15"/>
      <c r="JR158" s="15"/>
      <c r="JS158" s="15"/>
      <c r="JV158" s="15"/>
      <c r="JW158" s="15"/>
      <c r="JX158" s="15"/>
      <c r="JY158" s="15"/>
      <c r="JZ158" s="15"/>
      <c r="KA158" s="15"/>
      <c r="KB158" s="15"/>
      <c r="KC158" s="15"/>
      <c r="KF158" s="15"/>
      <c r="KG158" s="15"/>
      <c r="KH158" s="15"/>
      <c r="KI158" s="15"/>
      <c r="KJ158" s="15"/>
      <c r="KK158" s="15"/>
      <c r="KL158" s="15"/>
      <c r="KM158" s="15"/>
      <c r="KP158" s="15"/>
      <c r="KQ158" s="15"/>
      <c r="KR158" s="15"/>
      <c r="KS158" s="15"/>
      <c r="KT158" s="15"/>
      <c r="KU158" s="15"/>
      <c r="KV158" s="15"/>
      <c r="KW158" s="15"/>
      <c r="KZ158" s="15"/>
      <c r="LA158" s="15"/>
    </row>
    <row r="159" spans="1:313" x14ac:dyDescent="0.25">
      <c r="A159" s="15"/>
      <c r="B159" s="15"/>
      <c r="C159" s="15"/>
      <c r="D159" s="15"/>
      <c r="E159" s="15"/>
      <c r="F159" s="28"/>
      <c r="G159" s="28"/>
      <c r="H159" s="15"/>
      <c r="I159" s="15"/>
      <c r="L159" s="15"/>
      <c r="M159" s="15"/>
      <c r="N159" s="15"/>
      <c r="O159" s="15"/>
      <c r="P159" s="28"/>
      <c r="Q159" s="28"/>
      <c r="R159" s="15"/>
      <c r="S159" s="15"/>
      <c r="V159" s="15"/>
      <c r="W159" s="15"/>
      <c r="X159" s="15"/>
      <c r="Y159" s="15"/>
      <c r="Z159" s="28"/>
      <c r="AA159" s="28"/>
      <c r="AB159" s="15"/>
      <c r="AC159" s="15"/>
      <c r="AF159" s="15"/>
      <c r="AG159" s="15"/>
      <c r="AH159" s="15"/>
      <c r="AI159" s="15"/>
      <c r="AJ159" s="28"/>
      <c r="AK159" s="28"/>
      <c r="AL159" s="15"/>
      <c r="AM159" s="15"/>
      <c r="AP159" s="15"/>
      <c r="AQ159" s="15"/>
      <c r="AR159" s="15"/>
      <c r="AS159" s="15"/>
      <c r="AT159" s="28"/>
      <c r="AU159" s="28"/>
      <c r="AV159" s="15"/>
      <c r="AW159" s="15"/>
      <c r="AZ159" s="15"/>
      <c r="BA159" s="15"/>
      <c r="BB159" s="15"/>
      <c r="BC159" s="15"/>
      <c r="BD159" s="28"/>
      <c r="BE159" s="28"/>
      <c r="BF159" s="15"/>
      <c r="BG159" s="15"/>
      <c r="BJ159" s="15"/>
      <c r="BK159" s="15"/>
      <c r="BL159" s="15"/>
      <c r="BM159" s="15"/>
      <c r="BN159" s="28"/>
      <c r="BO159" s="28"/>
      <c r="BP159" s="15"/>
      <c r="BQ159" s="15"/>
      <c r="BT159" s="15"/>
      <c r="BU159" s="15"/>
      <c r="BV159" s="15"/>
      <c r="BW159" s="15"/>
      <c r="BX159" s="28"/>
      <c r="BY159" s="28"/>
      <c r="BZ159" s="15"/>
      <c r="CA159" s="15"/>
      <c r="CD159" s="15"/>
      <c r="CE159" s="15"/>
      <c r="CF159" s="15"/>
      <c r="CG159" s="15"/>
      <c r="CH159" s="28"/>
      <c r="CI159" s="28"/>
      <c r="CJ159" s="15"/>
      <c r="CK159" s="15"/>
      <c r="CN159" s="15"/>
      <c r="CO159" s="15"/>
      <c r="CP159" s="15"/>
      <c r="CQ159" s="15"/>
      <c r="CR159" s="28"/>
      <c r="CS159" s="28"/>
      <c r="CT159" s="15"/>
      <c r="CU159" s="15"/>
      <c r="CX159" s="15"/>
      <c r="CY159" s="15"/>
      <c r="CZ159" s="15"/>
      <c r="DA159" s="15"/>
      <c r="DB159" s="28"/>
      <c r="DC159" s="28"/>
      <c r="DD159" s="15"/>
      <c r="DE159" s="15"/>
      <c r="DH159" s="15"/>
      <c r="DI159" s="15"/>
      <c r="DJ159" s="15"/>
      <c r="DK159" s="15"/>
      <c r="DL159" s="28"/>
      <c r="DM159" s="28"/>
      <c r="DN159" s="15"/>
      <c r="DO159" s="15"/>
      <c r="DR159" s="15"/>
      <c r="DS159" s="15"/>
      <c r="DT159" s="15"/>
      <c r="DU159" s="15"/>
      <c r="DV159" s="28"/>
      <c r="DW159" s="28"/>
      <c r="DX159" s="15"/>
      <c r="DY159" s="15"/>
      <c r="EB159" s="15"/>
      <c r="EC159" s="15"/>
      <c r="ED159" s="15"/>
      <c r="EE159" s="15"/>
      <c r="EF159" s="28"/>
      <c r="EG159" s="28"/>
      <c r="EH159" s="15"/>
      <c r="EI159" s="15"/>
      <c r="EL159" s="15"/>
      <c r="EM159" s="15"/>
      <c r="EN159" s="15"/>
      <c r="EO159" s="15"/>
      <c r="EP159" s="28"/>
      <c r="EQ159" s="28"/>
      <c r="ER159" s="15"/>
      <c r="ES159" s="15"/>
      <c r="EV159" s="15"/>
      <c r="EW159" s="15"/>
      <c r="EX159" s="15"/>
      <c r="EY159" s="15"/>
      <c r="EZ159" s="28"/>
      <c r="FA159" s="28"/>
      <c r="FB159" s="15"/>
      <c r="FC159" s="15"/>
      <c r="FF159" s="15"/>
      <c r="FG159" s="15"/>
      <c r="FH159" s="15"/>
      <c r="FI159" s="15"/>
      <c r="FJ159" s="28"/>
      <c r="FK159" s="28"/>
      <c r="FL159" s="15"/>
      <c r="FM159" s="15"/>
      <c r="FP159" s="15"/>
      <c r="FQ159" s="15"/>
      <c r="FR159" s="15"/>
      <c r="FS159" s="15"/>
      <c r="FT159" s="28"/>
      <c r="FU159" s="28"/>
      <c r="FV159" s="15"/>
      <c r="FW159" s="15"/>
      <c r="FZ159" s="15"/>
      <c r="GA159" s="15"/>
      <c r="GB159" s="15"/>
      <c r="GC159" s="15"/>
      <c r="GD159" s="28"/>
      <c r="GE159" s="28"/>
      <c r="GF159" s="15"/>
      <c r="GG159" s="15"/>
      <c r="GJ159" s="15"/>
      <c r="GK159" s="15"/>
      <c r="GL159" s="15"/>
      <c r="GM159" s="15"/>
      <c r="GN159" s="28"/>
      <c r="GO159" s="28"/>
      <c r="GP159" s="15"/>
      <c r="GQ159" s="15"/>
      <c r="GT159" s="15"/>
      <c r="GU159" s="15"/>
      <c r="GV159" s="15"/>
      <c r="GW159" s="15"/>
      <c r="GX159" s="28"/>
      <c r="GY159" s="28"/>
      <c r="GZ159" s="15"/>
      <c r="HA159" s="15"/>
      <c r="HD159" s="15"/>
      <c r="HE159" s="15"/>
      <c r="HF159" s="15"/>
      <c r="HG159" s="15"/>
      <c r="HH159" s="28"/>
      <c r="HI159" s="28"/>
      <c r="HJ159" s="15"/>
      <c r="HK159" s="15"/>
      <c r="HN159" s="15"/>
      <c r="HO159" s="15"/>
      <c r="HP159" s="15"/>
      <c r="HQ159" s="15"/>
      <c r="HR159" s="28"/>
      <c r="HS159" s="28"/>
      <c r="HT159" s="15"/>
      <c r="HU159" s="15"/>
      <c r="HX159" s="15"/>
      <c r="HY159" s="15"/>
      <c r="HZ159" s="15"/>
      <c r="IA159" s="15"/>
      <c r="IB159" s="28"/>
      <c r="IC159" s="28"/>
      <c r="ID159" s="15"/>
      <c r="IE159" s="15"/>
      <c r="IH159" s="15"/>
      <c r="II159" s="15"/>
      <c r="IJ159" s="15"/>
      <c r="IK159" s="15"/>
      <c r="IL159" s="28"/>
      <c r="IM159" s="28"/>
      <c r="IN159" s="15"/>
      <c r="IO159" s="15"/>
      <c r="IR159" s="15"/>
      <c r="IS159" s="15"/>
      <c r="IT159" s="15"/>
      <c r="IU159" s="15"/>
      <c r="IV159" s="28"/>
      <c r="IW159" s="28"/>
      <c r="IX159" s="15"/>
      <c r="IY159" s="15"/>
      <c r="JB159" s="15"/>
      <c r="JC159" s="15"/>
      <c r="JD159" s="15"/>
      <c r="JE159" s="15"/>
      <c r="JF159" s="28"/>
      <c r="JG159" s="28"/>
      <c r="JH159" s="15"/>
      <c r="JI159" s="15"/>
      <c r="JL159" s="15"/>
      <c r="JM159" s="15"/>
      <c r="JN159" s="15"/>
      <c r="JO159" s="15"/>
      <c r="JP159" s="28"/>
      <c r="JQ159" s="28"/>
      <c r="JR159" s="15"/>
      <c r="JS159" s="15"/>
      <c r="JV159" s="15"/>
      <c r="JW159" s="15"/>
      <c r="JX159" s="15"/>
      <c r="JY159" s="15"/>
      <c r="JZ159" s="28"/>
      <c r="KA159" s="28"/>
      <c r="KB159" s="15"/>
      <c r="KC159" s="15"/>
      <c r="KF159" s="15"/>
      <c r="KG159" s="15"/>
      <c r="KH159" s="15"/>
      <c r="KI159" s="15"/>
      <c r="KJ159" s="28"/>
      <c r="KK159" s="28"/>
      <c r="KL159" s="15"/>
      <c r="KM159" s="15"/>
      <c r="KP159" s="15"/>
      <c r="KQ159" s="15"/>
      <c r="KR159" s="15"/>
      <c r="KS159" s="15"/>
      <c r="KT159" s="28"/>
      <c r="KU159" s="28"/>
      <c r="KV159" s="15"/>
      <c r="KW159" s="15"/>
      <c r="KZ159" s="15"/>
      <c r="LA159" s="15"/>
    </row>
    <row r="160" spans="1:313" x14ac:dyDescent="0.25">
      <c r="A160" s="15"/>
      <c r="B160" s="15"/>
      <c r="C160" s="15"/>
      <c r="D160" s="15"/>
      <c r="E160" s="15"/>
      <c r="F160" s="28"/>
      <c r="G160" s="28"/>
      <c r="H160" s="15"/>
      <c r="I160" s="15"/>
      <c r="L160" s="15"/>
      <c r="M160" s="15"/>
      <c r="N160" s="15"/>
      <c r="O160" s="15"/>
      <c r="P160" s="28"/>
      <c r="Q160" s="28"/>
      <c r="R160" s="15"/>
      <c r="S160" s="15"/>
      <c r="V160" s="15"/>
      <c r="W160" s="15"/>
      <c r="X160" s="15"/>
      <c r="Y160" s="15"/>
      <c r="Z160" s="28"/>
      <c r="AA160" s="28"/>
      <c r="AB160" s="15"/>
      <c r="AC160" s="15"/>
      <c r="AF160" s="15"/>
      <c r="AG160" s="15"/>
      <c r="AH160" s="15"/>
      <c r="AI160" s="15"/>
      <c r="AJ160" s="28"/>
      <c r="AK160" s="28"/>
      <c r="AL160" s="15"/>
      <c r="AM160" s="15"/>
      <c r="AP160" s="15"/>
      <c r="AQ160" s="15"/>
      <c r="AR160" s="15"/>
      <c r="AS160" s="15"/>
      <c r="AT160" s="28"/>
      <c r="AU160" s="28"/>
      <c r="AV160" s="15"/>
      <c r="AW160" s="15"/>
      <c r="AZ160" s="15"/>
      <c r="BA160" s="15"/>
      <c r="BB160" s="15"/>
      <c r="BC160" s="15"/>
      <c r="BD160" s="28"/>
      <c r="BE160" s="28"/>
      <c r="BF160" s="15"/>
      <c r="BG160" s="15"/>
      <c r="BJ160" s="15"/>
      <c r="BK160" s="15"/>
      <c r="BL160" s="15"/>
      <c r="BM160" s="15"/>
      <c r="BN160" s="28"/>
      <c r="BO160" s="28"/>
      <c r="BP160" s="15"/>
      <c r="BQ160" s="15"/>
      <c r="BT160" s="15"/>
      <c r="BU160" s="15"/>
      <c r="BV160" s="15"/>
      <c r="BW160" s="15"/>
      <c r="BX160" s="28"/>
      <c r="BY160" s="28"/>
      <c r="BZ160" s="15"/>
      <c r="CA160" s="15"/>
      <c r="CD160" s="15"/>
      <c r="CE160" s="15"/>
      <c r="CF160" s="15"/>
      <c r="CG160" s="15"/>
      <c r="CH160" s="28"/>
      <c r="CI160" s="28"/>
      <c r="CJ160" s="15"/>
      <c r="CK160" s="15"/>
      <c r="CN160" s="15"/>
      <c r="CO160" s="15"/>
      <c r="CP160" s="15"/>
      <c r="CQ160" s="15"/>
      <c r="CR160" s="28"/>
      <c r="CS160" s="28"/>
      <c r="CT160" s="15"/>
      <c r="CU160" s="15"/>
      <c r="CX160" s="15"/>
      <c r="CY160" s="15"/>
      <c r="CZ160" s="15"/>
      <c r="DA160" s="15"/>
      <c r="DB160" s="28"/>
      <c r="DC160" s="28"/>
      <c r="DD160" s="15"/>
      <c r="DE160" s="15"/>
      <c r="DH160" s="15"/>
      <c r="DI160" s="15"/>
      <c r="DJ160" s="15"/>
      <c r="DK160" s="15"/>
      <c r="DL160" s="28"/>
      <c r="DM160" s="28"/>
      <c r="DN160" s="15"/>
      <c r="DO160" s="15"/>
      <c r="DR160" s="15"/>
      <c r="DS160" s="15"/>
      <c r="DT160" s="15"/>
      <c r="DU160" s="15"/>
      <c r="DV160" s="28"/>
      <c r="DW160" s="28"/>
      <c r="DX160" s="15"/>
      <c r="DY160" s="15"/>
      <c r="EB160" s="15"/>
      <c r="EC160" s="15"/>
      <c r="ED160" s="15"/>
      <c r="EE160" s="15"/>
      <c r="EF160" s="28"/>
      <c r="EG160" s="28"/>
      <c r="EH160" s="15"/>
      <c r="EI160" s="15"/>
      <c r="EL160" s="15"/>
      <c r="EM160" s="15"/>
      <c r="EN160" s="15"/>
      <c r="EO160" s="15"/>
      <c r="EP160" s="28"/>
      <c r="EQ160" s="28"/>
      <c r="ER160" s="15"/>
      <c r="ES160" s="15"/>
      <c r="EV160" s="15"/>
      <c r="EW160" s="15"/>
      <c r="EX160" s="15"/>
      <c r="EY160" s="15"/>
      <c r="EZ160" s="28"/>
      <c r="FA160" s="28"/>
      <c r="FB160" s="15"/>
      <c r="FC160" s="15"/>
      <c r="FF160" s="15"/>
      <c r="FG160" s="15"/>
      <c r="FH160" s="15"/>
      <c r="FI160" s="15"/>
      <c r="FJ160" s="28"/>
      <c r="FK160" s="28"/>
      <c r="FL160" s="15"/>
      <c r="FM160" s="15"/>
      <c r="FP160" s="15"/>
      <c r="FQ160" s="15"/>
      <c r="FR160" s="15"/>
      <c r="FS160" s="15"/>
      <c r="FT160" s="28"/>
      <c r="FU160" s="28"/>
      <c r="FV160" s="15"/>
      <c r="FW160" s="15"/>
      <c r="FZ160" s="15"/>
      <c r="GA160" s="15"/>
      <c r="GB160" s="15"/>
      <c r="GC160" s="15"/>
      <c r="GD160" s="28"/>
      <c r="GE160" s="28"/>
      <c r="GF160" s="15"/>
      <c r="GG160" s="15"/>
      <c r="GJ160" s="15"/>
      <c r="GK160" s="15"/>
      <c r="GL160" s="15"/>
      <c r="GM160" s="15"/>
      <c r="GN160" s="28"/>
      <c r="GO160" s="28"/>
      <c r="GP160" s="15"/>
      <c r="GQ160" s="15"/>
      <c r="GT160" s="15"/>
      <c r="GU160" s="15"/>
      <c r="GV160" s="15"/>
      <c r="GW160" s="15"/>
      <c r="GX160" s="28"/>
      <c r="GY160" s="28"/>
      <c r="GZ160" s="15"/>
      <c r="HA160" s="15"/>
      <c r="HD160" s="15"/>
      <c r="HE160" s="15"/>
      <c r="HF160" s="15"/>
      <c r="HG160" s="15"/>
      <c r="HH160" s="28"/>
      <c r="HI160" s="28"/>
      <c r="HJ160" s="15"/>
      <c r="HK160" s="15"/>
      <c r="HN160" s="15"/>
      <c r="HO160" s="15"/>
      <c r="HP160" s="15"/>
      <c r="HQ160" s="15"/>
      <c r="HR160" s="28"/>
      <c r="HS160" s="28"/>
      <c r="HT160" s="15"/>
      <c r="HU160" s="15"/>
      <c r="HX160" s="15"/>
      <c r="HY160" s="15"/>
      <c r="HZ160" s="15"/>
      <c r="IA160" s="15"/>
      <c r="IB160" s="28"/>
      <c r="IC160" s="28"/>
      <c r="ID160" s="15"/>
      <c r="IE160" s="15"/>
      <c r="IH160" s="15"/>
      <c r="II160" s="15"/>
      <c r="IJ160" s="15"/>
      <c r="IK160" s="15"/>
      <c r="IL160" s="28"/>
      <c r="IM160" s="28"/>
      <c r="IN160" s="15"/>
      <c r="IO160" s="15"/>
      <c r="IR160" s="15"/>
      <c r="IS160" s="15"/>
      <c r="IT160" s="15"/>
      <c r="IU160" s="15"/>
      <c r="IV160" s="28"/>
      <c r="IW160" s="28"/>
      <c r="IX160" s="15"/>
      <c r="IY160" s="15"/>
      <c r="JB160" s="15"/>
      <c r="JC160" s="15"/>
      <c r="JD160" s="15"/>
      <c r="JE160" s="15"/>
      <c r="JF160" s="28"/>
      <c r="JG160" s="28"/>
      <c r="JH160" s="15"/>
      <c r="JI160" s="15"/>
      <c r="JL160" s="15"/>
      <c r="JM160" s="15"/>
      <c r="JN160" s="15"/>
      <c r="JO160" s="15"/>
      <c r="JP160" s="28"/>
      <c r="JQ160" s="28"/>
      <c r="JR160" s="15"/>
      <c r="JS160" s="15"/>
      <c r="JV160" s="15"/>
      <c r="JW160" s="15"/>
      <c r="JX160" s="15"/>
      <c r="JY160" s="15"/>
      <c r="JZ160" s="28"/>
      <c r="KA160" s="28"/>
      <c r="KB160" s="15"/>
      <c r="KC160" s="15"/>
      <c r="KF160" s="15"/>
      <c r="KG160" s="15"/>
      <c r="KH160" s="15"/>
      <c r="KI160" s="15"/>
      <c r="KJ160" s="28"/>
      <c r="KK160" s="28"/>
      <c r="KL160" s="15"/>
      <c r="KM160" s="15"/>
      <c r="KP160" s="15"/>
      <c r="KQ160" s="15"/>
      <c r="KR160" s="15"/>
      <c r="KS160" s="15"/>
      <c r="KT160" s="28"/>
      <c r="KU160" s="28"/>
      <c r="KV160" s="15"/>
      <c r="KW160" s="15"/>
      <c r="KZ160" s="15"/>
      <c r="LA160" s="15"/>
    </row>
    <row r="161" spans="1:313" x14ac:dyDescent="0.25">
      <c r="A161" s="15"/>
      <c r="B161" s="15"/>
      <c r="C161" s="15"/>
      <c r="D161" s="15"/>
      <c r="E161" s="15"/>
      <c r="F161" s="29"/>
      <c r="G161" s="29"/>
      <c r="H161" s="15"/>
      <c r="I161" s="15"/>
      <c r="L161" s="15"/>
      <c r="M161" s="15"/>
      <c r="N161" s="15"/>
      <c r="O161" s="15"/>
      <c r="P161" s="29"/>
      <c r="Q161" s="29"/>
      <c r="R161" s="15"/>
      <c r="S161" s="15"/>
      <c r="V161" s="15"/>
      <c r="W161" s="15"/>
      <c r="X161" s="15"/>
      <c r="Y161" s="15"/>
      <c r="Z161" s="29"/>
      <c r="AA161" s="29"/>
      <c r="AB161" s="15"/>
      <c r="AC161" s="15"/>
      <c r="AF161" s="15"/>
      <c r="AG161" s="15"/>
      <c r="AH161" s="15"/>
      <c r="AI161" s="15"/>
      <c r="AJ161" s="29"/>
      <c r="AK161" s="29"/>
      <c r="AL161" s="15"/>
      <c r="AM161" s="15"/>
      <c r="AP161" s="15"/>
      <c r="AQ161" s="15"/>
      <c r="AR161" s="15"/>
      <c r="AS161" s="15"/>
      <c r="AT161" s="29"/>
      <c r="AU161" s="29"/>
      <c r="AV161" s="15"/>
      <c r="AW161" s="15"/>
      <c r="AZ161" s="15"/>
      <c r="BA161" s="15"/>
      <c r="BB161" s="15"/>
      <c r="BC161" s="15"/>
      <c r="BD161" s="29"/>
      <c r="BE161" s="29"/>
      <c r="BF161" s="15"/>
      <c r="BG161" s="15"/>
      <c r="BJ161" s="15"/>
      <c r="BK161" s="15"/>
      <c r="BL161" s="15"/>
      <c r="BM161" s="15"/>
      <c r="BN161" s="29"/>
      <c r="BO161" s="29"/>
      <c r="BP161" s="15"/>
      <c r="BQ161" s="15"/>
      <c r="BT161" s="15"/>
      <c r="BU161" s="15"/>
      <c r="BV161" s="15"/>
      <c r="BW161" s="15"/>
      <c r="BX161" s="29"/>
      <c r="BY161" s="29"/>
      <c r="BZ161" s="15"/>
      <c r="CA161" s="15"/>
      <c r="CD161" s="15"/>
      <c r="CE161" s="15"/>
      <c r="CF161" s="15"/>
      <c r="CG161" s="15"/>
      <c r="CH161" s="29"/>
      <c r="CI161" s="29"/>
      <c r="CJ161" s="15"/>
      <c r="CK161" s="15"/>
      <c r="CN161" s="15"/>
      <c r="CO161" s="15"/>
      <c r="CP161" s="15"/>
      <c r="CQ161" s="15"/>
      <c r="CR161" s="29"/>
      <c r="CS161" s="29"/>
      <c r="CT161" s="15"/>
      <c r="CU161" s="15"/>
      <c r="CX161" s="15"/>
      <c r="CY161" s="15"/>
      <c r="CZ161" s="15"/>
      <c r="DA161" s="15"/>
      <c r="DB161" s="29"/>
      <c r="DC161" s="29"/>
      <c r="DD161" s="15"/>
      <c r="DE161" s="15"/>
      <c r="DH161" s="15"/>
      <c r="DI161" s="15"/>
      <c r="DJ161" s="15"/>
      <c r="DK161" s="15"/>
      <c r="DL161" s="29"/>
      <c r="DM161" s="29"/>
      <c r="DN161" s="15"/>
      <c r="DO161" s="15"/>
      <c r="DR161" s="15"/>
      <c r="DS161" s="15"/>
      <c r="DT161" s="15"/>
      <c r="DU161" s="15"/>
      <c r="DV161" s="29"/>
      <c r="DW161" s="29"/>
      <c r="DX161" s="15"/>
      <c r="DY161" s="15"/>
      <c r="EB161" s="15"/>
      <c r="EC161" s="15"/>
      <c r="ED161" s="15"/>
      <c r="EE161" s="15"/>
      <c r="EF161" s="29"/>
      <c r="EG161" s="29"/>
      <c r="EH161" s="15"/>
      <c r="EI161" s="15"/>
      <c r="EL161" s="15"/>
      <c r="EM161" s="15"/>
      <c r="EN161" s="15"/>
      <c r="EO161" s="15"/>
      <c r="EP161" s="29"/>
      <c r="EQ161" s="29"/>
      <c r="ER161" s="15"/>
      <c r="ES161" s="15"/>
      <c r="EV161" s="15"/>
      <c r="EW161" s="15"/>
      <c r="EX161" s="15"/>
      <c r="EY161" s="15"/>
      <c r="EZ161" s="29"/>
      <c r="FA161" s="29"/>
      <c r="FB161" s="15"/>
      <c r="FC161" s="15"/>
      <c r="FF161" s="15"/>
      <c r="FG161" s="15"/>
      <c r="FH161" s="15"/>
      <c r="FI161" s="15"/>
      <c r="FJ161" s="29"/>
      <c r="FK161" s="29"/>
      <c r="FL161" s="15"/>
      <c r="FM161" s="15"/>
      <c r="FP161" s="15"/>
      <c r="FQ161" s="15"/>
      <c r="FR161" s="15"/>
      <c r="FS161" s="15"/>
      <c r="FT161" s="29"/>
      <c r="FU161" s="29"/>
      <c r="FV161" s="15"/>
      <c r="FW161" s="15"/>
      <c r="FZ161" s="15"/>
      <c r="GA161" s="15"/>
      <c r="GB161" s="15"/>
      <c r="GC161" s="15"/>
      <c r="GD161" s="29"/>
      <c r="GE161" s="29"/>
      <c r="GF161" s="15"/>
      <c r="GG161" s="15"/>
      <c r="GJ161" s="15"/>
      <c r="GK161" s="15"/>
      <c r="GL161" s="15"/>
      <c r="GM161" s="15"/>
      <c r="GN161" s="29"/>
      <c r="GO161" s="29"/>
      <c r="GP161" s="15"/>
      <c r="GQ161" s="15"/>
      <c r="GT161" s="15"/>
      <c r="GU161" s="15"/>
      <c r="GV161" s="15"/>
      <c r="GW161" s="15"/>
      <c r="GX161" s="29"/>
      <c r="GY161" s="29"/>
      <c r="GZ161" s="15"/>
      <c r="HA161" s="15"/>
      <c r="HD161" s="15"/>
      <c r="HE161" s="15"/>
      <c r="HF161" s="15"/>
      <c r="HG161" s="15"/>
      <c r="HH161" s="29"/>
      <c r="HI161" s="29"/>
      <c r="HJ161" s="15"/>
      <c r="HK161" s="15"/>
      <c r="HN161" s="15"/>
      <c r="HO161" s="15"/>
      <c r="HP161" s="15"/>
      <c r="HQ161" s="15"/>
      <c r="HR161" s="29"/>
      <c r="HS161" s="29"/>
      <c r="HT161" s="15"/>
      <c r="HU161" s="15"/>
      <c r="HX161" s="15"/>
      <c r="HY161" s="15"/>
      <c r="HZ161" s="15"/>
      <c r="IA161" s="15"/>
      <c r="IB161" s="29"/>
      <c r="IC161" s="29"/>
      <c r="ID161" s="15"/>
      <c r="IE161" s="15"/>
      <c r="IH161" s="15"/>
      <c r="II161" s="15"/>
      <c r="IJ161" s="15"/>
      <c r="IK161" s="15"/>
      <c r="IL161" s="29"/>
      <c r="IM161" s="29"/>
      <c r="IN161" s="15"/>
      <c r="IO161" s="15"/>
      <c r="IR161" s="15"/>
      <c r="IS161" s="15"/>
      <c r="IT161" s="15"/>
      <c r="IU161" s="15"/>
      <c r="IV161" s="29"/>
      <c r="IW161" s="29"/>
      <c r="IX161" s="15"/>
      <c r="IY161" s="15"/>
      <c r="JB161" s="15"/>
      <c r="JC161" s="15"/>
      <c r="JD161" s="15"/>
      <c r="JE161" s="15"/>
      <c r="JF161" s="29"/>
      <c r="JG161" s="29"/>
      <c r="JH161" s="15"/>
      <c r="JI161" s="15"/>
      <c r="JL161" s="15"/>
      <c r="JM161" s="15"/>
      <c r="JN161" s="15"/>
      <c r="JO161" s="15"/>
      <c r="JP161" s="29"/>
      <c r="JQ161" s="29"/>
      <c r="JR161" s="15"/>
      <c r="JS161" s="15"/>
      <c r="JV161" s="15"/>
      <c r="JW161" s="15"/>
      <c r="JX161" s="15"/>
      <c r="JY161" s="15"/>
      <c r="JZ161" s="29"/>
      <c r="KA161" s="29"/>
      <c r="KB161" s="15"/>
      <c r="KC161" s="15"/>
      <c r="KF161" s="15"/>
      <c r="KG161" s="15"/>
      <c r="KH161" s="15"/>
      <c r="KI161" s="15"/>
      <c r="KJ161" s="29"/>
      <c r="KK161" s="29"/>
      <c r="KL161" s="15"/>
      <c r="KM161" s="15"/>
      <c r="KP161" s="15"/>
      <c r="KQ161" s="15"/>
      <c r="KR161" s="15"/>
      <c r="KS161" s="15"/>
      <c r="KT161" s="29"/>
      <c r="KU161" s="29"/>
      <c r="KV161" s="15"/>
      <c r="KW161" s="15"/>
      <c r="KZ161" s="15"/>
      <c r="LA161" s="15"/>
    </row>
    <row r="162" spans="1:313" x14ac:dyDescent="0.25">
      <c r="A162" s="15"/>
      <c r="B162" s="15"/>
      <c r="C162" s="15"/>
      <c r="D162" s="15"/>
      <c r="E162" s="15"/>
      <c r="F162" s="29"/>
      <c r="G162" s="29"/>
      <c r="H162" s="15"/>
      <c r="I162" s="15"/>
      <c r="L162" s="15"/>
      <c r="M162" s="15"/>
      <c r="N162" s="15"/>
      <c r="O162" s="15"/>
      <c r="P162" s="29"/>
      <c r="Q162" s="29"/>
      <c r="R162" s="15"/>
      <c r="S162" s="15"/>
      <c r="V162" s="15"/>
      <c r="W162" s="15"/>
      <c r="X162" s="15"/>
      <c r="Y162" s="15"/>
      <c r="Z162" s="29"/>
      <c r="AA162" s="29"/>
      <c r="AB162" s="15"/>
      <c r="AC162" s="15"/>
      <c r="AF162" s="15"/>
      <c r="AG162" s="15"/>
      <c r="AH162" s="15"/>
      <c r="AI162" s="15"/>
      <c r="AJ162" s="29"/>
      <c r="AK162" s="29"/>
      <c r="AL162" s="15"/>
      <c r="AM162" s="15"/>
      <c r="AP162" s="15"/>
      <c r="AQ162" s="15"/>
      <c r="AR162" s="15"/>
      <c r="AS162" s="15"/>
      <c r="AT162" s="29"/>
      <c r="AU162" s="29"/>
      <c r="AV162" s="15"/>
      <c r="AW162" s="15"/>
      <c r="AZ162" s="15"/>
      <c r="BA162" s="15"/>
      <c r="BB162" s="15"/>
      <c r="BC162" s="15"/>
      <c r="BD162" s="29"/>
      <c r="BE162" s="29"/>
      <c r="BF162" s="15"/>
      <c r="BG162" s="15"/>
      <c r="BJ162" s="15"/>
      <c r="BK162" s="15"/>
      <c r="BL162" s="15"/>
      <c r="BM162" s="15"/>
      <c r="BN162" s="29"/>
      <c r="BO162" s="29"/>
      <c r="BP162" s="15"/>
      <c r="BQ162" s="15"/>
      <c r="BT162" s="15"/>
      <c r="BU162" s="15"/>
      <c r="BV162" s="15"/>
      <c r="BW162" s="15"/>
      <c r="BX162" s="29"/>
      <c r="BY162" s="29"/>
      <c r="BZ162" s="15"/>
      <c r="CA162" s="15"/>
      <c r="CD162" s="15"/>
      <c r="CE162" s="15"/>
      <c r="CF162" s="15"/>
      <c r="CG162" s="15"/>
      <c r="CH162" s="29"/>
      <c r="CI162" s="29"/>
      <c r="CJ162" s="15"/>
      <c r="CK162" s="15"/>
      <c r="CN162" s="15"/>
      <c r="CO162" s="15"/>
      <c r="CP162" s="15"/>
      <c r="CQ162" s="15"/>
      <c r="CR162" s="29"/>
      <c r="CS162" s="29"/>
      <c r="CT162" s="15"/>
      <c r="CU162" s="15"/>
      <c r="CX162" s="15"/>
      <c r="CY162" s="15"/>
      <c r="CZ162" s="15"/>
      <c r="DA162" s="15"/>
      <c r="DB162" s="29"/>
      <c r="DC162" s="29"/>
      <c r="DD162" s="15"/>
      <c r="DE162" s="15"/>
      <c r="DH162" s="15"/>
      <c r="DI162" s="15"/>
      <c r="DJ162" s="15"/>
      <c r="DK162" s="15"/>
      <c r="DL162" s="29"/>
      <c r="DM162" s="29"/>
      <c r="DN162" s="15"/>
      <c r="DO162" s="15"/>
      <c r="DR162" s="15"/>
      <c r="DS162" s="15"/>
      <c r="DT162" s="15"/>
      <c r="DU162" s="15"/>
      <c r="DV162" s="29"/>
      <c r="DW162" s="29"/>
      <c r="DX162" s="15"/>
      <c r="DY162" s="15"/>
      <c r="EB162" s="15"/>
      <c r="EC162" s="15"/>
      <c r="ED162" s="15"/>
      <c r="EE162" s="15"/>
      <c r="EF162" s="29"/>
      <c r="EG162" s="29"/>
      <c r="EH162" s="15"/>
      <c r="EI162" s="15"/>
      <c r="EL162" s="15"/>
      <c r="EM162" s="15"/>
      <c r="EN162" s="15"/>
      <c r="EO162" s="15"/>
      <c r="EP162" s="29"/>
      <c r="EQ162" s="29"/>
      <c r="ER162" s="15"/>
      <c r="ES162" s="15"/>
      <c r="EV162" s="15"/>
      <c r="EW162" s="15"/>
      <c r="EX162" s="15"/>
      <c r="EY162" s="15"/>
      <c r="EZ162" s="29"/>
      <c r="FA162" s="29"/>
      <c r="FB162" s="15"/>
      <c r="FC162" s="15"/>
      <c r="FF162" s="15"/>
      <c r="FG162" s="15"/>
      <c r="FH162" s="15"/>
      <c r="FI162" s="15"/>
      <c r="FJ162" s="29"/>
      <c r="FK162" s="29"/>
      <c r="FL162" s="15"/>
      <c r="FM162" s="15"/>
      <c r="FP162" s="15"/>
      <c r="FQ162" s="15"/>
      <c r="FR162" s="15"/>
      <c r="FS162" s="15"/>
      <c r="FT162" s="29"/>
      <c r="FU162" s="29"/>
      <c r="FV162" s="15"/>
      <c r="FW162" s="15"/>
      <c r="FZ162" s="15"/>
      <c r="GA162" s="15"/>
      <c r="GB162" s="15"/>
      <c r="GC162" s="15"/>
      <c r="GD162" s="29"/>
      <c r="GE162" s="29"/>
      <c r="GF162" s="15"/>
      <c r="GG162" s="15"/>
      <c r="GJ162" s="15"/>
      <c r="GK162" s="15"/>
      <c r="GL162" s="15"/>
      <c r="GM162" s="15"/>
      <c r="GN162" s="29"/>
      <c r="GO162" s="29"/>
      <c r="GP162" s="15"/>
      <c r="GQ162" s="15"/>
      <c r="GT162" s="15"/>
      <c r="GU162" s="15"/>
      <c r="GV162" s="15"/>
      <c r="GW162" s="15"/>
      <c r="GX162" s="29"/>
      <c r="GY162" s="29"/>
      <c r="GZ162" s="15"/>
      <c r="HA162" s="15"/>
      <c r="HD162" s="15"/>
      <c r="HE162" s="15"/>
      <c r="HF162" s="15"/>
      <c r="HG162" s="15"/>
      <c r="HH162" s="29"/>
      <c r="HI162" s="29"/>
      <c r="HJ162" s="15"/>
      <c r="HK162" s="15"/>
      <c r="HN162" s="15"/>
      <c r="HO162" s="15"/>
      <c r="HP162" s="15"/>
      <c r="HQ162" s="15"/>
      <c r="HR162" s="29"/>
      <c r="HS162" s="29"/>
      <c r="HT162" s="15"/>
      <c r="HU162" s="15"/>
      <c r="HX162" s="15"/>
      <c r="HY162" s="15"/>
      <c r="HZ162" s="15"/>
      <c r="IA162" s="15"/>
      <c r="IB162" s="29"/>
      <c r="IC162" s="29"/>
      <c r="ID162" s="15"/>
      <c r="IE162" s="15"/>
      <c r="IH162" s="15"/>
      <c r="II162" s="15"/>
      <c r="IJ162" s="15"/>
      <c r="IK162" s="15"/>
      <c r="IL162" s="29"/>
      <c r="IM162" s="29"/>
      <c r="IN162" s="15"/>
      <c r="IO162" s="15"/>
      <c r="IR162" s="15"/>
      <c r="IS162" s="15"/>
      <c r="IT162" s="15"/>
      <c r="IU162" s="15"/>
      <c r="IV162" s="29"/>
      <c r="IW162" s="29"/>
      <c r="IX162" s="15"/>
      <c r="IY162" s="15"/>
      <c r="JB162" s="15"/>
      <c r="JC162" s="15"/>
      <c r="JD162" s="15"/>
      <c r="JE162" s="15"/>
      <c r="JF162" s="29"/>
      <c r="JG162" s="29"/>
      <c r="JH162" s="15"/>
      <c r="JI162" s="15"/>
      <c r="JL162" s="15"/>
      <c r="JM162" s="15"/>
      <c r="JN162" s="15"/>
      <c r="JO162" s="15"/>
      <c r="JP162" s="29"/>
      <c r="JQ162" s="29"/>
      <c r="JR162" s="15"/>
      <c r="JS162" s="15"/>
      <c r="JV162" s="15"/>
      <c r="JW162" s="15"/>
      <c r="JX162" s="15"/>
      <c r="JY162" s="15"/>
      <c r="JZ162" s="29"/>
      <c r="KA162" s="29"/>
      <c r="KB162" s="15"/>
      <c r="KC162" s="15"/>
      <c r="KF162" s="15"/>
      <c r="KG162" s="15"/>
      <c r="KH162" s="15"/>
      <c r="KI162" s="15"/>
      <c r="KJ162" s="29"/>
      <c r="KK162" s="29"/>
      <c r="KL162" s="15"/>
      <c r="KM162" s="15"/>
      <c r="KP162" s="15"/>
      <c r="KQ162" s="15"/>
      <c r="KR162" s="15"/>
      <c r="KS162" s="15"/>
      <c r="KT162" s="29"/>
      <c r="KU162" s="29"/>
      <c r="KV162" s="15"/>
      <c r="KW162" s="15"/>
      <c r="KZ162" s="15"/>
      <c r="LA162" s="15"/>
    </row>
    <row r="163" spans="1:313" x14ac:dyDescent="0.25">
      <c r="A163" s="15"/>
      <c r="B163" s="15"/>
      <c r="C163" s="15"/>
      <c r="D163" s="15"/>
      <c r="E163" s="15"/>
      <c r="F163" s="15"/>
      <c r="G163" s="15"/>
      <c r="H163" s="15"/>
      <c r="I163" s="15"/>
      <c r="L163" s="15"/>
      <c r="M163" s="15"/>
      <c r="N163" s="15"/>
      <c r="O163" s="15"/>
      <c r="P163" s="15"/>
      <c r="Q163" s="15"/>
      <c r="R163" s="15"/>
      <c r="S163" s="15"/>
      <c r="V163" s="15"/>
      <c r="W163" s="15"/>
      <c r="X163" s="15"/>
      <c r="Y163" s="15"/>
      <c r="Z163" s="15"/>
      <c r="AA163" s="15"/>
      <c r="AB163" s="15"/>
      <c r="AC163" s="15"/>
      <c r="AF163" s="15"/>
      <c r="AG163" s="15"/>
      <c r="AH163" s="15"/>
      <c r="AI163" s="15"/>
      <c r="AJ163" s="15"/>
      <c r="AK163" s="15"/>
      <c r="AL163" s="15"/>
      <c r="AM163" s="15"/>
      <c r="AP163" s="15"/>
      <c r="AQ163" s="15"/>
      <c r="AR163" s="15"/>
      <c r="AS163" s="15"/>
      <c r="AT163" s="15"/>
      <c r="AU163" s="15"/>
      <c r="AV163" s="15"/>
      <c r="AW163" s="15"/>
      <c r="AZ163" s="15"/>
      <c r="BA163" s="15"/>
      <c r="BB163" s="15"/>
      <c r="BC163" s="15"/>
      <c r="BD163" s="15"/>
      <c r="BE163" s="15"/>
      <c r="BF163" s="15"/>
      <c r="BG163" s="15"/>
      <c r="BJ163" s="15"/>
      <c r="BK163" s="15"/>
      <c r="BL163" s="15"/>
      <c r="BM163" s="15"/>
      <c r="BN163" s="15"/>
      <c r="BO163" s="15"/>
      <c r="BP163" s="15"/>
      <c r="BQ163" s="15"/>
      <c r="BT163" s="15"/>
      <c r="BU163" s="15"/>
      <c r="BV163" s="15"/>
      <c r="BW163" s="15"/>
      <c r="BX163" s="15"/>
      <c r="BY163" s="15"/>
      <c r="BZ163" s="15"/>
      <c r="CA163" s="15"/>
      <c r="CD163" s="15"/>
      <c r="CE163" s="15"/>
      <c r="CF163" s="15"/>
      <c r="CG163" s="15"/>
      <c r="CH163" s="15"/>
      <c r="CI163" s="15"/>
      <c r="CJ163" s="15"/>
      <c r="CK163" s="15"/>
      <c r="CN163" s="15"/>
      <c r="CO163" s="15"/>
      <c r="CP163" s="15"/>
      <c r="CQ163" s="15"/>
      <c r="CR163" s="15"/>
      <c r="CS163" s="15"/>
      <c r="CT163" s="15"/>
      <c r="CU163" s="15"/>
      <c r="CX163" s="15"/>
      <c r="CY163" s="15"/>
      <c r="CZ163" s="15"/>
      <c r="DA163" s="15"/>
      <c r="DB163" s="15"/>
      <c r="DC163" s="15"/>
      <c r="DD163" s="15"/>
      <c r="DE163" s="15"/>
      <c r="DH163" s="15"/>
      <c r="DI163" s="15"/>
      <c r="DJ163" s="15"/>
      <c r="DK163" s="15"/>
      <c r="DL163" s="15"/>
      <c r="DM163" s="15"/>
      <c r="DN163" s="15"/>
      <c r="DO163" s="15"/>
      <c r="DR163" s="15"/>
      <c r="DS163" s="15"/>
      <c r="DT163" s="15"/>
      <c r="DU163" s="15"/>
      <c r="DV163" s="15"/>
      <c r="DW163" s="15"/>
      <c r="DX163" s="15"/>
      <c r="DY163" s="15"/>
      <c r="EB163" s="15"/>
      <c r="EC163" s="15"/>
      <c r="ED163" s="15"/>
      <c r="EE163" s="15"/>
      <c r="EF163" s="15"/>
      <c r="EG163" s="15"/>
      <c r="EH163" s="15"/>
      <c r="EI163" s="15"/>
      <c r="EL163" s="15"/>
      <c r="EM163" s="15"/>
      <c r="EN163" s="15"/>
      <c r="EO163" s="15"/>
      <c r="EP163" s="15"/>
      <c r="EQ163" s="15"/>
      <c r="ER163" s="15"/>
      <c r="ES163" s="15"/>
      <c r="EV163" s="15"/>
      <c r="EW163" s="15"/>
      <c r="EX163" s="15"/>
      <c r="EY163" s="15"/>
      <c r="EZ163" s="15"/>
      <c r="FA163" s="15"/>
      <c r="FB163" s="15"/>
      <c r="FC163" s="15"/>
      <c r="FF163" s="15"/>
      <c r="FG163" s="15"/>
      <c r="FH163" s="15"/>
      <c r="FI163" s="15"/>
      <c r="FJ163" s="15"/>
      <c r="FK163" s="15"/>
      <c r="FL163" s="15"/>
      <c r="FM163" s="15"/>
      <c r="FP163" s="15"/>
      <c r="FQ163" s="15"/>
      <c r="FR163" s="15"/>
      <c r="FS163" s="15"/>
      <c r="FT163" s="15"/>
      <c r="FU163" s="15"/>
      <c r="FV163" s="15"/>
      <c r="FW163" s="15"/>
      <c r="FZ163" s="15"/>
      <c r="GA163" s="15"/>
      <c r="GB163" s="15"/>
      <c r="GC163" s="15"/>
      <c r="GD163" s="15"/>
      <c r="GE163" s="15"/>
      <c r="GF163" s="15"/>
      <c r="GG163" s="15"/>
      <c r="GJ163" s="15"/>
      <c r="GK163" s="15"/>
      <c r="GL163" s="15"/>
      <c r="GM163" s="15"/>
      <c r="GN163" s="15"/>
      <c r="GO163" s="15"/>
      <c r="GP163" s="15"/>
      <c r="GQ163" s="15"/>
      <c r="GT163" s="15"/>
      <c r="GU163" s="15"/>
      <c r="GV163" s="15"/>
      <c r="GW163" s="15"/>
      <c r="GX163" s="15"/>
      <c r="GY163" s="15"/>
      <c r="GZ163" s="15"/>
      <c r="HA163" s="15"/>
      <c r="HD163" s="15"/>
      <c r="HE163" s="15"/>
      <c r="HF163" s="15"/>
      <c r="HG163" s="15"/>
      <c r="HH163" s="15"/>
      <c r="HI163" s="15"/>
      <c r="HJ163" s="15"/>
      <c r="HK163" s="15"/>
      <c r="HN163" s="15"/>
      <c r="HO163" s="15"/>
      <c r="HP163" s="15"/>
      <c r="HQ163" s="15"/>
      <c r="HR163" s="15"/>
      <c r="HS163" s="15"/>
      <c r="HT163" s="15"/>
      <c r="HU163" s="15"/>
      <c r="HX163" s="15"/>
      <c r="HY163" s="15"/>
      <c r="HZ163" s="15"/>
      <c r="IA163" s="15"/>
      <c r="IB163" s="15"/>
      <c r="IC163" s="15"/>
      <c r="ID163" s="15"/>
      <c r="IE163" s="15"/>
      <c r="IH163" s="15"/>
      <c r="II163" s="15"/>
      <c r="IJ163" s="15"/>
      <c r="IK163" s="15"/>
      <c r="IL163" s="15"/>
      <c r="IM163" s="15"/>
      <c r="IN163" s="15"/>
      <c r="IO163" s="15"/>
      <c r="IR163" s="15"/>
      <c r="IS163" s="15"/>
      <c r="IT163" s="15"/>
      <c r="IU163" s="15"/>
      <c r="IV163" s="15"/>
      <c r="IW163" s="15"/>
      <c r="IX163" s="15"/>
      <c r="IY163" s="15"/>
      <c r="JB163" s="15"/>
      <c r="JC163" s="15"/>
      <c r="JD163" s="15"/>
      <c r="JE163" s="15"/>
      <c r="JF163" s="15"/>
      <c r="JG163" s="15"/>
      <c r="JH163" s="15"/>
      <c r="JI163" s="15"/>
      <c r="JL163" s="15"/>
      <c r="JM163" s="15"/>
      <c r="JN163" s="15"/>
      <c r="JO163" s="15"/>
      <c r="JP163" s="15"/>
      <c r="JQ163" s="15"/>
      <c r="JR163" s="15"/>
      <c r="JS163" s="15"/>
      <c r="JV163" s="15"/>
      <c r="JW163" s="15"/>
      <c r="JX163" s="15"/>
      <c r="JY163" s="15"/>
      <c r="JZ163" s="15"/>
      <c r="KA163" s="15"/>
      <c r="KB163" s="15"/>
      <c r="KC163" s="15"/>
      <c r="KF163" s="15"/>
      <c r="KG163" s="15"/>
      <c r="KH163" s="15"/>
      <c r="KI163" s="15"/>
      <c r="KJ163" s="15"/>
      <c r="KK163" s="15"/>
      <c r="KL163" s="15"/>
      <c r="KM163" s="15"/>
      <c r="KP163" s="15"/>
      <c r="KQ163" s="15"/>
      <c r="KR163" s="15"/>
      <c r="KS163" s="15"/>
      <c r="KT163" s="15"/>
      <c r="KU163" s="15"/>
      <c r="KV163" s="15"/>
      <c r="KW163" s="15"/>
      <c r="KZ163" s="15"/>
      <c r="LA163" s="15"/>
    </row>
    <row r="164" spans="1:313" x14ac:dyDescent="0.25">
      <c r="A164" s="15"/>
      <c r="B164" s="15"/>
      <c r="C164" s="15"/>
      <c r="D164" s="15"/>
      <c r="E164" s="15"/>
      <c r="F164" s="15"/>
      <c r="G164" s="15"/>
      <c r="H164" s="15"/>
      <c r="I164" s="15"/>
      <c r="L164" s="15"/>
      <c r="M164" s="15"/>
      <c r="N164" s="15"/>
      <c r="O164" s="15"/>
      <c r="P164" s="15"/>
      <c r="Q164" s="15"/>
      <c r="R164" s="15"/>
      <c r="S164" s="15"/>
      <c r="V164" s="15"/>
      <c r="W164" s="15"/>
      <c r="X164" s="15"/>
      <c r="Y164" s="15"/>
      <c r="Z164" s="15"/>
      <c r="AA164" s="15"/>
      <c r="AB164" s="15"/>
      <c r="AC164" s="15"/>
      <c r="AF164" s="15"/>
      <c r="AG164" s="15"/>
      <c r="AH164" s="15"/>
      <c r="AI164" s="15"/>
      <c r="AJ164" s="15"/>
      <c r="AK164" s="15"/>
      <c r="AL164" s="15"/>
      <c r="AM164" s="15"/>
      <c r="AP164" s="15"/>
      <c r="AQ164" s="15"/>
      <c r="AR164" s="15"/>
      <c r="AS164" s="15"/>
      <c r="AT164" s="15"/>
      <c r="AU164" s="15"/>
      <c r="AV164" s="15"/>
      <c r="AW164" s="15"/>
      <c r="AZ164" s="15"/>
      <c r="BA164" s="15"/>
      <c r="BB164" s="15"/>
      <c r="BC164" s="15"/>
      <c r="BD164" s="15"/>
      <c r="BE164" s="15"/>
      <c r="BF164" s="15"/>
      <c r="BG164" s="15"/>
      <c r="BJ164" s="15"/>
      <c r="BK164" s="15"/>
      <c r="BL164" s="15"/>
      <c r="BM164" s="15"/>
      <c r="BN164" s="15"/>
      <c r="BO164" s="15"/>
      <c r="BP164" s="15"/>
      <c r="BQ164" s="15"/>
      <c r="BT164" s="15"/>
      <c r="BU164" s="15"/>
      <c r="BV164" s="15"/>
      <c r="BW164" s="15"/>
      <c r="BX164" s="15"/>
      <c r="BY164" s="15"/>
      <c r="BZ164" s="15"/>
      <c r="CA164" s="15"/>
      <c r="CD164" s="15"/>
      <c r="CE164" s="15"/>
      <c r="CF164" s="15"/>
      <c r="CG164" s="15"/>
      <c r="CH164" s="15"/>
      <c r="CI164" s="15"/>
      <c r="CJ164" s="15"/>
      <c r="CK164" s="15"/>
      <c r="CN164" s="15"/>
      <c r="CO164" s="15"/>
      <c r="CP164" s="15"/>
      <c r="CQ164" s="15"/>
      <c r="CR164" s="15"/>
      <c r="CS164" s="15"/>
      <c r="CT164" s="15"/>
      <c r="CU164" s="15"/>
      <c r="CX164" s="15"/>
      <c r="CY164" s="15"/>
      <c r="CZ164" s="15"/>
      <c r="DA164" s="15"/>
      <c r="DB164" s="15"/>
      <c r="DC164" s="15"/>
      <c r="DD164" s="15"/>
      <c r="DE164" s="15"/>
      <c r="DH164" s="15"/>
      <c r="DI164" s="15"/>
      <c r="DJ164" s="15"/>
      <c r="DK164" s="15"/>
      <c r="DL164" s="15"/>
      <c r="DM164" s="15"/>
      <c r="DN164" s="15"/>
      <c r="DO164" s="15"/>
      <c r="DR164" s="15"/>
      <c r="DS164" s="15"/>
      <c r="DT164" s="15"/>
      <c r="DU164" s="15"/>
      <c r="DV164" s="15"/>
      <c r="DW164" s="15"/>
      <c r="DX164" s="15"/>
      <c r="DY164" s="15"/>
      <c r="EB164" s="15"/>
      <c r="EC164" s="15"/>
      <c r="ED164" s="15"/>
      <c r="EE164" s="15"/>
      <c r="EF164" s="15"/>
      <c r="EG164" s="15"/>
      <c r="EH164" s="15"/>
      <c r="EI164" s="15"/>
      <c r="EL164" s="15"/>
      <c r="EM164" s="15"/>
      <c r="EN164" s="15"/>
      <c r="EO164" s="15"/>
      <c r="EP164" s="15"/>
      <c r="EQ164" s="15"/>
      <c r="ER164" s="15"/>
      <c r="ES164" s="15"/>
      <c r="EV164" s="15"/>
      <c r="EW164" s="15"/>
      <c r="EX164" s="15"/>
      <c r="EY164" s="15"/>
      <c r="EZ164" s="15"/>
      <c r="FA164" s="15"/>
      <c r="FB164" s="15"/>
      <c r="FC164" s="15"/>
      <c r="FF164" s="15"/>
      <c r="FG164" s="15"/>
      <c r="FH164" s="15"/>
      <c r="FI164" s="15"/>
      <c r="FJ164" s="15"/>
      <c r="FK164" s="15"/>
      <c r="FL164" s="15"/>
      <c r="FM164" s="15"/>
      <c r="FP164" s="15"/>
      <c r="FQ164" s="15"/>
      <c r="FR164" s="15"/>
      <c r="FS164" s="15"/>
      <c r="FT164" s="15"/>
      <c r="FU164" s="15"/>
      <c r="FV164" s="15"/>
      <c r="FW164" s="15"/>
      <c r="FZ164" s="15"/>
      <c r="GA164" s="15"/>
      <c r="GB164" s="15"/>
      <c r="GC164" s="15"/>
      <c r="GD164" s="15"/>
      <c r="GE164" s="15"/>
      <c r="GF164" s="15"/>
      <c r="GG164" s="15"/>
      <c r="GJ164" s="15"/>
      <c r="GK164" s="15"/>
      <c r="GL164" s="15"/>
      <c r="GM164" s="15"/>
      <c r="GN164" s="15"/>
      <c r="GO164" s="15"/>
      <c r="GP164" s="15"/>
      <c r="GQ164" s="15"/>
      <c r="GT164" s="15"/>
      <c r="GU164" s="15"/>
      <c r="GV164" s="15"/>
      <c r="GW164" s="15"/>
      <c r="GX164" s="15"/>
      <c r="GY164" s="15"/>
      <c r="GZ164" s="15"/>
      <c r="HA164" s="15"/>
      <c r="HD164" s="15"/>
      <c r="HE164" s="15"/>
      <c r="HF164" s="15"/>
      <c r="HG164" s="15"/>
      <c r="HH164" s="15"/>
      <c r="HI164" s="15"/>
      <c r="HJ164" s="15"/>
      <c r="HK164" s="15"/>
      <c r="HN164" s="15"/>
      <c r="HO164" s="15"/>
      <c r="HP164" s="15"/>
      <c r="HQ164" s="15"/>
      <c r="HR164" s="15"/>
      <c r="HS164" s="15"/>
      <c r="HT164" s="15"/>
      <c r="HU164" s="15"/>
      <c r="HX164" s="15"/>
      <c r="HY164" s="15"/>
      <c r="HZ164" s="15"/>
      <c r="IA164" s="15"/>
      <c r="IB164" s="15"/>
      <c r="IC164" s="15"/>
      <c r="ID164" s="15"/>
      <c r="IE164" s="15"/>
      <c r="IH164" s="15"/>
      <c r="II164" s="15"/>
      <c r="IJ164" s="15"/>
      <c r="IK164" s="15"/>
      <c r="IL164" s="15"/>
      <c r="IM164" s="15"/>
      <c r="IN164" s="15"/>
      <c r="IO164" s="15"/>
      <c r="IR164" s="15"/>
      <c r="IS164" s="15"/>
      <c r="IT164" s="15"/>
      <c r="IU164" s="15"/>
      <c r="IV164" s="15"/>
      <c r="IW164" s="15"/>
      <c r="IX164" s="15"/>
      <c r="IY164" s="15"/>
      <c r="JB164" s="15"/>
      <c r="JC164" s="15"/>
      <c r="JD164" s="15"/>
      <c r="JE164" s="15"/>
      <c r="JF164" s="15"/>
      <c r="JG164" s="15"/>
      <c r="JH164" s="15"/>
      <c r="JI164" s="15"/>
      <c r="JL164" s="15"/>
      <c r="JM164" s="15"/>
      <c r="JN164" s="15"/>
      <c r="JO164" s="15"/>
      <c r="JP164" s="15"/>
      <c r="JQ164" s="15"/>
      <c r="JR164" s="15"/>
      <c r="JS164" s="15"/>
      <c r="JV164" s="15"/>
      <c r="JW164" s="15"/>
      <c r="JX164" s="15"/>
      <c r="JY164" s="15"/>
      <c r="JZ164" s="15"/>
      <c r="KA164" s="15"/>
      <c r="KB164" s="15"/>
      <c r="KC164" s="15"/>
      <c r="KF164" s="15"/>
      <c r="KG164" s="15"/>
      <c r="KH164" s="15"/>
      <c r="KI164" s="15"/>
      <c r="KJ164" s="15"/>
      <c r="KK164" s="15"/>
      <c r="KL164" s="15"/>
      <c r="KM164" s="15"/>
      <c r="KP164" s="15"/>
      <c r="KQ164" s="15"/>
      <c r="KR164" s="15"/>
      <c r="KS164" s="15"/>
      <c r="KT164" s="15"/>
      <c r="KU164" s="15"/>
      <c r="KV164" s="15"/>
      <c r="KW164" s="15"/>
      <c r="KZ164" s="15"/>
      <c r="LA164" s="15"/>
    </row>
    <row r="165" spans="1:313" x14ac:dyDescent="0.25">
      <c r="A165" s="15"/>
      <c r="B165" s="15"/>
      <c r="C165" s="15"/>
      <c r="D165" s="15"/>
      <c r="E165" s="15"/>
      <c r="F165" s="15"/>
      <c r="G165" s="15"/>
      <c r="H165" s="15"/>
      <c r="I165" s="15"/>
      <c r="L165" s="15"/>
      <c r="M165" s="15"/>
      <c r="N165" s="15"/>
      <c r="O165" s="15"/>
      <c r="P165" s="15"/>
      <c r="Q165" s="15"/>
      <c r="R165" s="15"/>
      <c r="S165" s="15"/>
      <c r="V165" s="15"/>
      <c r="W165" s="15"/>
      <c r="X165" s="15"/>
      <c r="Y165" s="15"/>
      <c r="Z165" s="15"/>
      <c r="AA165" s="15"/>
      <c r="AB165" s="15"/>
      <c r="AC165" s="15"/>
      <c r="AF165" s="15"/>
      <c r="AG165" s="15"/>
      <c r="AH165" s="15"/>
      <c r="AI165" s="15"/>
      <c r="AJ165" s="15"/>
      <c r="AK165" s="15"/>
      <c r="AL165" s="15"/>
      <c r="AM165" s="15"/>
      <c r="AP165" s="15"/>
      <c r="AQ165" s="15"/>
      <c r="AR165" s="15"/>
      <c r="AS165" s="15"/>
      <c r="AT165" s="15"/>
      <c r="AU165" s="15"/>
      <c r="AV165" s="15"/>
      <c r="AW165" s="15"/>
      <c r="AZ165" s="15"/>
      <c r="BA165" s="15"/>
      <c r="BB165" s="15"/>
      <c r="BC165" s="15"/>
      <c r="BD165" s="15"/>
      <c r="BE165" s="15"/>
      <c r="BF165" s="15"/>
      <c r="BG165" s="15"/>
      <c r="BJ165" s="15"/>
      <c r="BK165" s="15"/>
      <c r="BL165" s="15"/>
      <c r="BM165" s="15"/>
      <c r="BN165" s="15"/>
      <c r="BO165" s="15"/>
      <c r="BP165" s="15"/>
      <c r="BQ165" s="15"/>
      <c r="BT165" s="15"/>
      <c r="BU165" s="15"/>
      <c r="BV165" s="15"/>
      <c r="BW165" s="15"/>
      <c r="BX165" s="15"/>
      <c r="BY165" s="15"/>
      <c r="BZ165" s="15"/>
      <c r="CA165" s="15"/>
      <c r="CD165" s="15"/>
      <c r="CE165" s="15"/>
      <c r="CF165" s="15"/>
      <c r="CG165" s="15"/>
      <c r="CH165" s="15"/>
      <c r="CI165" s="15"/>
      <c r="CJ165" s="15"/>
      <c r="CK165" s="15"/>
      <c r="CN165" s="15"/>
      <c r="CO165" s="15"/>
      <c r="CP165" s="15"/>
      <c r="CQ165" s="15"/>
      <c r="CR165" s="15"/>
      <c r="CS165" s="15"/>
      <c r="CT165" s="15"/>
      <c r="CU165" s="15"/>
      <c r="CX165" s="15"/>
      <c r="CY165" s="15"/>
      <c r="CZ165" s="15"/>
      <c r="DA165" s="15"/>
      <c r="DB165" s="15"/>
      <c r="DC165" s="15"/>
      <c r="DD165" s="15"/>
      <c r="DE165" s="15"/>
      <c r="DH165" s="15"/>
      <c r="DI165" s="15"/>
      <c r="DJ165" s="15"/>
      <c r="DK165" s="15"/>
      <c r="DL165" s="15"/>
      <c r="DM165" s="15"/>
      <c r="DN165" s="15"/>
      <c r="DO165" s="15"/>
      <c r="DR165" s="15"/>
      <c r="DS165" s="15"/>
      <c r="DT165" s="15"/>
      <c r="DU165" s="15"/>
      <c r="DV165" s="15"/>
      <c r="DW165" s="15"/>
      <c r="DX165" s="15"/>
      <c r="DY165" s="15"/>
      <c r="EB165" s="15"/>
      <c r="EC165" s="15"/>
      <c r="ED165" s="15"/>
      <c r="EE165" s="15"/>
      <c r="EF165" s="15"/>
      <c r="EG165" s="15"/>
      <c r="EH165" s="15"/>
      <c r="EI165" s="15"/>
      <c r="EL165" s="15"/>
      <c r="EM165" s="15"/>
      <c r="EN165" s="15"/>
      <c r="EO165" s="15"/>
      <c r="EP165" s="15"/>
      <c r="EQ165" s="15"/>
      <c r="ER165" s="15"/>
      <c r="ES165" s="15"/>
      <c r="EV165" s="15"/>
      <c r="EW165" s="15"/>
      <c r="EX165" s="15"/>
      <c r="EY165" s="15"/>
      <c r="EZ165" s="15"/>
      <c r="FA165" s="15"/>
      <c r="FB165" s="15"/>
      <c r="FC165" s="15"/>
      <c r="FF165" s="15"/>
      <c r="FG165" s="15"/>
      <c r="FH165" s="15"/>
      <c r="FI165" s="15"/>
      <c r="FJ165" s="15"/>
      <c r="FK165" s="15"/>
      <c r="FL165" s="15"/>
      <c r="FM165" s="15"/>
      <c r="FP165" s="15"/>
      <c r="FQ165" s="15"/>
      <c r="FR165" s="15"/>
      <c r="FS165" s="15"/>
      <c r="FT165" s="15"/>
      <c r="FU165" s="15"/>
      <c r="FV165" s="15"/>
      <c r="FW165" s="15"/>
      <c r="FZ165" s="15"/>
      <c r="GA165" s="15"/>
      <c r="GB165" s="15"/>
      <c r="GC165" s="15"/>
      <c r="GD165" s="15"/>
      <c r="GE165" s="15"/>
      <c r="GF165" s="15"/>
      <c r="GG165" s="15"/>
      <c r="GJ165" s="15"/>
      <c r="GK165" s="15"/>
      <c r="GL165" s="15"/>
      <c r="GM165" s="15"/>
      <c r="GN165" s="15"/>
      <c r="GO165" s="15"/>
      <c r="GP165" s="15"/>
      <c r="GQ165" s="15"/>
      <c r="GT165" s="15"/>
      <c r="GU165" s="15"/>
      <c r="GV165" s="15"/>
      <c r="GW165" s="15"/>
      <c r="GX165" s="15"/>
      <c r="GY165" s="15"/>
      <c r="GZ165" s="15"/>
      <c r="HA165" s="15"/>
      <c r="HD165" s="15"/>
      <c r="HE165" s="15"/>
      <c r="HF165" s="15"/>
      <c r="HG165" s="15"/>
      <c r="HH165" s="15"/>
      <c r="HI165" s="15"/>
      <c r="HJ165" s="15"/>
      <c r="HK165" s="15"/>
      <c r="HN165" s="15"/>
      <c r="HO165" s="15"/>
      <c r="HP165" s="15"/>
      <c r="HQ165" s="15"/>
      <c r="HR165" s="15"/>
      <c r="HS165" s="15"/>
      <c r="HT165" s="15"/>
      <c r="HU165" s="15"/>
      <c r="HX165" s="15"/>
      <c r="HY165" s="15"/>
      <c r="HZ165" s="15"/>
      <c r="IA165" s="15"/>
      <c r="IB165" s="15"/>
      <c r="IC165" s="15"/>
      <c r="ID165" s="15"/>
      <c r="IE165" s="15"/>
      <c r="IH165" s="15"/>
      <c r="II165" s="15"/>
      <c r="IJ165" s="15"/>
      <c r="IK165" s="15"/>
      <c r="IL165" s="15"/>
      <c r="IM165" s="15"/>
      <c r="IN165" s="15"/>
      <c r="IO165" s="15"/>
      <c r="IR165" s="15"/>
      <c r="IS165" s="15"/>
      <c r="IT165" s="15"/>
      <c r="IU165" s="15"/>
      <c r="IV165" s="15"/>
      <c r="IW165" s="15"/>
      <c r="IX165" s="15"/>
      <c r="IY165" s="15"/>
      <c r="JB165" s="15"/>
      <c r="JC165" s="15"/>
      <c r="JD165" s="15"/>
      <c r="JE165" s="15"/>
      <c r="JF165" s="15"/>
      <c r="JG165" s="15"/>
      <c r="JH165" s="15"/>
      <c r="JI165" s="15"/>
      <c r="JL165" s="15"/>
      <c r="JM165" s="15"/>
      <c r="JN165" s="15"/>
      <c r="JO165" s="15"/>
      <c r="JP165" s="15"/>
      <c r="JQ165" s="15"/>
      <c r="JR165" s="15"/>
      <c r="JS165" s="15"/>
      <c r="JV165" s="15"/>
      <c r="JW165" s="15"/>
      <c r="JX165" s="15"/>
      <c r="JY165" s="15"/>
      <c r="JZ165" s="15"/>
      <c r="KA165" s="15"/>
      <c r="KB165" s="15"/>
      <c r="KC165" s="15"/>
      <c r="KF165" s="15"/>
      <c r="KG165" s="15"/>
      <c r="KH165" s="15"/>
      <c r="KI165" s="15"/>
      <c r="KJ165" s="15"/>
      <c r="KK165" s="15"/>
      <c r="KL165" s="15"/>
      <c r="KM165" s="15"/>
      <c r="KP165" s="15"/>
      <c r="KQ165" s="15"/>
      <c r="KR165" s="15"/>
      <c r="KS165" s="15"/>
      <c r="KT165" s="15"/>
      <c r="KU165" s="15"/>
      <c r="KV165" s="15"/>
      <c r="KW165" s="15"/>
      <c r="KZ165" s="15"/>
      <c r="LA165" s="15"/>
    </row>
    <row r="166" spans="1:313" x14ac:dyDescent="0.25">
      <c r="A166" s="15"/>
      <c r="B166" s="15"/>
      <c r="C166" s="15"/>
      <c r="D166" s="15"/>
      <c r="E166" s="15"/>
      <c r="F166" s="15"/>
      <c r="G166" s="15"/>
      <c r="H166" s="15"/>
      <c r="I166" s="15"/>
      <c r="L166" s="15"/>
      <c r="M166" s="15"/>
      <c r="N166" s="15"/>
      <c r="O166" s="15"/>
      <c r="P166" s="15"/>
      <c r="Q166" s="15"/>
      <c r="R166" s="15"/>
      <c r="S166" s="15"/>
      <c r="V166" s="15"/>
      <c r="W166" s="15"/>
      <c r="X166" s="15"/>
      <c r="Y166" s="15"/>
      <c r="Z166" s="15"/>
      <c r="AA166" s="15"/>
      <c r="AB166" s="15"/>
      <c r="AC166" s="15"/>
      <c r="AF166" s="15"/>
      <c r="AG166" s="15"/>
      <c r="AH166" s="15"/>
      <c r="AI166" s="15"/>
      <c r="AJ166" s="15"/>
      <c r="AK166" s="15"/>
      <c r="AL166" s="15"/>
      <c r="AM166" s="15"/>
      <c r="AP166" s="15"/>
      <c r="AQ166" s="15"/>
      <c r="AR166" s="15"/>
      <c r="AS166" s="15"/>
      <c r="AT166" s="15"/>
      <c r="AU166" s="15"/>
      <c r="AV166" s="15"/>
      <c r="AW166" s="15"/>
      <c r="AZ166" s="15"/>
      <c r="BA166" s="15"/>
      <c r="BB166" s="15"/>
      <c r="BC166" s="15"/>
      <c r="BD166" s="15"/>
      <c r="BE166" s="15"/>
      <c r="BF166" s="15"/>
      <c r="BG166" s="15"/>
      <c r="BJ166" s="15"/>
      <c r="BK166" s="15"/>
      <c r="BL166" s="15"/>
      <c r="BM166" s="15"/>
      <c r="BN166" s="15"/>
      <c r="BO166" s="15"/>
      <c r="BP166" s="15"/>
      <c r="BQ166" s="15"/>
      <c r="BT166" s="15"/>
      <c r="BU166" s="15"/>
      <c r="BV166" s="15"/>
      <c r="BW166" s="15"/>
      <c r="BX166" s="15"/>
      <c r="BY166" s="15"/>
      <c r="BZ166" s="15"/>
      <c r="CA166" s="15"/>
      <c r="CD166" s="15"/>
      <c r="CE166" s="15"/>
      <c r="CF166" s="15"/>
      <c r="CG166" s="15"/>
      <c r="CH166" s="15"/>
      <c r="CI166" s="15"/>
      <c r="CJ166" s="15"/>
      <c r="CK166" s="15"/>
      <c r="CN166" s="15"/>
      <c r="CO166" s="15"/>
      <c r="CP166" s="15"/>
      <c r="CQ166" s="15"/>
      <c r="CR166" s="15"/>
      <c r="CS166" s="15"/>
      <c r="CT166" s="15"/>
      <c r="CU166" s="15"/>
      <c r="CX166" s="15"/>
      <c r="CY166" s="15"/>
      <c r="CZ166" s="15"/>
      <c r="DA166" s="15"/>
      <c r="DB166" s="15"/>
      <c r="DC166" s="15"/>
      <c r="DD166" s="15"/>
      <c r="DE166" s="15"/>
      <c r="DH166" s="15"/>
      <c r="DI166" s="15"/>
      <c r="DJ166" s="15"/>
      <c r="DK166" s="15"/>
      <c r="DL166" s="15"/>
      <c r="DM166" s="15"/>
      <c r="DN166" s="15"/>
      <c r="DO166" s="15"/>
      <c r="DR166" s="15"/>
      <c r="DS166" s="15"/>
      <c r="DT166" s="15"/>
      <c r="DU166" s="15"/>
      <c r="DV166" s="15"/>
      <c r="DW166" s="15"/>
      <c r="DX166" s="15"/>
      <c r="DY166" s="15"/>
      <c r="EB166" s="15"/>
      <c r="EC166" s="15"/>
      <c r="ED166" s="15"/>
      <c r="EE166" s="15"/>
      <c r="EF166" s="15"/>
      <c r="EG166" s="15"/>
      <c r="EH166" s="15"/>
      <c r="EI166" s="15"/>
      <c r="EL166" s="15"/>
      <c r="EM166" s="15"/>
      <c r="EN166" s="15"/>
      <c r="EO166" s="15"/>
      <c r="EP166" s="15"/>
      <c r="EQ166" s="15"/>
      <c r="ER166" s="15"/>
      <c r="ES166" s="15"/>
      <c r="EV166" s="15"/>
      <c r="EW166" s="15"/>
      <c r="EX166" s="15"/>
      <c r="EY166" s="15"/>
      <c r="EZ166" s="15"/>
      <c r="FA166" s="15"/>
      <c r="FB166" s="15"/>
      <c r="FC166" s="15"/>
      <c r="FF166" s="15"/>
      <c r="FG166" s="15"/>
      <c r="FH166" s="15"/>
      <c r="FI166" s="15"/>
      <c r="FJ166" s="15"/>
      <c r="FK166" s="15"/>
      <c r="FL166" s="15"/>
      <c r="FM166" s="15"/>
      <c r="FP166" s="15"/>
      <c r="FQ166" s="15"/>
      <c r="FR166" s="15"/>
      <c r="FS166" s="15"/>
      <c r="FT166" s="15"/>
      <c r="FU166" s="15"/>
      <c r="FV166" s="15"/>
      <c r="FW166" s="15"/>
      <c r="FZ166" s="15"/>
      <c r="GA166" s="15"/>
      <c r="GB166" s="15"/>
      <c r="GC166" s="15"/>
      <c r="GD166" s="15"/>
      <c r="GE166" s="15"/>
      <c r="GF166" s="15"/>
      <c r="GG166" s="15"/>
      <c r="GJ166" s="15"/>
      <c r="GK166" s="15"/>
      <c r="GL166" s="15"/>
      <c r="GM166" s="15"/>
      <c r="GN166" s="15"/>
      <c r="GO166" s="15"/>
      <c r="GP166" s="15"/>
      <c r="GQ166" s="15"/>
      <c r="GT166" s="15"/>
      <c r="GU166" s="15"/>
      <c r="GV166" s="15"/>
      <c r="GW166" s="15"/>
      <c r="GX166" s="15"/>
      <c r="GY166" s="15"/>
      <c r="GZ166" s="15"/>
      <c r="HA166" s="15"/>
      <c r="HD166" s="15"/>
      <c r="HE166" s="15"/>
      <c r="HF166" s="15"/>
      <c r="HG166" s="15"/>
      <c r="HH166" s="15"/>
      <c r="HI166" s="15"/>
      <c r="HJ166" s="15"/>
      <c r="HK166" s="15"/>
      <c r="HN166" s="15"/>
      <c r="HO166" s="15"/>
      <c r="HP166" s="15"/>
      <c r="HQ166" s="15"/>
      <c r="HR166" s="15"/>
      <c r="HS166" s="15"/>
      <c r="HT166" s="15"/>
      <c r="HU166" s="15"/>
      <c r="HX166" s="15"/>
      <c r="HY166" s="15"/>
      <c r="HZ166" s="15"/>
      <c r="IA166" s="15"/>
      <c r="IB166" s="15"/>
      <c r="IC166" s="15"/>
      <c r="ID166" s="15"/>
      <c r="IE166" s="15"/>
      <c r="IH166" s="15"/>
      <c r="II166" s="15"/>
      <c r="IJ166" s="15"/>
      <c r="IK166" s="15"/>
      <c r="IL166" s="15"/>
      <c r="IM166" s="15"/>
      <c r="IN166" s="15"/>
      <c r="IO166" s="15"/>
      <c r="IR166" s="15"/>
      <c r="IS166" s="15"/>
      <c r="IT166" s="15"/>
      <c r="IU166" s="15"/>
      <c r="IV166" s="15"/>
      <c r="IW166" s="15"/>
      <c r="IX166" s="15"/>
      <c r="IY166" s="15"/>
      <c r="JB166" s="15"/>
      <c r="JC166" s="15"/>
      <c r="JD166" s="15"/>
      <c r="JE166" s="15"/>
      <c r="JF166" s="15"/>
      <c r="JG166" s="15"/>
      <c r="JH166" s="15"/>
      <c r="JI166" s="15"/>
      <c r="JL166" s="15"/>
      <c r="JM166" s="15"/>
      <c r="JN166" s="15"/>
      <c r="JO166" s="15"/>
      <c r="JP166" s="15"/>
      <c r="JQ166" s="15"/>
      <c r="JR166" s="15"/>
      <c r="JS166" s="15"/>
      <c r="JV166" s="15"/>
      <c r="JW166" s="15"/>
      <c r="JX166" s="15"/>
      <c r="JY166" s="15"/>
      <c r="JZ166" s="15"/>
      <c r="KA166" s="15"/>
      <c r="KB166" s="15"/>
      <c r="KC166" s="15"/>
      <c r="KF166" s="15"/>
      <c r="KG166" s="15"/>
      <c r="KH166" s="15"/>
      <c r="KI166" s="15"/>
      <c r="KJ166" s="15"/>
      <c r="KK166" s="15"/>
      <c r="KL166" s="15"/>
      <c r="KM166" s="15"/>
      <c r="KP166" s="15"/>
      <c r="KQ166" s="15"/>
      <c r="KR166" s="15"/>
      <c r="KS166" s="15"/>
      <c r="KT166" s="15"/>
      <c r="KU166" s="15"/>
      <c r="KV166" s="15"/>
      <c r="KW166" s="15"/>
      <c r="KZ166" s="15"/>
      <c r="LA166" s="15"/>
    </row>
    <row r="167" spans="1:313" x14ac:dyDescent="0.25">
      <c r="A167" s="15"/>
      <c r="B167" s="15"/>
      <c r="C167" s="15"/>
      <c r="D167" s="15"/>
      <c r="E167" s="15"/>
      <c r="F167" s="15"/>
      <c r="G167" s="15"/>
      <c r="H167" s="15"/>
      <c r="I167" s="15"/>
      <c r="L167" s="15"/>
      <c r="M167" s="15"/>
      <c r="N167" s="15"/>
      <c r="O167" s="15"/>
      <c r="P167" s="15"/>
      <c r="Q167" s="15"/>
      <c r="R167" s="15"/>
      <c r="S167" s="15"/>
      <c r="V167" s="15"/>
      <c r="W167" s="15"/>
      <c r="X167" s="15"/>
      <c r="Y167" s="15"/>
      <c r="Z167" s="15"/>
      <c r="AA167" s="15"/>
      <c r="AB167" s="15"/>
      <c r="AC167" s="15"/>
      <c r="AF167" s="15"/>
      <c r="AG167" s="15"/>
      <c r="AH167" s="15"/>
      <c r="AI167" s="15"/>
      <c r="AJ167" s="15"/>
      <c r="AK167" s="15"/>
      <c r="AL167" s="15"/>
      <c r="AM167" s="15"/>
      <c r="AP167" s="15"/>
      <c r="AQ167" s="15"/>
      <c r="AR167" s="15"/>
      <c r="AS167" s="15"/>
      <c r="AT167" s="15"/>
      <c r="AU167" s="15"/>
      <c r="AV167" s="15"/>
      <c r="AW167" s="15"/>
      <c r="AZ167" s="15"/>
      <c r="BA167" s="15"/>
      <c r="BB167" s="15"/>
      <c r="BC167" s="15"/>
      <c r="BD167" s="15"/>
      <c r="BE167" s="15"/>
      <c r="BF167" s="15"/>
      <c r="BG167" s="15"/>
      <c r="BJ167" s="15"/>
      <c r="BK167" s="15"/>
      <c r="BL167" s="15"/>
      <c r="BM167" s="15"/>
      <c r="BN167" s="15"/>
      <c r="BO167" s="15"/>
      <c r="BP167" s="15"/>
      <c r="BQ167" s="15"/>
      <c r="BT167" s="15"/>
      <c r="BU167" s="15"/>
      <c r="BV167" s="15"/>
      <c r="BW167" s="15"/>
      <c r="BX167" s="15"/>
      <c r="BY167" s="15"/>
      <c r="BZ167" s="15"/>
      <c r="CA167" s="15"/>
      <c r="CD167" s="15"/>
      <c r="CE167" s="15"/>
      <c r="CF167" s="15"/>
      <c r="CG167" s="15"/>
      <c r="CH167" s="15"/>
      <c r="CI167" s="15"/>
      <c r="CJ167" s="15"/>
      <c r="CK167" s="15"/>
      <c r="CN167" s="15"/>
      <c r="CO167" s="15"/>
      <c r="CP167" s="15"/>
      <c r="CQ167" s="15"/>
      <c r="CR167" s="15"/>
      <c r="CS167" s="15"/>
      <c r="CT167" s="15"/>
      <c r="CU167" s="15"/>
      <c r="CX167" s="15"/>
      <c r="CY167" s="15"/>
      <c r="CZ167" s="15"/>
      <c r="DA167" s="15"/>
      <c r="DB167" s="15"/>
      <c r="DC167" s="15"/>
      <c r="DD167" s="15"/>
      <c r="DE167" s="15"/>
      <c r="DH167" s="15"/>
      <c r="DI167" s="15"/>
      <c r="DJ167" s="15"/>
      <c r="DK167" s="15"/>
      <c r="DL167" s="15"/>
      <c r="DM167" s="15"/>
      <c r="DN167" s="15"/>
      <c r="DO167" s="15"/>
      <c r="DR167" s="15"/>
      <c r="DS167" s="15"/>
      <c r="DT167" s="15"/>
      <c r="DU167" s="15"/>
      <c r="DV167" s="15"/>
      <c r="DW167" s="15"/>
      <c r="DX167" s="15"/>
      <c r="DY167" s="15"/>
      <c r="EB167" s="15"/>
      <c r="EC167" s="15"/>
      <c r="ED167" s="15"/>
      <c r="EE167" s="15"/>
      <c r="EF167" s="15"/>
      <c r="EG167" s="15"/>
      <c r="EH167" s="15"/>
      <c r="EI167" s="15"/>
      <c r="EL167" s="15"/>
      <c r="EM167" s="15"/>
      <c r="EN167" s="15"/>
      <c r="EO167" s="15"/>
      <c r="EP167" s="15"/>
      <c r="EQ167" s="15"/>
      <c r="ER167" s="15"/>
      <c r="ES167" s="15"/>
      <c r="EV167" s="15"/>
      <c r="EW167" s="15"/>
      <c r="EX167" s="15"/>
      <c r="EY167" s="15"/>
      <c r="EZ167" s="15"/>
      <c r="FA167" s="15"/>
      <c r="FB167" s="15"/>
      <c r="FC167" s="15"/>
      <c r="FF167" s="15"/>
      <c r="FG167" s="15"/>
      <c r="FH167" s="15"/>
      <c r="FI167" s="15"/>
      <c r="FJ167" s="15"/>
      <c r="FK167" s="15"/>
      <c r="FL167" s="15"/>
      <c r="FM167" s="15"/>
      <c r="FP167" s="15"/>
      <c r="FQ167" s="15"/>
      <c r="FR167" s="15"/>
      <c r="FS167" s="15"/>
      <c r="FT167" s="15"/>
      <c r="FU167" s="15"/>
      <c r="FV167" s="15"/>
      <c r="FW167" s="15"/>
      <c r="FZ167" s="15"/>
      <c r="GA167" s="15"/>
      <c r="GB167" s="15"/>
      <c r="GC167" s="15"/>
      <c r="GD167" s="15"/>
      <c r="GE167" s="15"/>
      <c r="GF167" s="15"/>
      <c r="GG167" s="15"/>
      <c r="GJ167" s="15"/>
      <c r="GK167" s="15"/>
      <c r="GL167" s="15"/>
      <c r="GM167" s="15"/>
      <c r="GN167" s="15"/>
      <c r="GO167" s="15"/>
      <c r="GP167" s="15"/>
      <c r="GQ167" s="15"/>
      <c r="GT167" s="15"/>
      <c r="GU167" s="15"/>
      <c r="GV167" s="15"/>
      <c r="GW167" s="15"/>
      <c r="GX167" s="15"/>
      <c r="GY167" s="15"/>
      <c r="GZ167" s="15"/>
      <c r="HA167" s="15"/>
      <c r="HD167" s="15"/>
      <c r="HE167" s="15"/>
      <c r="HF167" s="15"/>
      <c r="HG167" s="15"/>
      <c r="HH167" s="15"/>
      <c r="HI167" s="15"/>
      <c r="HJ167" s="15"/>
      <c r="HK167" s="15"/>
      <c r="HN167" s="15"/>
      <c r="HO167" s="15"/>
      <c r="HP167" s="15"/>
      <c r="HQ167" s="15"/>
      <c r="HR167" s="15"/>
      <c r="HS167" s="15"/>
      <c r="HT167" s="15"/>
      <c r="HU167" s="15"/>
      <c r="HX167" s="15"/>
      <c r="HY167" s="15"/>
      <c r="HZ167" s="15"/>
      <c r="IA167" s="15"/>
      <c r="IB167" s="15"/>
      <c r="IC167" s="15"/>
      <c r="ID167" s="15"/>
      <c r="IE167" s="15"/>
      <c r="IH167" s="15"/>
      <c r="II167" s="15"/>
      <c r="IJ167" s="15"/>
      <c r="IK167" s="15"/>
      <c r="IL167" s="15"/>
      <c r="IM167" s="15"/>
      <c r="IN167" s="15"/>
      <c r="IO167" s="15"/>
      <c r="IR167" s="15"/>
      <c r="IS167" s="15"/>
      <c r="IT167" s="15"/>
      <c r="IU167" s="15"/>
      <c r="IV167" s="15"/>
      <c r="IW167" s="15"/>
      <c r="IX167" s="15"/>
      <c r="IY167" s="15"/>
      <c r="JB167" s="15"/>
      <c r="JC167" s="15"/>
      <c r="JD167" s="15"/>
      <c r="JE167" s="15"/>
      <c r="JF167" s="15"/>
      <c r="JG167" s="15"/>
      <c r="JH167" s="15"/>
      <c r="JI167" s="15"/>
      <c r="JL167" s="15"/>
      <c r="JM167" s="15"/>
      <c r="JN167" s="15"/>
      <c r="JO167" s="15"/>
      <c r="JP167" s="15"/>
      <c r="JQ167" s="15"/>
      <c r="JR167" s="15"/>
      <c r="JS167" s="15"/>
      <c r="JV167" s="15"/>
      <c r="JW167" s="15"/>
      <c r="JX167" s="15"/>
      <c r="JY167" s="15"/>
      <c r="JZ167" s="15"/>
      <c r="KA167" s="15"/>
      <c r="KB167" s="15"/>
      <c r="KC167" s="15"/>
      <c r="KF167" s="15"/>
      <c r="KG167" s="15"/>
      <c r="KH167" s="15"/>
      <c r="KI167" s="15"/>
      <c r="KJ167" s="15"/>
      <c r="KK167" s="15"/>
      <c r="KL167" s="15"/>
      <c r="KM167" s="15"/>
      <c r="KP167" s="15"/>
      <c r="KQ167" s="15"/>
      <c r="KR167" s="15"/>
      <c r="KS167" s="15"/>
      <c r="KT167" s="15"/>
      <c r="KU167" s="15"/>
      <c r="KV167" s="15"/>
      <c r="KW167" s="15"/>
      <c r="KZ167" s="15"/>
      <c r="LA167" s="15"/>
    </row>
    <row r="168" spans="1:313" x14ac:dyDescent="0.25">
      <c r="A168" s="15"/>
      <c r="B168" s="15"/>
      <c r="C168" s="15"/>
      <c r="D168" s="15"/>
      <c r="E168" s="15"/>
      <c r="F168" s="15"/>
      <c r="G168" s="15"/>
      <c r="H168" s="15"/>
      <c r="I168" s="15"/>
      <c r="L168" s="15"/>
      <c r="M168" s="15"/>
      <c r="N168" s="15"/>
      <c r="O168" s="15"/>
      <c r="P168" s="15"/>
      <c r="Q168" s="15"/>
      <c r="R168" s="15"/>
      <c r="S168" s="15"/>
      <c r="V168" s="15"/>
      <c r="W168" s="15"/>
      <c r="X168" s="15"/>
      <c r="Y168" s="15"/>
      <c r="Z168" s="15"/>
      <c r="AA168" s="15"/>
      <c r="AB168" s="15"/>
      <c r="AC168" s="15"/>
      <c r="AF168" s="15"/>
      <c r="AG168" s="15"/>
      <c r="AH168" s="15"/>
      <c r="AI168" s="15"/>
      <c r="AJ168" s="15"/>
      <c r="AK168" s="15"/>
      <c r="AL168" s="15"/>
      <c r="AM168" s="15"/>
      <c r="AP168" s="15"/>
      <c r="AQ168" s="15"/>
      <c r="AR168" s="15"/>
      <c r="AS168" s="15"/>
      <c r="AT168" s="15"/>
      <c r="AU168" s="15"/>
      <c r="AV168" s="15"/>
      <c r="AW168" s="15"/>
      <c r="AZ168" s="15"/>
      <c r="BA168" s="15"/>
      <c r="BB168" s="15"/>
      <c r="BC168" s="15"/>
      <c r="BD168" s="15"/>
      <c r="BE168" s="15"/>
      <c r="BF168" s="15"/>
      <c r="BG168" s="15"/>
      <c r="BJ168" s="15"/>
      <c r="BK168" s="15"/>
      <c r="BL168" s="15"/>
      <c r="BM168" s="15"/>
      <c r="BN168" s="15"/>
      <c r="BO168" s="15"/>
      <c r="BP168" s="15"/>
      <c r="BQ168" s="15"/>
      <c r="BT168" s="15"/>
      <c r="BU168" s="15"/>
      <c r="BV168" s="15"/>
      <c r="BW168" s="15"/>
      <c r="BX168" s="15"/>
      <c r="BY168" s="15"/>
      <c r="BZ168" s="15"/>
      <c r="CA168" s="15"/>
      <c r="CD168" s="15"/>
      <c r="CE168" s="15"/>
      <c r="CF168" s="15"/>
      <c r="CG168" s="15"/>
      <c r="CH168" s="15"/>
      <c r="CI168" s="15"/>
      <c r="CJ168" s="15"/>
      <c r="CK168" s="15"/>
      <c r="CN168" s="15"/>
      <c r="CO168" s="15"/>
      <c r="CP168" s="15"/>
      <c r="CQ168" s="15"/>
      <c r="CR168" s="15"/>
      <c r="CS168" s="15"/>
      <c r="CT168" s="15"/>
      <c r="CU168" s="15"/>
      <c r="CX168" s="15"/>
      <c r="CY168" s="15"/>
      <c r="CZ168" s="15"/>
      <c r="DA168" s="15"/>
      <c r="DB168" s="15"/>
      <c r="DC168" s="15"/>
      <c r="DD168" s="15"/>
      <c r="DE168" s="15"/>
      <c r="DH168" s="15"/>
      <c r="DI168" s="15"/>
      <c r="DJ168" s="15"/>
      <c r="DK168" s="15"/>
      <c r="DL168" s="15"/>
      <c r="DM168" s="15"/>
      <c r="DN168" s="15"/>
      <c r="DO168" s="15"/>
      <c r="DR168" s="15"/>
      <c r="DS168" s="15"/>
      <c r="DT168" s="15"/>
      <c r="DU168" s="15"/>
      <c r="DV168" s="15"/>
      <c r="DW168" s="15"/>
      <c r="DX168" s="15"/>
      <c r="DY168" s="15"/>
      <c r="EB168" s="15"/>
      <c r="EC168" s="15"/>
      <c r="ED168" s="15"/>
      <c r="EE168" s="15"/>
      <c r="EF168" s="15"/>
      <c r="EG168" s="15"/>
      <c r="EH168" s="15"/>
      <c r="EI168" s="15"/>
      <c r="EL168" s="15"/>
      <c r="EM168" s="15"/>
      <c r="EN168" s="15"/>
      <c r="EO168" s="15"/>
      <c r="EP168" s="15"/>
      <c r="EQ168" s="15"/>
      <c r="ER168" s="15"/>
      <c r="ES168" s="15"/>
      <c r="EV168" s="15"/>
      <c r="EW168" s="15"/>
      <c r="EX168" s="15"/>
      <c r="EY168" s="15"/>
      <c r="EZ168" s="15"/>
      <c r="FA168" s="15"/>
      <c r="FB168" s="15"/>
      <c r="FC168" s="15"/>
      <c r="FF168" s="15"/>
      <c r="FG168" s="15"/>
      <c r="FH168" s="15"/>
      <c r="FI168" s="15"/>
      <c r="FJ168" s="15"/>
      <c r="FK168" s="15"/>
      <c r="FL168" s="15"/>
      <c r="FM168" s="15"/>
      <c r="FP168" s="15"/>
      <c r="FQ168" s="15"/>
      <c r="FR168" s="15"/>
      <c r="FS168" s="15"/>
      <c r="FT168" s="15"/>
      <c r="FU168" s="15"/>
      <c r="FV168" s="15"/>
      <c r="FW168" s="15"/>
      <c r="FZ168" s="15"/>
      <c r="GA168" s="15"/>
      <c r="GB168" s="15"/>
      <c r="GC168" s="15"/>
      <c r="GD168" s="15"/>
      <c r="GE168" s="15"/>
      <c r="GF168" s="15"/>
      <c r="GG168" s="15"/>
      <c r="GJ168" s="15"/>
      <c r="GK168" s="15"/>
      <c r="GL168" s="15"/>
      <c r="GM168" s="15"/>
      <c r="GN168" s="15"/>
      <c r="GO168" s="15"/>
      <c r="GP168" s="15"/>
      <c r="GQ168" s="15"/>
      <c r="GT168" s="15"/>
      <c r="GU168" s="15"/>
      <c r="GV168" s="15"/>
      <c r="GW168" s="15"/>
      <c r="GX168" s="15"/>
      <c r="GY168" s="15"/>
      <c r="GZ168" s="15"/>
      <c r="HA168" s="15"/>
      <c r="HD168" s="15"/>
      <c r="HE168" s="15"/>
      <c r="HF168" s="15"/>
      <c r="HG168" s="15"/>
      <c r="HH168" s="15"/>
      <c r="HI168" s="15"/>
      <c r="HJ168" s="15"/>
      <c r="HK168" s="15"/>
      <c r="HN168" s="15"/>
      <c r="HO168" s="15"/>
      <c r="HP168" s="15"/>
      <c r="HQ168" s="15"/>
      <c r="HR168" s="15"/>
      <c r="HS168" s="15"/>
      <c r="HT168" s="15"/>
      <c r="HU168" s="15"/>
      <c r="HX168" s="15"/>
      <c r="HY168" s="15"/>
      <c r="HZ168" s="15"/>
      <c r="IA168" s="15"/>
      <c r="IB168" s="15"/>
      <c r="IC168" s="15"/>
      <c r="ID168" s="15"/>
      <c r="IE168" s="15"/>
      <c r="IH168" s="15"/>
      <c r="II168" s="15"/>
      <c r="IJ168" s="15"/>
      <c r="IK168" s="15"/>
      <c r="IL168" s="15"/>
      <c r="IM168" s="15"/>
      <c r="IN168" s="15"/>
      <c r="IO168" s="15"/>
      <c r="IR168" s="15"/>
      <c r="IS168" s="15"/>
      <c r="IT168" s="15"/>
      <c r="IU168" s="15"/>
      <c r="IV168" s="15"/>
      <c r="IW168" s="15"/>
      <c r="IX168" s="15"/>
      <c r="IY168" s="15"/>
      <c r="JB168" s="15"/>
      <c r="JC168" s="15"/>
      <c r="JD168" s="15"/>
      <c r="JE168" s="15"/>
      <c r="JF168" s="15"/>
      <c r="JG168" s="15"/>
      <c r="JH168" s="15"/>
      <c r="JI168" s="15"/>
      <c r="JL168" s="15"/>
      <c r="JM168" s="15"/>
      <c r="JN168" s="15"/>
      <c r="JO168" s="15"/>
      <c r="JP168" s="15"/>
      <c r="JQ168" s="15"/>
      <c r="JR168" s="15"/>
      <c r="JS168" s="15"/>
      <c r="JV168" s="15"/>
      <c r="JW168" s="15"/>
      <c r="JX168" s="15"/>
      <c r="JY168" s="15"/>
      <c r="JZ168" s="15"/>
      <c r="KA168" s="15"/>
      <c r="KB168" s="15"/>
      <c r="KC168" s="15"/>
      <c r="KF168" s="15"/>
      <c r="KG168" s="15"/>
      <c r="KH168" s="15"/>
      <c r="KI168" s="15"/>
      <c r="KJ168" s="15"/>
      <c r="KK168" s="15"/>
      <c r="KL168" s="15"/>
      <c r="KM168" s="15"/>
      <c r="KP168" s="15"/>
      <c r="KQ168" s="15"/>
      <c r="KR168" s="15"/>
      <c r="KS168" s="15"/>
      <c r="KT168" s="15"/>
      <c r="KU168" s="15"/>
      <c r="KV168" s="15"/>
      <c r="KW168" s="15"/>
      <c r="KZ168" s="15"/>
      <c r="LA168" s="15"/>
    </row>
    <row r="169" spans="1:313" x14ac:dyDescent="0.25">
      <c r="A169" s="15"/>
      <c r="B169" s="15"/>
      <c r="C169" s="15"/>
      <c r="D169" s="15"/>
      <c r="E169" s="15"/>
      <c r="F169" s="15"/>
      <c r="G169" s="15"/>
      <c r="H169" s="15"/>
      <c r="I169" s="15"/>
      <c r="L169" s="15"/>
      <c r="M169" s="15"/>
      <c r="N169" s="15"/>
      <c r="O169" s="15"/>
      <c r="P169" s="15"/>
      <c r="Q169" s="15"/>
      <c r="R169" s="15"/>
      <c r="S169" s="15"/>
      <c r="V169" s="15"/>
      <c r="W169" s="15"/>
      <c r="X169" s="15"/>
      <c r="Y169" s="15"/>
      <c r="Z169" s="15"/>
      <c r="AA169" s="15"/>
      <c r="AB169" s="15"/>
      <c r="AC169" s="15"/>
      <c r="AF169" s="15"/>
      <c r="AG169" s="15"/>
      <c r="AH169" s="15"/>
      <c r="AI169" s="15"/>
      <c r="AJ169" s="15"/>
      <c r="AK169" s="15"/>
      <c r="AL169" s="15"/>
      <c r="AM169" s="15"/>
      <c r="AP169" s="15"/>
      <c r="AQ169" s="15"/>
      <c r="AR169" s="15"/>
      <c r="AS169" s="15"/>
      <c r="AT169" s="15"/>
      <c r="AU169" s="15"/>
      <c r="AV169" s="15"/>
      <c r="AW169" s="15"/>
      <c r="AZ169" s="15"/>
      <c r="BA169" s="15"/>
      <c r="BB169" s="15"/>
      <c r="BC169" s="15"/>
      <c r="BD169" s="15"/>
      <c r="BE169" s="15"/>
      <c r="BF169" s="15"/>
      <c r="BG169" s="15"/>
      <c r="BJ169" s="15"/>
      <c r="BK169" s="15"/>
      <c r="BL169" s="15"/>
      <c r="BM169" s="15"/>
      <c r="BN169" s="15"/>
      <c r="BO169" s="15"/>
      <c r="BP169" s="15"/>
      <c r="BQ169" s="15"/>
      <c r="BT169" s="15"/>
      <c r="BU169" s="15"/>
      <c r="BV169" s="15"/>
      <c r="BW169" s="15"/>
      <c r="BX169" s="15"/>
      <c r="BY169" s="15"/>
      <c r="BZ169" s="15"/>
      <c r="CA169" s="15"/>
      <c r="CD169" s="15"/>
      <c r="CE169" s="15"/>
      <c r="CF169" s="15"/>
      <c r="CG169" s="15"/>
      <c r="CH169" s="15"/>
      <c r="CI169" s="15"/>
      <c r="CJ169" s="15"/>
      <c r="CK169" s="15"/>
      <c r="CN169" s="15"/>
      <c r="CO169" s="15"/>
      <c r="CP169" s="15"/>
      <c r="CQ169" s="15"/>
      <c r="CR169" s="15"/>
      <c r="CS169" s="15"/>
      <c r="CT169" s="15"/>
      <c r="CU169" s="15"/>
      <c r="CX169" s="15"/>
      <c r="CY169" s="15"/>
      <c r="CZ169" s="15"/>
      <c r="DA169" s="15"/>
      <c r="DB169" s="15"/>
      <c r="DC169" s="15"/>
      <c r="DD169" s="15"/>
      <c r="DE169" s="15"/>
      <c r="DH169" s="15"/>
      <c r="DI169" s="15"/>
      <c r="DJ169" s="15"/>
      <c r="DK169" s="15"/>
      <c r="DL169" s="15"/>
      <c r="DM169" s="15"/>
      <c r="DN169" s="15"/>
      <c r="DO169" s="15"/>
      <c r="DR169" s="15"/>
      <c r="DS169" s="15"/>
      <c r="DT169" s="15"/>
      <c r="DU169" s="15"/>
      <c r="DV169" s="15"/>
      <c r="DW169" s="15"/>
      <c r="DX169" s="15"/>
      <c r="DY169" s="15"/>
      <c r="EB169" s="15"/>
      <c r="EC169" s="15"/>
      <c r="ED169" s="15"/>
      <c r="EE169" s="15"/>
      <c r="EF169" s="15"/>
      <c r="EG169" s="15"/>
      <c r="EH169" s="15"/>
      <c r="EI169" s="15"/>
      <c r="EL169" s="15"/>
      <c r="EM169" s="15"/>
      <c r="EN169" s="15"/>
      <c r="EO169" s="15"/>
      <c r="EP169" s="15"/>
      <c r="EQ169" s="15"/>
      <c r="ER169" s="15"/>
      <c r="ES169" s="15"/>
      <c r="EV169" s="15"/>
      <c r="EW169" s="15"/>
      <c r="EX169" s="15"/>
      <c r="EY169" s="15"/>
      <c r="EZ169" s="15"/>
      <c r="FA169" s="15"/>
      <c r="FB169" s="15"/>
      <c r="FC169" s="15"/>
      <c r="FF169" s="15"/>
      <c r="FG169" s="15"/>
      <c r="FH169" s="15"/>
      <c r="FI169" s="15"/>
      <c r="FJ169" s="15"/>
      <c r="FK169" s="15"/>
      <c r="FL169" s="15"/>
      <c r="FM169" s="15"/>
      <c r="FP169" s="15"/>
      <c r="FQ169" s="15"/>
      <c r="FR169" s="15"/>
      <c r="FS169" s="15"/>
      <c r="FT169" s="15"/>
      <c r="FU169" s="15"/>
      <c r="FV169" s="15"/>
      <c r="FW169" s="15"/>
      <c r="FZ169" s="15"/>
      <c r="GA169" s="15"/>
      <c r="GB169" s="15"/>
      <c r="GC169" s="15"/>
      <c r="GD169" s="15"/>
      <c r="GE169" s="15"/>
      <c r="GF169" s="15"/>
      <c r="GG169" s="15"/>
      <c r="GJ169" s="15"/>
      <c r="GK169" s="15"/>
      <c r="GL169" s="15"/>
      <c r="GM169" s="15"/>
      <c r="GN169" s="15"/>
      <c r="GO169" s="15"/>
      <c r="GP169" s="15"/>
      <c r="GQ169" s="15"/>
      <c r="GT169" s="15"/>
      <c r="GU169" s="15"/>
      <c r="GV169" s="15"/>
      <c r="GW169" s="15"/>
      <c r="GX169" s="15"/>
      <c r="GY169" s="15"/>
      <c r="GZ169" s="15"/>
      <c r="HA169" s="15"/>
      <c r="HD169" s="15"/>
      <c r="HE169" s="15"/>
      <c r="HF169" s="15"/>
      <c r="HG169" s="15"/>
      <c r="HH169" s="15"/>
      <c r="HI169" s="15"/>
      <c r="HJ169" s="15"/>
      <c r="HK169" s="15"/>
      <c r="HN169" s="15"/>
      <c r="HO169" s="15"/>
      <c r="HP169" s="15"/>
      <c r="HQ169" s="15"/>
      <c r="HR169" s="15"/>
      <c r="HS169" s="15"/>
      <c r="HT169" s="15"/>
      <c r="HU169" s="15"/>
      <c r="HX169" s="15"/>
      <c r="HY169" s="15"/>
      <c r="HZ169" s="15"/>
      <c r="IA169" s="15"/>
      <c r="IB169" s="15"/>
      <c r="IC169" s="15"/>
      <c r="ID169" s="15"/>
      <c r="IE169" s="15"/>
      <c r="IH169" s="15"/>
      <c r="II169" s="15"/>
      <c r="IJ169" s="15"/>
      <c r="IK169" s="15"/>
      <c r="IL169" s="15"/>
      <c r="IM169" s="15"/>
      <c r="IN169" s="15"/>
      <c r="IO169" s="15"/>
      <c r="IR169" s="15"/>
      <c r="IS169" s="15"/>
      <c r="IT169" s="15"/>
      <c r="IU169" s="15"/>
      <c r="IV169" s="15"/>
      <c r="IW169" s="15"/>
      <c r="IX169" s="15"/>
      <c r="IY169" s="15"/>
      <c r="JB169" s="15"/>
      <c r="JC169" s="15"/>
      <c r="JD169" s="15"/>
      <c r="JE169" s="15"/>
      <c r="JF169" s="15"/>
      <c r="JG169" s="15"/>
      <c r="JH169" s="15"/>
      <c r="JI169" s="15"/>
      <c r="JL169" s="15"/>
      <c r="JM169" s="15"/>
      <c r="JN169" s="15"/>
      <c r="JO169" s="15"/>
      <c r="JP169" s="15"/>
      <c r="JQ169" s="15"/>
      <c r="JR169" s="15"/>
      <c r="JS169" s="15"/>
      <c r="JV169" s="15"/>
      <c r="JW169" s="15"/>
      <c r="JX169" s="15"/>
      <c r="JY169" s="15"/>
      <c r="JZ169" s="15"/>
      <c r="KA169" s="15"/>
      <c r="KB169" s="15"/>
      <c r="KC169" s="15"/>
      <c r="KF169" s="15"/>
      <c r="KG169" s="15"/>
      <c r="KH169" s="15"/>
      <c r="KI169" s="15"/>
      <c r="KJ169" s="15"/>
      <c r="KK169" s="15"/>
      <c r="KL169" s="15"/>
      <c r="KM169" s="15"/>
      <c r="KP169" s="15"/>
      <c r="KQ169" s="15"/>
      <c r="KR169" s="15"/>
      <c r="KS169" s="15"/>
      <c r="KT169" s="15"/>
      <c r="KU169" s="15"/>
      <c r="KV169" s="15"/>
      <c r="KW169" s="15"/>
      <c r="KZ169" s="15"/>
      <c r="LA169" s="15"/>
    </row>
    <row r="170" spans="1:313" x14ac:dyDescent="0.25">
      <c r="A170" s="15"/>
      <c r="B170" s="15"/>
      <c r="C170" s="15"/>
      <c r="D170" s="15"/>
      <c r="E170" s="15"/>
      <c r="F170" s="15"/>
      <c r="G170" s="15"/>
      <c r="H170" s="15"/>
      <c r="I170" s="15"/>
      <c r="L170" s="15"/>
      <c r="M170" s="15"/>
      <c r="N170" s="15"/>
      <c r="O170" s="15"/>
      <c r="P170" s="15"/>
      <c r="Q170" s="15"/>
      <c r="R170" s="15"/>
      <c r="S170" s="15"/>
      <c r="V170" s="15"/>
      <c r="W170" s="15"/>
      <c r="X170" s="15"/>
      <c r="Y170" s="15"/>
      <c r="Z170" s="15"/>
      <c r="AA170" s="15"/>
      <c r="AB170" s="15"/>
      <c r="AC170" s="15"/>
      <c r="AF170" s="15"/>
      <c r="AG170" s="15"/>
      <c r="AH170" s="15"/>
      <c r="AI170" s="15"/>
      <c r="AJ170" s="15"/>
      <c r="AK170" s="15"/>
      <c r="AL170" s="15"/>
      <c r="AM170" s="15"/>
      <c r="AP170" s="15"/>
      <c r="AQ170" s="15"/>
      <c r="AR170" s="15"/>
      <c r="AS170" s="15"/>
      <c r="AT170" s="15"/>
      <c r="AU170" s="15"/>
      <c r="AV170" s="15"/>
      <c r="AW170" s="15"/>
      <c r="AZ170" s="15"/>
      <c r="BA170" s="15"/>
      <c r="BB170" s="15"/>
      <c r="BC170" s="15"/>
      <c r="BD170" s="15"/>
      <c r="BE170" s="15"/>
      <c r="BF170" s="15"/>
      <c r="BG170" s="15"/>
      <c r="BJ170" s="15"/>
      <c r="BK170" s="15"/>
      <c r="BL170" s="15"/>
      <c r="BM170" s="15"/>
      <c r="BN170" s="15"/>
      <c r="BO170" s="15"/>
      <c r="BP170" s="15"/>
      <c r="BQ170" s="15"/>
      <c r="BT170" s="15"/>
      <c r="BU170" s="15"/>
      <c r="BV170" s="15"/>
      <c r="BW170" s="15"/>
      <c r="BX170" s="15"/>
      <c r="BY170" s="15"/>
      <c r="BZ170" s="15"/>
      <c r="CA170" s="15"/>
      <c r="CD170" s="15"/>
      <c r="CE170" s="15"/>
      <c r="CF170" s="15"/>
      <c r="CG170" s="15"/>
      <c r="CH170" s="15"/>
      <c r="CI170" s="15"/>
      <c r="CJ170" s="15"/>
      <c r="CK170" s="15"/>
      <c r="CN170" s="15"/>
      <c r="CO170" s="15"/>
      <c r="CP170" s="15"/>
      <c r="CQ170" s="15"/>
      <c r="CR170" s="15"/>
      <c r="CS170" s="15"/>
      <c r="CT170" s="15"/>
      <c r="CU170" s="15"/>
      <c r="CX170" s="15"/>
      <c r="CY170" s="15"/>
      <c r="CZ170" s="15"/>
      <c r="DA170" s="15"/>
      <c r="DB170" s="15"/>
      <c r="DC170" s="15"/>
      <c r="DD170" s="15"/>
      <c r="DE170" s="15"/>
      <c r="DH170" s="15"/>
      <c r="DI170" s="15"/>
      <c r="DJ170" s="15"/>
      <c r="DK170" s="15"/>
      <c r="DL170" s="15"/>
      <c r="DM170" s="15"/>
      <c r="DN170" s="15"/>
      <c r="DO170" s="15"/>
      <c r="DR170" s="15"/>
      <c r="DS170" s="15"/>
      <c r="DT170" s="15"/>
      <c r="DU170" s="15"/>
      <c r="DV170" s="15"/>
      <c r="DW170" s="15"/>
      <c r="DX170" s="15"/>
      <c r="DY170" s="15"/>
      <c r="EB170" s="15"/>
      <c r="EC170" s="15"/>
      <c r="ED170" s="15"/>
      <c r="EE170" s="15"/>
      <c r="EF170" s="15"/>
      <c r="EG170" s="15"/>
      <c r="EH170" s="15"/>
      <c r="EI170" s="15"/>
      <c r="EL170" s="15"/>
      <c r="EM170" s="15"/>
      <c r="EN170" s="15"/>
      <c r="EO170" s="15"/>
      <c r="EP170" s="15"/>
      <c r="EQ170" s="15"/>
      <c r="ER170" s="15"/>
      <c r="ES170" s="15"/>
      <c r="EV170" s="15"/>
      <c r="EW170" s="15"/>
      <c r="EX170" s="15"/>
      <c r="EY170" s="15"/>
      <c r="EZ170" s="15"/>
      <c r="FA170" s="15"/>
      <c r="FB170" s="15"/>
      <c r="FC170" s="15"/>
      <c r="FF170" s="15"/>
      <c r="FG170" s="15"/>
      <c r="FH170" s="15"/>
      <c r="FI170" s="15"/>
      <c r="FJ170" s="15"/>
      <c r="FK170" s="15"/>
      <c r="FL170" s="15"/>
      <c r="FM170" s="15"/>
      <c r="FP170" s="15"/>
      <c r="FQ170" s="15"/>
      <c r="FR170" s="15"/>
      <c r="FS170" s="15"/>
      <c r="FT170" s="15"/>
      <c r="FU170" s="15"/>
      <c r="FV170" s="15"/>
      <c r="FW170" s="15"/>
      <c r="FZ170" s="15"/>
      <c r="GA170" s="15"/>
      <c r="GB170" s="15"/>
      <c r="GC170" s="15"/>
      <c r="GD170" s="15"/>
      <c r="GE170" s="15"/>
      <c r="GF170" s="15"/>
      <c r="GG170" s="15"/>
      <c r="GJ170" s="15"/>
      <c r="GK170" s="15"/>
      <c r="GL170" s="15"/>
      <c r="GM170" s="15"/>
      <c r="GN170" s="15"/>
      <c r="GO170" s="15"/>
      <c r="GP170" s="15"/>
      <c r="GQ170" s="15"/>
      <c r="GT170" s="15"/>
      <c r="GU170" s="15"/>
      <c r="GV170" s="15"/>
      <c r="GW170" s="15"/>
      <c r="GX170" s="15"/>
      <c r="GY170" s="15"/>
      <c r="GZ170" s="15"/>
      <c r="HA170" s="15"/>
      <c r="HD170" s="15"/>
      <c r="HE170" s="15"/>
      <c r="HF170" s="15"/>
      <c r="HG170" s="15"/>
      <c r="HH170" s="15"/>
      <c r="HI170" s="15"/>
      <c r="HJ170" s="15"/>
      <c r="HK170" s="15"/>
      <c r="HN170" s="15"/>
      <c r="HO170" s="15"/>
      <c r="HP170" s="15"/>
      <c r="HQ170" s="15"/>
      <c r="HR170" s="15"/>
      <c r="HS170" s="15"/>
      <c r="HT170" s="15"/>
      <c r="HU170" s="15"/>
      <c r="HX170" s="15"/>
      <c r="HY170" s="15"/>
      <c r="HZ170" s="15"/>
      <c r="IA170" s="15"/>
      <c r="IB170" s="15"/>
      <c r="IC170" s="15"/>
      <c r="ID170" s="15"/>
      <c r="IE170" s="15"/>
      <c r="IH170" s="15"/>
      <c r="II170" s="15"/>
      <c r="IJ170" s="15"/>
      <c r="IK170" s="15"/>
      <c r="IL170" s="15"/>
      <c r="IM170" s="15"/>
      <c r="IN170" s="15"/>
      <c r="IO170" s="15"/>
      <c r="IR170" s="15"/>
      <c r="IS170" s="15"/>
      <c r="IT170" s="15"/>
      <c r="IU170" s="15"/>
      <c r="IV170" s="15"/>
      <c r="IW170" s="15"/>
      <c r="IX170" s="15"/>
      <c r="IY170" s="15"/>
      <c r="JB170" s="15"/>
      <c r="JC170" s="15"/>
      <c r="JD170" s="15"/>
      <c r="JE170" s="15"/>
      <c r="JF170" s="15"/>
      <c r="JG170" s="15"/>
      <c r="JH170" s="15"/>
      <c r="JI170" s="15"/>
      <c r="JL170" s="15"/>
      <c r="JM170" s="15"/>
      <c r="JN170" s="15"/>
      <c r="JO170" s="15"/>
      <c r="JP170" s="15"/>
      <c r="JQ170" s="15"/>
      <c r="JR170" s="15"/>
      <c r="JS170" s="15"/>
      <c r="JV170" s="15"/>
      <c r="JW170" s="15"/>
      <c r="JX170" s="15"/>
      <c r="JY170" s="15"/>
      <c r="JZ170" s="15"/>
      <c r="KA170" s="15"/>
      <c r="KB170" s="15"/>
      <c r="KC170" s="15"/>
      <c r="KF170" s="15"/>
      <c r="KG170" s="15"/>
      <c r="KH170" s="15"/>
      <c r="KI170" s="15"/>
      <c r="KJ170" s="15"/>
      <c r="KK170" s="15"/>
      <c r="KL170" s="15"/>
      <c r="KM170" s="15"/>
      <c r="KP170" s="15"/>
      <c r="KQ170" s="15"/>
      <c r="KR170" s="15"/>
      <c r="KS170" s="15"/>
      <c r="KT170" s="15"/>
      <c r="KU170" s="15"/>
      <c r="KV170" s="15"/>
      <c r="KW170" s="15"/>
      <c r="KZ170" s="15"/>
      <c r="LA170" s="15"/>
    </row>
    <row r="171" spans="1:313" x14ac:dyDescent="0.25">
      <c r="A171" s="15"/>
      <c r="B171" s="15"/>
      <c r="C171" s="15"/>
      <c r="D171" s="15"/>
      <c r="E171" s="15"/>
      <c r="F171" s="15"/>
      <c r="G171" s="15"/>
      <c r="H171" s="15"/>
      <c r="I171" s="15"/>
      <c r="L171" s="15"/>
      <c r="M171" s="15"/>
      <c r="N171" s="15"/>
      <c r="O171" s="15"/>
      <c r="P171" s="15"/>
      <c r="Q171" s="15"/>
      <c r="R171" s="15"/>
      <c r="S171" s="15"/>
      <c r="V171" s="15"/>
      <c r="W171" s="15"/>
      <c r="X171" s="15"/>
      <c r="Y171" s="15"/>
      <c r="Z171" s="15"/>
      <c r="AA171" s="15"/>
      <c r="AB171" s="15"/>
      <c r="AC171" s="15"/>
      <c r="AF171" s="15"/>
      <c r="AG171" s="15"/>
      <c r="AH171" s="15"/>
      <c r="AI171" s="15"/>
      <c r="AJ171" s="15"/>
      <c r="AK171" s="15"/>
      <c r="AL171" s="15"/>
      <c r="AM171" s="15"/>
      <c r="AP171" s="15"/>
      <c r="AQ171" s="15"/>
      <c r="AR171" s="15"/>
      <c r="AS171" s="15"/>
      <c r="AT171" s="15"/>
      <c r="AU171" s="15"/>
      <c r="AV171" s="15"/>
      <c r="AW171" s="15"/>
      <c r="AZ171" s="15"/>
      <c r="BA171" s="15"/>
      <c r="BB171" s="15"/>
      <c r="BC171" s="15"/>
      <c r="BD171" s="15"/>
      <c r="BE171" s="15"/>
      <c r="BF171" s="15"/>
      <c r="BG171" s="15"/>
      <c r="BJ171" s="15"/>
      <c r="BK171" s="15"/>
      <c r="BL171" s="15"/>
      <c r="BM171" s="15"/>
      <c r="BN171" s="15"/>
      <c r="BO171" s="15"/>
      <c r="BP171" s="15"/>
      <c r="BQ171" s="15"/>
      <c r="BT171" s="15"/>
      <c r="BU171" s="15"/>
      <c r="BV171" s="15"/>
      <c r="BW171" s="15"/>
      <c r="BX171" s="15"/>
      <c r="BY171" s="15"/>
      <c r="BZ171" s="15"/>
      <c r="CA171" s="15"/>
      <c r="CD171" s="15"/>
      <c r="CE171" s="15"/>
      <c r="CF171" s="15"/>
      <c r="CG171" s="15"/>
      <c r="CH171" s="15"/>
      <c r="CI171" s="15"/>
      <c r="CJ171" s="15"/>
      <c r="CK171" s="15"/>
      <c r="CN171" s="15"/>
      <c r="CO171" s="15"/>
      <c r="CP171" s="15"/>
      <c r="CQ171" s="15"/>
      <c r="CR171" s="15"/>
      <c r="CS171" s="15"/>
      <c r="CT171" s="15"/>
      <c r="CU171" s="15"/>
      <c r="CX171" s="15"/>
      <c r="CY171" s="15"/>
      <c r="CZ171" s="15"/>
      <c r="DA171" s="15"/>
      <c r="DB171" s="15"/>
      <c r="DC171" s="15"/>
      <c r="DD171" s="15"/>
      <c r="DE171" s="15"/>
      <c r="DH171" s="15"/>
      <c r="DI171" s="15"/>
      <c r="DJ171" s="15"/>
      <c r="DK171" s="15"/>
      <c r="DL171" s="15"/>
      <c r="DM171" s="15"/>
      <c r="DN171" s="15"/>
      <c r="DO171" s="15"/>
      <c r="DR171" s="15"/>
      <c r="DS171" s="15"/>
      <c r="DT171" s="15"/>
      <c r="DU171" s="15"/>
      <c r="DV171" s="15"/>
      <c r="DW171" s="15"/>
      <c r="DX171" s="15"/>
      <c r="DY171" s="15"/>
      <c r="EB171" s="15"/>
      <c r="EC171" s="15"/>
      <c r="ED171" s="15"/>
      <c r="EE171" s="15"/>
      <c r="EF171" s="15"/>
      <c r="EG171" s="15"/>
      <c r="EH171" s="15"/>
      <c r="EI171" s="15"/>
      <c r="EL171" s="15"/>
      <c r="EM171" s="15"/>
      <c r="EN171" s="15"/>
      <c r="EO171" s="15"/>
      <c r="EP171" s="15"/>
      <c r="EQ171" s="15"/>
      <c r="ER171" s="15"/>
      <c r="ES171" s="15"/>
      <c r="EV171" s="15"/>
      <c r="EW171" s="15"/>
      <c r="EX171" s="15"/>
      <c r="EY171" s="15"/>
      <c r="EZ171" s="15"/>
      <c r="FA171" s="15"/>
      <c r="FB171" s="15"/>
      <c r="FC171" s="15"/>
      <c r="FF171" s="15"/>
      <c r="FG171" s="15"/>
      <c r="FH171" s="15"/>
      <c r="FI171" s="15"/>
      <c r="FJ171" s="15"/>
      <c r="FK171" s="15"/>
      <c r="FL171" s="15"/>
      <c r="FM171" s="15"/>
      <c r="FP171" s="15"/>
      <c r="FQ171" s="15"/>
      <c r="FR171" s="15"/>
      <c r="FS171" s="15"/>
      <c r="FT171" s="15"/>
      <c r="FU171" s="15"/>
      <c r="FV171" s="15"/>
      <c r="FW171" s="15"/>
      <c r="FZ171" s="15"/>
      <c r="GA171" s="15"/>
      <c r="GB171" s="15"/>
      <c r="GC171" s="15"/>
      <c r="GD171" s="15"/>
      <c r="GE171" s="15"/>
      <c r="GF171" s="15"/>
      <c r="GG171" s="15"/>
      <c r="GJ171" s="15"/>
      <c r="GK171" s="15"/>
      <c r="GL171" s="15"/>
      <c r="GM171" s="15"/>
      <c r="GN171" s="15"/>
      <c r="GO171" s="15"/>
      <c r="GP171" s="15"/>
      <c r="GQ171" s="15"/>
      <c r="GT171" s="15"/>
      <c r="GU171" s="15"/>
      <c r="GV171" s="15"/>
      <c r="GW171" s="15"/>
      <c r="GX171" s="15"/>
      <c r="GY171" s="15"/>
      <c r="GZ171" s="15"/>
      <c r="HA171" s="15"/>
      <c r="HD171" s="15"/>
      <c r="HE171" s="15"/>
      <c r="HF171" s="15"/>
      <c r="HG171" s="15"/>
      <c r="HH171" s="15"/>
      <c r="HI171" s="15"/>
      <c r="HJ171" s="15"/>
      <c r="HK171" s="15"/>
      <c r="HN171" s="15"/>
      <c r="HO171" s="15"/>
      <c r="HP171" s="15"/>
      <c r="HQ171" s="15"/>
      <c r="HR171" s="15"/>
      <c r="HS171" s="15"/>
      <c r="HT171" s="15"/>
      <c r="HU171" s="15"/>
      <c r="HX171" s="15"/>
      <c r="HY171" s="15"/>
      <c r="HZ171" s="15"/>
      <c r="IA171" s="15"/>
      <c r="IB171" s="15"/>
      <c r="IC171" s="15"/>
      <c r="ID171" s="15"/>
      <c r="IE171" s="15"/>
      <c r="IH171" s="15"/>
      <c r="II171" s="15"/>
      <c r="IJ171" s="15"/>
      <c r="IK171" s="15"/>
      <c r="IL171" s="15"/>
      <c r="IM171" s="15"/>
      <c r="IN171" s="15"/>
      <c r="IO171" s="15"/>
      <c r="IR171" s="15"/>
      <c r="IS171" s="15"/>
      <c r="IT171" s="15"/>
      <c r="IU171" s="15"/>
      <c r="IV171" s="15"/>
      <c r="IW171" s="15"/>
      <c r="IX171" s="15"/>
      <c r="IY171" s="15"/>
      <c r="JB171" s="15"/>
      <c r="JC171" s="15"/>
      <c r="JD171" s="15"/>
      <c r="JE171" s="15"/>
      <c r="JF171" s="15"/>
      <c r="JG171" s="15"/>
      <c r="JH171" s="15"/>
      <c r="JI171" s="15"/>
      <c r="JL171" s="15"/>
      <c r="JM171" s="15"/>
      <c r="JN171" s="15"/>
      <c r="JO171" s="15"/>
      <c r="JP171" s="15"/>
      <c r="JQ171" s="15"/>
      <c r="JR171" s="15"/>
      <c r="JS171" s="15"/>
      <c r="JV171" s="15"/>
      <c r="JW171" s="15"/>
      <c r="JX171" s="15"/>
      <c r="JY171" s="15"/>
      <c r="JZ171" s="15"/>
      <c r="KA171" s="15"/>
      <c r="KB171" s="15"/>
      <c r="KC171" s="15"/>
      <c r="KF171" s="15"/>
      <c r="KG171" s="15"/>
      <c r="KH171" s="15"/>
      <c r="KI171" s="15"/>
      <c r="KJ171" s="15"/>
      <c r="KK171" s="15"/>
      <c r="KL171" s="15"/>
      <c r="KM171" s="15"/>
      <c r="KP171" s="15"/>
      <c r="KQ171" s="15"/>
      <c r="KR171" s="15"/>
      <c r="KS171" s="15"/>
      <c r="KT171" s="15"/>
      <c r="KU171" s="15"/>
      <c r="KV171" s="15"/>
      <c r="KW171" s="15"/>
      <c r="KZ171" s="15"/>
      <c r="LA171" s="15"/>
    </row>
    <row r="172" spans="1:313" x14ac:dyDescent="0.25">
      <c r="A172" s="15"/>
      <c r="B172" s="15"/>
      <c r="C172" s="15"/>
      <c r="D172" s="15"/>
      <c r="E172" s="15"/>
      <c r="F172" s="15"/>
      <c r="G172" s="15"/>
      <c r="H172" s="15"/>
      <c r="I172" s="15"/>
      <c r="L172" s="15"/>
      <c r="M172" s="15"/>
      <c r="N172" s="15"/>
      <c r="O172" s="15"/>
      <c r="P172" s="15"/>
      <c r="Q172" s="15"/>
      <c r="R172" s="15"/>
      <c r="S172" s="15"/>
      <c r="V172" s="15"/>
      <c r="W172" s="15"/>
      <c r="X172" s="15"/>
      <c r="Y172" s="15"/>
      <c r="Z172" s="15"/>
      <c r="AA172" s="15"/>
      <c r="AB172" s="15"/>
      <c r="AC172" s="15"/>
      <c r="AF172" s="15"/>
      <c r="AG172" s="15"/>
      <c r="AH172" s="15"/>
      <c r="AI172" s="15"/>
      <c r="AJ172" s="15"/>
      <c r="AK172" s="15"/>
      <c r="AL172" s="15"/>
      <c r="AM172" s="15"/>
      <c r="AP172" s="15"/>
      <c r="AQ172" s="15"/>
      <c r="AR172" s="15"/>
      <c r="AS172" s="15"/>
      <c r="AT172" s="15"/>
      <c r="AU172" s="15"/>
      <c r="AV172" s="15"/>
      <c r="AW172" s="15"/>
      <c r="AZ172" s="15"/>
      <c r="BA172" s="15"/>
      <c r="BB172" s="15"/>
      <c r="BC172" s="15"/>
      <c r="BD172" s="15"/>
      <c r="BE172" s="15"/>
      <c r="BF172" s="15"/>
      <c r="BG172" s="15"/>
      <c r="BJ172" s="15"/>
      <c r="BK172" s="15"/>
      <c r="BL172" s="15"/>
      <c r="BM172" s="15"/>
      <c r="BN172" s="15"/>
      <c r="BO172" s="15"/>
      <c r="BP172" s="15"/>
      <c r="BQ172" s="15"/>
      <c r="BT172" s="15"/>
      <c r="BU172" s="15"/>
      <c r="BV172" s="15"/>
      <c r="BW172" s="15"/>
      <c r="BX172" s="15"/>
      <c r="BY172" s="15"/>
      <c r="BZ172" s="15"/>
      <c r="CA172" s="15"/>
      <c r="CD172" s="15"/>
      <c r="CE172" s="15"/>
      <c r="CF172" s="15"/>
      <c r="CG172" s="15"/>
      <c r="CH172" s="15"/>
      <c r="CI172" s="15"/>
      <c r="CJ172" s="15"/>
      <c r="CK172" s="15"/>
      <c r="CN172" s="15"/>
      <c r="CO172" s="15"/>
      <c r="CP172" s="15"/>
      <c r="CQ172" s="15"/>
      <c r="CR172" s="15"/>
      <c r="CS172" s="15"/>
      <c r="CT172" s="15"/>
      <c r="CU172" s="15"/>
      <c r="CX172" s="15"/>
      <c r="CY172" s="15"/>
      <c r="CZ172" s="15"/>
      <c r="DA172" s="15"/>
      <c r="DB172" s="15"/>
      <c r="DC172" s="15"/>
      <c r="DD172" s="15"/>
      <c r="DE172" s="15"/>
      <c r="DH172" s="15"/>
      <c r="DI172" s="15"/>
      <c r="DJ172" s="15"/>
      <c r="DK172" s="15"/>
      <c r="DL172" s="15"/>
      <c r="DM172" s="15"/>
      <c r="DN172" s="15"/>
      <c r="DO172" s="15"/>
      <c r="DR172" s="15"/>
      <c r="DS172" s="15"/>
      <c r="DT172" s="15"/>
      <c r="DU172" s="15"/>
      <c r="DV172" s="15"/>
      <c r="DW172" s="15"/>
      <c r="DX172" s="15"/>
      <c r="DY172" s="15"/>
      <c r="EB172" s="15"/>
      <c r="EC172" s="15"/>
      <c r="ED172" s="15"/>
      <c r="EE172" s="15"/>
      <c r="EF172" s="15"/>
      <c r="EG172" s="15"/>
      <c r="EH172" s="15"/>
      <c r="EI172" s="15"/>
      <c r="EL172" s="15"/>
      <c r="EM172" s="15"/>
      <c r="EN172" s="15"/>
      <c r="EO172" s="15"/>
      <c r="EP172" s="15"/>
      <c r="EQ172" s="15"/>
      <c r="ER172" s="15"/>
      <c r="ES172" s="15"/>
      <c r="EV172" s="15"/>
      <c r="EW172" s="15"/>
      <c r="EX172" s="15"/>
      <c r="EY172" s="15"/>
      <c r="EZ172" s="15"/>
      <c r="FA172" s="15"/>
      <c r="FB172" s="15"/>
      <c r="FC172" s="15"/>
      <c r="FF172" s="15"/>
      <c r="FG172" s="15"/>
      <c r="FH172" s="15"/>
      <c r="FI172" s="15"/>
      <c r="FJ172" s="15"/>
      <c r="FK172" s="15"/>
      <c r="FL172" s="15"/>
      <c r="FM172" s="15"/>
      <c r="FP172" s="15"/>
      <c r="FQ172" s="15"/>
      <c r="FR172" s="15"/>
      <c r="FS172" s="15"/>
      <c r="FT172" s="15"/>
      <c r="FU172" s="15"/>
      <c r="FV172" s="15"/>
      <c r="FW172" s="15"/>
      <c r="FZ172" s="15"/>
      <c r="GA172" s="15"/>
      <c r="GB172" s="15"/>
      <c r="GC172" s="15"/>
      <c r="GD172" s="15"/>
      <c r="GE172" s="15"/>
      <c r="GF172" s="15"/>
      <c r="GG172" s="15"/>
      <c r="GJ172" s="15"/>
      <c r="GK172" s="15"/>
      <c r="GL172" s="15"/>
      <c r="GM172" s="15"/>
      <c r="GN172" s="15"/>
      <c r="GO172" s="15"/>
      <c r="GP172" s="15"/>
      <c r="GQ172" s="15"/>
      <c r="GT172" s="15"/>
      <c r="GU172" s="15"/>
      <c r="GV172" s="15"/>
      <c r="GW172" s="15"/>
      <c r="GX172" s="15"/>
      <c r="GY172" s="15"/>
      <c r="GZ172" s="15"/>
      <c r="HA172" s="15"/>
      <c r="HD172" s="15"/>
      <c r="HE172" s="15"/>
      <c r="HF172" s="15"/>
      <c r="HG172" s="15"/>
      <c r="HH172" s="15"/>
      <c r="HI172" s="15"/>
      <c r="HJ172" s="15"/>
      <c r="HK172" s="15"/>
      <c r="HN172" s="15"/>
      <c r="HO172" s="15"/>
      <c r="HP172" s="15"/>
      <c r="HQ172" s="15"/>
      <c r="HR172" s="15"/>
      <c r="HS172" s="15"/>
      <c r="HT172" s="15"/>
      <c r="HU172" s="15"/>
      <c r="HX172" s="15"/>
      <c r="HY172" s="15"/>
      <c r="HZ172" s="15"/>
      <c r="IA172" s="15"/>
      <c r="IB172" s="15"/>
      <c r="IC172" s="15"/>
      <c r="ID172" s="15"/>
      <c r="IE172" s="15"/>
      <c r="IH172" s="15"/>
      <c r="II172" s="15"/>
      <c r="IJ172" s="15"/>
      <c r="IK172" s="15"/>
      <c r="IL172" s="15"/>
      <c r="IM172" s="15"/>
      <c r="IN172" s="15"/>
      <c r="IO172" s="15"/>
      <c r="IR172" s="15"/>
      <c r="IS172" s="15"/>
      <c r="IT172" s="15"/>
      <c r="IU172" s="15"/>
      <c r="IV172" s="15"/>
      <c r="IW172" s="15"/>
      <c r="IX172" s="15"/>
      <c r="IY172" s="15"/>
      <c r="JB172" s="15"/>
      <c r="JC172" s="15"/>
      <c r="JD172" s="15"/>
      <c r="JE172" s="15"/>
      <c r="JF172" s="15"/>
      <c r="JG172" s="15"/>
      <c r="JH172" s="15"/>
      <c r="JI172" s="15"/>
      <c r="JL172" s="15"/>
      <c r="JM172" s="15"/>
      <c r="JN172" s="15"/>
      <c r="JO172" s="15"/>
      <c r="JP172" s="15"/>
      <c r="JQ172" s="15"/>
      <c r="JR172" s="15"/>
      <c r="JS172" s="15"/>
      <c r="JV172" s="15"/>
      <c r="JW172" s="15"/>
      <c r="JX172" s="15"/>
      <c r="JY172" s="15"/>
      <c r="JZ172" s="15"/>
      <c r="KA172" s="15"/>
      <c r="KB172" s="15"/>
      <c r="KC172" s="15"/>
      <c r="KF172" s="15"/>
      <c r="KG172" s="15"/>
      <c r="KH172" s="15"/>
      <c r="KI172" s="15"/>
      <c r="KJ172" s="15"/>
      <c r="KK172" s="15"/>
      <c r="KL172" s="15"/>
      <c r="KM172" s="15"/>
      <c r="KP172" s="15"/>
      <c r="KQ172" s="15"/>
      <c r="KR172" s="15"/>
      <c r="KS172" s="15"/>
      <c r="KT172" s="15"/>
      <c r="KU172" s="15"/>
      <c r="KV172" s="15"/>
      <c r="KW172" s="15"/>
      <c r="KZ172" s="15"/>
      <c r="LA172" s="15"/>
    </row>
    <row r="173" spans="1:313" x14ac:dyDescent="0.25">
      <c r="A173" s="15"/>
      <c r="B173" s="15"/>
      <c r="C173" s="15"/>
      <c r="D173" s="15"/>
      <c r="E173" s="15"/>
      <c r="F173" s="15"/>
      <c r="G173" s="15"/>
      <c r="H173" s="15"/>
      <c r="I173" s="15"/>
      <c r="L173" s="15"/>
      <c r="M173" s="15"/>
      <c r="N173" s="15"/>
      <c r="O173" s="15"/>
      <c r="P173" s="15"/>
      <c r="Q173" s="15"/>
      <c r="R173" s="15"/>
      <c r="S173" s="15"/>
      <c r="V173" s="15"/>
      <c r="W173" s="15"/>
      <c r="X173" s="15"/>
      <c r="Y173" s="15"/>
      <c r="Z173" s="15"/>
      <c r="AA173" s="15"/>
      <c r="AB173" s="15"/>
      <c r="AC173" s="15"/>
      <c r="AF173" s="15"/>
      <c r="AG173" s="15"/>
      <c r="AH173" s="15"/>
      <c r="AI173" s="15"/>
      <c r="AJ173" s="15"/>
      <c r="AK173" s="15"/>
      <c r="AL173" s="15"/>
      <c r="AM173" s="15"/>
      <c r="AP173" s="15"/>
      <c r="AQ173" s="15"/>
      <c r="AR173" s="15"/>
      <c r="AS173" s="15"/>
      <c r="AT173" s="15"/>
      <c r="AU173" s="15"/>
      <c r="AV173" s="15"/>
      <c r="AW173" s="15"/>
      <c r="AZ173" s="15"/>
      <c r="BA173" s="15"/>
      <c r="BB173" s="15"/>
      <c r="BC173" s="15"/>
      <c r="BD173" s="15"/>
      <c r="BE173" s="15"/>
      <c r="BF173" s="15"/>
      <c r="BG173" s="15"/>
      <c r="BJ173" s="15"/>
      <c r="BK173" s="15"/>
      <c r="BL173" s="15"/>
      <c r="BM173" s="15"/>
      <c r="BN173" s="15"/>
      <c r="BO173" s="15"/>
      <c r="BP173" s="15"/>
      <c r="BQ173" s="15"/>
      <c r="BT173" s="15"/>
      <c r="BU173" s="15"/>
      <c r="BV173" s="15"/>
      <c r="BW173" s="15"/>
      <c r="BX173" s="15"/>
      <c r="BY173" s="15"/>
      <c r="BZ173" s="15"/>
      <c r="CA173" s="15"/>
      <c r="CD173" s="15"/>
      <c r="CE173" s="15"/>
      <c r="CF173" s="15"/>
      <c r="CG173" s="15"/>
      <c r="CH173" s="15"/>
      <c r="CI173" s="15"/>
      <c r="CJ173" s="15"/>
      <c r="CK173" s="15"/>
      <c r="CN173" s="15"/>
      <c r="CO173" s="15"/>
      <c r="CP173" s="15"/>
      <c r="CQ173" s="15"/>
      <c r="CR173" s="15"/>
      <c r="CS173" s="15"/>
      <c r="CT173" s="15"/>
      <c r="CU173" s="15"/>
      <c r="CX173" s="15"/>
      <c r="CY173" s="15"/>
      <c r="CZ173" s="15"/>
      <c r="DA173" s="15"/>
      <c r="DB173" s="15"/>
      <c r="DC173" s="15"/>
      <c r="DD173" s="15"/>
      <c r="DE173" s="15"/>
      <c r="DH173" s="15"/>
      <c r="DI173" s="15"/>
      <c r="DJ173" s="15"/>
      <c r="DK173" s="15"/>
      <c r="DL173" s="15"/>
      <c r="DM173" s="15"/>
      <c r="DN173" s="15"/>
      <c r="DO173" s="15"/>
      <c r="DR173" s="15"/>
      <c r="DS173" s="15"/>
      <c r="DT173" s="15"/>
      <c r="DU173" s="15"/>
      <c r="DV173" s="15"/>
      <c r="DW173" s="15"/>
      <c r="DX173" s="15"/>
      <c r="DY173" s="15"/>
      <c r="EB173" s="15"/>
      <c r="EC173" s="15"/>
      <c r="ED173" s="15"/>
      <c r="EE173" s="15"/>
      <c r="EF173" s="15"/>
      <c r="EG173" s="15"/>
      <c r="EH173" s="15"/>
      <c r="EI173" s="15"/>
      <c r="EL173" s="15"/>
      <c r="EM173" s="15"/>
      <c r="EN173" s="15"/>
      <c r="EO173" s="15"/>
      <c r="EP173" s="15"/>
      <c r="EQ173" s="15"/>
      <c r="ER173" s="15"/>
      <c r="ES173" s="15"/>
      <c r="EV173" s="15"/>
      <c r="EW173" s="15"/>
      <c r="EX173" s="15"/>
      <c r="EY173" s="15"/>
      <c r="EZ173" s="15"/>
      <c r="FA173" s="15"/>
      <c r="FB173" s="15"/>
      <c r="FC173" s="15"/>
      <c r="FF173" s="15"/>
      <c r="FG173" s="15"/>
      <c r="FH173" s="15"/>
      <c r="FI173" s="15"/>
      <c r="FJ173" s="15"/>
      <c r="FK173" s="15"/>
      <c r="FL173" s="15"/>
      <c r="FM173" s="15"/>
      <c r="FP173" s="15"/>
      <c r="FQ173" s="15"/>
      <c r="FR173" s="15"/>
      <c r="FS173" s="15"/>
      <c r="FT173" s="15"/>
      <c r="FU173" s="15"/>
      <c r="FV173" s="15"/>
      <c r="FW173" s="15"/>
      <c r="FZ173" s="15"/>
      <c r="GA173" s="15"/>
      <c r="GB173" s="15"/>
      <c r="GC173" s="15"/>
      <c r="GD173" s="15"/>
      <c r="GE173" s="15"/>
      <c r="GF173" s="15"/>
      <c r="GG173" s="15"/>
      <c r="GJ173" s="15"/>
      <c r="GK173" s="15"/>
      <c r="GL173" s="15"/>
      <c r="GM173" s="15"/>
      <c r="GN173" s="15"/>
      <c r="GO173" s="15"/>
      <c r="GP173" s="15"/>
      <c r="GQ173" s="15"/>
      <c r="GT173" s="15"/>
      <c r="GU173" s="15"/>
      <c r="GV173" s="15"/>
      <c r="GW173" s="15"/>
      <c r="GX173" s="15"/>
      <c r="GY173" s="15"/>
      <c r="GZ173" s="15"/>
      <c r="HA173" s="15"/>
      <c r="HD173" s="15"/>
      <c r="HE173" s="15"/>
      <c r="HF173" s="15"/>
      <c r="HG173" s="15"/>
      <c r="HH173" s="15"/>
      <c r="HI173" s="15"/>
      <c r="HJ173" s="15"/>
      <c r="HK173" s="15"/>
      <c r="HN173" s="15"/>
      <c r="HO173" s="15"/>
      <c r="HP173" s="15"/>
      <c r="HQ173" s="15"/>
      <c r="HR173" s="15"/>
      <c r="HS173" s="15"/>
      <c r="HT173" s="15"/>
      <c r="HU173" s="15"/>
      <c r="HX173" s="15"/>
      <c r="HY173" s="15"/>
      <c r="HZ173" s="15"/>
      <c r="IA173" s="15"/>
      <c r="IB173" s="15"/>
      <c r="IC173" s="15"/>
      <c r="ID173" s="15"/>
      <c r="IE173" s="15"/>
      <c r="IH173" s="15"/>
      <c r="II173" s="15"/>
      <c r="IJ173" s="15"/>
      <c r="IK173" s="15"/>
      <c r="IL173" s="15"/>
      <c r="IM173" s="15"/>
      <c r="IN173" s="15"/>
      <c r="IO173" s="15"/>
      <c r="IR173" s="15"/>
      <c r="IS173" s="15"/>
      <c r="IT173" s="15"/>
      <c r="IU173" s="15"/>
      <c r="IV173" s="15"/>
      <c r="IW173" s="15"/>
      <c r="IX173" s="15"/>
      <c r="IY173" s="15"/>
      <c r="JB173" s="15"/>
      <c r="JC173" s="15"/>
      <c r="JD173" s="15"/>
      <c r="JE173" s="15"/>
      <c r="JF173" s="15"/>
      <c r="JG173" s="15"/>
      <c r="JH173" s="15"/>
      <c r="JI173" s="15"/>
      <c r="JL173" s="15"/>
      <c r="JM173" s="15"/>
      <c r="JN173" s="15"/>
      <c r="JO173" s="15"/>
      <c r="JP173" s="15"/>
      <c r="JQ173" s="15"/>
      <c r="JR173" s="15"/>
      <c r="JS173" s="15"/>
      <c r="JV173" s="15"/>
      <c r="JW173" s="15"/>
      <c r="JX173" s="15"/>
      <c r="JY173" s="15"/>
      <c r="JZ173" s="15"/>
      <c r="KA173" s="15"/>
      <c r="KB173" s="15"/>
      <c r="KC173" s="15"/>
      <c r="KF173" s="15"/>
      <c r="KG173" s="15"/>
      <c r="KH173" s="15"/>
      <c r="KI173" s="15"/>
      <c r="KJ173" s="15"/>
      <c r="KK173" s="15"/>
      <c r="KL173" s="15"/>
      <c r="KM173" s="15"/>
      <c r="KP173" s="15"/>
      <c r="KQ173" s="15"/>
      <c r="KR173" s="15"/>
      <c r="KS173" s="15"/>
      <c r="KT173" s="15"/>
      <c r="KU173" s="15"/>
      <c r="KV173" s="15"/>
      <c r="KW173" s="15"/>
      <c r="KZ173" s="15"/>
      <c r="LA173" s="15"/>
    </row>
    <row r="174" spans="1:313" x14ac:dyDescent="0.25">
      <c r="A174" s="15"/>
      <c r="B174" s="15"/>
      <c r="C174" s="15"/>
      <c r="D174" s="15"/>
      <c r="E174" s="15"/>
      <c r="F174" s="15"/>
      <c r="G174" s="15"/>
      <c r="H174" s="15"/>
      <c r="I174" s="15"/>
      <c r="L174" s="15"/>
      <c r="M174" s="15"/>
      <c r="N174" s="15"/>
      <c r="O174" s="15"/>
      <c r="P174" s="15"/>
      <c r="Q174" s="15"/>
      <c r="R174" s="15"/>
      <c r="S174" s="15"/>
      <c r="V174" s="15"/>
      <c r="W174" s="15"/>
      <c r="X174" s="15"/>
      <c r="Y174" s="15"/>
      <c r="Z174" s="15"/>
      <c r="AA174" s="15"/>
      <c r="AB174" s="15"/>
      <c r="AC174" s="15"/>
      <c r="AF174" s="15"/>
      <c r="AG174" s="15"/>
      <c r="AH174" s="15"/>
      <c r="AI174" s="15"/>
      <c r="AJ174" s="15"/>
      <c r="AK174" s="15"/>
      <c r="AL174" s="15"/>
      <c r="AM174" s="15"/>
      <c r="AP174" s="15"/>
      <c r="AQ174" s="15"/>
      <c r="AR174" s="15"/>
      <c r="AS174" s="15"/>
      <c r="AT174" s="15"/>
      <c r="AU174" s="15"/>
      <c r="AV174" s="15"/>
      <c r="AW174" s="15"/>
      <c r="AZ174" s="15"/>
      <c r="BA174" s="15"/>
      <c r="BB174" s="15"/>
      <c r="BC174" s="15"/>
      <c r="BD174" s="15"/>
      <c r="BE174" s="15"/>
      <c r="BF174" s="15"/>
      <c r="BG174" s="15"/>
      <c r="BJ174" s="15"/>
      <c r="BK174" s="15"/>
      <c r="BL174" s="15"/>
      <c r="BM174" s="15"/>
      <c r="BN174" s="15"/>
      <c r="BO174" s="15"/>
      <c r="BP174" s="15"/>
      <c r="BQ174" s="15"/>
      <c r="BT174" s="15"/>
      <c r="BU174" s="15"/>
      <c r="BV174" s="15"/>
      <c r="BW174" s="15"/>
      <c r="BX174" s="15"/>
      <c r="BY174" s="15"/>
      <c r="BZ174" s="15"/>
      <c r="CA174" s="15"/>
      <c r="CD174" s="15"/>
      <c r="CE174" s="15"/>
      <c r="CF174" s="15"/>
      <c r="CG174" s="15"/>
      <c r="CH174" s="15"/>
      <c r="CI174" s="15"/>
      <c r="CJ174" s="15"/>
      <c r="CK174" s="15"/>
      <c r="CN174" s="15"/>
      <c r="CO174" s="15"/>
      <c r="CP174" s="15"/>
      <c r="CQ174" s="15"/>
      <c r="CR174" s="15"/>
      <c r="CS174" s="15"/>
      <c r="CT174" s="15"/>
      <c r="CU174" s="15"/>
      <c r="CX174" s="15"/>
      <c r="CY174" s="15"/>
      <c r="CZ174" s="15"/>
      <c r="DA174" s="15"/>
      <c r="DB174" s="15"/>
      <c r="DC174" s="15"/>
      <c r="DD174" s="15"/>
      <c r="DE174" s="15"/>
      <c r="DH174" s="15"/>
      <c r="DI174" s="15"/>
      <c r="DJ174" s="15"/>
      <c r="DK174" s="15"/>
      <c r="DL174" s="15"/>
      <c r="DM174" s="15"/>
      <c r="DN174" s="15"/>
      <c r="DO174" s="15"/>
      <c r="DR174" s="15"/>
      <c r="DS174" s="15"/>
      <c r="DT174" s="15"/>
      <c r="DU174" s="15"/>
      <c r="DV174" s="15"/>
      <c r="DW174" s="15"/>
      <c r="DX174" s="15"/>
      <c r="DY174" s="15"/>
      <c r="EB174" s="15"/>
      <c r="EC174" s="15"/>
      <c r="ED174" s="15"/>
      <c r="EE174" s="15"/>
      <c r="EF174" s="15"/>
      <c r="EG174" s="15"/>
      <c r="EH174" s="15"/>
      <c r="EI174" s="15"/>
      <c r="EL174" s="15"/>
      <c r="EM174" s="15"/>
      <c r="EN174" s="15"/>
      <c r="EO174" s="15"/>
      <c r="EP174" s="15"/>
      <c r="EQ174" s="15"/>
      <c r="ER174" s="15"/>
      <c r="ES174" s="15"/>
      <c r="EV174" s="15"/>
      <c r="EW174" s="15"/>
      <c r="EX174" s="15"/>
      <c r="EY174" s="15"/>
      <c r="EZ174" s="15"/>
      <c r="FA174" s="15"/>
      <c r="FB174" s="15"/>
      <c r="FC174" s="15"/>
      <c r="FF174" s="15"/>
      <c r="FG174" s="15"/>
      <c r="FH174" s="15"/>
      <c r="FI174" s="15"/>
      <c r="FJ174" s="15"/>
      <c r="FK174" s="15"/>
      <c r="FL174" s="15"/>
      <c r="FM174" s="15"/>
      <c r="FP174" s="15"/>
      <c r="FQ174" s="15"/>
      <c r="FR174" s="15"/>
      <c r="FS174" s="15"/>
      <c r="FT174" s="15"/>
      <c r="FU174" s="15"/>
      <c r="FV174" s="15"/>
      <c r="FW174" s="15"/>
      <c r="FZ174" s="15"/>
      <c r="GA174" s="15"/>
      <c r="GB174" s="15"/>
      <c r="GC174" s="15"/>
      <c r="GD174" s="15"/>
      <c r="GE174" s="15"/>
      <c r="GF174" s="15"/>
      <c r="GG174" s="15"/>
      <c r="GJ174" s="15"/>
      <c r="GK174" s="15"/>
      <c r="GL174" s="15"/>
      <c r="GM174" s="15"/>
      <c r="GN174" s="15"/>
      <c r="GO174" s="15"/>
      <c r="GP174" s="15"/>
      <c r="GQ174" s="15"/>
      <c r="GT174" s="15"/>
      <c r="GU174" s="15"/>
      <c r="GV174" s="15"/>
      <c r="GW174" s="15"/>
      <c r="GX174" s="15"/>
      <c r="GY174" s="15"/>
      <c r="GZ174" s="15"/>
      <c r="HA174" s="15"/>
      <c r="HD174" s="15"/>
      <c r="HE174" s="15"/>
      <c r="HF174" s="15"/>
      <c r="HG174" s="15"/>
      <c r="HH174" s="15"/>
      <c r="HI174" s="15"/>
      <c r="HJ174" s="15"/>
      <c r="HK174" s="15"/>
      <c r="HN174" s="15"/>
      <c r="HO174" s="15"/>
      <c r="HP174" s="15"/>
      <c r="HQ174" s="15"/>
      <c r="HR174" s="15"/>
      <c r="HS174" s="15"/>
      <c r="HT174" s="15"/>
      <c r="HU174" s="15"/>
      <c r="HX174" s="15"/>
      <c r="HY174" s="15"/>
      <c r="HZ174" s="15"/>
      <c r="IA174" s="15"/>
      <c r="IB174" s="15"/>
      <c r="IC174" s="15"/>
      <c r="ID174" s="15"/>
      <c r="IE174" s="15"/>
      <c r="IH174" s="15"/>
      <c r="II174" s="15"/>
      <c r="IJ174" s="15"/>
      <c r="IK174" s="15"/>
      <c r="IL174" s="15"/>
      <c r="IM174" s="15"/>
      <c r="IN174" s="15"/>
      <c r="IO174" s="15"/>
      <c r="IR174" s="15"/>
      <c r="IS174" s="15"/>
      <c r="IT174" s="15"/>
      <c r="IU174" s="15"/>
      <c r="IV174" s="15"/>
      <c r="IW174" s="15"/>
      <c r="IX174" s="15"/>
      <c r="IY174" s="15"/>
      <c r="JB174" s="15"/>
      <c r="JC174" s="15"/>
      <c r="JD174" s="15"/>
      <c r="JE174" s="15"/>
      <c r="JF174" s="15"/>
      <c r="JG174" s="15"/>
      <c r="JH174" s="15"/>
      <c r="JI174" s="15"/>
      <c r="JL174" s="15"/>
      <c r="JM174" s="15"/>
      <c r="JN174" s="15"/>
      <c r="JO174" s="15"/>
      <c r="JP174" s="15"/>
      <c r="JQ174" s="15"/>
      <c r="JR174" s="15"/>
      <c r="JS174" s="15"/>
      <c r="JV174" s="15"/>
      <c r="JW174" s="15"/>
      <c r="JX174" s="15"/>
      <c r="JY174" s="15"/>
      <c r="JZ174" s="15"/>
      <c r="KA174" s="15"/>
      <c r="KB174" s="15"/>
      <c r="KC174" s="15"/>
      <c r="KF174" s="15"/>
      <c r="KG174" s="15"/>
      <c r="KH174" s="15"/>
      <c r="KI174" s="15"/>
      <c r="KJ174" s="15"/>
      <c r="KK174" s="15"/>
      <c r="KL174" s="15"/>
      <c r="KM174" s="15"/>
      <c r="KP174" s="15"/>
      <c r="KQ174" s="15"/>
      <c r="KR174" s="15"/>
      <c r="KS174" s="15"/>
      <c r="KT174" s="15"/>
      <c r="KU174" s="15"/>
      <c r="KV174" s="15"/>
      <c r="KW174" s="15"/>
      <c r="KZ174" s="15"/>
      <c r="LA174" s="15"/>
    </row>
    <row r="175" spans="1:313" x14ac:dyDescent="0.25">
      <c r="A175" s="15"/>
      <c r="B175" s="15"/>
      <c r="C175" s="15"/>
      <c r="D175" s="15"/>
      <c r="E175" s="15"/>
      <c r="F175" s="15"/>
      <c r="G175" s="15"/>
      <c r="H175" s="15"/>
      <c r="I175" s="15"/>
      <c r="L175" s="15"/>
      <c r="M175" s="15"/>
      <c r="N175" s="15"/>
      <c r="O175" s="15"/>
      <c r="P175" s="15"/>
      <c r="Q175" s="15"/>
      <c r="R175" s="15"/>
      <c r="S175" s="15"/>
      <c r="V175" s="15"/>
      <c r="W175" s="15"/>
      <c r="X175" s="15"/>
      <c r="Y175" s="15"/>
      <c r="Z175" s="15"/>
      <c r="AA175" s="15"/>
      <c r="AB175" s="15"/>
      <c r="AC175" s="15"/>
      <c r="AF175" s="15"/>
      <c r="AG175" s="15"/>
      <c r="AH175" s="15"/>
      <c r="AI175" s="15"/>
      <c r="AJ175" s="15"/>
      <c r="AK175" s="15"/>
      <c r="AL175" s="15"/>
      <c r="AM175" s="15"/>
      <c r="AP175" s="15"/>
      <c r="AQ175" s="15"/>
      <c r="AR175" s="15"/>
      <c r="AS175" s="15"/>
      <c r="AT175" s="15"/>
      <c r="AU175" s="15"/>
      <c r="AV175" s="15"/>
      <c r="AW175" s="15"/>
      <c r="AZ175" s="15"/>
      <c r="BA175" s="15"/>
      <c r="BB175" s="15"/>
      <c r="BC175" s="15"/>
      <c r="BD175" s="15"/>
      <c r="BE175" s="15"/>
      <c r="BF175" s="15"/>
      <c r="BG175" s="15"/>
      <c r="BJ175" s="15"/>
      <c r="BK175" s="15"/>
      <c r="BL175" s="15"/>
      <c r="BM175" s="15"/>
      <c r="BN175" s="15"/>
      <c r="BO175" s="15"/>
      <c r="BP175" s="15"/>
      <c r="BQ175" s="15"/>
      <c r="BT175" s="15"/>
      <c r="BU175" s="15"/>
      <c r="BV175" s="15"/>
      <c r="BW175" s="15"/>
      <c r="BX175" s="15"/>
      <c r="BY175" s="15"/>
      <c r="BZ175" s="15"/>
      <c r="CA175" s="15"/>
      <c r="CD175" s="15"/>
      <c r="CE175" s="15"/>
      <c r="CF175" s="15"/>
      <c r="CG175" s="15"/>
      <c r="CH175" s="15"/>
      <c r="CI175" s="15"/>
      <c r="CJ175" s="15"/>
      <c r="CK175" s="15"/>
      <c r="CN175" s="15"/>
      <c r="CO175" s="15"/>
      <c r="CP175" s="15"/>
      <c r="CQ175" s="15"/>
      <c r="CR175" s="15"/>
      <c r="CS175" s="15"/>
      <c r="CT175" s="15"/>
      <c r="CU175" s="15"/>
      <c r="CX175" s="15"/>
      <c r="CY175" s="15"/>
      <c r="CZ175" s="15"/>
      <c r="DA175" s="15"/>
      <c r="DB175" s="15"/>
      <c r="DC175" s="15"/>
      <c r="DD175" s="15"/>
      <c r="DE175" s="15"/>
      <c r="DH175" s="15"/>
      <c r="DI175" s="15"/>
      <c r="DJ175" s="15"/>
      <c r="DK175" s="15"/>
      <c r="DL175" s="15"/>
      <c r="DM175" s="15"/>
      <c r="DN175" s="15"/>
      <c r="DO175" s="15"/>
      <c r="DR175" s="15"/>
      <c r="DS175" s="15"/>
      <c r="DT175" s="15"/>
      <c r="DU175" s="15"/>
      <c r="DV175" s="15"/>
      <c r="DW175" s="15"/>
      <c r="DX175" s="15"/>
      <c r="DY175" s="15"/>
      <c r="EB175" s="15"/>
      <c r="EC175" s="15"/>
      <c r="ED175" s="15"/>
      <c r="EE175" s="15"/>
      <c r="EF175" s="15"/>
      <c r="EG175" s="15"/>
      <c r="EH175" s="15"/>
      <c r="EI175" s="15"/>
      <c r="EL175" s="15"/>
      <c r="EM175" s="15"/>
      <c r="EN175" s="15"/>
      <c r="EO175" s="15"/>
      <c r="EP175" s="15"/>
      <c r="EQ175" s="15"/>
      <c r="ER175" s="15"/>
      <c r="ES175" s="15"/>
      <c r="EV175" s="15"/>
      <c r="EW175" s="15"/>
      <c r="EX175" s="15"/>
      <c r="EY175" s="15"/>
      <c r="EZ175" s="15"/>
      <c r="FA175" s="15"/>
      <c r="FB175" s="15"/>
      <c r="FC175" s="15"/>
      <c r="FF175" s="15"/>
      <c r="FG175" s="15"/>
      <c r="FH175" s="15"/>
      <c r="FI175" s="15"/>
      <c r="FJ175" s="15"/>
      <c r="FK175" s="15"/>
      <c r="FL175" s="15"/>
      <c r="FM175" s="15"/>
      <c r="FP175" s="15"/>
      <c r="FQ175" s="15"/>
      <c r="FR175" s="15"/>
      <c r="FS175" s="15"/>
      <c r="FT175" s="15"/>
      <c r="FU175" s="15"/>
      <c r="FV175" s="15"/>
      <c r="FW175" s="15"/>
      <c r="FZ175" s="15"/>
      <c r="GA175" s="15"/>
      <c r="GB175" s="15"/>
      <c r="GC175" s="15"/>
      <c r="GD175" s="15"/>
      <c r="GE175" s="15"/>
      <c r="GF175" s="15"/>
      <c r="GG175" s="15"/>
      <c r="GJ175" s="15"/>
      <c r="GK175" s="15"/>
      <c r="GL175" s="15"/>
      <c r="GM175" s="15"/>
      <c r="GN175" s="15"/>
      <c r="GO175" s="15"/>
      <c r="GP175" s="15"/>
      <c r="GQ175" s="15"/>
      <c r="GT175" s="15"/>
      <c r="GU175" s="15"/>
      <c r="GV175" s="15"/>
      <c r="GW175" s="15"/>
      <c r="GX175" s="15"/>
      <c r="GY175" s="15"/>
      <c r="GZ175" s="15"/>
      <c r="HA175" s="15"/>
      <c r="HD175" s="15"/>
      <c r="HE175" s="15"/>
      <c r="HF175" s="15"/>
      <c r="HG175" s="15"/>
      <c r="HH175" s="15"/>
      <c r="HI175" s="15"/>
      <c r="HJ175" s="15"/>
      <c r="HK175" s="15"/>
      <c r="HN175" s="15"/>
      <c r="HO175" s="15"/>
      <c r="HP175" s="15"/>
      <c r="HQ175" s="15"/>
      <c r="HR175" s="15"/>
      <c r="HS175" s="15"/>
      <c r="HT175" s="15"/>
      <c r="HU175" s="15"/>
      <c r="HX175" s="15"/>
      <c r="HY175" s="15"/>
      <c r="HZ175" s="15"/>
      <c r="IA175" s="15"/>
      <c r="IB175" s="15"/>
      <c r="IC175" s="15"/>
      <c r="ID175" s="15"/>
      <c r="IE175" s="15"/>
      <c r="IH175" s="15"/>
      <c r="II175" s="15"/>
      <c r="IJ175" s="15"/>
      <c r="IK175" s="15"/>
      <c r="IL175" s="15"/>
      <c r="IM175" s="15"/>
      <c r="IN175" s="15"/>
      <c r="IO175" s="15"/>
      <c r="IR175" s="15"/>
      <c r="IS175" s="15"/>
      <c r="IT175" s="15"/>
      <c r="IU175" s="15"/>
      <c r="IV175" s="15"/>
      <c r="IW175" s="15"/>
      <c r="IX175" s="15"/>
      <c r="IY175" s="15"/>
      <c r="JB175" s="15"/>
      <c r="JC175" s="15"/>
      <c r="JD175" s="15"/>
      <c r="JE175" s="15"/>
      <c r="JF175" s="15"/>
      <c r="JG175" s="15"/>
      <c r="JH175" s="15"/>
      <c r="JI175" s="15"/>
      <c r="JL175" s="15"/>
      <c r="JM175" s="15"/>
      <c r="JN175" s="15"/>
      <c r="JO175" s="15"/>
      <c r="JP175" s="15"/>
      <c r="JQ175" s="15"/>
      <c r="JR175" s="15"/>
      <c r="JS175" s="15"/>
      <c r="JV175" s="15"/>
      <c r="JW175" s="15"/>
      <c r="JX175" s="15"/>
      <c r="JY175" s="15"/>
      <c r="JZ175" s="15"/>
      <c r="KA175" s="15"/>
      <c r="KB175" s="15"/>
      <c r="KC175" s="15"/>
      <c r="KF175" s="15"/>
      <c r="KG175" s="15"/>
      <c r="KH175" s="15"/>
      <c r="KI175" s="15"/>
      <c r="KJ175" s="15"/>
      <c r="KK175" s="15"/>
      <c r="KL175" s="15"/>
      <c r="KM175" s="15"/>
      <c r="KP175" s="15"/>
      <c r="KQ175" s="15"/>
      <c r="KR175" s="15"/>
      <c r="KS175" s="15"/>
      <c r="KT175" s="15"/>
      <c r="KU175" s="15"/>
      <c r="KV175" s="15"/>
      <c r="KW175" s="15"/>
      <c r="KZ175" s="15"/>
      <c r="LA175" s="15"/>
    </row>
    <row r="176" spans="1:313" x14ac:dyDescent="0.25">
      <c r="A176" s="15"/>
      <c r="B176" s="15"/>
      <c r="C176" s="15"/>
      <c r="D176" s="15"/>
      <c r="E176" s="15"/>
      <c r="F176" s="15"/>
      <c r="G176" s="15"/>
      <c r="H176" s="15"/>
      <c r="I176" s="15"/>
      <c r="L176" s="15"/>
      <c r="M176" s="15"/>
      <c r="N176" s="15"/>
      <c r="O176" s="15"/>
      <c r="P176" s="15"/>
      <c r="Q176" s="15"/>
      <c r="R176" s="15"/>
      <c r="S176" s="15"/>
      <c r="V176" s="15"/>
      <c r="W176" s="15"/>
      <c r="X176" s="15"/>
      <c r="Y176" s="15"/>
      <c r="Z176" s="15"/>
      <c r="AA176" s="15"/>
      <c r="AB176" s="15"/>
      <c r="AC176" s="15"/>
      <c r="AF176" s="15"/>
      <c r="AG176" s="15"/>
      <c r="AH176" s="15"/>
      <c r="AI176" s="15"/>
      <c r="AJ176" s="15"/>
      <c r="AK176" s="15"/>
      <c r="AL176" s="15"/>
      <c r="AM176" s="15"/>
      <c r="AP176" s="15"/>
      <c r="AQ176" s="15"/>
      <c r="AR176" s="15"/>
      <c r="AS176" s="15"/>
      <c r="AT176" s="15"/>
      <c r="AU176" s="15"/>
      <c r="AV176" s="15"/>
      <c r="AW176" s="15"/>
      <c r="AZ176" s="15"/>
      <c r="BA176" s="15"/>
      <c r="BB176" s="15"/>
      <c r="BC176" s="15"/>
      <c r="BD176" s="15"/>
      <c r="BE176" s="15"/>
      <c r="BF176" s="15"/>
      <c r="BG176" s="15"/>
      <c r="BJ176" s="15"/>
      <c r="BK176" s="15"/>
      <c r="BL176" s="15"/>
      <c r="BM176" s="15"/>
      <c r="BN176" s="15"/>
      <c r="BO176" s="15"/>
      <c r="BP176" s="15"/>
      <c r="BQ176" s="15"/>
      <c r="BT176" s="15"/>
      <c r="BU176" s="15"/>
      <c r="BV176" s="15"/>
      <c r="BW176" s="15"/>
      <c r="BX176" s="15"/>
      <c r="BY176" s="15"/>
      <c r="BZ176" s="15"/>
      <c r="CA176" s="15"/>
      <c r="CD176" s="15"/>
      <c r="CE176" s="15"/>
      <c r="CF176" s="15"/>
      <c r="CG176" s="15"/>
      <c r="CH176" s="15"/>
      <c r="CI176" s="15"/>
      <c r="CJ176" s="15"/>
      <c r="CK176" s="15"/>
      <c r="CN176" s="15"/>
      <c r="CO176" s="15"/>
      <c r="CP176" s="15"/>
      <c r="CQ176" s="15"/>
      <c r="CR176" s="15"/>
      <c r="CS176" s="15"/>
      <c r="CT176" s="15"/>
      <c r="CU176" s="15"/>
      <c r="CX176" s="15"/>
      <c r="CY176" s="15"/>
      <c r="CZ176" s="15"/>
      <c r="DA176" s="15"/>
      <c r="DB176" s="15"/>
      <c r="DC176" s="15"/>
      <c r="DD176" s="15"/>
      <c r="DE176" s="15"/>
      <c r="DH176" s="15"/>
      <c r="DI176" s="15"/>
      <c r="DJ176" s="15"/>
      <c r="DK176" s="15"/>
      <c r="DL176" s="15"/>
      <c r="DM176" s="15"/>
      <c r="DN176" s="15"/>
      <c r="DO176" s="15"/>
      <c r="DR176" s="15"/>
      <c r="DS176" s="15"/>
      <c r="DT176" s="15"/>
      <c r="DU176" s="15"/>
      <c r="DV176" s="15"/>
      <c r="DW176" s="15"/>
      <c r="DX176" s="15"/>
      <c r="DY176" s="15"/>
      <c r="EB176" s="15"/>
      <c r="EC176" s="15"/>
      <c r="ED176" s="15"/>
      <c r="EE176" s="15"/>
      <c r="EF176" s="15"/>
      <c r="EG176" s="15"/>
      <c r="EH176" s="15"/>
      <c r="EI176" s="15"/>
      <c r="EL176" s="15"/>
      <c r="EM176" s="15"/>
      <c r="EN176" s="15"/>
      <c r="EO176" s="15"/>
      <c r="EP176" s="15"/>
      <c r="EQ176" s="15"/>
      <c r="ER176" s="15"/>
      <c r="ES176" s="15"/>
      <c r="EV176" s="15"/>
      <c r="EW176" s="15"/>
      <c r="EX176" s="15"/>
      <c r="EY176" s="15"/>
      <c r="EZ176" s="15"/>
      <c r="FA176" s="15"/>
      <c r="FB176" s="15"/>
      <c r="FC176" s="15"/>
      <c r="FF176" s="15"/>
      <c r="FG176" s="15"/>
      <c r="FH176" s="15"/>
      <c r="FI176" s="15"/>
      <c r="FJ176" s="15"/>
      <c r="FK176" s="15"/>
      <c r="FL176" s="15"/>
      <c r="FM176" s="15"/>
      <c r="FP176" s="15"/>
      <c r="FQ176" s="15"/>
      <c r="FR176" s="15"/>
      <c r="FS176" s="15"/>
      <c r="FT176" s="15"/>
      <c r="FU176" s="15"/>
      <c r="FV176" s="15"/>
      <c r="FW176" s="15"/>
      <c r="FZ176" s="15"/>
      <c r="GA176" s="15"/>
      <c r="GB176" s="15"/>
      <c r="GC176" s="15"/>
      <c r="GD176" s="15"/>
      <c r="GE176" s="15"/>
      <c r="GF176" s="15"/>
      <c r="GG176" s="15"/>
      <c r="GJ176" s="15"/>
      <c r="GK176" s="15"/>
      <c r="GL176" s="15"/>
      <c r="GM176" s="15"/>
      <c r="GN176" s="15"/>
      <c r="GO176" s="15"/>
      <c r="GP176" s="15"/>
      <c r="GQ176" s="15"/>
      <c r="GT176" s="15"/>
      <c r="GU176" s="15"/>
      <c r="GV176" s="15"/>
      <c r="GW176" s="15"/>
      <c r="GX176" s="15"/>
      <c r="GY176" s="15"/>
      <c r="GZ176" s="15"/>
      <c r="HA176" s="15"/>
      <c r="HD176" s="15"/>
      <c r="HE176" s="15"/>
      <c r="HF176" s="15"/>
      <c r="HG176" s="15"/>
      <c r="HH176" s="15"/>
      <c r="HI176" s="15"/>
      <c r="HJ176" s="15"/>
      <c r="HK176" s="15"/>
      <c r="HN176" s="15"/>
      <c r="HO176" s="15"/>
      <c r="HP176" s="15"/>
      <c r="HQ176" s="15"/>
      <c r="HR176" s="15"/>
      <c r="HS176" s="15"/>
      <c r="HT176" s="15"/>
      <c r="HU176" s="15"/>
      <c r="HX176" s="15"/>
      <c r="HY176" s="15"/>
      <c r="HZ176" s="15"/>
      <c r="IA176" s="15"/>
      <c r="IB176" s="15"/>
      <c r="IC176" s="15"/>
      <c r="ID176" s="15"/>
      <c r="IE176" s="15"/>
      <c r="IH176" s="15"/>
      <c r="II176" s="15"/>
      <c r="IJ176" s="15"/>
      <c r="IK176" s="15"/>
      <c r="IL176" s="15"/>
      <c r="IM176" s="15"/>
      <c r="IN176" s="15"/>
      <c r="IO176" s="15"/>
      <c r="IR176" s="15"/>
      <c r="IS176" s="15"/>
      <c r="IT176" s="15"/>
      <c r="IU176" s="15"/>
      <c r="IV176" s="15"/>
      <c r="IW176" s="15"/>
      <c r="IX176" s="15"/>
      <c r="IY176" s="15"/>
      <c r="JB176" s="15"/>
      <c r="JC176" s="15"/>
      <c r="JD176" s="15"/>
      <c r="JE176" s="15"/>
      <c r="JF176" s="15"/>
      <c r="JG176" s="15"/>
      <c r="JH176" s="15"/>
      <c r="JI176" s="15"/>
      <c r="JL176" s="15"/>
      <c r="JM176" s="15"/>
      <c r="JN176" s="15"/>
      <c r="JO176" s="15"/>
      <c r="JP176" s="15"/>
      <c r="JQ176" s="15"/>
      <c r="JR176" s="15"/>
      <c r="JS176" s="15"/>
      <c r="JV176" s="15"/>
      <c r="JW176" s="15"/>
      <c r="JX176" s="15"/>
      <c r="JY176" s="15"/>
      <c r="JZ176" s="15"/>
      <c r="KA176" s="15"/>
      <c r="KB176" s="15"/>
      <c r="KC176" s="15"/>
      <c r="KF176" s="15"/>
      <c r="KG176" s="15"/>
      <c r="KH176" s="15"/>
      <c r="KI176" s="15"/>
      <c r="KJ176" s="15"/>
      <c r="KK176" s="15"/>
      <c r="KL176" s="15"/>
      <c r="KM176" s="15"/>
      <c r="KP176" s="15"/>
      <c r="KQ176" s="15"/>
      <c r="KR176" s="15"/>
      <c r="KS176" s="15"/>
      <c r="KT176" s="15"/>
      <c r="KU176" s="15"/>
      <c r="KV176" s="15"/>
      <c r="KW176" s="15"/>
      <c r="KZ176" s="15"/>
      <c r="LA176" s="15"/>
    </row>
    <row r="177" spans="1:313" x14ac:dyDescent="0.25">
      <c r="A177" s="15"/>
      <c r="B177" s="15"/>
      <c r="C177" s="15"/>
      <c r="D177" s="15"/>
      <c r="E177" s="15"/>
      <c r="F177" s="15"/>
      <c r="G177" s="15"/>
      <c r="H177" s="15"/>
      <c r="I177" s="15"/>
      <c r="L177" s="15"/>
      <c r="M177" s="15"/>
      <c r="N177" s="15"/>
      <c r="O177" s="15"/>
      <c r="P177" s="15"/>
      <c r="Q177" s="15"/>
      <c r="R177" s="15"/>
      <c r="S177" s="15"/>
      <c r="V177" s="15"/>
      <c r="W177" s="15"/>
      <c r="X177" s="15"/>
      <c r="Y177" s="15"/>
      <c r="Z177" s="15"/>
      <c r="AA177" s="15"/>
      <c r="AB177" s="15"/>
      <c r="AC177" s="15"/>
      <c r="AF177" s="15"/>
      <c r="AG177" s="15"/>
      <c r="AH177" s="15"/>
      <c r="AI177" s="15"/>
      <c r="AJ177" s="15"/>
      <c r="AK177" s="15"/>
      <c r="AL177" s="15"/>
      <c r="AM177" s="15"/>
      <c r="AP177" s="15"/>
      <c r="AQ177" s="15"/>
      <c r="AR177" s="15"/>
      <c r="AS177" s="15"/>
      <c r="AT177" s="15"/>
      <c r="AU177" s="15"/>
      <c r="AV177" s="15"/>
      <c r="AW177" s="15"/>
      <c r="AZ177" s="15"/>
      <c r="BA177" s="15"/>
      <c r="BB177" s="15"/>
      <c r="BC177" s="15"/>
      <c r="BD177" s="15"/>
      <c r="BE177" s="15"/>
      <c r="BF177" s="15"/>
      <c r="BG177" s="15"/>
      <c r="BJ177" s="15"/>
      <c r="BK177" s="15"/>
      <c r="BL177" s="15"/>
      <c r="BM177" s="15"/>
      <c r="BN177" s="15"/>
      <c r="BO177" s="15"/>
      <c r="BP177" s="15"/>
      <c r="BQ177" s="15"/>
      <c r="BT177" s="15"/>
      <c r="BU177" s="15"/>
      <c r="BV177" s="15"/>
      <c r="BW177" s="15"/>
      <c r="BX177" s="15"/>
      <c r="BY177" s="15"/>
      <c r="BZ177" s="15"/>
      <c r="CA177" s="15"/>
      <c r="CD177" s="15"/>
      <c r="CE177" s="15"/>
      <c r="CF177" s="15"/>
      <c r="CG177" s="15"/>
      <c r="CH177" s="15"/>
      <c r="CI177" s="15"/>
      <c r="CJ177" s="15"/>
      <c r="CK177" s="15"/>
      <c r="CN177" s="15"/>
      <c r="CO177" s="15"/>
      <c r="CP177" s="15"/>
      <c r="CQ177" s="15"/>
      <c r="CR177" s="15"/>
      <c r="CS177" s="15"/>
      <c r="CT177" s="15"/>
      <c r="CU177" s="15"/>
      <c r="CX177" s="15"/>
      <c r="CY177" s="15"/>
      <c r="CZ177" s="15"/>
      <c r="DA177" s="15"/>
      <c r="DB177" s="15"/>
      <c r="DC177" s="15"/>
      <c r="DD177" s="15"/>
      <c r="DE177" s="15"/>
      <c r="DH177" s="15"/>
      <c r="DI177" s="15"/>
      <c r="DJ177" s="15"/>
      <c r="DK177" s="15"/>
      <c r="DL177" s="15"/>
      <c r="DM177" s="15"/>
      <c r="DN177" s="15"/>
      <c r="DO177" s="15"/>
      <c r="DR177" s="15"/>
      <c r="DS177" s="15"/>
      <c r="DT177" s="15"/>
      <c r="DU177" s="15"/>
      <c r="DV177" s="15"/>
      <c r="DW177" s="15"/>
      <c r="DX177" s="15"/>
      <c r="DY177" s="15"/>
      <c r="EB177" s="15"/>
      <c r="EC177" s="15"/>
      <c r="ED177" s="15"/>
      <c r="EE177" s="15"/>
      <c r="EF177" s="15"/>
      <c r="EG177" s="15"/>
      <c r="EH177" s="15"/>
      <c r="EI177" s="15"/>
      <c r="EL177" s="15"/>
      <c r="EM177" s="15"/>
      <c r="EN177" s="15"/>
      <c r="EO177" s="15"/>
      <c r="EP177" s="15"/>
      <c r="EQ177" s="15"/>
      <c r="ER177" s="15"/>
      <c r="ES177" s="15"/>
      <c r="EV177" s="15"/>
      <c r="EW177" s="15"/>
      <c r="EX177" s="15"/>
      <c r="EY177" s="15"/>
      <c r="EZ177" s="15"/>
      <c r="FA177" s="15"/>
      <c r="FB177" s="15"/>
      <c r="FC177" s="15"/>
      <c r="FF177" s="15"/>
      <c r="FG177" s="15"/>
      <c r="FH177" s="15"/>
      <c r="FI177" s="15"/>
      <c r="FJ177" s="15"/>
      <c r="FK177" s="15"/>
      <c r="FL177" s="15"/>
      <c r="FM177" s="15"/>
      <c r="FP177" s="15"/>
      <c r="FQ177" s="15"/>
      <c r="FR177" s="15"/>
      <c r="FS177" s="15"/>
      <c r="FT177" s="15"/>
      <c r="FU177" s="15"/>
      <c r="FV177" s="15"/>
      <c r="FW177" s="15"/>
      <c r="FZ177" s="15"/>
      <c r="GA177" s="15"/>
      <c r="GB177" s="15"/>
      <c r="GC177" s="15"/>
      <c r="GD177" s="15"/>
      <c r="GE177" s="15"/>
      <c r="GF177" s="15"/>
      <c r="GG177" s="15"/>
      <c r="GJ177" s="15"/>
      <c r="GK177" s="15"/>
      <c r="GL177" s="15"/>
      <c r="GM177" s="15"/>
      <c r="GN177" s="15"/>
      <c r="GO177" s="15"/>
      <c r="GP177" s="15"/>
      <c r="GQ177" s="15"/>
      <c r="GT177" s="15"/>
      <c r="GU177" s="15"/>
      <c r="GV177" s="15"/>
      <c r="GW177" s="15"/>
      <c r="GX177" s="15"/>
      <c r="GY177" s="15"/>
      <c r="GZ177" s="15"/>
      <c r="HA177" s="15"/>
      <c r="HD177" s="15"/>
      <c r="HE177" s="15"/>
      <c r="HF177" s="15"/>
      <c r="HG177" s="15"/>
      <c r="HH177" s="15"/>
      <c r="HI177" s="15"/>
      <c r="HJ177" s="15"/>
      <c r="HK177" s="15"/>
      <c r="HN177" s="15"/>
      <c r="HO177" s="15"/>
      <c r="HP177" s="15"/>
      <c r="HQ177" s="15"/>
      <c r="HR177" s="15"/>
      <c r="HS177" s="15"/>
      <c r="HT177" s="15"/>
      <c r="HU177" s="15"/>
      <c r="HX177" s="15"/>
      <c r="HY177" s="15"/>
      <c r="HZ177" s="15"/>
      <c r="IA177" s="15"/>
      <c r="IB177" s="15"/>
      <c r="IC177" s="15"/>
      <c r="ID177" s="15"/>
      <c r="IE177" s="15"/>
      <c r="IH177" s="15"/>
      <c r="II177" s="15"/>
      <c r="IJ177" s="15"/>
      <c r="IK177" s="15"/>
      <c r="IL177" s="15"/>
      <c r="IM177" s="15"/>
      <c r="IN177" s="15"/>
      <c r="IO177" s="15"/>
      <c r="IR177" s="15"/>
      <c r="IS177" s="15"/>
      <c r="IT177" s="15"/>
      <c r="IU177" s="15"/>
      <c r="IV177" s="15"/>
      <c r="IW177" s="15"/>
      <c r="IX177" s="15"/>
      <c r="IY177" s="15"/>
      <c r="JB177" s="15"/>
      <c r="JC177" s="15"/>
      <c r="JD177" s="15"/>
      <c r="JE177" s="15"/>
      <c r="JF177" s="15"/>
      <c r="JG177" s="15"/>
      <c r="JH177" s="15"/>
      <c r="JI177" s="15"/>
      <c r="JL177" s="15"/>
      <c r="JM177" s="15"/>
      <c r="JN177" s="15"/>
      <c r="JO177" s="15"/>
      <c r="JP177" s="15"/>
      <c r="JQ177" s="15"/>
      <c r="JR177" s="15"/>
      <c r="JS177" s="15"/>
      <c r="JV177" s="15"/>
      <c r="JW177" s="15"/>
      <c r="JX177" s="15"/>
      <c r="JY177" s="15"/>
      <c r="JZ177" s="15"/>
      <c r="KA177" s="15"/>
      <c r="KB177" s="15"/>
      <c r="KC177" s="15"/>
      <c r="KF177" s="15"/>
      <c r="KG177" s="15"/>
      <c r="KH177" s="15"/>
      <c r="KI177" s="15"/>
      <c r="KJ177" s="15"/>
      <c r="KK177" s="15"/>
      <c r="KL177" s="15"/>
      <c r="KM177" s="15"/>
      <c r="KP177" s="15"/>
      <c r="KQ177" s="15"/>
      <c r="KR177" s="15"/>
      <c r="KS177" s="15"/>
      <c r="KT177" s="15"/>
      <c r="KU177" s="15"/>
      <c r="KV177" s="15"/>
      <c r="KW177" s="15"/>
      <c r="KZ177" s="15"/>
      <c r="LA177" s="15"/>
    </row>
    <row r="178" spans="1:313" x14ac:dyDescent="0.25">
      <c r="A178" s="15"/>
      <c r="B178" s="15"/>
      <c r="C178" s="15"/>
      <c r="D178" s="15"/>
      <c r="E178" s="15"/>
      <c r="F178" s="15"/>
      <c r="G178" s="15"/>
      <c r="H178" s="15"/>
      <c r="I178" s="15"/>
      <c r="L178" s="15"/>
      <c r="M178" s="15"/>
      <c r="N178" s="15"/>
      <c r="O178" s="15"/>
      <c r="P178" s="15"/>
      <c r="Q178" s="15"/>
      <c r="R178" s="15"/>
      <c r="S178" s="15"/>
      <c r="V178" s="15"/>
      <c r="W178" s="15"/>
      <c r="X178" s="15"/>
      <c r="Y178" s="15"/>
      <c r="Z178" s="15"/>
      <c r="AA178" s="15"/>
      <c r="AB178" s="15"/>
      <c r="AC178" s="15"/>
      <c r="AF178" s="15"/>
      <c r="AG178" s="15"/>
      <c r="AH178" s="15"/>
      <c r="AI178" s="15"/>
      <c r="AJ178" s="15"/>
      <c r="AK178" s="15"/>
      <c r="AL178" s="15"/>
      <c r="AM178" s="15"/>
      <c r="AP178" s="15"/>
      <c r="AQ178" s="15"/>
      <c r="AR178" s="15"/>
      <c r="AS178" s="15"/>
      <c r="AT178" s="15"/>
      <c r="AU178" s="15"/>
      <c r="AV178" s="15"/>
      <c r="AW178" s="15"/>
      <c r="AZ178" s="15"/>
      <c r="BA178" s="15"/>
      <c r="BB178" s="15"/>
      <c r="BC178" s="15"/>
      <c r="BD178" s="15"/>
      <c r="BE178" s="15"/>
      <c r="BF178" s="15"/>
      <c r="BG178" s="15"/>
      <c r="BJ178" s="15"/>
      <c r="BK178" s="15"/>
      <c r="BL178" s="15"/>
      <c r="BM178" s="15"/>
      <c r="BN178" s="15"/>
      <c r="BO178" s="15"/>
      <c r="BP178" s="15"/>
      <c r="BQ178" s="15"/>
      <c r="BT178" s="15"/>
      <c r="BU178" s="15"/>
      <c r="BV178" s="15"/>
      <c r="BW178" s="15"/>
      <c r="BX178" s="15"/>
      <c r="BY178" s="15"/>
      <c r="BZ178" s="15"/>
      <c r="CA178" s="15"/>
      <c r="CD178" s="15"/>
      <c r="CE178" s="15"/>
      <c r="CF178" s="15"/>
      <c r="CG178" s="15"/>
      <c r="CH178" s="15"/>
      <c r="CI178" s="15"/>
      <c r="CJ178" s="15"/>
      <c r="CK178" s="15"/>
      <c r="CN178" s="15"/>
      <c r="CO178" s="15"/>
      <c r="CP178" s="15"/>
      <c r="CQ178" s="15"/>
      <c r="CR178" s="15"/>
      <c r="CS178" s="15"/>
      <c r="CT178" s="15"/>
      <c r="CU178" s="15"/>
      <c r="CX178" s="15"/>
      <c r="CY178" s="15"/>
      <c r="CZ178" s="15"/>
      <c r="DA178" s="15"/>
      <c r="DB178" s="15"/>
      <c r="DC178" s="15"/>
      <c r="DD178" s="15"/>
      <c r="DE178" s="15"/>
      <c r="DH178" s="15"/>
      <c r="DI178" s="15"/>
      <c r="DJ178" s="15"/>
      <c r="DK178" s="15"/>
      <c r="DL178" s="15"/>
      <c r="DM178" s="15"/>
      <c r="DN178" s="15"/>
      <c r="DO178" s="15"/>
      <c r="DR178" s="15"/>
      <c r="DS178" s="15"/>
      <c r="DT178" s="15"/>
      <c r="DU178" s="15"/>
      <c r="DV178" s="15"/>
      <c r="DW178" s="15"/>
      <c r="DX178" s="15"/>
      <c r="DY178" s="15"/>
      <c r="EB178" s="15"/>
      <c r="EC178" s="15"/>
      <c r="ED178" s="15"/>
      <c r="EE178" s="15"/>
      <c r="EF178" s="15"/>
      <c r="EG178" s="15"/>
      <c r="EH178" s="15"/>
      <c r="EI178" s="15"/>
      <c r="EL178" s="15"/>
      <c r="EM178" s="15"/>
      <c r="EN178" s="15"/>
      <c r="EO178" s="15"/>
      <c r="EP178" s="15"/>
      <c r="EQ178" s="15"/>
      <c r="ER178" s="15"/>
      <c r="ES178" s="15"/>
      <c r="EV178" s="15"/>
      <c r="EW178" s="15"/>
      <c r="EX178" s="15"/>
      <c r="EY178" s="15"/>
      <c r="EZ178" s="15"/>
      <c r="FA178" s="15"/>
      <c r="FB178" s="15"/>
      <c r="FC178" s="15"/>
      <c r="FF178" s="15"/>
      <c r="FG178" s="15"/>
      <c r="FH178" s="15"/>
      <c r="FI178" s="15"/>
      <c r="FJ178" s="15"/>
      <c r="FK178" s="15"/>
      <c r="FL178" s="15"/>
      <c r="FM178" s="15"/>
      <c r="FP178" s="15"/>
      <c r="FQ178" s="15"/>
      <c r="FR178" s="15"/>
      <c r="FS178" s="15"/>
      <c r="FT178" s="15"/>
      <c r="FU178" s="15"/>
      <c r="FV178" s="15"/>
      <c r="FW178" s="15"/>
      <c r="FZ178" s="15"/>
      <c r="GA178" s="15"/>
      <c r="GB178" s="15"/>
      <c r="GC178" s="15"/>
      <c r="GD178" s="15"/>
      <c r="GE178" s="15"/>
      <c r="GF178" s="15"/>
      <c r="GG178" s="15"/>
      <c r="GJ178" s="15"/>
      <c r="GK178" s="15"/>
      <c r="GL178" s="15"/>
      <c r="GM178" s="15"/>
      <c r="GN178" s="15"/>
      <c r="GO178" s="15"/>
      <c r="GP178" s="15"/>
      <c r="GQ178" s="15"/>
      <c r="GT178" s="15"/>
      <c r="GU178" s="15"/>
      <c r="GV178" s="15"/>
      <c r="GW178" s="15"/>
      <c r="GX178" s="15"/>
      <c r="GY178" s="15"/>
      <c r="GZ178" s="15"/>
      <c r="HA178" s="15"/>
      <c r="HD178" s="15"/>
      <c r="HE178" s="15"/>
      <c r="HF178" s="15"/>
      <c r="HG178" s="15"/>
      <c r="HH178" s="15"/>
      <c r="HI178" s="15"/>
      <c r="HJ178" s="15"/>
      <c r="HK178" s="15"/>
      <c r="HN178" s="15"/>
      <c r="HO178" s="15"/>
      <c r="HP178" s="15"/>
      <c r="HQ178" s="15"/>
      <c r="HR178" s="15"/>
      <c r="HS178" s="15"/>
      <c r="HT178" s="15"/>
      <c r="HU178" s="15"/>
      <c r="HX178" s="15"/>
      <c r="HY178" s="15"/>
      <c r="HZ178" s="15"/>
      <c r="IA178" s="15"/>
      <c r="IB178" s="15"/>
      <c r="IC178" s="15"/>
      <c r="ID178" s="15"/>
      <c r="IE178" s="15"/>
      <c r="IH178" s="15"/>
      <c r="II178" s="15"/>
      <c r="IJ178" s="15"/>
      <c r="IK178" s="15"/>
      <c r="IL178" s="15"/>
      <c r="IM178" s="15"/>
      <c r="IN178" s="15"/>
      <c r="IO178" s="15"/>
      <c r="IR178" s="15"/>
      <c r="IS178" s="15"/>
      <c r="IT178" s="15"/>
      <c r="IU178" s="15"/>
      <c r="IV178" s="15"/>
      <c r="IW178" s="15"/>
      <c r="IX178" s="15"/>
      <c r="IY178" s="15"/>
      <c r="JB178" s="15"/>
      <c r="JC178" s="15"/>
      <c r="JD178" s="15"/>
      <c r="JE178" s="15"/>
      <c r="JF178" s="15"/>
      <c r="JG178" s="15"/>
      <c r="JH178" s="15"/>
      <c r="JI178" s="15"/>
      <c r="JL178" s="15"/>
      <c r="JM178" s="15"/>
      <c r="JN178" s="15"/>
      <c r="JO178" s="15"/>
      <c r="JP178" s="15"/>
      <c r="JQ178" s="15"/>
      <c r="JR178" s="15"/>
      <c r="JS178" s="15"/>
      <c r="JV178" s="15"/>
      <c r="JW178" s="15"/>
      <c r="JX178" s="15"/>
      <c r="JY178" s="15"/>
      <c r="JZ178" s="15"/>
      <c r="KA178" s="15"/>
      <c r="KB178" s="15"/>
      <c r="KC178" s="15"/>
      <c r="KF178" s="15"/>
      <c r="KG178" s="15"/>
      <c r="KH178" s="15"/>
      <c r="KI178" s="15"/>
      <c r="KJ178" s="15"/>
      <c r="KK178" s="15"/>
      <c r="KL178" s="15"/>
      <c r="KM178" s="15"/>
      <c r="KP178" s="15"/>
      <c r="KQ178" s="15"/>
      <c r="KR178" s="15"/>
      <c r="KS178" s="15"/>
      <c r="KT178" s="15"/>
      <c r="KU178" s="15"/>
      <c r="KV178" s="15"/>
      <c r="KW178" s="15"/>
      <c r="KZ178" s="15"/>
      <c r="LA178" s="15"/>
    </row>
    <row r="179" spans="1:313" x14ac:dyDescent="0.25">
      <c r="A179" s="15"/>
      <c r="B179" s="15"/>
      <c r="C179" s="15"/>
      <c r="D179" s="15"/>
      <c r="E179" s="15"/>
      <c r="F179" s="15"/>
      <c r="G179" s="15"/>
      <c r="H179" s="15"/>
      <c r="I179" s="15"/>
      <c r="L179" s="15"/>
      <c r="M179" s="15"/>
      <c r="N179" s="15"/>
      <c r="O179" s="15"/>
      <c r="P179" s="15"/>
      <c r="Q179" s="15"/>
      <c r="R179" s="15"/>
      <c r="S179" s="15"/>
      <c r="V179" s="15"/>
      <c r="W179" s="15"/>
      <c r="X179" s="15"/>
      <c r="Y179" s="15"/>
      <c r="Z179" s="15"/>
      <c r="AA179" s="15"/>
      <c r="AB179" s="15"/>
      <c r="AC179" s="15"/>
      <c r="AF179" s="15"/>
      <c r="AG179" s="15"/>
      <c r="AH179" s="15"/>
      <c r="AI179" s="15"/>
      <c r="AJ179" s="15"/>
      <c r="AK179" s="15"/>
      <c r="AL179" s="15"/>
      <c r="AM179" s="15"/>
      <c r="AP179" s="15"/>
      <c r="AQ179" s="15"/>
      <c r="AR179" s="15"/>
      <c r="AS179" s="15"/>
      <c r="AT179" s="15"/>
      <c r="AU179" s="15"/>
      <c r="AV179" s="15"/>
      <c r="AW179" s="15"/>
      <c r="AZ179" s="15"/>
      <c r="BA179" s="15"/>
      <c r="BB179" s="15"/>
      <c r="BC179" s="15"/>
      <c r="BD179" s="15"/>
      <c r="BE179" s="15"/>
      <c r="BF179" s="15"/>
      <c r="BG179" s="15"/>
      <c r="BJ179" s="15"/>
      <c r="BK179" s="15"/>
      <c r="BL179" s="15"/>
      <c r="BM179" s="15"/>
      <c r="BN179" s="15"/>
      <c r="BO179" s="15"/>
      <c r="BP179" s="15"/>
      <c r="BQ179" s="15"/>
      <c r="BT179" s="15"/>
      <c r="BU179" s="15"/>
      <c r="BV179" s="15"/>
      <c r="BW179" s="15"/>
      <c r="BX179" s="15"/>
      <c r="BY179" s="15"/>
      <c r="BZ179" s="15"/>
      <c r="CA179" s="15"/>
      <c r="CD179" s="15"/>
      <c r="CE179" s="15"/>
      <c r="CF179" s="15"/>
      <c r="CG179" s="15"/>
      <c r="CH179" s="15"/>
      <c r="CI179" s="15"/>
      <c r="CJ179" s="15"/>
      <c r="CK179" s="15"/>
      <c r="CN179" s="15"/>
      <c r="CO179" s="15"/>
      <c r="CP179" s="15"/>
      <c r="CQ179" s="15"/>
      <c r="CR179" s="15"/>
      <c r="CS179" s="15"/>
      <c r="CT179" s="15"/>
      <c r="CU179" s="15"/>
      <c r="CX179" s="15"/>
      <c r="CY179" s="15"/>
      <c r="CZ179" s="15"/>
      <c r="DA179" s="15"/>
      <c r="DB179" s="15"/>
      <c r="DC179" s="15"/>
      <c r="DD179" s="15"/>
      <c r="DE179" s="15"/>
      <c r="DH179" s="15"/>
      <c r="DI179" s="15"/>
      <c r="DJ179" s="15"/>
      <c r="DK179" s="15"/>
      <c r="DL179" s="15"/>
      <c r="DM179" s="15"/>
      <c r="DN179" s="15"/>
      <c r="DO179" s="15"/>
      <c r="DR179" s="15"/>
      <c r="DS179" s="15"/>
      <c r="DT179" s="15"/>
      <c r="DU179" s="15"/>
      <c r="DV179" s="15"/>
      <c r="DW179" s="15"/>
      <c r="DX179" s="15"/>
      <c r="DY179" s="15"/>
      <c r="EB179" s="15"/>
      <c r="EC179" s="15"/>
      <c r="ED179" s="15"/>
      <c r="EE179" s="15"/>
      <c r="EF179" s="15"/>
      <c r="EG179" s="15"/>
      <c r="EH179" s="15"/>
      <c r="EI179" s="15"/>
      <c r="EL179" s="15"/>
      <c r="EM179" s="15"/>
      <c r="EN179" s="15"/>
      <c r="EO179" s="15"/>
      <c r="EP179" s="15"/>
      <c r="EQ179" s="15"/>
      <c r="ER179" s="15"/>
      <c r="ES179" s="15"/>
      <c r="EV179" s="15"/>
      <c r="EW179" s="15"/>
      <c r="EX179" s="15"/>
      <c r="EY179" s="15"/>
      <c r="EZ179" s="15"/>
      <c r="FA179" s="15"/>
      <c r="FB179" s="15"/>
      <c r="FC179" s="15"/>
      <c r="FF179" s="15"/>
      <c r="FG179" s="15"/>
      <c r="FH179" s="15"/>
      <c r="FI179" s="15"/>
      <c r="FJ179" s="15"/>
      <c r="FK179" s="15"/>
      <c r="FL179" s="15"/>
      <c r="FM179" s="15"/>
      <c r="FP179" s="15"/>
      <c r="FQ179" s="15"/>
      <c r="FR179" s="15"/>
      <c r="FS179" s="15"/>
      <c r="FT179" s="15"/>
      <c r="FU179" s="15"/>
      <c r="FV179" s="15"/>
      <c r="FW179" s="15"/>
      <c r="FZ179" s="15"/>
      <c r="GA179" s="15"/>
      <c r="GB179" s="15"/>
      <c r="GC179" s="15"/>
      <c r="GD179" s="15"/>
      <c r="GE179" s="15"/>
      <c r="GF179" s="15"/>
      <c r="GG179" s="15"/>
      <c r="GJ179" s="15"/>
      <c r="GK179" s="15"/>
      <c r="GL179" s="15"/>
      <c r="GM179" s="15"/>
      <c r="GN179" s="15"/>
      <c r="GO179" s="15"/>
      <c r="GP179" s="15"/>
      <c r="GQ179" s="15"/>
      <c r="GT179" s="15"/>
      <c r="GU179" s="15"/>
      <c r="GV179" s="15"/>
      <c r="GW179" s="15"/>
      <c r="GX179" s="15"/>
      <c r="GY179" s="15"/>
      <c r="GZ179" s="15"/>
      <c r="HA179" s="15"/>
      <c r="HD179" s="15"/>
      <c r="HE179" s="15"/>
      <c r="HF179" s="15"/>
      <c r="HG179" s="15"/>
      <c r="HH179" s="15"/>
      <c r="HI179" s="15"/>
      <c r="HJ179" s="15"/>
      <c r="HK179" s="15"/>
      <c r="HN179" s="15"/>
      <c r="HO179" s="15"/>
      <c r="HP179" s="15"/>
      <c r="HQ179" s="15"/>
      <c r="HR179" s="15"/>
      <c r="HS179" s="15"/>
      <c r="HT179" s="15"/>
      <c r="HU179" s="15"/>
      <c r="HX179" s="15"/>
      <c r="HY179" s="15"/>
      <c r="HZ179" s="15"/>
      <c r="IA179" s="15"/>
      <c r="IB179" s="15"/>
      <c r="IC179" s="15"/>
      <c r="ID179" s="15"/>
      <c r="IE179" s="15"/>
      <c r="IH179" s="15"/>
      <c r="II179" s="15"/>
      <c r="IJ179" s="15"/>
      <c r="IK179" s="15"/>
      <c r="IL179" s="15"/>
      <c r="IM179" s="15"/>
      <c r="IN179" s="15"/>
      <c r="IO179" s="15"/>
      <c r="IR179" s="15"/>
      <c r="IS179" s="15"/>
      <c r="IT179" s="15"/>
      <c r="IU179" s="15"/>
      <c r="IV179" s="15"/>
      <c r="IW179" s="15"/>
      <c r="IX179" s="15"/>
      <c r="IY179" s="15"/>
      <c r="JB179" s="15"/>
      <c r="JC179" s="15"/>
      <c r="JD179" s="15"/>
      <c r="JE179" s="15"/>
      <c r="JF179" s="15"/>
      <c r="JG179" s="15"/>
      <c r="JH179" s="15"/>
      <c r="JI179" s="15"/>
      <c r="JL179" s="15"/>
      <c r="JM179" s="15"/>
      <c r="JN179" s="15"/>
      <c r="JO179" s="15"/>
      <c r="JP179" s="15"/>
      <c r="JQ179" s="15"/>
      <c r="JR179" s="15"/>
      <c r="JS179" s="15"/>
      <c r="JV179" s="15"/>
      <c r="JW179" s="15"/>
      <c r="JX179" s="15"/>
      <c r="JY179" s="15"/>
      <c r="JZ179" s="15"/>
      <c r="KA179" s="15"/>
      <c r="KB179" s="15"/>
      <c r="KC179" s="15"/>
      <c r="KF179" s="15"/>
      <c r="KG179" s="15"/>
      <c r="KH179" s="15"/>
      <c r="KI179" s="15"/>
      <c r="KJ179" s="15"/>
      <c r="KK179" s="15"/>
      <c r="KL179" s="15"/>
      <c r="KM179" s="15"/>
      <c r="KP179" s="15"/>
      <c r="KQ179" s="15"/>
      <c r="KR179" s="15"/>
      <c r="KS179" s="15"/>
      <c r="KT179" s="15"/>
      <c r="KU179" s="15"/>
      <c r="KV179" s="15"/>
      <c r="KW179" s="15"/>
      <c r="KZ179" s="15"/>
      <c r="LA179" s="15"/>
    </row>
    <row r="180" spans="1:313" x14ac:dyDescent="0.25">
      <c r="A180" s="15"/>
      <c r="B180" s="15"/>
      <c r="C180" s="15"/>
      <c r="D180" s="15"/>
      <c r="E180" s="15"/>
      <c r="F180" s="15"/>
      <c r="G180" s="15"/>
      <c r="H180" s="15"/>
      <c r="I180" s="15"/>
      <c r="L180" s="15"/>
      <c r="M180" s="15"/>
      <c r="N180" s="15"/>
      <c r="O180" s="15"/>
      <c r="P180" s="15"/>
      <c r="Q180" s="15"/>
      <c r="R180" s="15"/>
      <c r="S180" s="15"/>
      <c r="V180" s="15"/>
      <c r="W180" s="15"/>
      <c r="X180" s="15"/>
      <c r="Y180" s="15"/>
      <c r="Z180" s="15"/>
      <c r="AA180" s="15"/>
      <c r="AB180" s="15"/>
      <c r="AC180" s="15"/>
      <c r="AF180" s="15"/>
      <c r="AG180" s="15"/>
      <c r="AH180" s="15"/>
      <c r="AI180" s="15"/>
      <c r="AJ180" s="15"/>
      <c r="AK180" s="15"/>
      <c r="AL180" s="15"/>
      <c r="AM180" s="15"/>
      <c r="AP180" s="15"/>
      <c r="AQ180" s="15"/>
      <c r="AR180" s="15"/>
      <c r="AS180" s="15"/>
      <c r="AT180" s="15"/>
      <c r="AU180" s="15"/>
      <c r="AV180" s="15"/>
      <c r="AW180" s="15"/>
      <c r="AZ180" s="15"/>
      <c r="BA180" s="15"/>
      <c r="BB180" s="15"/>
      <c r="BC180" s="15"/>
      <c r="BD180" s="15"/>
      <c r="BE180" s="15"/>
      <c r="BF180" s="15"/>
      <c r="BG180" s="15"/>
      <c r="BJ180" s="15"/>
      <c r="BK180" s="15"/>
      <c r="BL180" s="15"/>
      <c r="BM180" s="15"/>
      <c r="BN180" s="15"/>
      <c r="BO180" s="15"/>
      <c r="BP180" s="15"/>
      <c r="BQ180" s="15"/>
      <c r="BT180" s="15"/>
      <c r="BU180" s="15"/>
      <c r="BV180" s="15"/>
      <c r="BW180" s="15"/>
      <c r="BX180" s="15"/>
      <c r="BY180" s="15"/>
      <c r="BZ180" s="15"/>
      <c r="CA180" s="15"/>
      <c r="CD180" s="15"/>
      <c r="CE180" s="15"/>
      <c r="CF180" s="15"/>
      <c r="CG180" s="15"/>
      <c r="CH180" s="15"/>
      <c r="CI180" s="15"/>
      <c r="CJ180" s="15"/>
      <c r="CK180" s="15"/>
      <c r="CN180" s="15"/>
      <c r="CO180" s="15"/>
      <c r="CP180" s="15"/>
      <c r="CQ180" s="15"/>
      <c r="CR180" s="15"/>
      <c r="CS180" s="15"/>
      <c r="CT180" s="15"/>
      <c r="CU180" s="15"/>
      <c r="CX180" s="15"/>
      <c r="CY180" s="15"/>
      <c r="CZ180" s="15"/>
      <c r="DA180" s="15"/>
      <c r="DB180" s="15"/>
      <c r="DC180" s="15"/>
      <c r="DD180" s="15"/>
      <c r="DE180" s="15"/>
      <c r="DH180" s="15"/>
      <c r="DI180" s="15"/>
      <c r="DJ180" s="15"/>
      <c r="DK180" s="15"/>
      <c r="DL180" s="15"/>
      <c r="DM180" s="15"/>
      <c r="DN180" s="15"/>
      <c r="DO180" s="15"/>
      <c r="DR180" s="15"/>
      <c r="DS180" s="15"/>
      <c r="DT180" s="15"/>
      <c r="DU180" s="15"/>
      <c r="DV180" s="15"/>
      <c r="DW180" s="15"/>
      <c r="DX180" s="15"/>
      <c r="DY180" s="15"/>
      <c r="EB180" s="15"/>
      <c r="EC180" s="15"/>
      <c r="ED180" s="15"/>
      <c r="EE180" s="15"/>
      <c r="EF180" s="15"/>
      <c r="EG180" s="15"/>
      <c r="EH180" s="15"/>
      <c r="EI180" s="15"/>
      <c r="EL180" s="15"/>
      <c r="EM180" s="15"/>
      <c r="EN180" s="15"/>
      <c r="EO180" s="15"/>
      <c r="EP180" s="15"/>
      <c r="EQ180" s="15"/>
      <c r="ER180" s="15"/>
      <c r="ES180" s="15"/>
      <c r="EV180" s="15"/>
      <c r="EW180" s="15"/>
      <c r="EX180" s="15"/>
      <c r="EY180" s="15"/>
      <c r="EZ180" s="15"/>
      <c r="FA180" s="15"/>
      <c r="FB180" s="15"/>
      <c r="FC180" s="15"/>
      <c r="FF180" s="15"/>
      <c r="FG180" s="15"/>
      <c r="FH180" s="15"/>
      <c r="FI180" s="15"/>
      <c r="FJ180" s="15"/>
      <c r="FK180" s="15"/>
      <c r="FL180" s="15"/>
      <c r="FM180" s="15"/>
      <c r="FP180" s="15"/>
      <c r="FQ180" s="15"/>
      <c r="FR180" s="15"/>
      <c r="FS180" s="15"/>
      <c r="FT180" s="15"/>
      <c r="FU180" s="15"/>
      <c r="FV180" s="15"/>
      <c r="FW180" s="15"/>
      <c r="FZ180" s="15"/>
      <c r="GA180" s="15"/>
      <c r="GB180" s="15"/>
      <c r="GC180" s="15"/>
      <c r="GD180" s="15"/>
      <c r="GE180" s="15"/>
      <c r="GF180" s="15"/>
      <c r="GG180" s="15"/>
      <c r="GJ180" s="15"/>
      <c r="GK180" s="15"/>
      <c r="GL180" s="15"/>
      <c r="GM180" s="15"/>
      <c r="GN180" s="15"/>
      <c r="GO180" s="15"/>
      <c r="GP180" s="15"/>
      <c r="GQ180" s="15"/>
      <c r="GT180" s="15"/>
      <c r="GU180" s="15"/>
      <c r="GV180" s="15"/>
      <c r="GW180" s="15"/>
      <c r="GX180" s="15"/>
      <c r="GY180" s="15"/>
      <c r="GZ180" s="15"/>
      <c r="HA180" s="15"/>
      <c r="HD180" s="15"/>
      <c r="HE180" s="15"/>
      <c r="HF180" s="15"/>
      <c r="HG180" s="15"/>
      <c r="HH180" s="15"/>
      <c r="HI180" s="15"/>
      <c r="HJ180" s="15"/>
      <c r="HK180" s="15"/>
      <c r="HN180" s="15"/>
      <c r="HO180" s="15"/>
      <c r="HP180" s="15"/>
      <c r="HQ180" s="15"/>
      <c r="HR180" s="15"/>
      <c r="HS180" s="15"/>
      <c r="HT180" s="15"/>
      <c r="HU180" s="15"/>
      <c r="HX180" s="15"/>
      <c r="HY180" s="15"/>
      <c r="HZ180" s="15"/>
      <c r="IA180" s="15"/>
      <c r="IB180" s="15"/>
      <c r="IC180" s="15"/>
      <c r="ID180" s="15"/>
      <c r="IE180" s="15"/>
      <c r="IH180" s="15"/>
      <c r="II180" s="15"/>
      <c r="IJ180" s="15"/>
      <c r="IK180" s="15"/>
      <c r="IL180" s="15"/>
      <c r="IM180" s="15"/>
      <c r="IN180" s="15"/>
      <c r="IO180" s="15"/>
      <c r="IR180" s="15"/>
      <c r="IS180" s="15"/>
      <c r="IT180" s="15"/>
      <c r="IU180" s="15"/>
      <c r="IV180" s="15"/>
      <c r="IW180" s="15"/>
      <c r="IX180" s="15"/>
      <c r="IY180" s="15"/>
      <c r="JB180" s="15"/>
      <c r="JC180" s="15"/>
      <c r="JD180" s="15"/>
      <c r="JE180" s="15"/>
      <c r="JF180" s="15"/>
      <c r="JG180" s="15"/>
      <c r="JH180" s="15"/>
      <c r="JI180" s="15"/>
      <c r="JL180" s="15"/>
      <c r="JM180" s="15"/>
      <c r="JN180" s="15"/>
      <c r="JO180" s="15"/>
      <c r="JP180" s="15"/>
      <c r="JQ180" s="15"/>
      <c r="JR180" s="15"/>
      <c r="JS180" s="15"/>
      <c r="JV180" s="15"/>
      <c r="JW180" s="15"/>
      <c r="JX180" s="15"/>
      <c r="JY180" s="15"/>
      <c r="JZ180" s="15"/>
      <c r="KA180" s="15"/>
      <c r="KB180" s="15"/>
      <c r="KC180" s="15"/>
      <c r="KF180" s="15"/>
      <c r="KG180" s="15"/>
      <c r="KH180" s="15"/>
      <c r="KI180" s="15"/>
      <c r="KJ180" s="15"/>
      <c r="KK180" s="15"/>
      <c r="KL180" s="15"/>
      <c r="KM180" s="15"/>
      <c r="KP180" s="15"/>
      <c r="KQ180" s="15"/>
      <c r="KR180" s="15"/>
      <c r="KS180" s="15"/>
      <c r="KT180" s="15"/>
      <c r="KU180" s="15"/>
      <c r="KV180" s="15"/>
      <c r="KW180" s="15"/>
      <c r="KZ180" s="15"/>
      <c r="LA180" s="15"/>
    </row>
    <row r="181" spans="1:313" x14ac:dyDescent="0.25">
      <c r="A181" s="15"/>
      <c r="B181" s="15"/>
      <c r="C181" s="15"/>
      <c r="D181" s="15"/>
      <c r="E181" s="15"/>
      <c r="F181" s="15"/>
      <c r="G181" s="15"/>
      <c r="H181" s="15"/>
      <c r="I181" s="15"/>
      <c r="L181" s="15"/>
      <c r="M181" s="15"/>
      <c r="N181" s="15"/>
      <c r="O181" s="15"/>
      <c r="P181" s="15"/>
      <c r="Q181" s="15"/>
      <c r="R181" s="15"/>
      <c r="S181" s="15"/>
      <c r="V181" s="15"/>
      <c r="W181" s="15"/>
      <c r="X181" s="15"/>
      <c r="Y181" s="15"/>
      <c r="Z181" s="15"/>
      <c r="AA181" s="15"/>
      <c r="AB181" s="15"/>
      <c r="AC181" s="15"/>
      <c r="AF181" s="15"/>
      <c r="AG181" s="15"/>
      <c r="AH181" s="15"/>
      <c r="AI181" s="15"/>
      <c r="AJ181" s="15"/>
      <c r="AK181" s="15"/>
      <c r="AL181" s="15"/>
      <c r="AM181" s="15"/>
      <c r="AP181" s="15"/>
      <c r="AQ181" s="15"/>
      <c r="AR181" s="15"/>
      <c r="AS181" s="15"/>
      <c r="AT181" s="15"/>
      <c r="AU181" s="15"/>
      <c r="AV181" s="15"/>
      <c r="AW181" s="15"/>
      <c r="AZ181" s="15"/>
      <c r="BA181" s="15"/>
      <c r="BB181" s="15"/>
      <c r="BC181" s="15"/>
      <c r="BD181" s="15"/>
      <c r="BE181" s="15"/>
      <c r="BF181" s="15"/>
      <c r="BG181" s="15"/>
      <c r="BJ181" s="15"/>
      <c r="BK181" s="15"/>
      <c r="BL181" s="15"/>
      <c r="BM181" s="15"/>
      <c r="BN181" s="15"/>
      <c r="BO181" s="15"/>
      <c r="BP181" s="15"/>
      <c r="BQ181" s="15"/>
      <c r="BT181" s="15"/>
      <c r="BU181" s="15"/>
      <c r="BV181" s="15"/>
      <c r="BW181" s="15"/>
      <c r="BX181" s="15"/>
      <c r="BY181" s="15"/>
      <c r="BZ181" s="15"/>
      <c r="CA181" s="15"/>
      <c r="CD181" s="15"/>
      <c r="CE181" s="15"/>
      <c r="CF181" s="15"/>
      <c r="CG181" s="15"/>
      <c r="CH181" s="15"/>
      <c r="CI181" s="15"/>
      <c r="CJ181" s="15"/>
      <c r="CK181" s="15"/>
      <c r="CN181" s="15"/>
      <c r="CO181" s="15"/>
      <c r="CP181" s="15"/>
      <c r="CQ181" s="15"/>
      <c r="CR181" s="15"/>
      <c r="CS181" s="15"/>
      <c r="CT181" s="15"/>
      <c r="CU181" s="15"/>
      <c r="CX181" s="15"/>
      <c r="CY181" s="15"/>
      <c r="CZ181" s="15"/>
      <c r="DA181" s="15"/>
      <c r="DB181" s="15"/>
      <c r="DC181" s="15"/>
      <c r="DD181" s="15"/>
      <c r="DE181" s="15"/>
      <c r="DH181" s="15"/>
      <c r="DI181" s="15"/>
      <c r="DJ181" s="15"/>
      <c r="DK181" s="15"/>
      <c r="DL181" s="15"/>
      <c r="DM181" s="15"/>
      <c r="DN181" s="15"/>
      <c r="DO181" s="15"/>
      <c r="DR181" s="15"/>
      <c r="DS181" s="15"/>
      <c r="DT181" s="15"/>
      <c r="DU181" s="15"/>
      <c r="DV181" s="15"/>
      <c r="DW181" s="15"/>
      <c r="DX181" s="15"/>
      <c r="DY181" s="15"/>
      <c r="EB181" s="15"/>
      <c r="EC181" s="15"/>
      <c r="ED181" s="15"/>
      <c r="EE181" s="15"/>
      <c r="EF181" s="15"/>
      <c r="EG181" s="15"/>
      <c r="EH181" s="15"/>
      <c r="EI181" s="15"/>
      <c r="EL181" s="15"/>
      <c r="EM181" s="15"/>
      <c r="EN181" s="15"/>
      <c r="EO181" s="15"/>
      <c r="EP181" s="15"/>
      <c r="EQ181" s="15"/>
      <c r="ER181" s="15"/>
      <c r="ES181" s="15"/>
      <c r="EV181" s="15"/>
      <c r="EW181" s="15"/>
      <c r="EX181" s="15"/>
      <c r="EY181" s="15"/>
      <c r="EZ181" s="15"/>
      <c r="FA181" s="15"/>
      <c r="FB181" s="15"/>
      <c r="FC181" s="15"/>
      <c r="FF181" s="15"/>
      <c r="FG181" s="15"/>
      <c r="FH181" s="15"/>
      <c r="FI181" s="15"/>
      <c r="FJ181" s="15"/>
      <c r="FK181" s="15"/>
      <c r="FL181" s="15"/>
      <c r="FM181" s="15"/>
      <c r="FP181" s="15"/>
      <c r="FQ181" s="15"/>
      <c r="FR181" s="15"/>
      <c r="FS181" s="15"/>
      <c r="FT181" s="15"/>
      <c r="FU181" s="15"/>
      <c r="FV181" s="15"/>
      <c r="FW181" s="15"/>
      <c r="FZ181" s="15"/>
      <c r="GA181" s="15"/>
      <c r="GB181" s="15"/>
      <c r="GC181" s="15"/>
      <c r="GD181" s="15"/>
      <c r="GE181" s="15"/>
      <c r="GF181" s="15"/>
      <c r="GG181" s="15"/>
      <c r="GJ181" s="15"/>
      <c r="GK181" s="15"/>
      <c r="GL181" s="15"/>
      <c r="GM181" s="15"/>
      <c r="GN181" s="15"/>
      <c r="GO181" s="15"/>
      <c r="GP181" s="15"/>
      <c r="GQ181" s="15"/>
      <c r="GT181" s="15"/>
      <c r="GU181" s="15"/>
      <c r="GV181" s="15"/>
      <c r="GW181" s="15"/>
      <c r="GX181" s="15"/>
      <c r="GY181" s="15"/>
      <c r="GZ181" s="15"/>
      <c r="HA181" s="15"/>
      <c r="HD181" s="15"/>
      <c r="HE181" s="15"/>
      <c r="HF181" s="15"/>
      <c r="HG181" s="15"/>
      <c r="HH181" s="15"/>
      <c r="HI181" s="15"/>
      <c r="HJ181" s="15"/>
      <c r="HK181" s="15"/>
      <c r="HN181" s="15"/>
      <c r="HO181" s="15"/>
      <c r="HP181" s="15"/>
      <c r="HQ181" s="15"/>
      <c r="HR181" s="15"/>
      <c r="HS181" s="15"/>
      <c r="HT181" s="15"/>
      <c r="HU181" s="15"/>
      <c r="HX181" s="15"/>
      <c r="HY181" s="15"/>
      <c r="HZ181" s="15"/>
      <c r="IA181" s="15"/>
      <c r="IB181" s="15"/>
      <c r="IC181" s="15"/>
      <c r="ID181" s="15"/>
      <c r="IE181" s="15"/>
      <c r="IH181" s="15"/>
      <c r="II181" s="15"/>
      <c r="IJ181" s="15"/>
      <c r="IK181" s="15"/>
      <c r="IL181" s="15"/>
      <c r="IM181" s="15"/>
      <c r="IN181" s="15"/>
      <c r="IO181" s="15"/>
      <c r="IR181" s="15"/>
      <c r="IS181" s="15"/>
      <c r="IT181" s="15"/>
      <c r="IU181" s="15"/>
      <c r="IV181" s="15"/>
      <c r="IW181" s="15"/>
      <c r="IX181" s="15"/>
      <c r="IY181" s="15"/>
      <c r="JB181" s="15"/>
      <c r="JC181" s="15"/>
      <c r="JD181" s="15"/>
      <c r="JE181" s="15"/>
      <c r="JF181" s="15"/>
      <c r="JG181" s="15"/>
      <c r="JH181" s="15"/>
      <c r="JI181" s="15"/>
      <c r="JL181" s="15"/>
      <c r="JM181" s="15"/>
      <c r="JN181" s="15"/>
      <c r="JO181" s="15"/>
      <c r="JP181" s="15"/>
      <c r="JQ181" s="15"/>
      <c r="JR181" s="15"/>
      <c r="JS181" s="15"/>
      <c r="JV181" s="15"/>
      <c r="JW181" s="15"/>
      <c r="JX181" s="15"/>
      <c r="JY181" s="15"/>
      <c r="JZ181" s="15"/>
      <c r="KA181" s="15"/>
      <c r="KB181" s="15"/>
      <c r="KC181" s="15"/>
      <c r="KF181" s="15"/>
      <c r="KG181" s="15"/>
      <c r="KH181" s="15"/>
      <c r="KI181" s="15"/>
      <c r="KJ181" s="15"/>
      <c r="KK181" s="15"/>
      <c r="KL181" s="15"/>
      <c r="KM181" s="15"/>
      <c r="KP181" s="15"/>
      <c r="KQ181" s="15"/>
      <c r="KR181" s="15"/>
      <c r="KS181" s="15"/>
      <c r="KT181" s="15"/>
      <c r="KU181" s="15"/>
      <c r="KV181" s="15"/>
      <c r="KW181" s="15"/>
      <c r="KZ181" s="15"/>
      <c r="LA181" s="15"/>
    </row>
    <row r="182" spans="1:313" x14ac:dyDescent="0.25">
      <c r="A182" s="15"/>
      <c r="B182" s="15"/>
      <c r="C182" s="15"/>
      <c r="D182" s="15"/>
      <c r="E182" s="15"/>
      <c r="F182" s="15"/>
      <c r="G182" s="15"/>
      <c r="H182" s="15"/>
      <c r="I182" s="15"/>
      <c r="L182" s="15"/>
      <c r="M182" s="15"/>
      <c r="N182" s="15"/>
      <c r="O182" s="15"/>
      <c r="P182" s="15"/>
      <c r="Q182" s="15"/>
      <c r="R182" s="15"/>
      <c r="S182" s="15"/>
      <c r="V182" s="15"/>
      <c r="W182" s="15"/>
      <c r="X182" s="15"/>
      <c r="Y182" s="15"/>
      <c r="Z182" s="15"/>
      <c r="AA182" s="15"/>
      <c r="AB182" s="15"/>
      <c r="AC182" s="15"/>
      <c r="AF182" s="15"/>
      <c r="AG182" s="15"/>
      <c r="AH182" s="15"/>
      <c r="AI182" s="15"/>
      <c r="AJ182" s="15"/>
      <c r="AK182" s="15"/>
      <c r="AL182" s="15"/>
      <c r="AM182" s="15"/>
      <c r="AP182" s="15"/>
      <c r="AQ182" s="15"/>
      <c r="AR182" s="15"/>
      <c r="AS182" s="15"/>
      <c r="AT182" s="15"/>
      <c r="AU182" s="15"/>
      <c r="AV182" s="15"/>
      <c r="AW182" s="15"/>
      <c r="AZ182" s="15"/>
      <c r="BA182" s="15"/>
      <c r="BB182" s="15"/>
      <c r="BC182" s="15"/>
      <c r="BD182" s="15"/>
      <c r="BE182" s="15"/>
      <c r="BF182" s="15"/>
      <c r="BG182" s="15"/>
      <c r="BJ182" s="15"/>
      <c r="BK182" s="15"/>
      <c r="BL182" s="15"/>
      <c r="BM182" s="15"/>
      <c r="BN182" s="15"/>
      <c r="BO182" s="15"/>
      <c r="BP182" s="15"/>
      <c r="BQ182" s="15"/>
      <c r="BT182" s="15"/>
      <c r="BU182" s="15"/>
      <c r="BV182" s="15"/>
      <c r="BW182" s="15"/>
      <c r="BX182" s="15"/>
      <c r="BY182" s="15"/>
      <c r="BZ182" s="15"/>
      <c r="CA182" s="15"/>
      <c r="CD182" s="15"/>
      <c r="CE182" s="15"/>
      <c r="CF182" s="15"/>
      <c r="CG182" s="15"/>
      <c r="CH182" s="15"/>
      <c r="CI182" s="15"/>
      <c r="CJ182" s="15"/>
      <c r="CK182" s="15"/>
      <c r="CN182" s="15"/>
      <c r="CO182" s="15"/>
      <c r="CP182" s="15"/>
      <c r="CQ182" s="15"/>
      <c r="CR182" s="15"/>
      <c r="CS182" s="15"/>
      <c r="CT182" s="15"/>
      <c r="CU182" s="15"/>
      <c r="CX182" s="15"/>
      <c r="CY182" s="15"/>
      <c r="CZ182" s="15"/>
      <c r="DA182" s="15"/>
      <c r="DB182" s="15"/>
      <c r="DC182" s="15"/>
      <c r="DD182" s="15"/>
      <c r="DE182" s="15"/>
      <c r="DH182" s="15"/>
      <c r="DI182" s="15"/>
      <c r="DJ182" s="15"/>
      <c r="DK182" s="15"/>
      <c r="DL182" s="15"/>
      <c r="DM182" s="15"/>
      <c r="DN182" s="15"/>
      <c r="DO182" s="15"/>
      <c r="DR182" s="15"/>
      <c r="DS182" s="15"/>
      <c r="DT182" s="15"/>
      <c r="DU182" s="15"/>
      <c r="DV182" s="15"/>
      <c r="DW182" s="15"/>
      <c r="DX182" s="15"/>
      <c r="DY182" s="15"/>
      <c r="EB182" s="15"/>
      <c r="EC182" s="15"/>
      <c r="ED182" s="15"/>
      <c r="EE182" s="15"/>
      <c r="EF182" s="15"/>
      <c r="EG182" s="15"/>
      <c r="EH182" s="15"/>
      <c r="EI182" s="15"/>
      <c r="EL182" s="15"/>
      <c r="EM182" s="15"/>
      <c r="EN182" s="15"/>
      <c r="EO182" s="15"/>
      <c r="EP182" s="15"/>
      <c r="EQ182" s="15"/>
      <c r="ER182" s="15"/>
      <c r="ES182" s="15"/>
      <c r="EV182" s="15"/>
      <c r="EW182" s="15"/>
      <c r="EX182" s="15"/>
      <c r="EY182" s="15"/>
      <c r="EZ182" s="15"/>
      <c r="FA182" s="15"/>
      <c r="FB182" s="15"/>
      <c r="FC182" s="15"/>
      <c r="FF182" s="15"/>
      <c r="FG182" s="15"/>
      <c r="FH182" s="15"/>
      <c r="FI182" s="15"/>
      <c r="FJ182" s="15"/>
      <c r="FK182" s="15"/>
      <c r="FL182" s="15"/>
      <c r="FM182" s="15"/>
      <c r="FP182" s="15"/>
      <c r="FQ182" s="15"/>
      <c r="FR182" s="15"/>
      <c r="FS182" s="15"/>
      <c r="FT182" s="15"/>
      <c r="FU182" s="15"/>
      <c r="FV182" s="15"/>
      <c r="FW182" s="15"/>
      <c r="FZ182" s="15"/>
      <c r="GA182" s="15"/>
      <c r="GB182" s="15"/>
      <c r="GC182" s="15"/>
      <c r="GD182" s="15"/>
      <c r="GE182" s="15"/>
      <c r="GF182" s="15"/>
      <c r="GG182" s="15"/>
      <c r="GJ182" s="15"/>
      <c r="GK182" s="15"/>
      <c r="GL182" s="15"/>
      <c r="GM182" s="15"/>
      <c r="GN182" s="15"/>
      <c r="GO182" s="15"/>
      <c r="GP182" s="15"/>
      <c r="GQ182" s="15"/>
      <c r="GT182" s="15"/>
      <c r="GU182" s="15"/>
      <c r="GV182" s="15"/>
      <c r="GW182" s="15"/>
      <c r="GX182" s="15"/>
      <c r="GY182" s="15"/>
      <c r="GZ182" s="15"/>
      <c r="HA182" s="15"/>
      <c r="HD182" s="15"/>
      <c r="HE182" s="15"/>
      <c r="HF182" s="15"/>
      <c r="HG182" s="15"/>
      <c r="HH182" s="15"/>
      <c r="HI182" s="15"/>
      <c r="HJ182" s="15"/>
      <c r="HK182" s="15"/>
      <c r="HN182" s="15"/>
      <c r="HO182" s="15"/>
      <c r="HP182" s="15"/>
      <c r="HQ182" s="15"/>
      <c r="HR182" s="15"/>
      <c r="HS182" s="15"/>
      <c r="HT182" s="15"/>
      <c r="HU182" s="15"/>
      <c r="HX182" s="15"/>
      <c r="HY182" s="15"/>
      <c r="HZ182" s="15"/>
      <c r="IA182" s="15"/>
      <c r="IB182" s="15"/>
      <c r="IC182" s="15"/>
      <c r="ID182" s="15"/>
      <c r="IE182" s="15"/>
      <c r="IH182" s="15"/>
      <c r="II182" s="15"/>
      <c r="IJ182" s="15"/>
      <c r="IK182" s="15"/>
      <c r="IL182" s="15"/>
      <c r="IM182" s="15"/>
      <c r="IN182" s="15"/>
      <c r="IO182" s="15"/>
      <c r="IR182" s="15"/>
      <c r="IS182" s="15"/>
      <c r="IT182" s="15"/>
      <c r="IU182" s="15"/>
      <c r="IV182" s="15"/>
      <c r="IW182" s="15"/>
      <c r="IX182" s="15"/>
      <c r="IY182" s="15"/>
      <c r="JB182" s="15"/>
      <c r="JC182" s="15"/>
      <c r="JD182" s="15"/>
      <c r="JE182" s="15"/>
      <c r="JF182" s="15"/>
      <c r="JG182" s="15"/>
      <c r="JH182" s="15"/>
      <c r="JI182" s="15"/>
      <c r="JL182" s="15"/>
      <c r="JM182" s="15"/>
      <c r="JN182" s="15"/>
      <c r="JO182" s="15"/>
      <c r="JP182" s="15"/>
      <c r="JQ182" s="15"/>
      <c r="JR182" s="15"/>
      <c r="JS182" s="15"/>
      <c r="JV182" s="15"/>
      <c r="JW182" s="15"/>
      <c r="JX182" s="15"/>
      <c r="JY182" s="15"/>
      <c r="JZ182" s="15"/>
      <c r="KA182" s="15"/>
      <c r="KB182" s="15"/>
      <c r="KC182" s="15"/>
      <c r="KF182" s="15"/>
      <c r="KG182" s="15"/>
      <c r="KH182" s="15"/>
      <c r="KI182" s="15"/>
      <c r="KJ182" s="15"/>
      <c r="KK182" s="15"/>
      <c r="KL182" s="15"/>
      <c r="KM182" s="15"/>
      <c r="KP182" s="15"/>
      <c r="KQ182" s="15"/>
      <c r="KR182" s="15"/>
      <c r="KS182" s="15"/>
      <c r="KT182" s="15"/>
      <c r="KU182" s="15"/>
      <c r="KV182" s="15"/>
      <c r="KW182" s="15"/>
      <c r="KZ182" s="15"/>
      <c r="LA182" s="15"/>
    </row>
    <row r="183" spans="1:313" x14ac:dyDescent="0.25">
      <c r="A183" s="15"/>
      <c r="B183" s="15"/>
      <c r="C183" s="15"/>
      <c r="D183" s="15"/>
      <c r="E183" s="15"/>
      <c r="F183" s="15"/>
      <c r="G183" s="15"/>
      <c r="H183" s="15"/>
      <c r="I183" s="15"/>
      <c r="L183" s="15"/>
      <c r="M183" s="15"/>
      <c r="N183" s="15"/>
      <c r="O183" s="15"/>
      <c r="P183" s="15"/>
      <c r="Q183" s="15"/>
      <c r="R183" s="15"/>
      <c r="S183" s="15"/>
      <c r="V183" s="15"/>
      <c r="W183" s="15"/>
      <c r="X183" s="15"/>
      <c r="Y183" s="15"/>
      <c r="Z183" s="15"/>
      <c r="AA183" s="15"/>
      <c r="AB183" s="15"/>
      <c r="AC183" s="15"/>
      <c r="AF183" s="15"/>
      <c r="AG183" s="15"/>
      <c r="AH183" s="15"/>
      <c r="AI183" s="15"/>
      <c r="AJ183" s="15"/>
      <c r="AK183" s="15"/>
      <c r="AL183" s="15"/>
      <c r="AM183" s="15"/>
      <c r="AP183" s="15"/>
      <c r="AQ183" s="15"/>
      <c r="AR183" s="15"/>
      <c r="AS183" s="15"/>
      <c r="AT183" s="15"/>
      <c r="AU183" s="15"/>
      <c r="AV183" s="15"/>
      <c r="AW183" s="15"/>
      <c r="AZ183" s="15"/>
      <c r="BA183" s="15"/>
      <c r="BB183" s="15"/>
      <c r="BC183" s="15"/>
      <c r="BD183" s="15"/>
      <c r="BE183" s="15"/>
      <c r="BF183" s="15"/>
      <c r="BG183" s="15"/>
      <c r="BJ183" s="15"/>
      <c r="BK183" s="15"/>
      <c r="BL183" s="15"/>
      <c r="BM183" s="15"/>
      <c r="BN183" s="15"/>
      <c r="BO183" s="15"/>
      <c r="BP183" s="15"/>
      <c r="BQ183" s="15"/>
      <c r="BT183" s="15"/>
      <c r="BU183" s="15"/>
      <c r="BV183" s="15"/>
      <c r="BW183" s="15"/>
      <c r="BX183" s="15"/>
      <c r="BY183" s="15"/>
      <c r="BZ183" s="15"/>
      <c r="CA183" s="15"/>
      <c r="CD183" s="15"/>
      <c r="CE183" s="15"/>
      <c r="CF183" s="15"/>
      <c r="CG183" s="15"/>
      <c r="CH183" s="15"/>
      <c r="CI183" s="15"/>
      <c r="CJ183" s="15"/>
      <c r="CK183" s="15"/>
      <c r="CN183" s="15"/>
      <c r="CO183" s="15"/>
      <c r="CP183" s="15"/>
      <c r="CQ183" s="15"/>
      <c r="CR183" s="15"/>
      <c r="CS183" s="15"/>
      <c r="CT183" s="15"/>
      <c r="CU183" s="15"/>
      <c r="CX183" s="15"/>
      <c r="CY183" s="15"/>
      <c r="CZ183" s="15"/>
      <c r="DA183" s="15"/>
      <c r="DB183" s="15"/>
      <c r="DC183" s="15"/>
      <c r="DD183" s="15"/>
      <c r="DE183" s="15"/>
      <c r="DH183" s="15"/>
      <c r="DI183" s="15"/>
      <c r="DJ183" s="15"/>
      <c r="DK183" s="15"/>
      <c r="DL183" s="15"/>
      <c r="DM183" s="15"/>
      <c r="DN183" s="15"/>
      <c r="DO183" s="15"/>
      <c r="DR183" s="15"/>
      <c r="DS183" s="15"/>
      <c r="DT183" s="15"/>
      <c r="DU183" s="15"/>
      <c r="DV183" s="15"/>
      <c r="DW183" s="15"/>
      <c r="DX183" s="15"/>
      <c r="DY183" s="15"/>
      <c r="EB183" s="15"/>
      <c r="EC183" s="15"/>
      <c r="ED183" s="15"/>
      <c r="EE183" s="15"/>
      <c r="EF183" s="15"/>
      <c r="EG183" s="15"/>
      <c r="EH183" s="15"/>
      <c r="EI183" s="15"/>
      <c r="EL183" s="15"/>
      <c r="EM183" s="15"/>
      <c r="EN183" s="15"/>
      <c r="EO183" s="15"/>
      <c r="EP183" s="15"/>
      <c r="EQ183" s="15"/>
      <c r="ER183" s="15"/>
      <c r="ES183" s="15"/>
      <c r="EV183" s="15"/>
      <c r="EW183" s="15"/>
      <c r="EX183" s="15"/>
      <c r="EY183" s="15"/>
      <c r="EZ183" s="15"/>
      <c r="FA183" s="15"/>
      <c r="FB183" s="15"/>
      <c r="FC183" s="15"/>
      <c r="FF183" s="15"/>
      <c r="FG183" s="15"/>
      <c r="FH183" s="15"/>
      <c r="FI183" s="15"/>
      <c r="FJ183" s="15"/>
      <c r="FK183" s="15"/>
      <c r="FL183" s="15"/>
      <c r="FM183" s="15"/>
      <c r="FP183" s="15"/>
      <c r="FQ183" s="15"/>
      <c r="FR183" s="15"/>
      <c r="FS183" s="15"/>
      <c r="FT183" s="15"/>
      <c r="FU183" s="15"/>
      <c r="FV183" s="15"/>
      <c r="FW183" s="15"/>
      <c r="FZ183" s="15"/>
      <c r="GA183" s="15"/>
      <c r="GB183" s="15"/>
      <c r="GC183" s="15"/>
      <c r="GD183" s="15"/>
      <c r="GE183" s="15"/>
      <c r="GF183" s="15"/>
      <c r="GG183" s="15"/>
      <c r="GJ183" s="15"/>
      <c r="GK183" s="15"/>
      <c r="GL183" s="15"/>
      <c r="GM183" s="15"/>
      <c r="GN183" s="15"/>
      <c r="GO183" s="15"/>
      <c r="GP183" s="15"/>
      <c r="GQ183" s="15"/>
      <c r="GT183" s="15"/>
      <c r="GU183" s="15"/>
      <c r="GV183" s="15"/>
      <c r="GW183" s="15"/>
      <c r="GX183" s="15"/>
      <c r="GY183" s="15"/>
      <c r="GZ183" s="15"/>
      <c r="HA183" s="15"/>
      <c r="HD183" s="15"/>
      <c r="HE183" s="15"/>
      <c r="HF183" s="15"/>
      <c r="HG183" s="15"/>
      <c r="HH183" s="15"/>
      <c r="HI183" s="15"/>
      <c r="HJ183" s="15"/>
      <c r="HK183" s="15"/>
      <c r="HN183" s="15"/>
      <c r="HO183" s="15"/>
      <c r="HP183" s="15"/>
      <c r="HQ183" s="15"/>
      <c r="HR183" s="15"/>
      <c r="HS183" s="15"/>
      <c r="HT183" s="15"/>
      <c r="HU183" s="15"/>
      <c r="HX183" s="15"/>
      <c r="HY183" s="15"/>
      <c r="HZ183" s="15"/>
      <c r="IA183" s="15"/>
      <c r="IB183" s="15"/>
      <c r="IC183" s="15"/>
      <c r="ID183" s="15"/>
      <c r="IE183" s="15"/>
      <c r="IH183" s="15"/>
      <c r="II183" s="15"/>
      <c r="IJ183" s="15"/>
      <c r="IK183" s="15"/>
      <c r="IL183" s="15"/>
      <c r="IM183" s="15"/>
      <c r="IN183" s="15"/>
      <c r="IO183" s="15"/>
      <c r="IR183" s="15"/>
      <c r="IS183" s="15"/>
      <c r="IT183" s="15"/>
      <c r="IU183" s="15"/>
      <c r="IV183" s="15"/>
      <c r="IW183" s="15"/>
      <c r="IX183" s="15"/>
      <c r="IY183" s="15"/>
      <c r="JB183" s="15"/>
      <c r="JC183" s="15"/>
      <c r="JD183" s="15"/>
      <c r="JE183" s="15"/>
      <c r="JF183" s="15"/>
      <c r="JG183" s="15"/>
      <c r="JH183" s="15"/>
      <c r="JI183" s="15"/>
      <c r="JL183" s="15"/>
      <c r="JM183" s="15"/>
      <c r="JN183" s="15"/>
      <c r="JO183" s="15"/>
      <c r="JP183" s="15"/>
      <c r="JQ183" s="15"/>
      <c r="JR183" s="15"/>
      <c r="JS183" s="15"/>
      <c r="JV183" s="15"/>
      <c r="JW183" s="15"/>
      <c r="JX183" s="15"/>
      <c r="JY183" s="15"/>
      <c r="JZ183" s="15"/>
      <c r="KA183" s="15"/>
      <c r="KB183" s="15"/>
      <c r="KC183" s="15"/>
      <c r="KF183" s="15"/>
      <c r="KG183" s="15"/>
      <c r="KH183" s="15"/>
      <c r="KI183" s="15"/>
      <c r="KJ183" s="15"/>
      <c r="KK183" s="15"/>
      <c r="KL183" s="15"/>
      <c r="KM183" s="15"/>
      <c r="KP183" s="15"/>
      <c r="KQ183" s="15"/>
      <c r="KR183" s="15"/>
      <c r="KS183" s="15"/>
      <c r="KT183" s="15"/>
      <c r="KU183" s="15"/>
      <c r="KV183" s="15"/>
      <c r="KW183" s="15"/>
      <c r="KZ183" s="15"/>
      <c r="LA183" s="15"/>
    </row>
    <row r="184" spans="1:313" x14ac:dyDescent="0.25">
      <c r="A184" s="15"/>
      <c r="B184" s="15"/>
      <c r="C184" s="15"/>
      <c r="D184" s="15"/>
      <c r="E184" s="15"/>
      <c r="F184" s="15"/>
      <c r="G184" s="15"/>
      <c r="H184" s="15"/>
      <c r="I184" s="15"/>
      <c r="L184" s="15"/>
      <c r="M184" s="15"/>
      <c r="N184" s="15"/>
      <c r="O184" s="15"/>
      <c r="P184" s="15"/>
      <c r="Q184" s="15"/>
      <c r="R184" s="15"/>
      <c r="S184" s="15"/>
      <c r="V184" s="15"/>
      <c r="W184" s="15"/>
      <c r="X184" s="15"/>
      <c r="Y184" s="15"/>
      <c r="Z184" s="15"/>
      <c r="AA184" s="15"/>
      <c r="AB184" s="15"/>
      <c r="AC184" s="15"/>
      <c r="AF184" s="15"/>
      <c r="AG184" s="15"/>
      <c r="AH184" s="15"/>
      <c r="AI184" s="15"/>
      <c r="AJ184" s="15"/>
      <c r="AK184" s="15"/>
      <c r="AL184" s="15"/>
      <c r="AM184" s="15"/>
      <c r="AP184" s="15"/>
      <c r="AQ184" s="15"/>
      <c r="AR184" s="15"/>
      <c r="AS184" s="15"/>
      <c r="AT184" s="15"/>
      <c r="AU184" s="15"/>
      <c r="AV184" s="15"/>
      <c r="AW184" s="15"/>
      <c r="AZ184" s="15"/>
      <c r="BA184" s="15"/>
      <c r="BB184" s="15"/>
      <c r="BC184" s="15"/>
      <c r="BD184" s="15"/>
      <c r="BE184" s="15"/>
      <c r="BF184" s="15"/>
      <c r="BG184" s="15"/>
      <c r="BJ184" s="15"/>
      <c r="BK184" s="15"/>
      <c r="BL184" s="15"/>
      <c r="BM184" s="15"/>
      <c r="BN184" s="15"/>
      <c r="BO184" s="15"/>
      <c r="BP184" s="15"/>
      <c r="BQ184" s="15"/>
      <c r="BT184" s="15"/>
      <c r="BU184" s="15"/>
      <c r="BV184" s="15"/>
      <c r="BW184" s="15"/>
      <c r="BX184" s="15"/>
      <c r="BY184" s="15"/>
      <c r="BZ184" s="15"/>
      <c r="CA184" s="15"/>
      <c r="CD184" s="15"/>
      <c r="CE184" s="15"/>
      <c r="CF184" s="15"/>
      <c r="CG184" s="15"/>
      <c r="CH184" s="15"/>
      <c r="CI184" s="15"/>
      <c r="CJ184" s="15"/>
      <c r="CK184" s="15"/>
      <c r="CN184" s="15"/>
      <c r="CO184" s="15"/>
      <c r="CP184" s="15"/>
      <c r="CQ184" s="15"/>
      <c r="CR184" s="15"/>
      <c r="CS184" s="15"/>
      <c r="CT184" s="15"/>
      <c r="CU184" s="15"/>
      <c r="CX184" s="15"/>
      <c r="CY184" s="15"/>
      <c r="CZ184" s="15"/>
      <c r="DA184" s="15"/>
      <c r="DB184" s="15"/>
      <c r="DC184" s="15"/>
      <c r="DD184" s="15"/>
      <c r="DE184" s="15"/>
      <c r="DH184" s="15"/>
      <c r="DI184" s="15"/>
      <c r="DJ184" s="15"/>
      <c r="DK184" s="15"/>
      <c r="DL184" s="15"/>
      <c r="DM184" s="15"/>
      <c r="DN184" s="15"/>
      <c r="DO184" s="15"/>
      <c r="DR184" s="15"/>
      <c r="DS184" s="15"/>
      <c r="DT184" s="15"/>
      <c r="DU184" s="15"/>
      <c r="DV184" s="15"/>
      <c r="DW184" s="15"/>
      <c r="DX184" s="15"/>
      <c r="DY184" s="15"/>
      <c r="EB184" s="15"/>
      <c r="EC184" s="15"/>
      <c r="ED184" s="15"/>
      <c r="EE184" s="15"/>
      <c r="EF184" s="15"/>
      <c r="EG184" s="15"/>
      <c r="EH184" s="15"/>
      <c r="EI184" s="15"/>
      <c r="EL184" s="15"/>
      <c r="EM184" s="15"/>
      <c r="EN184" s="15"/>
      <c r="EO184" s="15"/>
      <c r="EP184" s="15"/>
      <c r="EQ184" s="15"/>
      <c r="ER184" s="15"/>
      <c r="ES184" s="15"/>
      <c r="EV184" s="15"/>
      <c r="EW184" s="15"/>
      <c r="EX184" s="15"/>
      <c r="EY184" s="15"/>
      <c r="EZ184" s="15"/>
      <c r="FA184" s="15"/>
      <c r="FB184" s="15"/>
      <c r="FC184" s="15"/>
      <c r="FF184" s="15"/>
      <c r="FG184" s="15"/>
      <c r="FH184" s="15"/>
      <c r="FI184" s="15"/>
      <c r="FJ184" s="15"/>
      <c r="FK184" s="15"/>
      <c r="FL184" s="15"/>
      <c r="FM184" s="15"/>
      <c r="FP184" s="15"/>
      <c r="FQ184" s="15"/>
      <c r="FR184" s="15"/>
      <c r="FS184" s="15"/>
      <c r="FT184" s="15"/>
      <c r="FU184" s="15"/>
      <c r="FV184" s="15"/>
      <c r="FW184" s="15"/>
      <c r="FZ184" s="15"/>
      <c r="GA184" s="15"/>
      <c r="GB184" s="15"/>
      <c r="GC184" s="15"/>
      <c r="GD184" s="15"/>
      <c r="GE184" s="15"/>
      <c r="GF184" s="15"/>
      <c r="GG184" s="15"/>
      <c r="GJ184" s="15"/>
      <c r="GK184" s="15"/>
      <c r="GL184" s="15"/>
      <c r="GM184" s="15"/>
      <c r="GN184" s="15"/>
      <c r="GO184" s="15"/>
      <c r="GP184" s="15"/>
      <c r="GQ184" s="15"/>
      <c r="GT184" s="15"/>
      <c r="GU184" s="15"/>
      <c r="GV184" s="15"/>
      <c r="GW184" s="15"/>
      <c r="GX184" s="15"/>
      <c r="GY184" s="15"/>
      <c r="GZ184" s="15"/>
      <c r="HA184" s="15"/>
      <c r="HD184" s="15"/>
      <c r="HE184" s="15"/>
      <c r="HF184" s="15"/>
      <c r="HG184" s="15"/>
      <c r="HH184" s="15"/>
      <c r="HI184" s="15"/>
      <c r="HJ184" s="15"/>
      <c r="HK184" s="15"/>
      <c r="HN184" s="15"/>
      <c r="HO184" s="15"/>
      <c r="HP184" s="15"/>
      <c r="HQ184" s="15"/>
      <c r="HR184" s="15"/>
      <c r="HS184" s="15"/>
      <c r="HT184" s="15"/>
      <c r="HU184" s="15"/>
      <c r="HX184" s="15"/>
      <c r="HY184" s="15"/>
      <c r="HZ184" s="15"/>
      <c r="IA184" s="15"/>
      <c r="IB184" s="15"/>
      <c r="IC184" s="15"/>
      <c r="ID184" s="15"/>
      <c r="IE184" s="15"/>
      <c r="IH184" s="15"/>
      <c r="II184" s="15"/>
      <c r="IJ184" s="15"/>
      <c r="IK184" s="15"/>
      <c r="IL184" s="15"/>
      <c r="IM184" s="15"/>
      <c r="IN184" s="15"/>
      <c r="IO184" s="15"/>
      <c r="IR184" s="15"/>
      <c r="IS184" s="15"/>
      <c r="IT184" s="15"/>
      <c r="IU184" s="15"/>
      <c r="IV184" s="15"/>
      <c r="IW184" s="15"/>
      <c r="IX184" s="15"/>
      <c r="IY184" s="15"/>
      <c r="JB184" s="15"/>
      <c r="JC184" s="15"/>
      <c r="JD184" s="15"/>
      <c r="JE184" s="15"/>
      <c r="JF184" s="15"/>
      <c r="JG184" s="15"/>
      <c r="JH184" s="15"/>
      <c r="JI184" s="15"/>
      <c r="JL184" s="15"/>
      <c r="JM184" s="15"/>
      <c r="JN184" s="15"/>
      <c r="JO184" s="15"/>
      <c r="JP184" s="15"/>
      <c r="JQ184" s="15"/>
      <c r="JR184" s="15"/>
      <c r="JS184" s="15"/>
      <c r="JV184" s="15"/>
      <c r="JW184" s="15"/>
      <c r="JX184" s="15"/>
      <c r="JY184" s="15"/>
      <c r="JZ184" s="15"/>
      <c r="KA184" s="15"/>
      <c r="KB184" s="15"/>
      <c r="KC184" s="15"/>
      <c r="KF184" s="15"/>
      <c r="KG184" s="15"/>
      <c r="KH184" s="15"/>
      <c r="KI184" s="15"/>
      <c r="KJ184" s="15"/>
      <c r="KK184" s="15"/>
      <c r="KL184" s="15"/>
      <c r="KM184" s="15"/>
      <c r="KP184" s="15"/>
      <c r="KQ184" s="15"/>
      <c r="KR184" s="15"/>
      <c r="KS184" s="15"/>
      <c r="KT184" s="15"/>
      <c r="KU184" s="15"/>
      <c r="KV184" s="15"/>
      <c r="KW184" s="15"/>
      <c r="KZ184" s="15"/>
      <c r="LA184" s="15"/>
    </row>
    <row r="185" spans="1:313" x14ac:dyDescent="0.25">
      <c r="A185" s="15"/>
      <c r="B185" s="15"/>
      <c r="C185" s="15"/>
      <c r="D185" s="15"/>
      <c r="E185" s="15"/>
      <c r="F185" s="15"/>
      <c r="G185" s="15"/>
      <c r="H185" s="15"/>
      <c r="I185" s="15"/>
      <c r="L185" s="15"/>
      <c r="M185" s="15"/>
      <c r="N185" s="15"/>
      <c r="O185" s="15"/>
      <c r="P185" s="15"/>
      <c r="Q185" s="15"/>
      <c r="R185" s="15"/>
      <c r="S185" s="15"/>
      <c r="V185" s="15"/>
      <c r="W185" s="15"/>
      <c r="X185" s="15"/>
      <c r="Y185" s="15"/>
      <c r="Z185" s="15"/>
      <c r="AA185" s="15"/>
      <c r="AB185" s="15"/>
      <c r="AC185" s="15"/>
      <c r="AF185" s="15"/>
      <c r="AG185" s="15"/>
      <c r="AH185" s="15"/>
      <c r="AI185" s="15"/>
      <c r="AJ185" s="15"/>
      <c r="AK185" s="15"/>
      <c r="AL185" s="15"/>
      <c r="AM185" s="15"/>
      <c r="AP185" s="15"/>
      <c r="AQ185" s="15"/>
      <c r="AR185" s="15"/>
      <c r="AS185" s="15"/>
      <c r="AT185" s="15"/>
      <c r="AU185" s="15"/>
      <c r="AV185" s="15"/>
      <c r="AW185" s="15"/>
      <c r="AZ185" s="15"/>
      <c r="BA185" s="15"/>
      <c r="BB185" s="15"/>
      <c r="BC185" s="15"/>
      <c r="BD185" s="15"/>
      <c r="BE185" s="15"/>
      <c r="BF185" s="15"/>
      <c r="BG185" s="15"/>
      <c r="BJ185" s="15"/>
      <c r="BK185" s="15"/>
      <c r="BL185" s="15"/>
      <c r="BM185" s="15"/>
      <c r="BN185" s="15"/>
      <c r="BO185" s="15"/>
      <c r="BP185" s="15"/>
      <c r="BQ185" s="15"/>
      <c r="BT185" s="15"/>
      <c r="BU185" s="15"/>
      <c r="BV185" s="15"/>
      <c r="BW185" s="15"/>
      <c r="BX185" s="15"/>
      <c r="BY185" s="15"/>
      <c r="BZ185" s="15"/>
      <c r="CA185" s="15"/>
      <c r="CD185" s="15"/>
      <c r="CE185" s="15"/>
      <c r="CF185" s="15"/>
      <c r="CG185" s="15"/>
      <c r="CH185" s="15"/>
      <c r="CI185" s="15"/>
      <c r="CJ185" s="15"/>
      <c r="CK185" s="15"/>
      <c r="CN185" s="15"/>
      <c r="CO185" s="15"/>
      <c r="CP185" s="15"/>
      <c r="CQ185" s="15"/>
      <c r="CR185" s="15"/>
      <c r="CS185" s="15"/>
      <c r="CT185" s="15"/>
      <c r="CU185" s="15"/>
      <c r="CX185" s="15"/>
      <c r="CY185" s="15"/>
      <c r="CZ185" s="15"/>
      <c r="DA185" s="15"/>
      <c r="DB185" s="15"/>
      <c r="DC185" s="15"/>
      <c r="DD185" s="15"/>
      <c r="DE185" s="15"/>
      <c r="DH185" s="15"/>
      <c r="DI185" s="15"/>
      <c r="DJ185" s="15"/>
      <c r="DK185" s="15"/>
      <c r="DL185" s="15"/>
      <c r="DM185" s="15"/>
      <c r="DN185" s="15"/>
      <c r="DO185" s="15"/>
      <c r="DR185" s="15"/>
      <c r="DS185" s="15"/>
      <c r="DT185" s="15"/>
      <c r="DU185" s="15"/>
      <c r="DV185" s="15"/>
      <c r="DW185" s="15"/>
      <c r="DX185" s="15"/>
      <c r="DY185" s="15"/>
      <c r="EB185" s="15"/>
      <c r="EC185" s="15"/>
      <c r="ED185" s="15"/>
      <c r="EE185" s="15"/>
      <c r="EF185" s="15"/>
      <c r="EG185" s="15"/>
      <c r="EH185" s="15"/>
      <c r="EI185" s="15"/>
      <c r="EL185" s="15"/>
      <c r="EM185" s="15"/>
      <c r="EN185" s="15"/>
      <c r="EO185" s="15"/>
      <c r="EP185" s="15"/>
      <c r="EQ185" s="15"/>
      <c r="ER185" s="15"/>
      <c r="ES185" s="15"/>
      <c r="EV185" s="15"/>
      <c r="EW185" s="15"/>
      <c r="EX185" s="15"/>
      <c r="EY185" s="15"/>
      <c r="EZ185" s="15"/>
      <c r="FA185" s="15"/>
      <c r="FB185" s="15"/>
      <c r="FC185" s="15"/>
      <c r="FF185" s="15"/>
      <c r="FG185" s="15"/>
      <c r="FH185" s="15"/>
      <c r="FI185" s="15"/>
      <c r="FJ185" s="15"/>
      <c r="FK185" s="15"/>
      <c r="FL185" s="15"/>
      <c r="FM185" s="15"/>
      <c r="FP185" s="15"/>
      <c r="FQ185" s="15"/>
      <c r="FR185" s="15"/>
      <c r="FS185" s="15"/>
      <c r="FT185" s="15"/>
      <c r="FU185" s="15"/>
      <c r="FV185" s="15"/>
      <c r="FW185" s="15"/>
      <c r="FZ185" s="15"/>
      <c r="GA185" s="15"/>
      <c r="GB185" s="15"/>
      <c r="GC185" s="15"/>
      <c r="GD185" s="15"/>
      <c r="GE185" s="15"/>
      <c r="GF185" s="15"/>
      <c r="GG185" s="15"/>
      <c r="GJ185" s="15"/>
      <c r="GK185" s="15"/>
      <c r="GL185" s="15"/>
      <c r="GM185" s="15"/>
      <c r="GN185" s="15"/>
      <c r="GO185" s="15"/>
      <c r="GP185" s="15"/>
      <c r="GQ185" s="15"/>
      <c r="GT185" s="15"/>
      <c r="GU185" s="15"/>
      <c r="GV185" s="15"/>
      <c r="GW185" s="15"/>
      <c r="GX185" s="15"/>
      <c r="GY185" s="15"/>
      <c r="GZ185" s="15"/>
      <c r="HA185" s="15"/>
      <c r="HD185" s="15"/>
      <c r="HE185" s="15"/>
      <c r="HF185" s="15"/>
      <c r="HG185" s="15"/>
      <c r="HH185" s="15"/>
      <c r="HI185" s="15"/>
      <c r="HJ185" s="15"/>
      <c r="HK185" s="15"/>
      <c r="HN185" s="15"/>
      <c r="HO185" s="15"/>
      <c r="HP185" s="15"/>
      <c r="HQ185" s="15"/>
      <c r="HR185" s="15"/>
      <c r="HS185" s="15"/>
      <c r="HT185" s="15"/>
      <c r="HU185" s="15"/>
      <c r="HX185" s="15"/>
      <c r="HY185" s="15"/>
      <c r="HZ185" s="15"/>
      <c r="IA185" s="15"/>
      <c r="IB185" s="15"/>
      <c r="IC185" s="15"/>
      <c r="ID185" s="15"/>
      <c r="IE185" s="15"/>
      <c r="IH185" s="15"/>
      <c r="II185" s="15"/>
      <c r="IJ185" s="15"/>
      <c r="IK185" s="15"/>
      <c r="IL185" s="15"/>
      <c r="IM185" s="15"/>
      <c r="IN185" s="15"/>
      <c r="IO185" s="15"/>
      <c r="IR185" s="15"/>
      <c r="IS185" s="15"/>
      <c r="IT185" s="15"/>
      <c r="IU185" s="15"/>
      <c r="IV185" s="15"/>
      <c r="IW185" s="15"/>
      <c r="IX185" s="15"/>
      <c r="IY185" s="15"/>
      <c r="JB185" s="15"/>
      <c r="JC185" s="15"/>
      <c r="JD185" s="15"/>
      <c r="JE185" s="15"/>
      <c r="JF185" s="15"/>
      <c r="JG185" s="15"/>
      <c r="JH185" s="15"/>
      <c r="JI185" s="15"/>
      <c r="JL185" s="15"/>
      <c r="JM185" s="15"/>
      <c r="JN185" s="15"/>
      <c r="JO185" s="15"/>
      <c r="JP185" s="15"/>
      <c r="JQ185" s="15"/>
      <c r="JR185" s="15"/>
      <c r="JS185" s="15"/>
      <c r="JV185" s="15"/>
      <c r="JW185" s="15"/>
      <c r="JX185" s="15"/>
      <c r="JY185" s="15"/>
      <c r="JZ185" s="15"/>
      <c r="KA185" s="15"/>
      <c r="KB185" s="15"/>
      <c r="KC185" s="15"/>
      <c r="KF185" s="15"/>
      <c r="KG185" s="15"/>
      <c r="KH185" s="15"/>
      <c r="KI185" s="15"/>
      <c r="KJ185" s="15"/>
      <c r="KK185" s="15"/>
      <c r="KL185" s="15"/>
      <c r="KM185" s="15"/>
      <c r="KP185" s="15"/>
      <c r="KQ185" s="15"/>
      <c r="KR185" s="15"/>
      <c r="KS185" s="15"/>
      <c r="KT185" s="15"/>
      <c r="KU185" s="15"/>
      <c r="KV185" s="15"/>
      <c r="KW185" s="15"/>
      <c r="KZ185" s="15"/>
      <c r="LA185" s="15"/>
    </row>
    <row r="186" spans="1:313" x14ac:dyDescent="0.25">
      <c r="A186" s="15"/>
      <c r="B186" s="15"/>
      <c r="C186" s="15"/>
      <c r="D186" s="15"/>
      <c r="E186" s="15"/>
      <c r="F186" s="15"/>
      <c r="G186" s="15"/>
      <c r="H186" s="15"/>
      <c r="I186" s="15"/>
      <c r="L186" s="15"/>
      <c r="M186" s="15"/>
      <c r="N186" s="15"/>
      <c r="O186" s="15"/>
      <c r="P186" s="15"/>
      <c r="Q186" s="15"/>
      <c r="R186" s="15"/>
      <c r="S186" s="15"/>
      <c r="V186" s="15"/>
      <c r="W186" s="15"/>
      <c r="X186" s="15"/>
      <c r="Y186" s="15"/>
      <c r="Z186" s="15"/>
      <c r="AA186" s="15"/>
      <c r="AB186" s="15"/>
      <c r="AC186" s="15"/>
      <c r="AF186" s="15"/>
      <c r="AG186" s="15"/>
      <c r="AH186" s="15"/>
      <c r="AI186" s="15"/>
      <c r="AJ186" s="15"/>
      <c r="AK186" s="15"/>
      <c r="AL186" s="15"/>
      <c r="AM186" s="15"/>
      <c r="AP186" s="15"/>
      <c r="AQ186" s="15"/>
      <c r="AR186" s="15"/>
      <c r="AS186" s="15"/>
      <c r="AT186" s="15"/>
      <c r="AU186" s="15"/>
      <c r="AV186" s="15"/>
      <c r="AW186" s="15"/>
      <c r="AZ186" s="15"/>
      <c r="BA186" s="15"/>
      <c r="BB186" s="15"/>
      <c r="BC186" s="15"/>
      <c r="BD186" s="15"/>
      <c r="BE186" s="15"/>
      <c r="BF186" s="15"/>
      <c r="BG186" s="15"/>
      <c r="BJ186" s="15"/>
      <c r="BK186" s="15"/>
      <c r="BL186" s="15"/>
      <c r="BM186" s="15"/>
      <c r="BN186" s="15"/>
      <c r="BO186" s="15"/>
      <c r="BP186" s="15"/>
      <c r="BQ186" s="15"/>
      <c r="BT186" s="15"/>
      <c r="BU186" s="15"/>
      <c r="BV186" s="15"/>
      <c r="BW186" s="15"/>
      <c r="BX186" s="15"/>
      <c r="BY186" s="15"/>
      <c r="BZ186" s="15"/>
      <c r="CA186" s="15"/>
      <c r="CD186" s="15"/>
      <c r="CE186" s="15"/>
      <c r="CF186" s="15"/>
      <c r="CG186" s="15"/>
      <c r="CH186" s="15"/>
      <c r="CI186" s="15"/>
      <c r="CJ186" s="15"/>
      <c r="CK186" s="15"/>
      <c r="CN186" s="15"/>
      <c r="CO186" s="15"/>
      <c r="CP186" s="15"/>
      <c r="CQ186" s="15"/>
      <c r="CR186" s="15"/>
      <c r="CS186" s="15"/>
      <c r="CT186" s="15"/>
      <c r="CU186" s="15"/>
      <c r="CX186" s="15"/>
      <c r="CY186" s="15"/>
      <c r="CZ186" s="15"/>
      <c r="DA186" s="15"/>
      <c r="DB186" s="15"/>
      <c r="DC186" s="15"/>
      <c r="DD186" s="15"/>
      <c r="DE186" s="15"/>
      <c r="DH186" s="15"/>
      <c r="DI186" s="15"/>
      <c r="DJ186" s="15"/>
      <c r="DK186" s="15"/>
      <c r="DL186" s="15"/>
      <c r="DM186" s="15"/>
      <c r="DN186" s="15"/>
      <c r="DO186" s="15"/>
      <c r="DR186" s="15"/>
      <c r="DS186" s="15"/>
      <c r="DT186" s="15"/>
      <c r="DU186" s="15"/>
      <c r="DV186" s="15"/>
      <c r="DW186" s="15"/>
      <c r="DX186" s="15"/>
      <c r="DY186" s="15"/>
      <c r="EB186" s="15"/>
      <c r="EC186" s="15"/>
      <c r="ED186" s="15"/>
      <c r="EE186" s="15"/>
      <c r="EF186" s="15"/>
      <c r="EG186" s="15"/>
      <c r="EH186" s="15"/>
      <c r="EI186" s="15"/>
      <c r="EL186" s="15"/>
      <c r="EM186" s="15"/>
      <c r="EN186" s="15"/>
      <c r="EO186" s="15"/>
      <c r="EP186" s="15"/>
      <c r="EQ186" s="15"/>
      <c r="ER186" s="15"/>
      <c r="ES186" s="15"/>
      <c r="EV186" s="15"/>
      <c r="EW186" s="15"/>
      <c r="EX186" s="15"/>
      <c r="EY186" s="15"/>
      <c r="EZ186" s="15"/>
      <c r="FA186" s="15"/>
      <c r="FB186" s="15"/>
      <c r="FC186" s="15"/>
      <c r="FF186" s="15"/>
      <c r="FG186" s="15"/>
      <c r="FH186" s="15"/>
      <c r="FI186" s="15"/>
      <c r="FJ186" s="15"/>
      <c r="FK186" s="15"/>
      <c r="FL186" s="15"/>
      <c r="FM186" s="15"/>
      <c r="FP186" s="15"/>
      <c r="FQ186" s="15"/>
      <c r="FR186" s="15"/>
      <c r="FS186" s="15"/>
      <c r="FT186" s="15"/>
      <c r="FU186" s="15"/>
      <c r="FV186" s="15"/>
      <c r="FW186" s="15"/>
      <c r="FZ186" s="15"/>
      <c r="GA186" s="15"/>
      <c r="GB186" s="15"/>
      <c r="GC186" s="15"/>
      <c r="GD186" s="15"/>
      <c r="GE186" s="15"/>
      <c r="GF186" s="15"/>
      <c r="GG186" s="15"/>
      <c r="GJ186" s="15"/>
      <c r="GK186" s="15"/>
      <c r="GL186" s="15"/>
      <c r="GM186" s="15"/>
      <c r="GN186" s="15"/>
      <c r="GO186" s="15"/>
      <c r="GP186" s="15"/>
      <c r="GQ186" s="15"/>
      <c r="GT186" s="15"/>
      <c r="GU186" s="15"/>
      <c r="GV186" s="15"/>
      <c r="GW186" s="15"/>
      <c r="GX186" s="15"/>
      <c r="GY186" s="15"/>
      <c r="GZ186" s="15"/>
      <c r="HA186" s="15"/>
      <c r="HD186" s="15"/>
      <c r="HE186" s="15"/>
      <c r="HF186" s="15"/>
      <c r="HG186" s="15"/>
      <c r="HH186" s="15"/>
      <c r="HI186" s="15"/>
      <c r="HJ186" s="15"/>
      <c r="HK186" s="15"/>
      <c r="HN186" s="15"/>
      <c r="HO186" s="15"/>
      <c r="HP186" s="15"/>
      <c r="HQ186" s="15"/>
      <c r="HR186" s="15"/>
      <c r="HS186" s="15"/>
      <c r="HT186" s="15"/>
      <c r="HU186" s="15"/>
      <c r="HX186" s="15"/>
      <c r="HY186" s="15"/>
      <c r="HZ186" s="15"/>
      <c r="IA186" s="15"/>
      <c r="IB186" s="15"/>
      <c r="IC186" s="15"/>
      <c r="ID186" s="15"/>
      <c r="IE186" s="15"/>
      <c r="IH186" s="15"/>
      <c r="II186" s="15"/>
      <c r="IJ186" s="15"/>
      <c r="IK186" s="15"/>
      <c r="IL186" s="15"/>
      <c r="IM186" s="15"/>
      <c r="IN186" s="15"/>
      <c r="IO186" s="15"/>
      <c r="IR186" s="15"/>
      <c r="IS186" s="15"/>
      <c r="IT186" s="15"/>
      <c r="IU186" s="15"/>
      <c r="IV186" s="15"/>
      <c r="IW186" s="15"/>
      <c r="IX186" s="15"/>
      <c r="IY186" s="15"/>
      <c r="JB186" s="15"/>
      <c r="JC186" s="15"/>
      <c r="JD186" s="15"/>
      <c r="JE186" s="15"/>
      <c r="JF186" s="15"/>
      <c r="JG186" s="15"/>
      <c r="JH186" s="15"/>
      <c r="JI186" s="15"/>
      <c r="JL186" s="15"/>
      <c r="JM186" s="15"/>
      <c r="JN186" s="15"/>
      <c r="JO186" s="15"/>
      <c r="JP186" s="15"/>
      <c r="JQ186" s="15"/>
      <c r="JR186" s="15"/>
      <c r="JS186" s="15"/>
      <c r="JV186" s="15"/>
      <c r="JW186" s="15"/>
      <c r="JX186" s="15"/>
      <c r="JY186" s="15"/>
      <c r="JZ186" s="15"/>
      <c r="KA186" s="15"/>
      <c r="KB186" s="15"/>
      <c r="KC186" s="15"/>
      <c r="KF186" s="15"/>
      <c r="KG186" s="15"/>
      <c r="KH186" s="15"/>
      <c r="KI186" s="15"/>
      <c r="KJ186" s="15"/>
      <c r="KK186" s="15"/>
      <c r="KL186" s="15"/>
      <c r="KM186" s="15"/>
      <c r="KP186" s="15"/>
      <c r="KQ186" s="15"/>
      <c r="KR186" s="15"/>
      <c r="KS186" s="15"/>
      <c r="KT186" s="15"/>
      <c r="KU186" s="15"/>
      <c r="KV186" s="15"/>
      <c r="KW186" s="15"/>
      <c r="KZ186" s="15"/>
      <c r="LA186" s="15"/>
    </row>
    <row r="187" spans="1:313" x14ac:dyDescent="0.25">
      <c r="A187" s="15"/>
      <c r="B187" s="15"/>
      <c r="C187" s="15"/>
      <c r="D187" s="15"/>
      <c r="E187" s="15"/>
      <c r="F187" s="15"/>
      <c r="G187" s="15"/>
      <c r="H187" s="15"/>
      <c r="I187" s="15"/>
      <c r="L187" s="15"/>
      <c r="M187" s="15"/>
      <c r="N187" s="15"/>
      <c r="O187" s="15"/>
      <c r="P187" s="15"/>
      <c r="Q187" s="15"/>
      <c r="R187" s="15"/>
      <c r="S187" s="15"/>
      <c r="V187" s="15"/>
      <c r="W187" s="15"/>
      <c r="X187" s="15"/>
      <c r="Y187" s="15"/>
      <c r="Z187" s="15"/>
      <c r="AA187" s="15"/>
      <c r="AB187" s="15"/>
      <c r="AC187" s="15"/>
      <c r="AF187" s="15"/>
      <c r="AG187" s="15"/>
      <c r="AH187" s="15"/>
      <c r="AI187" s="15"/>
      <c r="AJ187" s="15"/>
      <c r="AK187" s="15"/>
      <c r="AL187" s="15"/>
      <c r="AM187" s="15"/>
      <c r="AP187" s="15"/>
      <c r="AQ187" s="15"/>
      <c r="AR187" s="15"/>
      <c r="AS187" s="15"/>
      <c r="AT187" s="15"/>
      <c r="AU187" s="15"/>
      <c r="AV187" s="15"/>
      <c r="AW187" s="15"/>
      <c r="AZ187" s="15"/>
      <c r="BA187" s="15"/>
      <c r="BB187" s="15"/>
      <c r="BC187" s="15"/>
      <c r="BD187" s="15"/>
      <c r="BE187" s="15"/>
      <c r="BF187" s="15"/>
      <c r="BG187" s="15"/>
      <c r="BJ187" s="15"/>
      <c r="BK187" s="15"/>
      <c r="BL187" s="15"/>
      <c r="BM187" s="15"/>
      <c r="BN187" s="15"/>
      <c r="BO187" s="15"/>
      <c r="BP187" s="15"/>
      <c r="BQ187" s="15"/>
      <c r="BT187" s="15"/>
      <c r="BU187" s="15"/>
      <c r="BV187" s="15"/>
      <c r="BW187" s="15"/>
      <c r="BX187" s="15"/>
      <c r="BY187" s="15"/>
      <c r="BZ187" s="15"/>
      <c r="CA187" s="15"/>
      <c r="CD187" s="15"/>
      <c r="CE187" s="15"/>
      <c r="CF187" s="15"/>
      <c r="CG187" s="15"/>
      <c r="CH187" s="15"/>
      <c r="CI187" s="15"/>
      <c r="CJ187" s="15"/>
      <c r="CK187" s="15"/>
      <c r="CN187" s="15"/>
      <c r="CO187" s="15"/>
      <c r="CP187" s="15"/>
      <c r="CQ187" s="15"/>
      <c r="CR187" s="15"/>
      <c r="CS187" s="15"/>
      <c r="CT187" s="15"/>
      <c r="CU187" s="15"/>
      <c r="CX187" s="15"/>
      <c r="CY187" s="15"/>
      <c r="CZ187" s="15"/>
      <c r="DA187" s="15"/>
      <c r="DB187" s="15"/>
      <c r="DC187" s="15"/>
      <c r="DD187" s="15"/>
      <c r="DE187" s="15"/>
      <c r="DH187" s="15"/>
      <c r="DI187" s="15"/>
      <c r="DJ187" s="15"/>
      <c r="DK187" s="15"/>
      <c r="DL187" s="15"/>
      <c r="DM187" s="15"/>
      <c r="DN187" s="15"/>
      <c r="DO187" s="15"/>
      <c r="DR187" s="15"/>
      <c r="DS187" s="15"/>
      <c r="DT187" s="15"/>
      <c r="DU187" s="15"/>
      <c r="DV187" s="15"/>
      <c r="DW187" s="15"/>
      <c r="DX187" s="15"/>
      <c r="DY187" s="15"/>
      <c r="EB187" s="15"/>
      <c r="EC187" s="15"/>
      <c r="ED187" s="15"/>
      <c r="EE187" s="15"/>
      <c r="EF187" s="15"/>
      <c r="EG187" s="15"/>
      <c r="EH187" s="15"/>
      <c r="EI187" s="15"/>
      <c r="EL187" s="15"/>
      <c r="EM187" s="15"/>
      <c r="EN187" s="15"/>
      <c r="EO187" s="15"/>
      <c r="EP187" s="15"/>
      <c r="EQ187" s="15"/>
      <c r="ER187" s="15"/>
      <c r="ES187" s="15"/>
      <c r="EV187" s="15"/>
      <c r="EW187" s="15"/>
      <c r="EX187" s="15"/>
      <c r="EY187" s="15"/>
      <c r="EZ187" s="15"/>
      <c r="FA187" s="15"/>
      <c r="FB187" s="15"/>
      <c r="FC187" s="15"/>
      <c r="FF187" s="15"/>
      <c r="FG187" s="15"/>
      <c r="FH187" s="15"/>
      <c r="FI187" s="15"/>
      <c r="FJ187" s="15"/>
      <c r="FK187" s="15"/>
      <c r="FL187" s="15"/>
      <c r="FM187" s="15"/>
      <c r="FP187" s="15"/>
      <c r="FQ187" s="15"/>
      <c r="FR187" s="15"/>
      <c r="FS187" s="15"/>
      <c r="FT187" s="15"/>
      <c r="FU187" s="15"/>
      <c r="FV187" s="15"/>
      <c r="FW187" s="15"/>
      <c r="FZ187" s="15"/>
      <c r="GA187" s="15"/>
      <c r="GB187" s="15"/>
      <c r="GC187" s="15"/>
      <c r="GD187" s="15"/>
      <c r="GE187" s="15"/>
      <c r="GF187" s="15"/>
      <c r="GG187" s="15"/>
      <c r="GJ187" s="15"/>
      <c r="GK187" s="15"/>
      <c r="GL187" s="15"/>
      <c r="GM187" s="15"/>
      <c r="GN187" s="15"/>
      <c r="GO187" s="15"/>
      <c r="GP187" s="15"/>
      <c r="GQ187" s="15"/>
      <c r="GT187" s="15"/>
      <c r="GU187" s="15"/>
      <c r="GV187" s="15"/>
      <c r="GW187" s="15"/>
      <c r="GX187" s="15"/>
      <c r="GY187" s="15"/>
      <c r="GZ187" s="15"/>
      <c r="HA187" s="15"/>
      <c r="HD187" s="15"/>
      <c r="HE187" s="15"/>
      <c r="HF187" s="15"/>
      <c r="HG187" s="15"/>
      <c r="HH187" s="15"/>
      <c r="HI187" s="15"/>
      <c r="HJ187" s="15"/>
      <c r="HK187" s="15"/>
      <c r="HN187" s="15"/>
      <c r="HO187" s="15"/>
      <c r="HP187" s="15"/>
      <c r="HQ187" s="15"/>
      <c r="HR187" s="15"/>
      <c r="HS187" s="15"/>
      <c r="HT187" s="15"/>
      <c r="HU187" s="15"/>
      <c r="HX187" s="15"/>
      <c r="HY187" s="15"/>
      <c r="HZ187" s="15"/>
      <c r="IA187" s="15"/>
      <c r="IB187" s="15"/>
      <c r="IC187" s="15"/>
      <c r="ID187" s="15"/>
      <c r="IE187" s="15"/>
      <c r="IH187" s="15"/>
      <c r="II187" s="15"/>
      <c r="IJ187" s="15"/>
      <c r="IK187" s="15"/>
      <c r="IL187" s="15"/>
      <c r="IM187" s="15"/>
      <c r="IN187" s="15"/>
      <c r="IO187" s="15"/>
      <c r="IR187" s="15"/>
      <c r="IS187" s="15"/>
      <c r="IT187" s="15"/>
      <c r="IU187" s="15"/>
      <c r="IV187" s="15"/>
      <c r="IW187" s="15"/>
      <c r="IX187" s="15"/>
      <c r="IY187" s="15"/>
      <c r="JB187" s="15"/>
      <c r="JC187" s="15"/>
      <c r="JD187" s="15"/>
      <c r="JE187" s="15"/>
      <c r="JF187" s="15"/>
      <c r="JG187" s="15"/>
      <c r="JH187" s="15"/>
      <c r="JI187" s="15"/>
      <c r="JL187" s="15"/>
      <c r="JM187" s="15"/>
      <c r="JN187" s="15"/>
      <c r="JO187" s="15"/>
      <c r="JP187" s="15"/>
      <c r="JQ187" s="15"/>
      <c r="JR187" s="15"/>
      <c r="JS187" s="15"/>
      <c r="JV187" s="15"/>
      <c r="JW187" s="15"/>
      <c r="JX187" s="15"/>
      <c r="JY187" s="15"/>
      <c r="JZ187" s="15"/>
      <c r="KA187" s="15"/>
      <c r="KB187" s="15"/>
      <c r="KC187" s="15"/>
      <c r="KF187" s="15"/>
      <c r="KG187" s="15"/>
      <c r="KH187" s="15"/>
      <c r="KI187" s="15"/>
      <c r="KJ187" s="15"/>
      <c r="KK187" s="15"/>
      <c r="KL187" s="15"/>
      <c r="KM187" s="15"/>
      <c r="KP187" s="15"/>
      <c r="KQ187" s="15"/>
      <c r="KR187" s="15"/>
      <c r="KS187" s="15"/>
      <c r="KT187" s="15"/>
      <c r="KU187" s="15"/>
      <c r="KV187" s="15"/>
      <c r="KW187" s="15"/>
      <c r="KZ187" s="15"/>
      <c r="LA187" s="15"/>
    </row>
    <row r="188" spans="1:313" x14ac:dyDescent="0.25">
      <c r="A188" s="15"/>
      <c r="B188" s="15"/>
      <c r="C188" s="15"/>
      <c r="D188" s="15"/>
      <c r="E188" s="15"/>
      <c r="F188" s="15"/>
      <c r="G188" s="15"/>
      <c r="H188" s="15"/>
      <c r="I188" s="15"/>
      <c r="L188" s="15"/>
      <c r="M188" s="15"/>
      <c r="N188" s="15"/>
      <c r="O188" s="15"/>
      <c r="P188" s="15"/>
      <c r="Q188" s="15"/>
      <c r="R188" s="15"/>
      <c r="S188" s="15"/>
      <c r="V188" s="15"/>
      <c r="W188" s="15"/>
      <c r="X188" s="15"/>
      <c r="Y188" s="15"/>
      <c r="Z188" s="15"/>
      <c r="AA188" s="15"/>
      <c r="AB188" s="15"/>
      <c r="AC188" s="15"/>
      <c r="AF188" s="15"/>
      <c r="AG188" s="15"/>
      <c r="AH188" s="15"/>
      <c r="AI188" s="15"/>
      <c r="AJ188" s="15"/>
      <c r="AK188" s="15"/>
      <c r="AL188" s="15"/>
      <c r="AM188" s="15"/>
      <c r="AP188" s="15"/>
      <c r="AQ188" s="15"/>
      <c r="AR188" s="15"/>
      <c r="AS188" s="15"/>
      <c r="AT188" s="15"/>
      <c r="AU188" s="15"/>
      <c r="AV188" s="15"/>
      <c r="AW188" s="15"/>
      <c r="AZ188" s="15"/>
      <c r="BA188" s="15"/>
      <c r="BB188" s="15"/>
      <c r="BC188" s="15"/>
      <c r="BD188" s="15"/>
      <c r="BE188" s="15"/>
      <c r="BF188" s="15"/>
      <c r="BG188" s="15"/>
      <c r="BJ188" s="15"/>
      <c r="BK188" s="15"/>
      <c r="BL188" s="15"/>
      <c r="BM188" s="15"/>
      <c r="BN188" s="15"/>
      <c r="BO188" s="15"/>
      <c r="BP188" s="15"/>
      <c r="BQ188" s="15"/>
      <c r="BT188" s="15"/>
      <c r="BU188" s="15"/>
      <c r="BV188" s="15"/>
      <c r="BW188" s="15"/>
      <c r="BX188" s="15"/>
      <c r="BY188" s="15"/>
      <c r="BZ188" s="15"/>
      <c r="CA188" s="15"/>
      <c r="CD188" s="15"/>
      <c r="CE188" s="15"/>
      <c r="CF188" s="15"/>
      <c r="CG188" s="15"/>
      <c r="CH188" s="15"/>
      <c r="CI188" s="15"/>
      <c r="CJ188" s="15"/>
      <c r="CK188" s="15"/>
      <c r="CN188" s="15"/>
      <c r="CO188" s="15"/>
      <c r="CP188" s="15"/>
      <c r="CQ188" s="15"/>
      <c r="CR188" s="15"/>
      <c r="CS188" s="15"/>
      <c r="CT188" s="15"/>
      <c r="CU188" s="15"/>
      <c r="CX188" s="15"/>
      <c r="CY188" s="15"/>
      <c r="CZ188" s="15"/>
      <c r="DA188" s="15"/>
      <c r="DB188" s="15"/>
      <c r="DC188" s="15"/>
      <c r="DD188" s="15"/>
      <c r="DE188" s="15"/>
      <c r="DH188" s="15"/>
      <c r="DI188" s="15"/>
      <c r="DJ188" s="15"/>
      <c r="DK188" s="15"/>
      <c r="DL188" s="15"/>
      <c r="DM188" s="15"/>
      <c r="DN188" s="15"/>
      <c r="DO188" s="15"/>
      <c r="DR188" s="15"/>
      <c r="DS188" s="15"/>
      <c r="DT188" s="15"/>
      <c r="DU188" s="15"/>
      <c r="DV188" s="15"/>
      <c r="DW188" s="15"/>
      <c r="DX188" s="15"/>
      <c r="DY188" s="15"/>
      <c r="EB188" s="15"/>
      <c r="EC188" s="15"/>
      <c r="ED188" s="15"/>
      <c r="EE188" s="15"/>
      <c r="EF188" s="15"/>
      <c r="EG188" s="15"/>
      <c r="EH188" s="15"/>
      <c r="EI188" s="15"/>
      <c r="EL188" s="15"/>
      <c r="EM188" s="15"/>
      <c r="EN188" s="15"/>
      <c r="EO188" s="15"/>
      <c r="EP188" s="15"/>
      <c r="EQ188" s="15"/>
      <c r="ER188" s="15"/>
      <c r="ES188" s="15"/>
      <c r="EV188" s="15"/>
      <c r="EW188" s="15"/>
      <c r="EX188" s="15"/>
      <c r="EY188" s="15"/>
      <c r="EZ188" s="15"/>
      <c r="FA188" s="15"/>
      <c r="FB188" s="15"/>
      <c r="FC188" s="15"/>
      <c r="FF188" s="15"/>
      <c r="FG188" s="15"/>
      <c r="FH188" s="15"/>
      <c r="FI188" s="15"/>
      <c r="FJ188" s="15"/>
      <c r="FK188" s="15"/>
      <c r="FL188" s="15"/>
      <c r="FM188" s="15"/>
      <c r="FP188" s="15"/>
      <c r="FQ188" s="15"/>
      <c r="FR188" s="15"/>
      <c r="FS188" s="15"/>
      <c r="FT188" s="15"/>
      <c r="FU188" s="15"/>
      <c r="FV188" s="15"/>
      <c r="FW188" s="15"/>
      <c r="FZ188" s="15"/>
      <c r="GA188" s="15"/>
      <c r="GB188" s="15"/>
      <c r="GC188" s="15"/>
      <c r="GD188" s="15"/>
      <c r="GE188" s="15"/>
      <c r="GF188" s="15"/>
      <c r="GG188" s="15"/>
      <c r="GJ188" s="15"/>
      <c r="GK188" s="15"/>
      <c r="GL188" s="15"/>
      <c r="GM188" s="15"/>
      <c r="GN188" s="15"/>
      <c r="GO188" s="15"/>
      <c r="GP188" s="15"/>
      <c r="GQ188" s="15"/>
      <c r="GT188" s="15"/>
      <c r="GU188" s="15"/>
      <c r="GV188" s="15"/>
      <c r="GW188" s="15"/>
      <c r="GX188" s="15"/>
      <c r="GY188" s="15"/>
      <c r="GZ188" s="15"/>
      <c r="HA188" s="15"/>
      <c r="HD188" s="15"/>
      <c r="HE188" s="15"/>
      <c r="HF188" s="15"/>
      <c r="HG188" s="15"/>
      <c r="HH188" s="15"/>
      <c r="HI188" s="15"/>
      <c r="HJ188" s="15"/>
      <c r="HK188" s="15"/>
      <c r="HN188" s="15"/>
      <c r="HO188" s="15"/>
      <c r="HP188" s="15"/>
      <c r="HQ188" s="15"/>
      <c r="HR188" s="15"/>
      <c r="HS188" s="15"/>
      <c r="HT188" s="15"/>
      <c r="HU188" s="15"/>
      <c r="HX188" s="15"/>
      <c r="HY188" s="15"/>
      <c r="HZ188" s="15"/>
      <c r="IA188" s="15"/>
      <c r="IB188" s="15"/>
      <c r="IC188" s="15"/>
      <c r="ID188" s="15"/>
      <c r="IE188" s="15"/>
      <c r="IH188" s="15"/>
      <c r="II188" s="15"/>
      <c r="IJ188" s="15"/>
      <c r="IK188" s="15"/>
      <c r="IL188" s="15"/>
      <c r="IM188" s="15"/>
      <c r="IN188" s="15"/>
      <c r="IO188" s="15"/>
      <c r="IR188" s="15"/>
      <c r="IS188" s="15"/>
      <c r="IT188" s="15"/>
      <c r="IU188" s="15"/>
      <c r="IV188" s="15"/>
      <c r="IW188" s="15"/>
      <c r="IX188" s="15"/>
      <c r="IY188" s="15"/>
      <c r="JB188" s="15"/>
      <c r="JC188" s="15"/>
      <c r="JD188" s="15"/>
      <c r="JE188" s="15"/>
      <c r="JF188" s="15"/>
      <c r="JG188" s="15"/>
      <c r="JH188" s="15"/>
      <c r="JI188" s="15"/>
      <c r="JL188" s="15"/>
      <c r="JM188" s="15"/>
      <c r="JN188" s="15"/>
      <c r="JO188" s="15"/>
      <c r="JP188" s="15"/>
      <c r="JQ188" s="15"/>
      <c r="JR188" s="15"/>
      <c r="JS188" s="15"/>
      <c r="JV188" s="15"/>
      <c r="JW188" s="15"/>
      <c r="JX188" s="15"/>
      <c r="JY188" s="15"/>
      <c r="JZ188" s="15"/>
      <c r="KA188" s="15"/>
      <c r="KB188" s="15"/>
      <c r="KC188" s="15"/>
      <c r="KF188" s="15"/>
      <c r="KG188" s="15"/>
      <c r="KH188" s="15"/>
      <c r="KI188" s="15"/>
      <c r="KJ188" s="15"/>
      <c r="KK188" s="15"/>
      <c r="KL188" s="15"/>
      <c r="KM188" s="15"/>
      <c r="KP188" s="15"/>
      <c r="KQ188" s="15"/>
      <c r="KR188" s="15"/>
      <c r="KS188" s="15"/>
      <c r="KT188" s="15"/>
      <c r="KU188" s="15"/>
      <c r="KV188" s="15"/>
      <c r="KW188" s="15"/>
      <c r="KZ188" s="15"/>
      <c r="LA188" s="15"/>
    </row>
    <row r="189" spans="1:313" x14ac:dyDescent="0.25">
      <c r="A189" s="15"/>
      <c r="B189" s="15"/>
      <c r="C189" s="15"/>
      <c r="D189" s="15"/>
      <c r="E189" s="15"/>
      <c r="F189" s="15"/>
      <c r="G189" s="15"/>
      <c r="H189" s="15"/>
      <c r="I189" s="15"/>
      <c r="L189" s="15"/>
      <c r="M189" s="15"/>
      <c r="N189" s="15"/>
      <c r="O189" s="15"/>
      <c r="P189" s="15"/>
      <c r="Q189" s="15"/>
      <c r="R189" s="15"/>
      <c r="S189" s="15"/>
      <c r="V189" s="15"/>
      <c r="W189" s="15"/>
      <c r="X189" s="15"/>
      <c r="Y189" s="15"/>
      <c r="Z189" s="15"/>
      <c r="AA189" s="15"/>
      <c r="AB189" s="15"/>
      <c r="AC189" s="15"/>
      <c r="AF189" s="15"/>
      <c r="AG189" s="15"/>
      <c r="AH189" s="15"/>
      <c r="AI189" s="15"/>
      <c r="AJ189" s="15"/>
      <c r="AK189" s="15"/>
      <c r="AL189" s="15"/>
      <c r="AM189" s="15"/>
      <c r="AP189" s="15"/>
      <c r="AQ189" s="15"/>
      <c r="AR189" s="15"/>
      <c r="AS189" s="15"/>
      <c r="AT189" s="15"/>
      <c r="AU189" s="15"/>
      <c r="AV189" s="15"/>
      <c r="AW189" s="15"/>
      <c r="AZ189" s="15"/>
      <c r="BA189" s="15"/>
      <c r="BB189" s="15"/>
      <c r="BC189" s="15"/>
      <c r="BD189" s="15"/>
      <c r="BE189" s="15"/>
      <c r="BF189" s="15"/>
      <c r="BG189" s="15"/>
      <c r="BJ189" s="15"/>
      <c r="BK189" s="15"/>
      <c r="BL189" s="15"/>
      <c r="BM189" s="15"/>
      <c r="BN189" s="15"/>
      <c r="BO189" s="15"/>
      <c r="BP189" s="15"/>
      <c r="BQ189" s="15"/>
      <c r="BT189" s="15"/>
      <c r="BU189" s="15"/>
      <c r="BV189" s="15"/>
      <c r="BW189" s="15"/>
      <c r="BX189" s="15"/>
      <c r="BY189" s="15"/>
      <c r="BZ189" s="15"/>
      <c r="CA189" s="15"/>
      <c r="CD189" s="15"/>
      <c r="CE189" s="15"/>
      <c r="CF189" s="15"/>
      <c r="CG189" s="15"/>
      <c r="CH189" s="15"/>
      <c r="CI189" s="15"/>
      <c r="CJ189" s="15"/>
      <c r="CK189" s="15"/>
      <c r="CN189" s="15"/>
      <c r="CO189" s="15"/>
      <c r="CP189" s="15"/>
      <c r="CQ189" s="15"/>
      <c r="CR189" s="15"/>
      <c r="CS189" s="15"/>
      <c r="CT189" s="15"/>
      <c r="CU189" s="15"/>
      <c r="CX189" s="15"/>
      <c r="CY189" s="15"/>
      <c r="CZ189" s="15"/>
      <c r="DA189" s="15"/>
      <c r="DB189" s="15"/>
      <c r="DC189" s="15"/>
      <c r="DD189" s="15"/>
      <c r="DE189" s="15"/>
      <c r="DH189" s="15"/>
      <c r="DI189" s="15"/>
      <c r="DJ189" s="15"/>
      <c r="DK189" s="15"/>
      <c r="DL189" s="15"/>
      <c r="DM189" s="15"/>
      <c r="DN189" s="15"/>
      <c r="DO189" s="15"/>
      <c r="DR189" s="15"/>
      <c r="DS189" s="15"/>
      <c r="DT189" s="15"/>
      <c r="DU189" s="15"/>
      <c r="DV189" s="15"/>
      <c r="DW189" s="15"/>
      <c r="DX189" s="15"/>
      <c r="DY189" s="15"/>
      <c r="EB189" s="15"/>
      <c r="EC189" s="15"/>
      <c r="ED189" s="15"/>
      <c r="EE189" s="15"/>
      <c r="EF189" s="15"/>
      <c r="EG189" s="15"/>
      <c r="EH189" s="15"/>
      <c r="EI189" s="15"/>
      <c r="EL189" s="15"/>
      <c r="EM189" s="15"/>
      <c r="EN189" s="15"/>
      <c r="EO189" s="15"/>
      <c r="EP189" s="15"/>
      <c r="EQ189" s="15"/>
      <c r="ER189" s="15"/>
      <c r="ES189" s="15"/>
      <c r="EV189" s="15"/>
      <c r="EW189" s="15"/>
      <c r="EX189" s="15"/>
      <c r="EY189" s="15"/>
      <c r="EZ189" s="15"/>
      <c r="FA189" s="15"/>
      <c r="FB189" s="15"/>
      <c r="FC189" s="15"/>
      <c r="FF189" s="15"/>
      <c r="FG189" s="15"/>
      <c r="FH189" s="15"/>
      <c r="FI189" s="15"/>
      <c r="FJ189" s="15"/>
      <c r="FK189" s="15"/>
      <c r="FL189" s="15"/>
      <c r="FM189" s="15"/>
      <c r="FP189" s="15"/>
      <c r="FQ189" s="15"/>
      <c r="FR189" s="15"/>
      <c r="FS189" s="15"/>
      <c r="FT189" s="15"/>
      <c r="FU189" s="15"/>
      <c r="FV189" s="15"/>
      <c r="FW189" s="15"/>
      <c r="FZ189" s="15"/>
      <c r="GA189" s="15"/>
      <c r="GB189" s="15"/>
      <c r="GC189" s="15"/>
      <c r="GD189" s="15"/>
      <c r="GE189" s="15"/>
      <c r="GF189" s="15"/>
      <c r="GG189" s="15"/>
      <c r="GJ189" s="15"/>
      <c r="GK189" s="15"/>
      <c r="GL189" s="15"/>
      <c r="GM189" s="15"/>
      <c r="GN189" s="15"/>
      <c r="GO189" s="15"/>
      <c r="GP189" s="15"/>
      <c r="GQ189" s="15"/>
      <c r="GT189" s="15"/>
      <c r="GU189" s="15"/>
      <c r="GV189" s="15"/>
      <c r="GW189" s="15"/>
      <c r="GX189" s="15"/>
      <c r="GY189" s="15"/>
      <c r="GZ189" s="15"/>
      <c r="HA189" s="15"/>
      <c r="HD189" s="15"/>
      <c r="HE189" s="15"/>
      <c r="HF189" s="15"/>
      <c r="HG189" s="15"/>
      <c r="HH189" s="15"/>
      <c r="HI189" s="15"/>
      <c r="HJ189" s="15"/>
      <c r="HK189" s="15"/>
      <c r="HN189" s="15"/>
      <c r="HO189" s="15"/>
      <c r="HP189" s="15"/>
      <c r="HQ189" s="15"/>
      <c r="HR189" s="15"/>
      <c r="HS189" s="15"/>
      <c r="HT189" s="15"/>
      <c r="HU189" s="15"/>
      <c r="HX189" s="15"/>
      <c r="HY189" s="15"/>
      <c r="HZ189" s="15"/>
      <c r="IA189" s="15"/>
      <c r="IB189" s="15"/>
      <c r="IC189" s="15"/>
      <c r="ID189" s="15"/>
      <c r="IE189" s="15"/>
      <c r="IH189" s="15"/>
      <c r="II189" s="15"/>
      <c r="IJ189" s="15"/>
      <c r="IK189" s="15"/>
      <c r="IL189" s="15"/>
      <c r="IM189" s="15"/>
      <c r="IN189" s="15"/>
      <c r="IO189" s="15"/>
      <c r="IR189" s="15"/>
      <c r="IS189" s="15"/>
      <c r="IT189" s="15"/>
      <c r="IU189" s="15"/>
      <c r="IV189" s="15"/>
      <c r="IW189" s="15"/>
      <c r="IX189" s="15"/>
      <c r="IY189" s="15"/>
      <c r="JB189" s="15"/>
      <c r="JC189" s="15"/>
      <c r="JD189" s="15"/>
      <c r="JE189" s="15"/>
      <c r="JF189" s="15"/>
      <c r="JG189" s="15"/>
      <c r="JH189" s="15"/>
      <c r="JI189" s="15"/>
      <c r="JL189" s="15"/>
      <c r="JM189" s="15"/>
      <c r="JN189" s="15"/>
      <c r="JO189" s="15"/>
      <c r="JP189" s="15"/>
      <c r="JQ189" s="15"/>
      <c r="JR189" s="15"/>
      <c r="JS189" s="15"/>
      <c r="JV189" s="15"/>
      <c r="JW189" s="15"/>
      <c r="JX189" s="15"/>
      <c r="JY189" s="15"/>
      <c r="JZ189" s="15"/>
      <c r="KA189" s="15"/>
      <c r="KB189" s="15"/>
      <c r="KC189" s="15"/>
      <c r="KF189" s="15"/>
      <c r="KG189" s="15"/>
      <c r="KH189" s="15"/>
      <c r="KI189" s="15"/>
      <c r="KJ189" s="15"/>
      <c r="KK189" s="15"/>
      <c r="KL189" s="15"/>
      <c r="KM189" s="15"/>
      <c r="KP189" s="15"/>
      <c r="KQ189" s="15"/>
      <c r="KR189" s="15"/>
      <c r="KS189" s="15"/>
      <c r="KT189" s="15"/>
      <c r="KU189" s="15"/>
      <c r="KV189" s="15"/>
      <c r="KW189" s="15"/>
      <c r="KZ189" s="15"/>
      <c r="LA189" s="15"/>
    </row>
    <row r="190" spans="1:313" x14ac:dyDescent="0.25">
      <c r="A190" s="15"/>
      <c r="B190" s="15"/>
      <c r="C190" s="15"/>
      <c r="D190" s="15"/>
      <c r="E190" s="15"/>
      <c r="F190" s="15"/>
      <c r="G190" s="15"/>
      <c r="H190" s="15"/>
      <c r="I190" s="15"/>
      <c r="L190" s="15"/>
      <c r="M190" s="15"/>
      <c r="N190" s="15"/>
      <c r="O190" s="15"/>
      <c r="P190" s="15"/>
      <c r="Q190" s="15"/>
      <c r="R190" s="15"/>
      <c r="S190" s="15"/>
      <c r="V190" s="15"/>
      <c r="W190" s="15"/>
      <c r="X190" s="15"/>
      <c r="Y190" s="15"/>
      <c r="Z190" s="15"/>
      <c r="AA190" s="15"/>
      <c r="AB190" s="15"/>
      <c r="AC190" s="15"/>
      <c r="AF190" s="15"/>
      <c r="AG190" s="15"/>
      <c r="AH190" s="15"/>
      <c r="AI190" s="15"/>
      <c r="AJ190" s="15"/>
      <c r="AK190" s="15"/>
      <c r="AL190" s="15"/>
      <c r="AM190" s="15"/>
      <c r="AP190" s="15"/>
      <c r="AQ190" s="15"/>
      <c r="AR190" s="15"/>
      <c r="AS190" s="15"/>
      <c r="AT190" s="15"/>
      <c r="AU190" s="15"/>
      <c r="AV190" s="15"/>
      <c r="AW190" s="15"/>
      <c r="AZ190" s="15"/>
      <c r="BA190" s="15"/>
      <c r="BB190" s="15"/>
      <c r="BC190" s="15"/>
      <c r="BD190" s="15"/>
      <c r="BE190" s="15"/>
      <c r="BF190" s="15"/>
      <c r="BG190" s="15"/>
      <c r="BJ190" s="15"/>
      <c r="BK190" s="15"/>
      <c r="BL190" s="15"/>
      <c r="BM190" s="15"/>
      <c r="BN190" s="15"/>
      <c r="BO190" s="15"/>
      <c r="BP190" s="15"/>
      <c r="BQ190" s="15"/>
      <c r="BT190" s="15"/>
      <c r="BU190" s="15"/>
      <c r="BV190" s="15"/>
      <c r="BW190" s="15"/>
      <c r="BX190" s="15"/>
      <c r="BY190" s="15"/>
      <c r="BZ190" s="15"/>
      <c r="CA190" s="15"/>
      <c r="CD190" s="15"/>
      <c r="CE190" s="15"/>
      <c r="CF190" s="15"/>
      <c r="CG190" s="15"/>
      <c r="CH190" s="15"/>
      <c r="CI190" s="15"/>
      <c r="CJ190" s="15"/>
      <c r="CK190" s="15"/>
      <c r="CN190" s="15"/>
      <c r="CO190" s="15"/>
      <c r="CP190" s="15"/>
      <c r="CQ190" s="15"/>
      <c r="CR190" s="15"/>
      <c r="CS190" s="15"/>
      <c r="CT190" s="15"/>
      <c r="CU190" s="15"/>
      <c r="CX190" s="15"/>
      <c r="CY190" s="15"/>
      <c r="CZ190" s="15"/>
      <c r="DA190" s="15"/>
      <c r="DB190" s="15"/>
      <c r="DC190" s="15"/>
      <c r="DD190" s="15"/>
      <c r="DE190" s="15"/>
      <c r="DH190" s="15"/>
      <c r="DI190" s="15"/>
      <c r="DJ190" s="15"/>
      <c r="DK190" s="15"/>
      <c r="DL190" s="15"/>
      <c r="DM190" s="15"/>
      <c r="DN190" s="15"/>
      <c r="DO190" s="15"/>
      <c r="DR190" s="15"/>
      <c r="DS190" s="15"/>
      <c r="DT190" s="15"/>
      <c r="DU190" s="15"/>
      <c r="DV190" s="15"/>
      <c r="DW190" s="15"/>
      <c r="DX190" s="15"/>
      <c r="DY190" s="15"/>
      <c r="EB190" s="15"/>
      <c r="EC190" s="15"/>
      <c r="ED190" s="15"/>
      <c r="EE190" s="15"/>
      <c r="EF190" s="15"/>
      <c r="EG190" s="15"/>
      <c r="EH190" s="15"/>
      <c r="EI190" s="15"/>
      <c r="EL190" s="15"/>
      <c r="EM190" s="15"/>
      <c r="EN190" s="15"/>
      <c r="EO190" s="15"/>
      <c r="EP190" s="15"/>
      <c r="EQ190" s="15"/>
      <c r="ER190" s="15"/>
      <c r="ES190" s="15"/>
      <c r="EV190" s="15"/>
      <c r="EW190" s="15"/>
      <c r="EX190" s="15"/>
      <c r="EY190" s="15"/>
      <c r="EZ190" s="15"/>
      <c r="FA190" s="15"/>
      <c r="FB190" s="15"/>
      <c r="FC190" s="15"/>
      <c r="FF190" s="15"/>
      <c r="FG190" s="15"/>
      <c r="FH190" s="15"/>
      <c r="FI190" s="15"/>
      <c r="FJ190" s="15"/>
      <c r="FK190" s="15"/>
      <c r="FL190" s="15"/>
      <c r="FM190" s="15"/>
      <c r="FP190" s="15"/>
      <c r="FQ190" s="15"/>
      <c r="FR190" s="15"/>
      <c r="FS190" s="15"/>
      <c r="FT190" s="15"/>
      <c r="FU190" s="15"/>
      <c r="FV190" s="15"/>
      <c r="FW190" s="15"/>
      <c r="FZ190" s="15"/>
      <c r="GA190" s="15"/>
      <c r="GB190" s="15"/>
      <c r="GC190" s="15"/>
      <c r="GD190" s="15"/>
      <c r="GE190" s="15"/>
      <c r="GF190" s="15"/>
      <c r="GG190" s="15"/>
      <c r="GJ190" s="15"/>
      <c r="GK190" s="15"/>
      <c r="GL190" s="15"/>
      <c r="GM190" s="15"/>
      <c r="GN190" s="15"/>
      <c r="GO190" s="15"/>
      <c r="GP190" s="15"/>
      <c r="GQ190" s="15"/>
      <c r="GT190" s="15"/>
      <c r="GU190" s="15"/>
      <c r="GV190" s="15"/>
      <c r="GW190" s="15"/>
      <c r="GX190" s="15"/>
      <c r="GY190" s="15"/>
      <c r="GZ190" s="15"/>
      <c r="HA190" s="15"/>
      <c r="HD190" s="15"/>
      <c r="HE190" s="15"/>
      <c r="HF190" s="15"/>
      <c r="HG190" s="15"/>
      <c r="HH190" s="15"/>
      <c r="HI190" s="15"/>
      <c r="HJ190" s="15"/>
      <c r="HK190" s="15"/>
      <c r="HN190" s="15"/>
      <c r="HO190" s="15"/>
      <c r="HP190" s="15"/>
      <c r="HQ190" s="15"/>
      <c r="HR190" s="15"/>
      <c r="HS190" s="15"/>
      <c r="HT190" s="15"/>
      <c r="HU190" s="15"/>
      <c r="HX190" s="15"/>
      <c r="HY190" s="15"/>
      <c r="HZ190" s="15"/>
      <c r="IA190" s="15"/>
      <c r="IB190" s="15"/>
      <c r="IC190" s="15"/>
      <c r="ID190" s="15"/>
      <c r="IE190" s="15"/>
      <c r="IH190" s="15"/>
      <c r="II190" s="15"/>
      <c r="IJ190" s="15"/>
      <c r="IK190" s="15"/>
      <c r="IL190" s="15"/>
      <c r="IM190" s="15"/>
      <c r="IN190" s="15"/>
      <c r="IO190" s="15"/>
      <c r="IR190" s="15"/>
      <c r="IS190" s="15"/>
      <c r="IT190" s="15"/>
      <c r="IU190" s="15"/>
      <c r="IV190" s="15"/>
      <c r="IW190" s="15"/>
      <c r="IX190" s="15"/>
      <c r="IY190" s="15"/>
      <c r="JB190" s="15"/>
      <c r="JC190" s="15"/>
      <c r="JD190" s="15"/>
      <c r="JE190" s="15"/>
      <c r="JF190" s="15"/>
      <c r="JG190" s="15"/>
      <c r="JH190" s="15"/>
      <c r="JI190" s="15"/>
      <c r="JL190" s="15"/>
      <c r="JM190" s="15"/>
      <c r="JN190" s="15"/>
      <c r="JO190" s="15"/>
      <c r="JP190" s="15"/>
      <c r="JQ190" s="15"/>
      <c r="JR190" s="15"/>
      <c r="JS190" s="15"/>
      <c r="JV190" s="15"/>
      <c r="JW190" s="15"/>
      <c r="JX190" s="15"/>
      <c r="JY190" s="15"/>
      <c r="JZ190" s="15"/>
      <c r="KA190" s="15"/>
      <c r="KB190" s="15"/>
      <c r="KC190" s="15"/>
      <c r="KF190" s="15"/>
      <c r="KG190" s="15"/>
      <c r="KH190" s="15"/>
      <c r="KI190" s="15"/>
      <c r="KJ190" s="15"/>
      <c r="KK190" s="15"/>
      <c r="KL190" s="15"/>
      <c r="KM190" s="15"/>
      <c r="KP190" s="15"/>
      <c r="KQ190" s="15"/>
      <c r="KR190" s="15"/>
      <c r="KS190" s="15"/>
      <c r="KT190" s="15"/>
      <c r="KU190" s="15"/>
      <c r="KV190" s="15"/>
      <c r="KW190" s="15"/>
      <c r="KZ190" s="15"/>
      <c r="LA190" s="15"/>
    </row>
    <row r="191" spans="1:313" x14ac:dyDescent="0.25">
      <c r="A191" s="15"/>
      <c r="B191" s="15"/>
      <c r="C191" s="15"/>
      <c r="D191" s="15"/>
      <c r="E191" s="15"/>
      <c r="F191" s="15"/>
      <c r="G191" s="15"/>
      <c r="H191" s="15"/>
      <c r="I191" s="15"/>
      <c r="L191" s="15"/>
      <c r="M191" s="15"/>
      <c r="N191" s="15"/>
      <c r="O191" s="15"/>
      <c r="P191" s="15"/>
      <c r="Q191" s="15"/>
      <c r="R191" s="15"/>
      <c r="S191" s="15"/>
      <c r="V191" s="15"/>
      <c r="W191" s="15"/>
      <c r="X191" s="15"/>
      <c r="Y191" s="15"/>
      <c r="Z191" s="15"/>
      <c r="AA191" s="15"/>
      <c r="AB191" s="15"/>
      <c r="AC191" s="15"/>
      <c r="AF191" s="15"/>
      <c r="AG191" s="15"/>
      <c r="AH191" s="15"/>
      <c r="AI191" s="15"/>
      <c r="AJ191" s="15"/>
      <c r="AK191" s="15"/>
      <c r="AL191" s="15"/>
      <c r="AM191" s="15"/>
      <c r="AP191" s="15"/>
      <c r="AQ191" s="15"/>
      <c r="AR191" s="15"/>
      <c r="AS191" s="15"/>
      <c r="AT191" s="15"/>
      <c r="AU191" s="15"/>
      <c r="AV191" s="15"/>
      <c r="AW191" s="15"/>
      <c r="AZ191" s="15"/>
      <c r="BA191" s="15"/>
      <c r="BB191" s="15"/>
      <c r="BC191" s="15"/>
      <c r="BD191" s="15"/>
      <c r="BE191" s="15"/>
      <c r="BF191" s="15"/>
      <c r="BG191" s="15"/>
      <c r="BJ191" s="15"/>
      <c r="BK191" s="15"/>
      <c r="BL191" s="15"/>
      <c r="BM191" s="15"/>
      <c r="BN191" s="15"/>
      <c r="BO191" s="15"/>
      <c r="BP191" s="15"/>
      <c r="BQ191" s="15"/>
      <c r="BT191" s="15"/>
      <c r="BU191" s="15"/>
      <c r="BV191" s="15"/>
      <c r="BW191" s="15"/>
      <c r="BX191" s="15"/>
      <c r="BY191" s="15"/>
      <c r="BZ191" s="15"/>
      <c r="CA191" s="15"/>
      <c r="CD191" s="15"/>
      <c r="CE191" s="15"/>
      <c r="CF191" s="15"/>
      <c r="CG191" s="15"/>
      <c r="CH191" s="15"/>
      <c r="CI191" s="15"/>
      <c r="CJ191" s="15"/>
      <c r="CK191" s="15"/>
      <c r="CN191" s="15"/>
      <c r="CO191" s="15"/>
      <c r="CP191" s="15"/>
      <c r="CQ191" s="15"/>
      <c r="CR191" s="15"/>
      <c r="CS191" s="15"/>
      <c r="CT191" s="15"/>
      <c r="CU191" s="15"/>
      <c r="CX191" s="15"/>
      <c r="CY191" s="15"/>
      <c r="CZ191" s="15"/>
      <c r="DA191" s="15"/>
      <c r="DB191" s="15"/>
      <c r="DC191" s="15"/>
      <c r="DD191" s="15"/>
      <c r="DE191" s="15"/>
      <c r="DH191" s="15"/>
      <c r="DI191" s="15"/>
      <c r="DJ191" s="15"/>
      <c r="DK191" s="15"/>
      <c r="DL191" s="15"/>
      <c r="DM191" s="15"/>
      <c r="DN191" s="15"/>
      <c r="DO191" s="15"/>
      <c r="DR191" s="15"/>
      <c r="DS191" s="15"/>
      <c r="DT191" s="15"/>
      <c r="DU191" s="15"/>
      <c r="DV191" s="15"/>
      <c r="DW191" s="15"/>
      <c r="DX191" s="15"/>
      <c r="DY191" s="15"/>
      <c r="EB191" s="15"/>
      <c r="EC191" s="15"/>
      <c r="ED191" s="15"/>
      <c r="EE191" s="15"/>
      <c r="EF191" s="15"/>
      <c r="EG191" s="15"/>
      <c r="EH191" s="15"/>
      <c r="EI191" s="15"/>
      <c r="EL191" s="15"/>
      <c r="EM191" s="15"/>
      <c r="EN191" s="15"/>
      <c r="EO191" s="15"/>
      <c r="EP191" s="15"/>
      <c r="EQ191" s="15"/>
      <c r="ER191" s="15"/>
      <c r="ES191" s="15"/>
      <c r="EV191" s="15"/>
      <c r="EW191" s="15"/>
      <c r="EX191" s="15"/>
      <c r="EY191" s="15"/>
      <c r="EZ191" s="15"/>
      <c r="FA191" s="15"/>
      <c r="FB191" s="15"/>
      <c r="FC191" s="15"/>
      <c r="FF191" s="15"/>
      <c r="FG191" s="15"/>
      <c r="FH191" s="15"/>
      <c r="FI191" s="15"/>
      <c r="FJ191" s="15"/>
      <c r="FK191" s="15"/>
      <c r="FL191" s="15"/>
      <c r="FM191" s="15"/>
      <c r="FP191" s="15"/>
      <c r="FQ191" s="15"/>
      <c r="FR191" s="15"/>
      <c r="FS191" s="15"/>
      <c r="FT191" s="15"/>
      <c r="FU191" s="15"/>
      <c r="FV191" s="15"/>
      <c r="FW191" s="15"/>
      <c r="FZ191" s="15"/>
      <c r="GA191" s="15"/>
      <c r="GB191" s="15"/>
      <c r="GC191" s="15"/>
      <c r="GD191" s="15"/>
      <c r="GE191" s="15"/>
      <c r="GF191" s="15"/>
      <c r="GG191" s="15"/>
      <c r="GJ191" s="15"/>
      <c r="GK191" s="15"/>
      <c r="GL191" s="15"/>
      <c r="GM191" s="15"/>
      <c r="GN191" s="15"/>
      <c r="GO191" s="15"/>
      <c r="GP191" s="15"/>
      <c r="GQ191" s="15"/>
      <c r="GT191" s="15"/>
      <c r="GU191" s="15"/>
      <c r="GV191" s="15"/>
      <c r="GW191" s="15"/>
      <c r="GX191" s="15"/>
      <c r="GY191" s="15"/>
      <c r="GZ191" s="15"/>
      <c r="HA191" s="15"/>
      <c r="HD191" s="15"/>
      <c r="HE191" s="15"/>
      <c r="HF191" s="15"/>
      <c r="HG191" s="15"/>
      <c r="HH191" s="15"/>
      <c r="HI191" s="15"/>
      <c r="HJ191" s="15"/>
      <c r="HK191" s="15"/>
      <c r="HN191" s="15"/>
      <c r="HO191" s="15"/>
      <c r="HP191" s="15"/>
      <c r="HQ191" s="15"/>
      <c r="HR191" s="15"/>
      <c r="HS191" s="15"/>
      <c r="HT191" s="15"/>
      <c r="HU191" s="15"/>
      <c r="HX191" s="15"/>
      <c r="HY191" s="15"/>
      <c r="HZ191" s="15"/>
      <c r="IA191" s="15"/>
      <c r="IB191" s="15"/>
      <c r="IC191" s="15"/>
      <c r="ID191" s="15"/>
      <c r="IE191" s="15"/>
      <c r="IH191" s="15"/>
      <c r="II191" s="15"/>
      <c r="IJ191" s="15"/>
      <c r="IK191" s="15"/>
      <c r="IL191" s="15"/>
      <c r="IM191" s="15"/>
      <c r="IN191" s="15"/>
      <c r="IO191" s="15"/>
      <c r="IR191" s="15"/>
      <c r="IS191" s="15"/>
      <c r="IT191" s="15"/>
      <c r="IU191" s="15"/>
      <c r="IV191" s="15"/>
      <c r="IW191" s="15"/>
      <c r="IX191" s="15"/>
      <c r="IY191" s="15"/>
      <c r="JB191" s="15"/>
      <c r="JC191" s="15"/>
      <c r="JD191" s="15"/>
      <c r="JE191" s="15"/>
      <c r="JF191" s="15"/>
      <c r="JG191" s="15"/>
      <c r="JH191" s="15"/>
      <c r="JI191" s="15"/>
      <c r="JL191" s="15"/>
      <c r="JM191" s="15"/>
      <c r="JN191" s="15"/>
      <c r="JO191" s="15"/>
      <c r="JP191" s="15"/>
      <c r="JQ191" s="15"/>
      <c r="JR191" s="15"/>
      <c r="JS191" s="15"/>
      <c r="JV191" s="15"/>
      <c r="JW191" s="15"/>
      <c r="JX191" s="15"/>
      <c r="JY191" s="15"/>
      <c r="JZ191" s="15"/>
      <c r="KA191" s="15"/>
      <c r="KB191" s="15"/>
      <c r="KC191" s="15"/>
      <c r="KF191" s="15"/>
      <c r="KG191" s="15"/>
      <c r="KH191" s="15"/>
      <c r="KI191" s="15"/>
      <c r="KJ191" s="15"/>
      <c r="KK191" s="15"/>
      <c r="KL191" s="15"/>
      <c r="KM191" s="15"/>
      <c r="KP191" s="15"/>
      <c r="KQ191" s="15"/>
      <c r="KR191" s="15"/>
      <c r="KS191" s="15"/>
      <c r="KT191" s="15"/>
      <c r="KU191" s="15"/>
      <c r="KV191" s="15"/>
      <c r="KW191" s="15"/>
      <c r="KZ191" s="15"/>
      <c r="LA191" s="15"/>
    </row>
    <row r="192" spans="1:313" x14ac:dyDescent="0.25">
      <c r="A192" s="15"/>
      <c r="B192" s="15"/>
      <c r="C192" s="15"/>
      <c r="D192" s="15"/>
      <c r="E192" s="15"/>
      <c r="F192" s="15"/>
      <c r="G192" s="15"/>
      <c r="H192" s="15"/>
      <c r="I192" s="15"/>
      <c r="L192" s="15"/>
      <c r="M192" s="15"/>
      <c r="N192" s="15"/>
      <c r="O192" s="15"/>
      <c r="P192" s="15"/>
      <c r="Q192" s="15"/>
      <c r="R192" s="15"/>
      <c r="S192" s="15"/>
      <c r="V192" s="15"/>
      <c r="W192" s="15"/>
      <c r="X192" s="15"/>
      <c r="Y192" s="15"/>
      <c r="Z192" s="15"/>
      <c r="AA192" s="15"/>
      <c r="AB192" s="15"/>
      <c r="AC192" s="15"/>
      <c r="AF192" s="15"/>
      <c r="AG192" s="15"/>
      <c r="AH192" s="15"/>
      <c r="AI192" s="15"/>
      <c r="AJ192" s="15"/>
      <c r="AK192" s="15"/>
      <c r="AL192" s="15"/>
      <c r="AM192" s="15"/>
      <c r="AP192" s="15"/>
      <c r="AQ192" s="15"/>
      <c r="AR192" s="15"/>
      <c r="AS192" s="15"/>
      <c r="AT192" s="15"/>
      <c r="AU192" s="15"/>
      <c r="AV192" s="15"/>
      <c r="AW192" s="15"/>
      <c r="AZ192" s="15"/>
      <c r="BA192" s="15"/>
      <c r="BB192" s="15"/>
      <c r="BC192" s="15"/>
      <c r="BD192" s="15"/>
      <c r="BE192" s="15"/>
      <c r="BF192" s="15"/>
      <c r="BG192" s="15"/>
      <c r="BJ192" s="15"/>
      <c r="BK192" s="15"/>
      <c r="BL192" s="15"/>
      <c r="BM192" s="15"/>
      <c r="BN192" s="15"/>
      <c r="BO192" s="15"/>
      <c r="BP192" s="15"/>
      <c r="BQ192" s="15"/>
      <c r="BT192" s="15"/>
      <c r="BU192" s="15"/>
      <c r="BV192" s="15"/>
      <c r="BW192" s="15"/>
      <c r="BX192" s="15"/>
      <c r="BY192" s="15"/>
      <c r="BZ192" s="15"/>
      <c r="CA192" s="15"/>
      <c r="CD192" s="15"/>
      <c r="CE192" s="15"/>
      <c r="CF192" s="15"/>
      <c r="CG192" s="15"/>
      <c r="CH192" s="15"/>
      <c r="CI192" s="15"/>
      <c r="CJ192" s="15"/>
      <c r="CK192" s="15"/>
      <c r="CN192" s="15"/>
      <c r="CO192" s="15"/>
      <c r="CP192" s="15"/>
      <c r="CQ192" s="15"/>
      <c r="CR192" s="15"/>
      <c r="CS192" s="15"/>
      <c r="CT192" s="15"/>
      <c r="CU192" s="15"/>
      <c r="CX192" s="15"/>
      <c r="CY192" s="15"/>
      <c r="CZ192" s="15"/>
      <c r="DA192" s="15"/>
      <c r="DB192" s="15"/>
      <c r="DC192" s="15"/>
      <c r="DD192" s="15"/>
      <c r="DE192" s="15"/>
      <c r="DH192" s="15"/>
      <c r="DI192" s="15"/>
      <c r="DJ192" s="15"/>
      <c r="DK192" s="15"/>
      <c r="DL192" s="15"/>
      <c r="DM192" s="15"/>
      <c r="DN192" s="15"/>
      <c r="DO192" s="15"/>
      <c r="DR192" s="15"/>
      <c r="DS192" s="15"/>
      <c r="DT192" s="15"/>
      <c r="DU192" s="15"/>
      <c r="DV192" s="15"/>
      <c r="DW192" s="15"/>
      <c r="DX192" s="15"/>
      <c r="DY192" s="15"/>
      <c r="EB192" s="15"/>
      <c r="EC192" s="15"/>
      <c r="ED192" s="15"/>
      <c r="EE192" s="15"/>
      <c r="EF192" s="15"/>
      <c r="EG192" s="15"/>
      <c r="EH192" s="15"/>
      <c r="EI192" s="15"/>
      <c r="EL192" s="15"/>
      <c r="EM192" s="15"/>
      <c r="EN192" s="15"/>
      <c r="EO192" s="15"/>
      <c r="EP192" s="15"/>
      <c r="EQ192" s="15"/>
      <c r="ER192" s="15"/>
      <c r="ES192" s="15"/>
      <c r="EV192" s="15"/>
      <c r="EW192" s="15"/>
      <c r="EX192" s="15"/>
      <c r="EY192" s="15"/>
      <c r="EZ192" s="15"/>
      <c r="FA192" s="15"/>
      <c r="FB192" s="15"/>
      <c r="FC192" s="15"/>
      <c r="FF192" s="15"/>
      <c r="FG192" s="15"/>
      <c r="FH192" s="15"/>
      <c r="FI192" s="15"/>
      <c r="FJ192" s="15"/>
      <c r="FK192" s="15"/>
      <c r="FL192" s="15"/>
      <c r="FM192" s="15"/>
      <c r="FP192" s="15"/>
      <c r="FQ192" s="15"/>
      <c r="FR192" s="15"/>
      <c r="FS192" s="15"/>
      <c r="FT192" s="15"/>
      <c r="FU192" s="15"/>
      <c r="FV192" s="15"/>
      <c r="FW192" s="15"/>
      <c r="FZ192" s="15"/>
      <c r="GA192" s="15"/>
      <c r="GB192" s="15"/>
      <c r="GC192" s="15"/>
      <c r="GD192" s="15"/>
      <c r="GE192" s="15"/>
      <c r="GF192" s="15"/>
      <c r="GG192" s="15"/>
      <c r="GJ192" s="15"/>
      <c r="GK192" s="15"/>
      <c r="GL192" s="15"/>
      <c r="GM192" s="15"/>
      <c r="GN192" s="15"/>
      <c r="GO192" s="15"/>
      <c r="GP192" s="15"/>
      <c r="GQ192" s="15"/>
      <c r="GT192" s="15"/>
      <c r="GU192" s="15"/>
      <c r="GV192" s="15"/>
      <c r="GW192" s="15"/>
      <c r="GX192" s="15"/>
      <c r="GY192" s="15"/>
      <c r="GZ192" s="15"/>
      <c r="HA192" s="15"/>
      <c r="HD192" s="15"/>
      <c r="HE192" s="15"/>
      <c r="HF192" s="15"/>
      <c r="HG192" s="15"/>
      <c r="HH192" s="15"/>
      <c r="HI192" s="15"/>
      <c r="HJ192" s="15"/>
      <c r="HK192" s="15"/>
      <c r="HN192" s="15"/>
      <c r="HO192" s="15"/>
      <c r="HP192" s="15"/>
      <c r="HQ192" s="15"/>
      <c r="HR192" s="15"/>
      <c r="HS192" s="15"/>
      <c r="HT192" s="15"/>
      <c r="HU192" s="15"/>
      <c r="HX192" s="15"/>
      <c r="HY192" s="15"/>
      <c r="HZ192" s="15"/>
      <c r="IA192" s="15"/>
      <c r="IB192" s="15"/>
      <c r="IC192" s="15"/>
      <c r="ID192" s="15"/>
      <c r="IE192" s="15"/>
      <c r="IH192" s="15"/>
      <c r="II192" s="15"/>
      <c r="IJ192" s="15"/>
      <c r="IK192" s="15"/>
      <c r="IL192" s="15"/>
      <c r="IM192" s="15"/>
      <c r="IN192" s="15"/>
      <c r="IO192" s="15"/>
      <c r="IR192" s="15"/>
      <c r="IS192" s="15"/>
      <c r="IT192" s="15"/>
      <c r="IU192" s="15"/>
      <c r="IV192" s="15"/>
      <c r="IW192" s="15"/>
      <c r="IX192" s="15"/>
      <c r="IY192" s="15"/>
      <c r="JB192" s="15"/>
      <c r="JC192" s="15"/>
      <c r="JD192" s="15"/>
      <c r="JE192" s="15"/>
      <c r="JF192" s="15"/>
      <c r="JG192" s="15"/>
      <c r="JH192" s="15"/>
      <c r="JI192" s="15"/>
      <c r="JL192" s="15"/>
      <c r="JM192" s="15"/>
      <c r="JN192" s="15"/>
      <c r="JO192" s="15"/>
      <c r="JP192" s="15"/>
      <c r="JQ192" s="15"/>
      <c r="JR192" s="15"/>
      <c r="JS192" s="15"/>
      <c r="JV192" s="15"/>
      <c r="JW192" s="15"/>
      <c r="JX192" s="15"/>
      <c r="JY192" s="15"/>
      <c r="JZ192" s="15"/>
      <c r="KA192" s="15"/>
      <c r="KB192" s="15"/>
      <c r="KC192" s="15"/>
      <c r="KF192" s="15"/>
      <c r="KG192" s="15"/>
      <c r="KH192" s="15"/>
      <c r="KI192" s="15"/>
      <c r="KJ192" s="15"/>
      <c r="KK192" s="15"/>
      <c r="KL192" s="15"/>
      <c r="KM192" s="15"/>
      <c r="KP192" s="15"/>
      <c r="KQ192" s="15"/>
      <c r="KR192" s="15"/>
      <c r="KS192" s="15"/>
      <c r="KT192" s="15"/>
      <c r="KU192" s="15"/>
      <c r="KV192" s="15"/>
      <c r="KW192" s="15"/>
      <c r="KZ192" s="15"/>
      <c r="LA192" s="15"/>
    </row>
    <row r="193" spans="1:313" x14ac:dyDescent="0.25">
      <c r="A193" s="15"/>
      <c r="B193" s="15"/>
      <c r="C193" s="15"/>
      <c r="D193" s="15"/>
      <c r="E193" s="15"/>
      <c r="F193" s="15"/>
      <c r="G193" s="15"/>
      <c r="H193" s="15"/>
      <c r="I193" s="15"/>
      <c r="L193" s="15"/>
      <c r="M193" s="15"/>
      <c r="N193" s="15"/>
      <c r="O193" s="15"/>
      <c r="P193" s="15"/>
      <c r="Q193" s="15"/>
      <c r="R193" s="15"/>
      <c r="S193" s="15"/>
      <c r="V193" s="15"/>
      <c r="W193" s="15"/>
      <c r="X193" s="15"/>
      <c r="Y193" s="15"/>
      <c r="Z193" s="15"/>
      <c r="AA193" s="15"/>
      <c r="AB193" s="15"/>
      <c r="AC193" s="15"/>
      <c r="AF193" s="15"/>
      <c r="AG193" s="15"/>
      <c r="AH193" s="15"/>
      <c r="AI193" s="15"/>
      <c r="AJ193" s="15"/>
      <c r="AK193" s="15"/>
      <c r="AL193" s="15"/>
      <c r="AM193" s="15"/>
      <c r="AP193" s="15"/>
      <c r="AQ193" s="15"/>
      <c r="AR193" s="15"/>
      <c r="AS193" s="15"/>
      <c r="AT193" s="15"/>
      <c r="AU193" s="15"/>
      <c r="AV193" s="15"/>
      <c r="AW193" s="15"/>
      <c r="AZ193" s="15"/>
      <c r="BA193" s="15"/>
      <c r="BB193" s="15"/>
      <c r="BC193" s="15"/>
      <c r="BD193" s="15"/>
      <c r="BE193" s="15"/>
      <c r="BF193" s="15"/>
      <c r="BG193" s="15"/>
      <c r="BJ193" s="15"/>
      <c r="BK193" s="15"/>
      <c r="BL193" s="15"/>
      <c r="BM193" s="15"/>
      <c r="BN193" s="15"/>
      <c r="BO193" s="15"/>
      <c r="BP193" s="15"/>
      <c r="BQ193" s="15"/>
      <c r="BT193" s="15"/>
      <c r="BU193" s="15"/>
      <c r="BV193" s="15"/>
      <c r="BW193" s="15"/>
      <c r="BX193" s="15"/>
      <c r="BY193" s="15"/>
      <c r="BZ193" s="15"/>
      <c r="CA193" s="15"/>
      <c r="CD193" s="15"/>
      <c r="CE193" s="15"/>
      <c r="CF193" s="15"/>
      <c r="CG193" s="15"/>
      <c r="CH193" s="15"/>
      <c r="CI193" s="15"/>
      <c r="CJ193" s="15"/>
      <c r="CK193" s="15"/>
      <c r="CN193" s="15"/>
      <c r="CO193" s="15"/>
      <c r="CP193" s="15"/>
      <c r="CQ193" s="15"/>
      <c r="CR193" s="15"/>
      <c r="CS193" s="15"/>
      <c r="CT193" s="15"/>
      <c r="CU193" s="15"/>
      <c r="CX193" s="15"/>
      <c r="CY193" s="15"/>
      <c r="CZ193" s="15"/>
      <c r="DA193" s="15"/>
      <c r="DB193" s="15"/>
      <c r="DC193" s="15"/>
      <c r="DD193" s="15"/>
      <c r="DE193" s="15"/>
      <c r="DH193" s="15"/>
      <c r="DI193" s="15"/>
      <c r="DJ193" s="15"/>
      <c r="DK193" s="15"/>
      <c r="DL193" s="15"/>
      <c r="DM193" s="15"/>
      <c r="DN193" s="15"/>
      <c r="DO193" s="15"/>
      <c r="DR193" s="15"/>
      <c r="DS193" s="15"/>
      <c r="DT193" s="15"/>
      <c r="DU193" s="15"/>
      <c r="DV193" s="15"/>
      <c r="DW193" s="15"/>
      <c r="DX193" s="15"/>
      <c r="DY193" s="15"/>
      <c r="EB193" s="15"/>
      <c r="EC193" s="15"/>
      <c r="ED193" s="15"/>
      <c r="EE193" s="15"/>
      <c r="EF193" s="15"/>
      <c r="EG193" s="15"/>
      <c r="EH193" s="15"/>
      <c r="EI193" s="15"/>
      <c r="EL193" s="15"/>
      <c r="EM193" s="15"/>
      <c r="EN193" s="15"/>
      <c r="EO193" s="15"/>
      <c r="EP193" s="15"/>
      <c r="EQ193" s="15"/>
      <c r="ER193" s="15"/>
      <c r="ES193" s="15"/>
      <c r="EV193" s="15"/>
      <c r="EW193" s="15"/>
      <c r="EX193" s="15"/>
      <c r="EY193" s="15"/>
      <c r="EZ193" s="15"/>
      <c r="FA193" s="15"/>
      <c r="FB193" s="15"/>
      <c r="FC193" s="15"/>
      <c r="FF193" s="15"/>
      <c r="FG193" s="15"/>
      <c r="FH193" s="15"/>
      <c r="FI193" s="15"/>
      <c r="FJ193" s="15"/>
      <c r="FK193" s="15"/>
      <c r="FL193" s="15"/>
      <c r="FM193" s="15"/>
      <c r="FP193" s="15"/>
      <c r="FQ193" s="15"/>
      <c r="FR193" s="15"/>
      <c r="FS193" s="15"/>
      <c r="FT193" s="15"/>
      <c r="FU193" s="15"/>
      <c r="FV193" s="15"/>
      <c r="FW193" s="15"/>
      <c r="FZ193" s="15"/>
      <c r="GA193" s="15"/>
      <c r="GB193" s="15"/>
      <c r="GC193" s="15"/>
      <c r="GD193" s="15"/>
      <c r="GE193" s="15"/>
      <c r="GF193" s="15"/>
      <c r="GG193" s="15"/>
      <c r="GJ193" s="15"/>
      <c r="GK193" s="15"/>
      <c r="GL193" s="15"/>
      <c r="GM193" s="15"/>
      <c r="GN193" s="15"/>
      <c r="GO193" s="15"/>
      <c r="GP193" s="15"/>
      <c r="GQ193" s="15"/>
      <c r="GT193" s="15"/>
      <c r="GU193" s="15"/>
      <c r="GV193" s="15"/>
      <c r="GW193" s="15"/>
      <c r="GX193" s="15"/>
      <c r="GY193" s="15"/>
      <c r="GZ193" s="15"/>
      <c r="HA193" s="15"/>
      <c r="HD193" s="15"/>
      <c r="HE193" s="15"/>
      <c r="HF193" s="15"/>
      <c r="HG193" s="15"/>
      <c r="HH193" s="15"/>
      <c r="HI193" s="15"/>
      <c r="HJ193" s="15"/>
      <c r="HK193" s="15"/>
      <c r="HN193" s="15"/>
      <c r="HO193" s="15"/>
      <c r="HP193" s="15"/>
      <c r="HQ193" s="15"/>
      <c r="HR193" s="15"/>
      <c r="HS193" s="15"/>
      <c r="HT193" s="15"/>
      <c r="HU193" s="15"/>
      <c r="HX193" s="15"/>
      <c r="HY193" s="15"/>
      <c r="HZ193" s="15"/>
      <c r="IA193" s="15"/>
      <c r="IB193" s="15"/>
      <c r="IC193" s="15"/>
      <c r="ID193" s="15"/>
      <c r="IE193" s="15"/>
      <c r="IH193" s="15"/>
      <c r="II193" s="15"/>
      <c r="IJ193" s="15"/>
      <c r="IK193" s="15"/>
      <c r="IL193" s="15"/>
      <c r="IM193" s="15"/>
      <c r="IN193" s="15"/>
      <c r="IO193" s="15"/>
      <c r="IR193" s="15"/>
      <c r="IS193" s="15"/>
      <c r="IT193" s="15"/>
      <c r="IU193" s="15"/>
      <c r="IV193" s="15"/>
      <c r="IW193" s="15"/>
      <c r="IX193" s="15"/>
      <c r="IY193" s="15"/>
      <c r="JB193" s="15"/>
      <c r="JC193" s="15"/>
      <c r="JD193" s="15"/>
      <c r="JE193" s="15"/>
      <c r="JF193" s="15"/>
      <c r="JG193" s="15"/>
      <c r="JH193" s="15"/>
      <c r="JI193" s="15"/>
      <c r="JL193" s="15"/>
      <c r="JM193" s="15"/>
      <c r="JN193" s="15"/>
      <c r="JO193" s="15"/>
      <c r="JP193" s="15"/>
      <c r="JQ193" s="15"/>
      <c r="JR193" s="15"/>
      <c r="JS193" s="15"/>
      <c r="JV193" s="15"/>
      <c r="JW193" s="15"/>
      <c r="JX193" s="15"/>
      <c r="JY193" s="15"/>
      <c r="JZ193" s="15"/>
      <c r="KA193" s="15"/>
      <c r="KB193" s="15"/>
      <c r="KC193" s="15"/>
      <c r="KF193" s="15"/>
      <c r="KG193" s="15"/>
      <c r="KH193" s="15"/>
      <c r="KI193" s="15"/>
      <c r="KJ193" s="15"/>
      <c r="KK193" s="15"/>
      <c r="KL193" s="15"/>
      <c r="KM193" s="15"/>
      <c r="KP193" s="15"/>
      <c r="KQ193" s="15"/>
      <c r="KR193" s="15"/>
      <c r="KS193" s="15"/>
      <c r="KT193" s="15"/>
      <c r="KU193" s="15"/>
      <c r="KV193" s="15"/>
      <c r="KW193" s="15"/>
      <c r="KZ193" s="15"/>
      <c r="LA193" s="15"/>
    </row>
    <row r="194" spans="1:313" x14ac:dyDescent="0.25">
      <c r="A194" s="15"/>
      <c r="B194" s="15"/>
      <c r="C194" s="15"/>
      <c r="D194" s="15"/>
      <c r="E194" s="15"/>
      <c r="F194" s="15"/>
      <c r="G194" s="15"/>
      <c r="H194" s="15"/>
      <c r="I194" s="15"/>
      <c r="L194" s="15"/>
      <c r="M194" s="15"/>
      <c r="N194" s="15"/>
      <c r="O194" s="15"/>
      <c r="P194" s="15"/>
      <c r="Q194" s="15"/>
      <c r="R194" s="15"/>
      <c r="S194" s="15"/>
      <c r="V194" s="15"/>
      <c r="W194" s="15"/>
      <c r="X194" s="15"/>
      <c r="Y194" s="15"/>
      <c r="Z194" s="15"/>
      <c r="AA194" s="15"/>
      <c r="AB194" s="15"/>
      <c r="AC194" s="15"/>
      <c r="AF194" s="15"/>
      <c r="AG194" s="15"/>
      <c r="AH194" s="15"/>
      <c r="AI194" s="15"/>
      <c r="AJ194" s="15"/>
      <c r="AK194" s="15"/>
      <c r="AL194" s="15"/>
      <c r="AM194" s="15"/>
      <c r="AP194" s="15"/>
      <c r="AQ194" s="15"/>
      <c r="AR194" s="15"/>
      <c r="AS194" s="15"/>
      <c r="AT194" s="15"/>
      <c r="AU194" s="15"/>
      <c r="AV194" s="15"/>
      <c r="AW194" s="15"/>
      <c r="AZ194" s="15"/>
      <c r="BA194" s="15"/>
      <c r="BB194" s="15"/>
      <c r="BC194" s="15"/>
      <c r="BD194" s="15"/>
      <c r="BE194" s="15"/>
      <c r="BF194" s="15"/>
      <c r="BG194" s="15"/>
      <c r="BJ194" s="15"/>
      <c r="BK194" s="15"/>
      <c r="BL194" s="15"/>
      <c r="BM194" s="15"/>
      <c r="BN194" s="15"/>
      <c r="BO194" s="15"/>
      <c r="BP194" s="15"/>
      <c r="BQ194" s="15"/>
      <c r="BT194" s="15"/>
      <c r="BU194" s="15"/>
      <c r="BV194" s="15"/>
      <c r="BW194" s="15"/>
      <c r="BX194" s="15"/>
      <c r="BY194" s="15"/>
      <c r="BZ194" s="15"/>
      <c r="CA194" s="15"/>
      <c r="CD194" s="15"/>
      <c r="CE194" s="15"/>
      <c r="CF194" s="15"/>
      <c r="CG194" s="15"/>
      <c r="CH194" s="15"/>
      <c r="CI194" s="15"/>
      <c r="CJ194" s="15"/>
      <c r="CK194" s="15"/>
      <c r="CN194" s="15"/>
      <c r="CO194" s="15"/>
      <c r="CP194" s="15"/>
      <c r="CQ194" s="15"/>
      <c r="CR194" s="15"/>
      <c r="CS194" s="15"/>
      <c r="CT194" s="15"/>
      <c r="CU194" s="15"/>
      <c r="CX194" s="15"/>
      <c r="CY194" s="15"/>
      <c r="CZ194" s="15"/>
      <c r="DA194" s="15"/>
      <c r="DB194" s="15"/>
      <c r="DC194" s="15"/>
      <c r="DD194" s="15"/>
      <c r="DE194" s="15"/>
      <c r="DH194" s="15"/>
      <c r="DI194" s="15"/>
      <c r="DJ194" s="15"/>
      <c r="DK194" s="15"/>
      <c r="DL194" s="15"/>
      <c r="DM194" s="15"/>
      <c r="DN194" s="15"/>
      <c r="DO194" s="15"/>
      <c r="DR194" s="15"/>
      <c r="DS194" s="15"/>
      <c r="DT194" s="15"/>
      <c r="DU194" s="15"/>
      <c r="DV194" s="15"/>
      <c r="DW194" s="15"/>
      <c r="DX194" s="15"/>
      <c r="DY194" s="15"/>
      <c r="EB194" s="15"/>
      <c r="EC194" s="15"/>
      <c r="ED194" s="15"/>
      <c r="EE194" s="15"/>
      <c r="EF194" s="15"/>
      <c r="EG194" s="15"/>
      <c r="EH194" s="15"/>
      <c r="EI194" s="15"/>
      <c r="EL194" s="15"/>
      <c r="EM194" s="15"/>
      <c r="EN194" s="15"/>
      <c r="EO194" s="15"/>
      <c r="EP194" s="15"/>
      <c r="EQ194" s="15"/>
      <c r="ER194" s="15"/>
      <c r="ES194" s="15"/>
      <c r="EV194" s="15"/>
      <c r="EW194" s="15"/>
      <c r="EX194" s="15"/>
      <c r="EY194" s="15"/>
      <c r="EZ194" s="15"/>
      <c r="FA194" s="15"/>
      <c r="FB194" s="15"/>
      <c r="FC194" s="15"/>
      <c r="FF194" s="15"/>
      <c r="FG194" s="15"/>
      <c r="FH194" s="15"/>
      <c r="FI194" s="15"/>
      <c r="FJ194" s="15"/>
      <c r="FK194" s="15"/>
      <c r="FL194" s="15"/>
      <c r="FM194" s="15"/>
      <c r="FP194" s="15"/>
      <c r="FQ194" s="15"/>
      <c r="FR194" s="15"/>
      <c r="FS194" s="15"/>
      <c r="FT194" s="15"/>
      <c r="FU194" s="15"/>
      <c r="FV194" s="15"/>
      <c r="FW194" s="15"/>
      <c r="FZ194" s="15"/>
      <c r="GA194" s="15"/>
      <c r="GB194" s="15"/>
      <c r="GC194" s="15"/>
      <c r="GD194" s="15"/>
      <c r="GE194" s="15"/>
      <c r="GF194" s="15"/>
      <c r="GG194" s="15"/>
      <c r="GJ194" s="15"/>
      <c r="GK194" s="15"/>
      <c r="GL194" s="15"/>
      <c r="GM194" s="15"/>
      <c r="GN194" s="15"/>
      <c r="GO194" s="15"/>
      <c r="GP194" s="15"/>
      <c r="GQ194" s="15"/>
      <c r="GT194" s="15"/>
      <c r="GU194" s="15"/>
      <c r="GV194" s="15"/>
      <c r="GW194" s="15"/>
      <c r="GX194" s="15"/>
      <c r="GY194" s="15"/>
      <c r="GZ194" s="15"/>
      <c r="HA194" s="15"/>
      <c r="HD194" s="15"/>
      <c r="HE194" s="15"/>
      <c r="HF194" s="15"/>
      <c r="HG194" s="15"/>
      <c r="HH194" s="15"/>
      <c r="HI194" s="15"/>
      <c r="HJ194" s="15"/>
      <c r="HK194" s="15"/>
      <c r="HN194" s="15"/>
      <c r="HO194" s="15"/>
      <c r="HP194" s="15"/>
      <c r="HQ194" s="15"/>
      <c r="HR194" s="15"/>
      <c r="HS194" s="15"/>
      <c r="HT194" s="15"/>
      <c r="HU194" s="15"/>
      <c r="HX194" s="15"/>
      <c r="HY194" s="15"/>
      <c r="HZ194" s="15"/>
      <c r="IA194" s="15"/>
      <c r="IB194" s="15"/>
      <c r="IC194" s="15"/>
      <c r="ID194" s="15"/>
      <c r="IE194" s="15"/>
      <c r="IH194" s="15"/>
      <c r="II194" s="15"/>
      <c r="IJ194" s="15"/>
      <c r="IK194" s="15"/>
      <c r="IL194" s="15"/>
      <c r="IM194" s="15"/>
      <c r="IN194" s="15"/>
      <c r="IO194" s="15"/>
      <c r="IR194" s="15"/>
      <c r="IS194" s="15"/>
      <c r="IT194" s="15"/>
      <c r="IU194" s="15"/>
      <c r="IV194" s="15"/>
      <c r="IW194" s="15"/>
      <c r="IX194" s="15"/>
      <c r="IY194" s="15"/>
      <c r="JB194" s="15"/>
      <c r="JC194" s="15"/>
      <c r="JD194" s="15"/>
      <c r="JE194" s="15"/>
      <c r="JF194" s="15"/>
      <c r="JG194" s="15"/>
      <c r="JH194" s="15"/>
      <c r="JI194" s="15"/>
      <c r="JL194" s="15"/>
      <c r="JM194" s="15"/>
      <c r="JN194" s="15"/>
      <c r="JO194" s="15"/>
      <c r="JP194" s="15"/>
      <c r="JQ194" s="15"/>
      <c r="JR194" s="15"/>
      <c r="JS194" s="15"/>
      <c r="JV194" s="15"/>
      <c r="JW194" s="15"/>
      <c r="JX194" s="15"/>
      <c r="JY194" s="15"/>
      <c r="JZ194" s="15"/>
      <c r="KA194" s="15"/>
      <c r="KB194" s="15"/>
      <c r="KC194" s="15"/>
      <c r="KF194" s="15"/>
      <c r="KG194" s="15"/>
      <c r="KH194" s="15"/>
      <c r="KI194" s="15"/>
      <c r="KJ194" s="15"/>
      <c r="KK194" s="15"/>
      <c r="KL194" s="15"/>
      <c r="KM194" s="15"/>
      <c r="KP194" s="15"/>
      <c r="KQ194" s="15"/>
      <c r="KR194" s="15"/>
      <c r="KS194" s="15"/>
      <c r="KT194" s="15"/>
      <c r="KU194" s="15"/>
      <c r="KV194" s="15"/>
      <c r="KW194" s="15"/>
      <c r="KZ194" s="15"/>
      <c r="LA194" s="15"/>
    </row>
    <row r="195" spans="1:313" x14ac:dyDescent="0.25">
      <c r="D195" s="15"/>
      <c r="E195" s="15"/>
      <c r="F195" s="15"/>
      <c r="G195" s="15"/>
      <c r="H195" s="15"/>
      <c r="I195" s="15"/>
      <c r="L195" s="15"/>
      <c r="M195" s="15"/>
      <c r="N195" s="15"/>
      <c r="O195" s="15"/>
      <c r="P195" s="15"/>
      <c r="Q195" s="15"/>
      <c r="R195" s="15"/>
      <c r="S195" s="15"/>
      <c r="V195" s="15"/>
      <c r="W195" s="15"/>
      <c r="X195" s="15"/>
      <c r="Y195" s="15"/>
      <c r="Z195" s="15"/>
      <c r="AA195" s="15"/>
      <c r="AB195" s="15"/>
      <c r="AC195" s="15"/>
      <c r="AF195" s="15"/>
      <c r="AG195" s="15"/>
      <c r="AH195" s="15"/>
      <c r="AI195" s="15"/>
      <c r="AJ195" s="15"/>
      <c r="AK195" s="15"/>
      <c r="AL195" s="15"/>
      <c r="AM195" s="15"/>
      <c r="AP195" s="15"/>
      <c r="AQ195" s="15"/>
      <c r="AR195" s="15"/>
      <c r="AS195" s="15"/>
      <c r="AT195" s="15"/>
      <c r="AU195" s="15"/>
      <c r="AV195" s="15"/>
      <c r="AW195" s="15"/>
      <c r="AZ195" s="15"/>
      <c r="BA195" s="15"/>
      <c r="BB195" s="15"/>
      <c r="BC195" s="15"/>
      <c r="BD195" s="15"/>
      <c r="BE195" s="15"/>
      <c r="BF195" s="15"/>
      <c r="BG195" s="15"/>
      <c r="BJ195" s="15"/>
      <c r="BK195" s="15"/>
      <c r="BL195" s="15"/>
      <c r="BM195" s="15"/>
      <c r="BN195" s="15"/>
      <c r="BO195" s="15"/>
      <c r="BP195" s="15"/>
      <c r="BQ195" s="15"/>
      <c r="BT195" s="15"/>
      <c r="BU195" s="15"/>
      <c r="BV195" s="15"/>
      <c r="BW195" s="15"/>
      <c r="BX195" s="15"/>
      <c r="BY195" s="15"/>
      <c r="BZ195" s="15"/>
      <c r="CA195" s="15"/>
      <c r="CD195" s="15"/>
      <c r="CE195" s="15"/>
      <c r="CF195" s="15"/>
      <c r="CG195" s="15"/>
      <c r="CH195" s="15"/>
      <c r="CI195" s="15"/>
      <c r="CJ195" s="15"/>
      <c r="CK195" s="15"/>
      <c r="CN195" s="15"/>
      <c r="CO195" s="15"/>
      <c r="CP195" s="15"/>
      <c r="CQ195" s="15"/>
      <c r="CR195" s="15"/>
      <c r="CS195" s="15"/>
      <c r="CT195" s="15"/>
      <c r="CU195" s="15"/>
      <c r="CX195" s="15"/>
      <c r="CY195" s="15"/>
      <c r="CZ195" s="15"/>
      <c r="DA195" s="15"/>
      <c r="DB195" s="15"/>
      <c r="DC195" s="15"/>
      <c r="DD195" s="15"/>
      <c r="DE195" s="15"/>
      <c r="DH195" s="15"/>
      <c r="DI195" s="15"/>
      <c r="DJ195" s="15"/>
      <c r="DK195" s="15"/>
      <c r="DL195" s="15"/>
      <c r="DM195" s="15"/>
      <c r="DN195" s="15"/>
      <c r="DO195" s="15"/>
      <c r="DR195" s="15"/>
      <c r="DS195" s="15"/>
      <c r="DT195" s="15"/>
      <c r="DU195" s="15"/>
      <c r="DV195" s="15"/>
      <c r="DW195" s="15"/>
      <c r="DX195" s="15"/>
      <c r="DY195" s="15"/>
      <c r="EB195" s="15"/>
      <c r="EC195" s="15"/>
      <c r="ED195" s="15"/>
      <c r="EE195" s="15"/>
      <c r="EF195" s="15"/>
      <c r="EG195" s="15"/>
      <c r="EH195" s="15"/>
      <c r="EI195" s="15"/>
      <c r="EL195" s="15"/>
      <c r="EM195" s="15"/>
      <c r="EN195" s="15"/>
      <c r="EO195" s="15"/>
      <c r="EP195" s="15"/>
      <c r="EQ195" s="15"/>
      <c r="ER195" s="15"/>
      <c r="ES195" s="15"/>
      <c r="EV195" s="15"/>
      <c r="EW195" s="15"/>
      <c r="EX195" s="15"/>
      <c r="EY195" s="15"/>
      <c r="EZ195" s="15"/>
      <c r="FA195" s="15"/>
      <c r="FB195" s="15"/>
      <c r="FC195" s="15"/>
      <c r="FF195" s="15"/>
      <c r="FG195" s="15"/>
      <c r="FH195" s="15"/>
      <c r="FI195" s="15"/>
      <c r="FJ195" s="15"/>
      <c r="FK195" s="15"/>
      <c r="FL195" s="15"/>
      <c r="FM195" s="15"/>
      <c r="FP195" s="15"/>
      <c r="FQ195" s="15"/>
      <c r="FR195" s="15"/>
      <c r="FS195" s="15"/>
      <c r="FT195" s="15"/>
      <c r="FU195" s="15"/>
      <c r="FV195" s="15"/>
      <c r="FW195" s="15"/>
      <c r="FZ195" s="15"/>
      <c r="GA195" s="15"/>
      <c r="GB195" s="15"/>
      <c r="GC195" s="15"/>
      <c r="GD195" s="15"/>
      <c r="GE195" s="15"/>
      <c r="GF195" s="15"/>
      <c r="GG195" s="15"/>
      <c r="GJ195" s="15"/>
      <c r="GK195" s="15"/>
      <c r="GL195" s="15"/>
      <c r="GM195" s="15"/>
      <c r="GN195" s="15"/>
      <c r="GO195" s="15"/>
      <c r="GP195" s="15"/>
      <c r="GQ195" s="15"/>
      <c r="GT195" s="15"/>
      <c r="GU195" s="15"/>
      <c r="GV195" s="15"/>
      <c r="GW195" s="15"/>
      <c r="GX195" s="15"/>
      <c r="GY195" s="15"/>
      <c r="GZ195" s="15"/>
      <c r="HA195" s="15"/>
      <c r="HD195" s="15"/>
      <c r="HE195" s="15"/>
      <c r="HF195" s="15"/>
      <c r="HG195" s="15"/>
      <c r="HH195" s="15"/>
      <c r="HI195" s="15"/>
      <c r="HJ195" s="15"/>
      <c r="HK195" s="15"/>
      <c r="HN195" s="15"/>
      <c r="HO195" s="15"/>
      <c r="HP195" s="15"/>
      <c r="HQ195" s="15"/>
      <c r="HR195" s="15"/>
      <c r="HS195" s="15"/>
      <c r="HT195" s="15"/>
      <c r="HU195" s="15"/>
      <c r="HX195" s="15"/>
      <c r="HY195" s="15"/>
      <c r="HZ195" s="15"/>
      <c r="IA195" s="15"/>
      <c r="IB195" s="15"/>
      <c r="IC195" s="15"/>
      <c r="ID195" s="15"/>
      <c r="IE195" s="15"/>
      <c r="IH195" s="15"/>
      <c r="II195" s="15"/>
      <c r="IJ195" s="15"/>
      <c r="IK195" s="15"/>
      <c r="IL195" s="15"/>
      <c r="IM195" s="15"/>
      <c r="IN195" s="15"/>
      <c r="IO195" s="15"/>
      <c r="IR195" s="15"/>
      <c r="IS195" s="15"/>
      <c r="IT195" s="15"/>
      <c r="IU195" s="15"/>
      <c r="IV195" s="15"/>
      <c r="IW195" s="15"/>
      <c r="IX195" s="15"/>
      <c r="IY195" s="15"/>
      <c r="JB195" s="15"/>
      <c r="JC195" s="15"/>
      <c r="JD195" s="15"/>
      <c r="JE195" s="15"/>
      <c r="JF195" s="15"/>
      <c r="JG195" s="15"/>
      <c r="JH195" s="15"/>
      <c r="JI195" s="15"/>
      <c r="JL195" s="15"/>
      <c r="JM195" s="15"/>
      <c r="JN195" s="15"/>
      <c r="JO195" s="15"/>
      <c r="JP195" s="15"/>
      <c r="JQ195" s="15"/>
      <c r="JR195" s="15"/>
      <c r="JS195" s="15"/>
      <c r="JV195" s="15"/>
      <c r="JW195" s="15"/>
      <c r="JX195" s="15"/>
      <c r="JY195" s="15"/>
      <c r="JZ195" s="15"/>
      <c r="KA195" s="15"/>
      <c r="KB195" s="15"/>
      <c r="KC195" s="15"/>
      <c r="KF195" s="15"/>
      <c r="KG195" s="15"/>
      <c r="KH195" s="15"/>
      <c r="KI195" s="15"/>
      <c r="KJ195" s="15"/>
      <c r="KK195" s="15"/>
      <c r="KL195" s="15"/>
      <c r="KM195" s="15"/>
      <c r="KP195" s="15"/>
      <c r="KQ195" s="15"/>
      <c r="KR195" s="15"/>
      <c r="KS195" s="15"/>
      <c r="KT195" s="15"/>
      <c r="KU195" s="15"/>
      <c r="KV195" s="15"/>
      <c r="KW195" s="15"/>
      <c r="KZ195" s="15"/>
      <c r="LA195" s="15"/>
    </row>
    <row r="196" spans="1:313" x14ac:dyDescent="0.25">
      <c r="D196" s="15"/>
      <c r="E196" s="15"/>
      <c r="F196" s="15"/>
      <c r="G196" s="15"/>
      <c r="H196" s="15"/>
      <c r="I196" s="15"/>
      <c r="L196" s="15"/>
      <c r="M196" s="15"/>
      <c r="N196" s="15"/>
      <c r="O196" s="15"/>
      <c r="P196" s="15"/>
      <c r="Q196" s="15"/>
      <c r="R196" s="15"/>
      <c r="S196" s="15"/>
      <c r="V196" s="15"/>
      <c r="W196" s="15"/>
      <c r="X196" s="15"/>
      <c r="Y196" s="15"/>
      <c r="Z196" s="15"/>
      <c r="AA196" s="15"/>
      <c r="AB196" s="15"/>
      <c r="AC196" s="15"/>
      <c r="AF196" s="15"/>
      <c r="AG196" s="15"/>
      <c r="AH196" s="15"/>
      <c r="AI196" s="15"/>
      <c r="AJ196" s="15"/>
      <c r="AK196" s="15"/>
      <c r="AL196" s="15"/>
      <c r="AM196" s="15"/>
      <c r="AP196" s="15"/>
      <c r="AQ196" s="15"/>
      <c r="AR196" s="15"/>
      <c r="AS196" s="15"/>
      <c r="AT196" s="15"/>
      <c r="AU196" s="15"/>
      <c r="AV196" s="15"/>
      <c r="AW196" s="15"/>
      <c r="AZ196" s="15"/>
      <c r="BA196" s="15"/>
      <c r="BB196" s="15"/>
      <c r="BC196" s="15"/>
      <c r="BD196" s="15"/>
      <c r="BE196" s="15"/>
      <c r="BF196" s="15"/>
      <c r="BG196" s="15"/>
      <c r="BJ196" s="15"/>
      <c r="BK196" s="15"/>
      <c r="BL196" s="15"/>
      <c r="BM196" s="15"/>
      <c r="BN196" s="15"/>
      <c r="BO196" s="15"/>
      <c r="BP196" s="15"/>
      <c r="BQ196" s="15"/>
      <c r="BT196" s="15"/>
      <c r="BU196" s="15"/>
      <c r="BV196" s="15"/>
      <c r="BW196" s="15"/>
      <c r="BX196" s="15"/>
      <c r="BY196" s="15"/>
      <c r="BZ196" s="15"/>
      <c r="CA196" s="15"/>
      <c r="CD196" s="15"/>
      <c r="CE196" s="15"/>
      <c r="CF196" s="15"/>
      <c r="CG196" s="15"/>
      <c r="CH196" s="15"/>
      <c r="CI196" s="15"/>
      <c r="CJ196" s="15"/>
      <c r="CK196" s="15"/>
      <c r="CN196" s="15"/>
      <c r="CO196" s="15"/>
      <c r="CP196" s="15"/>
      <c r="CQ196" s="15"/>
      <c r="CR196" s="15"/>
      <c r="CS196" s="15"/>
      <c r="CT196" s="15"/>
      <c r="CU196" s="15"/>
      <c r="CX196" s="15"/>
      <c r="CY196" s="15"/>
      <c r="CZ196" s="15"/>
      <c r="DA196" s="15"/>
      <c r="DB196" s="15"/>
      <c r="DC196" s="15"/>
      <c r="DD196" s="15"/>
      <c r="DE196" s="15"/>
      <c r="DH196" s="15"/>
      <c r="DI196" s="15"/>
      <c r="DJ196" s="15"/>
      <c r="DK196" s="15"/>
      <c r="DL196" s="15"/>
      <c r="DM196" s="15"/>
      <c r="DN196" s="15"/>
      <c r="DO196" s="15"/>
      <c r="DR196" s="15"/>
      <c r="DS196" s="15"/>
      <c r="DT196" s="15"/>
      <c r="DU196" s="15"/>
      <c r="DV196" s="15"/>
      <c r="DW196" s="15"/>
      <c r="DX196" s="15"/>
      <c r="DY196" s="15"/>
      <c r="EB196" s="15"/>
      <c r="EC196" s="15"/>
      <c r="ED196" s="15"/>
      <c r="EE196" s="15"/>
      <c r="EF196" s="15"/>
      <c r="EG196" s="15"/>
      <c r="EH196" s="15"/>
      <c r="EI196" s="15"/>
      <c r="EL196" s="15"/>
      <c r="EM196" s="15"/>
      <c r="EN196" s="15"/>
      <c r="EO196" s="15"/>
      <c r="EP196" s="15"/>
      <c r="EQ196" s="15"/>
      <c r="ER196" s="15"/>
      <c r="ES196" s="15"/>
      <c r="EV196" s="15"/>
      <c r="EW196" s="15"/>
      <c r="EX196" s="15"/>
      <c r="EY196" s="15"/>
      <c r="EZ196" s="15"/>
      <c r="FA196" s="15"/>
      <c r="FB196" s="15"/>
      <c r="FC196" s="15"/>
      <c r="FF196" s="15"/>
      <c r="FG196" s="15"/>
      <c r="FH196" s="15"/>
      <c r="FI196" s="15"/>
      <c r="FJ196" s="15"/>
      <c r="FK196" s="15"/>
      <c r="FL196" s="15"/>
      <c r="FM196" s="15"/>
      <c r="FP196" s="15"/>
      <c r="FQ196" s="15"/>
      <c r="FR196" s="15"/>
      <c r="FS196" s="15"/>
      <c r="FT196" s="15"/>
      <c r="FU196" s="15"/>
      <c r="FV196" s="15"/>
      <c r="FW196" s="15"/>
      <c r="FZ196" s="15"/>
      <c r="GA196" s="15"/>
      <c r="GB196" s="15"/>
      <c r="GC196" s="15"/>
      <c r="GD196" s="15"/>
      <c r="GE196" s="15"/>
      <c r="GF196" s="15"/>
      <c r="GG196" s="15"/>
      <c r="GJ196" s="15"/>
      <c r="GK196" s="15"/>
      <c r="GL196" s="15"/>
      <c r="GM196" s="15"/>
      <c r="GN196" s="15"/>
      <c r="GO196" s="15"/>
      <c r="GP196" s="15"/>
      <c r="GQ196" s="15"/>
      <c r="GT196" s="15"/>
      <c r="GU196" s="15"/>
      <c r="GV196" s="15"/>
      <c r="GW196" s="15"/>
      <c r="GX196" s="15"/>
      <c r="GY196" s="15"/>
      <c r="GZ196" s="15"/>
      <c r="HA196" s="15"/>
      <c r="HD196" s="15"/>
      <c r="HE196" s="15"/>
      <c r="HF196" s="15"/>
      <c r="HG196" s="15"/>
      <c r="HH196" s="15"/>
      <c r="HI196" s="15"/>
      <c r="HJ196" s="15"/>
      <c r="HK196" s="15"/>
      <c r="HN196" s="15"/>
      <c r="HO196" s="15"/>
      <c r="HP196" s="15"/>
      <c r="HQ196" s="15"/>
      <c r="HR196" s="15"/>
      <c r="HS196" s="15"/>
      <c r="HT196" s="15"/>
      <c r="HU196" s="15"/>
      <c r="HX196" s="15"/>
      <c r="HY196" s="15"/>
      <c r="HZ196" s="15"/>
      <c r="IA196" s="15"/>
      <c r="IB196" s="15"/>
      <c r="IC196" s="15"/>
      <c r="ID196" s="15"/>
      <c r="IE196" s="15"/>
      <c r="IH196" s="15"/>
      <c r="II196" s="15"/>
      <c r="IJ196" s="15"/>
      <c r="IK196" s="15"/>
      <c r="IL196" s="15"/>
      <c r="IM196" s="15"/>
      <c r="IN196" s="15"/>
      <c r="IO196" s="15"/>
      <c r="IR196" s="15"/>
      <c r="IS196" s="15"/>
      <c r="IT196" s="15"/>
      <c r="IU196" s="15"/>
      <c r="IV196" s="15"/>
      <c r="IW196" s="15"/>
      <c r="IX196" s="15"/>
      <c r="IY196" s="15"/>
      <c r="JB196" s="15"/>
      <c r="JC196" s="15"/>
      <c r="JD196" s="15"/>
      <c r="JE196" s="15"/>
      <c r="JF196" s="15"/>
      <c r="JG196" s="15"/>
      <c r="JH196" s="15"/>
      <c r="JI196" s="15"/>
      <c r="JL196" s="15"/>
      <c r="JM196" s="15"/>
      <c r="JN196" s="15"/>
      <c r="JO196" s="15"/>
      <c r="JP196" s="15"/>
      <c r="JQ196" s="15"/>
      <c r="JR196" s="15"/>
      <c r="JS196" s="15"/>
      <c r="JV196" s="15"/>
      <c r="JW196" s="15"/>
      <c r="JX196" s="15"/>
      <c r="JY196" s="15"/>
      <c r="JZ196" s="15"/>
      <c r="KA196" s="15"/>
      <c r="KB196" s="15"/>
      <c r="KC196" s="15"/>
      <c r="KF196" s="15"/>
      <c r="KG196" s="15"/>
      <c r="KH196" s="15"/>
      <c r="KI196" s="15"/>
      <c r="KJ196" s="15"/>
      <c r="KK196" s="15"/>
      <c r="KL196" s="15"/>
      <c r="KM196" s="15"/>
      <c r="KP196" s="15"/>
      <c r="KQ196" s="15"/>
      <c r="KR196" s="15"/>
      <c r="KS196" s="15"/>
      <c r="KT196" s="15"/>
      <c r="KU196" s="15"/>
      <c r="KV196" s="15"/>
      <c r="KW196" s="15"/>
      <c r="KZ196" s="15"/>
      <c r="LA196" s="15"/>
    </row>
    <row r="197" spans="1:313" x14ac:dyDescent="0.25">
      <c r="D197" s="15"/>
      <c r="E197" s="15"/>
      <c r="F197" s="15"/>
      <c r="G197" s="15"/>
      <c r="H197" s="15"/>
      <c r="I197" s="15"/>
      <c r="L197" s="15"/>
      <c r="M197" s="15"/>
      <c r="N197" s="15"/>
      <c r="O197" s="15"/>
      <c r="P197" s="15"/>
      <c r="Q197" s="15"/>
      <c r="R197" s="15"/>
      <c r="S197" s="15"/>
      <c r="V197" s="15"/>
      <c r="W197" s="15"/>
      <c r="X197" s="15"/>
      <c r="Y197" s="15"/>
      <c r="Z197" s="15"/>
      <c r="AA197" s="15"/>
      <c r="AB197" s="15"/>
      <c r="AC197" s="15"/>
      <c r="AF197" s="15"/>
      <c r="AG197" s="15"/>
      <c r="AH197" s="15"/>
      <c r="AI197" s="15"/>
      <c r="AJ197" s="15"/>
      <c r="AK197" s="15"/>
      <c r="AL197" s="15"/>
      <c r="AM197" s="15"/>
      <c r="AP197" s="15"/>
      <c r="AQ197" s="15"/>
      <c r="AR197" s="15"/>
      <c r="AS197" s="15"/>
      <c r="AT197" s="15"/>
      <c r="AU197" s="15"/>
      <c r="AV197" s="15"/>
      <c r="AW197" s="15"/>
      <c r="AZ197" s="15"/>
      <c r="BA197" s="15"/>
      <c r="BB197" s="15"/>
      <c r="BC197" s="15"/>
      <c r="BD197" s="15"/>
      <c r="BE197" s="15"/>
      <c r="BF197" s="15"/>
      <c r="BG197" s="15"/>
      <c r="BJ197" s="15"/>
      <c r="BK197" s="15"/>
      <c r="BL197" s="15"/>
      <c r="BM197" s="15"/>
      <c r="BN197" s="15"/>
      <c r="BO197" s="15"/>
      <c r="BP197" s="15"/>
      <c r="BQ197" s="15"/>
      <c r="BT197" s="15"/>
      <c r="BU197" s="15"/>
      <c r="BV197" s="15"/>
      <c r="BW197" s="15"/>
      <c r="BX197" s="15"/>
      <c r="BY197" s="15"/>
      <c r="BZ197" s="15"/>
      <c r="CA197" s="15"/>
      <c r="CD197" s="15"/>
      <c r="CE197" s="15"/>
      <c r="CF197" s="15"/>
      <c r="CG197" s="15"/>
      <c r="CH197" s="15"/>
      <c r="CI197" s="15"/>
      <c r="CJ197" s="15"/>
      <c r="CK197" s="15"/>
      <c r="CN197" s="15"/>
      <c r="CO197" s="15"/>
      <c r="CP197" s="15"/>
      <c r="CQ197" s="15"/>
      <c r="CR197" s="15"/>
      <c r="CS197" s="15"/>
      <c r="CT197" s="15"/>
      <c r="CU197" s="15"/>
      <c r="CX197" s="15"/>
      <c r="CY197" s="15"/>
      <c r="CZ197" s="15"/>
      <c r="DA197" s="15"/>
      <c r="DB197" s="15"/>
      <c r="DC197" s="15"/>
      <c r="DD197" s="15"/>
      <c r="DE197" s="15"/>
      <c r="DH197" s="15"/>
      <c r="DI197" s="15"/>
      <c r="DJ197" s="15"/>
      <c r="DK197" s="15"/>
      <c r="DL197" s="15"/>
      <c r="DM197" s="15"/>
      <c r="DN197" s="15"/>
      <c r="DO197" s="15"/>
      <c r="DR197" s="15"/>
      <c r="DS197" s="15"/>
      <c r="DT197" s="15"/>
      <c r="DU197" s="15"/>
      <c r="DV197" s="15"/>
      <c r="DW197" s="15"/>
      <c r="DX197" s="15"/>
      <c r="DY197" s="15"/>
      <c r="EB197" s="15"/>
      <c r="EC197" s="15"/>
      <c r="ED197" s="15"/>
      <c r="EE197" s="15"/>
      <c r="EF197" s="15"/>
      <c r="EG197" s="15"/>
      <c r="EH197" s="15"/>
      <c r="EI197" s="15"/>
      <c r="EL197" s="15"/>
      <c r="EM197" s="15"/>
      <c r="EN197" s="15"/>
      <c r="EO197" s="15"/>
      <c r="EP197" s="15"/>
      <c r="EQ197" s="15"/>
      <c r="ER197" s="15"/>
      <c r="ES197" s="15"/>
      <c r="EV197" s="15"/>
      <c r="EW197" s="15"/>
      <c r="EX197" s="15"/>
      <c r="EY197" s="15"/>
      <c r="EZ197" s="15"/>
      <c r="FA197" s="15"/>
      <c r="FB197" s="15"/>
      <c r="FC197" s="15"/>
      <c r="FF197" s="15"/>
      <c r="FG197" s="15"/>
      <c r="FH197" s="15"/>
      <c r="FI197" s="15"/>
      <c r="FJ197" s="15"/>
      <c r="FK197" s="15"/>
      <c r="FL197" s="15"/>
      <c r="FM197" s="15"/>
      <c r="FP197" s="15"/>
      <c r="FQ197" s="15"/>
      <c r="FR197" s="15"/>
      <c r="FS197" s="15"/>
      <c r="FT197" s="15"/>
      <c r="FU197" s="15"/>
      <c r="FV197" s="15"/>
      <c r="FW197" s="15"/>
      <c r="FZ197" s="15"/>
      <c r="GA197" s="15"/>
      <c r="GB197" s="15"/>
      <c r="GC197" s="15"/>
      <c r="GD197" s="15"/>
      <c r="GE197" s="15"/>
      <c r="GF197" s="15"/>
      <c r="GG197" s="15"/>
      <c r="GJ197" s="15"/>
      <c r="GK197" s="15"/>
      <c r="GL197" s="15"/>
      <c r="GM197" s="15"/>
      <c r="GN197" s="15"/>
      <c r="GO197" s="15"/>
      <c r="GP197" s="15"/>
      <c r="GQ197" s="15"/>
      <c r="GT197" s="15"/>
      <c r="GU197" s="15"/>
      <c r="GV197" s="15"/>
      <c r="GW197" s="15"/>
      <c r="GX197" s="15"/>
      <c r="GY197" s="15"/>
      <c r="GZ197" s="15"/>
      <c r="HA197" s="15"/>
      <c r="HD197" s="15"/>
      <c r="HE197" s="15"/>
      <c r="HF197" s="15"/>
      <c r="HG197" s="15"/>
      <c r="HH197" s="15"/>
      <c r="HI197" s="15"/>
      <c r="HJ197" s="15"/>
      <c r="HK197" s="15"/>
      <c r="HN197" s="15"/>
      <c r="HO197" s="15"/>
      <c r="HP197" s="15"/>
      <c r="HQ197" s="15"/>
      <c r="HR197" s="15"/>
      <c r="HS197" s="15"/>
      <c r="HT197" s="15"/>
      <c r="HU197" s="15"/>
      <c r="HX197" s="15"/>
      <c r="HY197" s="15"/>
      <c r="HZ197" s="15"/>
      <c r="IA197" s="15"/>
      <c r="IB197" s="15"/>
      <c r="IC197" s="15"/>
      <c r="ID197" s="15"/>
      <c r="IE197" s="15"/>
      <c r="IH197" s="15"/>
      <c r="II197" s="15"/>
      <c r="IJ197" s="15"/>
      <c r="IK197" s="15"/>
      <c r="IL197" s="15"/>
      <c r="IM197" s="15"/>
      <c r="IN197" s="15"/>
      <c r="IO197" s="15"/>
      <c r="IR197" s="15"/>
      <c r="IS197" s="15"/>
      <c r="IT197" s="15"/>
      <c r="IU197" s="15"/>
      <c r="IV197" s="15"/>
      <c r="IW197" s="15"/>
      <c r="IX197" s="15"/>
      <c r="IY197" s="15"/>
      <c r="JB197" s="15"/>
      <c r="JC197" s="15"/>
      <c r="JD197" s="15"/>
      <c r="JE197" s="15"/>
      <c r="JF197" s="15"/>
      <c r="JG197" s="15"/>
      <c r="JH197" s="15"/>
      <c r="JI197" s="15"/>
      <c r="JL197" s="15"/>
      <c r="JM197" s="15"/>
      <c r="JN197" s="15"/>
      <c r="JO197" s="15"/>
      <c r="JP197" s="15"/>
      <c r="JQ197" s="15"/>
      <c r="JR197" s="15"/>
      <c r="JS197" s="15"/>
      <c r="JV197" s="15"/>
      <c r="JW197" s="15"/>
      <c r="JX197" s="15"/>
      <c r="JY197" s="15"/>
      <c r="JZ197" s="15"/>
      <c r="KA197" s="15"/>
      <c r="KB197" s="15"/>
      <c r="KC197" s="15"/>
      <c r="KF197" s="15"/>
      <c r="KG197" s="15"/>
      <c r="KH197" s="15"/>
      <c r="KI197" s="15"/>
      <c r="KJ197" s="15"/>
      <c r="KK197" s="15"/>
      <c r="KL197" s="15"/>
      <c r="KM197" s="15"/>
      <c r="KP197" s="15"/>
      <c r="KQ197" s="15"/>
      <c r="KR197" s="15"/>
      <c r="KS197" s="15"/>
      <c r="KT197" s="15"/>
      <c r="KU197" s="15"/>
      <c r="KV197" s="15"/>
      <c r="KW197" s="15"/>
      <c r="KZ197" s="15"/>
      <c r="LA197" s="15"/>
    </row>
    <row r="198" spans="1:313" x14ac:dyDescent="0.25">
      <c r="D198" s="15"/>
      <c r="E198" s="15"/>
      <c r="F198" s="15"/>
      <c r="G198" s="15"/>
      <c r="H198" s="15"/>
      <c r="I198" s="15"/>
      <c r="L198" s="15"/>
      <c r="M198" s="15"/>
      <c r="N198" s="15"/>
      <c r="O198" s="15"/>
      <c r="P198" s="15"/>
      <c r="Q198" s="15"/>
      <c r="R198" s="15"/>
      <c r="S198" s="15"/>
      <c r="V198" s="15"/>
      <c r="W198" s="15"/>
      <c r="X198" s="15"/>
      <c r="Y198" s="15"/>
      <c r="Z198" s="15"/>
      <c r="AA198" s="15"/>
      <c r="AB198" s="15"/>
      <c r="AC198" s="15"/>
      <c r="AF198" s="15"/>
      <c r="AG198" s="15"/>
      <c r="AH198" s="15"/>
      <c r="AI198" s="15"/>
      <c r="AJ198" s="15"/>
      <c r="AK198" s="15"/>
      <c r="AL198" s="15"/>
      <c r="AM198" s="15"/>
      <c r="AP198" s="15"/>
      <c r="AQ198" s="15"/>
      <c r="AR198" s="15"/>
      <c r="AS198" s="15"/>
      <c r="AT198" s="15"/>
      <c r="AU198" s="15"/>
      <c r="AV198" s="15"/>
      <c r="AW198" s="15"/>
      <c r="AZ198" s="15"/>
      <c r="BA198" s="15"/>
      <c r="BB198" s="15"/>
      <c r="BC198" s="15"/>
      <c r="BD198" s="15"/>
      <c r="BE198" s="15"/>
      <c r="BF198" s="15"/>
      <c r="BG198" s="15"/>
      <c r="BJ198" s="15"/>
      <c r="BK198" s="15"/>
      <c r="BL198" s="15"/>
      <c r="BM198" s="15"/>
      <c r="BN198" s="15"/>
      <c r="BO198" s="15"/>
      <c r="BP198" s="15"/>
      <c r="BQ198" s="15"/>
      <c r="BT198" s="15"/>
      <c r="BU198" s="15"/>
      <c r="BV198" s="15"/>
      <c r="BW198" s="15"/>
      <c r="BX198" s="15"/>
      <c r="BY198" s="15"/>
      <c r="BZ198" s="15"/>
      <c r="CA198" s="15"/>
      <c r="CD198" s="15"/>
      <c r="CE198" s="15"/>
      <c r="CF198" s="15"/>
      <c r="CG198" s="15"/>
      <c r="CH198" s="15"/>
      <c r="CI198" s="15"/>
      <c r="CJ198" s="15"/>
      <c r="CK198" s="15"/>
      <c r="CN198" s="15"/>
      <c r="CO198" s="15"/>
      <c r="CP198" s="15"/>
      <c r="CQ198" s="15"/>
      <c r="CR198" s="15"/>
      <c r="CS198" s="15"/>
      <c r="CT198" s="15"/>
      <c r="CU198" s="15"/>
      <c r="CX198" s="15"/>
      <c r="CY198" s="15"/>
      <c r="CZ198" s="15"/>
      <c r="DA198" s="15"/>
      <c r="DB198" s="15"/>
      <c r="DC198" s="15"/>
      <c r="DD198" s="15"/>
      <c r="DE198" s="15"/>
      <c r="DH198" s="15"/>
      <c r="DI198" s="15"/>
      <c r="DJ198" s="15"/>
      <c r="DK198" s="15"/>
      <c r="DL198" s="15"/>
      <c r="DM198" s="15"/>
      <c r="DN198" s="15"/>
      <c r="DO198" s="15"/>
      <c r="DR198" s="15"/>
      <c r="DS198" s="15"/>
      <c r="DT198" s="15"/>
      <c r="DU198" s="15"/>
      <c r="DV198" s="15"/>
      <c r="DW198" s="15"/>
      <c r="DX198" s="15"/>
      <c r="DY198" s="15"/>
      <c r="EB198" s="15"/>
      <c r="EC198" s="15"/>
      <c r="ED198" s="15"/>
      <c r="EE198" s="15"/>
      <c r="EF198" s="15"/>
      <c r="EG198" s="15"/>
      <c r="EH198" s="15"/>
      <c r="EI198" s="15"/>
      <c r="EL198" s="15"/>
      <c r="EM198" s="15"/>
      <c r="EN198" s="15"/>
      <c r="EO198" s="15"/>
      <c r="EP198" s="15"/>
      <c r="EQ198" s="15"/>
      <c r="ER198" s="15"/>
      <c r="ES198" s="15"/>
      <c r="EV198" s="15"/>
      <c r="EW198" s="15"/>
      <c r="EX198" s="15"/>
      <c r="EY198" s="15"/>
      <c r="EZ198" s="15"/>
      <c r="FA198" s="15"/>
      <c r="FB198" s="15"/>
      <c r="FC198" s="15"/>
      <c r="FF198" s="15"/>
      <c r="FG198" s="15"/>
      <c r="FH198" s="15"/>
      <c r="FI198" s="15"/>
      <c r="FJ198" s="15"/>
      <c r="FK198" s="15"/>
      <c r="FL198" s="15"/>
      <c r="FM198" s="15"/>
      <c r="FP198" s="15"/>
      <c r="FQ198" s="15"/>
      <c r="FR198" s="15"/>
      <c r="FS198" s="15"/>
      <c r="FT198" s="15"/>
      <c r="FU198" s="15"/>
      <c r="FV198" s="15"/>
      <c r="FW198" s="15"/>
      <c r="FZ198" s="15"/>
      <c r="GA198" s="15"/>
      <c r="GB198" s="15"/>
      <c r="GC198" s="15"/>
      <c r="GD198" s="15"/>
      <c r="GE198" s="15"/>
      <c r="GF198" s="15"/>
      <c r="GG198" s="15"/>
      <c r="GJ198" s="15"/>
      <c r="GK198" s="15"/>
      <c r="GL198" s="15"/>
      <c r="GM198" s="15"/>
      <c r="GN198" s="15"/>
      <c r="GO198" s="15"/>
      <c r="GP198" s="15"/>
      <c r="GQ198" s="15"/>
      <c r="GT198" s="15"/>
      <c r="GU198" s="15"/>
      <c r="GV198" s="15"/>
      <c r="GW198" s="15"/>
      <c r="GX198" s="15"/>
      <c r="GY198" s="15"/>
      <c r="GZ198" s="15"/>
      <c r="HA198" s="15"/>
      <c r="HD198" s="15"/>
      <c r="HE198" s="15"/>
      <c r="HF198" s="15"/>
      <c r="HG198" s="15"/>
      <c r="HH198" s="15"/>
      <c r="HI198" s="15"/>
      <c r="HJ198" s="15"/>
      <c r="HK198" s="15"/>
      <c r="HN198" s="15"/>
      <c r="HO198" s="15"/>
      <c r="HP198" s="15"/>
      <c r="HQ198" s="15"/>
      <c r="HR198" s="15"/>
      <c r="HS198" s="15"/>
      <c r="HT198" s="15"/>
      <c r="HU198" s="15"/>
      <c r="HX198" s="15"/>
      <c r="HY198" s="15"/>
      <c r="HZ198" s="15"/>
      <c r="IA198" s="15"/>
      <c r="IB198" s="15"/>
      <c r="IC198" s="15"/>
      <c r="ID198" s="15"/>
      <c r="IE198" s="15"/>
      <c r="IH198" s="15"/>
      <c r="II198" s="15"/>
      <c r="IJ198" s="15"/>
      <c r="IK198" s="15"/>
      <c r="IL198" s="15"/>
      <c r="IM198" s="15"/>
      <c r="IN198" s="15"/>
      <c r="IO198" s="15"/>
      <c r="IR198" s="15"/>
      <c r="IS198" s="15"/>
      <c r="IT198" s="15"/>
      <c r="IU198" s="15"/>
      <c r="IV198" s="15"/>
      <c r="IW198" s="15"/>
      <c r="IX198" s="15"/>
      <c r="IY198" s="15"/>
      <c r="JB198" s="15"/>
      <c r="JC198" s="15"/>
      <c r="JD198" s="15"/>
      <c r="JE198" s="15"/>
      <c r="JF198" s="15"/>
      <c r="JG198" s="15"/>
      <c r="JH198" s="15"/>
      <c r="JI198" s="15"/>
      <c r="JL198" s="15"/>
      <c r="JM198" s="15"/>
      <c r="JN198" s="15"/>
      <c r="JO198" s="15"/>
      <c r="JP198" s="15"/>
      <c r="JQ198" s="15"/>
      <c r="JR198" s="15"/>
      <c r="JS198" s="15"/>
      <c r="JV198" s="15"/>
      <c r="JW198" s="15"/>
      <c r="JX198" s="15"/>
      <c r="JY198" s="15"/>
      <c r="JZ198" s="15"/>
      <c r="KA198" s="15"/>
      <c r="KB198" s="15"/>
      <c r="KC198" s="15"/>
      <c r="KF198" s="15"/>
      <c r="KG198" s="15"/>
      <c r="KH198" s="15"/>
      <c r="KI198" s="15"/>
      <c r="KJ198" s="15"/>
      <c r="KK198" s="15"/>
      <c r="KL198" s="15"/>
      <c r="KM198" s="15"/>
      <c r="KP198" s="15"/>
      <c r="KQ198" s="15"/>
      <c r="KR198" s="15"/>
      <c r="KS198" s="15"/>
      <c r="KT198" s="15"/>
      <c r="KU198" s="15"/>
      <c r="KV198" s="15"/>
      <c r="KW198" s="15"/>
      <c r="KZ198" s="15"/>
      <c r="LA198" s="15"/>
    </row>
    <row r="199" spans="1:313" x14ac:dyDescent="0.25">
      <c r="D199" s="15"/>
      <c r="E199" s="15"/>
      <c r="F199" s="15"/>
      <c r="G199" s="15"/>
      <c r="H199" s="15"/>
      <c r="I199" s="15"/>
      <c r="L199" s="15"/>
      <c r="M199" s="15"/>
      <c r="N199" s="15"/>
      <c r="O199" s="15"/>
      <c r="P199" s="15"/>
      <c r="Q199" s="15"/>
      <c r="R199" s="15"/>
      <c r="S199" s="15"/>
      <c r="V199" s="15"/>
      <c r="W199" s="15"/>
      <c r="X199" s="15"/>
      <c r="Y199" s="15"/>
      <c r="Z199" s="15"/>
      <c r="AA199" s="15"/>
      <c r="AB199" s="15"/>
      <c r="AC199" s="15"/>
      <c r="AF199" s="15"/>
      <c r="AG199" s="15"/>
      <c r="AH199" s="15"/>
      <c r="AI199" s="15"/>
      <c r="AJ199" s="15"/>
      <c r="AK199" s="15"/>
      <c r="AL199" s="15"/>
      <c r="AM199" s="15"/>
      <c r="AP199" s="15"/>
      <c r="AQ199" s="15"/>
      <c r="AR199" s="15"/>
      <c r="AS199" s="15"/>
      <c r="AT199" s="15"/>
      <c r="AU199" s="15"/>
      <c r="AV199" s="15"/>
      <c r="AW199" s="15"/>
      <c r="AZ199" s="15"/>
      <c r="BA199" s="15"/>
      <c r="BB199" s="15"/>
      <c r="BC199" s="15"/>
      <c r="BD199" s="15"/>
      <c r="BE199" s="15"/>
      <c r="BF199" s="15"/>
      <c r="BG199" s="15"/>
      <c r="BJ199" s="15"/>
      <c r="BK199" s="15"/>
      <c r="BL199" s="15"/>
      <c r="BM199" s="15"/>
      <c r="BN199" s="15"/>
      <c r="BO199" s="15"/>
      <c r="BP199" s="15"/>
      <c r="BQ199" s="15"/>
      <c r="BT199" s="15"/>
      <c r="BU199" s="15"/>
      <c r="BV199" s="15"/>
      <c r="BW199" s="15"/>
      <c r="BX199" s="15"/>
      <c r="BY199" s="15"/>
      <c r="BZ199" s="15"/>
      <c r="CA199" s="15"/>
      <c r="CD199" s="15"/>
      <c r="CE199" s="15"/>
      <c r="CF199" s="15"/>
      <c r="CG199" s="15"/>
      <c r="CH199" s="15"/>
      <c r="CI199" s="15"/>
      <c r="CJ199" s="15"/>
      <c r="CK199" s="15"/>
      <c r="CN199" s="15"/>
      <c r="CO199" s="15"/>
      <c r="CP199" s="15"/>
      <c r="CQ199" s="15"/>
      <c r="CR199" s="15"/>
      <c r="CS199" s="15"/>
      <c r="CT199" s="15"/>
      <c r="CU199" s="15"/>
      <c r="CX199" s="15"/>
      <c r="CY199" s="15"/>
      <c r="CZ199" s="15"/>
      <c r="DA199" s="15"/>
      <c r="DB199" s="15"/>
      <c r="DC199" s="15"/>
      <c r="DD199" s="15"/>
      <c r="DE199" s="15"/>
      <c r="DH199" s="15"/>
      <c r="DI199" s="15"/>
      <c r="DJ199" s="15"/>
      <c r="DK199" s="15"/>
      <c r="DL199" s="15"/>
      <c r="DM199" s="15"/>
      <c r="DN199" s="15"/>
      <c r="DO199" s="15"/>
      <c r="DR199" s="15"/>
      <c r="DS199" s="15"/>
      <c r="DT199" s="15"/>
      <c r="DU199" s="15"/>
      <c r="DV199" s="15"/>
      <c r="DW199" s="15"/>
      <c r="DX199" s="15"/>
      <c r="DY199" s="15"/>
      <c r="EB199" s="15"/>
      <c r="EC199" s="15"/>
      <c r="ED199" s="15"/>
      <c r="EE199" s="15"/>
      <c r="EF199" s="15"/>
      <c r="EG199" s="15"/>
      <c r="EH199" s="15"/>
      <c r="EI199" s="15"/>
      <c r="EL199" s="15"/>
      <c r="EM199" s="15"/>
      <c r="EN199" s="15"/>
      <c r="EO199" s="15"/>
      <c r="EP199" s="15"/>
      <c r="EQ199" s="15"/>
      <c r="ER199" s="15"/>
      <c r="ES199" s="15"/>
      <c r="EV199" s="15"/>
      <c r="EW199" s="15"/>
      <c r="EX199" s="15"/>
      <c r="EY199" s="15"/>
      <c r="EZ199" s="15"/>
      <c r="FA199" s="15"/>
      <c r="FB199" s="15"/>
      <c r="FC199" s="15"/>
      <c r="FF199" s="15"/>
      <c r="FG199" s="15"/>
      <c r="FH199" s="15"/>
      <c r="FI199" s="15"/>
      <c r="FJ199" s="15"/>
      <c r="FK199" s="15"/>
      <c r="FL199" s="15"/>
      <c r="FM199" s="15"/>
      <c r="FP199" s="15"/>
      <c r="FQ199" s="15"/>
      <c r="FR199" s="15"/>
      <c r="FS199" s="15"/>
      <c r="FT199" s="15"/>
      <c r="FU199" s="15"/>
      <c r="FV199" s="15"/>
      <c r="FW199" s="15"/>
      <c r="FZ199" s="15"/>
      <c r="GA199" s="15"/>
      <c r="GB199" s="15"/>
      <c r="GC199" s="15"/>
      <c r="GD199" s="15"/>
      <c r="GE199" s="15"/>
      <c r="GF199" s="15"/>
      <c r="GG199" s="15"/>
      <c r="GJ199" s="15"/>
      <c r="GK199" s="15"/>
      <c r="GL199" s="15"/>
      <c r="GM199" s="15"/>
      <c r="GN199" s="15"/>
      <c r="GO199" s="15"/>
      <c r="GP199" s="15"/>
      <c r="GQ199" s="15"/>
      <c r="GT199" s="15"/>
      <c r="GU199" s="15"/>
      <c r="GV199" s="15"/>
      <c r="GW199" s="15"/>
      <c r="GX199" s="15"/>
      <c r="GY199" s="15"/>
      <c r="GZ199" s="15"/>
      <c r="HA199" s="15"/>
      <c r="HD199" s="15"/>
      <c r="HE199" s="15"/>
      <c r="HF199" s="15"/>
      <c r="HG199" s="15"/>
      <c r="HH199" s="15"/>
      <c r="HI199" s="15"/>
      <c r="HJ199" s="15"/>
      <c r="HK199" s="15"/>
      <c r="HN199" s="15"/>
      <c r="HO199" s="15"/>
      <c r="HP199" s="15"/>
      <c r="HQ199" s="15"/>
      <c r="HR199" s="15"/>
      <c r="HS199" s="15"/>
      <c r="HT199" s="15"/>
      <c r="HU199" s="15"/>
      <c r="HX199" s="15"/>
      <c r="HY199" s="15"/>
      <c r="HZ199" s="15"/>
      <c r="IA199" s="15"/>
      <c r="IB199" s="15"/>
      <c r="IC199" s="15"/>
      <c r="ID199" s="15"/>
      <c r="IE199" s="15"/>
      <c r="IH199" s="15"/>
      <c r="II199" s="15"/>
      <c r="IJ199" s="15"/>
      <c r="IK199" s="15"/>
      <c r="IL199" s="15"/>
      <c r="IM199" s="15"/>
      <c r="IN199" s="15"/>
      <c r="IO199" s="15"/>
      <c r="IR199" s="15"/>
      <c r="IS199" s="15"/>
      <c r="IT199" s="15"/>
      <c r="IU199" s="15"/>
      <c r="IV199" s="15"/>
      <c r="IW199" s="15"/>
      <c r="IX199" s="15"/>
      <c r="IY199" s="15"/>
      <c r="JB199" s="15"/>
      <c r="JC199" s="15"/>
      <c r="JD199" s="15"/>
      <c r="JE199" s="15"/>
      <c r="JF199" s="15"/>
      <c r="JG199" s="15"/>
      <c r="JH199" s="15"/>
      <c r="JI199" s="15"/>
      <c r="JL199" s="15"/>
      <c r="JM199" s="15"/>
      <c r="JN199" s="15"/>
      <c r="JO199" s="15"/>
      <c r="JP199" s="15"/>
      <c r="JQ199" s="15"/>
      <c r="JR199" s="15"/>
      <c r="JS199" s="15"/>
      <c r="JV199" s="15"/>
      <c r="JW199" s="15"/>
      <c r="JX199" s="15"/>
      <c r="JY199" s="15"/>
      <c r="JZ199" s="15"/>
      <c r="KA199" s="15"/>
      <c r="KB199" s="15"/>
      <c r="KC199" s="15"/>
      <c r="KF199" s="15"/>
      <c r="KG199" s="15"/>
      <c r="KH199" s="15"/>
      <c r="KI199" s="15"/>
      <c r="KJ199" s="15"/>
      <c r="KK199" s="15"/>
      <c r="KL199" s="15"/>
      <c r="KM199" s="15"/>
      <c r="KP199" s="15"/>
      <c r="KQ199" s="15"/>
      <c r="KR199" s="15"/>
      <c r="KS199" s="15"/>
      <c r="KT199" s="15"/>
      <c r="KU199" s="15"/>
      <c r="KV199" s="15"/>
      <c r="KW199" s="15"/>
      <c r="KZ199" s="15"/>
      <c r="LA199" s="15"/>
    </row>
    <row r="200" spans="1:313" x14ac:dyDescent="0.25">
      <c r="D200" s="15"/>
      <c r="E200" s="15"/>
      <c r="F200" s="15"/>
      <c r="G200" s="15"/>
      <c r="H200" s="15"/>
      <c r="I200" s="15"/>
      <c r="L200" s="15"/>
      <c r="M200" s="15"/>
      <c r="N200" s="15"/>
      <c r="O200" s="15"/>
      <c r="P200" s="15"/>
      <c r="Q200" s="15"/>
      <c r="R200" s="15"/>
      <c r="S200" s="15"/>
      <c r="V200" s="15"/>
      <c r="W200" s="15"/>
      <c r="X200" s="15"/>
      <c r="Y200" s="15"/>
      <c r="Z200" s="15"/>
      <c r="AA200" s="15"/>
      <c r="AB200" s="15"/>
      <c r="AC200" s="15"/>
      <c r="AF200" s="15"/>
      <c r="AG200" s="15"/>
      <c r="AH200" s="15"/>
      <c r="AI200" s="15"/>
      <c r="AJ200" s="15"/>
      <c r="AK200" s="15"/>
      <c r="AL200" s="15"/>
      <c r="AM200" s="15"/>
      <c r="AP200" s="15"/>
      <c r="AQ200" s="15"/>
      <c r="AR200" s="15"/>
      <c r="AS200" s="15"/>
      <c r="AT200" s="15"/>
      <c r="AU200" s="15"/>
      <c r="AV200" s="15"/>
      <c r="AW200" s="15"/>
      <c r="AZ200" s="15"/>
      <c r="BA200" s="15"/>
      <c r="BB200" s="15"/>
      <c r="BC200" s="15"/>
      <c r="BD200" s="15"/>
      <c r="BE200" s="15"/>
      <c r="BF200" s="15"/>
      <c r="BG200" s="15"/>
      <c r="BJ200" s="15"/>
      <c r="BK200" s="15"/>
      <c r="BL200" s="15"/>
      <c r="BM200" s="15"/>
      <c r="BN200" s="15"/>
      <c r="BO200" s="15"/>
      <c r="BP200" s="15"/>
      <c r="BQ200" s="15"/>
      <c r="BT200" s="15"/>
      <c r="BU200" s="15"/>
      <c r="BV200" s="15"/>
      <c r="BW200" s="15"/>
      <c r="BX200" s="15"/>
      <c r="BY200" s="15"/>
      <c r="BZ200" s="15"/>
      <c r="CA200" s="15"/>
      <c r="CD200" s="15"/>
      <c r="CE200" s="15"/>
      <c r="CF200" s="15"/>
      <c r="CG200" s="15"/>
      <c r="CH200" s="15"/>
      <c r="CI200" s="15"/>
      <c r="CJ200" s="15"/>
      <c r="CK200" s="15"/>
      <c r="CN200" s="15"/>
      <c r="CO200" s="15"/>
      <c r="CP200" s="15"/>
      <c r="CQ200" s="15"/>
      <c r="CR200" s="15"/>
      <c r="CS200" s="15"/>
      <c r="CT200" s="15"/>
      <c r="CU200" s="15"/>
      <c r="CX200" s="15"/>
      <c r="CY200" s="15"/>
      <c r="CZ200" s="15"/>
      <c r="DA200" s="15"/>
      <c r="DB200" s="15"/>
      <c r="DC200" s="15"/>
      <c r="DD200" s="15"/>
      <c r="DE200" s="15"/>
      <c r="DH200" s="15"/>
      <c r="DI200" s="15"/>
      <c r="DJ200" s="15"/>
      <c r="DK200" s="15"/>
      <c r="DL200" s="15"/>
      <c r="DM200" s="15"/>
      <c r="DN200" s="15"/>
      <c r="DO200" s="15"/>
      <c r="DR200" s="15"/>
      <c r="DS200" s="15"/>
      <c r="DT200" s="15"/>
      <c r="DU200" s="15"/>
      <c r="DV200" s="15"/>
      <c r="DW200" s="15"/>
      <c r="DX200" s="15"/>
      <c r="DY200" s="15"/>
      <c r="EB200" s="15"/>
      <c r="EC200" s="15"/>
      <c r="ED200" s="15"/>
      <c r="EE200" s="15"/>
      <c r="EF200" s="15"/>
      <c r="EG200" s="15"/>
      <c r="EH200" s="15"/>
      <c r="EI200" s="15"/>
      <c r="EL200" s="15"/>
      <c r="EM200" s="15"/>
      <c r="EN200" s="15"/>
      <c r="EO200" s="15"/>
      <c r="EP200" s="15"/>
      <c r="EQ200" s="15"/>
      <c r="ER200" s="15"/>
      <c r="ES200" s="15"/>
      <c r="EV200" s="15"/>
      <c r="EW200" s="15"/>
      <c r="EX200" s="15"/>
      <c r="EY200" s="15"/>
      <c r="EZ200" s="15"/>
      <c r="FA200" s="15"/>
      <c r="FB200" s="15"/>
      <c r="FC200" s="15"/>
      <c r="FF200" s="15"/>
      <c r="FG200" s="15"/>
      <c r="FH200" s="15"/>
      <c r="FI200" s="15"/>
      <c r="FJ200" s="15"/>
      <c r="FK200" s="15"/>
      <c r="FL200" s="15"/>
      <c r="FM200" s="15"/>
      <c r="FP200" s="15"/>
      <c r="FQ200" s="15"/>
      <c r="FR200" s="15"/>
      <c r="FS200" s="15"/>
      <c r="FT200" s="15"/>
      <c r="FU200" s="15"/>
      <c r="FV200" s="15"/>
      <c r="FW200" s="15"/>
      <c r="FZ200" s="15"/>
      <c r="GA200" s="15"/>
      <c r="GB200" s="15"/>
      <c r="GC200" s="15"/>
      <c r="GD200" s="15"/>
      <c r="GE200" s="15"/>
      <c r="GF200" s="15"/>
      <c r="GG200" s="15"/>
      <c r="GJ200" s="15"/>
      <c r="GK200" s="15"/>
      <c r="GL200" s="15"/>
      <c r="GM200" s="15"/>
      <c r="GN200" s="15"/>
      <c r="GO200" s="15"/>
      <c r="GP200" s="15"/>
      <c r="GQ200" s="15"/>
      <c r="GT200" s="15"/>
      <c r="GU200" s="15"/>
      <c r="GV200" s="15"/>
      <c r="GW200" s="15"/>
      <c r="GX200" s="15"/>
      <c r="GY200" s="15"/>
      <c r="GZ200" s="15"/>
      <c r="HA200" s="15"/>
      <c r="HD200" s="15"/>
      <c r="HE200" s="15"/>
      <c r="HF200" s="15"/>
      <c r="HG200" s="15"/>
      <c r="HH200" s="15"/>
      <c r="HI200" s="15"/>
      <c r="HJ200" s="15"/>
      <c r="HK200" s="15"/>
      <c r="HN200" s="15"/>
      <c r="HO200" s="15"/>
      <c r="HP200" s="15"/>
      <c r="HQ200" s="15"/>
      <c r="HR200" s="15"/>
      <c r="HS200" s="15"/>
      <c r="HT200" s="15"/>
      <c r="HU200" s="15"/>
      <c r="HX200" s="15"/>
      <c r="HY200" s="15"/>
      <c r="HZ200" s="15"/>
      <c r="IA200" s="15"/>
      <c r="IB200" s="15"/>
      <c r="IC200" s="15"/>
      <c r="ID200" s="15"/>
      <c r="IE200" s="15"/>
      <c r="IH200" s="15"/>
      <c r="II200" s="15"/>
      <c r="IJ200" s="15"/>
      <c r="IK200" s="15"/>
      <c r="IL200" s="15"/>
      <c r="IM200" s="15"/>
      <c r="IN200" s="15"/>
      <c r="IO200" s="15"/>
      <c r="IR200" s="15"/>
      <c r="IS200" s="15"/>
      <c r="IT200" s="15"/>
      <c r="IU200" s="15"/>
      <c r="IV200" s="15"/>
      <c r="IW200" s="15"/>
      <c r="IX200" s="15"/>
      <c r="IY200" s="15"/>
      <c r="JB200" s="15"/>
      <c r="JC200" s="15"/>
      <c r="JD200" s="15"/>
      <c r="JE200" s="15"/>
      <c r="JF200" s="15"/>
      <c r="JG200" s="15"/>
      <c r="JH200" s="15"/>
      <c r="JI200" s="15"/>
      <c r="JL200" s="15"/>
      <c r="JM200" s="15"/>
      <c r="JN200" s="15"/>
      <c r="JO200" s="15"/>
      <c r="JP200" s="15"/>
      <c r="JQ200" s="15"/>
      <c r="JR200" s="15"/>
      <c r="JS200" s="15"/>
      <c r="JV200" s="15"/>
      <c r="JW200" s="15"/>
      <c r="JX200" s="15"/>
      <c r="JY200" s="15"/>
      <c r="JZ200" s="15"/>
      <c r="KA200" s="15"/>
      <c r="KB200" s="15"/>
      <c r="KC200" s="15"/>
      <c r="KF200" s="15"/>
      <c r="KG200" s="15"/>
      <c r="KH200" s="15"/>
      <c r="KI200" s="15"/>
      <c r="KJ200" s="15"/>
      <c r="KK200" s="15"/>
      <c r="KL200" s="15"/>
      <c r="KM200" s="15"/>
      <c r="KP200" s="15"/>
      <c r="KQ200" s="15"/>
      <c r="KR200" s="15"/>
      <c r="KS200" s="15"/>
      <c r="KT200" s="15"/>
      <c r="KU200" s="15"/>
      <c r="KV200" s="15"/>
      <c r="KW200" s="15"/>
      <c r="KZ200" s="15"/>
      <c r="LA200" s="15"/>
    </row>
    <row r="201" spans="1:313" x14ac:dyDescent="0.25">
      <c r="D201" s="15"/>
      <c r="E201" s="15"/>
      <c r="F201" s="15"/>
      <c r="G201" s="15"/>
      <c r="H201" s="15"/>
      <c r="I201" s="15"/>
      <c r="L201" s="15"/>
      <c r="M201" s="15"/>
      <c r="N201" s="15"/>
      <c r="O201" s="15"/>
      <c r="P201" s="15"/>
      <c r="Q201" s="15"/>
      <c r="R201" s="15"/>
      <c r="S201" s="15"/>
      <c r="V201" s="15"/>
      <c r="W201" s="15"/>
      <c r="X201" s="15"/>
      <c r="Y201" s="15"/>
      <c r="Z201" s="15"/>
      <c r="AA201" s="15"/>
      <c r="AB201" s="15"/>
      <c r="AC201" s="15"/>
      <c r="AF201" s="15"/>
      <c r="AG201" s="15"/>
      <c r="AH201" s="15"/>
      <c r="AI201" s="15"/>
      <c r="AJ201" s="15"/>
      <c r="AK201" s="15"/>
      <c r="AL201" s="15"/>
      <c r="AM201" s="15"/>
      <c r="AP201" s="15"/>
      <c r="AQ201" s="15"/>
      <c r="AR201" s="15"/>
      <c r="AS201" s="15"/>
      <c r="AT201" s="15"/>
      <c r="AU201" s="15"/>
      <c r="AV201" s="15"/>
      <c r="AW201" s="15"/>
      <c r="AZ201" s="15"/>
      <c r="BA201" s="15"/>
      <c r="BB201" s="15"/>
      <c r="BC201" s="15"/>
      <c r="BD201" s="15"/>
      <c r="BE201" s="15"/>
      <c r="BF201" s="15"/>
      <c r="BG201" s="15"/>
      <c r="BJ201" s="15"/>
      <c r="BK201" s="15"/>
      <c r="BL201" s="15"/>
      <c r="BM201" s="15"/>
      <c r="BN201" s="15"/>
      <c r="BO201" s="15"/>
      <c r="BP201" s="15"/>
      <c r="BQ201" s="15"/>
      <c r="BT201" s="15"/>
      <c r="BU201" s="15"/>
      <c r="BV201" s="15"/>
      <c r="BW201" s="15"/>
      <c r="BX201" s="15"/>
      <c r="BY201" s="15"/>
      <c r="BZ201" s="15"/>
      <c r="CA201" s="15"/>
      <c r="CD201" s="15"/>
      <c r="CE201" s="15"/>
      <c r="CF201" s="15"/>
      <c r="CG201" s="15"/>
      <c r="CH201" s="15"/>
      <c r="CI201" s="15"/>
      <c r="CJ201" s="15"/>
      <c r="CK201" s="15"/>
      <c r="CN201" s="15"/>
      <c r="CO201" s="15"/>
      <c r="CP201" s="15"/>
      <c r="CQ201" s="15"/>
      <c r="CR201" s="15"/>
      <c r="CS201" s="15"/>
      <c r="CT201" s="15"/>
      <c r="CU201" s="15"/>
      <c r="CX201" s="15"/>
      <c r="CY201" s="15"/>
      <c r="CZ201" s="15"/>
      <c r="DA201" s="15"/>
      <c r="DB201" s="15"/>
      <c r="DC201" s="15"/>
      <c r="DD201" s="15"/>
      <c r="DE201" s="15"/>
      <c r="DH201" s="15"/>
      <c r="DI201" s="15"/>
      <c r="DJ201" s="15"/>
      <c r="DK201" s="15"/>
      <c r="DL201" s="15"/>
      <c r="DM201" s="15"/>
      <c r="DN201" s="15"/>
      <c r="DO201" s="15"/>
      <c r="DR201" s="15"/>
      <c r="DS201" s="15"/>
      <c r="DT201" s="15"/>
      <c r="DU201" s="15"/>
      <c r="DV201" s="15"/>
      <c r="DW201" s="15"/>
      <c r="DX201" s="15"/>
      <c r="DY201" s="15"/>
      <c r="EB201" s="15"/>
      <c r="EC201" s="15"/>
      <c r="ED201" s="15"/>
      <c r="EE201" s="15"/>
      <c r="EF201" s="15"/>
      <c r="EG201" s="15"/>
      <c r="EH201" s="15"/>
      <c r="EI201" s="15"/>
      <c r="EL201" s="15"/>
      <c r="EM201" s="15"/>
      <c r="EN201" s="15"/>
      <c r="EO201" s="15"/>
      <c r="EP201" s="15"/>
      <c r="EQ201" s="15"/>
      <c r="ER201" s="15"/>
      <c r="ES201" s="15"/>
      <c r="EV201" s="15"/>
      <c r="EW201" s="15"/>
      <c r="EX201" s="15"/>
      <c r="EY201" s="15"/>
      <c r="EZ201" s="15"/>
      <c r="FA201" s="15"/>
      <c r="FB201" s="15"/>
      <c r="FC201" s="15"/>
      <c r="FF201" s="15"/>
      <c r="FG201" s="15"/>
      <c r="FH201" s="15"/>
      <c r="FI201" s="15"/>
      <c r="FJ201" s="15"/>
      <c r="FK201" s="15"/>
      <c r="FL201" s="15"/>
      <c r="FM201" s="15"/>
      <c r="FP201" s="15"/>
      <c r="FQ201" s="15"/>
      <c r="FR201" s="15"/>
      <c r="FS201" s="15"/>
      <c r="FT201" s="15"/>
      <c r="FU201" s="15"/>
      <c r="FV201" s="15"/>
      <c r="FW201" s="15"/>
      <c r="FZ201" s="15"/>
      <c r="GA201" s="15"/>
      <c r="GB201" s="15"/>
      <c r="GC201" s="15"/>
      <c r="GD201" s="15"/>
      <c r="GE201" s="15"/>
      <c r="GF201" s="15"/>
      <c r="GG201" s="15"/>
      <c r="GJ201" s="15"/>
      <c r="GK201" s="15"/>
      <c r="GL201" s="15"/>
      <c r="GM201" s="15"/>
      <c r="GN201" s="15"/>
      <c r="GO201" s="15"/>
      <c r="GP201" s="15"/>
      <c r="GQ201" s="15"/>
      <c r="GT201" s="15"/>
      <c r="GU201" s="15"/>
      <c r="GV201" s="15"/>
      <c r="GW201" s="15"/>
      <c r="GX201" s="15"/>
      <c r="GY201" s="15"/>
      <c r="GZ201" s="15"/>
      <c r="HA201" s="15"/>
      <c r="HD201" s="15"/>
      <c r="HE201" s="15"/>
      <c r="HF201" s="15"/>
      <c r="HG201" s="15"/>
      <c r="HH201" s="15"/>
      <c r="HI201" s="15"/>
      <c r="HJ201" s="15"/>
      <c r="HK201" s="15"/>
      <c r="HN201" s="15"/>
      <c r="HO201" s="15"/>
      <c r="HP201" s="15"/>
      <c r="HQ201" s="15"/>
      <c r="HR201" s="15"/>
      <c r="HS201" s="15"/>
      <c r="HT201" s="15"/>
      <c r="HU201" s="15"/>
      <c r="HX201" s="15"/>
      <c r="HY201" s="15"/>
      <c r="HZ201" s="15"/>
      <c r="IA201" s="15"/>
      <c r="IB201" s="15"/>
      <c r="IC201" s="15"/>
      <c r="ID201" s="15"/>
      <c r="IE201" s="15"/>
      <c r="IH201" s="15"/>
      <c r="II201" s="15"/>
      <c r="IJ201" s="15"/>
      <c r="IK201" s="15"/>
      <c r="IL201" s="15"/>
      <c r="IM201" s="15"/>
      <c r="IN201" s="15"/>
      <c r="IO201" s="15"/>
      <c r="IR201" s="15"/>
      <c r="IS201" s="15"/>
      <c r="IT201" s="15"/>
      <c r="IU201" s="15"/>
      <c r="IV201" s="15"/>
      <c r="IW201" s="15"/>
      <c r="IX201" s="15"/>
      <c r="IY201" s="15"/>
      <c r="JB201" s="15"/>
      <c r="JC201" s="15"/>
      <c r="JD201" s="15"/>
      <c r="JE201" s="15"/>
      <c r="JF201" s="15"/>
      <c r="JG201" s="15"/>
      <c r="JH201" s="15"/>
      <c r="JI201" s="15"/>
      <c r="JL201" s="15"/>
      <c r="JM201" s="15"/>
      <c r="JN201" s="15"/>
      <c r="JO201" s="15"/>
      <c r="JP201" s="15"/>
      <c r="JQ201" s="15"/>
      <c r="JR201" s="15"/>
      <c r="JS201" s="15"/>
      <c r="JV201" s="15"/>
      <c r="JW201" s="15"/>
      <c r="JX201" s="15"/>
      <c r="JY201" s="15"/>
      <c r="JZ201" s="15"/>
      <c r="KA201" s="15"/>
      <c r="KB201" s="15"/>
      <c r="KC201" s="15"/>
      <c r="KF201" s="15"/>
      <c r="KG201" s="15"/>
      <c r="KH201" s="15"/>
      <c r="KI201" s="15"/>
      <c r="KJ201" s="15"/>
      <c r="KK201" s="15"/>
      <c r="KL201" s="15"/>
      <c r="KM201" s="15"/>
      <c r="KP201" s="15"/>
      <c r="KQ201" s="15"/>
      <c r="KR201" s="15"/>
      <c r="KS201" s="15"/>
      <c r="KT201" s="15"/>
      <c r="KU201" s="15"/>
      <c r="KV201" s="15"/>
      <c r="KW201" s="15"/>
      <c r="KZ201" s="15"/>
      <c r="LA201" s="15"/>
    </row>
    <row r="202" spans="1:313" x14ac:dyDescent="0.25">
      <c r="D202" s="15"/>
      <c r="E202" s="15"/>
      <c r="F202" s="15"/>
      <c r="G202" s="15"/>
      <c r="H202" s="15"/>
      <c r="I202" s="15"/>
      <c r="L202" s="15"/>
      <c r="M202" s="15"/>
      <c r="N202" s="15"/>
      <c r="O202" s="15"/>
      <c r="P202" s="15"/>
      <c r="Q202" s="15"/>
      <c r="R202" s="15"/>
      <c r="S202" s="15"/>
      <c r="V202" s="15"/>
      <c r="W202" s="15"/>
      <c r="X202" s="15"/>
      <c r="Y202" s="15"/>
      <c r="Z202" s="15"/>
      <c r="AA202" s="15"/>
      <c r="AB202" s="15"/>
      <c r="AC202" s="15"/>
      <c r="AF202" s="15"/>
      <c r="AG202" s="15"/>
      <c r="AH202" s="15"/>
      <c r="AI202" s="15"/>
      <c r="AJ202" s="15"/>
      <c r="AK202" s="15"/>
      <c r="AL202" s="15"/>
      <c r="AM202" s="15"/>
      <c r="AP202" s="15"/>
      <c r="AQ202" s="15"/>
      <c r="AR202" s="15"/>
      <c r="AS202" s="15"/>
      <c r="AT202" s="15"/>
      <c r="AU202" s="15"/>
      <c r="AV202" s="15"/>
      <c r="AW202" s="15"/>
      <c r="AZ202" s="15"/>
      <c r="BA202" s="15"/>
      <c r="BB202" s="15"/>
      <c r="BC202" s="15"/>
      <c r="BD202" s="15"/>
      <c r="BE202" s="15"/>
      <c r="BF202" s="15"/>
      <c r="BG202" s="15"/>
      <c r="BJ202" s="15"/>
      <c r="BK202" s="15"/>
      <c r="BL202" s="15"/>
      <c r="BM202" s="15"/>
      <c r="BN202" s="15"/>
      <c r="BO202" s="15"/>
      <c r="BP202" s="15"/>
      <c r="BQ202" s="15"/>
      <c r="BT202" s="15"/>
      <c r="BU202" s="15"/>
      <c r="BV202" s="15"/>
      <c r="BW202" s="15"/>
      <c r="BX202" s="15"/>
      <c r="BY202" s="15"/>
      <c r="BZ202" s="15"/>
      <c r="CA202" s="15"/>
      <c r="CD202" s="15"/>
      <c r="CE202" s="15"/>
      <c r="CF202" s="15"/>
      <c r="CG202" s="15"/>
      <c r="CH202" s="15"/>
      <c r="CI202" s="15"/>
      <c r="CJ202" s="15"/>
      <c r="CK202" s="15"/>
      <c r="CN202" s="15"/>
      <c r="CO202" s="15"/>
      <c r="CP202" s="15"/>
      <c r="CQ202" s="15"/>
      <c r="CR202" s="15"/>
      <c r="CS202" s="15"/>
      <c r="CT202" s="15"/>
      <c r="CU202" s="15"/>
      <c r="CX202" s="15"/>
      <c r="CY202" s="15"/>
      <c r="CZ202" s="15"/>
      <c r="DA202" s="15"/>
      <c r="DB202" s="15"/>
      <c r="DC202" s="15"/>
      <c r="DD202" s="15"/>
      <c r="DE202" s="15"/>
      <c r="DH202" s="15"/>
      <c r="DI202" s="15"/>
      <c r="DJ202" s="15"/>
      <c r="DK202" s="15"/>
      <c r="DL202" s="15"/>
      <c r="DM202" s="15"/>
      <c r="DN202" s="15"/>
      <c r="DO202" s="15"/>
      <c r="DR202" s="15"/>
      <c r="DS202" s="15"/>
      <c r="DT202" s="15"/>
      <c r="DU202" s="15"/>
      <c r="DV202" s="15"/>
      <c r="DW202" s="15"/>
      <c r="DX202" s="15"/>
      <c r="DY202" s="15"/>
      <c r="EB202" s="15"/>
      <c r="EC202" s="15"/>
      <c r="ED202" s="15"/>
      <c r="EE202" s="15"/>
      <c r="EF202" s="15"/>
      <c r="EG202" s="15"/>
      <c r="EH202" s="15"/>
      <c r="EI202" s="15"/>
      <c r="EL202" s="15"/>
      <c r="EM202" s="15"/>
      <c r="EN202" s="15"/>
      <c r="EO202" s="15"/>
      <c r="EP202" s="15"/>
      <c r="EQ202" s="15"/>
      <c r="ER202" s="15"/>
      <c r="ES202" s="15"/>
      <c r="EV202" s="15"/>
      <c r="EW202" s="15"/>
      <c r="EX202" s="15"/>
      <c r="EY202" s="15"/>
      <c r="EZ202" s="15"/>
      <c r="FA202" s="15"/>
      <c r="FB202" s="15"/>
      <c r="FC202" s="15"/>
      <c r="FF202" s="15"/>
      <c r="FG202" s="15"/>
      <c r="FH202" s="15"/>
      <c r="FI202" s="15"/>
      <c r="FJ202" s="15"/>
      <c r="FK202" s="15"/>
      <c r="FL202" s="15"/>
      <c r="FM202" s="15"/>
      <c r="FP202" s="15"/>
      <c r="FQ202" s="15"/>
      <c r="FR202" s="15"/>
      <c r="FS202" s="15"/>
      <c r="FT202" s="15"/>
      <c r="FU202" s="15"/>
      <c r="FV202" s="15"/>
      <c r="FW202" s="15"/>
      <c r="FZ202" s="15"/>
      <c r="GA202" s="15"/>
      <c r="GB202" s="15"/>
      <c r="GC202" s="15"/>
      <c r="GD202" s="15"/>
      <c r="GE202" s="15"/>
      <c r="GF202" s="15"/>
      <c r="GG202" s="15"/>
      <c r="GJ202" s="15"/>
      <c r="GK202" s="15"/>
      <c r="GL202" s="15"/>
      <c r="GM202" s="15"/>
      <c r="GN202" s="15"/>
      <c r="GO202" s="15"/>
      <c r="GP202" s="15"/>
      <c r="GQ202" s="15"/>
      <c r="GT202" s="15"/>
      <c r="GU202" s="15"/>
      <c r="GV202" s="15"/>
      <c r="GW202" s="15"/>
      <c r="GX202" s="15"/>
      <c r="GY202" s="15"/>
      <c r="GZ202" s="15"/>
      <c r="HA202" s="15"/>
      <c r="HD202" s="15"/>
      <c r="HE202" s="15"/>
      <c r="HF202" s="15"/>
      <c r="HG202" s="15"/>
      <c r="HH202" s="15"/>
      <c r="HI202" s="15"/>
      <c r="HJ202" s="15"/>
      <c r="HK202" s="15"/>
      <c r="HN202" s="15"/>
      <c r="HO202" s="15"/>
      <c r="HP202" s="15"/>
      <c r="HQ202" s="15"/>
      <c r="HR202" s="15"/>
      <c r="HS202" s="15"/>
      <c r="HT202" s="15"/>
      <c r="HU202" s="15"/>
      <c r="HX202" s="15"/>
      <c r="HY202" s="15"/>
      <c r="HZ202" s="15"/>
      <c r="IA202" s="15"/>
      <c r="IB202" s="15"/>
      <c r="IC202" s="15"/>
      <c r="ID202" s="15"/>
      <c r="IE202" s="15"/>
      <c r="IH202" s="15"/>
      <c r="II202" s="15"/>
      <c r="IJ202" s="15"/>
      <c r="IK202" s="15"/>
      <c r="IL202" s="15"/>
      <c r="IM202" s="15"/>
      <c r="IN202" s="15"/>
      <c r="IO202" s="15"/>
      <c r="IR202" s="15"/>
      <c r="IS202" s="15"/>
      <c r="IT202" s="15"/>
      <c r="IU202" s="15"/>
      <c r="IV202" s="15"/>
      <c r="IW202" s="15"/>
      <c r="IX202" s="15"/>
      <c r="IY202" s="15"/>
      <c r="JB202" s="15"/>
      <c r="JC202" s="15"/>
      <c r="JD202" s="15"/>
      <c r="JE202" s="15"/>
      <c r="JF202" s="15"/>
      <c r="JG202" s="15"/>
      <c r="JH202" s="15"/>
      <c r="JI202" s="15"/>
      <c r="JL202" s="15"/>
      <c r="JM202" s="15"/>
      <c r="JN202" s="15"/>
      <c r="JO202" s="15"/>
      <c r="JP202" s="15"/>
      <c r="JQ202" s="15"/>
      <c r="JR202" s="15"/>
      <c r="JS202" s="15"/>
      <c r="JV202" s="15"/>
      <c r="JW202" s="15"/>
      <c r="JX202" s="15"/>
      <c r="JY202" s="15"/>
      <c r="JZ202" s="15"/>
      <c r="KA202" s="15"/>
      <c r="KB202" s="15"/>
      <c r="KC202" s="15"/>
      <c r="KF202" s="15"/>
      <c r="KG202" s="15"/>
      <c r="KH202" s="15"/>
      <c r="KI202" s="15"/>
      <c r="KJ202" s="15"/>
      <c r="KK202" s="15"/>
      <c r="KL202" s="15"/>
      <c r="KM202" s="15"/>
      <c r="KP202" s="15"/>
      <c r="KQ202" s="15"/>
      <c r="KR202" s="15"/>
      <c r="KS202" s="15"/>
      <c r="KT202" s="15"/>
      <c r="KU202" s="15"/>
      <c r="KV202" s="15"/>
      <c r="KW202" s="15"/>
      <c r="KZ202" s="15"/>
      <c r="LA202" s="15"/>
    </row>
    <row r="203" spans="1:313" x14ac:dyDescent="0.25">
      <c r="D203" s="15"/>
      <c r="E203" s="15"/>
      <c r="F203" s="15"/>
      <c r="G203" s="15"/>
      <c r="H203" s="15"/>
      <c r="I203" s="15"/>
      <c r="L203" s="15"/>
      <c r="M203" s="15"/>
      <c r="N203" s="15"/>
      <c r="O203" s="15"/>
      <c r="P203" s="15"/>
      <c r="Q203" s="15"/>
      <c r="R203" s="15"/>
      <c r="S203" s="15"/>
      <c r="V203" s="15"/>
      <c r="W203" s="15"/>
      <c r="X203" s="15"/>
      <c r="Y203" s="15"/>
      <c r="Z203" s="15"/>
      <c r="AA203" s="15"/>
      <c r="AB203" s="15"/>
      <c r="AC203" s="15"/>
      <c r="AF203" s="15"/>
      <c r="AG203" s="15"/>
      <c r="AH203" s="15"/>
      <c r="AI203" s="15"/>
      <c r="AJ203" s="15"/>
      <c r="AK203" s="15"/>
      <c r="AL203" s="15"/>
      <c r="AM203" s="15"/>
      <c r="AP203" s="15"/>
      <c r="AQ203" s="15"/>
      <c r="AR203" s="15"/>
      <c r="AS203" s="15"/>
      <c r="AT203" s="15"/>
      <c r="AU203" s="15"/>
      <c r="AV203" s="15"/>
      <c r="AW203" s="15"/>
      <c r="AZ203" s="15"/>
      <c r="BA203" s="15"/>
      <c r="BB203" s="15"/>
      <c r="BC203" s="15"/>
      <c r="BD203" s="15"/>
      <c r="BE203" s="15"/>
      <c r="BF203" s="15"/>
      <c r="BG203" s="15"/>
      <c r="BJ203" s="15"/>
      <c r="BK203" s="15"/>
      <c r="BL203" s="15"/>
      <c r="BM203" s="15"/>
      <c r="BN203" s="15"/>
      <c r="BO203" s="15"/>
      <c r="BP203" s="15"/>
      <c r="BQ203" s="15"/>
      <c r="BT203" s="15"/>
      <c r="BU203" s="15"/>
      <c r="BV203" s="15"/>
      <c r="BW203" s="15"/>
      <c r="BX203" s="15"/>
      <c r="BY203" s="15"/>
      <c r="BZ203" s="15"/>
      <c r="CA203" s="15"/>
      <c r="CD203" s="15"/>
      <c r="CE203" s="15"/>
      <c r="CF203" s="15"/>
      <c r="CG203" s="15"/>
      <c r="CH203" s="15"/>
      <c r="CI203" s="15"/>
      <c r="CJ203" s="15"/>
      <c r="CK203" s="15"/>
      <c r="CN203" s="15"/>
      <c r="CO203" s="15"/>
      <c r="CP203" s="15"/>
      <c r="CQ203" s="15"/>
      <c r="CR203" s="15"/>
      <c r="CS203" s="15"/>
      <c r="CT203" s="15"/>
      <c r="CU203" s="15"/>
      <c r="CX203" s="15"/>
      <c r="CY203" s="15"/>
      <c r="CZ203" s="15"/>
      <c r="DA203" s="15"/>
      <c r="DB203" s="15"/>
      <c r="DC203" s="15"/>
      <c r="DD203" s="15"/>
      <c r="DE203" s="15"/>
      <c r="DH203" s="15"/>
      <c r="DI203" s="15"/>
      <c r="DJ203" s="15"/>
      <c r="DK203" s="15"/>
      <c r="DL203" s="15"/>
      <c r="DM203" s="15"/>
      <c r="DN203" s="15"/>
      <c r="DO203" s="15"/>
      <c r="DR203" s="15"/>
      <c r="DS203" s="15"/>
      <c r="DT203" s="15"/>
      <c r="DU203" s="15"/>
      <c r="DV203" s="15"/>
      <c r="DW203" s="15"/>
      <c r="DX203" s="15"/>
      <c r="DY203" s="15"/>
      <c r="EB203" s="15"/>
      <c r="EC203" s="15"/>
      <c r="ED203" s="15"/>
      <c r="EE203" s="15"/>
      <c r="EF203" s="15"/>
      <c r="EG203" s="15"/>
      <c r="EH203" s="15"/>
      <c r="EI203" s="15"/>
      <c r="EL203" s="15"/>
      <c r="EM203" s="15"/>
      <c r="EN203" s="15"/>
      <c r="EO203" s="15"/>
      <c r="EP203" s="15"/>
      <c r="EQ203" s="15"/>
      <c r="ER203" s="15"/>
      <c r="ES203" s="15"/>
      <c r="EV203" s="15"/>
      <c r="EW203" s="15"/>
      <c r="EX203" s="15"/>
      <c r="EY203" s="15"/>
      <c r="EZ203" s="15"/>
      <c r="FA203" s="15"/>
      <c r="FB203" s="15"/>
      <c r="FC203" s="15"/>
      <c r="FF203" s="15"/>
      <c r="FG203" s="15"/>
      <c r="FH203" s="15"/>
      <c r="FI203" s="15"/>
      <c r="FJ203" s="15"/>
      <c r="FK203" s="15"/>
      <c r="FL203" s="15"/>
      <c r="FM203" s="15"/>
      <c r="FP203" s="15"/>
      <c r="FQ203" s="15"/>
      <c r="FR203" s="15"/>
      <c r="FS203" s="15"/>
      <c r="FT203" s="15"/>
      <c r="FU203" s="15"/>
      <c r="FV203" s="15"/>
      <c r="FW203" s="15"/>
      <c r="FZ203" s="15"/>
      <c r="GA203" s="15"/>
      <c r="GB203" s="15"/>
      <c r="GC203" s="15"/>
      <c r="GD203" s="15"/>
      <c r="GE203" s="15"/>
      <c r="GF203" s="15"/>
      <c r="GG203" s="15"/>
      <c r="GJ203" s="15"/>
      <c r="GK203" s="15"/>
      <c r="GL203" s="15"/>
      <c r="GM203" s="15"/>
      <c r="GN203" s="15"/>
      <c r="GO203" s="15"/>
      <c r="GP203" s="15"/>
      <c r="GQ203" s="15"/>
      <c r="GT203" s="15"/>
      <c r="GU203" s="15"/>
      <c r="GV203" s="15"/>
      <c r="GW203" s="15"/>
      <c r="GX203" s="15"/>
      <c r="GY203" s="15"/>
      <c r="GZ203" s="15"/>
      <c r="HA203" s="15"/>
      <c r="HD203" s="15"/>
      <c r="HE203" s="15"/>
      <c r="HF203" s="15"/>
      <c r="HG203" s="15"/>
      <c r="HH203" s="15"/>
      <c r="HI203" s="15"/>
      <c r="HJ203" s="15"/>
      <c r="HK203" s="15"/>
      <c r="HN203" s="15"/>
      <c r="HO203" s="15"/>
      <c r="HP203" s="15"/>
      <c r="HQ203" s="15"/>
      <c r="HR203" s="15"/>
      <c r="HS203" s="15"/>
      <c r="HT203" s="15"/>
      <c r="HU203" s="15"/>
      <c r="HX203" s="15"/>
      <c r="HY203" s="15"/>
      <c r="HZ203" s="15"/>
      <c r="IA203" s="15"/>
      <c r="IB203" s="15"/>
      <c r="IC203" s="15"/>
      <c r="ID203" s="15"/>
      <c r="IE203" s="15"/>
      <c r="IH203" s="15"/>
      <c r="II203" s="15"/>
      <c r="IJ203" s="15"/>
      <c r="IK203" s="15"/>
      <c r="IL203" s="15"/>
      <c r="IM203" s="15"/>
      <c r="IN203" s="15"/>
      <c r="IO203" s="15"/>
      <c r="IR203" s="15"/>
      <c r="IS203" s="15"/>
      <c r="IT203" s="15"/>
      <c r="IU203" s="15"/>
      <c r="IV203" s="15"/>
      <c r="IW203" s="15"/>
      <c r="IX203" s="15"/>
      <c r="IY203" s="15"/>
      <c r="JB203" s="15"/>
      <c r="JC203" s="15"/>
      <c r="JD203" s="15"/>
      <c r="JE203" s="15"/>
      <c r="JF203" s="15"/>
      <c r="JG203" s="15"/>
      <c r="JH203" s="15"/>
      <c r="JI203" s="15"/>
      <c r="JL203" s="15"/>
      <c r="JM203" s="15"/>
      <c r="JN203" s="15"/>
      <c r="JO203" s="15"/>
      <c r="JP203" s="15"/>
      <c r="JQ203" s="15"/>
      <c r="JR203" s="15"/>
      <c r="JS203" s="15"/>
      <c r="JV203" s="15"/>
      <c r="JW203" s="15"/>
      <c r="JX203" s="15"/>
      <c r="JY203" s="15"/>
      <c r="JZ203" s="15"/>
      <c r="KA203" s="15"/>
      <c r="KB203" s="15"/>
      <c r="KC203" s="15"/>
      <c r="KF203" s="15"/>
      <c r="KG203" s="15"/>
      <c r="KH203" s="15"/>
      <c r="KI203" s="15"/>
      <c r="KJ203" s="15"/>
      <c r="KK203" s="15"/>
      <c r="KL203" s="15"/>
      <c r="KM203" s="15"/>
      <c r="KP203" s="15"/>
      <c r="KQ203" s="15"/>
      <c r="KR203" s="15"/>
      <c r="KS203" s="15"/>
      <c r="KT203" s="15"/>
      <c r="KU203" s="15"/>
      <c r="KV203" s="15"/>
      <c r="KW203" s="15"/>
      <c r="KZ203" s="15"/>
      <c r="LA203" s="15"/>
    </row>
    <row r="204" spans="1:313" x14ac:dyDescent="0.25">
      <c r="D204" s="15"/>
      <c r="E204" s="15"/>
      <c r="F204" s="15"/>
      <c r="G204" s="15"/>
      <c r="H204" s="15"/>
      <c r="I204" s="15"/>
      <c r="L204" s="15"/>
      <c r="M204" s="15"/>
      <c r="N204" s="15"/>
      <c r="O204" s="15"/>
      <c r="P204" s="15"/>
      <c r="Q204" s="15"/>
      <c r="R204" s="15"/>
      <c r="S204" s="15"/>
      <c r="V204" s="15"/>
      <c r="W204" s="15"/>
      <c r="X204" s="15"/>
      <c r="Y204" s="15"/>
      <c r="Z204" s="15"/>
      <c r="AA204" s="15"/>
      <c r="AB204" s="15"/>
      <c r="AC204" s="15"/>
      <c r="AF204" s="15"/>
      <c r="AG204" s="15"/>
      <c r="AH204" s="15"/>
      <c r="AI204" s="15"/>
      <c r="AJ204" s="15"/>
      <c r="AK204" s="15"/>
      <c r="AL204" s="15"/>
      <c r="AM204" s="15"/>
      <c r="AP204" s="15"/>
      <c r="AQ204" s="15"/>
      <c r="AR204" s="15"/>
      <c r="AS204" s="15"/>
      <c r="AT204" s="15"/>
      <c r="AU204" s="15"/>
      <c r="AV204" s="15"/>
      <c r="AW204" s="15"/>
      <c r="AZ204" s="15"/>
      <c r="BA204" s="15"/>
      <c r="BB204" s="15"/>
      <c r="BC204" s="15"/>
      <c r="BD204" s="15"/>
      <c r="BE204" s="15"/>
      <c r="BF204" s="15"/>
      <c r="BG204" s="15"/>
      <c r="BJ204" s="15"/>
      <c r="BK204" s="15"/>
      <c r="BL204" s="15"/>
      <c r="BM204" s="15"/>
      <c r="BN204" s="15"/>
      <c r="BO204" s="15"/>
      <c r="BP204" s="15"/>
      <c r="BQ204" s="15"/>
      <c r="BT204" s="15"/>
      <c r="BU204" s="15"/>
      <c r="BV204" s="15"/>
      <c r="BW204" s="15"/>
      <c r="BX204" s="15"/>
      <c r="BY204" s="15"/>
      <c r="BZ204" s="15"/>
      <c r="CA204" s="15"/>
      <c r="CD204" s="15"/>
      <c r="CE204" s="15"/>
      <c r="CF204" s="15"/>
      <c r="CG204" s="15"/>
      <c r="CH204" s="15"/>
      <c r="CI204" s="15"/>
      <c r="CJ204" s="15"/>
      <c r="CK204" s="15"/>
      <c r="CN204" s="15"/>
      <c r="CO204" s="15"/>
      <c r="CP204" s="15"/>
      <c r="CQ204" s="15"/>
      <c r="CR204" s="15"/>
      <c r="CS204" s="15"/>
      <c r="CT204" s="15"/>
      <c r="CU204" s="15"/>
      <c r="CX204" s="15"/>
      <c r="CY204" s="15"/>
      <c r="CZ204" s="15"/>
      <c r="DA204" s="15"/>
      <c r="DB204" s="15"/>
      <c r="DC204" s="15"/>
      <c r="DD204" s="15"/>
      <c r="DE204" s="15"/>
      <c r="DH204" s="15"/>
      <c r="DI204" s="15"/>
      <c r="DJ204" s="15"/>
      <c r="DK204" s="15"/>
      <c r="DL204" s="15"/>
      <c r="DM204" s="15"/>
      <c r="DN204" s="15"/>
      <c r="DO204" s="15"/>
      <c r="DR204" s="15"/>
      <c r="DS204" s="15"/>
      <c r="DT204" s="15"/>
      <c r="DU204" s="15"/>
      <c r="DV204" s="15"/>
      <c r="DW204" s="15"/>
      <c r="DX204" s="15"/>
      <c r="DY204" s="15"/>
      <c r="EB204" s="15"/>
      <c r="EC204" s="15"/>
      <c r="ED204" s="15"/>
      <c r="EE204" s="15"/>
      <c r="EF204" s="15"/>
      <c r="EG204" s="15"/>
      <c r="EH204" s="15"/>
      <c r="EI204" s="15"/>
      <c r="EL204" s="15"/>
      <c r="EM204" s="15"/>
      <c r="EN204" s="15"/>
      <c r="EO204" s="15"/>
      <c r="EP204" s="15"/>
      <c r="EQ204" s="15"/>
      <c r="ER204" s="15"/>
      <c r="ES204" s="15"/>
      <c r="EV204" s="15"/>
      <c r="EW204" s="15"/>
      <c r="EX204" s="15"/>
      <c r="EY204" s="15"/>
      <c r="EZ204" s="15"/>
      <c r="FA204" s="15"/>
      <c r="FB204" s="15"/>
      <c r="FC204" s="15"/>
      <c r="FF204" s="15"/>
      <c r="FG204" s="15"/>
      <c r="FH204" s="15"/>
      <c r="FI204" s="15"/>
      <c r="FJ204" s="15"/>
      <c r="FK204" s="15"/>
      <c r="FL204" s="15"/>
      <c r="FM204" s="15"/>
      <c r="FP204" s="15"/>
      <c r="FQ204" s="15"/>
      <c r="FR204" s="15"/>
      <c r="FS204" s="15"/>
      <c r="FT204" s="15"/>
      <c r="FU204" s="15"/>
      <c r="FV204" s="15"/>
      <c r="FW204" s="15"/>
      <c r="FZ204" s="15"/>
      <c r="GA204" s="15"/>
      <c r="GB204" s="15"/>
      <c r="GC204" s="15"/>
      <c r="GD204" s="15"/>
      <c r="GE204" s="15"/>
      <c r="GF204" s="15"/>
      <c r="GG204" s="15"/>
      <c r="GJ204" s="15"/>
      <c r="GK204" s="15"/>
      <c r="GL204" s="15"/>
      <c r="GM204" s="15"/>
      <c r="GN204" s="15"/>
      <c r="GO204" s="15"/>
      <c r="GP204" s="15"/>
      <c r="GQ204" s="15"/>
      <c r="GT204" s="15"/>
      <c r="GU204" s="15"/>
      <c r="GV204" s="15"/>
      <c r="GW204" s="15"/>
      <c r="GX204" s="15"/>
      <c r="GY204" s="15"/>
      <c r="GZ204" s="15"/>
      <c r="HA204" s="15"/>
      <c r="HD204" s="15"/>
      <c r="HE204" s="15"/>
      <c r="HF204" s="15"/>
      <c r="HG204" s="15"/>
      <c r="HH204" s="15"/>
      <c r="HI204" s="15"/>
      <c r="HJ204" s="15"/>
      <c r="HK204" s="15"/>
      <c r="HN204" s="15"/>
      <c r="HO204" s="15"/>
      <c r="HP204" s="15"/>
      <c r="HQ204" s="15"/>
      <c r="HR204" s="15"/>
      <c r="HS204" s="15"/>
      <c r="HT204" s="15"/>
      <c r="HU204" s="15"/>
      <c r="HX204" s="15"/>
      <c r="HY204" s="15"/>
      <c r="HZ204" s="15"/>
      <c r="IA204" s="15"/>
      <c r="IB204" s="15"/>
      <c r="IC204" s="15"/>
      <c r="ID204" s="15"/>
      <c r="IE204" s="15"/>
      <c r="IH204" s="15"/>
      <c r="II204" s="15"/>
      <c r="IJ204" s="15"/>
      <c r="IK204" s="15"/>
      <c r="IL204" s="15"/>
      <c r="IM204" s="15"/>
      <c r="IN204" s="15"/>
      <c r="IO204" s="15"/>
      <c r="IR204" s="15"/>
      <c r="IS204" s="15"/>
      <c r="IT204" s="15"/>
      <c r="IU204" s="15"/>
      <c r="IV204" s="15"/>
      <c r="IW204" s="15"/>
      <c r="IX204" s="15"/>
      <c r="IY204" s="15"/>
      <c r="JB204" s="15"/>
      <c r="JC204" s="15"/>
      <c r="JD204" s="15"/>
      <c r="JE204" s="15"/>
      <c r="JF204" s="15"/>
      <c r="JG204" s="15"/>
      <c r="JH204" s="15"/>
      <c r="JI204" s="15"/>
      <c r="JL204" s="15"/>
      <c r="JM204" s="15"/>
      <c r="JN204" s="15"/>
      <c r="JO204" s="15"/>
      <c r="JP204" s="15"/>
      <c r="JQ204" s="15"/>
      <c r="JR204" s="15"/>
      <c r="JS204" s="15"/>
      <c r="JV204" s="15"/>
      <c r="JW204" s="15"/>
      <c r="JX204" s="15"/>
      <c r="JY204" s="15"/>
      <c r="JZ204" s="15"/>
      <c r="KA204" s="15"/>
      <c r="KB204" s="15"/>
      <c r="KC204" s="15"/>
      <c r="KF204" s="15"/>
      <c r="KG204" s="15"/>
      <c r="KH204" s="15"/>
      <c r="KI204" s="15"/>
      <c r="KJ204" s="15"/>
      <c r="KK204" s="15"/>
      <c r="KL204" s="15"/>
      <c r="KM204" s="15"/>
      <c r="KP204" s="15"/>
      <c r="KQ204" s="15"/>
      <c r="KR204" s="15"/>
      <c r="KS204" s="15"/>
      <c r="KT204" s="15"/>
      <c r="KU204" s="15"/>
      <c r="KV204" s="15"/>
      <c r="KW204" s="15"/>
      <c r="KZ204" s="15"/>
      <c r="LA204" s="15"/>
    </row>
    <row r="205" spans="1:313" x14ac:dyDescent="0.25">
      <c r="D205" s="15"/>
      <c r="E205" s="15"/>
      <c r="F205" s="15"/>
      <c r="G205" s="15"/>
      <c r="H205" s="15"/>
      <c r="I205" s="15"/>
      <c r="L205" s="15"/>
      <c r="M205" s="15"/>
      <c r="N205" s="15"/>
      <c r="O205" s="15"/>
      <c r="P205" s="15"/>
      <c r="Q205" s="15"/>
      <c r="R205" s="15"/>
      <c r="S205" s="15"/>
      <c r="V205" s="15"/>
      <c r="W205" s="15"/>
      <c r="X205" s="15"/>
      <c r="Y205" s="15"/>
      <c r="Z205" s="15"/>
      <c r="AA205" s="15"/>
      <c r="AB205" s="15"/>
      <c r="AC205" s="15"/>
      <c r="AF205" s="15"/>
      <c r="AG205" s="15"/>
      <c r="AH205" s="15"/>
      <c r="AI205" s="15"/>
      <c r="AJ205" s="15"/>
      <c r="AK205" s="15"/>
      <c r="AL205" s="15"/>
      <c r="AM205" s="15"/>
      <c r="AP205" s="15"/>
      <c r="AQ205" s="15"/>
      <c r="AR205" s="15"/>
      <c r="AS205" s="15"/>
      <c r="AT205" s="15"/>
      <c r="AU205" s="15"/>
      <c r="AV205" s="15"/>
      <c r="AW205" s="15"/>
      <c r="AZ205" s="15"/>
      <c r="BA205" s="15"/>
      <c r="BB205" s="15"/>
      <c r="BC205" s="15"/>
      <c r="BD205" s="15"/>
      <c r="BE205" s="15"/>
      <c r="BF205" s="15"/>
      <c r="BG205" s="15"/>
      <c r="BJ205" s="15"/>
      <c r="BK205" s="15"/>
      <c r="BL205" s="15"/>
      <c r="BM205" s="15"/>
      <c r="BN205" s="15"/>
      <c r="BO205" s="15"/>
      <c r="BP205" s="15"/>
      <c r="BQ205" s="15"/>
      <c r="BT205" s="15"/>
      <c r="BU205" s="15"/>
      <c r="BV205" s="15"/>
      <c r="BW205" s="15"/>
      <c r="BX205" s="15"/>
      <c r="BY205" s="15"/>
      <c r="BZ205" s="15"/>
      <c r="CA205" s="15"/>
      <c r="CD205" s="15"/>
      <c r="CE205" s="15"/>
      <c r="CF205" s="15"/>
      <c r="CG205" s="15"/>
      <c r="CH205" s="15"/>
      <c r="CI205" s="15"/>
      <c r="CJ205" s="15"/>
      <c r="CK205" s="15"/>
      <c r="CN205" s="15"/>
      <c r="CO205" s="15"/>
      <c r="CP205" s="15"/>
      <c r="CQ205" s="15"/>
      <c r="CR205" s="15"/>
      <c r="CS205" s="15"/>
      <c r="CT205" s="15"/>
      <c r="CU205" s="15"/>
      <c r="CX205" s="15"/>
      <c r="CY205" s="15"/>
      <c r="CZ205" s="15"/>
      <c r="DA205" s="15"/>
      <c r="DB205" s="15"/>
      <c r="DC205" s="15"/>
      <c r="DD205" s="15"/>
      <c r="DE205" s="15"/>
      <c r="DH205" s="15"/>
      <c r="DI205" s="15"/>
      <c r="DJ205" s="15"/>
      <c r="DK205" s="15"/>
      <c r="DL205" s="15"/>
      <c r="DM205" s="15"/>
      <c r="DN205" s="15"/>
      <c r="DO205" s="15"/>
      <c r="DR205" s="15"/>
      <c r="DS205" s="15"/>
      <c r="DT205" s="15"/>
      <c r="DU205" s="15"/>
      <c r="DV205" s="15"/>
      <c r="DW205" s="15"/>
      <c r="DX205" s="15"/>
      <c r="DY205" s="15"/>
      <c r="EB205" s="15"/>
      <c r="EC205" s="15"/>
      <c r="ED205" s="15"/>
      <c r="EE205" s="15"/>
      <c r="EF205" s="15"/>
      <c r="EG205" s="15"/>
      <c r="EH205" s="15"/>
      <c r="EI205" s="15"/>
      <c r="EL205" s="15"/>
      <c r="EM205" s="15"/>
      <c r="EN205" s="15"/>
      <c r="EO205" s="15"/>
      <c r="EP205" s="15"/>
      <c r="EQ205" s="15"/>
      <c r="ER205" s="15"/>
      <c r="ES205" s="15"/>
      <c r="EV205" s="15"/>
      <c r="EW205" s="15"/>
      <c r="EX205" s="15"/>
      <c r="EY205" s="15"/>
      <c r="EZ205" s="15"/>
      <c r="FA205" s="15"/>
      <c r="FB205" s="15"/>
      <c r="FC205" s="15"/>
      <c r="FF205" s="15"/>
      <c r="FG205" s="15"/>
      <c r="FH205" s="15"/>
      <c r="FI205" s="15"/>
      <c r="FJ205" s="15"/>
      <c r="FK205" s="15"/>
      <c r="FL205" s="15"/>
      <c r="FM205" s="15"/>
      <c r="FP205" s="15"/>
      <c r="FQ205" s="15"/>
      <c r="FR205" s="15"/>
      <c r="FS205" s="15"/>
      <c r="FT205" s="15"/>
      <c r="FU205" s="15"/>
      <c r="FV205" s="15"/>
      <c r="FW205" s="15"/>
      <c r="FZ205" s="15"/>
      <c r="GA205" s="15"/>
      <c r="GB205" s="15"/>
      <c r="GC205" s="15"/>
      <c r="GD205" s="15"/>
      <c r="GE205" s="15"/>
      <c r="GF205" s="15"/>
      <c r="GG205" s="15"/>
      <c r="GJ205" s="15"/>
      <c r="GK205" s="15"/>
      <c r="GL205" s="15"/>
      <c r="GM205" s="15"/>
      <c r="GN205" s="15"/>
      <c r="GO205" s="15"/>
      <c r="GP205" s="15"/>
      <c r="GQ205" s="15"/>
      <c r="GT205" s="15"/>
      <c r="GU205" s="15"/>
      <c r="GV205" s="15"/>
      <c r="GW205" s="15"/>
      <c r="GX205" s="15"/>
      <c r="GY205" s="15"/>
      <c r="GZ205" s="15"/>
      <c r="HA205" s="15"/>
      <c r="HD205" s="15"/>
      <c r="HE205" s="15"/>
      <c r="HF205" s="15"/>
      <c r="HG205" s="15"/>
      <c r="HH205" s="15"/>
      <c r="HI205" s="15"/>
      <c r="HJ205" s="15"/>
      <c r="HK205" s="15"/>
      <c r="HN205" s="15"/>
      <c r="HO205" s="15"/>
      <c r="HP205" s="15"/>
      <c r="HQ205" s="15"/>
      <c r="HR205" s="15"/>
      <c r="HS205" s="15"/>
      <c r="HT205" s="15"/>
      <c r="HU205" s="15"/>
      <c r="HX205" s="15"/>
      <c r="HY205" s="15"/>
      <c r="HZ205" s="15"/>
      <c r="IA205" s="15"/>
      <c r="IB205" s="15"/>
      <c r="IC205" s="15"/>
      <c r="ID205" s="15"/>
      <c r="IE205" s="15"/>
      <c r="IH205" s="15"/>
      <c r="II205" s="15"/>
      <c r="IJ205" s="15"/>
      <c r="IK205" s="15"/>
      <c r="IL205" s="15"/>
      <c r="IM205" s="15"/>
      <c r="IN205" s="15"/>
      <c r="IO205" s="15"/>
      <c r="IR205" s="15"/>
      <c r="IS205" s="15"/>
      <c r="IT205" s="15"/>
      <c r="IU205" s="15"/>
      <c r="IV205" s="15"/>
      <c r="IW205" s="15"/>
      <c r="IX205" s="15"/>
      <c r="IY205" s="15"/>
      <c r="JB205" s="15"/>
      <c r="JC205" s="15"/>
      <c r="JD205" s="15"/>
      <c r="JE205" s="15"/>
      <c r="JF205" s="15"/>
      <c r="JG205" s="15"/>
      <c r="JH205" s="15"/>
      <c r="JI205" s="15"/>
      <c r="JL205" s="15"/>
      <c r="JM205" s="15"/>
      <c r="JN205" s="15"/>
      <c r="JO205" s="15"/>
      <c r="JP205" s="15"/>
      <c r="JQ205" s="15"/>
      <c r="JR205" s="15"/>
      <c r="JS205" s="15"/>
      <c r="JV205" s="15"/>
      <c r="JW205" s="15"/>
      <c r="JX205" s="15"/>
      <c r="JY205" s="15"/>
      <c r="JZ205" s="15"/>
      <c r="KA205" s="15"/>
      <c r="KB205" s="15"/>
      <c r="KC205" s="15"/>
      <c r="KF205" s="15"/>
      <c r="KG205" s="15"/>
      <c r="KH205" s="15"/>
      <c r="KI205" s="15"/>
      <c r="KJ205" s="15"/>
      <c r="KK205" s="15"/>
      <c r="KL205" s="15"/>
      <c r="KM205" s="15"/>
      <c r="KP205" s="15"/>
      <c r="KQ205" s="15"/>
      <c r="KR205" s="15"/>
      <c r="KS205" s="15"/>
      <c r="KT205" s="15"/>
      <c r="KU205" s="15"/>
      <c r="KV205" s="15"/>
      <c r="KW205" s="15"/>
      <c r="KZ205" s="15"/>
      <c r="LA205" s="15"/>
    </row>
    <row r="206" spans="1:313" x14ac:dyDescent="0.25">
      <c r="D206" s="15"/>
      <c r="E206" s="15"/>
      <c r="F206" s="15"/>
      <c r="G206" s="15"/>
      <c r="H206" s="15"/>
      <c r="I206" s="15"/>
      <c r="L206" s="15"/>
      <c r="M206" s="15"/>
      <c r="N206" s="15"/>
      <c r="O206" s="15"/>
      <c r="P206" s="15"/>
      <c r="Q206" s="15"/>
      <c r="R206" s="15"/>
      <c r="S206" s="15"/>
      <c r="V206" s="15"/>
      <c r="W206" s="15"/>
      <c r="X206" s="15"/>
      <c r="Y206" s="15"/>
      <c r="Z206" s="15"/>
      <c r="AA206" s="15"/>
      <c r="AB206" s="15"/>
      <c r="AC206" s="15"/>
      <c r="AF206" s="15"/>
      <c r="AG206" s="15"/>
      <c r="AH206" s="15"/>
      <c r="AI206" s="15"/>
      <c r="AJ206" s="15"/>
      <c r="AK206" s="15"/>
      <c r="AL206" s="15"/>
      <c r="AM206" s="15"/>
      <c r="AP206" s="15"/>
      <c r="AQ206" s="15"/>
      <c r="AR206" s="15"/>
      <c r="AS206" s="15"/>
      <c r="AT206" s="15"/>
      <c r="AU206" s="15"/>
      <c r="AV206" s="15"/>
      <c r="AW206" s="15"/>
      <c r="AZ206" s="15"/>
      <c r="BA206" s="15"/>
      <c r="BB206" s="15"/>
      <c r="BC206" s="15"/>
      <c r="BD206" s="15"/>
      <c r="BE206" s="15"/>
      <c r="BF206" s="15"/>
      <c r="BG206" s="15"/>
      <c r="BJ206" s="15"/>
      <c r="BK206" s="15"/>
      <c r="BL206" s="15"/>
      <c r="BM206" s="15"/>
      <c r="BN206" s="15"/>
      <c r="BO206" s="15"/>
      <c r="BP206" s="15"/>
      <c r="BQ206" s="15"/>
      <c r="BT206" s="15"/>
      <c r="BU206" s="15"/>
      <c r="BV206" s="15"/>
      <c r="BW206" s="15"/>
      <c r="BX206" s="15"/>
      <c r="BY206" s="15"/>
      <c r="BZ206" s="15"/>
      <c r="CA206" s="15"/>
      <c r="CD206" s="15"/>
      <c r="CE206" s="15"/>
      <c r="CF206" s="15"/>
      <c r="CG206" s="15"/>
      <c r="CH206" s="15"/>
      <c r="CI206" s="15"/>
      <c r="CJ206" s="15"/>
      <c r="CK206" s="15"/>
      <c r="CN206" s="15"/>
      <c r="CO206" s="15"/>
      <c r="CP206" s="15"/>
      <c r="CQ206" s="15"/>
      <c r="CR206" s="15"/>
      <c r="CS206" s="15"/>
      <c r="CT206" s="15"/>
      <c r="CU206" s="15"/>
      <c r="CX206" s="15"/>
      <c r="CY206" s="15"/>
      <c r="CZ206" s="15"/>
      <c r="DA206" s="15"/>
      <c r="DB206" s="15"/>
      <c r="DC206" s="15"/>
      <c r="DD206" s="15"/>
      <c r="DE206" s="15"/>
      <c r="DH206" s="15"/>
      <c r="DI206" s="15"/>
      <c r="DJ206" s="15"/>
      <c r="DK206" s="15"/>
      <c r="DL206" s="15"/>
      <c r="DM206" s="15"/>
      <c r="DN206" s="15"/>
      <c r="DO206" s="15"/>
      <c r="DR206" s="15"/>
      <c r="DS206" s="15"/>
      <c r="DT206" s="15"/>
      <c r="DU206" s="15"/>
      <c r="DV206" s="15"/>
      <c r="DW206" s="15"/>
      <c r="DX206" s="15"/>
      <c r="DY206" s="15"/>
      <c r="EB206" s="15"/>
      <c r="EC206" s="15"/>
      <c r="ED206" s="15"/>
      <c r="EE206" s="15"/>
      <c r="EF206" s="15"/>
      <c r="EG206" s="15"/>
      <c r="EH206" s="15"/>
      <c r="EI206" s="15"/>
      <c r="EL206" s="15"/>
      <c r="EM206" s="15"/>
      <c r="EN206" s="15"/>
      <c r="EO206" s="15"/>
      <c r="EP206" s="15"/>
      <c r="EQ206" s="15"/>
      <c r="ER206" s="15"/>
      <c r="ES206" s="15"/>
      <c r="EV206" s="15"/>
      <c r="EW206" s="15"/>
      <c r="EX206" s="15"/>
      <c r="EY206" s="15"/>
      <c r="EZ206" s="15"/>
      <c r="FA206" s="15"/>
      <c r="FB206" s="15"/>
      <c r="FC206" s="15"/>
      <c r="FF206" s="15"/>
      <c r="FG206" s="15"/>
      <c r="FH206" s="15"/>
      <c r="FI206" s="15"/>
      <c r="FJ206" s="15"/>
      <c r="FK206" s="15"/>
      <c r="FL206" s="15"/>
      <c r="FM206" s="15"/>
      <c r="FP206" s="15"/>
      <c r="FQ206" s="15"/>
      <c r="FR206" s="15"/>
      <c r="FS206" s="15"/>
      <c r="FT206" s="15"/>
      <c r="FU206" s="15"/>
      <c r="FV206" s="15"/>
      <c r="FW206" s="15"/>
      <c r="FZ206" s="15"/>
      <c r="GA206" s="15"/>
      <c r="GB206" s="15"/>
      <c r="GC206" s="15"/>
      <c r="GD206" s="15"/>
      <c r="GE206" s="15"/>
      <c r="GF206" s="15"/>
      <c r="GG206" s="15"/>
      <c r="GJ206" s="15"/>
      <c r="GK206" s="15"/>
      <c r="GL206" s="15"/>
      <c r="GM206" s="15"/>
      <c r="GN206" s="15"/>
      <c r="GO206" s="15"/>
      <c r="GP206" s="15"/>
      <c r="GQ206" s="15"/>
      <c r="GT206" s="15"/>
      <c r="GU206" s="15"/>
      <c r="GV206" s="15"/>
      <c r="GW206" s="15"/>
      <c r="GX206" s="15"/>
      <c r="GY206" s="15"/>
      <c r="GZ206" s="15"/>
      <c r="HA206" s="15"/>
      <c r="HD206" s="15"/>
      <c r="HE206" s="15"/>
      <c r="HF206" s="15"/>
      <c r="HG206" s="15"/>
      <c r="HH206" s="15"/>
      <c r="HI206" s="15"/>
      <c r="HJ206" s="15"/>
      <c r="HK206" s="15"/>
      <c r="HN206" s="15"/>
      <c r="HO206" s="15"/>
      <c r="HP206" s="15"/>
      <c r="HQ206" s="15"/>
      <c r="HR206" s="15"/>
      <c r="HS206" s="15"/>
      <c r="HT206" s="15"/>
      <c r="HU206" s="15"/>
      <c r="HX206" s="15"/>
      <c r="HY206" s="15"/>
      <c r="HZ206" s="15"/>
      <c r="IA206" s="15"/>
      <c r="IB206" s="15"/>
      <c r="IC206" s="15"/>
      <c r="ID206" s="15"/>
      <c r="IE206" s="15"/>
      <c r="IH206" s="15"/>
      <c r="II206" s="15"/>
      <c r="IJ206" s="15"/>
      <c r="IK206" s="15"/>
      <c r="IL206" s="15"/>
      <c r="IM206" s="15"/>
      <c r="IN206" s="15"/>
      <c r="IO206" s="15"/>
      <c r="IR206" s="15"/>
      <c r="IS206" s="15"/>
      <c r="IT206" s="15"/>
      <c r="IU206" s="15"/>
      <c r="IV206" s="15"/>
      <c r="IW206" s="15"/>
      <c r="IX206" s="15"/>
      <c r="IY206" s="15"/>
      <c r="JB206" s="15"/>
      <c r="JC206" s="15"/>
      <c r="JD206" s="15"/>
      <c r="JE206" s="15"/>
      <c r="JF206" s="15"/>
      <c r="JG206" s="15"/>
      <c r="JH206" s="15"/>
      <c r="JI206" s="15"/>
      <c r="JL206" s="15"/>
      <c r="JM206" s="15"/>
      <c r="JN206" s="15"/>
      <c r="JO206" s="15"/>
      <c r="JP206" s="15"/>
      <c r="JQ206" s="15"/>
      <c r="JR206" s="15"/>
      <c r="JS206" s="15"/>
      <c r="JV206" s="15"/>
      <c r="JW206" s="15"/>
      <c r="JX206" s="15"/>
      <c r="JY206" s="15"/>
      <c r="JZ206" s="15"/>
      <c r="KA206" s="15"/>
      <c r="KB206" s="15"/>
      <c r="KC206" s="15"/>
      <c r="KF206" s="15"/>
      <c r="KG206" s="15"/>
      <c r="KH206" s="15"/>
      <c r="KI206" s="15"/>
      <c r="KJ206" s="15"/>
      <c r="KK206" s="15"/>
      <c r="KL206" s="15"/>
      <c r="KM206" s="15"/>
      <c r="KP206" s="15"/>
      <c r="KQ206" s="15"/>
      <c r="KR206" s="15"/>
      <c r="KS206" s="15"/>
      <c r="KT206" s="15"/>
      <c r="KU206" s="15"/>
      <c r="KV206" s="15"/>
      <c r="KW206" s="15"/>
      <c r="KZ206" s="15"/>
      <c r="LA206" s="15"/>
    </row>
    <row r="207" spans="1:313" x14ac:dyDescent="0.25">
      <c r="D207" s="15"/>
      <c r="E207" s="15"/>
      <c r="F207" s="15"/>
      <c r="G207" s="15"/>
      <c r="H207" s="15"/>
      <c r="I207" s="15"/>
      <c r="L207" s="15"/>
      <c r="M207" s="15"/>
      <c r="N207" s="15"/>
      <c r="O207" s="15"/>
      <c r="P207" s="15"/>
      <c r="Q207" s="15"/>
      <c r="R207" s="15"/>
      <c r="S207" s="15"/>
      <c r="V207" s="15"/>
      <c r="W207" s="15"/>
      <c r="X207" s="15"/>
      <c r="Y207" s="15"/>
      <c r="Z207" s="15"/>
      <c r="AA207" s="15"/>
      <c r="AB207" s="15"/>
      <c r="AC207" s="15"/>
      <c r="AF207" s="15"/>
      <c r="AG207" s="15"/>
      <c r="AH207" s="15"/>
      <c r="AI207" s="15"/>
      <c r="AJ207" s="15"/>
      <c r="AK207" s="15"/>
      <c r="AL207" s="15"/>
      <c r="AM207" s="15"/>
      <c r="AP207" s="15"/>
      <c r="AQ207" s="15"/>
      <c r="AR207" s="15"/>
      <c r="AS207" s="15"/>
      <c r="AT207" s="15"/>
      <c r="AU207" s="15"/>
      <c r="AV207" s="15"/>
      <c r="AW207" s="15"/>
      <c r="AZ207" s="15"/>
      <c r="BA207" s="15"/>
      <c r="BB207" s="15"/>
      <c r="BC207" s="15"/>
      <c r="BD207" s="15"/>
      <c r="BE207" s="15"/>
      <c r="BF207" s="15"/>
      <c r="BG207" s="15"/>
      <c r="BJ207" s="15"/>
      <c r="BK207" s="15"/>
      <c r="BL207" s="15"/>
      <c r="BM207" s="15"/>
      <c r="BN207" s="15"/>
      <c r="BO207" s="15"/>
      <c r="BP207" s="15"/>
      <c r="BQ207" s="15"/>
      <c r="BT207" s="15"/>
      <c r="BU207" s="15"/>
      <c r="BV207" s="15"/>
      <c r="BW207" s="15"/>
      <c r="BX207" s="15"/>
      <c r="BY207" s="15"/>
      <c r="BZ207" s="15"/>
      <c r="CA207" s="15"/>
      <c r="CD207" s="15"/>
      <c r="CE207" s="15"/>
      <c r="CF207" s="15"/>
      <c r="CG207" s="15"/>
      <c r="CH207" s="15"/>
      <c r="CI207" s="15"/>
      <c r="CJ207" s="15"/>
      <c r="CK207" s="15"/>
      <c r="CN207" s="15"/>
      <c r="CO207" s="15"/>
      <c r="CP207" s="15"/>
      <c r="CQ207" s="15"/>
      <c r="CR207" s="15"/>
      <c r="CS207" s="15"/>
      <c r="CT207" s="15"/>
      <c r="CU207" s="15"/>
      <c r="CX207" s="15"/>
      <c r="CY207" s="15"/>
      <c r="CZ207" s="15"/>
      <c r="DA207" s="15"/>
      <c r="DB207" s="15"/>
      <c r="DC207" s="15"/>
      <c r="DD207" s="15"/>
      <c r="DE207" s="15"/>
      <c r="DH207" s="15"/>
      <c r="DI207" s="15"/>
      <c r="DJ207" s="15"/>
      <c r="DK207" s="15"/>
      <c r="DL207" s="15"/>
      <c r="DM207" s="15"/>
      <c r="DN207" s="15"/>
      <c r="DO207" s="15"/>
      <c r="DR207" s="15"/>
      <c r="DS207" s="15"/>
      <c r="DT207" s="15"/>
      <c r="DU207" s="15"/>
      <c r="DV207" s="15"/>
      <c r="DW207" s="15"/>
      <c r="DX207" s="15"/>
      <c r="DY207" s="15"/>
      <c r="EB207" s="15"/>
      <c r="EC207" s="15"/>
      <c r="ED207" s="15"/>
      <c r="EE207" s="15"/>
      <c r="EF207" s="15"/>
      <c r="EG207" s="15"/>
      <c r="EH207" s="15"/>
      <c r="EI207" s="15"/>
      <c r="EL207" s="15"/>
      <c r="EM207" s="15"/>
      <c r="EN207" s="15"/>
      <c r="EO207" s="15"/>
      <c r="EP207" s="15"/>
      <c r="EQ207" s="15"/>
      <c r="ER207" s="15"/>
      <c r="ES207" s="15"/>
      <c r="EV207" s="15"/>
      <c r="EW207" s="15"/>
      <c r="EX207" s="15"/>
      <c r="EY207" s="15"/>
      <c r="EZ207" s="15"/>
      <c r="FA207" s="15"/>
      <c r="FB207" s="15"/>
      <c r="FC207" s="15"/>
      <c r="FF207" s="15"/>
      <c r="FG207" s="15"/>
      <c r="FH207" s="15"/>
      <c r="FI207" s="15"/>
      <c r="FJ207" s="15"/>
      <c r="FK207" s="15"/>
      <c r="FL207" s="15"/>
      <c r="FM207" s="15"/>
      <c r="FP207" s="15"/>
      <c r="FQ207" s="15"/>
      <c r="FR207" s="15"/>
      <c r="FS207" s="15"/>
      <c r="FT207" s="15"/>
      <c r="FU207" s="15"/>
      <c r="FV207" s="15"/>
      <c r="FW207" s="15"/>
      <c r="FZ207" s="15"/>
      <c r="GA207" s="15"/>
      <c r="GB207" s="15"/>
      <c r="GC207" s="15"/>
      <c r="GD207" s="15"/>
      <c r="GE207" s="15"/>
      <c r="GF207" s="15"/>
      <c r="GG207" s="15"/>
      <c r="GJ207" s="15"/>
      <c r="GK207" s="15"/>
      <c r="GL207" s="15"/>
      <c r="GM207" s="15"/>
      <c r="GN207" s="15"/>
      <c r="GO207" s="15"/>
      <c r="GP207" s="15"/>
      <c r="GQ207" s="15"/>
      <c r="GT207" s="15"/>
      <c r="GU207" s="15"/>
      <c r="GV207" s="15"/>
      <c r="GW207" s="15"/>
      <c r="GX207" s="15"/>
      <c r="GY207" s="15"/>
      <c r="GZ207" s="15"/>
      <c r="HA207" s="15"/>
      <c r="HD207" s="15"/>
      <c r="HE207" s="15"/>
      <c r="HF207" s="15"/>
      <c r="HG207" s="15"/>
      <c r="HH207" s="15"/>
      <c r="HI207" s="15"/>
      <c r="HJ207" s="15"/>
      <c r="HK207" s="15"/>
      <c r="HN207" s="15"/>
      <c r="HO207" s="15"/>
      <c r="HP207" s="15"/>
      <c r="HQ207" s="15"/>
      <c r="HR207" s="15"/>
      <c r="HS207" s="15"/>
      <c r="HT207" s="15"/>
      <c r="HU207" s="15"/>
      <c r="HX207" s="15"/>
      <c r="HY207" s="15"/>
      <c r="HZ207" s="15"/>
      <c r="IA207" s="15"/>
      <c r="IB207" s="15"/>
      <c r="IC207" s="15"/>
      <c r="ID207" s="15"/>
      <c r="IE207" s="15"/>
      <c r="IH207" s="15"/>
      <c r="II207" s="15"/>
      <c r="IJ207" s="15"/>
      <c r="IK207" s="15"/>
      <c r="IL207" s="15"/>
      <c r="IM207" s="15"/>
      <c r="IN207" s="15"/>
      <c r="IO207" s="15"/>
      <c r="IR207" s="15"/>
      <c r="IS207" s="15"/>
      <c r="IT207" s="15"/>
      <c r="IU207" s="15"/>
      <c r="IV207" s="15"/>
      <c r="IW207" s="15"/>
      <c r="IX207" s="15"/>
      <c r="IY207" s="15"/>
      <c r="JB207" s="15"/>
      <c r="JC207" s="15"/>
      <c r="JD207" s="15"/>
      <c r="JE207" s="15"/>
      <c r="JF207" s="15"/>
      <c r="JG207" s="15"/>
      <c r="JH207" s="15"/>
      <c r="JI207" s="15"/>
      <c r="JL207" s="15"/>
      <c r="JM207" s="15"/>
      <c r="JN207" s="15"/>
      <c r="JO207" s="15"/>
      <c r="JP207" s="15"/>
      <c r="JQ207" s="15"/>
      <c r="JR207" s="15"/>
      <c r="JS207" s="15"/>
      <c r="JV207" s="15"/>
      <c r="JW207" s="15"/>
      <c r="JX207" s="15"/>
      <c r="JY207" s="15"/>
      <c r="JZ207" s="15"/>
      <c r="KA207" s="15"/>
      <c r="KB207" s="15"/>
      <c r="KC207" s="15"/>
      <c r="KF207" s="15"/>
      <c r="KG207" s="15"/>
      <c r="KH207" s="15"/>
      <c r="KI207" s="15"/>
      <c r="KJ207" s="15"/>
      <c r="KK207" s="15"/>
      <c r="KL207" s="15"/>
      <c r="KM207" s="15"/>
      <c r="KP207" s="15"/>
      <c r="KQ207" s="15"/>
      <c r="KR207" s="15"/>
      <c r="KS207" s="15"/>
      <c r="KT207" s="15"/>
      <c r="KU207" s="15"/>
      <c r="KV207" s="15"/>
      <c r="KW207" s="15"/>
      <c r="KZ207" s="15"/>
      <c r="LA207" s="15"/>
    </row>
    <row r="208" spans="1:313" x14ac:dyDescent="0.25">
      <c r="D208" s="15"/>
      <c r="E208" s="15"/>
      <c r="F208" s="15"/>
      <c r="G208" s="15"/>
      <c r="H208" s="15"/>
      <c r="I208" s="15"/>
      <c r="L208" s="15"/>
      <c r="M208" s="15"/>
      <c r="N208" s="15"/>
      <c r="O208" s="15"/>
      <c r="P208" s="15"/>
      <c r="Q208" s="15"/>
      <c r="R208" s="15"/>
      <c r="S208" s="15"/>
      <c r="V208" s="15"/>
      <c r="W208" s="15"/>
      <c r="X208" s="15"/>
      <c r="Y208" s="15"/>
      <c r="Z208" s="15"/>
      <c r="AA208" s="15"/>
      <c r="AB208" s="15"/>
      <c r="AC208" s="15"/>
      <c r="AF208" s="15"/>
      <c r="AG208" s="15"/>
      <c r="AH208" s="15"/>
      <c r="AI208" s="15"/>
      <c r="AJ208" s="15"/>
      <c r="AK208" s="15"/>
      <c r="AL208" s="15"/>
      <c r="AM208" s="15"/>
      <c r="AP208" s="15"/>
      <c r="AQ208" s="15"/>
      <c r="AR208" s="15"/>
      <c r="AS208" s="15"/>
      <c r="AT208" s="15"/>
      <c r="AU208" s="15"/>
      <c r="AV208" s="15"/>
      <c r="AW208" s="15"/>
      <c r="AZ208" s="15"/>
      <c r="BA208" s="15"/>
      <c r="BB208" s="15"/>
      <c r="BC208" s="15"/>
      <c r="BD208" s="15"/>
      <c r="BE208" s="15"/>
      <c r="BF208" s="15"/>
      <c r="BG208" s="15"/>
      <c r="BJ208" s="15"/>
      <c r="BK208" s="15"/>
      <c r="BL208" s="15"/>
      <c r="BM208" s="15"/>
      <c r="BN208" s="15"/>
      <c r="BO208" s="15"/>
      <c r="BP208" s="15"/>
      <c r="BQ208" s="15"/>
      <c r="BT208" s="15"/>
      <c r="BU208" s="15"/>
      <c r="BV208" s="15"/>
      <c r="BW208" s="15"/>
      <c r="BX208" s="15"/>
      <c r="BY208" s="15"/>
      <c r="BZ208" s="15"/>
      <c r="CA208" s="15"/>
      <c r="CD208" s="15"/>
      <c r="CE208" s="15"/>
      <c r="CF208" s="15"/>
      <c r="CG208" s="15"/>
      <c r="CH208" s="15"/>
      <c r="CI208" s="15"/>
      <c r="CJ208" s="15"/>
      <c r="CK208" s="15"/>
      <c r="CN208" s="15"/>
      <c r="CO208" s="15"/>
      <c r="CP208" s="15"/>
      <c r="CQ208" s="15"/>
      <c r="CR208" s="15"/>
      <c r="CS208" s="15"/>
      <c r="CT208" s="15"/>
      <c r="CU208" s="15"/>
      <c r="CX208" s="15"/>
      <c r="CY208" s="15"/>
      <c r="CZ208" s="15"/>
      <c r="DA208" s="15"/>
      <c r="DB208" s="15"/>
      <c r="DC208" s="15"/>
      <c r="DD208" s="15"/>
      <c r="DE208" s="15"/>
      <c r="DH208" s="15"/>
      <c r="DI208" s="15"/>
      <c r="DJ208" s="15"/>
      <c r="DK208" s="15"/>
      <c r="DL208" s="15"/>
      <c r="DM208" s="15"/>
      <c r="DN208" s="15"/>
      <c r="DO208" s="15"/>
      <c r="DR208" s="15"/>
      <c r="DS208" s="15"/>
      <c r="DT208" s="15"/>
      <c r="DU208" s="15"/>
      <c r="DV208" s="15"/>
      <c r="DW208" s="15"/>
      <c r="DX208" s="15"/>
      <c r="DY208" s="15"/>
      <c r="EB208" s="15"/>
      <c r="EC208" s="15"/>
      <c r="ED208" s="15"/>
      <c r="EE208" s="15"/>
      <c r="EF208" s="15"/>
      <c r="EG208" s="15"/>
      <c r="EH208" s="15"/>
      <c r="EI208" s="15"/>
      <c r="EL208" s="15"/>
      <c r="EM208" s="15"/>
      <c r="EN208" s="15"/>
      <c r="EO208" s="15"/>
      <c r="EP208" s="15"/>
      <c r="EQ208" s="15"/>
      <c r="ER208" s="15"/>
      <c r="ES208" s="15"/>
      <c r="EV208" s="15"/>
      <c r="EW208" s="15"/>
      <c r="EX208" s="15"/>
      <c r="EY208" s="15"/>
      <c r="EZ208" s="15"/>
      <c r="FA208" s="15"/>
      <c r="FB208" s="15"/>
      <c r="FC208" s="15"/>
      <c r="FF208" s="15"/>
      <c r="FG208" s="15"/>
      <c r="FH208" s="15"/>
      <c r="FI208" s="15"/>
      <c r="FJ208" s="15"/>
      <c r="FK208" s="15"/>
      <c r="FL208" s="15"/>
      <c r="FM208" s="15"/>
      <c r="FP208" s="15"/>
      <c r="FQ208" s="15"/>
      <c r="FR208" s="15"/>
      <c r="FS208" s="15"/>
      <c r="FT208" s="15"/>
      <c r="FU208" s="15"/>
      <c r="FV208" s="15"/>
      <c r="FW208" s="15"/>
      <c r="FZ208" s="15"/>
      <c r="GA208" s="15"/>
      <c r="GB208" s="15"/>
      <c r="GC208" s="15"/>
      <c r="GD208" s="15"/>
      <c r="GE208" s="15"/>
      <c r="GF208" s="15"/>
      <c r="GG208" s="15"/>
      <c r="GJ208" s="15"/>
      <c r="GK208" s="15"/>
      <c r="GL208" s="15"/>
      <c r="GM208" s="15"/>
      <c r="GN208" s="15"/>
      <c r="GO208" s="15"/>
      <c r="GP208" s="15"/>
      <c r="GQ208" s="15"/>
      <c r="GT208" s="15"/>
      <c r="GU208" s="15"/>
      <c r="GV208" s="15"/>
      <c r="GW208" s="15"/>
      <c r="GX208" s="15"/>
      <c r="GY208" s="15"/>
      <c r="GZ208" s="15"/>
      <c r="HA208" s="15"/>
      <c r="HD208" s="15"/>
      <c r="HE208" s="15"/>
      <c r="HF208" s="15"/>
      <c r="HG208" s="15"/>
      <c r="HH208" s="15"/>
      <c r="HI208" s="15"/>
      <c r="HJ208" s="15"/>
      <c r="HK208" s="15"/>
      <c r="HN208" s="15"/>
      <c r="HO208" s="15"/>
      <c r="HP208" s="15"/>
      <c r="HQ208" s="15"/>
      <c r="HR208" s="15"/>
      <c r="HS208" s="15"/>
      <c r="HT208" s="15"/>
      <c r="HU208" s="15"/>
      <c r="HX208" s="15"/>
      <c r="HY208" s="15"/>
      <c r="HZ208" s="15"/>
      <c r="IA208" s="15"/>
      <c r="IB208" s="15"/>
      <c r="IC208" s="15"/>
      <c r="ID208" s="15"/>
      <c r="IE208" s="15"/>
      <c r="IH208" s="15"/>
      <c r="II208" s="15"/>
      <c r="IJ208" s="15"/>
      <c r="IK208" s="15"/>
      <c r="IL208" s="15"/>
      <c r="IM208" s="15"/>
      <c r="IN208" s="15"/>
      <c r="IO208" s="15"/>
      <c r="IR208" s="15"/>
      <c r="IS208" s="15"/>
      <c r="IT208" s="15"/>
      <c r="IU208" s="15"/>
      <c r="IV208" s="15"/>
      <c r="IW208" s="15"/>
      <c r="IX208" s="15"/>
      <c r="IY208" s="15"/>
      <c r="JB208" s="15"/>
      <c r="JC208" s="15"/>
      <c r="JD208" s="15"/>
      <c r="JE208" s="15"/>
      <c r="JF208" s="15"/>
      <c r="JG208" s="15"/>
      <c r="JH208" s="15"/>
      <c r="JI208" s="15"/>
      <c r="JL208" s="15"/>
      <c r="JM208" s="15"/>
      <c r="JN208" s="15"/>
      <c r="JO208" s="15"/>
      <c r="JP208" s="15"/>
      <c r="JQ208" s="15"/>
      <c r="JR208" s="15"/>
      <c r="JS208" s="15"/>
      <c r="JV208" s="15"/>
      <c r="JW208" s="15"/>
      <c r="JX208" s="15"/>
      <c r="JY208" s="15"/>
      <c r="JZ208" s="15"/>
      <c r="KA208" s="15"/>
      <c r="KB208" s="15"/>
      <c r="KC208" s="15"/>
      <c r="KF208" s="15"/>
      <c r="KG208" s="15"/>
      <c r="KH208" s="15"/>
      <c r="KI208" s="15"/>
      <c r="KJ208" s="15"/>
      <c r="KK208" s="15"/>
      <c r="KL208" s="15"/>
      <c r="KM208" s="15"/>
      <c r="KP208" s="15"/>
      <c r="KQ208" s="15"/>
      <c r="KR208" s="15"/>
      <c r="KS208" s="15"/>
      <c r="KT208" s="15"/>
      <c r="KU208" s="15"/>
      <c r="KV208" s="15"/>
      <c r="KW208" s="15"/>
      <c r="KZ208" s="15"/>
      <c r="LA208" s="15"/>
    </row>
    <row r="209" spans="4:313" x14ac:dyDescent="0.25">
      <c r="D209" s="15"/>
      <c r="E209" s="15"/>
      <c r="F209" s="15"/>
      <c r="G209" s="15"/>
      <c r="H209" s="15"/>
      <c r="I209" s="15"/>
      <c r="L209" s="15"/>
      <c r="M209" s="15"/>
      <c r="N209" s="15"/>
      <c r="O209" s="15"/>
      <c r="P209" s="15"/>
      <c r="Q209" s="15"/>
      <c r="R209" s="15"/>
      <c r="S209" s="15"/>
      <c r="V209" s="15"/>
      <c r="W209" s="15"/>
      <c r="X209" s="15"/>
      <c r="Y209" s="15"/>
      <c r="Z209" s="15"/>
      <c r="AA209" s="15"/>
      <c r="AB209" s="15"/>
      <c r="AC209" s="15"/>
      <c r="AF209" s="15"/>
      <c r="AG209" s="15"/>
      <c r="AH209" s="15"/>
      <c r="AI209" s="15"/>
      <c r="AJ209" s="15"/>
      <c r="AK209" s="15"/>
      <c r="AL209" s="15"/>
      <c r="AM209" s="15"/>
      <c r="AP209" s="15"/>
      <c r="AQ209" s="15"/>
      <c r="AR209" s="15"/>
      <c r="AS209" s="15"/>
      <c r="AT209" s="15"/>
      <c r="AU209" s="15"/>
      <c r="AV209" s="15"/>
      <c r="AW209" s="15"/>
      <c r="AZ209" s="15"/>
      <c r="BA209" s="15"/>
      <c r="BB209" s="15"/>
      <c r="BC209" s="15"/>
      <c r="BD209" s="15"/>
      <c r="BE209" s="15"/>
      <c r="BF209" s="15"/>
      <c r="BG209" s="15"/>
      <c r="BJ209" s="15"/>
      <c r="BK209" s="15"/>
      <c r="BL209" s="15"/>
      <c r="BM209" s="15"/>
      <c r="BN209" s="15"/>
      <c r="BO209" s="15"/>
      <c r="BP209" s="15"/>
      <c r="BQ209" s="15"/>
      <c r="BT209" s="15"/>
      <c r="BU209" s="15"/>
      <c r="BV209" s="15"/>
      <c r="BW209" s="15"/>
      <c r="BX209" s="15"/>
      <c r="BY209" s="15"/>
      <c r="BZ209" s="15"/>
      <c r="CA209" s="15"/>
      <c r="CD209" s="15"/>
      <c r="CE209" s="15"/>
      <c r="CF209" s="15"/>
      <c r="CG209" s="15"/>
      <c r="CH209" s="15"/>
      <c r="CI209" s="15"/>
      <c r="CJ209" s="15"/>
      <c r="CK209" s="15"/>
      <c r="CN209" s="15"/>
      <c r="CO209" s="15"/>
      <c r="CP209" s="15"/>
      <c r="CQ209" s="15"/>
      <c r="CR209" s="15"/>
      <c r="CS209" s="15"/>
      <c r="CT209" s="15"/>
      <c r="CU209" s="15"/>
      <c r="CX209" s="15"/>
      <c r="CY209" s="15"/>
      <c r="CZ209" s="15"/>
      <c r="DA209" s="15"/>
      <c r="DB209" s="15"/>
      <c r="DC209" s="15"/>
      <c r="DD209" s="15"/>
      <c r="DE209" s="15"/>
      <c r="DH209" s="15"/>
      <c r="DI209" s="15"/>
      <c r="DJ209" s="15"/>
      <c r="DK209" s="15"/>
      <c r="DL209" s="15"/>
      <c r="DM209" s="15"/>
      <c r="DN209" s="15"/>
      <c r="DO209" s="15"/>
      <c r="DR209" s="15"/>
      <c r="DS209" s="15"/>
      <c r="DT209" s="15"/>
      <c r="DU209" s="15"/>
      <c r="DV209" s="15"/>
      <c r="DW209" s="15"/>
      <c r="DX209" s="15"/>
      <c r="DY209" s="15"/>
      <c r="EB209" s="15"/>
      <c r="EC209" s="15"/>
      <c r="ED209" s="15"/>
      <c r="EE209" s="15"/>
      <c r="EF209" s="15"/>
      <c r="EG209" s="15"/>
      <c r="EH209" s="15"/>
      <c r="EI209" s="15"/>
      <c r="EL209" s="15"/>
      <c r="EM209" s="15"/>
      <c r="EN209" s="15"/>
      <c r="EO209" s="15"/>
      <c r="EP209" s="15"/>
      <c r="EQ209" s="15"/>
      <c r="ER209" s="15"/>
      <c r="ES209" s="15"/>
      <c r="EV209" s="15"/>
      <c r="EW209" s="15"/>
      <c r="EX209" s="15"/>
      <c r="EY209" s="15"/>
      <c r="EZ209" s="15"/>
      <c r="FA209" s="15"/>
      <c r="FB209" s="15"/>
      <c r="FC209" s="15"/>
      <c r="FF209" s="15"/>
      <c r="FG209" s="15"/>
      <c r="FH209" s="15"/>
      <c r="FI209" s="15"/>
      <c r="FJ209" s="15"/>
      <c r="FK209" s="15"/>
      <c r="FL209" s="15"/>
      <c r="FM209" s="15"/>
      <c r="FP209" s="15"/>
      <c r="FQ209" s="15"/>
      <c r="FR209" s="15"/>
      <c r="FS209" s="15"/>
      <c r="FT209" s="15"/>
      <c r="FU209" s="15"/>
      <c r="FV209" s="15"/>
      <c r="FW209" s="15"/>
      <c r="FZ209" s="15"/>
      <c r="GA209" s="15"/>
      <c r="GB209" s="15"/>
      <c r="GC209" s="15"/>
      <c r="GD209" s="15"/>
      <c r="GE209" s="15"/>
      <c r="GF209" s="15"/>
      <c r="GG209" s="15"/>
      <c r="GJ209" s="15"/>
      <c r="GK209" s="15"/>
      <c r="GL209" s="15"/>
      <c r="GM209" s="15"/>
      <c r="GN209" s="15"/>
      <c r="GO209" s="15"/>
      <c r="GP209" s="15"/>
      <c r="GQ209" s="15"/>
      <c r="GT209" s="15"/>
      <c r="GU209" s="15"/>
      <c r="GV209" s="15"/>
      <c r="GW209" s="15"/>
      <c r="GX209" s="15"/>
      <c r="GY209" s="15"/>
      <c r="GZ209" s="15"/>
      <c r="HA209" s="15"/>
      <c r="HD209" s="15"/>
      <c r="HE209" s="15"/>
      <c r="HF209" s="15"/>
      <c r="HG209" s="15"/>
      <c r="HH209" s="15"/>
      <c r="HI209" s="15"/>
      <c r="HJ209" s="15"/>
      <c r="HK209" s="15"/>
      <c r="HN209" s="15"/>
      <c r="HO209" s="15"/>
      <c r="HP209" s="15"/>
      <c r="HQ209" s="15"/>
      <c r="HR209" s="15"/>
      <c r="HS209" s="15"/>
      <c r="HT209" s="15"/>
      <c r="HU209" s="15"/>
      <c r="HX209" s="15"/>
      <c r="HY209" s="15"/>
      <c r="HZ209" s="15"/>
      <c r="IA209" s="15"/>
      <c r="IB209" s="15"/>
      <c r="IC209" s="15"/>
      <c r="ID209" s="15"/>
      <c r="IE209" s="15"/>
      <c r="IH209" s="15"/>
      <c r="II209" s="15"/>
      <c r="IJ209" s="15"/>
      <c r="IK209" s="15"/>
      <c r="IL209" s="15"/>
      <c r="IM209" s="15"/>
      <c r="IN209" s="15"/>
      <c r="IO209" s="15"/>
      <c r="IR209" s="15"/>
      <c r="IS209" s="15"/>
      <c r="IT209" s="15"/>
      <c r="IU209" s="15"/>
      <c r="IV209" s="15"/>
      <c r="IW209" s="15"/>
      <c r="IX209" s="15"/>
      <c r="IY209" s="15"/>
      <c r="JB209" s="15"/>
      <c r="JC209" s="15"/>
      <c r="JD209" s="15"/>
      <c r="JE209" s="15"/>
      <c r="JF209" s="15"/>
      <c r="JG209" s="15"/>
      <c r="JH209" s="15"/>
      <c r="JI209" s="15"/>
      <c r="JL209" s="15"/>
      <c r="JM209" s="15"/>
      <c r="JN209" s="15"/>
      <c r="JO209" s="15"/>
      <c r="JP209" s="15"/>
      <c r="JQ209" s="15"/>
      <c r="JR209" s="15"/>
      <c r="JS209" s="15"/>
      <c r="JV209" s="15"/>
      <c r="JW209" s="15"/>
      <c r="JX209" s="15"/>
      <c r="JY209" s="15"/>
      <c r="JZ209" s="15"/>
      <c r="KA209" s="15"/>
      <c r="KB209" s="15"/>
      <c r="KC209" s="15"/>
      <c r="KF209" s="15"/>
      <c r="KG209" s="15"/>
      <c r="KH209" s="15"/>
      <c r="KI209" s="15"/>
      <c r="KJ209" s="15"/>
      <c r="KK209" s="15"/>
      <c r="KL209" s="15"/>
      <c r="KM209" s="15"/>
      <c r="KP209" s="15"/>
      <c r="KQ209" s="15"/>
      <c r="KR209" s="15"/>
      <c r="KS209" s="15"/>
      <c r="KT209" s="15"/>
      <c r="KU209" s="15"/>
      <c r="KV209" s="15"/>
      <c r="KW209" s="15"/>
      <c r="KZ209" s="15"/>
      <c r="LA209" s="15"/>
    </row>
    <row r="210" spans="4:313" x14ac:dyDescent="0.25">
      <c r="D210" s="15"/>
      <c r="E210" s="15"/>
      <c r="F210" s="15"/>
      <c r="G210" s="15"/>
      <c r="H210" s="15"/>
      <c r="I210" s="15"/>
      <c r="L210" s="15"/>
      <c r="M210" s="15"/>
      <c r="N210" s="15"/>
      <c r="O210" s="15"/>
      <c r="P210" s="15"/>
      <c r="Q210" s="15"/>
      <c r="R210" s="15"/>
      <c r="S210" s="15"/>
      <c r="V210" s="15"/>
      <c r="W210" s="15"/>
      <c r="X210" s="15"/>
      <c r="Y210" s="15"/>
      <c r="Z210" s="15"/>
      <c r="AA210" s="15"/>
      <c r="AB210" s="15"/>
      <c r="AC210" s="15"/>
      <c r="AF210" s="15"/>
      <c r="AG210" s="15"/>
      <c r="AH210" s="15"/>
      <c r="AI210" s="15"/>
      <c r="AJ210" s="15"/>
      <c r="AK210" s="15"/>
      <c r="AL210" s="15"/>
      <c r="AM210" s="15"/>
      <c r="AP210" s="15"/>
      <c r="AQ210" s="15"/>
      <c r="AR210" s="15"/>
      <c r="AS210" s="15"/>
      <c r="AT210" s="15"/>
      <c r="AU210" s="15"/>
      <c r="AV210" s="15"/>
      <c r="AW210" s="15"/>
      <c r="AZ210" s="15"/>
      <c r="BA210" s="15"/>
      <c r="BB210" s="15"/>
      <c r="BC210" s="15"/>
      <c r="BD210" s="15"/>
      <c r="BE210" s="15"/>
      <c r="BF210" s="15"/>
      <c r="BG210" s="15"/>
      <c r="BJ210" s="15"/>
      <c r="BK210" s="15"/>
      <c r="BL210" s="15"/>
      <c r="BM210" s="15"/>
      <c r="BN210" s="15"/>
      <c r="BO210" s="15"/>
      <c r="BP210" s="15"/>
      <c r="BQ210" s="15"/>
      <c r="BT210" s="15"/>
      <c r="BU210" s="15"/>
      <c r="BV210" s="15"/>
      <c r="BW210" s="15"/>
      <c r="BX210" s="15"/>
      <c r="BY210" s="15"/>
      <c r="BZ210" s="15"/>
      <c r="CA210" s="15"/>
      <c r="CD210" s="15"/>
      <c r="CE210" s="15"/>
      <c r="CF210" s="15"/>
      <c r="CG210" s="15"/>
      <c r="CH210" s="15"/>
      <c r="CI210" s="15"/>
      <c r="CJ210" s="15"/>
      <c r="CK210" s="15"/>
      <c r="CN210" s="15"/>
      <c r="CO210" s="15"/>
      <c r="CP210" s="15"/>
      <c r="CQ210" s="15"/>
      <c r="CR210" s="15"/>
      <c r="CS210" s="15"/>
      <c r="CT210" s="15"/>
      <c r="CU210" s="15"/>
      <c r="CX210" s="15"/>
      <c r="CY210" s="15"/>
      <c r="CZ210" s="15"/>
      <c r="DA210" s="15"/>
      <c r="DB210" s="15"/>
      <c r="DC210" s="15"/>
      <c r="DD210" s="15"/>
      <c r="DE210" s="15"/>
      <c r="DH210" s="15"/>
      <c r="DI210" s="15"/>
      <c r="DJ210" s="15"/>
      <c r="DK210" s="15"/>
      <c r="DL210" s="15"/>
      <c r="DM210" s="15"/>
      <c r="DN210" s="15"/>
      <c r="DO210" s="15"/>
      <c r="DR210" s="15"/>
      <c r="DS210" s="15"/>
      <c r="DT210" s="15"/>
      <c r="DU210" s="15"/>
      <c r="DV210" s="15"/>
      <c r="DW210" s="15"/>
      <c r="DX210" s="15"/>
      <c r="DY210" s="15"/>
      <c r="EB210" s="15"/>
      <c r="EC210" s="15"/>
      <c r="ED210" s="15"/>
      <c r="EE210" s="15"/>
      <c r="EF210" s="15"/>
      <c r="EG210" s="15"/>
      <c r="EH210" s="15"/>
      <c r="EI210" s="15"/>
      <c r="EL210" s="15"/>
      <c r="EM210" s="15"/>
      <c r="EN210" s="15"/>
      <c r="EO210" s="15"/>
      <c r="EP210" s="15"/>
      <c r="EQ210" s="15"/>
      <c r="ER210" s="15"/>
      <c r="ES210" s="15"/>
      <c r="EV210" s="15"/>
      <c r="EW210" s="15"/>
      <c r="EX210" s="15"/>
      <c r="EY210" s="15"/>
      <c r="EZ210" s="15"/>
      <c r="FA210" s="15"/>
      <c r="FB210" s="15"/>
      <c r="FC210" s="15"/>
      <c r="FF210" s="15"/>
      <c r="FG210" s="15"/>
      <c r="FH210" s="15"/>
      <c r="FI210" s="15"/>
      <c r="FJ210" s="15"/>
      <c r="FK210" s="15"/>
      <c r="FL210" s="15"/>
      <c r="FM210" s="15"/>
      <c r="FP210" s="15"/>
      <c r="FQ210" s="15"/>
      <c r="FR210" s="15"/>
      <c r="FS210" s="15"/>
      <c r="FT210" s="15"/>
      <c r="FU210" s="15"/>
      <c r="FV210" s="15"/>
      <c r="FW210" s="15"/>
      <c r="FZ210" s="15"/>
      <c r="GA210" s="15"/>
      <c r="GB210" s="15"/>
      <c r="GC210" s="15"/>
      <c r="GD210" s="15"/>
      <c r="GE210" s="15"/>
      <c r="GF210" s="15"/>
      <c r="GG210" s="15"/>
      <c r="GJ210" s="15"/>
      <c r="GK210" s="15"/>
      <c r="GL210" s="15"/>
      <c r="GM210" s="15"/>
      <c r="GN210" s="15"/>
      <c r="GO210" s="15"/>
      <c r="GP210" s="15"/>
      <c r="GQ210" s="15"/>
      <c r="GT210" s="15"/>
      <c r="GU210" s="15"/>
      <c r="GV210" s="15"/>
      <c r="GW210" s="15"/>
      <c r="GX210" s="15"/>
      <c r="GY210" s="15"/>
      <c r="GZ210" s="15"/>
      <c r="HA210" s="15"/>
      <c r="HD210" s="15"/>
      <c r="HE210" s="15"/>
      <c r="HF210" s="15"/>
      <c r="HG210" s="15"/>
      <c r="HH210" s="15"/>
      <c r="HI210" s="15"/>
      <c r="HJ210" s="15"/>
      <c r="HK210" s="15"/>
      <c r="HN210" s="15"/>
      <c r="HO210" s="15"/>
      <c r="HP210" s="15"/>
      <c r="HQ210" s="15"/>
      <c r="HR210" s="15"/>
      <c r="HS210" s="15"/>
      <c r="HT210" s="15"/>
      <c r="HU210" s="15"/>
      <c r="HX210" s="15"/>
      <c r="HY210" s="15"/>
      <c r="HZ210" s="15"/>
      <c r="IA210" s="15"/>
      <c r="IB210" s="15"/>
      <c r="IC210" s="15"/>
      <c r="ID210" s="15"/>
      <c r="IE210" s="15"/>
      <c r="IH210" s="15"/>
      <c r="II210" s="15"/>
      <c r="IJ210" s="15"/>
      <c r="IK210" s="15"/>
      <c r="IL210" s="15"/>
      <c r="IM210" s="15"/>
      <c r="IN210" s="15"/>
      <c r="IO210" s="15"/>
      <c r="IR210" s="15"/>
      <c r="IS210" s="15"/>
      <c r="IT210" s="15"/>
      <c r="IU210" s="15"/>
      <c r="IV210" s="15"/>
      <c r="IW210" s="15"/>
      <c r="IX210" s="15"/>
      <c r="IY210" s="15"/>
      <c r="JB210" s="15"/>
      <c r="JC210" s="15"/>
      <c r="JD210" s="15"/>
      <c r="JE210" s="15"/>
      <c r="JF210" s="15"/>
      <c r="JG210" s="15"/>
      <c r="JH210" s="15"/>
      <c r="JI210" s="15"/>
      <c r="JL210" s="15"/>
      <c r="JM210" s="15"/>
      <c r="JN210" s="15"/>
      <c r="JO210" s="15"/>
      <c r="JP210" s="15"/>
      <c r="JQ210" s="15"/>
      <c r="JR210" s="15"/>
      <c r="JS210" s="15"/>
      <c r="JV210" s="15"/>
      <c r="JW210" s="15"/>
      <c r="JX210" s="15"/>
      <c r="JY210" s="15"/>
      <c r="JZ210" s="15"/>
      <c r="KA210" s="15"/>
      <c r="KB210" s="15"/>
      <c r="KC210" s="15"/>
      <c r="KF210" s="15"/>
      <c r="KG210" s="15"/>
      <c r="KH210" s="15"/>
      <c r="KI210" s="15"/>
      <c r="KJ210" s="15"/>
      <c r="KK210" s="15"/>
      <c r="KL210" s="15"/>
      <c r="KM210" s="15"/>
      <c r="KP210" s="15"/>
      <c r="KQ210" s="15"/>
      <c r="KR210" s="15"/>
      <c r="KS210" s="15"/>
      <c r="KT210" s="15"/>
      <c r="KU210" s="15"/>
      <c r="KV210" s="15"/>
      <c r="KW210" s="15"/>
      <c r="KZ210" s="15"/>
      <c r="LA210" s="15"/>
    </row>
    <row r="211" spans="4:313" x14ac:dyDescent="0.25">
      <c r="D211" s="15"/>
      <c r="E211" s="15"/>
      <c r="F211" s="15"/>
      <c r="G211" s="15"/>
      <c r="H211" s="15"/>
      <c r="I211" s="15"/>
      <c r="L211" s="15"/>
      <c r="M211" s="15"/>
      <c r="N211" s="15"/>
      <c r="O211" s="15"/>
      <c r="P211" s="15"/>
      <c r="Q211" s="15"/>
      <c r="R211" s="15"/>
      <c r="S211" s="15"/>
      <c r="V211" s="15"/>
      <c r="W211" s="15"/>
      <c r="X211" s="15"/>
      <c r="Y211" s="15"/>
      <c r="Z211" s="15"/>
      <c r="AA211" s="15"/>
      <c r="AB211" s="15"/>
      <c r="AC211" s="15"/>
      <c r="AF211" s="15"/>
      <c r="AG211" s="15"/>
      <c r="AH211" s="15"/>
      <c r="AI211" s="15"/>
      <c r="AJ211" s="15"/>
      <c r="AK211" s="15"/>
      <c r="AL211" s="15"/>
      <c r="AM211" s="15"/>
      <c r="AP211" s="15"/>
      <c r="AQ211" s="15"/>
      <c r="AR211" s="15"/>
      <c r="AS211" s="15"/>
      <c r="AT211" s="15"/>
      <c r="AU211" s="15"/>
      <c r="AV211" s="15"/>
      <c r="AW211" s="15"/>
      <c r="AZ211" s="15"/>
      <c r="BA211" s="15"/>
      <c r="BB211" s="15"/>
      <c r="BC211" s="15"/>
      <c r="BD211" s="15"/>
      <c r="BE211" s="15"/>
      <c r="BF211" s="15"/>
      <c r="BG211" s="15"/>
      <c r="BJ211" s="15"/>
      <c r="BK211" s="15"/>
      <c r="BL211" s="15"/>
      <c r="BM211" s="15"/>
      <c r="BN211" s="15"/>
      <c r="BO211" s="15"/>
      <c r="BP211" s="15"/>
      <c r="BQ211" s="15"/>
      <c r="BT211" s="15"/>
      <c r="BU211" s="15"/>
      <c r="BV211" s="15"/>
      <c r="BW211" s="15"/>
      <c r="BX211" s="15"/>
      <c r="BY211" s="15"/>
      <c r="BZ211" s="15"/>
      <c r="CA211" s="15"/>
      <c r="CD211" s="15"/>
      <c r="CE211" s="15"/>
      <c r="CF211" s="15"/>
      <c r="CG211" s="15"/>
      <c r="CH211" s="15"/>
      <c r="CI211" s="15"/>
      <c r="CJ211" s="15"/>
      <c r="CK211" s="15"/>
      <c r="CN211" s="15"/>
      <c r="CO211" s="15"/>
      <c r="CP211" s="15"/>
      <c r="CQ211" s="15"/>
      <c r="CR211" s="15"/>
      <c r="CS211" s="15"/>
      <c r="CT211" s="15"/>
      <c r="CU211" s="15"/>
      <c r="CX211" s="15"/>
      <c r="CY211" s="15"/>
      <c r="CZ211" s="15"/>
      <c r="DA211" s="15"/>
      <c r="DB211" s="15"/>
      <c r="DC211" s="15"/>
      <c r="DD211" s="15"/>
      <c r="DE211" s="15"/>
      <c r="DH211" s="15"/>
      <c r="DI211" s="15"/>
      <c r="DJ211" s="15"/>
      <c r="DK211" s="15"/>
      <c r="DL211" s="15"/>
      <c r="DM211" s="15"/>
      <c r="DN211" s="15"/>
      <c r="DO211" s="15"/>
      <c r="DR211" s="15"/>
      <c r="DS211" s="15"/>
      <c r="DT211" s="15"/>
      <c r="DU211" s="15"/>
      <c r="DV211" s="15"/>
      <c r="DW211" s="15"/>
      <c r="DX211" s="15"/>
      <c r="DY211" s="15"/>
      <c r="EB211" s="15"/>
      <c r="EC211" s="15"/>
      <c r="ED211" s="15"/>
      <c r="EE211" s="15"/>
      <c r="EF211" s="15"/>
      <c r="EG211" s="15"/>
      <c r="EH211" s="15"/>
      <c r="EI211" s="15"/>
      <c r="EL211" s="15"/>
      <c r="EM211" s="15"/>
      <c r="EN211" s="15"/>
      <c r="EO211" s="15"/>
      <c r="EP211" s="15"/>
      <c r="EQ211" s="15"/>
      <c r="ER211" s="15"/>
      <c r="ES211" s="15"/>
      <c r="EV211" s="15"/>
      <c r="EW211" s="15"/>
      <c r="EX211" s="15"/>
      <c r="EY211" s="15"/>
      <c r="EZ211" s="15"/>
      <c r="FA211" s="15"/>
      <c r="FB211" s="15"/>
      <c r="FC211" s="15"/>
      <c r="FF211" s="15"/>
      <c r="FG211" s="15"/>
      <c r="FH211" s="15"/>
      <c r="FI211" s="15"/>
      <c r="FJ211" s="15"/>
      <c r="FK211" s="15"/>
      <c r="FL211" s="15"/>
      <c r="FM211" s="15"/>
      <c r="FP211" s="15"/>
      <c r="FQ211" s="15"/>
      <c r="FR211" s="15"/>
      <c r="FS211" s="15"/>
      <c r="FT211" s="15"/>
      <c r="FU211" s="15"/>
      <c r="FV211" s="15"/>
      <c r="FW211" s="15"/>
      <c r="FZ211" s="15"/>
      <c r="GA211" s="15"/>
      <c r="GB211" s="15"/>
      <c r="GC211" s="15"/>
      <c r="GD211" s="15"/>
      <c r="GE211" s="15"/>
      <c r="GF211" s="15"/>
      <c r="GG211" s="15"/>
      <c r="GJ211" s="15"/>
      <c r="GK211" s="15"/>
      <c r="GL211" s="15"/>
      <c r="GM211" s="15"/>
      <c r="GN211" s="15"/>
      <c r="GO211" s="15"/>
      <c r="GP211" s="15"/>
      <c r="GQ211" s="15"/>
      <c r="GT211" s="15"/>
      <c r="GU211" s="15"/>
      <c r="GV211" s="15"/>
      <c r="GW211" s="15"/>
      <c r="GX211" s="15"/>
      <c r="GY211" s="15"/>
      <c r="GZ211" s="15"/>
      <c r="HA211" s="15"/>
      <c r="HD211" s="15"/>
      <c r="HE211" s="15"/>
      <c r="HF211" s="15"/>
      <c r="HG211" s="15"/>
      <c r="HH211" s="15"/>
      <c r="HI211" s="15"/>
      <c r="HJ211" s="15"/>
      <c r="HK211" s="15"/>
      <c r="HN211" s="15"/>
      <c r="HO211" s="15"/>
      <c r="HP211" s="15"/>
      <c r="HQ211" s="15"/>
      <c r="HR211" s="15"/>
      <c r="HS211" s="15"/>
      <c r="HT211" s="15"/>
      <c r="HU211" s="15"/>
      <c r="HX211" s="15"/>
      <c r="HY211" s="15"/>
      <c r="HZ211" s="15"/>
      <c r="IA211" s="15"/>
      <c r="IB211" s="15"/>
      <c r="IC211" s="15"/>
      <c r="ID211" s="15"/>
      <c r="IE211" s="15"/>
      <c r="IH211" s="15"/>
      <c r="II211" s="15"/>
      <c r="IJ211" s="15"/>
      <c r="IK211" s="15"/>
      <c r="IL211" s="15"/>
      <c r="IM211" s="15"/>
      <c r="IN211" s="15"/>
      <c r="IO211" s="15"/>
      <c r="IR211" s="15"/>
      <c r="IS211" s="15"/>
      <c r="IT211" s="15"/>
      <c r="IU211" s="15"/>
      <c r="IV211" s="15"/>
      <c r="IW211" s="15"/>
      <c r="IX211" s="15"/>
      <c r="IY211" s="15"/>
      <c r="JB211" s="15"/>
      <c r="JC211" s="15"/>
      <c r="JD211" s="15"/>
      <c r="JE211" s="15"/>
      <c r="JF211" s="15"/>
      <c r="JG211" s="15"/>
      <c r="JH211" s="15"/>
      <c r="JI211" s="15"/>
      <c r="JL211" s="15"/>
      <c r="JM211" s="15"/>
      <c r="JN211" s="15"/>
      <c r="JO211" s="15"/>
      <c r="JP211" s="15"/>
      <c r="JQ211" s="15"/>
      <c r="JR211" s="15"/>
      <c r="JS211" s="15"/>
      <c r="JV211" s="15"/>
      <c r="JW211" s="15"/>
      <c r="JX211" s="15"/>
      <c r="JY211" s="15"/>
      <c r="JZ211" s="15"/>
      <c r="KA211" s="15"/>
      <c r="KB211" s="15"/>
      <c r="KC211" s="15"/>
      <c r="KF211" s="15"/>
      <c r="KG211" s="15"/>
      <c r="KH211" s="15"/>
      <c r="KI211" s="15"/>
      <c r="KJ211" s="15"/>
      <c r="KK211" s="15"/>
      <c r="KL211" s="15"/>
      <c r="KM211" s="15"/>
      <c r="KP211" s="15"/>
      <c r="KQ211" s="15"/>
      <c r="KR211" s="15"/>
      <c r="KS211" s="15"/>
      <c r="KT211" s="15"/>
      <c r="KU211" s="15"/>
      <c r="KV211" s="15"/>
      <c r="KW211" s="15"/>
      <c r="KZ211" s="15"/>
      <c r="LA211" s="15"/>
    </row>
    <row r="212" spans="4:313" x14ac:dyDescent="0.25">
      <c r="D212" s="15"/>
      <c r="E212" s="15"/>
      <c r="F212" s="15"/>
      <c r="G212" s="15"/>
      <c r="H212" s="15"/>
      <c r="I212" s="15"/>
      <c r="L212" s="15"/>
      <c r="M212" s="15"/>
      <c r="N212" s="15"/>
      <c r="O212" s="15"/>
      <c r="P212" s="15"/>
      <c r="Q212" s="15"/>
      <c r="R212" s="15"/>
      <c r="S212" s="15"/>
      <c r="V212" s="15"/>
      <c r="W212" s="15"/>
      <c r="X212" s="15"/>
      <c r="Y212" s="15"/>
      <c r="Z212" s="15"/>
      <c r="AA212" s="15"/>
      <c r="AB212" s="15"/>
      <c r="AC212" s="15"/>
      <c r="AF212" s="15"/>
      <c r="AG212" s="15"/>
      <c r="AH212" s="15"/>
      <c r="AI212" s="15"/>
      <c r="AJ212" s="15"/>
      <c r="AK212" s="15"/>
      <c r="AL212" s="15"/>
      <c r="AM212" s="15"/>
      <c r="AP212" s="15"/>
      <c r="AQ212" s="15"/>
      <c r="AR212" s="15"/>
      <c r="AS212" s="15"/>
      <c r="AT212" s="15"/>
      <c r="AU212" s="15"/>
      <c r="AV212" s="15"/>
      <c r="AW212" s="15"/>
      <c r="AZ212" s="15"/>
      <c r="BA212" s="15"/>
      <c r="BB212" s="15"/>
      <c r="BC212" s="15"/>
      <c r="BD212" s="15"/>
      <c r="BE212" s="15"/>
      <c r="BF212" s="15"/>
      <c r="BG212" s="15"/>
      <c r="BJ212" s="15"/>
      <c r="BK212" s="15"/>
      <c r="BL212" s="15"/>
      <c r="BM212" s="15"/>
      <c r="BN212" s="15"/>
      <c r="BO212" s="15"/>
      <c r="BP212" s="15"/>
      <c r="BQ212" s="15"/>
      <c r="BT212" s="15"/>
      <c r="BU212" s="15"/>
      <c r="BV212" s="15"/>
      <c r="BW212" s="15"/>
      <c r="BX212" s="15"/>
      <c r="BY212" s="15"/>
      <c r="BZ212" s="15"/>
      <c r="CA212" s="15"/>
      <c r="CD212" s="15"/>
      <c r="CE212" s="15"/>
      <c r="CF212" s="15"/>
      <c r="CG212" s="15"/>
      <c r="CH212" s="15"/>
      <c r="CI212" s="15"/>
      <c r="CJ212" s="15"/>
      <c r="CK212" s="15"/>
      <c r="CN212" s="15"/>
      <c r="CO212" s="15"/>
      <c r="CP212" s="15"/>
      <c r="CQ212" s="15"/>
      <c r="CR212" s="15"/>
      <c r="CS212" s="15"/>
      <c r="CT212" s="15"/>
      <c r="CU212" s="15"/>
      <c r="CX212" s="15"/>
      <c r="CY212" s="15"/>
      <c r="CZ212" s="15"/>
      <c r="DA212" s="15"/>
      <c r="DB212" s="15"/>
      <c r="DC212" s="15"/>
      <c r="DD212" s="15"/>
      <c r="DE212" s="15"/>
      <c r="DH212" s="15"/>
      <c r="DI212" s="15"/>
      <c r="DJ212" s="15"/>
      <c r="DK212" s="15"/>
      <c r="DL212" s="15"/>
      <c r="DM212" s="15"/>
      <c r="DN212" s="15"/>
      <c r="DO212" s="15"/>
      <c r="DR212" s="15"/>
      <c r="DS212" s="15"/>
      <c r="DT212" s="15"/>
      <c r="DU212" s="15"/>
      <c r="DV212" s="15"/>
      <c r="DW212" s="15"/>
      <c r="DX212" s="15"/>
      <c r="DY212" s="15"/>
      <c r="EB212" s="15"/>
      <c r="EC212" s="15"/>
      <c r="ED212" s="15"/>
      <c r="EE212" s="15"/>
      <c r="EF212" s="15"/>
      <c r="EG212" s="15"/>
      <c r="EH212" s="15"/>
      <c r="EI212" s="15"/>
      <c r="EL212" s="15"/>
      <c r="EM212" s="15"/>
      <c r="EN212" s="15"/>
      <c r="EO212" s="15"/>
      <c r="EP212" s="15"/>
      <c r="EQ212" s="15"/>
      <c r="ER212" s="15"/>
      <c r="ES212" s="15"/>
      <c r="EV212" s="15"/>
      <c r="EW212" s="15"/>
      <c r="EX212" s="15"/>
      <c r="EY212" s="15"/>
      <c r="EZ212" s="15"/>
      <c r="FA212" s="15"/>
      <c r="FB212" s="15"/>
      <c r="FC212" s="15"/>
      <c r="FF212" s="15"/>
      <c r="FG212" s="15"/>
      <c r="FH212" s="15"/>
      <c r="FI212" s="15"/>
      <c r="FJ212" s="15"/>
      <c r="FK212" s="15"/>
      <c r="FL212" s="15"/>
      <c r="FM212" s="15"/>
      <c r="FP212" s="15"/>
      <c r="FQ212" s="15"/>
      <c r="FR212" s="15"/>
      <c r="FS212" s="15"/>
      <c r="FT212" s="15"/>
      <c r="FU212" s="15"/>
      <c r="FV212" s="15"/>
      <c r="FW212" s="15"/>
      <c r="FZ212" s="15"/>
      <c r="GA212" s="15"/>
      <c r="GB212" s="15"/>
      <c r="GC212" s="15"/>
      <c r="GD212" s="15"/>
      <c r="GE212" s="15"/>
      <c r="GF212" s="15"/>
      <c r="GG212" s="15"/>
      <c r="GJ212" s="15"/>
      <c r="GK212" s="15"/>
      <c r="GL212" s="15"/>
      <c r="GM212" s="15"/>
      <c r="GN212" s="15"/>
      <c r="GO212" s="15"/>
      <c r="GP212" s="15"/>
      <c r="GQ212" s="15"/>
      <c r="GT212" s="15"/>
      <c r="GU212" s="15"/>
      <c r="GV212" s="15"/>
      <c r="GW212" s="15"/>
      <c r="GX212" s="15"/>
      <c r="GY212" s="15"/>
      <c r="GZ212" s="15"/>
      <c r="HA212" s="15"/>
      <c r="HD212" s="15"/>
      <c r="HE212" s="15"/>
      <c r="HF212" s="15"/>
      <c r="HG212" s="15"/>
      <c r="HH212" s="15"/>
      <c r="HI212" s="15"/>
      <c r="HJ212" s="15"/>
      <c r="HK212" s="15"/>
      <c r="HN212" s="15"/>
      <c r="HO212" s="15"/>
      <c r="HP212" s="15"/>
      <c r="HQ212" s="15"/>
      <c r="HR212" s="15"/>
      <c r="HS212" s="15"/>
      <c r="HT212" s="15"/>
      <c r="HU212" s="15"/>
      <c r="HX212" s="15"/>
      <c r="HY212" s="15"/>
      <c r="HZ212" s="15"/>
      <c r="IA212" s="15"/>
      <c r="IB212" s="15"/>
      <c r="IC212" s="15"/>
      <c r="ID212" s="15"/>
      <c r="IE212" s="15"/>
      <c r="IH212" s="15"/>
      <c r="II212" s="15"/>
      <c r="IJ212" s="15"/>
      <c r="IK212" s="15"/>
      <c r="IL212" s="15"/>
      <c r="IM212" s="15"/>
      <c r="IN212" s="15"/>
      <c r="IO212" s="15"/>
      <c r="IR212" s="15"/>
      <c r="IS212" s="15"/>
      <c r="IT212" s="15"/>
      <c r="IU212" s="15"/>
      <c r="IV212" s="15"/>
      <c r="IW212" s="15"/>
      <c r="IX212" s="15"/>
      <c r="IY212" s="15"/>
      <c r="JB212" s="15"/>
      <c r="JC212" s="15"/>
      <c r="JD212" s="15"/>
      <c r="JE212" s="15"/>
      <c r="JF212" s="15"/>
      <c r="JG212" s="15"/>
      <c r="JH212" s="15"/>
      <c r="JI212" s="15"/>
      <c r="JL212" s="15"/>
      <c r="JM212" s="15"/>
      <c r="JN212" s="15"/>
      <c r="JO212" s="15"/>
      <c r="JP212" s="15"/>
      <c r="JQ212" s="15"/>
      <c r="JR212" s="15"/>
      <c r="JS212" s="15"/>
      <c r="JV212" s="15"/>
      <c r="JW212" s="15"/>
      <c r="JX212" s="15"/>
      <c r="JY212" s="15"/>
      <c r="JZ212" s="15"/>
      <c r="KA212" s="15"/>
      <c r="KB212" s="15"/>
      <c r="KC212" s="15"/>
      <c r="KF212" s="15"/>
      <c r="KG212" s="15"/>
      <c r="KH212" s="15"/>
      <c r="KI212" s="15"/>
      <c r="KJ212" s="15"/>
      <c r="KK212" s="15"/>
      <c r="KL212" s="15"/>
      <c r="KM212" s="15"/>
      <c r="KP212" s="15"/>
      <c r="KQ212" s="15"/>
      <c r="KR212" s="15"/>
      <c r="KS212" s="15"/>
      <c r="KT212" s="15"/>
      <c r="KU212" s="15"/>
      <c r="KV212" s="15"/>
      <c r="KW212" s="15"/>
      <c r="KZ212" s="15"/>
      <c r="LA212" s="15"/>
    </row>
    <row r="213" spans="4:313" x14ac:dyDescent="0.25">
      <c r="D213" s="15"/>
      <c r="E213" s="15"/>
      <c r="F213" s="15"/>
      <c r="G213" s="15"/>
      <c r="H213" s="15"/>
      <c r="I213" s="15"/>
      <c r="L213" s="15"/>
      <c r="M213" s="15"/>
      <c r="N213" s="15"/>
      <c r="O213" s="15"/>
      <c r="P213" s="15"/>
      <c r="Q213" s="15"/>
      <c r="R213" s="15"/>
      <c r="S213" s="15"/>
      <c r="V213" s="15"/>
      <c r="W213" s="15"/>
      <c r="X213" s="15"/>
      <c r="Y213" s="15"/>
      <c r="Z213" s="15"/>
      <c r="AA213" s="15"/>
      <c r="AB213" s="15"/>
      <c r="AC213" s="15"/>
      <c r="AF213" s="15"/>
      <c r="AG213" s="15"/>
      <c r="AH213" s="15"/>
      <c r="AI213" s="15"/>
      <c r="AJ213" s="15"/>
      <c r="AK213" s="15"/>
      <c r="AL213" s="15"/>
      <c r="AM213" s="15"/>
      <c r="AP213" s="15"/>
      <c r="AQ213" s="15"/>
      <c r="AR213" s="15"/>
      <c r="AS213" s="15"/>
      <c r="AT213" s="15"/>
      <c r="AU213" s="15"/>
      <c r="AV213" s="15"/>
      <c r="AW213" s="15"/>
      <c r="AZ213" s="15"/>
      <c r="BA213" s="15"/>
      <c r="BB213" s="15"/>
      <c r="BC213" s="15"/>
      <c r="BD213" s="15"/>
      <c r="BE213" s="15"/>
      <c r="BF213" s="15"/>
      <c r="BG213" s="15"/>
      <c r="BJ213" s="15"/>
      <c r="BK213" s="15"/>
      <c r="BL213" s="15"/>
      <c r="BM213" s="15"/>
      <c r="BN213" s="15"/>
      <c r="BO213" s="15"/>
      <c r="BP213" s="15"/>
      <c r="BQ213" s="15"/>
      <c r="BT213" s="15"/>
      <c r="BU213" s="15"/>
      <c r="BV213" s="15"/>
      <c r="BW213" s="15"/>
      <c r="BX213" s="15"/>
      <c r="BY213" s="15"/>
      <c r="BZ213" s="15"/>
      <c r="CA213" s="15"/>
      <c r="CD213" s="15"/>
      <c r="CE213" s="15"/>
      <c r="CF213" s="15"/>
      <c r="CG213" s="15"/>
      <c r="CH213" s="15"/>
      <c r="CI213" s="15"/>
      <c r="CJ213" s="15"/>
      <c r="CK213" s="15"/>
      <c r="CN213" s="15"/>
      <c r="CO213" s="15"/>
      <c r="CP213" s="15"/>
      <c r="CQ213" s="15"/>
      <c r="CR213" s="15"/>
      <c r="CS213" s="15"/>
      <c r="CT213" s="15"/>
      <c r="CU213" s="15"/>
      <c r="CX213" s="15"/>
      <c r="CY213" s="15"/>
      <c r="CZ213" s="15"/>
      <c r="DA213" s="15"/>
      <c r="DB213" s="15"/>
      <c r="DC213" s="15"/>
      <c r="DD213" s="15"/>
      <c r="DE213" s="15"/>
      <c r="DH213" s="15"/>
      <c r="DI213" s="15"/>
      <c r="DJ213" s="15"/>
      <c r="DK213" s="15"/>
      <c r="DL213" s="15"/>
      <c r="DM213" s="15"/>
      <c r="DN213" s="15"/>
      <c r="DO213" s="15"/>
      <c r="DR213" s="15"/>
      <c r="DS213" s="15"/>
      <c r="DT213" s="15"/>
      <c r="DU213" s="15"/>
      <c r="DV213" s="15"/>
      <c r="DW213" s="15"/>
      <c r="DX213" s="15"/>
      <c r="DY213" s="15"/>
      <c r="EB213" s="15"/>
      <c r="EC213" s="15"/>
      <c r="ED213" s="15"/>
      <c r="EE213" s="15"/>
      <c r="EF213" s="15"/>
      <c r="EG213" s="15"/>
      <c r="EH213" s="15"/>
      <c r="EI213" s="15"/>
      <c r="EL213" s="15"/>
      <c r="EM213" s="15"/>
      <c r="EN213" s="15"/>
      <c r="EO213" s="15"/>
      <c r="EP213" s="15"/>
      <c r="EQ213" s="15"/>
      <c r="ER213" s="15"/>
      <c r="ES213" s="15"/>
      <c r="EV213" s="15"/>
      <c r="EW213" s="15"/>
      <c r="EX213" s="15"/>
      <c r="EY213" s="15"/>
      <c r="EZ213" s="15"/>
      <c r="FA213" s="15"/>
      <c r="FB213" s="15"/>
      <c r="FC213" s="15"/>
      <c r="FF213" s="15"/>
      <c r="FG213" s="15"/>
      <c r="FH213" s="15"/>
      <c r="FI213" s="15"/>
      <c r="FJ213" s="15"/>
      <c r="FK213" s="15"/>
      <c r="FL213" s="15"/>
      <c r="FM213" s="15"/>
      <c r="FP213" s="15"/>
      <c r="FQ213" s="15"/>
      <c r="FR213" s="15"/>
      <c r="FS213" s="15"/>
      <c r="FT213" s="15"/>
      <c r="FU213" s="15"/>
      <c r="FV213" s="15"/>
      <c r="FW213" s="15"/>
      <c r="FZ213" s="15"/>
      <c r="GA213" s="15"/>
      <c r="GB213" s="15"/>
      <c r="GC213" s="15"/>
      <c r="GD213" s="15"/>
      <c r="GE213" s="15"/>
      <c r="GF213" s="15"/>
      <c r="GG213" s="15"/>
      <c r="GJ213" s="15"/>
      <c r="GK213" s="15"/>
      <c r="GL213" s="15"/>
      <c r="GM213" s="15"/>
      <c r="GN213" s="15"/>
      <c r="GO213" s="15"/>
      <c r="GP213" s="15"/>
      <c r="GQ213" s="15"/>
      <c r="GT213" s="15"/>
      <c r="GU213" s="15"/>
      <c r="GV213" s="15"/>
      <c r="GW213" s="15"/>
      <c r="GX213" s="15"/>
      <c r="GY213" s="15"/>
      <c r="GZ213" s="15"/>
      <c r="HA213" s="15"/>
      <c r="HD213" s="15"/>
      <c r="HE213" s="15"/>
      <c r="HF213" s="15"/>
      <c r="HG213" s="15"/>
      <c r="HH213" s="15"/>
      <c r="HI213" s="15"/>
      <c r="HJ213" s="15"/>
      <c r="HK213" s="15"/>
      <c r="HN213" s="15"/>
      <c r="HO213" s="15"/>
      <c r="HP213" s="15"/>
      <c r="HQ213" s="15"/>
      <c r="HR213" s="15"/>
      <c r="HS213" s="15"/>
      <c r="HT213" s="15"/>
      <c r="HU213" s="15"/>
      <c r="HX213" s="15"/>
      <c r="HY213" s="15"/>
      <c r="HZ213" s="15"/>
      <c r="IA213" s="15"/>
      <c r="IB213" s="15"/>
      <c r="IC213" s="15"/>
      <c r="ID213" s="15"/>
      <c r="IE213" s="15"/>
      <c r="IH213" s="15"/>
      <c r="II213" s="15"/>
      <c r="IJ213" s="15"/>
      <c r="IK213" s="15"/>
      <c r="IL213" s="15"/>
      <c r="IM213" s="15"/>
      <c r="IN213" s="15"/>
      <c r="IO213" s="15"/>
      <c r="IR213" s="15"/>
      <c r="IS213" s="15"/>
      <c r="IT213" s="15"/>
      <c r="IU213" s="15"/>
      <c r="IV213" s="15"/>
      <c r="IW213" s="15"/>
      <c r="IX213" s="15"/>
      <c r="IY213" s="15"/>
      <c r="JB213" s="15"/>
      <c r="JC213" s="15"/>
      <c r="JD213" s="15"/>
      <c r="JE213" s="15"/>
      <c r="JF213" s="15"/>
      <c r="JG213" s="15"/>
      <c r="JH213" s="15"/>
      <c r="JI213" s="15"/>
      <c r="JL213" s="15"/>
      <c r="JM213" s="15"/>
      <c r="JN213" s="15"/>
      <c r="JO213" s="15"/>
      <c r="JP213" s="15"/>
      <c r="JQ213" s="15"/>
      <c r="JR213" s="15"/>
      <c r="JS213" s="15"/>
      <c r="JV213" s="15"/>
      <c r="JW213" s="15"/>
      <c r="JX213" s="15"/>
      <c r="JY213" s="15"/>
      <c r="JZ213" s="15"/>
      <c r="KA213" s="15"/>
      <c r="KB213" s="15"/>
      <c r="KC213" s="15"/>
      <c r="KF213" s="15"/>
      <c r="KG213" s="15"/>
      <c r="KH213" s="15"/>
      <c r="KI213" s="15"/>
      <c r="KJ213" s="15"/>
      <c r="KK213" s="15"/>
      <c r="KL213" s="15"/>
      <c r="KM213" s="15"/>
      <c r="KP213" s="15"/>
      <c r="KQ213" s="15"/>
      <c r="KR213" s="15"/>
      <c r="KS213" s="15"/>
      <c r="KT213" s="15"/>
      <c r="KU213" s="15"/>
      <c r="KV213" s="15"/>
      <c r="KW213" s="15"/>
      <c r="KZ213" s="15"/>
      <c r="LA213" s="15"/>
    </row>
    <row r="214" spans="4:313" x14ac:dyDescent="0.25">
      <c r="D214" s="15"/>
      <c r="E214" s="15"/>
      <c r="F214" s="15"/>
      <c r="G214" s="15"/>
      <c r="H214" s="15"/>
      <c r="I214" s="15"/>
      <c r="L214" s="15"/>
      <c r="M214" s="15"/>
      <c r="N214" s="15"/>
      <c r="O214" s="15"/>
      <c r="P214" s="15"/>
      <c r="Q214" s="15"/>
      <c r="R214" s="15"/>
      <c r="S214" s="15"/>
      <c r="V214" s="15"/>
      <c r="W214" s="15"/>
      <c r="X214" s="15"/>
      <c r="Y214" s="15"/>
      <c r="Z214" s="15"/>
      <c r="AA214" s="15"/>
      <c r="AB214" s="15"/>
      <c r="AC214" s="15"/>
      <c r="AF214" s="15"/>
      <c r="AG214" s="15"/>
      <c r="AH214" s="15"/>
      <c r="AI214" s="15"/>
      <c r="AJ214" s="15"/>
      <c r="AK214" s="15"/>
      <c r="AL214" s="15"/>
      <c r="AM214" s="15"/>
      <c r="AP214" s="15"/>
      <c r="AQ214" s="15"/>
      <c r="AR214" s="15"/>
      <c r="AS214" s="15"/>
      <c r="AT214" s="15"/>
      <c r="AU214" s="15"/>
      <c r="AV214" s="15"/>
      <c r="AW214" s="15"/>
      <c r="AZ214" s="15"/>
      <c r="BA214" s="15"/>
      <c r="BB214" s="15"/>
      <c r="BC214" s="15"/>
      <c r="BD214" s="15"/>
      <c r="BE214" s="15"/>
      <c r="BF214" s="15"/>
      <c r="BG214" s="15"/>
      <c r="BJ214" s="15"/>
      <c r="BK214" s="15"/>
      <c r="BL214" s="15"/>
      <c r="BM214" s="15"/>
      <c r="BN214" s="15"/>
      <c r="BO214" s="15"/>
      <c r="BP214" s="15"/>
      <c r="BQ214" s="15"/>
      <c r="BT214" s="15"/>
      <c r="BU214" s="15"/>
      <c r="BV214" s="15"/>
      <c r="BW214" s="15"/>
      <c r="BX214" s="15"/>
      <c r="BY214" s="15"/>
      <c r="BZ214" s="15"/>
      <c r="CA214" s="15"/>
      <c r="CD214" s="15"/>
      <c r="CE214" s="15"/>
      <c r="CF214" s="15"/>
      <c r="CG214" s="15"/>
      <c r="CH214" s="15"/>
      <c r="CI214" s="15"/>
      <c r="CJ214" s="15"/>
      <c r="CK214" s="15"/>
      <c r="CN214" s="15"/>
      <c r="CO214" s="15"/>
      <c r="CP214" s="15"/>
      <c r="CQ214" s="15"/>
      <c r="CR214" s="15"/>
      <c r="CS214" s="15"/>
      <c r="CT214" s="15"/>
      <c r="CU214" s="15"/>
      <c r="CX214" s="15"/>
      <c r="CY214" s="15"/>
      <c r="CZ214" s="15"/>
      <c r="DA214" s="15"/>
      <c r="DB214" s="15"/>
      <c r="DC214" s="15"/>
      <c r="DD214" s="15"/>
      <c r="DE214" s="15"/>
      <c r="DH214" s="15"/>
      <c r="DI214" s="15"/>
      <c r="DJ214" s="15"/>
      <c r="DK214" s="15"/>
      <c r="DL214" s="15"/>
      <c r="DM214" s="15"/>
      <c r="DN214" s="15"/>
      <c r="DO214" s="15"/>
      <c r="DR214" s="15"/>
      <c r="DS214" s="15"/>
      <c r="DT214" s="15"/>
      <c r="DU214" s="15"/>
      <c r="DV214" s="15"/>
      <c r="DW214" s="15"/>
      <c r="DX214" s="15"/>
      <c r="DY214" s="15"/>
      <c r="EB214" s="15"/>
      <c r="EC214" s="15"/>
      <c r="ED214" s="15"/>
      <c r="EE214" s="15"/>
      <c r="EF214" s="15"/>
      <c r="EG214" s="15"/>
      <c r="EH214" s="15"/>
      <c r="EI214" s="15"/>
      <c r="EL214" s="15"/>
      <c r="EM214" s="15"/>
      <c r="EN214" s="15"/>
      <c r="EO214" s="15"/>
      <c r="EP214" s="15"/>
      <c r="EQ214" s="15"/>
      <c r="ER214" s="15"/>
      <c r="ES214" s="15"/>
      <c r="EV214" s="15"/>
      <c r="EW214" s="15"/>
      <c r="EX214" s="15"/>
      <c r="EY214" s="15"/>
      <c r="EZ214" s="15"/>
      <c r="FA214" s="15"/>
      <c r="FB214" s="15"/>
      <c r="FC214" s="15"/>
      <c r="FF214" s="15"/>
      <c r="FG214" s="15"/>
      <c r="FH214" s="15"/>
      <c r="FI214" s="15"/>
      <c r="FJ214" s="15"/>
      <c r="FK214" s="15"/>
      <c r="FL214" s="15"/>
      <c r="FM214" s="15"/>
      <c r="FP214" s="15"/>
      <c r="FQ214" s="15"/>
      <c r="FR214" s="15"/>
      <c r="FS214" s="15"/>
      <c r="FT214" s="15"/>
      <c r="FU214" s="15"/>
      <c r="FV214" s="15"/>
      <c r="FW214" s="15"/>
      <c r="FZ214" s="15"/>
      <c r="GA214" s="15"/>
      <c r="GB214" s="15"/>
      <c r="GC214" s="15"/>
      <c r="GD214" s="15"/>
      <c r="GE214" s="15"/>
      <c r="GF214" s="15"/>
      <c r="GG214" s="15"/>
      <c r="GJ214" s="15"/>
      <c r="GK214" s="15"/>
      <c r="GL214" s="15"/>
      <c r="GM214" s="15"/>
      <c r="GN214" s="15"/>
      <c r="GO214" s="15"/>
      <c r="GP214" s="15"/>
      <c r="GQ214" s="15"/>
      <c r="GT214" s="15"/>
      <c r="GU214" s="15"/>
      <c r="GV214" s="15"/>
      <c r="GW214" s="15"/>
      <c r="GX214" s="15"/>
      <c r="GY214" s="15"/>
      <c r="GZ214" s="15"/>
      <c r="HA214" s="15"/>
      <c r="HD214" s="15"/>
      <c r="HE214" s="15"/>
      <c r="HF214" s="15"/>
      <c r="HG214" s="15"/>
      <c r="HH214" s="15"/>
      <c r="HI214" s="15"/>
      <c r="HJ214" s="15"/>
      <c r="HK214" s="15"/>
      <c r="HN214" s="15"/>
      <c r="HO214" s="15"/>
      <c r="HP214" s="15"/>
      <c r="HQ214" s="15"/>
      <c r="HR214" s="15"/>
      <c r="HS214" s="15"/>
      <c r="HT214" s="15"/>
      <c r="HU214" s="15"/>
      <c r="HX214" s="15"/>
      <c r="HY214" s="15"/>
      <c r="HZ214" s="15"/>
      <c r="IA214" s="15"/>
      <c r="IB214" s="15"/>
      <c r="IC214" s="15"/>
      <c r="ID214" s="15"/>
      <c r="IE214" s="15"/>
      <c r="IH214" s="15"/>
      <c r="II214" s="15"/>
      <c r="IJ214" s="15"/>
      <c r="IK214" s="15"/>
      <c r="IL214" s="15"/>
      <c r="IM214" s="15"/>
      <c r="IN214" s="15"/>
      <c r="IO214" s="15"/>
      <c r="IR214" s="15"/>
      <c r="IS214" s="15"/>
      <c r="IT214" s="15"/>
      <c r="IU214" s="15"/>
      <c r="IV214" s="15"/>
      <c r="IW214" s="15"/>
      <c r="IX214" s="15"/>
      <c r="IY214" s="15"/>
      <c r="JB214" s="15"/>
      <c r="JC214" s="15"/>
      <c r="JD214" s="15"/>
      <c r="JE214" s="15"/>
      <c r="JF214" s="15"/>
      <c r="JG214" s="15"/>
      <c r="JH214" s="15"/>
      <c r="JI214" s="15"/>
      <c r="JL214" s="15"/>
      <c r="JM214" s="15"/>
      <c r="JN214" s="15"/>
      <c r="JO214" s="15"/>
      <c r="JP214" s="15"/>
      <c r="JQ214" s="15"/>
      <c r="JR214" s="15"/>
      <c r="JS214" s="15"/>
      <c r="JV214" s="15"/>
      <c r="JW214" s="15"/>
      <c r="JX214" s="15"/>
      <c r="JY214" s="15"/>
      <c r="JZ214" s="15"/>
      <c r="KA214" s="15"/>
      <c r="KB214" s="15"/>
      <c r="KC214" s="15"/>
      <c r="KF214" s="15"/>
      <c r="KG214" s="15"/>
      <c r="KH214" s="15"/>
      <c r="KI214" s="15"/>
      <c r="KJ214" s="15"/>
      <c r="KK214" s="15"/>
      <c r="KL214" s="15"/>
      <c r="KM214" s="15"/>
      <c r="KP214" s="15"/>
      <c r="KQ214" s="15"/>
      <c r="KR214" s="15"/>
      <c r="KS214" s="15"/>
      <c r="KT214" s="15"/>
      <c r="KU214" s="15"/>
      <c r="KV214" s="15"/>
      <c r="KW214" s="15"/>
      <c r="KZ214" s="15"/>
      <c r="LA214" s="15"/>
    </row>
    <row r="215" spans="4:313" x14ac:dyDescent="0.25">
      <c r="D215" s="15"/>
      <c r="E215" s="15"/>
      <c r="F215" s="15"/>
      <c r="G215" s="15"/>
      <c r="H215" s="15"/>
      <c r="I215" s="15"/>
      <c r="L215" s="15"/>
      <c r="M215" s="15"/>
      <c r="N215" s="15"/>
      <c r="O215" s="15"/>
      <c r="P215" s="15"/>
      <c r="Q215" s="15"/>
      <c r="R215" s="15"/>
      <c r="S215" s="15"/>
      <c r="V215" s="15"/>
      <c r="W215" s="15"/>
      <c r="X215" s="15"/>
      <c r="Y215" s="15"/>
      <c r="Z215" s="15"/>
      <c r="AA215" s="15"/>
      <c r="AB215" s="15"/>
      <c r="AC215" s="15"/>
      <c r="AF215" s="15"/>
      <c r="AG215" s="15"/>
      <c r="AH215" s="15"/>
      <c r="AI215" s="15"/>
      <c r="AJ215" s="15"/>
      <c r="AK215" s="15"/>
      <c r="AL215" s="15"/>
      <c r="AM215" s="15"/>
      <c r="AP215" s="15"/>
      <c r="AQ215" s="15"/>
      <c r="AR215" s="15"/>
      <c r="AS215" s="15"/>
      <c r="AT215" s="15"/>
      <c r="AU215" s="15"/>
      <c r="AV215" s="15"/>
      <c r="AW215" s="15"/>
      <c r="AZ215" s="15"/>
      <c r="BA215" s="15"/>
      <c r="BB215" s="15"/>
      <c r="BC215" s="15"/>
      <c r="BD215" s="15"/>
      <c r="BE215" s="15"/>
      <c r="BF215" s="15"/>
      <c r="BG215" s="15"/>
      <c r="BJ215" s="15"/>
      <c r="BK215" s="15"/>
      <c r="BL215" s="15"/>
      <c r="BM215" s="15"/>
      <c r="BN215" s="15"/>
      <c r="BO215" s="15"/>
      <c r="BP215" s="15"/>
      <c r="BQ215" s="15"/>
      <c r="BT215" s="15"/>
      <c r="BU215" s="15"/>
      <c r="BV215" s="15"/>
      <c r="BW215" s="15"/>
      <c r="BX215" s="15"/>
      <c r="BY215" s="15"/>
      <c r="BZ215" s="15"/>
      <c r="CA215" s="15"/>
      <c r="CD215" s="15"/>
      <c r="CE215" s="15"/>
      <c r="CF215" s="15"/>
      <c r="CG215" s="15"/>
      <c r="CH215" s="15"/>
      <c r="CI215" s="15"/>
      <c r="CJ215" s="15"/>
      <c r="CK215" s="15"/>
      <c r="CN215" s="15"/>
      <c r="CO215" s="15"/>
      <c r="CP215" s="15"/>
      <c r="CQ215" s="15"/>
      <c r="CR215" s="15"/>
      <c r="CS215" s="15"/>
      <c r="CT215" s="15"/>
      <c r="CU215" s="15"/>
      <c r="CX215" s="15"/>
      <c r="CY215" s="15"/>
      <c r="CZ215" s="15"/>
      <c r="DA215" s="15"/>
      <c r="DB215" s="15"/>
      <c r="DC215" s="15"/>
      <c r="DD215" s="15"/>
      <c r="DE215" s="15"/>
      <c r="DH215" s="15"/>
      <c r="DI215" s="15"/>
      <c r="DJ215" s="15"/>
      <c r="DK215" s="15"/>
      <c r="DL215" s="15"/>
      <c r="DM215" s="15"/>
      <c r="DN215" s="15"/>
      <c r="DO215" s="15"/>
      <c r="DR215" s="15"/>
      <c r="DS215" s="15"/>
      <c r="DT215" s="15"/>
      <c r="DU215" s="15"/>
      <c r="DV215" s="15"/>
      <c r="DW215" s="15"/>
      <c r="DX215" s="15"/>
      <c r="DY215" s="15"/>
      <c r="EB215" s="15"/>
      <c r="EC215" s="15"/>
      <c r="ED215" s="15"/>
      <c r="EE215" s="15"/>
      <c r="EF215" s="15"/>
      <c r="EG215" s="15"/>
      <c r="EH215" s="15"/>
      <c r="EI215" s="15"/>
      <c r="EL215" s="15"/>
      <c r="EM215" s="15"/>
      <c r="EN215" s="15"/>
      <c r="EO215" s="15"/>
      <c r="EP215" s="15"/>
      <c r="EQ215" s="15"/>
      <c r="ER215" s="15"/>
      <c r="ES215" s="15"/>
      <c r="EV215" s="15"/>
      <c r="EW215" s="15"/>
      <c r="EX215" s="15"/>
      <c r="EY215" s="15"/>
      <c r="EZ215" s="15"/>
      <c r="FA215" s="15"/>
      <c r="FB215" s="15"/>
      <c r="FC215" s="15"/>
      <c r="FF215" s="15"/>
      <c r="FG215" s="15"/>
      <c r="FH215" s="15"/>
      <c r="FI215" s="15"/>
      <c r="FJ215" s="15"/>
      <c r="FK215" s="15"/>
      <c r="FL215" s="15"/>
      <c r="FM215" s="15"/>
      <c r="FP215" s="15"/>
      <c r="FQ215" s="15"/>
      <c r="FR215" s="15"/>
      <c r="FS215" s="15"/>
      <c r="FT215" s="15"/>
      <c r="FU215" s="15"/>
      <c r="FV215" s="15"/>
      <c r="FW215" s="15"/>
      <c r="FZ215" s="15"/>
      <c r="GA215" s="15"/>
      <c r="GB215" s="15"/>
      <c r="GC215" s="15"/>
      <c r="GD215" s="15"/>
      <c r="GE215" s="15"/>
      <c r="GF215" s="15"/>
      <c r="GG215" s="15"/>
      <c r="GJ215" s="15"/>
      <c r="GK215" s="15"/>
      <c r="GL215" s="15"/>
      <c r="GM215" s="15"/>
      <c r="GN215" s="15"/>
      <c r="GO215" s="15"/>
      <c r="GP215" s="15"/>
      <c r="GQ215" s="15"/>
      <c r="GT215" s="15"/>
      <c r="GU215" s="15"/>
      <c r="GV215" s="15"/>
      <c r="GW215" s="15"/>
      <c r="GX215" s="15"/>
      <c r="GY215" s="15"/>
      <c r="GZ215" s="15"/>
      <c r="HA215" s="15"/>
      <c r="HD215" s="15"/>
      <c r="HE215" s="15"/>
      <c r="HF215" s="15"/>
      <c r="HG215" s="15"/>
      <c r="HH215" s="15"/>
      <c r="HI215" s="15"/>
      <c r="HJ215" s="15"/>
      <c r="HK215" s="15"/>
      <c r="HN215" s="15"/>
      <c r="HO215" s="15"/>
      <c r="HP215" s="15"/>
      <c r="HQ215" s="15"/>
      <c r="HR215" s="15"/>
      <c r="HS215" s="15"/>
      <c r="HT215" s="15"/>
      <c r="HU215" s="15"/>
      <c r="HX215" s="15"/>
      <c r="HY215" s="15"/>
      <c r="HZ215" s="15"/>
      <c r="IA215" s="15"/>
      <c r="IB215" s="15"/>
      <c r="IC215" s="15"/>
      <c r="ID215" s="15"/>
      <c r="IE215" s="15"/>
      <c r="IH215" s="15"/>
      <c r="II215" s="15"/>
      <c r="IJ215" s="15"/>
      <c r="IK215" s="15"/>
      <c r="IL215" s="15"/>
      <c r="IM215" s="15"/>
      <c r="IN215" s="15"/>
      <c r="IO215" s="15"/>
      <c r="IR215" s="15"/>
      <c r="IS215" s="15"/>
      <c r="IT215" s="15"/>
      <c r="IU215" s="15"/>
      <c r="IV215" s="15"/>
      <c r="IW215" s="15"/>
      <c r="IX215" s="15"/>
      <c r="IY215" s="15"/>
      <c r="JB215" s="15"/>
      <c r="JC215" s="15"/>
      <c r="JD215" s="15"/>
      <c r="JE215" s="15"/>
      <c r="JF215" s="15"/>
      <c r="JG215" s="15"/>
      <c r="JH215" s="15"/>
      <c r="JI215" s="15"/>
      <c r="JL215" s="15"/>
      <c r="JM215" s="15"/>
      <c r="JN215" s="15"/>
      <c r="JO215" s="15"/>
      <c r="JP215" s="15"/>
      <c r="JQ215" s="15"/>
      <c r="JR215" s="15"/>
      <c r="JS215" s="15"/>
      <c r="JV215" s="15"/>
      <c r="JW215" s="15"/>
      <c r="JX215" s="15"/>
      <c r="JY215" s="15"/>
      <c r="JZ215" s="15"/>
      <c r="KA215" s="15"/>
      <c r="KB215" s="15"/>
      <c r="KC215" s="15"/>
      <c r="KF215" s="15"/>
      <c r="KG215" s="15"/>
      <c r="KH215" s="15"/>
      <c r="KI215" s="15"/>
      <c r="KJ215" s="15"/>
      <c r="KK215" s="15"/>
      <c r="KL215" s="15"/>
      <c r="KM215" s="15"/>
      <c r="KP215" s="15"/>
      <c r="KQ215" s="15"/>
      <c r="KR215" s="15"/>
      <c r="KS215" s="15"/>
      <c r="KT215" s="15"/>
      <c r="KU215" s="15"/>
      <c r="KV215" s="15"/>
      <c r="KW215" s="15"/>
      <c r="KZ215" s="15"/>
      <c r="LA215" s="15"/>
    </row>
    <row r="216" spans="4:313" x14ac:dyDescent="0.25">
      <c r="D216" s="15"/>
      <c r="E216" s="15"/>
      <c r="F216" s="15"/>
      <c r="G216" s="15"/>
      <c r="H216" s="15"/>
      <c r="I216" s="15"/>
      <c r="L216" s="15"/>
      <c r="M216" s="15"/>
      <c r="N216" s="15"/>
      <c r="O216" s="15"/>
      <c r="P216" s="15"/>
      <c r="Q216" s="15"/>
      <c r="R216" s="15"/>
      <c r="S216" s="15"/>
      <c r="V216" s="15"/>
      <c r="W216" s="15"/>
      <c r="X216" s="15"/>
      <c r="Y216" s="15"/>
      <c r="Z216" s="15"/>
      <c r="AA216" s="15"/>
      <c r="AB216" s="15"/>
      <c r="AC216" s="15"/>
      <c r="AF216" s="15"/>
      <c r="AG216" s="15"/>
      <c r="AH216" s="15"/>
      <c r="AI216" s="15"/>
      <c r="AJ216" s="15"/>
      <c r="AK216" s="15"/>
      <c r="AL216" s="15"/>
      <c r="AM216" s="15"/>
      <c r="AP216" s="15"/>
      <c r="AQ216" s="15"/>
      <c r="AR216" s="15"/>
      <c r="AS216" s="15"/>
      <c r="AT216" s="15"/>
      <c r="AU216" s="15"/>
      <c r="AV216" s="15"/>
      <c r="AW216" s="15"/>
      <c r="AZ216" s="15"/>
      <c r="BA216" s="15"/>
      <c r="BB216" s="15"/>
      <c r="BC216" s="15"/>
      <c r="BD216" s="15"/>
      <c r="BE216" s="15"/>
      <c r="BF216" s="15"/>
      <c r="BG216" s="15"/>
      <c r="BJ216" s="15"/>
      <c r="BK216" s="15"/>
      <c r="BL216" s="15"/>
      <c r="BM216" s="15"/>
      <c r="BN216" s="15"/>
      <c r="BO216" s="15"/>
      <c r="BP216" s="15"/>
      <c r="BQ216" s="15"/>
      <c r="BT216" s="15"/>
      <c r="BU216" s="15"/>
      <c r="BV216" s="15"/>
      <c r="BW216" s="15"/>
      <c r="BX216" s="15"/>
      <c r="BY216" s="15"/>
      <c r="BZ216" s="15"/>
      <c r="CA216" s="15"/>
      <c r="CD216" s="15"/>
      <c r="CE216" s="15"/>
      <c r="CF216" s="15"/>
      <c r="CG216" s="15"/>
      <c r="CH216" s="15"/>
      <c r="CI216" s="15"/>
      <c r="CJ216" s="15"/>
      <c r="CK216" s="15"/>
      <c r="CN216" s="15"/>
      <c r="CO216" s="15"/>
      <c r="CP216" s="15"/>
      <c r="CQ216" s="15"/>
      <c r="CR216" s="15"/>
      <c r="CS216" s="15"/>
      <c r="CT216" s="15"/>
      <c r="CU216" s="15"/>
      <c r="CX216" s="15"/>
      <c r="CY216" s="15"/>
      <c r="CZ216" s="15"/>
      <c r="DA216" s="15"/>
      <c r="DB216" s="15"/>
      <c r="DC216" s="15"/>
      <c r="DD216" s="15"/>
      <c r="DE216" s="15"/>
      <c r="DH216" s="15"/>
      <c r="DI216" s="15"/>
      <c r="DJ216" s="15"/>
      <c r="DK216" s="15"/>
      <c r="DL216" s="15"/>
      <c r="DM216" s="15"/>
      <c r="DN216" s="15"/>
      <c r="DO216" s="15"/>
      <c r="DR216" s="15"/>
      <c r="DS216" s="15"/>
      <c r="DT216" s="15"/>
      <c r="DU216" s="15"/>
      <c r="DV216" s="15"/>
      <c r="DW216" s="15"/>
      <c r="DX216" s="15"/>
      <c r="DY216" s="15"/>
      <c r="EB216" s="15"/>
      <c r="EC216" s="15"/>
      <c r="ED216" s="15"/>
      <c r="EE216" s="15"/>
      <c r="EF216" s="15"/>
      <c r="EG216" s="15"/>
      <c r="EH216" s="15"/>
      <c r="EI216" s="15"/>
      <c r="EL216" s="15"/>
      <c r="EM216" s="15"/>
      <c r="EN216" s="15"/>
      <c r="EO216" s="15"/>
      <c r="EP216" s="15"/>
      <c r="EQ216" s="15"/>
      <c r="ER216" s="15"/>
      <c r="ES216" s="15"/>
      <c r="EV216" s="15"/>
      <c r="EW216" s="15"/>
      <c r="EX216" s="15"/>
      <c r="EY216" s="15"/>
      <c r="EZ216" s="15"/>
      <c r="FA216" s="15"/>
      <c r="FB216" s="15"/>
      <c r="FC216" s="15"/>
      <c r="FF216" s="15"/>
      <c r="FG216" s="15"/>
      <c r="FH216" s="15"/>
      <c r="FI216" s="15"/>
      <c r="FJ216" s="15"/>
      <c r="FK216" s="15"/>
      <c r="FL216" s="15"/>
      <c r="FM216" s="15"/>
      <c r="FP216" s="15"/>
      <c r="FQ216" s="15"/>
      <c r="FR216" s="15"/>
      <c r="FS216" s="15"/>
      <c r="FT216" s="15"/>
      <c r="FU216" s="15"/>
      <c r="FV216" s="15"/>
      <c r="FW216" s="15"/>
      <c r="FZ216" s="15"/>
      <c r="GA216" s="15"/>
      <c r="GB216" s="15"/>
      <c r="GC216" s="15"/>
      <c r="GD216" s="15"/>
      <c r="GE216" s="15"/>
      <c r="GF216" s="15"/>
      <c r="GG216" s="15"/>
      <c r="GJ216" s="15"/>
      <c r="GK216" s="15"/>
      <c r="GL216" s="15"/>
      <c r="GM216" s="15"/>
      <c r="GN216" s="15"/>
      <c r="GO216" s="15"/>
      <c r="GP216" s="15"/>
      <c r="GQ216" s="15"/>
      <c r="GT216" s="15"/>
      <c r="GU216" s="15"/>
      <c r="GV216" s="15"/>
      <c r="GW216" s="15"/>
      <c r="GX216" s="15"/>
      <c r="GY216" s="15"/>
      <c r="GZ216" s="15"/>
      <c r="HA216" s="15"/>
      <c r="HD216" s="15"/>
      <c r="HE216" s="15"/>
      <c r="HF216" s="15"/>
      <c r="HG216" s="15"/>
      <c r="HH216" s="15"/>
      <c r="HI216" s="15"/>
      <c r="HJ216" s="15"/>
      <c r="HK216" s="15"/>
      <c r="HN216" s="15"/>
      <c r="HO216" s="15"/>
      <c r="HP216" s="15"/>
      <c r="HQ216" s="15"/>
      <c r="HR216" s="15"/>
      <c r="HS216" s="15"/>
      <c r="HT216" s="15"/>
      <c r="HU216" s="15"/>
      <c r="HX216" s="15"/>
      <c r="HY216" s="15"/>
      <c r="HZ216" s="15"/>
      <c r="IA216" s="15"/>
      <c r="IB216" s="15"/>
      <c r="IC216" s="15"/>
      <c r="ID216" s="15"/>
      <c r="IE216" s="15"/>
      <c r="IH216" s="15"/>
      <c r="II216" s="15"/>
      <c r="IJ216" s="15"/>
      <c r="IK216" s="15"/>
      <c r="IL216" s="15"/>
      <c r="IM216" s="15"/>
      <c r="IN216" s="15"/>
      <c r="IO216" s="15"/>
      <c r="IR216" s="15"/>
      <c r="IS216" s="15"/>
      <c r="IT216" s="15"/>
      <c r="IU216" s="15"/>
      <c r="IV216" s="15"/>
      <c r="IW216" s="15"/>
      <c r="IX216" s="15"/>
      <c r="IY216" s="15"/>
      <c r="JB216" s="15"/>
      <c r="JC216" s="15"/>
      <c r="JD216" s="15"/>
      <c r="JE216" s="15"/>
      <c r="JF216" s="15"/>
      <c r="JG216" s="15"/>
      <c r="JH216" s="15"/>
      <c r="JI216" s="15"/>
      <c r="JL216" s="15"/>
      <c r="JM216" s="15"/>
      <c r="JN216" s="15"/>
      <c r="JO216" s="15"/>
      <c r="JP216" s="15"/>
      <c r="JQ216" s="15"/>
      <c r="JR216" s="15"/>
      <c r="JS216" s="15"/>
      <c r="JV216" s="15"/>
      <c r="JW216" s="15"/>
      <c r="JX216" s="15"/>
      <c r="JY216" s="15"/>
      <c r="JZ216" s="15"/>
      <c r="KA216" s="15"/>
      <c r="KB216" s="15"/>
      <c r="KC216" s="15"/>
      <c r="KF216" s="15"/>
      <c r="KG216" s="15"/>
      <c r="KH216" s="15"/>
      <c r="KI216" s="15"/>
      <c r="KJ216" s="15"/>
      <c r="KK216" s="15"/>
      <c r="KL216" s="15"/>
      <c r="KM216" s="15"/>
      <c r="KP216" s="15"/>
      <c r="KQ216" s="15"/>
      <c r="KR216" s="15"/>
      <c r="KS216" s="15"/>
      <c r="KT216" s="15"/>
      <c r="KU216" s="15"/>
      <c r="KV216" s="15"/>
      <c r="KW216" s="15"/>
      <c r="KZ216" s="15"/>
      <c r="LA216" s="15"/>
    </row>
    <row r="217" spans="4:313" x14ac:dyDescent="0.25">
      <c r="D217" s="15"/>
      <c r="E217" s="15"/>
      <c r="F217" s="15"/>
      <c r="G217" s="15"/>
      <c r="H217" s="15"/>
      <c r="I217" s="15"/>
      <c r="L217" s="15"/>
      <c r="M217" s="15"/>
      <c r="N217" s="15"/>
      <c r="O217" s="15"/>
      <c r="P217" s="15"/>
      <c r="Q217" s="15"/>
      <c r="R217" s="15"/>
      <c r="S217" s="15"/>
      <c r="V217" s="15"/>
      <c r="W217" s="15"/>
      <c r="X217" s="15"/>
      <c r="Y217" s="15"/>
      <c r="Z217" s="15"/>
      <c r="AA217" s="15"/>
      <c r="AB217" s="15"/>
      <c r="AC217" s="15"/>
      <c r="AF217" s="15"/>
      <c r="AG217" s="15"/>
      <c r="AH217" s="15"/>
      <c r="AI217" s="15"/>
      <c r="AJ217" s="15"/>
      <c r="AK217" s="15"/>
      <c r="AL217" s="15"/>
      <c r="AM217" s="15"/>
      <c r="AP217" s="15"/>
      <c r="AQ217" s="15"/>
      <c r="AR217" s="15"/>
      <c r="AS217" s="15"/>
      <c r="AT217" s="15"/>
      <c r="AU217" s="15"/>
      <c r="AV217" s="15"/>
      <c r="AW217" s="15"/>
      <c r="AZ217" s="15"/>
      <c r="BA217" s="15"/>
      <c r="BB217" s="15"/>
      <c r="BC217" s="15"/>
      <c r="BD217" s="15"/>
      <c r="BE217" s="15"/>
      <c r="BF217" s="15"/>
      <c r="BG217" s="15"/>
      <c r="BJ217" s="15"/>
      <c r="BK217" s="15"/>
      <c r="BL217" s="15"/>
      <c r="BM217" s="15"/>
      <c r="BN217" s="15"/>
      <c r="BO217" s="15"/>
      <c r="BP217" s="15"/>
      <c r="BQ217" s="15"/>
      <c r="BT217" s="15"/>
      <c r="BU217" s="15"/>
      <c r="BV217" s="15"/>
      <c r="BW217" s="15"/>
      <c r="BX217" s="15"/>
      <c r="BY217" s="15"/>
      <c r="BZ217" s="15"/>
      <c r="CA217" s="15"/>
      <c r="CD217" s="15"/>
      <c r="CE217" s="15"/>
      <c r="CF217" s="15"/>
      <c r="CG217" s="15"/>
      <c r="CH217" s="15"/>
      <c r="CI217" s="15"/>
      <c r="CJ217" s="15"/>
      <c r="CK217" s="15"/>
      <c r="CN217" s="15"/>
      <c r="CO217" s="15"/>
      <c r="CP217" s="15"/>
      <c r="CQ217" s="15"/>
      <c r="CR217" s="15"/>
      <c r="CS217" s="15"/>
      <c r="CT217" s="15"/>
      <c r="CU217" s="15"/>
      <c r="CX217" s="15"/>
      <c r="CY217" s="15"/>
      <c r="CZ217" s="15"/>
      <c r="DA217" s="15"/>
      <c r="DB217" s="15"/>
      <c r="DC217" s="15"/>
      <c r="DD217" s="15"/>
      <c r="DE217" s="15"/>
      <c r="DH217" s="15"/>
      <c r="DI217" s="15"/>
      <c r="DJ217" s="15"/>
      <c r="DK217" s="15"/>
      <c r="DL217" s="15"/>
      <c r="DM217" s="15"/>
      <c r="DN217" s="15"/>
      <c r="DO217" s="15"/>
      <c r="DR217" s="15"/>
      <c r="DS217" s="15"/>
      <c r="DT217" s="15"/>
      <c r="DU217" s="15"/>
      <c r="DV217" s="15"/>
      <c r="DW217" s="15"/>
      <c r="DX217" s="15"/>
      <c r="DY217" s="15"/>
      <c r="EB217" s="15"/>
      <c r="EC217" s="15"/>
      <c r="ED217" s="15"/>
      <c r="EE217" s="15"/>
      <c r="EF217" s="15"/>
      <c r="EG217" s="15"/>
      <c r="EH217" s="15"/>
      <c r="EI217" s="15"/>
      <c r="EL217" s="15"/>
      <c r="EM217" s="15"/>
      <c r="EN217" s="15"/>
      <c r="EO217" s="15"/>
      <c r="EP217" s="15"/>
      <c r="EQ217" s="15"/>
      <c r="ER217" s="15"/>
      <c r="ES217" s="15"/>
      <c r="EV217" s="15"/>
      <c r="EW217" s="15"/>
      <c r="EX217" s="15"/>
      <c r="EY217" s="15"/>
      <c r="EZ217" s="15"/>
      <c r="FA217" s="15"/>
      <c r="FB217" s="15"/>
      <c r="FC217" s="15"/>
      <c r="FF217" s="15"/>
      <c r="FG217" s="15"/>
      <c r="FH217" s="15"/>
      <c r="FI217" s="15"/>
      <c r="FJ217" s="15"/>
      <c r="FK217" s="15"/>
      <c r="FL217" s="15"/>
      <c r="FM217" s="15"/>
      <c r="FP217" s="15"/>
      <c r="FQ217" s="15"/>
      <c r="FR217" s="15"/>
      <c r="FS217" s="15"/>
      <c r="FT217" s="15"/>
      <c r="FU217" s="15"/>
      <c r="FV217" s="15"/>
      <c r="FW217" s="15"/>
      <c r="FZ217" s="15"/>
      <c r="GA217" s="15"/>
      <c r="GB217" s="15"/>
      <c r="GC217" s="15"/>
      <c r="GD217" s="15"/>
      <c r="GE217" s="15"/>
      <c r="GF217" s="15"/>
      <c r="GG217" s="15"/>
      <c r="GJ217" s="15"/>
      <c r="GK217" s="15"/>
      <c r="GL217" s="15"/>
      <c r="GM217" s="15"/>
      <c r="GN217" s="15"/>
      <c r="GO217" s="15"/>
      <c r="GP217" s="15"/>
      <c r="GQ217" s="15"/>
      <c r="GT217" s="15"/>
      <c r="GU217" s="15"/>
      <c r="GV217" s="15"/>
      <c r="GW217" s="15"/>
      <c r="GX217" s="15"/>
      <c r="GY217" s="15"/>
      <c r="GZ217" s="15"/>
      <c r="HA217" s="15"/>
      <c r="HD217" s="15"/>
      <c r="HE217" s="15"/>
      <c r="HF217" s="15"/>
      <c r="HG217" s="15"/>
      <c r="HH217" s="15"/>
      <c r="HI217" s="15"/>
      <c r="HJ217" s="15"/>
      <c r="HK217" s="15"/>
      <c r="HN217" s="15"/>
      <c r="HO217" s="15"/>
      <c r="HP217" s="15"/>
      <c r="HQ217" s="15"/>
      <c r="HR217" s="15"/>
      <c r="HS217" s="15"/>
      <c r="HT217" s="15"/>
      <c r="HU217" s="15"/>
      <c r="HX217" s="15"/>
      <c r="HY217" s="15"/>
      <c r="HZ217" s="15"/>
      <c r="IA217" s="15"/>
      <c r="IB217" s="15"/>
      <c r="IC217" s="15"/>
      <c r="ID217" s="15"/>
      <c r="IE217" s="15"/>
      <c r="IH217" s="15"/>
      <c r="II217" s="15"/>
      <c r="IJ217" s="15"/>
      <c r="IK217" s="15"/>
      <c r="IL217" s="15"/>
      <c r="IM217" s="15"/>
      <c r="IN217" s="15"/>
      <c r="IO217" s="15"/>
      <c r="IR217" s="15"/>
      <c r="IS217" s="15"/>
      <c r="IT217" s="15"/>
      <c r="IU217" s="15"/>
      <c r="IV217" s="15"/>
      <c r="IW217" s="15"/>
      <c r="IX217" s="15"/>
      <c r="IY217" s="15"/>
      <c r="JB217" s="15"/>
      <c r="JC217" s="15"/>
      <c r="JD217" s="15"/>
      <c r="JE217" s="15"/>
      <c r="JF217" s="15"/>
      <c r="JG217" s="15"/>
      <c r="JH217" s="15"/>
      <c r="JI217" s="15"/>
      <c r="JL217" s="15"/>
      <c r="JM217" s="15"/>
      <c r="JN217" s="15"/>
      <c r="JO217" s="15"/>
      <c r="JP217" s="15"/>
      <c r="JQ217" s="15"/>
      <c r="JR217" s="15"/>
      <c r="JS217" s="15"/>
      <c r="JV217" s="15"/>
      <c r="JW217" s="15"/>
      <c r="JX217" s="15"/>
      <c r="JY217" s="15"/>
      <c r="JZ217" s="15"/>
      <c r="KA217" s="15"/>
      <c r="KB217" s="15"/>
      <c r="KC217" s="15"/>
      <c r="KF217" s="15"/>
      <c r="KG217" s="15"/>
      <c r="KH217" s="15"/>
      <c r="KI217" s="15"/>
      <c r="KJ217" s="15"/>
      <c r="KK217" s="15"/>
      <c r="KL217" s="15"/>
      <c r="KM217" s="15"/>
      <c r="KP217" s="15"/>
      <c r="KQ217" s="15"/>
      <c r="KR217" s="15"/>
      <c r="KS217" s="15"/>
      <c r="KT217" s="15"/>
      <c r="KU217" s="15"/>
      <c r="KV217" s="15"/>
      <c r="KW217" s="15"/>
      <c r="KZ217" s="15"/>
      <c r="LA217" s="15"/>
    </row>
    <row r="218" spans="4:313" x14ac:dyDescent="0.25">
      <c r="D218" s="15"/>
      <c r="E218" s="15"/>
      <c r="F218" s="15"/>
      <c r="G218" s="15"/>
      <c r="H218" s="15"/>
      <c r="I218" s="15"/>
      <c r="L218" s="15"/>
      <c r="M218" s="15"/>
      <c r="N218" s="15"/>
      <c r="O218" s="15"/>
      <c r="P218" s="15"/>
      <c r="Q218" s="15"/>
      <c r="R218" s="15"/>
      <c r="S218" s="15"/>
      <c r="V218" s="15"/>
      <c r="W218" s="15"/>
      <c r="X218" s="15"/>
      <c r="Y218" s="15"/>
      <c r="Z218" s="15"/>
      <c r="AA218" s="15"/>
      <c r="AB218" s="15"/>
      <c r="AC218" s="15"/>
      <c r="AF218" s="15"/>
      <c r="AG218" s="15"/>
      <c r="AH218" s="15"/>
      <c r="AI218" s="15"/>
      <c r="AJ218" s="15"/>
      <c r="AK218" s="15"/>
      <c r="AL218" s="15"/>
      <c r="AM218" s="15"/>
      <c r="AP218" s="15"/>
      <c r="AQ218" s="15"/>
      <c r="AR218" s="15"/>
      <c r="AS218" s="15"/>
      <c r="AT218" s="15"/>
      <c r="AU218" s="15"/>
      <c r="AV218" s="15"/>
      <c r="AW218" s="15"/>
      <c r="AZ218" s="15"/>
      <c r="BA218" s="15"/>
      <c r="BB218" s="15"/>
      <c r="BC218" s="15"/>
      <c r="BD218" s="15"/>
      <c r="BE218" s="15"/>
      <c r="BF218" s="15"/>
      <c r="BG218" s="15"/>
      <c r="BJ218" s="15"/>
      <c r="BK218" s="15"/>
      <c r="BL218" s="15"/>
      <c r="BM218" s="15"/>
      <c r="BN218" s="15"/>
      <c r="BO218" s="15"/>
      <c r="BP218" s="15"/>
      <c r="BQ218" s="15"/>
      <c r="BT218" s="15"/>
      <c r="BU218" s="15"/>
      <c r="BV218" s="15"/>
      <c r="BW218" s="15"/>
      <c r="BX218" s="15"/>
      <c r="BY218" s="15"/>
      <c r="BZ218" s="15"/>
      <c r="CA218" s="15"/>
      <c r="CD218" s="15"/>
      <c r="CE218" s="15"/>
      <c r="CF218" s="15"/>
      <c r="CG218" s="15"/>
      <c r="CH218" s="15"/>
      <c r="CI218" s="15"/>
      <c r="CJ218" s="15"/>
      <c r="CK218" s="15"/>
      <c r="CN218" s="15"/>
      <c r="CO218" s="15"/>
      <c r="CP218" s="15"/>
      <c r="CQ218" s="15"/>
      <c r="CR218" s="15"/>
      <c r="CS218" s="15"/>
      <c r="CT218" s="15"/>
      <c r="CU218" s="15"/>
      <c r="CX218" s="15"/>
      <c r="CY218" s="15"/>
      <c r="CZ218" s="15"/>
      <c r="DA218" s="15"/>
      <c r="DB218" s="15"/>
      <c r="DC218" s="15"/>
      <c r="DD218" s="15"/>
      <c r="DE218" s="15"/>
      <c r="DH218" s="15"/>
      <c r="DI218" s="15"/>
      <c r="DJ218" s="15"/>
      <c r="DK218" s="15"/>
      <c r="DL218" s="15"/>
      <c r="DM218" s="15"/>
      <c r="DN218" s="15"/>
      <c r="DO218" s="15"/>
      <c r="DR218" s="15"/>
      <c r="DS218" s="15"/>
      <c r="DT218" s="15"/>
      <c r="DU218" s="15"/>
      <c r="DV218" s="15"/>
      <c r="DW218" s="15"/>
      <c r="DX218" s="15"/>
      <c r="DY218" s="15"/>
      <c r="EB218" s="15"/>
      <c r="EC218" s="15"/>
      <c r="ED218" s="15"/>
      <c r="EE218" s="15"/>
      <c r="EF218" s="15"/>
      <c r="EG218" s="15"/>
      <c r="EH218" s="15"/>
      <c r="EI218" s="15"/>
      <c r="EL218" s="15"/>
      <c r="EM218" s="15"/>
      <c r="EN218" s="15"/>
      <c r="EO218" s="15"/>
      <c r="EP218" s="15"/>
      <c r="EQ218" s="15"/>
      <c r="ER218" s="15"/>
      <c r="ES218" s="15"/>
      <c r="EV218" s="15"/>
      <c r="EW218" s="15"/>
      <c r="EX218" s="15"/>
      <c r="EY218" s="15"/>
      <c r="EZ218" s="15"/>
      <c r="FA218" s="15"/>
      <c r="FB218" s="15"/>
      <c r="FC218" s="15"/>
      <c r="FF218" s="15"/>
      <c r="FG218" s="15"/>
      <c r="FH218" s="15"/>
      <c r="FI218" s="15"/>
      <c r="FJ218" s="15"/>
      <c r="FK218" s="15"/>
      <c r="FL218" s="15"/>
      <c r="FM218" s="15"/>
      <c r="FP218" s="15"/>
      <c r="FQ218" s="15"/>
      <c r="FR218" s="15"/>
      <c r="FS218" s="15"/>
      <c r="FT218" s="15"/>
      <c r="FU218" s="15"/>
      <c r="FV218" s="15"/>
      <c r="FW218" s="15"/>
      <c r="FZ218" s="15"/>
      <c r="GA218" s="15"/>
      <c r="GB218" s="15"/>
      <c r="GC218" s="15"/>
      <c r="GD218" s="15"/>
      <c r="GE218" s="15"/>
      <c r="GF218" s="15"/>
      <c r="GG218" s="15"/>
      <c r="GJ218" s="15"/>
      <c r="GK218" s="15"/>
      <c r="GL218" s="15"/>
      <c r="GM218" s="15"/>
      <c r="GN218" s="15"/>
      <c r="GO218" s="15"/>
      <c r="GP218" s="15"/>
      <c r="GQ218" s="15"/>
      <c r="GT218" s="15"/>
      <c r="GU218" s="15"/>
      <c r="GV218" s="15"/>
      <c r="GW218" s="15"/>
      <c r="GX218" s="15"/>
      <c r="GY218" s="15"/>
      <c r="GZ218" s="15"/>
      <c r="HA218" s="15"/>
      <c r="HD218" s="15"/>
      <c r="HE218" s="15"/>
      <c r="HF218" s="15"/>
      <c r="HG218" s="15"/>
      <c r="HH218" s="15"/>
      <c r="HI218" s="15"/>
      <c r="HJ218" s="15"/>
      <c r="HK218" s="15"/>
      <c r="HN218" s="15"/>
      <c r="HO218" s="15"/>
      <c r="HP218" s="15"/>
      <c r="HQ218" s="15"/>
      <c r="HR218" s="15"/>
      <c r="HS218" s="15"/>
      <c r="HT218" s="15"/>
      <c r="HU218" s="15"/>
      <c r="HX218" s="15"/>
      <c r="HY218" s="15"/>
      <c r="HZ218" s="15"/>
      <c r="IA218" s="15"/>
      <c r="IB218" s="15"/>
      <c r="IC218" s="15"/>
      <c r="ID218" s="15"/>
      <c r="IE218" s="15"/>
      <c r="IH218" s="15"/>
      <c r="II218" s="15"/>
      <c r="IJ218" s="15"/>
      <c r="IK218" s="15"/>
      <c r="IL218" s="15"/>
      <c r="IM218" s="15"/>
      <c r="IN218" s="15"/>
      <c r="IO218" s="15"/>
      <c r="IR218" s="15"/>
      <c r="IS218" s="15"/>
      <c r="IT218" s="15"/>
      <c r="IU218" s="15"/>
      <c r="IV218" s="15"/>
      <c r="IW218" s="15"/>
      <c r="IX218" s="15"/>
      <c r="IY218" s="15"/>
      <c r="JB218" s="15"/>
      <c r="JC218" s="15"/>
      <c r="JD218" s="15"/>
      <c r="JE218" s="15"/>
      <c r="JF218" s="15"/>
      <c r="JG218" s="15"/>
      <c r="JH218" s="15"/>
      <c r="JI218" s="15"/>
      <c r="JL218" s="15"/>
      <c r="JM218" s="15"/>
      <c r="JN218" s="15"/>
      <c r="JO218" s="15"/>
      <c r="JP218" s="15"/>
      <c r="JQ218" s="15"/>
      <c r="JR218" s="15"/>
      <c r="JS218" s="15"/>
      <c r="JV218" s="15"/>
      <c r="JW218" s="15"/>
      <c r="JX218" s="15"/>
      <c r="JY218" s="15"/>
      <c r="JZ218" s="15"/>
      <c r="KA218" s="15"/>
      <c r="KB218" s="15"/>
      <c r="KC218" s="15"/>
      <c r="KF218" s="15"/>
      <c r="KG218" s="15"/>
      <c r="KH218" s="15"/>
      <c r="KI218" s="15"/>
      <c r="KJ218" s="15"/>
      <c r="KK218" s="15"/>
      <c r="KL218" s="15"/>
      <c r="KM218" s="15"/>
      <c r="KP218" s="15"/>
      <c r="KQ218" s="15"/>
      <c r="KR218" s="15"/>
      <c r="KS218" s="15"/>
      <c r="KT218" s="15"/>
      <c r="KU218" s="15"/>
      <c r="KV218" s="15"/>
      <c r="KW218" s="15"/>
      <c r="KZ218" s="15"/>
      <c r="LA218" s="15"/>
    </row>
    <row r="219" spans="4:313" x14ac:dyDescent="0.25">
      <c r="D219" s="15"/>
      <c r="E219" s="15"/>
      <c r="F219" s="15"/>
      <c r="G219" s="15"/>
      <c r="H219" s="15"/>
      <c r="I219" s="15"/>
      <c r="L219" s="15"/>
      <c r="M219" s="15"/>
      <c r="N219" s="15"/>
      <c r="O219" s="15"/>
      <c r="P219" s="15"/>
      <c r="Q219" s="15"/>
      <c r="R219" s="15"/>
      <c r="S219" s="15"/>
      <c r="V219" s="15"/>
      <c r="W219" s="15"/>
      <c r="X219" s="15"/>
      <c r="Y219" s="15"/>
      <c r="Z219" s="15"/>
      <c r="AA219" s="15"/>
      <c r="AB219" s="15"/>
      <c r="AC219" s="15"/>
      <c r="AF219" s="15"/>
      <c r="AG219" s="15"/>
      <c r="AH219" s="15"/>
      <c r="AI219" s="15"/>
      <c r="AJ219" s="15"/>
      <c r="AK219" s="15"/>
      <c r="AL219" s="15"/>
      <c r="AM219" s="15"/>
      <c r="AP219" s="15"/>
      <c r="AQ219" s="15"/>
      <c r="AR219" s="15"/>
      <c r="AS219" s="15"/>
      <c r="AT219" s="15"/>
      <c r="AU219" s="15"/>
      <c r="AV219" s="15"/>
      <c r="AW219" s="15"/>
      <c r="AZ219" s="15"/>
      <c r="BA219" s="15"/>
      <c r="BB219" s="15"/>
      <c r="BC219" s="15"/>
      <c r="BD219" s="15"/>
      <c r="BE219" s="15"/>
      <c r="BF219" s="15"/>
      <c r="BG219" s="15"/>
      <c r="BJ219" s="15"/>
      <c r="BK219" s="15"/>
      <c r="BL219" s="15"/>
      <c r="BM219" s="15"/>
      <c r="BN219" s="15"/>
      <c r="BO219" s="15"/>
      <c r="BP219" s="15"/>
      <c r="BQ219" s="15"/>
      <c r="BT219" s="15"/>
      <c r="BU219" s="15"/>
      <c r="BV219" s="15"/>
      <c r="BW219" s="15"/>
      <c r="BX219" s="15"/>
      <c r="BY219" s="15"/>
      <c r="BZ219" s="15"/>
      <c r="CA219" s="15"/>
      <c r="CD219" s="15"/>
      <c r="CE219" s="15"/>
      <c r="CF219" s="15"/>
      <c r="CG219" s="15"/>
      <c r="CH219" s="15"/>
      <c r="CI219" s="15"/>
      <c r="CJ219" s="15"/>
      <c r="CK219" s="15"/>
      <c r="CN219" s="15"/>
      <c r="CO219" s="15"/>
      <c r="CP219" s="15"/>
      <c r="CQ219" s="15"/>
      <c r="CR219" s="15"/>
      <c r="CS219" s="15"/>
      <c r="CT219" s="15"/>
      <c r="CU219" s="15"/>
      <c r="CX219" s="15"/>
      <c r="CY219" s="15"/>
      <c r="CZ219" s="15"/>
      <c r="DA219" s="15"/>
      <c r="DB219" s="15"/>
      <c r="DC219" s="15"/>
      <c r="DD219" s="15"/>
      <c r="DE219" s="15"/>
      <c r="DH219" s="15"/>
      <c r="DI219" s="15"/>
      <c r="DJ219" s="15"/>
      <c r="DK219" s="15"/>
      <c r="DL219" s="15"/>
      <c r="DM219" s="15"/>
      <c r="DN219" s="15"/>
      <c r="DO219" s="15"/>
      <c r="DR219" s="15"/>
      <c r="DS219" s="15"/>
      <c r="DT219" s="15"/>
      <c r="DU219" s="15"/>
      <c r="DV219" s="15"/>
      <c r="DW219" s="15"/>
      <c r="DX219" s="15"/>
      <c r="DY219" s="15"/>
      <c r="EB219" s="15"/>
      <c r="EC219" s="15"/>
      <c r="ED219" s="15"/>
      <c r="EE219" s="15"/>
      <c r="EF219" s="15"/>
      <c r="EG219" s="15"/>
      <c r="EH219" s="15"/>
      <c r="EI219" s="15"/>
      <c r="EL219" s="15"/>
      <c r="EM219" s="15"/>
      <c r="EN219" s="15"/>
      <c r="EO219" s="15"/>
      <c r="EP219" s="15"/>
      <c r="EQ219" s="15"/>
      <c r="ER219" s="15"/>
      <c r="ES219" s="15"/>
      <c r="EV219" s="15"/>
      <c r="EW219" s="15"/>
      <c r="EX219" s="15"/>
      <c r="EY219" s="15"/>
      <c r="EZ219" s="15"/>
      <c r="FA219" s="15"/>
      <c r="FB219" s="15"/>
      <c r="FC219" s="15"/>
      <c r="FF219" s="15"/>
      <c r="FG219" s="15"/>
      <c r="FH219" s="15"/>
      <c r="FI219" s="15"/>
      <c r="FJ219" s="15"/>
      <c r="FK219" s="15"/>
      <c r="FL219" s="15"/>
      <c r="FM219" s="15"/>
      <c r="FP219" s="15"/>
      <c r="FQ219" s="15"/>
      <c r="FR219" s="15"/>
      <c r="FS219" s="15"/>
      <c r="FT219" s="15"/>
      <c r="FU219" s="15"/>
      <c r="FV219" s="15"/>
      <c r="FW219" s="15"/>
      <c r="FZ219" s="15"/>
      <c r="GA219" s="15"/>
      <c r="GB219" s="15"/>
      <c r="GC219" s="15"/>
      <c r="GD219" s="15"/>
      <c r="GE219" s="15"/>
      <c r="GF219" s="15"/>
      <c r="GG219" s="15"/>
      <c r="GJ219" s="15"/>
      <c r="GK219" s="15"/>
      <c r="GL219" s="15"/>
      <c r="GM219" s="15"/>
      <c r="GN219" s="15"/>
      <c r="GO219" s="15"/>
      <c r="GP219" s="15"/>
      <c r="GQ219" s="15"/>
      <c r="GT219" s="15"/>
      <c r="GU219" s="15"/>
      <c r="GV219" s="15"/>
      <c r="GW219" s="15"/>
      <c r="GX219" s="15"/>
      <c r="GY219" s="15"/>
      <c r="GZ219" s="15"/>
      <c r="HA219" s="15"/>
      <c r="HD219" s="15"/>
      <c r="HE219" s="15"/>
      <c r="HF219" s="15"/>
      <c r="HG219" s="15"/>
      <c r="HH219" s="15"/>
      <c r="HI219" s="15"/>
      <c r="HJ219" s="15"/>
      <c r="HK219" s="15"/>
      <c r="HN219" s="15"/>
      <c r="HO219" s="15"/>
      <c r="HP219" s="15"/>
      <c r="HQ219" s="15"/>
      <c r="HR219" s="15"/>
      <c r="HS219" s="15"/>
      <c r="HT219" s="15"/>
      <c r="HU219" s="15"/>
      <c r="HX219" s="15"/>
      <c r="HY219" s="15"/>
      <c r="HZ219" s="15"/>
      <c r="IA219" s="15"/>
      <c r="IB219" s="15"/>
      <c r="IC219" s="15"/>
      <c r="ID219" s="15"/>
      <c r="IE219" s="15"/>
      <c r="IH219" s="15"/>
      <c r="II219" s="15"/>
      <c r="IJ219" s="15"/>
      <c r="IK219" s="15"/>
      <c r="IL219" s="15"/>
      <c r="IM219" s="15"/>
      <c r="IN219" s="15"/>
      <c r="IO219" s="15"/>
      <c r="IR219" s="15"/>
      <c r="IS219" s="15"/>
      <c r="IT219" s="15"/>
      <c r="IU219" s="15"/>
      <c r="IV219" s="15"/>
      <c r="IW219" s="15"/>
      <c r="IX219" s="15"/>
      <c r="IY219" s="15"/>
      <c r="JB219" s="15"/>
      <c r="JC219" s="15"/>
      <c r="JD219" s="15"/>
      <c r="JE219" s="15"/>
      <c r="JF219" s="15"/>
      <c r="JG219" s="15"/>
      <c r="JH219" s="15"/>
      <c r="JI219" s="15"/>
      <c r="JL219" s="15"/>
      <c r="JM219" s="15"/>
      <c r="JN219" s="15"/>
      <c r="JO219" s="15"/>
      <c r="JP219" s="15"/>
      <c r="JQ219" s="15"/>
      <c r="JR219" s="15"/>
      <c r="JS219" s="15"/>
      <c r="JV219" s="15"/>
      <c r="JW219" s="15"/>
      <c r="JX219" s="15"/>
      <c r="JY219" s="15"/>
      <c r="JZ219" s="15"/>
      <c r="KA219" s="15"/>
      <c r="KB219" s="15"/>
      <c r="KC219" s="15"/>
      <c r="KF219" s="15"/>
      <c r="KG219" s="15"/>
      <c r="KH219" s="15"/>
      <c r="KI219" s="15"/>
      <c r="KJ219" s="15"/>
      <c r="KK219" s="15"/>
      <c r="KL219" s="15"/>
      <c r="KM219" s="15"/>
      <c r="KP219" s="15"/>
      <c r="KQ219" s="15"/>
      <c r="KR219" s="15"/>
      <c r="KS219" s="15"/>
      <c r="KT219" s="15"/>
      <c r="KU219" s="15"/>
      <c r="KV219" s="15"/>
      <c r="KW219" s="15"/>
      <c r="KZ219" s="15"/>
      <c r="LA219" s="15"/>
    </row>
    <row r="220" spans="4:313" x14ac:dyDescent="0.25">
      <c r="D220" s="15"/>
      <c r="E220" s="15"/>
      <c r="F220" s="15"/>
      <c r="G220" s="15"/>
      <c r="H220" s="15"/>
      <c r="I220" s="15"/>
      <c r="L220" s="15"/>
      <c r="M220" s="15"/>
      <c r="N220" s="15"/>
      <c r="O220" s="15"/>
      <c r="P220" s="15"/>
      <c r="Q220" s="15"/>
      <c r="R220" s="15"/>
      <c r="S220" s="15"/>
      <c r="V220" s="15"/>
      <c r="W220" s="15"/>
      <c r="X220" s="15"/>
      <c r="Y220" s="15"/>
      <c r="Z220" s="15"/>
      <c r="AA220" s="15"/>
      <c r="AB220" s="15"/>
      <c r="AC220" s="15"/>
      <c r="AF220" s="15"/>
      <c r="AG220" s="15"/>
      <c r="AH220" s="15"/>
      <c r="AI220" s="15"/>
      <c r="AJ220" s="15"/>
      <c r="AK220" s="15"/>
      <c r="AL220" s="15"/>
      <c r="AM220" s="15"/>
      <c r="AP220" s="15"/>
      <c r="AQ220" s="15"/>
      <c r="AR220" s="15"/>
      <c r="AS220" s="15"/>
      <c r="AT220" s="15"/>
      <c r="AU220" s="15"/>
      <c r="AV220" s="15"/>
      <c r="AW220" s="15"/>
      <c r="AZ220" s="15"/>
      <c r="BA220" s="15"/>
      <c r="BB220" s="15"/>
      <c r="BC220" s="15"/>
      <c r="BD220" s="15"/>
      <c r="BE220" s="15"/>
      <c r="BF220" s="15"/>
      <c r="BG220" s="15"/>
      <c r="BJ220" s="15"/>
      <c r="BK220" s="15"/>
      <c r="BL220" s="15"/>
      <c r="BM220" s="15"/>
      <c r="BN220" s="15"/>
      <c r="BO220" s="15"/>
      <c r="BP220" s="15"/>
      <c r="BQ220" s="15"/>
      <c r="BT220" s="15"/>
      <c r="BU220" s="15"/>
      <c r="BV220" s="15"/>
      <c r="BW220" s="15"/>
      <c r="BX220" s="15"/>
      <c r="BY220" s="15"/>
      <c r="BZ220" s="15"/>
      <c r="CA220" s="15"/>
      <c r="CD220" s="15"/>
      <c r="CE220" s="15"/>
      <c r="CF220" s="15"/>
      <c r="CG220" s="15"/>
      <c r="CH220" s="15"/>
      <c r="CI220" s="15"/>
      <c r="CJ220" s="15"/>
      <c r="CK220" s="15"/>
      <c r="CN220" s="15"/>
      <c r="CO220" s="15"/>
      <c r="CP220" s="15"/>
      <c r="CQ220" s="15"/>
      <c r="CR220" s="15"/>
      <c r="CS220" s="15"/>
      <c r="CT220" s="15"/>
      <c r="CU220" s="15"/>
      <c r="CX220" s="15"/>
      <c r="CY220" s="15"/>
      <c r="CZ220" s="15"/>
      <c r="DA220" s="15"/>
      <c r="DB220" s="15"/>
      <c r="DC220" s="15"/>
      <c r="DD220" s="15"/>
      <c r="DE220" s="15"/>
      <c r="DH220" s="15"/>
      <c r="DI220" s="15"/>
      <c r="DJ220" s="15"/>
      <c r="DK220" s="15"/>
      <c r="DL220" s="15"/>
      <c r="DM220" s="15"/>
      <c r="DN220" s="15"/>
      <c r="DO220" s="15"/>
      <c r="DR220" s="15"/>
      <c r="DS220" s="15"/>
      <c r="DT220" s="15"/>
      <c r="DU220" s="15"/>
      <c r="DV220" s="15"/>
      <c r="DW220" s="15"/>
      <c r="DX220" s="15"/>
      <c r="DY220" s="15"/>
      <c r="EB220" s="15"/>
      <c r="EC220" s="15"/>
      <c r="ED220" s="15"/>
      <c r="EE220" s="15"/>
      <c r="EF220" s="15"/>
      <c r="EG220" s="15"/>
      <c r="EH220" s="15"/>
      <c r="EI220" s="15"/>
      <c r="EL220" s="15"/>
      <c r="EM220" s="15"/>
      <c r="EN220" s="15"/>
      <c r="EO220" s="15"/>
      <c r="EP220" s="15"/>
      <c r="EQ220" s="15"/>
      <c r="ER220" s="15"/>
      <c r="ES220" s="15"/>
      <c r="EV220" s="15"/>
      <c r="EW220" s="15"/>
      <c r="EX220" s="15"/>
      <c r="EY220" s="15"/>
      <c r="EZ220" s="15"/>
      <c r="FA220" s="15"/>
      <c r="FB220" s="15"/>
      <c r="FC220" s="15"/>
      <c r="FF220" s="15"/>
      <c r="FG220" s="15"/>
      <c r="FH220" s="15"/>
      <c r="FI220" s="15"/>
      <c r="FJ220" s="15"/>
      <c r="FK220" s="15"/>
      <c r="FL220" s="15"/>
      <c r="FM220" s="15"/>
      <c r="FP220" s="15"/>
      <c r="FQ220" s="15"/>
      <c r="FR220" s="15"/>
      <c r="FS220" s="15"/>
      <c r="FT220" s="15"/>
      <c r="FU220" s="15"/>
      <c r="FV220" s="15"/>
      <c r="FW220" s="15"/>
      <c r="FZ220" s="15"/>
      <c r="GA220" s="15"/>
      <c r="GB220" s="15"/>
      <c r="GC220" s="15"/>
      <c r="GD220" s="15"/>
      <c r="GE220" s="15"/>
      <c r="GF220" s="15"/>
      <c r="GG220" s="15"/>
      <c r="GJ220" s="15"/>
      <c r="GK220" s="15"/>
      <c r="GL220" s="15"/>
      <c r="GM220" s="15"/>
      <c r="GN220" s="15"/>
      <c r="GO220" s="15"/>
      <c r="GP220" s="15"/>
      <c r="GQ220" s="15"/>
      <c r="GT220" s="15"/>
      <c r="GU220" s="15"/>
      <c r="GV220" s="15"/>
      <c r="GW220" s="15"/>
      <c r="GX220" s="15"/>
      <c r="GY220" s="15"/>
      <c r="GZ220" s="15"/>
      <c r="HA220" s="15"/>
      <c r="HD220" s="15"/>
      <c r="HE220" s="15"/>
      <c r="HF220" s="15"/>
      <c r="HG220" s="15"/>
      <c r="HH220" s="15"/>
      <c r="HI220" s="15"/>
      <c r="HJ220" s="15"/>
      <c r="HK220" s="15"/>
      <c r="HN220" s="15"/>
      <c r="HO220" s="15"/>
      <c r="HP220" s="15"/>
      <c r="HQ220" s="15"/>
      <c r="HR220" s="15"/>
      <c r="HS220" s="15"/>
      <c r="HT220" s="15"/>
      <c r="HU220" s="15"/>
      <c r="HX220" s="15"/>
      <c r="HY220" s="15"/>
      <c r="HZ220" s="15"/>
      <c r="IA220" s="15"/>
      <c r="IB220" s="15"/>
      <c r="IC220" s="15"/>
      <c r="ID220" s="15"/>
      <c r="IE220" s="15"/>
      <c r="IH220" s="15"/>
      <c r="II220" s="15"/>
      <c r="IJ220" s="15"/>
      <c r="IK220" s="15"/>
      <c r="IL220" s="15"/>
      <c r="IM220" s="15"/>
      <c r="IN220" s="15"/>
      <c r="IO220" s="15"/>
      <c r="IR220" s="15"/>
      <c r="IS220" s="15"/>
      <c r="IT220" s="15"/>
      <c r="IU220" s="15"/>
      <c r="IV220" s="15"/>
      <c r="IW220" s="15"/>
      <c r="IX220" s="15"/>
      <c r="IY220" s="15"/>
      <c r="JB220" s="15"/>
      <c r="JC220" s="15"/>
      <c r="JD220" s="15"/>
      <c r="JE220" s="15"/>
      <c r="JF220" s="15"/>
      <c r="JG220" s="15"/>
      <c r="JH220" s="15"/>
      <c r="JI220" s="15"/>
      <c r="JL220" s="15"/>
      <c r="JM220" s="15"/>
      <c r="JN220" s="15"/>
      <c r="JO220" s="15"/>
      <c r="JP220" s="15"/>
      <c r="JQ220" s="15"/>
      <c r="JR220" s="15"/>
      <c r="JS220" s="15"/>
      <c r="JV220" s="15"/>
      <c r="JW220" s="15"/>
      <c r="JX220" s="15"/>
      <c r="JY220" s="15"/>
      <c r="JZ220" s="15"/>
      <c r="KA220" s="15"/>
      <c r="KB220" s="15"/>
      <c r="KC220" s="15"/>
      <c r="KF220" s="15"/>
      <c r="KG220" s="15"/>
      <c r="KH220" s="15"/>
      <c r="KI220" s="15"/>
      <c r="KJ220" s="15"/>
      <c r="KK220" s="15"/>
      <c r="KL220" s="15"/>
      <c r="KM220" s="15"/>
      <c r="KP220" s="15"/>
      <c r="KQ220" s="15"/>
      <c r="KR220" s="15"/>
      <c r="KS220" s="15"/>
      <c r="KT220" s="15"/>
      <c r="KU220" s="15"/>
      <c r="KV220" s="15"/>
      <c r="KW220" s="15"/>
      <c r="KZ220" s="15"/>
      <c r="LA220" s="15"/>
    </row>
    <row r="221" spans="4:313" x14ac:dyDescent="0.25">
      <c r="D221" s="15"/>
      <c r="E221" s="15"/>
      <c r="F221" s="15"/>
      <c r="G221" s="15"/>
      <c r="H221" s="15"/>
      <c r="I221" s="15"/>
      <c r="L221" s="15"/>
      <c r="M221" s="15"/>
      <c r="N221" s="15"/>
      <c r="O221" s="15"/>
      <c r="P221" s="15"/>
      <c r="Q221" s="15"/>
      <c r="R221" s="15"/>
      <c r="S221" s="15"/>
      <c r="V221" s="15"/>
      <c r="W221" s="15"/>
      <c r="X221" s="15"/>
      <c r="Y221" s="15"/>
      <c r="Z221" s="15"/>
      <c r="AA221" s="15"/>
      <c r="AB221" s="15"/>
      <c r="AC221" s="15"/>
      <c r="AF221" s="15"/>
      <c r="AG221" s="15"/>
      <c r="AH221" s="15"/>
      <c r="AI221" s="15"/>
      <c r="AJ221" s="15"/>
      <c r="AK221" s="15"/>
      <c r="AL221" s="15"/>
      <c r="AM221" s="15"/>
      <c r="AP221" s="15"/>
      <c r="AQ221" s="15"/>
      <c r="AR221" s="15"/>
      <c r="AS221" s="15"/>
      <c r="AT221" s="15"/>
      <c r="AU221" s="15"/>
      <c r="AV221" s="15"/>
      <c r="AW221" s="15"/>
      <c r="AZ221" s="15"/>
      <c r="BA221" s="15"/>
      <c r="BB221" s="15"/>
      <c r="BC221" s="15"/>
      <c r="BD221" s="15"/>
      <c r="BE221" s="15"/>
      <c r="BF221" s="15"/>
      <c r="BG221" s="15"/>
      <c r="BJ221" s="15"/>
      <c r="BK221" s="15"/>
      <c r="BL221" s="15"/>
      <c r="BM221" s="15"/>
      <c r="BN221" s="15"/>
      <c r="BO221" s="15"/>
      <c r="BP221" s="15"/>
      <c r="BQ221" s="15"/>
      <c r="BT221" s="15"/>
      <c r="BU221" s="15"/>
      <c r="BV221" s="15"/>
      <c r="BW221" s="15"/>
      <c r="BX221" s="15"/>
      <c r="BY221" s="15"/>
      <c r="BZ221" s="15"/>
      <c r="CA221" s="15"/>
      <c r="CD221" s="15"/>
      <c r="CE221" s="15"/>
      <c r="CF221" s="15"/>
      <c r="CG221" s="15"/>
      <c r="CH221" s="15"/>
      <c r="CI221" s="15"/>
      <c r="CJ221" s="15"/>
      <c r="CK221" s="15"/>
      <c r="CN221" s="15"/>
      <c r="CO221" s="15"/>
      <c r="CP221" s="15"/>
      <c r="CQ221" s="15"/>
      <c r="CR221" s="15"/>
      <c r="CS221" s="15"/>
      <c r="CT221" s="15"/>
      <c r="CU221" s="15"/>
      <c r="CX221" s="15"/>
      <c r="CY221" s="15"/>
      <c r="CZ221" s="15"/>
      <c r="DA221" s="15"/>
      <c r="DB221" s="15"/>
      <c r="DC221" s="15"/>
      <c r="DD221" s="15"/>
      <c r="DE221" s="15"/>
      <c r="DH221" s="15"/>
      <c r="DI221" s="15"/>
      <c r="DJ221" s="15"/>
      <c r="DK221" s="15"/>
      <c r="DL221" s="15"/>
      <c r="DM221" s="15"/>
      <c r="DN221" s="15"/>
      <c r="DO221" s="15"/>
      <c r="DR221" s="15"/>
      <c r="DS221" s="15"/>
      <c r="DT221" s="15"/>
      <c r="DU221" s="15"/>
      <c r="DV221" s="15"/>
      <c r="DW221" s="15"/>
      <c r="DX221" s="15"/>
      <c r="DY221" s="15"/>
      <c r="EB221" s="15"/>
      <c r="EC221" s="15"/>
      <c r="ED221" s="15"/>
      <c r="EE221" s="15"/>
      <c r="EF221" s="15"/>
      <c r="EG221" s="15"/>
      <c r="EH221" s="15"/>
      <c r="EI221" s="15"/>
      <c r="EL221" s="15"/>
      <c r="EM221" s="15"/>
      <c r="EN221" s="15"/>
      <c r="EO221" s="15"/>
      <c r="EP221" s="15"/>
      <c r="EQ221" s="15"/>
      <c r="ER221" s="15"/>
      <c r="ES221" s="15"/>
      <c r="EV221" s="15"/>
      <c r="EW221" s="15"/>
      <c r="EX221" s="15"/>
      <c r="EY221" s="15"/>
      <c r="EZ221" s="15"/>
      <c r="FA221" s="15"/>
      <c r="FB221" s="15"/>
      <c r="FC221" s="15"/>
      <c r="FF221" s="15"/>
      <c r="FG221" s="15"/>
      <c r="FH221" s="15"/>
      <c r="FI221" s="15"/>
      <c r="FJ221" s="15"/>
      <c r="FK221" s="15"/>
      <c r="FL221" s="15"/>
      <c r="FM221" s="15"/>
      <c r="FP221" s="15"/>
      <c r="FQ221" s="15"/>
      <c r="FR221" s="15"/>
      <c r="FS221" s="15"/>
      <c r="FT221" s="15"/>
      <c r="FU221" s="15"/>
      <c r="FV221" s="15"/>
      <c r="FW221" s="15"/>
      <c r="FZ221" s="15"/>
      <c r="GA221" s="15"/>
      <c r="GB221" s="15"/>
      <c r="GC221" s="15"/>
      <c r="GD221" s="15"/>
      <c r="GE221" s="15"/>
      <c r="GF221" s="15"/>
      <c r="GG221" s="15"/>
      <c r="GJ221" s="15"/>
      <c r="GK221" s="15"/>
      <c r="GL221" s="15"/>
      <c r="GM221" s="15"/>
      <c r="GN221" s="15"/>
      <c r="GO221" s="15"/>
      <c r="GP221" s="15"/>
      <c r="GQ221" s="15"/>
      <c r="GT221" s="15"/>
      <c r="GU221" s="15"/>
      <c r="GV221" s="15"/>
      <c r="GW221" s="15"/>
      <c r="GX221" s="15"/>
      <c r="GY221" s="15"/>
      <c r="GZ221" s="15"/>
      <c r="HA221" s="15"/>
      <c r="HD221" s="15"/>
      <c r="HE221" s="15"/>
      <c r="HF221" s="15"/>
      <c r="HG221" s="15"/>
      <c r="HH221" s="15"/>
      <c r="HI221" s="15"/>
      <c r="HJ221" s="15"/>
      <c r="HK221" s="15"/>
      <c r="HN221" s="15"/>
      <c r="HO221" s="15"/>
      <c r="HP221" s="15"/>
      <c r="HQ221" s="15"/>
      <c r="HR221" s="15"/>
      <c r="HS221" s="15"/>
      <c r="HT221" s="15"/>
      <c r="HU221" s="15"/>
      <c r="HX221" s="15"/>
      <c r="HY221" s="15"/>
      <c r="HZ221" s="15"/>
      <c r="IA221" s="15"/>
      <c r="IB221" s="15"/>
      <c r="IC221" s="15"/>
      <c r="ID221" s="15"/>
      <c r="IE221" s="15"/>
      <c r="IH221" s="15"/>
      <c r="II221" s="15"/>
      <c r="IJ221" s="15"/>
      <c r="IK221" s="15"/>
      <c r="IL221" s="15"/>
      <c r="IM221" s="15"/>
      <c r="IN221" s="15"/>
      <c r="IO221" s="15"/>
      <c r="IR221" s="15"/>
      <c r="IS221" s="15"/>
      <c r="IT221" s="15"/>
      <c r="IU221" s="15"/>
      <c r="IV221" s="15"/>
      <c r="IW221" s="15"/>
      <c r="IX221" s="15"/>
      <c r="IY221" s="15"/>
      <c r="JB221" s="15"/>
      <c r="JC221" s="15"/>
      <c r="JD221" s="15"/>
      <c r="JE221" s="15"/>
      <c r="JF221" s="15"/>
      <c r="JG221" s="15"/>
      <c r="JH221" s="15"/>
      <c r="JI221" s="15"/>
      <c r="JL221" s="15"/>
      <c r="JM221" s="15"/>
      <c r="JN221" s="15"/>
      <c r="JO221" s="15"/>
      <c r="JP221" s="15"/>
      <c r="JQ221" s="15"/>
      <c r="JR221" s="15"/>
      <c r="JS221" s="15"/>
      <c r="JV221" s="15"/>
      <c r="JW221" s="15"/>
      <c r="JX221" s="15"/>
      <c r="JY221" s="15"/>
      <c r="JZ221" s="15"/>
      <c r="KA221" s="15"/>
      <c r="KB221" s="15"/>
      <c r="KC221" s="15"/>
      <c r="KF221" s="15"/>
      <c r="KG221" s="15"/>
      <c r="KH221" s="15"/>
      <c r="KI221" s="15"/>
      <c r="KJ221" s="15"/>
      <c r="KK221" s="15"/>
      <c r="KL221" s="15"/>
      <c r="KM221" s="15"/>
      <c r="KP221" s="15"/>
      <c r="KQ221" s="15"/>
      <c r="KR221" s="15"/>
      <c r="KS221" s="15"/>
      <c r="KT221" s="15"/>
      <c r="KU221" s="15"/>
      <c r="KV221" s="15"/>
      <c r="KW221" s="15"/>
      <c r="KZ221" s="15"/>
      <c r="LA221" s="15"/>
    </row>
    <row r="222" spans="4:313" x14ac:dyDescent="0.25">
      <c r="D222" s="15"/>
      <c r="E222" s="15"/>
      <c r="F222" s="15"/>
      <c r="G222" s="15"/>
      <c r="H222" s="15"/>
      <c r="I222" s="15"/>
      <c r="L222" s="15"/>
      <c r="M222" s="15"/>
      <c r="N222" s="15"/>
      <c r="O222" s="15"/>
      <c r="P222" s="15"/>
      <c r="Q222" s="15"/>
      <c r="R222" s="15"/>
      <c r="S222" s="15"/>
      <c r="V222" s="15"/>
      <c r="W222" s="15"/>
      <c r="X222" s="15"/>
      <c r="Y222" s="15"/>
      <c r="Z222" s="15"/>
      <c r="AA222" s="15"/>
      <c r="AB222" s="15"/>
      <c r="AC222" s="15"/>
      <c r="AF222" s="15"/>
      <c r="AG222" s="15"/>
      <c r="AH222" s="15"/>
      <c r="AI222" s="15"/>
      <c r="AJ222" s="15"/>
      <c r="AK222" s="15"/>
      <c r="AL222" s="15"/>
      <c r="AM222" s="15"/>
      <c r="AP222" s="15"/>
      <c r="AQ222" s="15"/>
      <c r="AR222" s="15"/>
      <c r="AS222" s="15"/>
      <c r="AT222" s="15"/>
      <c r="AU222" s="15"/>
      <c r="AV222" s="15"/>
      <c r="AW222" s="15"/>
      <c r="AZ222" s="15"/>
      <c r="BA222" s="15"/>
      <c r="BB222" s="15"/>
      <c r="BC222" s="15"/>
      <c r="BD222" s="15"/>
      <c r="BE222" s="15"/>
      <c r="BF222" s="15"/>
      <c r="BG222" s="15"/>
      <c r="BJ222" s="15"/>
      <c r="BK222" s="15"/>
      <c r="BL222" s="15"/>
      <c r="BM222" s="15"/>
      <c r="BN222" s="15"/>
      <c r="BO222" s="15"/>
      <c r="BP222" s="15"/>
      <c r="BQ222" s="15"/>
      <c r="BT222" s="15"/>
      <c r="BU222" s="15"/>
      <c r="BV222" s="15"/>
      <c r="BW222" s="15"/>
      <c r="BX222" s="15"/>
      <c r="BY222" s="15"/>
      <c r="BZ222" s="15"/>
      <c r="CA222" s="15"/>
      <c r="CD222" s="15"/>
      <c r="CE222" s="15"/>
      <c r="CF222" s="15"/>
      <c r="CG222" s="15"/>
      <c r="CH222" s="15"/>
      <c r="CI222" s="15"/>
      <c r="CJ222" s="15"/>
      <c r="CK222" s="15"/>
      <c r="CN222" s="15"/>
      <c r="CO222" s="15"/>
      <c r="CP222" s="15"/>
      <c r="CQ222" s="15"/>
      <c r="CR222" s="15"/>
      <c r="CS222" s="15"/>
      <c r="CT222" s="15"/>
      <c r="CU222" s="15"/>
      <c r="CX222" s="15"/>
      <c r="CY222" s="15"/>
      <c r="CZ222" s="15"/>
      <c r="DA222" s="15"/>
      <c r="DB222" s="15"/>
      <c r="DC222" s="15"/>
      <c r="DD222" s="15"/>
      <c r="DE222" s="15"/>
      <c r="DH222" s="15"/>
      <c r="DI222" s="15"/>
      <c r="DJ222" s="15"/>
      <c r="DK222" s="15"/>
      <c r="DL222" s="15"/>
      <c r="DM222" s="15"/>
      <c r="DN222" s="15"/>
      <c r="DO222" s="15"/>
      <c r="DR222" s="15"/>
      <c r="DS222" s="15"/>
      <c r="DT222" s="15"/>
      <c r="DU222" s="15"/>
      <c r="DV222" s="15"/>
      <c r="DW222" s="15"/>
      <c r="DX222" s="15"/>
      <c r="DY222" s="15"/>
      <c r="EB222" s="15"/>
      <c r="EC222" s="15"/>
      <c r="ED222" s="15"/>
      <c r="EE222" s="15"/>
      <c r="EF222" s="15"/>
      <c r="EG222" s="15"/>
      <c r="EH222" s="15"/>
      <c r="EI222" s="15"/>
      <c r="EL222" s="15"/>
      <c r="EM222" s="15"/>
      <c r="EN222" s="15"/>
      <c r="EO222" s="15"/>
      <c r="EP222" s="15"/>
      <c r="EQ222" s="15"/>
      <c r="ER222" s="15"/>
      <c r="ES222" s="15"/>
      <c r="EV222" s="15"/>
      <c r="EW222" s="15"/>
      <c r="EX222" s="15"/>
      <c r="EY222" s="15"/>
      <c r="EZ222" s="15"/>
      <c r="FA222" s="15"/>
      <c r="FB222" s="15"/>
      <c r="FC222" s="15"/>
      <c r="FF222" s="15"/>
      <c r="FG222" s="15"/>
      <c r="FH222" s="15"/>
      <c r="FI222" s="15"/>
      <c r="FJ222" s="15"/>
      <c r="FK222" s="15"/>
      <c r="FL222" s="15"/>
      <c r="FM222" s="15"/>
      <c r="FP222" s="15"/>
      <c r="FQ222" s="15"/>
      <c r="FR222" s="15"/>
      <c r="FS222" s="15"/>
      <c r="FT222" s="15"/>
      <c r="FU222" s="15"/>
      <c r="FV222" s="15"/>
      <c r="FW222" s="15"/>
      <c r="FZ222" s="15"/>
      <c r="GA222" s="15"/>
      <c r="GB222" s="15"/>
      <c r="GC222" s="15"/>
      <c r="GD222" s="15"/>
      <c r="GE222" s="15"/>
      <c r="GF222" s="15"/>
      <c r="GG222" s="15"/>
      <c r="GJ222" s="15"/>
      <c r="GK222" s="15"/>
      <c r="GL222" s="15"/>
      <c r="GM222" s="15"/>
      <c r="GN222" s="15"/>
      <c r="GO222" s="15"/>
      <c r="GP222" s="15"/>
      <c r="GQ222" s="15"/>
      <c r="GT222" s="15"/>
      <c r="GU222" s="15"/>
      <c r="GV222" s="15"/>
      <c r="GW222" s="15"/>
      <c r="GX222" s="15"/>
      <c r="GY222" s="15"/>
      <c r="GZ222" s="15"/>
      <c r="HA222" s="15"/>
      <c r="HD222" s="15"/>
      <c r="HE222" s="15"/>
      <c r="HF222" s="15"/>
      <c r="HG222" s="15"/>
      <c r="HH222" s="15"/>
      <c r="HI222" s="15"/>
      <c r="HJ222" s="15"/>
      <c r="HK222" s="15"/>
      <c r="HN222" s="15"/>
      <c r="HO222" s="15"/>
      <c r="HP222" s="15"/>
      <c r="HQ222" s="15"/>
      <c r="HR222" s="15"/>
      <c r="HS222" s="15"/>
      <c r="HT222" s="15"/>
      <c r="HU222" s="15"/>
      <c r="HX222" s="15"/>
      <c r="HY222" s="15"/>
      <c r="HZ222" s="15"/>
      <c r="IA222" s="15"/>
      <c r="IB222" s="15"/>
      <c r="IC222" s="15"/>
      <c r="ID222" s="15"/>
      <c r="IE222" s="15"/>
      <c r="IH222" s="15"/>
      <c r="II222" s="15"/>
      <c r="IJ222" s="15"/>
      <c r="IK222" s="15"/>
      <c r="IL222" s="15"/>
      <c r="IM222" s="15"/>
      <c r="IN222" s="15"/>
      <c r="IO222" s="15"/>
      <c r="IR222" s="15"/>
      <c r="IS222" s="15"/>
      <c r="IT222" s="15"/>
      <c r="IU222" s="15"/>
      <c r="IV222" s="15"/>
      <c r="IW222" s="15"/>
      <c r="IX222" s="15"/>
      <c r="IY222" s="15"/>
      <c r="JB222" s="15"/>
      <c r="JC222" s="15"/>
      <c r="JD222" s="15"/>
      <c r="JE222" s="15"/>
      <c r="JF222" s="15"/>
      <c r="JG222" s="15"/>
      <c r="JH222" s="15"/>
      <c r="JI222" s="15"/>
      <c r="JL222" s="15"/>
      <c r="JM222" s="15"/>
      <c r="JN222" s="15"/>
      <c r="JO222" s="15"/>
      <c r="JP222" s="15"/>
      <c r="JQ222" s="15"/>
      <c r="JR222" s="15"/>
      <c r="JS222" s="15"/>
      <c r="JV222" s="15"/>
      <c r="JW222" s="15"/>
      <c r="JX222" s="15"/>
      <c r="JY222" s="15"/>
      <c r="JZ222" s="15"/>
      <c r="KA222" s="15"/>
      <c r="KB222" s="15"/>
      <c r="KC222" s="15"/>
      <c r="KF222" s="15"/>
      <c r="KG222" s="15"/>
      <c r="KH222" s="15"/>
      <c r="KI222" s="15"/>
      <c r="KJ222" s="15"/>
      <c r="KK222" s="15"/>
      <c r="KL222" s="15"/>
      <c r="KM222" s="15"/>
      <c r="KP222" s="15"/>
      <c r="KQ222" s="15"/>
      <c r="KR222" s="15"/>
      <c r="KS222" s="15"/>
      <c r="KT222" s="15"/>
      <c r="KU222" s="15"/>
      <c r="KV222" s="15"/>
      <c r="KW222" s="15"/>
      <c r="KZ222" s="15"/>
      <c r="LA222" s="15"/>
    </row>
    <row r="223" spans="4:313" x14ac:dyDescent="0.25">
      <c r="D223" s="15"/>
      <c r="E223" s="15"/>
      <c r="F223" s="15"/>
      <c r="G223" s="15"/>
      <c r="H223" s="15"/>
      <c r="I223" s="15"/>
      <c r="L223" s="15"/>
      <c r="M223" s="15"/>
      <c r="N223" s="15"/>
      <c r="O223" s="15"/>
      <c r="P223" s="15"/>
      <c r="Q223" s="15"/>
      <c r="R223" s="15"/>
      <c r="S223" s="15"/>
      <c r="V223" s="15"/>
      <c r="W223" s="15"/>
      <c r="X223" s="15"/>
      <c r="Y223" s="15"/>
      <c r="Z223" s="15"/>
      <c r="AA223" s="15"/>
      <c r="AB223" s="15"/>
      <c r="AC223" s="15"/>
      <c r="AF223" s="15"/>
      <c r="AG223" s="15"/>
      <c r="AH223" s="15"/>
      <c r="AI223" s="15"/>
      <c r="AJ223" s="15"/>
      <c r="AK223" s="15"/>
      <c r="AL223" s="15"/>
      <c r="AM223" s="15"/>
      <c r="AP223" s="15"/>
      <c r="AQ223" s="15"/>
      <c r="AR223" s="15"/>
      <c r="AS223" s="15"/>
      <c r="AT223" s="15"/>
      <c r="AU223" s="15"/>
      <c r="AV223" s="15"/>
      <c r="AW223" s="15"/>
      <c r="AZ223" s="15"/>
      <c r="BA223" s="15"/>
      <c r="BB223" s="15"/>
      <c r="BC223" s="15"/>
      <c r="BD223" s="15"/>
      <c r="BE223" s="15"/>
      <c r="BF223" s="15"/>
      <c r="BG223" s="15"/>
      <c r="BJ223" s="15"/>
      <c r="BK223" s="15"/>
      <c r="BL223" s="15"/>
      <c r="BM223" s="15"/>
      <c r="BN223" s="15"/>
      <c r="BO223" s="15"/>
      <c r="BP223" s="15"/>
      <c r="BQ223" s="15"/>
      <c r="BT223" s="15"/>
      <c r="BU223" s="15"/>
      <c r="BV223" s="15"/>
      <c r="BW223" s="15"/>
      <c r="BX223" s="15"/>
      <c r="BY223" s="15"/>
      <c r="BZ223" s="15"/>
      <c r="CA223" s="15"/>
      <c r="CD223" s="15"/>
      <c r="CE223" s="15"/>
      <c r="CF223" s="15"/>
      <c r="CG223" s="15"/>
      <c r="CH223" s="15"/>
      <c r="CI223" s="15"/>
      <c r="CJ223" s="15"/>
      <c r="CK223" s="15"/>
      <c r="CN223" s="15"/>
      <c r="CO223" s="15"/>
      <c r="CP223" s="15"/>
      <c r="CQ223" s="15"/>
      <c r="CR223" s="15"/>
      <c r="CS223" s="15"/>
      <c r="CT223" s="15"/>
      <c r="CU223" s="15"/>
      <c r="CX223" s="15"/>
      <c r="CY223" s="15"/>
      <c r="CZ223" s="15"/>
      <c r="DA223" s="15"/>
      <c r="DB223" s="15"/>
      <c r="DC223" s="15"/>
      <c r="DD223" s="15"/>
      <c r="DE223" s="15"/>
      <c r="DH223" s="15"/>
      <c r="DI223" s="15"/>
      <c r="DJ223" s="15"/>
      <c r="DK223" s="15"/>
      <c r="DL223" s="15"/>
      <c r="DM223" s="15"/>
      <c r="DN223" s="15"/>
      <c r="DO223" s="15"/>
      <c r="DR223" s="15"/>
      <c r="DS223" s="15"/>
      <c r="DT223" s="15"/>
      <c r="DU223" s="15"/>
      <c r="DV223" s="15"/>
      <c r="DW223" s="15"/>
      <c r="DX223" s="15"/>
      <c r="DY223" s="15"/>
      <c r="EB223" s="15"/>
      <c r="EC223" s="15"/>
      <c r="ED223" s="15"/>
      <c r="EE223" s="15"/>
      <c r="EF223" s="15"/>
      <c r="EG223" s="15"/>
      <c r="EH223" s="15"/>
      <c r="EI223" s="15"/>
      <c r="EL223" s="15"/>
      <c r="EM223" s="15"/>
      <c r="EN223" s="15"/>
      <c r="EO223" s="15"/>
      <c r="EP223" s="15"/>
      <c r="EQ223" s="15"/>
      <c r="ER223" s="15"/>
      <c r="ES223" s="15"/>
      <c r="EV223" s="15"/>
      <c r="EW223" s="15"/>
      <c r="EX223" s="15"/>
      <c r="EY223" s="15"/>
      <c r="EZ223" s="15"/>
      <c r="FA223" s="15"/>
      <c r="FB223" s="15"/>
      <c r="FC223" s="15"/>
      <c r="FF223" s="15"/>
      <c r="FG223" s="15"/>
      <c r="FH223" s="15"/>
      <c r="FI223" s="15"/>
      <c r="FJ223" s="15"/>
      <c r="FK223" s="15"/>
      <c r="FL223" s="15"/>
      <c r="FM223" s="15"/>
      <c r="FP223" s="15"/>
      <c r="FQ223" s="15"/>
      <c r="FR223" s="15"/>
      <c r="FS223" s="15"/>
      <c r="FT223" s="15"/>
      <c r="FU223" s="15"/>
      <c r="FV223" s="15"/>
      <c r="FW223" s="15"/>
      <c r="FZ223" s="15"/>
      <c r="GA223" s="15"/>
      <c r="GB223" s="15"/>
      <c r="GC223" s="15"/>
      <c r="GD223" s="15"/>
      <c r="GE223" s="15"/>
      <c r="GF223" s="15"/>
      <c r="GG223" s="15"/>
      <c r="GJ223" s="15"/>
      <c r="GK223" s="15"/>
      <c r="GL223" s="15"/>
      <c r="GM223" s="15"/>
      <c r="GN223" s="15"/>
      <c r="GO223" s="15"/>
      <c r="GP223" s="15"/>
      <c r="GQ223" s="15"/>
      <c r="GT223" s="15"/>
      <c r="GU223" s="15"/>
      <c r="GV223" s="15"/>
      <c r="GW223" s="15"/>
      <c r="GX223" s="15"/>
      <c r="GY223" s="15"/>
      <c r="GZ223" s="15"/>
      <c r="HA223" s="15"/>
      <c r="HD223" s="15"/>
      <c r="HE223" s="15"/>
      <c r="HF223" s="15"/>
      <c r="HG223" s="15"/>
      <c r="HH223" s="15"/>
      <c r="HI223" s="15"/>
      <c r="HJ223" s="15"/>
      <c r="HK223" s="15"/>
      <c r="HN223" s="15"/>
      <c r="HO223" s="15"/>
      <c r="HP223" s="15"/>
      <c r="HQ223" s="15"/>
      <c r="HR223" s="15"/>
      <c r="HS223" s="15"/>
      <c r="HT223" s="15"/>
      <c r="HU223" s="15"/>
      <c r="HX223" s="15"/>
      <c r="HY223" s="15"/>
      <c r="HZ223" s="15"/>
      <c r="IA223" s="15"/>
      <c r="IB223" s="15"/>
      <c r="IC223" s="15"/>
      <c r="ID223" s="15"/>
      <c r="IE223" s="15"/>
      <c r="IH223" s="15"/>
      <c r="II223" s="15"/>
      <c r="IJ223" s="15"/>
      <c r="IK223" s="15"/>
      <c r="IL223" s="15"/>
      <c r="IM223" s="15"/>
      <c r="IN223" s="15"/>
      <c r="IO223" s="15"/>
      <c r="IR223" s="15"/>
      <c r="IS223" s="15"/>
      <c r="IT223" s="15"/>
      <c r="IU223" s="15"/>
      <c r="IV223" s="15"/>
      <c r="IW223" s="15"/>
      <c r="IX223" s="15"/>
      <c r="IY223" s="15"/>
      <c r="JB223" s="15"/>
      <c r="JC223" s="15"/>
      <c r="JD223" s="15"/>
      <c r="JE223" s="15"/>
      <c r="JF223" s="15"/>
      <c r="JG223" s="15"/>
      <c r="JH223" s="15"/>
      <c r="JI223" s="15"/>
      <c r="JL223" s="15"/>
      <c r="JM223" s="15"/>
      <c r="JN223" s="15"/>
      <c r="JO223" s="15"/>
      <c r="JP223" s="15"/>
      <c r="JQ223" s="15"/>
      <c r="JR223" s="15"/>
      <c r="JS223" s="15"/>
      <c r="JV223" s="15"/>
      <c r="JW223" s="15"/>
      <c r="JX223" s="15"/>
      <c r="JY223" s="15"/>
      <c r="JZ223" s="15"/>
      <c r="KA223" s="15"/>
      <c r="KB223" s="15"/>
      <c r="KC223" s="15"/>
      <c r="KF223" s="15"/>
      <c r="KG223" s="15"/>
      <c r="KH223" s="15"/>
      <c r="KI223" s="15"/>
      <c r="KJ223" s="15"/>
      <c r="KK223" s="15"/>
      <c r="KL223" s="15"/>
      <c r="KM223" s="15"/>
      <c r="KP223" s="15"/>
      <c r="KQ223" s="15"/>
      <c r="KR223" s="15"/>
      <c r="KS223" s="15"/>
      <c r="KT223" s="15"/>
      <c r="KU223" s="15"/>
      <c r="KV223" s="15"/>
      <c r="KW223" s="15"/>
      <c r="KZ223" s="15"/>
      <c r="LA223" s="15"/>
    </row>
    <row r="224" spans="4:313" x14ac:dyDescent="0.25">
      <c r="D224" s="15"/>
      <c r="E224" s="15"/>
      <c r="F224" s="15"/>
      <c r="G224" s="15"/>
      <c r="H224" s="15"/>
      <c r="I224" s="15"/>
      <c r="L224" s="15"/>
      <c r="M224" s="15"/>
      <c r="N224" s="15"/>
      <c r="O224" s="15"/>
      <c r="P224" s="15"/>
      <c r="Q224" s="15"/>
      <c r="R224" s="15"/>
      <c r="S224" s="15"/>
      <c r="V224" s="15"/>
      <c r="W224" s="15"/>
      <c r="X224" s="15"/>
      <c r="Y224" s="15"/>
      <c r="Z224" s="15"/>
      <c r="AA224" s="15"/>
      <c r="AB224" s="15"/>
      <c r="AC224" s="15"/>
      <c r="AF224" s="15"/>
      <c r="AG224" s="15"/>
      <c r="AH224" s="15"/>
      <c r="AI224" s="15"/>
      <c r="AJ224" s="15"/>
      <c r="AK224" s="15"/>
      <c r="AL224" s="15"/>
      <c r="AM224" s="15"/>
      <c r="AP224" s="15"/>
      <c r="AQ224" s="15"/>
      <c r="AR224" s="15"/>
      <c r="AS224" s="15"/>
      <c r="AT224" s="15"/>
      <c r="AU224" s="15"/>
      <c r="AV224" s="15"/>
      <c r="AW224" s="15"/>
      <c r="AZ224" s="15"/>
      <c r="BA224" s="15"/>
      <c r="BB224" s="15"/>
      <c r="BC224" s="15"/>
      <c r="BD224" s="15"/>
      <c r="BE224" s="15"/>
      <c r="BF224" s="15"/>
      <c r="BG224" s="15"/>
      <c r="BJ224" s="15"/>
      <c r="BK224" s="15"/>
      <c r="BL224" s="15"/>
      <c r="BM224" s="15"/>
      <c r="BN224" s="15"/>
      <c r="BO224" s="15"/>
      <c r="BP224" s="15"/>
      <c r="BQ224" s="15"/>
      <c r="BT224" s="15"/>
      <c r="BU224" s="15"/>
      <c r="BV224" s="15"/>
      <c r="BW224" s="15"/>
      <c r="BX224" s="15"/>
      <c r="BY224" s="15"/>
      <c r="BZ224" s="15"/>
      <c r="CA224" s="15"/>
      <c r="CD224" s="15"/>
      <c r="CE224" s="15"/>
      <c r="CF224" s="15"/>
      <c r="CG224" s="15"/>
      <c r="CH224" s="15"/>
      <c r="CI224" s="15"/>
      <c r="CJ224" s="15"/>
      <c r="CK224" s="15"/>
      <c r="CN224" s="15"/>
      <c r="CO224" s="15"/>
      <c r="CP224" s="15"/>
      <c r="CQ224" s="15"/>
      <c r="CR224" s="15"/>
      <c r="CS224" s="15"/>
      <c r="CT224" s="15"/>
      <c r="CU224" s="15"/>
      <c r="CX224" s="15"/>
      <c r="CY224" s="15"/>
      <c r="CZ224" s="15"/>
      <c r="DA224" s="15"/>
      <c r="DB224" s="15"/>
      <c r="DC224" s="15"/>
      <c r="DD224" s="15"/>
      <c r="DE224" s="15"/>
      <c r="DH224" s="15"/>
      <c r="DI224" s="15"/>
      <c r="DJ224" s="15"/>
      <c r="DK224" s="15"/>
      <c r="DL224" s="15"/>
      <c r="DM224" s="15"/>
      <c r="DN224" s="15"/>
      <c r="DO224" s="15"/>
      <c r="DR224" s="15"/>
      <c r="DS224" s="15"/>
      <c r="DT224" s="15"/>
      <c r="DU224" s="15"/>
      <c r="DV224" s="15"/>
      <c r="DW224" s="15"/>
      <c r="DX224" s="15"/>
      <c r="DY224" s="15"/>
      <c r="EB224" s="15"/>
      <c r="EC224" s="15"/>
      <c r="ED224" s="15"/>
      <c r="EE224" s="15"/>
      <c r="EF224" s="15"/>
      <c r="EG224" s="15"/>
      <c r="EH224" s="15"/>
      <c r="EI224" s="15"/>
      <c r="EL224" s="15"/>
      <c r="EM224" s="15"/>
      <c r="EN224" s="15"/>
      <c r="EO224" s="15"/>
      <c r="EP224" s="15"/>
      <c r="EQ224" s="15"/>
      <c r="ER224" s="15"/>
      <c r="ES224" s="15"/>
      <c r="EV224" s="15"/>
      <c r="EW224" s="15"/>
      <c r="EX224" s="15"/>
      <c r="EY224" s="15"/>
      <c r="EZ224" s="15"/>
      <c r="FA224" s="15"/>
      <c r="FB224" s="15"/>
      <c r="FC224" s="15"/>
      <c r="FF224" s="15"/>
      <c r="FG224" s="15"/>
      <c r="FH224" s="15"/>
      <c r="FI224" s="15"/>
      <c r="FJ224" s="15"/>
      <c r="FK224" s="15"/>
      <c r="FL224" s="15"/>
      <c r="FM224" s="15"/>
      <c r="FP224" s="15"/>
      <c r="FQ224" s="15"/>
      <c r="FR224" s="15"/>
      <c r="FS224" s="15"/>
      <c r="FT224" s="15"/>
      <c r="FU224" s="15"/>
      <c r="FV224" s="15"/>
      <c r="FW224" s="15"/>
      <c r="FZ224" s="15"/>
      <c r="GA224" s="15"/>
      <c r="GB224" s="15"/>
      <c r="GC224" s="15"/>
      <c r="GD224" s="15"/>
      <c r="GE224" s="15"/>
      <c r="GF224" s="15"/>
      <c r="GG224" s="15"/>
      <c r="GJ224" s="15"/>
      <c r="GK224" s="15"/>
      <c r="GL224" s="15"/>
      <c r="GM224" s="15"/>
      <c r="GN224" s="15"/>
      <c r="GO224" s="15"/>
      <c r="GP224" s="15"/>
      <c r="GQ224" s="15"/>
      <c r="GT224" s="15"/>
      <c r="GU224" s="15"/>
      <c r="GV224" s="15"/>
      <c r="GW224" s="15"/>
      <c r="GX224" s="15"/>
      <c r="GY224" s="15"/>
      <c r="GZ224" s="15"/>
      <c r="HA224" s="15"/>
      <c r="HD224" s="15"/>
      <c r="HE224" s="15"/>
      <c r="HF224" s="15"/>
      <c r="HG224" s="15"/>
      <c r="HH224" s="15"/>
      <c r="HI224" s="15"/>
      <c r="HJ224" s="15"/>
      <c r="HK224" s="15"/>
      <c r="HN224" s="15"/>
      <c r="HO224" s="15"/>
      <c r="HP224" s="15"/>
      <c r="HQ224" s="15"/>
      <c r="HR224" s="15"/>
      <c r="HS224" s="15"/>
      <c r="HT224" s="15"/>
      <c r="HU224" s="15"/>
      <c r="HX224" s="15"/>
      <c r="HY224" s="15"/>
      <c r="HZ224" s="15"/>
      <c r="IA224" s="15"/>
      <c r="IB224" s="15"/>
      <c r="IC224" s="15"/>
      <c r="ID224" s="15"/>
      <c r="IE224" s="15"/>
      <c r="IH224" s="15"/>
      <c r="II224" s="15"/>
      <c r="IJ224" s="15"/>
      <c r="IK224" s="15"/>
      <c r="IL224" s="15"/>
      <c r="IM224" s="15"/>
      <c r="IN224" s="15"/>
      <c r="IO224" s="15"/>
      <c r="IR224" s="15"/>
      <c r="IS224" s="15"/>
      <c r="IT224" s="15"/>
      <c r="IU224" s="15"/>
      <c r="IV224" s="15"/>
      <c r="IW224" s="15"/>
      <c r="IX224" s="15"/>
      <c r="IY224" s="15"/>
      <c r="JB224" s="15"/>
      <c r="JC224" s="15"/>
      <c r="JD224" s="15"/>
      <c r="JE224" s="15"/>
      <c r="JF224" s="15"/>
      <c r="JG224" s="15"/>
      <c r="JH224" s="15"/>
      <c r="JI224" s="15"/>
      <c r="JL224" s="15"/>
      <c r="JM224" s="15"/>
      <c r="JN224" s="15"/>
      <c r="JO224" s="15"/>
      <c r="JP224" s="15"/>
      <c r="JQ224" s="15"/>
      <c r="JR224" s="15"/>
      <c r="JS224" s="15"/>
      <c r="JV224" s="15"/>
      <c r="JW224" s="15"/>
      <c r="JX224" s="15"/>
      <c r="JY224" s="15"/>
      <c r="JZ224" s="15"/>
      <c r="KA224" s="15"/>
      <c r="KB224" s="15"/>
      <c r="KC224" s="15"/>
      <c r="KF224" s="15"/>
      <c r="KG224" s="15"/>
      <c r="KH224" s="15"/>
      <c r="KI224" s="15"/>
      <c r="KJ224" s="15"/>
      <c r="KK224" s="15"/>
      <c r="KL224" s="15"/>
      <c r="KM224" s="15"/>
      <c r="KP224" s="15"/>
      <c r="KQ224" s="15"/>
      <c r="KR224" s="15"/>
      <c r="KS224" s="15"/>
      <c r="KT224" s="15"/>
      <c r="KU224" s="15"/>
      <c r="KV224" s="15"/>
      <c r="KW224" s="15"/>
      <c r="KZ224" s="15"/>
      <c r="LA224" s="15"/>
    </row>
    <row r="225" spans="4:313" x14ac:dyDescent="0.25">
      <c r="D225" s="15"/>
      <c r="E225" s="15"/>
      <c r="F225" s="15"/>
      <c r="G225" s="15"/>
      <c r="H225" s="15"/>
      <c r="I225" s="15"/>
      <c r="L225" s="15"/>
      <c r="M225" s="15"/>
      <c r="N225" s="15"/>
      <c r="O225" s="15"/>
      <c r="P225" s="15"/>
      <c r="Q225" s="15"/>
      <c r="R225" s="15"/>
      <c r="S225" s="15"/>
      <c r="V225" s="15"/>
      <c r="W225" s="15"/>
      <c r="X225" s="15"/>
      <c r="Y225" s="15"/>
      <c r="Z225" s="15"/>
      <c r="AA225" s="15"/>
      <c r="AB225" s="15"/>
      <c r="AC225" s="15"/>
      <c r="AF225" s="15"/>
      <c r="AG225" s="15"/>
      <c r="AH225" s="15"/>
      <c r="AI225" s="15"/>
      <c r="AJ225" s="15"/>
      <c r="AK225" s="15"/>
      <c r="AL225" s="15"/>
      <c r="AM225" s="15"/>
      <c r="AP225" s="15"/>
      <c r="AQ225" s="15"/>
      <c r="AR225" s="15"/>
      <c r="AS225" s="15"/>
      <c r="AT225" s="15"/>
      <c r="AU225" s="15"/>
      <c r="AV225" s="15"/>
      <c r="AW225" s="15"/>
      <c r="AZ225" s="15"/>
      <c r="BA225" s="15"/>
      <c r="BB225" s="15"/>
      <c r="BC225" s="15"/>
      <c r="BD225" s="15"/>
      <c r="BE225" s="15"/>
      <c r="BF225" s="15"/>
      <c r="BG225" s="15"/>
      <c r="BJ225" s="15"/>
      <c r="BK225" s="15"/>
      <c r="BL225" s="15"/>
      <c r="BM225" s="15"/>
      <c r="BN225" s="15"/>
      <c r="BO225" s="15"/>
      <c r="BP225" s="15"/>
      <c r="BQ225" s="15"/>
      <c r="BT225" s="15"/>
      <c r="BU225" s="15"/>
      <c r="BV225" s="15"/>
      <c r="BW225" s="15"/>
      <c r="BX225" s="15"/>
      <c r="BY225" s="15"/>
      <c r="BZ225" s="15"/>
      <c r="CA225" s="15"/>
      <c r="CD225" s="15"/>
      <c r="CE225" s="15"/>
      <c r="CF225" s="15"/>
      <c r="CG225" s="15"/>
      <c r="CH225" s="15"/>
      <c r="CI225" s="15"/>
      <c r="CJ225" s="15"/>
      <c r="CK225" s="15"/>
      <c r="CN225" s="15"/>
      <c r="CO225" s="15"/>
      <c r="CP225" s="15"/>
      <c r="CQ225" s="15"/>
      <c r="CR225" s="15"/>
      <c r="CS225" s="15"/>
      <c r="CT225" s="15"/>
      <c r="CU225" s="15"/>
      <c r="CX225" s="15"/>
      <c r="CY225" s="15"/>
      <c r="CZ225" s="15"/>
      <c r="DA225" s="15"/>
      <c r="DB225" s="15"/>
      <c r="DC225" s="15"/>
      <c r="DD225" s="15"/>
      <c r="DE225" s="15"/>
      <c r="DH225" s="15"/>
      <c r="DI225" s="15"/>
      <c r="DJ225" s="15"/>
      <c r="DK225" s="15"/>
      <c r="DL225" s="15"/>
      <c r="DM225" s="15"/>
      <c r="DN225" s="15"/>
      <c r="DO225" s="15"/>
      <c r="DR225" s="15"/>
      <c r="DS225" s="15"/>
      <c r="DT225" s="15"/>
      <c r="DU225" s="15"/>
      <c r="DV225" s="15"/>
      <c r="DW225" s="15"/>
      <c r="DX225" s="15"/>
      <c r="DY225" s="15"/>
      <c r="EB225" s="15"/>
      <c r="EC225" s="15"/>
      <c r="ED225" s="15"/>
      <c r="EE225" s="15"/>
      <c r="EF225" s="15"/>
      <c r="EG225" s="15"/>
      <c r="EH225" s="15"/>
      <c r="EI225" s="15"/>
      <c r="EL225" s="15"/>
      <c r="EM225" s="15"/>
      <c r="EN225" s="15"/>
      <c r="EO225" s="15"/>
      <c r="EP225" s="15"/>
      <c r="EQ225" s="15"/>
      <c r="ER225" s="15"/>
      <c r="ES225" s="15"/>
      <c r="EV225" s="15"/>
      <c r="EW225" s="15"/>
      <c r="EX225" s="15"/>
      <c r="EY225" s="15"/>
      <c r="EZ225" s="15"/>
      <c r="FA225" s="15"/>
      <c r="FB225" s="15"/>
      <c r="FC225" s="15"/>
      <c r="FF225" s="15"/>
      <c r="FG225" s="15"/>
      <c r="FH225" s="15"/>
      <c r="FI225" s="15"/>
      <c r="FJ225" s="15"/>
      <c r="FK225" s="15"/>
      <c r="FL225" s="15"/>
      <c r="FM225" s="15"/>
      <c r="FP225" s="15"/>
      <c r="FQ225" s="15"/>
      <c r="FR225" s="15"/>
      <c r="FS225" s="15"/>
      <c r="FT225" s="15"/>
      <c r="FU225" s="15"/>
      <c r="FV225" s="15"/>
      <c r="FW225" s="15"/>
      <c r="FZ225" s="15"/>
      <c r="GA225" s="15"/>
      <c r="GB225" s="15"/>
      <c r="GC225" s="15"/>
      <c r="GD225" s="15"/>
      <c r="GE225" s="15"/>
      <c r="GF225" s="15"/>
      <c r="GG225" s="15"/>
      <c r="GJ225" s="15"/>
      <c r="GK225" s="15"/>
      <c r="GL225" s="15"/>
      <c r="GM225" s="15"/>
      <c r="GN225" s="15"/>
      <c r="GO225" s="15"/>
      <c r="GP225" s="15"/>
      <c r="GQ225" s="15"/>
      <c r="GT225" s="15"/>
      <c r="GU225" s="15"/>
      <c r="GV225" s="15"/>
      <c r="GW225" s="15"/>
      <c r="GX225" s="15"/>
      <c r="GY225" s="15"/>
      <c r="GZ225" s="15"/>
      <c r="HA225" s="15"/>
      <c r="HD225" s="15"/>
      <c r="HE225" s="15"/>
      <c r="HF225" s="15"/>
      <c r="HG225" s="15"/>
      <c r="HH225" s="15"/>
      <c r="HI225" s="15"/>
      <c r="HJ225" s="15"/>
      <c r="HK225" s="15"/>
      <c r="HN225" s="15"/>
      <c r="HO225" s="15"/>
      <c r="HP225" s="15"/>
      <c r="HQ225" s="15"/>
      <c r="HR225" s="15"/>
      <c r="HS225" s="15"/>
      <c r="HT225" s="15"/>
      <c r="HU225" s="15"/>
      <c r="HX225" s="15"/>
      <c r="HY225" s="15"/>
      <c r="HZ225" s="15"/>
      <c r="IA225" s="15"/>
      <c r="IB225" s="15"/>
      <c r="IC225" s="15"/>
      <c r="ID225" s="15"/>
      <c r="IE225" s="15"/>
      <c r="IH225" s="15"/>
      <c r="II225" s="15"/>
      <c r="IJ225" s="15"/>
      <c r="IK225" s="15"/>
      <c r="IL225" s="15"/>
      <c r="IM225" s="15"/>
      <c r="IN225" s="15"/>
      <c r="IO225" s="15"/>
      <c r="IR225" s="15"/>
      <c r="IS225" s="15"/>
      <c r="IT225" s="15"/>
      <c r="IU225" s="15"/>
      <c r="IV225" s="15"/>
      <c r="IW225" s="15"/>
      <c r="IX225" s="15"/>
      <c r="IY225" s="15"/>
      <c r="JB225" s="15"/>
      <c r="JC225" s="15"/>
      <c r="JD225" s="15"/>
      <c r="JE225" s="15"/>
      <c r="JF225" s="15"/>
      <c r="JG225" s="15"/>
      <c r="JH225" s="15"/>
      <c r="JI225" s="15"/>
      <c r="JL225" s="15"/>
      <c r="JM225" s="15"/>
      <c r="JN225" s="15"/>
      <c r="JO225" s="15"/>
      <c r="JP225" s="15"/>
      <c r="JQ225" s="15"/>
      <c r="JR225" s="15"/>
      <c r="JS225" s="15"/>
      <c r="JV225" s="15"/>
      <c r="JW225" s="15"/>
      <c r="JX225" s="15"/>
      <c r="JY225" s="15"/>
      <c r="JZ225" s="15"/>
      <c r="KA225" s="15"/>
      <c r="KB225" s="15"/>
      <c r="KC225" s="15"/>
      <c r="KF225" s="15"/>
      <c r="KG225" s="15"/>
      <c r="KH225" s="15"/>
      <c r="KI225" s="15"/>
      <c r="KJ225" s="15"/>
      <c r="KK225" s="15"/>
      <c r="KL225" s="15"/>
      <c r="KM225" s="15"/>
      <c r="KP225" s="15"/>
      <c r="KQ225" s="15"/>
      <c r="KR225" s="15"/>
      <c r="KS225" s="15"/>
      <c r="KT225" s="15"/>
      <c r="KU225" s="15"/>
      <c r="KV225" s="15"/>
      <c r="KW225" s="15"/>
      <c r="KZ225" s="15"/>
      <c r="LA225" s="15"/>
    </row>
    <row r="226" spans="4:313" x14ac:dyDescent="0.25">
      <c r="D226" s="15"/>
      <c r="E226" s="15"/>
      <c r="F226" s="15"/>
      <c r="G226" s="15"/>
      <c r="H226" s="15"/>
      <c r="I226" s="15"/>
      <c r="L226" s="15"/>
      <c r="M226" s="15"/>
      <c r="N226" s="15"/>
      <c r="O226" s="15"/>
      <c r="P226" s="15"/>
      <c r="Q226" s="15"/>
      <c r="R226" s="15"/>
      <c r="S226" s="15"/>
      <c r="V226" s="15"/>
      <c r="W226" s="15"/>
      <c r="X226" s="15"/>
      <c r="Y226" s="15"/>
      <c r="Z226" s="15"/>
      <c r="AA226" s="15"/>
      <c r="AB226" s="15"/>
      <c r="AC226" s="15"/>
      <c r="AF226" s="15"/>
      <c r="AG226" s="15"/>
      <c r="AH226" s="15"/>
      <c r="AI226" s="15"/>
      <c r="AJ226" s="15"/>
      <c r="AK226" s="15"/>
      <c r="AL226" s="15"/>
      <c r="AM226" s="15"/>
      <c r="AP226" s="15"/>
      <c r="AQ226" s="15"/>
      <c r="AR226" s="15"/>
      <c r="AS226" s="15"/>
      <c r="AT226" s="15"/>
      <c r="AU226" s="15"/>
      <c r="AV226" s="15"/>
      <c r="AW226" s="15"/>
      <c r="AZ226" s="15"/>
      <c r="BA226" s="15"/>
      <c r="BB226" s="15"/>
      <c r="BC226" s="15"/>
      <c r="BD226" s="15"/>
      <c r="BE226" s="15"/>
      <c r="BF226" s="15"/>
      <c r="BG226" s="15"/>
      <c r="BJ226" s="15"/>
      <c r="BK226" s="15"/>
      <c r="BL226" s="15"/>
      <c r="BM226" s="15"/>
      <c r="BN226" s="15"/>
      <c r="BO226" s="15"/>
      <c r="BP226" s="15"/>
      <c r="BQ226" s="15"/>
      <c r="BT226" s="15"/>
      <c r="BU226" s="15"/>
      <c r="BV226" s="15"/>
      <c r="BW226" s="15"/>
      <c r="BX226" s="15"/>
      <c r="BY226" s="15"/>
      <c r="BZ226" s="15"/>
      <c r="CA226" s="15"/>
      <c r="CD226" s="15"/>
      <c r="CE226" s="15"/>
      <c r="CF226" s="15"/>
      <c r="CG226" s="15"/>
      <c r="CH226" s="15"/>
      <c r="CI226" s="15"/>
      <c r="CJ226" s="15"/>
      <c r="CK226" s="15"/>
      <c r="CN226" s="15"/>
      <c r="CO226" s="15"/>
      <c r="CP226" s="15"/>
      <c r="CQ226" s="15"/>
      <c r="CR226" s="15"/>
      <c r="CS226" s="15"/>
      <c r="CT226" s="15"/>
      <c r="CU226" s="15"/>
      <c r="CX226" s="15"/>
      <c r="CY226" s="15"/>
      <c r="CZ226" s="15"/>
      <c r="DA226" s="15"/>
      <c r="DB226" s="15"/>
      <c r="DC226" s="15"/>
      <c r="DD226" s="15"/>
      <c r="DE226" s="15"/>
      <c r="DH226" s="15"/>
      <c r="DI226" s="15"/>
      <c r="DJ226" s="15"/>
      <c r="DK226" s="15"/>
      <c r="DL226" s="15"/>
      <c r="DM226" s="15"/>
      <c r="DN226" s="15"/>
      <c r="DO226" s="15"/>
      <c r="DR226" s="15"/>
      <c r="DS226" s="15"/>
      <c r="DT226" s="15"/>
      <c r="DU226" s="15"/>
      <c r="DV226" s="15"/>
      <c r="DW226" s="15"/>
      <c r="DX226" s="15"/>
      <c r="DY226" s="15"/>
      <c r="EB226" s="15"/>
      <c r="EC226" s="15"/>
      <c r="ED226" s="15"/>
      <c r="EE226" s="15"/>
      <c r="EF226" s="15"/>
      <c r="EG226" s="15"/>
      <c r="EH226" s="15"/>
      <c r="EI226" s="15"/>
      <c r="EL226" s="15"/>
      <c r="EM226" s="15"/>
      <c r="EN226" s="15"/>
      <c r="EO226" s="15"/>
      <c r="EP226" s="15"/>
      <c r="EQ226" s="15"/>
      <c r="ER226" s="15"/>
      <c r="ES226" s="15"/>
      <c r="EV226" s="15"/>
      <c r="EW226" s="15"/>
      <c r="EX226" s="15"/>
      <c r="EY226" s="15"/>
      <c r="EZ226" s="15"/>
      <c r="FA226" s="15"/>
      <c r="FB226" s="15"/>
      <c r="FC226" s="15"/>
      <c r="FF226" s="15"/>
      <c r="FG226" s="15"/>
      <c r="FH226" s="15"/>
      <c r="FI226" s="15"/>
      <c r="FJ226" s="15"/>
      <c r="FK226" s="15"/>
      <c r="FL226" s="15"/>
      <c r="FM226" s="15"/>
      <c r="FP226" s="15"/>
      <c r="FQ226" s="15"/>
      <c r="FR226" s="15"/>
      <c r="FS226" s="15"/>
      <c r="FT226" s="15"/>
      <c r="FU226" s="15"/>
      <c r="FV226" s="15"/>
      <c r="FW226" s="15"/>
      <c r="FZ226" s="15"/>
      <c r="GA226" s="15"/>
      <c r="GB226" s="15"/>
      <c r="GC226" s="15"/>
      <c r="GD226" s="15"/>
      <c r="GE226" s="15"/>
      <c r="GF226" s="15"/>
      <c r="GG226" s="15"/>
      <c r="GJ226" s="15"/>
      <c r="GK226" s="15"/>
      <c r="GL226" s="15"/>
      <c r="GM226" s="15"/>
      <c r="GN226" s="15"/>
      <c r="GO226" s="15"/>
      <c r="GP226" s="15"/>
      <c r="GQ226" s="15"/>
      <c r="GT226" s="15"/>
      <c r="GU226" s="15"/>
      <c r="GV226" s="15"/>
      <c r="GW226" s="15"/>
      <c r="GX226" s="15"/>
      <c r="GY226" s="15"/>
      <c r="GZ226" s="15"/>
      <c r="HA226" s="15"/>
      <c r="HD226" s="15"/>
      <c r="HE226" s="15"/>
      <c r="HF226" s="15"/>
      <c r="HG226" s="15"/>
      <c r="HH226" s="15"/>
      <c r="HI226" s="15"/>
      <c r="HJ226" s="15"/>
      <c r="HK226" s="15"/>
      <c r="HN226" s="15"/>
      <c r="HO226" s="15"/>
      <c r="HP226" s="15"/>
      <c r="HQ226" s="15"/>
      <c r="HR226" s="15"/>
      <c r="HS226" s="15"/>
      <c r="HT226" s="15"/>
      <c r="HU226" s="15"/>
      <c r="HX226" s="15"/>
      <c r="HY226" s="15"/>
      <c r="HZ226" s="15"/>
      <c r="IA226" s="15"/>
      <c r="IB226" s="15"/>
      <c r="IC226" s="15"/>
      <c r="ID226" s="15"/>
      <c r="IE226" s="15"/>
      <c r="IH226" s="15"/>
      <c r="II226" s="15"/>
      <c r="IJ226" s="15"/>
      <c r="IK226" s="15"/>
      <c r="IL226" s="15"/>
      <c r="IM226" s="15"/>
      <c r="IN226" s="15"/>
      <c r="IO226" s="15"/>
      <c r="IR226" s="15"/>
      <c r="IS226" s="15"/>
      <c r="IT226" s="15"/>
      <c r="IU226" s="15"/>
      <c r="IV226" s="15"/>
      <c r="IW226" s="15"/>
      <c r="IX226" s="15"/>
      <c r="IY226" s="15"/>
      <c r="JB226" s="15"/>
      <c r="JC226" s="15"/>
      <c r="JD226" s="15"/>
      <c r="JE226" s="15"/>
      <c r="JF226" s="15"/>
      <c r="JG226" s="15"/>
      <c r="JH226" s="15"/>
      <c r="JI226" s="15"/>
      <c r="JL226" s="15"/>
      <c r="JM226" s="15"/>
      <c r="JN226" s="15"/>
      <c r="JO226" s="15"/>
      <c r="JP226" s="15"/>
      <c r="JQ226" s="15"/>
      <c r="JR226" s="15"/>
      <c r="JS226" s="15"/>
      <c r="JV226" s="15"/>
      <c r="JW226" s="15"/>
      <c r="JX226" s="15"/>
      <c r="JY226" s="15"/>
      <c r="JZ226" s="15"/>
      <c r="KA226" s="15"/>
      <c r="KB226" s="15"/>
      <c r="KC226" s="15"/>
      <c r="KF226" s="15"/>
      <c r="KG226" s="15"/>
      <c r="KH226" s="15"/>
      <c r="KI226" s="15"/>
      <c r="KJ226" s="15"/>
      <c r="KK226" s="15"/>
      <c r="KL226" s="15"/>
      <c r="KM226" s="15"/>
      <c r="KP226" s="15"/>
      <c r="KQ226" s="15"/>
      <c r="KR226" s="15"/>
      <c r="KS226" s="15"/>
      <c r="KT226" s="15"/>
      <c r="KU226" s="15"/>
      <c r="KV226" s="15"/>
      <c r="KW226" s="15"/>
      <c r="KZ226" s="15"/>
      <c r="LA226" s="15"/>
    </row>
    <row r="227" spans="4:313" x14ac:dyDescent="0.25">
      <c r="D227" s="15"/>
      <c r="E227" s="15"/>
      <c r="F227" s="15"/>
      <c r="G227" s="15"/>
      <c r="H227" s="15"/>
      <c r="I227" s="15"/>
      <c r="L227" s="15"/>
      <c r="M227" s="15"/>
      <c r="N227" s="15"/>
      <c r="O227" s="15"/>
      <c r="P227" s="15"/>
      <c r="Q227" s="15"/>
      <c r="R227" s="15"/>
      <c r="S227" s="15"/>
      <c r="V227" s="15"/>
      <c r="W227" s="15"/>
      <c r="X227" s="15"/>
      <c r="Y227" s="15"/>
      <c r="Z227" s="15"/>
      <c r="AA227" s="15"/>
      <c r="AB227" s="15"/>
      <c r="AC227" s="15"/>
      <c r="AF227" s="15"/>
      <c r="AG227" s="15"/>
      <c r="AH227" s="15"/>
      <c r="AI227" s="15"/>
      <c r="AJ227" s="15"/>
      <c r="AK227" s="15"/>
      <c r="AL227" s="15"/>
      <c r="AM227" s="15"/>
      <c r="AP227" s="15"/>
      <c r="AQ227" s="15"/>
      <c r="AR227" s="15"/>
      <c r="AS227" s="15"/>
      <c r="AT227" s="15"/>
      <c r="AU227" s="15"/>
      <c r="AV227" s="15"/>
      <c r="AW227" s="15"/>
      <c r="AZ227" s="15"/>
      <c r="BA227" s="15"/>
      <c r="BB227" s="15"/>
      <c r="BC227" s="15"/>
      <c r="BD227" s="15"/>
      <c r="BE227" s="15"/>
      <c r="BF227" s="15"/>
      <c r="BG227" s="15"/>
      <c r="BJ227" s="15"/>
      <c r="BK227" s="15"/>
      <c r="BL227" s="15"/>
      <c r="BM227" s="15"/>
      <c r="BN227" s="15"/>
      <c r="BO227" s="15"/>
      <c r="BP227" s="15"/>
      <c r="BQ227" s="15"/>
      <c r="BT227" s="15"/>
      <c r="BU227" s="15"/>
      <c r="BV227" s="15"/>
      <c r="BW227" s="15"/>
      <c r="BX227" s="15"/>
      <c r="BY227" s="15"/>
      <c r="BZ227" s="15"/>
      <c r="CA227" s="15"/>
      <c r="CD227" s="15"/>
      <c r="CE227" s="15"/>
      <c r="CF227" s="15"/>
      <c r="CG227" s="15"/>
      <c r="CH227" s="15"/>
      <c r="CI227" s="15"/>
      <c r="CJ227" s="15"/>
      <c r="CK227" s="15"/>
      <c r="CN227" s="15"/>
      <c r="CO227" s="15"/>
      <c r="CP227" s="15"/>
      <c r="CQ227" s="15"/>
      <c r="CR227" s="15"/>
      <c r="CS227" s="15"/>
      <c r="CT227" s="15"/>
      <c r="CU227" s="15"/>
      <c r="CX227" s="15"/>
      <c r="CY227" s="15"/>
      <c r="CZ227" s="15"/>
      <c r="DA227" s="15"/>
      <c r="DB227" s="15"/>
      <c r="DC227" s="15"/>
      <c r="DD227" s="15"/>
      <c r="DE227" s="15"/>
      <c r="DH227" s="15"/>
      <c r="DI227" s="15"/>
      <c r="DJ227" s="15"/>
      <c r="DK227" s="15"/>
      <c r="DL227" s="15"/>
      <c r="DM227" s="15"/>
      <c r="DN227" s="15"/>
      <c r="DO227" s="15"/>
      <c r="DR227" s="15"/>
      <c r="DS227" s="15"/>
      <c r="DT227" s="15"/>
      <c r="DU227" s="15"/>
      <c r="DV227" s="15"/>
      <c r="DW227" s="15"/>
      <c r="DX227" s="15"/>
      <c r="DY227" s="15"/>
      <c r="EB227" s="15"/>
      <c r="EC227" s="15"/>
      <c r="ED227" s="15"/>
      <c r="EE227" s="15"/>
      <c r="EF227" s="15"/>
      <c r="EG227" s="15"/>
      <c r="EH227" s="15"/>
      <c r="EI227" s="15"/>
      <c r="EL227" s="15"/>
      <c r="EM227" s="15"/>
      <c r="EN227" s="15"/>
      <c r="EO227" s="15"/>
      <c r="EP227" s="15"/>
      <c r="EQ227" s="15"/>
      <c r="ER227" s="15"/>
      <c r="ES227" s="15"/>
      <c r="EV227" s="15"/>
      <c r="EW227" s="15"/>
      <c r="EX227" s="15"/>
      <c r="EY227" s="15"/>
      <c r="EZ227" s="15"/>
      <c r="FA227" s="15"/>
      <c r="FB227" s="15"/>
      <c r="FC227" s="15"/>
      <c r="FF227" s="15"/>
      <c r="FG227" s="15"/>
      <c r="FH227" s="15"/>
      <c r="FI227" s="15"/>
      <c r="FJ227" s="15"/>
      <c r="FK227" s="15"/>
      <c r="FL227" s="15"/>
      <c r="FM227" s="15"/>
      <c r="FP227" s="15"/>
      <c r="FQ227" s="15"/>
      <c r="FR227" s="15"/>
      <c r="FS227" s="15"/>
      <c r="FT227" s="15"/>
      <c r="FU227" s="15"/>
      <c r="FV227" s="15"/>
      <c r="FW227" s="15"/>
      <c r="FZ227" s="15"/>
      <c r="GA227" s="15"/>
      <c r="GB227" s="15"/>
      <c r="GC227" s="15"/>
      <c r="GD227" s="15"/>
      <c r="GE227" s="15"/>
      <c r="GF227" s="15"/>
      <c r="GG227" s="15"/>
      <c r="GJ227" s="15"/>
      <c r="GK227" s="15"/>
      <c r="GL227" s="15"/>
      <c r="GM227" s="15"/>
      <c r="GN227" s="15"/>
      <c r="GO227" s="15"/>
      <c r="GP227" s="15"/>
      <c r="GQ227" s="15"/>
      <c r="GT227" s="15"/>
      <c r="GU227" s="15"/>
      <c r="GV227" s="15"/>
      <c r="GW227" s="15"/>
      <c r="GX227" s="15"/>
      <c r="GY227" s="15"/>
      <c r="GZ227" s="15"/>
      <c r="HA227" s="15"/>
      <c r="HD227" s="15"/>
      <c r="HE227" s="15"/>
      <c r="HF227" s="15"/>
      <c r="HG227" s="15"/>
      <c r="HH227" s="15"/>
      <c r="HI227" s="15"/>
      <c r="HJ227" s="15"/>
      <c r="HK227" s="15"/>
      <c r="HN227" s="15"/>
      <c r="HO227" s="15"/>
      <c r="HP227" s="15"/>
      <c r="HQ227" s="15"/>
      <c r="HR227" s="15"/>
      <c r="HS227" s="15"/>
      <c r="HT227" s="15"/>
      <c r="HU227" s="15"/>
      <c r="HX227" s="15"/>
      <c r="HY227" s="15"/>
      <c r="HZ227" s="15"/>
      <c r="IA227" s="15"/>
      <c r="IB227" s="15"/>
      <c r="IC227" s="15"/>
      <c r="ID227" s="15"/>
      <c r="IE227" s="15"/>
      <c r="IH227" s="15"/>
      <c r="II227" s="15"/>
      <c r="IJ227" s="15"/>
      <c r="IK227" s="15"/>
      <c r="IL227" s="15"/>
      <c r="IM227" s="15"/>
      <c r="IN227" s="15"/>
      <c r="IO227" s="15"/>
      <c r="IR227" s="15"/>
      <c r="IS227" s="15"/>
      <c r="IT227" s="15"/>
      <c r="IU227" s="15"/>
      <c r="IV227" s="15"/>
      <c r="IW227" s="15"/>
      <c r="IX227" s="15"/>
      <c r="IY227" s="15"/>
      <c r="JB227" s="15"/>
      <c r="JC227" s="15"/>
      <c r="JD227" s="15"/>
      <c r="JE227" s="15"/>
      <c r="JF227" s="15"/>
      <c r="JG227" s="15"/>
      <c r="JH227" s="15"/>
      <c r="JI227" s="15"/>
      <c r="JL227" s="15"/>
      <c r="JM227" s="15"/>
      <c r="JN227" s="15"/>
      <c r="JO227" s="15"/>
      <c r="JP227" s="15"/>
      <c r="JQ227" s="15"/>
      <c r="JR227" s="15"/>
      <c r="JS227" s="15"/>
      <c r="JV227" s="15"/>
      <c r="JW227" s="15"/>
      <c r="JX227" s="15"/>
      <c r="JY227" s="15"/>
      <c r="JZ227" s="15"/>
      <c r="KA227" s="15"/>
      <c r="KB227" s="15"/>
      <c r="KC227" s="15"/>
      <c r="KF227" s="15"/>
      <c r="KG227" s="15"/>
      <c r="KH227" s="15"/>
      <c r="KI227" s="15"/>
      <c r="KJ227" s="15"/>
      <c r="KK227" s="15"/>
      <c r="KL227" s="15"/>
      <c r="KM227" s="15"/>
      <c r="KP227" s="15"/>
      <c r="KQ227" s="15"/>
      <c r="KR227" s="15"/>
      <c r="KS227" s="15"/>
      <c r="KT227" s="15"/>
      <c r="KU227" s="15"/>
      <c r="KV227" s="15"/>
      <c r="KW227" s="15"/>
      <c r="KZ227" s="15"/>
      <c r="LA227" s="15"/>
    </row>
    <row r="228" spans="4:313" x14ac:dyDescent="0.25">
      <c r="D228" s="15"/>
      <c r="E228" s="15"/>
      <c r="F228" s="15"/>
      <c r="G228" s="15"/>
      <c r="H228" s="15"/>
      <c r="I228" s="15"/>
      <c r="L228" s="15"/>
      <c r="M228" s="15"/>
      <c r="N228" s="15"/>
      <c r="O228" s="15"/>
      <c r="P228" s="15"/>
      <c r="Q228" s="15"/>
      <c r="R228" s="15"/>
      <c r="S228" s="15"/>
      <c r="V228" s="15"/>
      <c r="W228" s="15"/>
      <c r="X228" s="15"/>
      <c r="Y228" s="15"/>
      <c r="Z228" s="15"/>
      <c r="AA228" s="15"/>
      <c r="AB228" s="15"/>
      <c r="AC228" s="15"/>
      <c r="AF228" s="15"/>
      <c r="AG228" s="15"/>
      <c r="AH228" s="15"/>
      <c r="AI228" s="15"/>
      <c r="AJ228" s="15"/>
      <c r="AK228" s="15"/>
      <c r="AL228" s="15"/>
      <c r="AM228" s="15"/>
      <c r="AP228" s="15"/>
      <c r="AQ228" s="15"/>
      <c r="AR228" s="15"/>
      <c r="AS228" s="15"/>
      <c r="AT228" s="15"/>
      <c r="AU228" s="15"/>
      <c r="AV228" s="15"/>
      <c r="AW228" s="15"/>
      <c r="AZ228" s="15"/>
      <c r="BA228" s="15"/>
      <c r="BB228" s="15"/>
      <c r="BC228" s="15"/>
      <c r="BD228" s="15"/>
      <c r="BE228" s="15"/>
      <c r="BF228" s="15"/>
      <c r="BG228" s="15"/>
      <c r="BJ228" s="15"/>
      <c r="BK228" s="15"/>
      <c r="BL228" s="15"/>
      <c r="BM228" s="15"/>
      <c r="BN228" s="15"/>
      <c r="BO228" s="15"/>
      <c r="BP228" s="15"/>
      <c r="BQ228" s="15"/>
      <c r="BT228" s="15"/>
      <c r="BU228" s="15"/>
      <c r="BV228" s="15"/>
      <c r="BW228" s="15"/>
      <c r="BX228" s="15"/>
      <c r="BY228" s="15"/>
      <c r="BZ228" s="15"/>
      <c r="CA228" s="15"/>
      <c r="CD228" s="15"/>
      <c r="CE228" s="15"/>
      <c r="CF228" s="15"/>
      <c r="CG228" s="15"/>
      <c r="CH228" s="15"/>
      <c r="CI228" s="15"/>
      <c r="CJ228" s="15"/>
      <c r="CK228" s="15"/>
      <c r="CN228" s="15"/>
      <c r="CO228" s="15"/>
      <c r="CP228" s="15"/>
      <c r="CQ228" s="15"/>
      <c r="CR228" s="15"/>
      <c r="CS228" s="15"/>
      <c r="CT228" s="15"/>
      <c r="CU228" s="15"/>
      <c r="CX228" s="15"/>
      <c r="CY228" s="15"/>
      <c r="CZ228" s="15"/>
      <c r="DA228" s="15"/>
      <c r="DB228" s="15"/>
      <c r="DC228" s="15"/>
      <c r="DD228" s="15"/>
      <c r="DE228" s="15"/>
      <c r="DH228" s="15"/>
      <c r="DI228" s="15"/>
      <c r="DJ228" s="15"/>
      <c r="DK228" s="15"/>
      <c r="DL228" s="15"/>
      <c r="DM228" s="15"/>
      <c r="DN228" s="15"/>
      <c r="DO228" s="15"/>
      <c r="DR228" s="15"/>
      <c r="DS228" s="15"/>
      <c r="DT228" s="15"/>
      <c r="DU228" s="15"/>
      <c r="DV228" s="15"/>
      <c r="DW228" s="15"/>
      <c r="DX228" s="15"/>
      <c r="DY228" s="15"/>
      <c r="EB228" s="15"/>
      <c r="EC228" s="15"/>
      <c r="ED228" s="15"/>
      <c r="EE228" s="15"/>
      <c r="EF228" s="15"/>
      <c r="EG228" s="15"/>
      <c r="EH228" s="15"/>
      <c r="EI228" s="15"/>
      <c r="EL228" s="15"/>
      <c r="EM228" s="15"/>
      <c r="EN228" s="15"/>
      <c r="EO228" s="15"/>
      <c r="EP228" s="15"/>
      <c r="EQ228" s="15"/>
      <c r="ER228" s="15"/>
      <c r="ES228" s="15"/>
      <c r="EV228" s="15"/>
      <c r="EW228" s="15"/>
      <c r="EX228" s="15"/>
      <c r="EY228" s="15"/>
      <c r="EZ228" s="15"/>
      <c r="FA228" s="15"/>
      <c r="FB228" s="15"/>
      <c r="FC228" s="15"/>
      <c r="FF228" s="15"/>
      <c r="FG228" s="15"/>
      <c r="FH228" s="15"/>
      <c r="FI228" s="15"/>
      <c r="FJ228" s="15"/>
      <c r="FK228" s="15"/>
      <c r="FL228" s="15"/>
      <c r="FM228" s="15"/>
      <c r="FP228" s="15"/>
      <c r="FQ228" s="15"/>
      <c r="FR228" s="15"/>
      <c r="FS228" s="15"/>
      <c r="FT228" s="15"/>
      <c r="FU228" s="15"/>
      <c r="FV228" s="15"/>
      <c r="FW228" s="15"/>
      <c r="FZ228" s="15"/>
      <c r="GA228" s="15"/>
      <c r="GB228" s="15"/>
      <c r="GC228" s="15"/>
      <c r="GD228" s="15"/>
      <c r="GE228" s="15"/>
      <c r="GF228" s="15"/>
      <c r="GG228" s="15"/>
      <c r="GJ228" s="15"/>
      <c r="GK228" s="15"/>
      <c r="GL228" s="15"/>
      <c r="GM228" s="15"/>
      <c r="GN228" s="15"/>
      <c r="GO228" s="15"/>
      <c r="GP228" s="15"/>
      <c r="GQ228" s="15"/>
      <c r="GT228" s="15"/>
      <c r="GU228" s="15"/>
      <c r="GV228" s="15"/>
      <c r="GW228" s="15"/>
      <c r="GX228" s="15"/>
      <c r="GY228" s="15"/>
      <c r="GZ228" s="15"/>
      <c r="HA228" s="15"/>
      <c r="HD228" s="15"/>
      <c r="HE228" s="15"/>
      <c r="HF228" s="15"/>
      <c r="HG228" s="15"/>
      <c r="HH228" s="15"/>
      <c r="HI228" s="15"/>
      <c r="HJ228" s="15"/>
      <c r="HK228" s="15"/>
      <c r="HN228" s="15"/>
      <c r="HO228" s="15"/>
      <c r="HP228" s="15"/>
      <c r="HQ228" s="15"/>
      <c r="HR228" s="15"/>
      <c r="HS228" s="15"/>
      <c r="HT228" s="15"/>
      <c r="HU228" s="15"/>
      <c r="HX228" s="15"/>
      <c r="HY228" s="15"/>
      <c r="HZ228" s="15"/>
      <c r="IA228" s="15"/>
      <c r="IB228" s="15"/>
      <c r="IC228" s="15"/>
      <c r="ID228" s="15"/>
      <c r="IE228" s="15"/>
      <c r="IH228" s="15"/>
      <c r="II228" s="15"/>
      <c r="IJ228" s="15"/>
      <c r="IK228" s="15"/>
      <c r="IL228" s="15"/>
      <c r="IM228" s="15"/>
      <c r="IN228" s="15"/>
      <c r="IO228" s="15"/>
      <c r="IR228" s="15"/>
      <c r="IS228" s="15"/>
      <c r="IT228" s="15"/>
      <c r="IU228" s="15"/>
      <c r="IV228" s="15"/>
      <c r="IW228" s="15"/>
      <c r="IX228" s="15"/>
      <c r="IY228" s="15"/>
      <c r="JB228" s="15"/>
      <c r="JC228" s="15"/>
      <c r="JD228" s="15"/>
      <c r="JE228" s="15"/>
      <c r="JF228" s="15"/>
      <c r="JG228" s="15"/>
      <c r="JH228" s="15"/>
      <c r="JI228" s="15"/>
      <c r="JL228" s="15"/>
      <c r="JM228" s="15"/>
      <c r="JN228" s="15"/>
      <c r="JO228" s="15"/>
      <c r="JP228" s="15"/>
      <c r="JQ228" s="15"/>
      <c r="JR228" s="15"/>
      <c r="JS228" s="15"/>
      <c r="JV228" s="15"/>
      <c r="JW228" s="15"/>
      <c r="JX228" s="15"/>
      <c r="JY228" s="15"/>
      <c r="JZ228" s="15"/>
      <c r="KA228" s="15"/>
      <c r="KB228" s="15"/>
      <c r="KC228" s="15"/>
      <c r="KF228" s="15"/>
      <c r="KG228" s="15"/>
      <c r="KH228" s="15"/>
      <c r="KI228" s="15"/>
      <c r="KJ228" s="15"/>
      <c r="KK228" s="15"/>
      <c r="KL228" s="15"/>
      <c r="KM228" s="15"/>
      <c r="KP228" s="15"/>
      <c r="KQ228" s="15"/>
      <c r="KR228" s="15"/>
      <c r="KS228" s="15"/>
      <c r="KT228" s="15"/>
      <c r="KU228" s="15"/>
      <c r="KV228" s="15"/>
      <c r="KW228" s="15"/>
      <c r="KZ228" s="15"/>
      <c r="LA228" s="15"/>
    </row>
    <row r="229" spans="4:313" x14ac:dyDescent="0.25">
      <c r="D229" s="15"/>
      <c r="E229" s="15"/>
      <c r="F229" s="15"/>
      <c r="G229" s="15"/>
      <c r="H229" s="15"/>
      <c r="I229" s="15"/>
      <c r="L229" s="15"/>
      <c r="M229" s="15"/>
      <c r="N229" s="15"/>
      <c r="O229" s="15"/>
      <c r="P229" s="15"/>
      <c r="Q229" s="15"/>
      <c r="R229" s="15"/>
      <c r="S229" s="15"/>
      <c r="V229" s="15"/>
      <c r="W229" s="15"/>
      <c r="X229" s="15"/>
      <c r="Y229" s="15"/>
      <c r="Z229" s="15"/>
      <c r="AA229" s="15"/>
      <c r="AB229" s="15"/>
      <c r="AC229" s="15"/>
      <c r="AF229" s="15"/>
      <c r="AG229" s="15"/>
      <c r="AH229" s="15"/>
      <c r="AI229" s="15"/>
      <c r="AJ229" s="15"/>
      <c r="AK229" s="15"/>
      <c r="AL229" s="15"/>
      <c r="AM229" s="15"/>
      <c r="AP229" s="15"/>
      <c r="AQ229" s="15"/>
      <c r="AR229" s="15"/>
      <c r="AS229" s="15"/>
      <c r="AT229" s="15"/>
      <c r="AU229" s="15"/>
      <c r="AV229" s="15"/>
      <c r="AW229" s="15"/>
      <c r="AZ229" s="15"/>
      <c r="BA229" s="15"/>
      <c r="BB229" s="15"/>
      <c r="BC229" s="15"/>
      <c r="BD229" s="15"/>
      <c r="BE229" s="15"/>
      <c r="BF229" s="15"/>
      <c r="BG229" s="15"/>
      <c r="BJ229" s="15"/>
      <c r="BK229" s="15"/>
      <c r="BL229" s="15"/>
      <c r="BM229" s="15"/>
      <c r="BN229" s="15"/>
      <c r="BO229" s="15"/>
      <c r="BP229" s="15"/>
      <c r="BQ229" s="15"/>
      <c r="BT229" s="15"/>
      <c r="BU229" s="15"/>
      <c r="BV229" s="15"/>
      <c r="BW229" s="15"/>
      <c r="BX229" s="15"/>
      <c r="BY229" s="15"/>
      <c r="BZ229" s="15"/>
      <c r="CA229" s="15"/>
      <c r="CD229" s="15"/>
      <c r="CE229" s="15"/>
      <c r="CF229" s="15"/>
      <c r="CG229" s="15"/>
      <c r="CH229" s="15"/>
      <c r="CI229" s="15"/>
      <c r="CJ229" s="15"/>
      <c r="CK229" s="15"/>
      <c r="CN229" s="15"/>
      <c r="CO229" s="15"/>
      <c r="CP229" s="15"/>
      <c r="CQ229" s="15"/>
      <c r="CR229" s="15"/>
      <c r="CS229" s="15"/>
      <c r="CT229" s="15"/>
      <c r="CU229" s="15"/>
      <c r="CX229" s="15"/>
      <c r="CY229" s="15"/>
      <c r="CZ229" s="15"/>
      <c r="DA229" s="15"/>
      <c r="DB229" s="15"/>
      <c r="DC229" s="15"/>
      <c r="DD229" s="15"/>
      <c r="DE229" s="15"/>
      <c r="DH229" s="15"/>
      <c r="DI229" s="15"/>
      <c r="DJ229" s="15"/>
      <c r="DK229" s="15"/>
      <c r="DL229" s="15"/>
      <c r="DM229" s="15"/>
      <c r="DN229" s="15"/>
      <c r="DO229" s="15"/>
      <c r="DR229" s="15"/>
      <c r="DS229" s="15"/>
      <c r="DT229" s="15"/>
      <c r="DU229" s="15"/>
      <c r="DV229" s="15"/>
      <c r="DW229" s="15"/>
      <c r="DX229" s="15"/>
      <c r="DY229" s="15"/>
      <c r="EB229" s="15"/>
      <c r="EC229" s="15"/>
      <c r="ED229" s="15"/>
      <c r="EE229" s="15"/>
      <c r="EF229" s="15"/>
      <c r="EG229" s="15"/>
      <c r="EH229" s="15"/>
      <c r="EI229" s="15"/>
      <c r="EL229" s="15"/>
      <c r="EM229" s="15"/>
      <c r="EN229" s="15"/>
      <c r="EO229" s="15"/>
      <c r="EP229" s="15"/>
      <c r="EQ229" s="15"/>
      <c r="ER229" s="15"/>
      <c r="ES229" s="15"/>
      <c r="EV229" s="15"/>
      <c r="EW229" s="15"/>
      <c r="EX229" s="15"/>
      <c r="EY229" s="15"/>
      <c r="EZ229" s="15"/>
      <c r="FA229" s="15"/>
      <c r="FB229" s="15"/>
      <c r="FC229" s="15"/>
      <c r="FF229" s="15"/>
      <c r="FG229" s="15"/>
      <c r="FH229" s="15"/>
      <c r="FI229" s="15"/>
      <c r="FJ229" s="15"/>
      <c r="FK229" s="15"/>
      <c r="FL229" s="15"/>
      <c r="FM229" s="15"/>
      <c r="FP229" s="15"/>
      <c r="FQ229" s="15"/>
      <c r="FR229" s="15"/>
      <c r="FS229" s="15"/>
      <c r="FT229" s="15"/>
      <c r="FU229" s="15"/>
      <c r="FV229" s="15"/>
      <c r="FW229" s="15"/>
      <c r="FZ229" s="15"/>
      <c r="GA229" s="15"/>
      <c r="GB229" s="15"/>
      <c r="GC229" s="15"/>
      <c r="GD229" s="15"/>
      <c r="GE229" s="15"/>
      <c r="GF229" s="15"/>
      <c r="GG229" s="15"/>
      <c r="GJ229" s="15"/>
      <c r="GK229" s="15"/>
      <c r="GL229" s="15"/>
      <c r="GM229" s="15"/>
      <c r="GN229" s="15"/>
      <c r="GO229" s="15"/>
      <c r="GP229" s="15"/>
      <c r="GQ229" s="15"/>
      <c r="GT229" s="15"/>
      <c r="GU229" s="15"/>
      <c r="GV229" s="15"/>
      <c r="GW229" s="15"/>
      <c r="GX229" s="15"/>
      <c r="GY229" s="15"/>
      <c r="GZ229" s="15"/>
      <c r="HA229" s="15"/>
      <c r="HD229" s="15"/>
      <c r="HE229" s="15"/>
      <c r="HF229" s="15"/>
      <c r="HG229" s="15"/>
      <c r="HH229" s="15"/>
      <c r="HI229" s="15"/>
      <c r="HJ229" s="15"/>
      <c r="HK229" s="15"/>
      <c r="HN229" s="15"/>
      <c r="HO229" s="15"/>
      <c r="HP229" s="15"/>
      <c r="HQ229" s="15"/>
      <c r="HR229" s="15"/>
      <c r="HS229" s="15"/>
      <c r="HT229" s="15"/>
      <c r="HU229" s="15"/>
      <c r="HX229" s="15"/>
      <c r="HY229" s="15"/>
      <c r="HZ229" s="15"/>
      <c r="IA229" s="15"/>
      <c r="IB229" s="15"/>
      <c r="IC229" s="15"/>
      <c r="ID229" s="15"/>
      <c r="IE229" s="15"/>
      <c r="IH229" s="15"/>
      <c r="II229" s="15"/>
      <c r="IJ229" s="15"/>
      <c r="IK229" s="15"/>
      <c r="IL229" s="15"/>
      <c r="IM229" s="15"/>
      <c r="IN229" s="15"/>
      <c r="IO229" s="15"/>
      <c r="IR229" s="15"/>
      <c r="IS229" s="15"/>
      <c r="IT229" s="15"/>
      <c r="IU229" s="15"/>
      <c r="IV229" s="15"/>
      <c r="IW229" s="15"/>
      <c r="IX229" s="15"/>
      <c r="IY229" s="15"/>
      <c r="JB229" s="15"/>
      <c r="JC229" s="15"/>
      <c r="JD229" s="15"/>
      <c r="JE229" s="15"/>
      <c r="JF229" s="15"/>
      <c r="JG229" s="15"/>
      <c r="JH229" s="15"/>
      <c r="JI229" s="15"/>
      <c r="JL229" s="15"/>
      <c r="JM229" s="15"/>
      <c r="JN229" s="15"/>
      <c r="JO229" s="15"/>
      <c r="JP229" s="15"/>
      <c r="JQ229" s="15"/>
      <c r="JR229" s="15"/>
      <c r="JS229" s="15"/>
      <c r="JV229" s="15"/>
      <c r="JW229" s="15"/>
      <c r="JX229" s="15"/>
      <c r="JY229" s="15"/>
      <c r="JZ229" s="15"/>
      <c r="KA229" s="15"/>
      <c r="KB229" s="15"/>
      <c r="KC229" s="15"/>
      <c r="KF229" s="15"/>
      <c r="KG229" s="15"/>
      <c r="KH229" s="15"/>
      <c r="KI229" s="15"/>
      <c r="KJ229" s="15"/>
      <c r="KK229" s="15"/>
      <c r="KL229" s="15"/>
      <c r="KM229" s="15"/>
      <c r="KP229" s="15"/>
      <c r="KQ229" s="15"/>
      <c r="KR229" s="15"/>
      <c r="KS229" s="15"/>
      <c r="KT229" s="15"/>
      <c r="KU229" s="15"/>
      <c r="KV229" s="15"/>
      <c r="KW229" s="15"/>
      <c r="KZ229" s="15"/>
      <c r="LA229" s="15"/>
    </row>
    <row r="230" spans="4:313" x14ac:dyDescent="0.25">
      <c r="D230" s="15"/>
      <c r="E230" s="15"/>
      <c r="F230" s="15"/>
      <c r="G230" s="15"/>
      <c r="H230" s="15"/>
      <c r="I230" s="15"/>
      <c r="L230" s="15"/>
      <c r="M230" s="15"/>
      <c r="N230" s="15"/>
      <c r="O230" s="15"/>
      <c r="P230" s="15"/>
      <c r="Q230" s="15"/>
      <c r="R230" s="15"/>
      <c r="S230" s="15"/>
      <c r="V230" s="15"/>
      <c r="W230" s="15"/>
      <c r="X230" s="15"/>
      <c r="Y230" s="15"/>
      <c r="Z230" s="15"/>
      <c r="AA230" s="15"/>
      <c r="AB230" s="15"/>
      <c r="AC230" s="15"/>
      <c r="AF230" s="15"/>
      <c r="AG230" s="15"/>
      <c r="AH230" s="15"/>
      <c r="AI230" s="15"/>
      <c r="AJ230" s="15"/>
      <c r="AK230" s="15"/>
      <c r="AL230" s="15"/>
      <c r="AM230" s="15"/>
      <c r="AP230" s="15"/>
      <c r="AQ230" s="15"/>
      <c r="AR230" s="15"/>
      <c r="AS230" s="15"/>
      <c r="AT230" s="15"/>
      <c r="AU230" s="15"/>
      <c r="AV230" s="15"/>
      <c r="AW230" s="15"/>
      <c r="AZ230" s="15"/>
      <c r="BA230" s="15"/>
      <c r="BB230" s="15"/>
      <c r="BC230" s="15"/>
      <c r="BD230" s="15"/>
      <c r="BE230" s="15"/>
      <c r="BF230" s="15"/>
      <c r="BG230" s="15"/>
      <c r="BJ230" s="15"/>
      <c r="BK230" s="15"/>
      <c r="BL230" s="15"/>
      <c r="BM230" s="15"/>
      <c r="BN230" s="15"/>
      <c r="BO230" s="15"/>
      <c r="BP230" s="15"/>
      <c r="BQ230" s="15"/>
      <c r="BT230" s="15"/>
      <c r="BU230" s="15"/>
      <c r="BV230" s="15"/>
      <c r="BW230" s="15"/>
      <c r="BX230" s="15"/>
      <c r="BY230" s="15"/>
      <c r="BZ230" s="15"/>
      <c r="CA230" s="15"/>
      <c r="CD230" s="15"/>
      <c r="CE230" s="15"/>
      <c r="CF230" s="15"/>
      <c r="CG230" s="15"/>
      <c r="CH230" s="15"/>
      <c r="CI230" s="15"/>
      <c r="CJ230" s="15"/>
      <c r="CK230" s="15"/>
      <c r="CN230" s="15"/>
      <c r="CO230" s="15"/>
      <c r="CP230" s="15"/>
      <c r="CQ230" s="15"/>
      <c r="CR230" s="15"/>
      <c r="CS230" s="15"/>
      <c r="CT230" s="15"/>
      <c r="CU230" s="15"/>
      <c r="CX230" s="15"/>
      <c r="CY230" s="15"/>
      <c r="CZ230" s="15"/>
      <c r="DA230" s="15"/>
      <c r="DB230" s="15"/>
      <c r="DC230" s="15"/>
      <c r="DD230" s="15"/>
      <c r="DE230" s="15"/>
      <c r="DH230" s="15"/>
      <c r="DI230" s="15"/>
      <c r="DJ230" s="15"/>
      <c r="DK230" s="15"/>
      <c r="DL230" s="15"/>
      <c r="DM230" s="15"/>
      <c r="DN230" s="15"/>
      <c r="DO230" s="15"/>
      <c r="DR230" s="15"/>
      <c r="DS230" s="15"/>
      <c r="DT230" s="15"/>
      <c r="DU230" s="15"/>
      <c r="DV230" s="15"/>
      <c r="DW230" s="15"/>
      <c r="DX230" s="15"/>
      <c r="DY230" s="15"/>
      <c r="EB230" s="15"/>
      <c r="EC230" s="15"/>
      <c r="ED230" s="15"/>
      <c r="EE230" s="15"/>
      <c r="EF230" s="15"/>
      <c r="EG230" s="15"/>
      <c r="EH230" s="15"/>
      <c r="EI230" s="15"/>
      <c r="EL230" s="15"/>
      <c r="EM230" s="15"/>
      <c r="EN230" s="15"/>
      <c r="EO230" s="15"/>
      <c r="EP230" s="15"/>
      <c r="EQ230" s="15"/>
      <c r="ER230" s="15"/>
      <c r="ES230" s="15"/>
      <c r="EV230" s="15"/>
      <c r="EW230" s="15"/>
      <c r="EX230" s="15"/>
      <c r="EY230" s="15"/>
      <c r="EZ230" s="15"/>
      <c r="FA230" s="15"/>
      <c r="FB230" s="15"/>
      <c r="FC230" s="15"/>
      <c r="FF230" s="15"/>
      <c r="FG230" s="15"/>
      <c r="FH230" s="15"/>
      <c r="FI230" s="15"/>
      <c r="FJ230" s="15"/>
      <c r="FK230" s="15"/>
      <c r="FL230" s="15"/>
      <c r="FM230" s="15"/>
      <c r="FP230" s="15"/>
      <c r="FQ230" s="15"/>
      <c r="FR230" s="15"/>
      <c r="FS230" s="15"/>
      <c r="FT230" s="15"/>
      <c r="FU230" s="15"/>
      <c r="FV230" s="15"/>
      <c r="FW230" s="15"/>
      <c r="FZ230" s="15"/>
      <c r="GA230" s="15"/>
      <c r="GB230" s="15"/>
      <c r="GC230" s="15"/>
      <c r="GD230" s="15"/>
      <c r="GE230" s="15"/>
      <c r="GF230" s="15"/>
      <c r="GG230" s="15"/>
      <c r="GJ230" s="15"/>
      <c r="GK230" s="15"/>
      <c r="GL230" s="15"/>
      <c r="GM230" s="15"/>
      <c r="GN230" s="15"/>
      <c r="GO230" s="15"/>
      <c r="GP230" s="15"/>
      <c r="GQ230" s="15"/>
      <c r="GT230" s="15"/>
      <c r="GU230" s="15"/>
      <c r="GV230" s="15"/>
      <c r="GW230" s="15"/>
      <c r="GX230" s="15"/>
      <c r="GY230" s="15"/>
      <c r="GZ230" s="15"/>
      <c r="HA230" s="15"/>
      <c r="HD230" s="15"/>
      <c r="HE230" s="15"/>
      <c r="HF230" s="15"/>
      <c r="HG230" s="15"/>
      <c r="HH230" s="15"/>
      <c r="HI230" s="15"/>
      <c r="HJ230" s="15"/>
      <c r="HK230" s="15"/>
      <c r="HN230" s="15"/>
      <c r="HO230" s="15"/>
      <c r="HP230" s="15"/>
      <c r="HQ230" s="15"/>
      <c r="HR230" s="15"/>
      <c r="HS230" s="15"/>
      <c r="HT230" s="15"/>
      <c r="HU230" s="15"/>
      <c r="HX230" s="15"/>
      <c r="HY230" s="15"/>
      <c r="HZ230" s="15"/>
      <c r="IA230" s="15"/>
      <c r="IB230" s="15"/>
      <c r="IC230" s="15"/>
      <c r="ID230" s="15"/>
      <c r="IE230" s="15"/>
      <c r="IH230" s="15"/>
      <c r="II230" s="15"/>
      <c r="IJ230" s="15"/>
      <c r="IK230" s="15"/>
      <c r="IL230" s="15"/>
      <c r="IM230" s="15"/>
      <c r="IN230" s="15"/>
      <c r="IO230" s="15"/>
      <c r="IR230" s="15"/>
      <c r="IS230" s="15"/>
      <c r="IT230" s="15"/>
      <c r="IU230" s="15"/>
      <c r="IV230" s="15"/>
      <c r="IW230" s="15"/>
      <c r="IX230" s="15"/>
      <c r="IY230" s="15"/>
      <c r="JB230" s="15"/>
      <c r="JC230" s="15"/>
      <c r="JD230" s="15"/>
      <c r="JE230" s="15"/>
      <c r="JF230" s="15"/>
      <c r="JG230" s="15"/>
      <c r="JH230" s="15"/>
      <c r="JI230" s="15"/>
      <c r="JL230" s="15"/>
      <c r="JM230" s="15"/>
      <c r="JN230" s="15"/>
      <c r="JO230" s="15"/>
      <c r="JP230" s="15"/>
      <c r="JQ230" s="15"/>
      <c r="JR230" s="15"/>
      <c r="JS230" s="15"/>
      <c r="JV230" s="15"/>
      <c r="JW230" s="15"/>
      <c r="JX230" s="15"/>
      <c r="JY230" s="15"/>
      <c r="JZ230" s="15"/>
      <c r="KA230" s="15"/>
      <c r="KB230" s="15"/>
      <c r="KC230" s="15"/>
      <c r="KF230" s="15"/>
      <c r="KG230" s="15"/>
      <c r="KH230" s="15"/>
      <c r="KI230" s="15"/>
      <c r="KJ230" s="15"/>
      <c r="KK230" s="15"/>
      <c r="KL230" s="15"/>
      <c r="KM230" s="15"/>
      <c r="KP230" s="15"/>
      <c r="KQ230" s="15"/>
      <c r="KR230" s="15"/>
      <c r="KS230" s="15"/>
      <c r="KT230" s="15"/>
      <c r="KU230" s="15"/>
      <c r="KV230" s="15"/>
      <c r="KW230" s="15"/>
      <c r="KZ230" s="15"/>
      <c r="LA230" s="15"/>
    </row>
    <row r="231" spans="4:313" x14ac:dyDescent="0.25">
      <c r="D231" s="15"/>
      <c r="E231" s="15"/>
      <c r="F231" s="15"/>
      <c r="G231" s="15"/>
      <c r="H231" s="15"/>
      <c r="I231" s="15"/>
      <c r="L231" s="15"/>
      <c r="M231" s="15"/>
      <c r="N231" s="15"/>
      <c r="O231" s="15"/>
      <c r="P231" s="15"/>
      <c r="Q231" s="15"/>
      <c r="R231" s="15"/>
      <c r="S231" s="15"/>
      <c r="V231" s="15"/>
      <c r="W231" s="15"/>
      <c r="X231" s="15"/>
      <c r="Y231" s="15"/>
      <c r="Z231" s="15"/>
      <c r="AA231" s="15"/>
      <c r="AB231" s="15"/>
      <c r="AC231" s="15"/>
      <c r="AF231" s="15"/>
      <c r="AG231" s="15"/>
      <c r="AH231" s="15"/>
      <c r="AI231" s="15"/>
      <c r="AJ231" s="15"/>
      <c r="AK231" s="15"/>
      <c r="AL231" s="15"/>
      <c r="AM231" s="15"/>
      <c r="AP231" s="15"/>
      <c r="AQ231" s="15"/>
      <c r="AR231" s="15"/>
      <c r="AS231" s="15"/>
      <c r="AT231" s="15"/>
      <c r="AU231" s="15"/>
      <c r="AV231" s="15"/>
      <c r="AW231" s="15"/>
      <c r="AZ231" s="15"/>
      <c r="BA231" s="15"/>
      <c r="BB231" s="15"/>
      <c r="BC231" s="15"/>
      <c r="BD231" s="15"/>
      <c r="BE231" s="15"/>
      <c r="BF231" s="15"/>
      <c r="BG231" s="15"/>
      <c r="BJ231" s="15"/>
      <c r="BK231" s="15"/>
      <c r="BL231" s="15"/>
      <c r="BM231" s="15"/>
      <c r="BN231" s="15"/>
      <c r="BO231" s="15"/>
      <c r="BP231" s="15"/>
      <c r="BQ231" s="15"/>
      <c r="BT231" s="15"/>
      <c r="BU231" s="15"/>
      <c r="BV231" s="15"/>
      <c r="BW231" s="15"/>
      <c r="BX231" s="15"/>
      <c r="BY231" s="15"/>
      <c r="BZ231" s="15"/>
      <c r="CA231" s="15"/>
      <c r="CD231" s="15"/>
      <c r="CE231" s="15"/>
      <c r="CF231" s="15"/>
      <c r="CG231" s="15"/>
      <c r="CH231" s="15"/>
      <c r="CI231" s="15"/>
      <c r="CJ231" s="15"/>
      <c r="CK231" s="15"/>
      <c r="CN231" s="15"/>
      <c r="CO231" s="15"/>
      <c r="CP231" s="15"/>
      <c r="CQ231" s="15"/>
      <c r="CR231" s="15"/>
      <c r="CS231" s="15"/>
      <c r="CT231" s="15"/>
      <c r="CU231" s="15"/>
      <c r="CX231" s="15"/>
      <c r="CY231" s="15"/>
      <c r="CZ231" s="15"/>
      <c r="DA231" s="15"/>
      <c r="DB231" s="15"/>
      <c r="DC231" s="15"/>
      <c r="DD231" s="15"/>
      <c r="DE231" s="15"/>
      <c r="DH231" s="15"/>
      <c r="DI231" s="15"/>
      <c r="DJ231" s="15"/>
      <c r="DK231" s="15"/>
      <c r="DL231" s="15"/>
      <c r="DM231" s="15"/>
      <c r="DN231" s="15"/>
      <c r="DO231" s="15"/>
      <c r="DR231" s="15"/>
      <c r="DS231" s="15"/>
      <c r="DT231" s="15"/>
      <c r="DU231" s="15"/>
      <c r="DV231" s="15"/>
      <c r="DW231" s="15"/>
      <c r="DX231" s="15"/>
      <c r="DY231" s="15"/>
      <c r="EB231" s="15"/>
      <c r="EC231" s="15"/>
      <c r="ED231" s="15"/>
      <c r="EE231" s="15"/>
      <c r="EF231" s="15"/>
      <c r="EG231" s="15"/>
      <c r="EH231" s="15"/>
      <c r="EI231" s="15"/>
      <c r="EL231" s="15"/>
      <c r="EM231" s="15"/>
      <c r="EN231" s="15"/>
      <c r="EO231" s="15"/>
      <c r="EP231" s="15"/>
      <c r="EQ231" s="15"/>
      <c r="ER231" s="15"/>
      <c r="ES231" s="15"/>
      <c r="EV231" s="15"/>
      <c r="EW231" s="15"/>
      <c r="EX231" s="15"/>
      <c r="EY231" s="15"/>
      <c r="EZ231" s="15"/>
      <c r="FA231" s="15"/>
      <c r="FB231" s="15"/>
      <c r="FC231" s="15"/>
      <c r="FF231" s="15"/>
      <c r="FG231" s="15"/>
      <c r="FH231" s="15"/>
      <c r="FI231" s="15"/>
      <c r="FJ231" s="15"/>
      <c r="FK231" s="15"/>
      <c r="FL231" s="15"/>
      <c r="FM231" s="15"/>
      <c r="FP231" s="15"/>
      <c r="FQ231" s="15"/>
      <c r="FR231" s="15"/>
      <c r="FS231" s="15"/>
      <c r="FT231" s="15"/>
      <c r="FU231" s="15"/>
      <c r="FV231" s="15"/>
      <c r="FW231" s="15"/>
      <c r="FZ231" s="15"/>
      <c r="GA231" s="15"/>
      <c r="GB231" s="15"/>
      <c r="GC231" s="15"/>
      <c r="GD231" s="15"/>
      <c r="GE231" s="15"/>
      <c r="GF231" s="15"/>
      <c r="GG231" s="15"/>
      <c r="GJ231" s="15"/>
      <c r="GK231" s="15"/>
      <c r="GL231" s="15"/>
      <c r="GM231" s="15"/>
      <c r="GN231" s="15"/>
      <c r="GO231" s="15"/>
      <c r="GP231" s="15"/>
      <c r="GQ231" s="15"/>
      <c r="GT231" s="15"/>
      <c r="GU231" s="15"/>
      <c r="GV231" s="15"/>
      <c r="GW231" s="15"/>
      <c r="GX231" s="15"/>
      <c r="GY231" s="15"/>
      <c r="GZ231" s="15"/>
      <c r="HA231" s="15"/>
      <c r="HD231" s="15"/>
      <c r="HE231" s="15"/>
      <c r="HF231" s="15"/>
      <c r="HG231" s="15"/>
      <c r="HH231" s="15"/>
      <c r="HI231" s="15"/>
      <c r="HJ231" s="15"/>
      <c r="HK231" s="15"/>
      <c r="HN231" s="15"/>
      <c r="HO231" s="15"/>
      <c r="HP231" s="15"/>
      <c r="HQ231" s="15"/>
      <c r="HR231" s="15"/>
      <c r="HS231" s="15"/>
      <c r="HT231" s="15"/>
      <c r="HU231" s="15"/>
      <c r="HX231" s="15"/>
      <c r="HY231" s="15"/>
      <c r="HZ231" s="15"/>
      <c r="IA231" s="15"/>
      <c r="IB231" s="15"/>
      <c r="IC231" s="15"/>
      <c r="ID231" s="15"/>
      <c r="IE231" s="15"/>
      <c r="IH231" s="15"/>
      <c r="II231" s="15"/>
      <c r="IJ231" s="15"/>
      <c r="IK231" s="15"/>
      <c r="IL231" s="15"/>
      <c r="IM231" s="15"/>
      <c r="IN231" s="15"/>
      <c r="IO231" s="15"/>
      <c r="IR231" s="15"/>
      <c r="IS231" s="15"/>
      <c r="IT231" s="15"/>
      <c r="IU231" s="15"/>
      <c r="IV231" s="15"/>
      <c r="IW231" s="15"/>
      <c r="IX231" s="15"/>
      <c r="IY231" s="15"/>
      <c r="JB231" s="15"/>
      <c r="JC231" s="15"/>
      <c r="JD231" s="15"/>
      <c r="JE231" s="15"/>
      <c r="JF231" s="15"/>
      <c r="JG231" s="15"/>
      <c r="JH231" s="15"/>
      <c r="JI231" s="15"/>
      <c r="JL231" s="15"/>
      <c r="JM231" s="15"/>
      <c r="JN231" s="15"/>
      <c r="JO231" s="15"/>
      <c r="JP231" s="15"/>
      <c r="JQ231" s="15"/>
      <c r="JR231" s="15"/>
      <c r="JS231" s="15"/>
      <c r="JV231" s="15"/>
      <c r="JW231" s="15"/>
      <c r="JX231" s="15"/>
      <c r="JY231" s="15"/>
      <c r="JZ231" s="15"/>
      <c r="KA231" s="15"/>
      <c r="KB231" s="15"/>
      <c r="KC231" s="15"/>
      <c r="KF231" s="15"/>
      <c r="KG231" s="15"/>
      <c r="KH231" s="15"/>
      <c r="KI231" s="15"/>
      <c r="KJ231" s="15"/>
      <c r="KK231" s="15"/>
      <c r="KL231" s="15"/>
      <c r="KM231" s="15"/>
      <c r="KP231" s="15"/>
      <c r="KQ231" s="15"/>
      <c r="KR231" s="15"/>
      <c r="KS231" s="15"/>
      <c r="KT231" s="15"/>
      <c r="KU231" s="15"/>
      <c r="KV231" s="15"/>
      <c r="KW231" s="15"/>
      <c r="KZ231" s="15"/>
      <c r="LA231" s="15"/>
    </row>
    <row r="232" spans="4:313" x14ac:dyDescent="0.25">
      <c r="D232" s="15"/>
      <c r="E232" s="15"/>
      <c r="F232" s="15"/>
      <c r="G232" s="15"/>
      <c r="H232" s="15"/>
      <c r="I232" s="15"/>
      <c r="L232" s="15"/>
      <c r="M232" s="15"/>
      <c r="N232" s="15"/>
      <c r="O232" s="15"/>
      <c r="P232" s="15"/>
      <c r="Q232" s="15"/>
      <c r="R232" s="15"/>
      <c r="S232" s="15"/>
      <c r="V232" s="15"/>
      <c r="W232" s="15"/>
      <c r="X232" s="15"/>
      <c r="Y232" s="15"/>
      <c r="Z232" s="15"/>
      <c r="AA232" s="15"/>
      <c r="AB232" s="15"/>
      <c r="AC232" s="15"/>
      <c r="AF232" s="15"/>
      <c r="AG232" s="15"/>
      <c r="AH232" s="15"/>
      <c r="AI232" s="15"/>
      <c r="AJ232" s="15"/>
      <c r="AK232" s="15"/>
      <c r="AL232" s="15"/>
      <c r="AM232" s="15"/>
      <c r="AP232" s="15"/>
      <c r="AQ232" s="15"/>
      <c r="AR232" s="15"/>
      <c r="AS232" s="15"/>
      <c r="AT232" s="15"/>
      <c r="AU232" s="15"/>
      <c r="AV232" s="15"/>
      <c r="AW232" s="15"/>
      <c r="AZ232" s="15"/>
      <c r="BA232" s="15"/>
      <c r="BB232" s="15"/>
      <c r="BC232" s="15"/>
      <c r="BD232" s="15"/>
      <c r="BE232" s="15"/>
      <c r="BF232" s="15"/>
      <c r="BG232" s="15"/>
      <c r="BJ232" s="15"/>
      <c r="BK232" s="15"/>
      <c r="BL232" s="15"/>
      <c r="BM232" s="15"/>
      <c r="BN232" s="15"/>
      <c r="BO232" s="15"/>
      <c r="BP232" s="15"/>
      <c r="BQ232" s="15"/>
      <c r="BT232" s="15"/>
      <c r="BU232" s="15"/>
      <c r="BV232" s="15"/>
      <c r="BW232" s="15"/>
      <c r="BX232" s="15"/>
      <c r="BY232" s="15"/>
      <c r="BZ232" s="15"/>
      <c r="CA232" s="15"/>
      <c r="CD232" s="15"/>
      <c r="CE232" s="15"/>
      <c r="CF232" s="15"/>
      <c r="CG232" s="15"/>
      <c r="CH232" s="15"/>
      <c r="CI232" s="15"/>
      <c r="CJ232" s="15"/>
      <c r="CK232" s="15"/>
      <c r="CN232" s="15"/>
      <c r="CO232" s="15"/>
      <c r="CP232" s="15"/>
      <c r="CQ232" s="15"/>
      <c r="CR232" s="15"/>
      <c r="CS232" s="15"/>
      <c r="CT232" s="15"/>
      <c r="CU232" s="15"/>
      <c r="CX232" s="15"/>
      <c r="CY232" s="15"/>
      <c r="CZ232" s="15"/>
      <c r="DA232" s="15"/>
      <c r="DB232" s="15"/>
      <c r="DC232" s="15"/>
      <c r="DD232" s="15"/>
      <c r="DE232" s="15"/>
      <c r="DH232" s="15"/>
      <c r="DI232" s="15"/>
      <c r="DJ232" s="15"/>
      <c r="DK232" s="15"/>
      <c r="DL232" s="15"/>
      <c r="DM232" s="15"/>
      <c r="DN232" s="15"/>
      <c r="DO232" s="15"/>
      <c r="DR232" s="15"/>
      <c r="DS232" s="15"/>
      <c r="DT232" s="15"/>
      <c r="DU232" s="15"/>
      <c r="DV232" s="15"/>
      <c r="DW232" s="15"/>
      <c r="DX232" s="15"/>
      <c r="DY232" s="15"/>
      <c r="EB232" s="15"/>
      <c r="EC232" s="15"/>
      <c r="ED232" s="15"/>
      <c r="EE232" s="15"/>
      <c r="EF232" s="15"/>
      <c r="EG232" s="15"/>
      <c r="EH232" s="15"/>
      <c r="EI232" s="15"/>
      <c r="EL232" s="15"/>
      <c r="EM232" s="15"/>
      <c r="EN232" s="15"/>
      <c r="EO232" s="15"/>
      <c r="EP232" s="15"/>
      <c r="EQ232" s="15"/>
      <c r="ER232" s="15"/>
      <c r="ES232" s="15"/>
      <c r="EV232" s="15"/>
      <c r="EW232" s="15"/>
      <c r="EX232" s="15"/>
      <c r="EY232" s="15"/>
      <c r="EZ232" s="15"/>
      <c r="FA232" s="15"/>
      <c r="FB232" s="15"/>
      <c r="FC232" s="15"/>
      <c r="FF232" s="15"/>
      <c r="FG232" s="15"/>
      <c r="FH232" s="15"/>
      <c r="FI232" s="15"/>
      <c r="FJ232" s="15"/>
      <c r="FK232" s="15"/>
      <c r="FL232" s="15"/>
      <c r="FM232" s="15"/>
      <c r="FP232" s="15"/>
      <c r="FQ232" s="15"/>
      <c r="FR232" s="15"/>
      <c r="FS232" s="15"/>
      <c r="FT232" s="15"/>
      <c r="FU232" s="15"/>
      <c r="FV232" s="15"/>
      <c r="FW232" s="15"/>
      <c r="FZ232" s="15"/>
      <c r="GA232" s="15"/>
      <c r="GB232" s="15"/>
      <c r="GC232" s="15"/>
      <c r="GD232" s="15"/>
      <c r="GE232" s="15"/>
      <c r="GF232" s="15"/>
      <c r="GG232" s="15"/>
      <c r="GJ232" s="15"/>
      <c r="GK232" s="15"/>
      <c r="GL232" s="15"/>
      <c r="GM232" s="15"/>
      <c r="GN232" s="15"/>
      <c r="GO232" s="15"/>
      <c r="GP232" s="15"/>
      <c r="GQ232" s="15"/>
      <c r="GT232" s="15"/>
      <c r="GU232" s="15"/>
      <c r="GV232" s="15"/>
      <c r="GW232" s="15"/>
      <c r="GX232" s="15"/>
      <c r="GY232" s="15"/>
      <c r="GZ232" s="15"/>
      <c r="HA232" s="15"/>
      <c r="HD232" s="15"/>
      <c r="HE232" s="15"/>
      <c r="HF232" s="15"/>
      <c r="HG232" s="15"/>
      <c r="HH232" s="15"/>
      <c r="HI232" s="15"/>
      <c r="HJ232" s="15"/>
      <c r="HK232" s="15"/>
      <c r="HN232" s="15"/>
      <c r="HO232" s="15"/>
      <c r="HP232" s="15"/>
      <c r="HQ232" s="15"/>
      <c r="HR232" s="15"/>
      <c r="HS232" s="15"/>
      <c r="HT232" s="15"/>
      <c r="HU232" s="15"/>
      <c r="HX232" s="15"/>
      <c r="HY232" s="15"/>
      <c r="HZ232" s="15"/>
      <c r="IA232" s="15"/>
      <c r="IB232" s="15"/>
      <c r="IC232" s="15"/>
      <c r="ID232" s="15"/>
      <c r="IE232" s="15"/>
      <c r="IH232" s="15"/>
      <c r="II232" s="15"/>
      <c r="IJ232" s="15"/>
      <c r="IK232" s="15"/>
      <c r="IL232" s="15"/>
      <c r="IM232" s="15"/>
      <c r="IN232" s="15"/>
      <c r="IO232" s="15"/>
      <c r="IR232" s="15"/>
      <c r="IS232" s="15"/>
      <c r="IT232" s="15"/>
      <c r="IU232" s="15"/>
      <c r="IV232" s="15"/>
      <c r="IW232" s="15"/>
      <c r="IX232" s="15"/>
      <c r="IY232" s="15"/>
      <c r="JB232" s="15"/>
      <c r="JC232" s="15"/>
      <c r="JD232" s="15"/>
      <c r="JE232" s="15"/>
      <c r="JF232" s="15"/>
      <c r="JG232" s="15"/>
      <c r="JH232" s="15"/>
      <c r="JI232" s="15"/>
      <c r="JL232" s="15"/>
      <c r="JM232" s="15"/>
      <c r="JN232" s="15"/>
      <c r="JO232" s="15"/>
      <c r="JP232" s="15"/>
      <c r="JQ232" s="15"/>
      <c r="JR232" s="15"/>
      <c r="JS232" s="15"/>
      <c r="JV232" s="15"/>
      <c r="JW232" s="15"/>
      <c r="JX232" s="15"/>
      <c r="JY232" s="15"/>
      <c r="JZ232" s="15"/>
      <c r="KA232" s="15"/>
      <c r="KB232" s="15"/>
      <c r="KC232" s="15"/>
      <c r="KF232" s="15"/>
      <c r="KG232" s="15"/>
      <c r="KH232" s="15"/>
      <c r="KI232" s="15"/>
      <c r="KJ232" s="15"/>
      <c r="KK232" s="15"/>
      <c r="KL232" s="15"/>
      <c r="KM232" s="15"/>
      <c r="KP232" s="15"/>
      <c r="KQ232" s="15"/>
      <c r="KR232" s="15"/>
      <c r="KS232" s="15"/>
      <c r="KT232" s="15"/>
      <c r="KU232" s="15"/>
      <c r="KV232" s="15"/>
      <c r="KW232" s="15"/>
      <c r="KZ232" s="15"/>
      <c r="LA232" s="15"/>
    </row>
    <row r="233" spans="4:313" x14ac:dyDescent="0.25">
      <c r="D233" s="15"/>
      <c r="E233" s="15"/>
      <c r="F233" s="15"/>
      <c r="G233" s="15"/>
      <c r="H233" s="15"/>
      <c r="I233" s="15"/>
      <c r="L233" s="15"/>
      <c r="M233" s="15"/>
      <c r="N233" s="15"/>
      <c r="O233" s="15"/>
      <c r="P233" s="15"/>
      <c r="Q233" s="15"/>
      <c r="R233" s="15"/>
      <c r="S233" s="15"/>
      <c r="V233" s="15"/>
      <c r="W233" s="15"/>
      <c r="X233" s="15"/>
      <c r="Y233" s="15"/>
      <c r="Z233" s="15"/>
      <c r="AA233" s="15"/>
      <c r="AB233" s="15"/>
      <c r="AC233" s="15"/>
      <c r="AF233" s="15"/>
      <c r="AG233" s="15"/>
      <c r="AH233" s="15"/>
      <c r="AI233" s="15"/>
      <c r="AJ233" s="15"/>
      <c r="AK233" s="15"/>
      <c r="AL233" s="15"/>
      <c r="AM233" s="15"/>
      <c r="AP233" s="15"/>
      <c r="AQ233" s="15"/>
      <c r="AR233" s="15"/>
      <c r="AS233" s="15"/>
      <c r="AT233" s="15"/>
      <c r="AU233" s="15"/>
      <c r="AV233" s="15"/>
      <c r="AW233" s="15"/>
      <c r="AZ233" s="15"/>
      <c r="BA233" s="15"/>
      <c r="BB233" s="15"/>
      <c r="BC233" s="15"/>
      <c r="BD233" s="15"/>
      <c r="BE233" s="15"/>
      <c r="BF233" s="15"/>
      <c r="BG233" s="15"/>
      <c r="BJ233" s="15"/>
      <c r="BK233" s="15"/>
      <c r="BL233" s="15"/>
      <c r="BM233" s="15"/>
      <c r="BN233" s="15"/>
      <c r="BO233" s="15"/>
      <c r="BP233" s="15"/>
      <c r="BQ233" s="15"/>
      <c r="BT233" s="15"/>
      <c r="BU233" s="15"/>
      <c r="BV233" s="15"/>
      <c r="BW233" s="15"/>
      <c r="BX233" s="15"/>
      <c r="BY233" s="15"/>
      <c r="BZ233" s="15"/>
      <c r="CA233" s="15"/>
      <c r="CD233" s="15"/>
      <c r="CE233" s="15"/>
      <c r="CF233" s="15"/>
      <c r="CG233" s="15"/>
      <c r="CH233" s="15"/>
      <c r="CI233" s="15"/>
      <c r="CJ233" s="15"/>
      <c r="CK233" s="15"/>
      <c r="CN233" s="15"/>
      <c r="CO233" s="15"/>
      <c r="CP233" s="15"/>
      <c r="CQ233" s="15"/>
      <c r="CR233" s="15"/>
      <c r="CS233" s="15"/>
      <c r="CT233" s="15"/>
      <c r="CU233" s="15"/>
      <c r="CX233" s="15"/>
      <c r="CY233" s="15"/>
      <c r="CZ233" s="15"/>
      <c r="DA233" s="15"/>
      <c r="DB233" s="15"/>
      <c r="DC233" s="15"/>
      <c r="DD233" s="15"/>
      <c r="DE233" s="15"/>
      <c r="DH233" s="15"/>
      <c r="DI233" s="15"/>
      <c r="DJ233" s="15"/>
      <c r="DK233" s="15"/>
      <c r="DL233" s="15"/>
      <c r="DM233" s="15"/>
      <c r="DN233" s="15"/>
      <c r="DO233" s="15"/>
      <c r="DR233" s="15"/>
      <c r="DS233" s="15"/>
      <c r="DT233" s="15"/>
      <c r="DU233" s="15"/>
      <c r="DV233" s="15"/>
      <c r="DW233" s="15"/>
      <c r="DX233" s="15"/>
      <c r="DY233" s="15"/>
      <c r="EB233" s="15"/>
      <c r="EC233" s="15"/>
      <c r="ED233" s="15"/>
      <c r="EE233" s="15"/>
      <c r="EF233" s="15"/>
      <c r="EG233" s="15"/>
      <c r="EH233" s="15"/>
      <c r="EI233" s="15"/>
      <c r="EL233" s="15"/>
      <c r="EM233" s="15"/>
      <c r="EN233" s="15"/>
      <c r="EO233" s="15"/>
      <c r="EP233" s="15"/>
      <c r="EQ233" s="15"/>
      <c r="ER233" s="15"/>
      <c r="ES233" s="15"/>
      <c r="EV233" s="15"/>
      <c r="EW233" s="15"/>
      <c r="EX233" s="15"/>
      <c r="EY233" s="15"/>
      <c r="EZ233" s="15"/>
      <c r="FA233" s="15"/>
      <c r="FB233" s="15"/>
      <c r="FC233" s="15"/>
      <c r="FF233" s="15"/>
      <c r="FG233" s="15"/>
      <c r="FH233" s="15"/>
      <c r="FI233" s="15"/>
      <c r="FJ233" s="15"/>
      <c r="FK233" s="15"/>
      <c r="FL233" s="15"/>
      <c r="FM233" s="15"/>
      <c r="FP233" s="15"/>
      <c r="FQ233" s="15"/>
      <c r="FR233" s="15"/>
      <c r="FS233" s="15"/>
      <c r="FT233" s="15"/>
      <c r="FU233" s="15"/>
      <c r="FV233" s="15"/>
      <c r="FW233" s="15"/>
      <c r="FZ233" s="15"/>
      <c r="GA233" s="15"/>
      <c r="GB233" s="15"/>
      <c r="GC233" s="15"/>
      <c r="GD233" s="15"/>
      <c r="GE233" s="15"/>
      <c r="GF233" s="15"/>
      <c r="GG233" s="15"/>
      <c r="GJ233" s="15"/>
      <c r="GK233" s="15"/>
      <c r="GL233" s="15"/>
      <c r="GM233" s="15"/>
      <c r="GN233" s="15"/>
      <c r="GO233" s="15"/>
      <c r="GP233" s="15"/>
      <c r="GQ233" s="15"/>
      <c r="GT233" s="15"/>
      <c r="GU233" s="15"/>
      <c r="GV233" s="15"/>
      <c r="GW233" s="15"/>
      <c r="GX233" s="15"/>
      <c r="GY233" s="15"/>
      <c r="GZ233" s="15"/>
      <c r="HA233" s="15"/>
      <c r="HD233" s="15"/>
      <c r="HE233" s="15"/>
      <c r="HF233" s="15"/>
      <c r="HG233" s="15"/>
      <c r="HH233" s="15"/>
      <c r="HI233" s="15"/>
      <c r="HJ233" s="15"/>
      <c r="HK233" s="15"/>
      <c r="HN233" s="15"/>
      <c r="HO233" s="15"/>
      <c r="HP233" s="15"/>
      <c r="HQ233" s="15"/>
      <c r="HR233" s="15"/>
      <c r="HS233" s="15"/>
      <c r="HT233" s="15"/>
      <c r="HU233" s="15"/>
      <c r="HX233" s="15"/>
      <c r="HY233" s="15"/>
      <c r="HZ233" s="15"/>
      <c r="IA233" s="15"/>
      <c r="IB233" s="15"/>
      <c r="IC233" s="15"/>
      <c r="ID233" s="15"/>
      <c r="IE233" s="15"/>
      <c r="IH233" s="15"/>
      <c r="II233" s="15"/>
      <c r="IJ233" s="15"/>
      <c r="IK233" s="15"/>
      <c r="IL233" s="15"/>
      <c r="IM233" s="15"/>
      <c r="IN233" s="15"/>
      <c r="IO233" s="15"/>
      <c r="IR233" s="15"/>
      <c r="IS233" s="15"/>
      <c r="IT233" s="15"/>
      <c r="IU233" s="15"/>
      <c r="IV233" s="15"/>
      <c r="IW233" s="15"/>
      <c r="IX233" s="15"/>
      <c r="IY233" s="15"/>
      <c r="JB233" s="15"/>
      <c r="JC233" s="15"/>
      <c r="JD233" s="15"/>
      <c r="JE233" s="15"/>
      <c r="JF233" s="15"/>
      <c r="JG233" s="15"/>
      <c r="JH233" s="15"/>
      <c r="JI233" s="15"/>
      <c r="JL233" s="15"/>
      <c r="JM233" s="15"/>
      <c r="JN233" s="15"/>
      <c r="JO233" s="15"/>
      <c r="JP233" s="15"/>
      <c r="JQ233" s="15"/>
      <c r="JR233" s="15"/>
      <c r="JS233" s="15"/>
      <c r="JV233" s="15"/>
      <c r="JW233" s="15"/>
      <c r="JX233" s="15"/>
      <c r="JY233" s="15"/>
      <c r="JZ233" s="15"/>
      <c r="KA233" s="15"/>
      <c r="KB233" s="15"/>
      <c r="KC233" s="15"/>
      <c r="KF233" s="15"/>
      <c r="KG233" s="15"/>
      <c r="KH233" s="15"/>
      <c r="KI233" s="15"/>
      <c r="KJ233" s="15"/>
      <c r="KK233" s="15"/>
      <c r="KL233" s="15"/>
      <c r="KM233" s="15"/>
      <c r="KP233" s="15"/>
      <c r="KQ233" s="15"/>
      <c r="KR233" s="15"/>
      <c r="KS233" s="15"/>
      <c r="KT233" s="15"/>
      <c r="KU233" s="15"/>
      <c r="KV233" s="15"/>
      <c r="KW233" s="15"/>
      <c r="KZ233" s="15"/>
      <c r="LA233" s="15"/>
    </row>
    <row r="234" spans="4:313" x14ac:dyDescent="0.25">
      <c r="D234" s="15"/>
      <c r="E234" s="15"/>
      <c r="F234" s="15"/>
      <c r="G234" s="15"/>
      <c r="H234" s="15"/>
      <c r="I234" s="15"/>
      <c r="L234" s="15"/>
      <c r="M234" s="15"/>
      <c r="N234" s="15"/>
      <c r="O234" s="15"/>
      <c r="P234" s="15"/>
      <c r="Q234" s="15"/>
      <c r="R234" s="15"/>
      <c r="S234" s="15"/>
      <c r="V234" s="15"/>
      <c r="W234" s="15"/>
      <c r="X234" s="15"/>
      <c r="Y234" s="15"/>
      <c r="Z234" s="15"/>
      <c r="AA234" s="15"/>
      <c r="AB234" s="15"/>
      <c r="AC234" s="15"/>
      <c r="AF234" s="15"/>
      <c r="AG234" s="15"/>
      <c r="AH234" s="15"/>
      <c r="AI234" s="15"/>
      <c r="AJ234" s="15"/>
      <c r="AK234" s="15"/>
      <c r="AL234" s="15"/>
      <c r="AM234" s="15"/>
      <c r="AP234" s="15"/>
      <c r="AQ234" s="15"/>
      <c r="AR234" s="15"/>
      <c r="AS234" s="15"/>
      <c r="AT234" s="15"/>
      <c r="AU234" s="15"/>
      <c r="AV234" s="15"/>
      <c r="AW234" s="15"/>
      <c r="AZ234" s="15"/>
      <c r="BA234" s="15"/>
      <c r="BB234" s="15"/>
      <c r="BC234" s="15"/>
      <c r="BD234" s="15"/>
      <c r="BE234" s="15"/>
      <c r="BF234" s="15"/>
      <c r="BG234" s="15"/>
      <c r="BJ234" s="15"/>
      <c r="BK234" s="15"/>
      <c r="BL234" s="15"/>
      <c r="BM234" s="15"/>
      <c r="BN234" s="15"/>
      <c r="BO234" s="15"/>
      <c r="BP234" s="15"/>
      <c r="BQ234" s="15"/>
      <c r="BT234" s="15"/>
      <c r="BU234" s="15"/>
      <c r="BV234" s="15"/>
      <c r="BW234" s="15"/>
      <c r="BX234" s="15"/>
      <c r="BY234" s="15"/>
      <c r="BZ234" s="15"/>
      <c r="CA234" s="15"/>
      <c r="CD234" s="15"/>
      <c r="CE234" s="15"/>
      <c r="CF234" s="15"/>
      <c r="CG234" s="15"/>
      <c r="CH234" s="15"/>
      <c r="CI234" s="15"/>
      <c r="CJ234" s="15"/>
      <c r="CK234" s="15"/>
      <c r="CN234" s="15"/>
      <c r="CO234" s="15"/>
      <c r="CP234" s="15"/>
      <c r="CQ234" s="15"/>
      <c r="CR234" s="15"/>
      <c r="CS234" s="15"/>
      <c r="CT234" s="15"/>
      <c r="CU234" s="15"/>
      <c r="CX234" s="15"/>
      <c r="CY234" s="15"/>
      <c r="CZ234" s="15"/>
      <c r="DA234" s="15"/>
      <c r="DB234" s="15"/>
      <c r="DC234" s="15"/>
      <c r="DD234" s="15"/>
      <c r="DE234" s="15"/>
      <c r="DH234" s="15"/>
      <c r="DI234" s="15"/>
      <c r="DJ234" s="15"/>
      <c r="DK234" s="15"/>
      <c r="DL234" s="15"/>
      <c r="DM234" s="15"/>
      <c r="DN234" s="15"/>
      <c r="DO234" s="15"/>
      <c r="DR234" s="15"/>
      <c r="DS234" s="15"/>
      <c r="DT234" s="15"/>
      <c r="DU234" s="15"/>
      <c r="DV234" s="15"/>
      <c r="DW234" s="15"/>
      <c r="DX234" s="15"/>
      <c r="DY234" s="15"/>
      <c r="EB234" s="15"/>
      <c r="EC234" s="15"/>
      <c r="ED234" s="15"/>
      <c r="EE234" s="15"/>
      <c r="EF234" s="15"/>
      <c r="EG234" s="15"/>
      <c r="EH234" s="15"/>
      <c r="EI234" s="15"/>
      <c r="EL234" s="15"/>
      <c r="EM234" s="15"/>
      <c r="EN234" s="15"/>
      <c r="EO234" s="15"/>
      <c r="EP234" s="15"/>
      <c r="EQ234" s="15"/>
      <c r="ER234" s="15"/>
      <c r="ES234" s="15"/>
      <c r="EV234" s="15"/>
      <c r="EW234" s="15"/>
      <c r="EX234" s="15"/>
      <c r="EY234" s="15"/>
      <c r="EZ234" s="15"/>
      <c r="FA234" s="15"/>
      <c r="FB234" s="15"/>
      <c r="FC234" s="15"/>
      <c r="FF234" s="15"/>
      <c r="FG234" s="15"/>
      <c r="FH234" s="15"/>
      <c r="FI234" s="15"/>
      <c r="FJ234" s="15"/>
      <c r="FK234" s="15"/>
      <c r="FL234" s="15"/>
      <c r="FM234" s="15"/>
      <c r="FP234" s="15"/>
      <c r="FQ234" s="15"/>
      <c r="FR234" s="15"/>
      <c r="FS234" s="15"/>
      <c r="FT234" s="15"/>
      <c r="FU234" s="15"/>
      <c r="FV234" s="15"/>
      <c r="FW234" s="15"/>
      <c r="FZ234" s="15"/>
      <c r="GA234" s="15"/>
      <c r="GB234" s="15"/>
      <c r="GC234" s="15"/>
      <c r="GD234" s="15"/>
      <c r="GE234" s="15"/>
      <c r="GF234" s="15"/>
      <c r="GG234" s="15"/>
      <c r="GJ234" s="15"/>
      <c r="GK234" s="15"/>
      <c r="GL234" s="15"/>
      <c r="GM234" s="15"/>
      <c r="GN234" s="15"/>
      <c r="GO234" s="15"/>
      <c r="GP234" s="15"/>
      <c r="GQ234" s="15"/>
      <c r="GT234" s="15"/>
      <c r="GU234" s="15"/>
      <c r="GV234" s="15"/>
      <c r="GW234" s="15"/>
      <c r="GX234" s="15"/>
      <c r="GY234" s="15"/>
      <c r="GZ234" s="15"/>
      <c r="HA234" s="15"/>
      <c r="HD234" s="15"/>
      <c r="HE234" s="15"/>
      <c r="HF234" s="15"/>
      <c r="HG234" s="15"/>
      <c r="HH234" s="15"/>
      <c r="HI234" s="15"/>
      <c r="HJ234" s="15"/>
      <c r="HK234" s="15"/>
      <c r="HN234" s="15"/>
      <c r="HO234" s="15"/>
      <c r="HP234" s="15"/>
      <c r="HQ234" s="15"/>
      <c r="HR234" s="15"/>
      <c r="HS234" s="15"/>
      <c r="HT234" s="15"/>
      <c r="HU234" s="15"/>
      <c r="HX234" s="15"/>
      <c r="HY234" s="15"/>
      <c r="HZ234" s="15"/>
      <c r="IA234" s="15"/>
      <c r="IB234" s="15"/>
      <c r="IC234" s="15"/>
      <c r="ID234" s="15"/>
      <c r="IE234" s="15"/>
      <c r="IH234" s="15"/>
      <c r="II234" s="15"/>
      <c r="IJ234" s="15"/>
      <c r="IK234" s="15"/>
      <c r="IL234" s="15"/>
      <c r="IM234" s="15"/>
      <c r="IN234" s="15"/>
      <c r="IO234" s="15"/>
      <c r="IR234" s="15"/>
      <c r="IS234" s="15"/>
      <c r="IT234" s="15"/>
      <c r="IU234" s="15"/>
      <c r="IV234" s="15"/>
      <c r="IW234" s="15"/>
      <c r="IX234" s="15"/>
      <c r="IY234" s="15"/>
      <c r="JB234" s="15"/>
      <c r="JC234" s="15"/>
      <c r="JD234" s="15"/>
      <c r="JE234" s="15"/>
      <c r="JF234" s="15"/>
      <c r="JG234" s="15"/>
      <c r="JH234" s="15"/>
      <c r="JI234" s="15"/>
      <c r="JL234" s="15"/>
      <c r="JM234" s="15"/>
      <c r="JN234" s="15"/>
      <c r="JO234" s="15"/>
      <c r="JP234" s="15"/>
      <c r="JQ234" s="15"/>
      <c r="JR234" s="15"/>
      <c r="JS234" s="15"/>
      <c r="JV234" s="15"/>
      <c r="JW234" s="15"/>
      <c r="JX234" s="15"/>
      <c r="JY234" s="15"/>
      <c r="JZ234" s="15"/>
      <c r="KA234" s="15"/>
      <c r="KB234" s="15"/>
      <c r="KC234" s="15"/>
      <c r="KF234" s="15"/>
      <c r="KG234" s="15"/>
      <c r="KH234" s="15"/>
      <c r="KI234" s="15"/>
      <c r="KJ234" s="15"/>
      <c r="KK234" s="15"/>
      <c r="KL234" s="15"/>
      <c r="KM234" s="15"/>
      <c r="KP234" s="15"/>
      <c r="KQ234" s="15"/>
      <c r="KR234" s="15"/>
      <c r="KS234" s="15"/>
      <c r="KT234" s="15"/>
      <c r="KU234" s="15"/>
      <c r="KV234" s="15"/>
      <c r="KW234" s="15"/>
      <c r="KZ234" s="15"/>
      <c r="LA234" s="15"/>
    </row>
    <row r="235" spans="4:313" x14ac:dyDescent="0.25">
      <c r="D235" s="15"/>
      <c r="E235" s="15"/>
      <c r="F235" s="15"/>
      <c r="G235" s="15"/>
      <c r="H235" s="15"/>
      <c r="I235" s="15"/>
      <c r="L235" s="15"/>
      <c r="M235" s="15"/>
      <c r="N235" s="15"/>
      <c r="O235" s="15"/>
      <c r="P235" s="15"/>
      <c r="Q235" s="15"/>
      <c r="R235" s="15"/>
      <c r="S235" s="15"/>
      <c r="V235" s="15"/>
      <c r="W235" s="15"/>
      <c r="X235" s="15"/>
      <c r="Y235" s="15"/>
      <c r="Z235" s="15"/>
      <c r="AA235" s="15"/>
      <c r="AB235" s="15"/>
      <c r="AC235" s="15"/>
      <c r="AF235" s="15"/>
      <c r="AG235" s="15"/>
      <c r="AH235" s="15"/>
      <c r="AI235" s="15"/>
      <c r="AJ235" s="15"/>
      <c r="AK235" s="15"/>
      <c r="AL235" s="15"/>
      <c r="AM235" s="15"/>
      <c r="AP235" s="15"/>
      <c r="AQ235" s="15"/>
      <c r="AR235" s="15"/>
      <c r="AS235" s="15"/>
      <c r="AT235" s="15"/>
      <c r="AU235" s="15"/>
      <c r="AV235" s="15"/>
      <c r="AW235" s="15"/>
      <c r="AZ235" s="15"/>
      <c r="BA235" s="15"/>
      <c r="BB235" s="15"/>
      <c r="BC235" s="15"/>
      <c r="BD235" s="15"/>
      <c r="BE235" s="15"/>
      <c r="BF235" s="15"/>
      <c r="BG235" s="15"/>
      <c r="BJ235" s="15"/>
      <c r="BK235" s="15"/>
      <c r="BL235" s="15"/>
      <c r="BM235" s="15"/>
      <c r="BN235" s="15"/>
      <c r="BO235" s="15"/>
      <c r="BP235" s="15"/>
      <c r="BQ235" s="15"/>
      <c r="BT235" s="15"/>
      <c r="BU235" s="15"/>
      <c r="BV235" s="15"/>
      <c r="BW235" s="15"/>
      <c r="BX235" s="15"/>
      <c r="BY235" s="15"/>
      <c r="BZ235" s="15"/>
      <c r="CA235" s="15"/>
      <c r="CD235" s="15"/>
      <c r="CE235" s="15"/>
      <c r="CF235" s="15"/>
      <c r="CG235" s="15"/>
      <c r="CH235" s="15"/>
      <c r="CI235" s="15"/>
      <c r="CJ235" s="15"/>
      <c r="CK235" s="15"/>
      <c r="CN235" s="15"/>
      <c r="CO235" s="15"/>
      <c r="CP235" s="15"/>
      <c r="CQ235" s="15"/>
      <c r="CR235" s="15"/>
      <c r="CS235" s="15"/>
      <c r="CT235" s="15"/>
      <c r="CU235" s="15"/>
      <c r="CX235" s="15"/>
      <c r="CY235" s="15"/>
      <c r="CZ235" s="15"/>
      <c r="DA235" s="15"/>
      <c r="DB235" s="15"/>
      <c r="DC235" s="15"/>
      <c r="DD235" s="15"/>
      <c r="DE235" s="15"/>
      <c r="DH235" s="15"/>
      <c r="DI235" s="15"/>
      <c r="DJ235" s="15"/>
      <c r="DK235" s="15"/>
      <c r="DL235" s="15"/>
      <c r="DM235" s="15"/>
      <c r="DN235" s="15"/>
      <c r="DO235" s="15"/>
      <c r="DR235" s="15"/>
      <c r="DS235" s="15"/>
      <c r="DT235" s="15"/>
      <c r="DU235" s="15"/>
      <c r="DV235" s="15"/>
      <c r="DW235" s="15"/>
      <c r="DX235" s="15"/>
      <c r="DY235" s="15"/>
      <c r="EB235" s="15"/>
      <c r="EC235" s="15"/>
      <c r="ED235" s="15"/>
      <c r="EE235" s="15"/>
      <c r="EF235" s="15"/>
      <c r="EG235" s="15"/>
      <c r="EH235" s="15"/>
      <c r="EI235" s="15"/>
      <c r="EL235" s="15"/>
      <c r="EM235" s="15"/>
      <c r="EN235" s="15"/>
      <c r="EO235" s="15"/>
      <c r="EP235" s="15"/>
      <c r="EQ235" s="15"/>
      <c r="ER235" s="15"/>
      <c r="ES235" s="15"/>
      <c r="EV235" s="15"/>
      <c r="EW235" s="15"/>
      <c r="EX235" s="15"/>
      <c r="EY235" s="15"/>
      <c r="EZ235" s="15"/>
      <c r="FA235" s="15"/>
      <c r="FB235" s="15"/>
      <c r="FC235" s="15"/>
      <c r="FF235" s="15"/>
      <c r="FG235" s="15"/>
      <c r="FH235" s="15"/>
      <c r="FI235" s="15"/>
      <c r="FJ235" s="15"/>
      <c r="FK235" s="15"/>
      <c r="FL235" s="15"/>
      <c r="FM235" s="15"/>
      <c r="FP235" s="15"/>
      <c r="FQ235" s="15"/>
      <c r="FR235" s="15"/>
      <c r="FS235" s="15"/>
      <c r="FT235" s="15"/>
      <c r="FU235" s="15"/>
      <c r="FV235" s="15"/>
      <c r="FW235" s="15"/>
      <c r="FZ235" s="15"/>
      <c r="GA235" s="15"/>
      <c r="GB235" s="15"/>
      <c r="GC235" s="15"/>
      <c r="GD235" s="15"/>
      <c r="GE235" s="15"/>
      <c r="GF235" s="15"/>
      <c r="GG235" s="15"/>
      <c r="GJ235" s="15"/>
      <c r="GK235" s="15"/>
      <c r="GL235" s="15"/>
      <c r="GM235" s="15"/>
      <c r="GN235" s="15"/>
      <c r="GO235" s="15"/>
      <c r="GP235" s="15"/>
      <c r="GQ235" s="15"/>
      <c r="GT235" s="15"/>
      <c r="GU235" s="15"/>
      <c r="GV235" s="15"/>
      <c r="GW235" s="15"/>
      <c r="GX235" s="15"/>
      <c r="GY235" s="15"/>
      <c r="GZ235" s="15"/>
      <c r="HA235" s="15"/>
      <c r="HD235" s="15"/>
      <c r="HE235" s="15"/>
      <c r="HF235" s="15"/>
      <c r="HG235" s="15"/>
      <c r="HH235" s="15"/>
      <c r="HI235" s="15"/>
      <c r="HJ235" s="15"/>
      <c r="HK235" s="15"/>
      <c r="HN235" s="15"/>
      <c r="HO235" s="15"/>
      <c r="HP235" s="15"/>
      <c r="HQ235" s="15"/>
      <c r="HR235" s="15"/>
      <c r="HS235" s="15"/>
      <c r="HT235" s="15"/>
      <c r="HU235" s="15"/>
      <c r="HX235" s="15"/>
      <c r="HY235" s="15"/>
      <c r="HZ235" s="15"/>
      <c r="IA235" s="15"/>
      <c r="IB235" s="15"/>
      <c r="IC235" s="15"/>
      <c r="ID235" s="15"/>
      <c r="IE235" s="15"/>
      <c r="IH235" s="15"/>
      <c r="II235" s="15"/>
      <c r="IJ235" s="15"/>
      <c r="IK235" s="15"/>
      <c r="IL235" s="15"/>
      <c r="IM235" s="15"/>
      <c r="IN235" s="15"/>
      <c r="IO235" s="15"/>
      <c r="IR235" s="15"/>
      <c r="IS235" s="15"/>
      <c r="IT235" s="15"/>
      <c r="IU235" s="15"/>
      <c r="IV235" s="15"/>
      <c r="IW235" s="15"/>
      <c r="IX235" s="15"/>
      <c r="IY235" s="15"/>
      <c r="JB235" s="15"/>
      <c r="JC235" s="15"/>
      <c r="JD235" s="15"/>
      <c r="JE235" s="15"/>
      <c r="JF235" s="15"/>
      <c r="JG235" s="15"/>
      <c r="JH235" s="15"/>
      <c r="JI235" s="15"/>
      <c r="JL235" s="15"/>
      <c r="JM235" s="15"/>
      <c r="JN235" s="15"/>
      <c r="JO235" s="15"/>
      <c r="JP235" s="15"/>
      <c r="JQ235" s="15"/>
      <c r="JR235" s="15"/>
      <c r="JS235" s="15"/>
      <c r="JV235" s="15"/>
      <c r="JW235" s="15"/>
      <c r="JX235" s="15"/>
      <c r="JY235" s="15"/>
      <c r="JZ235" s="15"/>
      <c r="KA235" s="15"/>
      <c r="KB235" s="15"/>
      <c r="KC235" s="15"/>
      <c r="KF235" s="15"/>
      <c r="KG235" s="15"/>
      <c r="KH235" s="15"/>
      <c r="KI235" s="15"/>
      <c r="KJ235" s="15"/>
      <c r="KK235" s="15"/>
      <c r="KL235" s="15"/>
      <c r="KM235" s="15"/>
      <c r="KP235" s="15"/>
      <c r="KQ235" s="15"/>
      <c r="KR235" s="15"/>
      <c r="KS235" s="15"/>
      <c r="KT235" s="15"/>
      <c r="KU235" s="15"/>
      <c r="KV235" s="15"/>
      <c r="KW235" s="15"/>
      <c r="KZ235" s="15"/>
      <c r="LA235" s="15"/>
    </row>
    <row r="236" spans="4:313" x14ac:dyDescent="0.25">
      <c r="D236" s="15"/>
      <c r="E236" s="15"/>
      <c r="F236" s="15"/>
      <c r="G236" s="15"/>
      <c r="H236" s="15"/>
      <c r="I236" s="15"/>
      <c r="L236" s="15"/>
      <c r="M236" s="15"/>
      <c r="N236" s="15"/>
      <c r="O236" s="15"/>
      <c r="P236" s="15"/>
      <c r="Q236" s="15"/>
      <c r="R236" s="15"/>
      <c r="S236" s="15"/>
      <c r="V236" s="15"/>
      <c r="W236" s="15"/>
      <c r="X236" s="15"/>
      <c r="Y236" s="15"/>
      <c r="Z236" s="15"/>
      <c r="AA236" s="15"/>
      <c r="AB236" s="15"/>
      <c r="AC236" s="15"/>
      <c r="AF236" s="15"/>
      <c r="AG236" s="15"/>
      <c r="AH236" s="15"/>
      <c r="AI236" s="15"/>
      <c r="AJ236" s="15"/>
      <c r="AK236" s="15"/>
      <c r="AL236" s="15"/>
      <c r="AM236" s="15"/>
      <c r="AP236" s="15"/>
      <c r="AQ236" s="15"/>
      <c r="AR236" s="15"/>
      <c r="AS236" s="15"/>
      <c r="AT236" s="15"/>
      <c r="AU236" s="15"/>
      <c r="AV236" s="15"/>
      <c r="AW236" s="15"/>
      <c r="AZ236" s="15"/>
      <c r="BA236" s="15"/>
      <c r="BB236" s="15"/>
      <c r="BC236" s="15"/>
      <c r="BD236" s="15"/>
      <c r="BE236" s="15"/>
      <c r="BF236" s="15"/>
      <c r="BG236" s="15"/>
      <c r="BJ236" s="15"/>
      <c r="BK236" s="15"/>
      <c r="BL236" s="15"/>
      <c r="BM236" s="15"/>
      <c r="BN236" s="15"/>
      <c r="BO236" s="15"/>
      <c r="BP236" s="15"/>
      <c r="BQ236" s="15"/>
      <c r="BT236" s="15"/>
      <c r="BU236" s="15"/>
      <c r="BV236" s="15"/>
      <c r="BW236" s="15"/>
      <c r="BX236" s="15"/>
      <c r="BY236" s="15"/>
      <c r="BZ236" s="15"/>
      <c r="CA236" s="15"/>
      <c r="CD236" s="15"/>
      <c r="CE236" s="15"/>
      <c r="CF236" s="15"/>
      <c r="CG236" s="15"/>
      <c r="CH236" s="15"/>
      <c r="CI236" s="15"/>
      <c r="CJ236" s="15"/>
      <c r="CK236" s="15"/>
      <c r="CN236" s="15"/>
      <c r="CO236" s="15"/>
      <c r="CP236" s="15"/>
      <c r="CQ236" s="15"/>
      <c r="CR236" s="15"/>
      <c r="CS236" s="15"/>
      <c r="CT236" s="15"/>
      <c r="CU236" s="15"/>
      <c r="CX236" s="15"/>
      <c r="CY236" s="15"/>
      <c r="CZ236" s="15"/>
      <c r="DA236" s="15"/>
      <c r="DB236" s="15"/>
      <c r="DC236" s="15"/>
      <c r="DD236" s="15"/>
      <c r="DE236" s="15"/>
      <c r="DH236" s="15"/>
      <c r="DI236" s="15"/>
      <c r="DJ236" s="15"/>
      <c r="DK236" s="15"/>
      <c r="DL236" s="15"/>
      <c r="DM236" s="15"/>
      <c r="DN236" s="15"/>
      <c r="DO236" s="15"/>
      <c r="DR236" s="15"/>
      <c r="DS236" s="15"/>
      <c r="DT236" s="15"/>
      <c r="DU236" s="15"/>
      <c r="DV236" s="15"/>
      <c r="DW236" s="15"/>
      <c r="DX236" s="15"/>
      <c r="DY236" s="15"/>
      <c r="EB236" s="15"/>
      <c r="EC236" s="15"/>
      <c r="ED236" s="15"/>
      <c r="EE236" s="15"/>
      <c r="EF236" s="15"/>
      <c r="EG236" s="15"/>
      <c r="EH236" s="15"/>
      <c r="EI236" s="15"/>
      <c r="EL236" s="15"/>
      <c r="EM236" s="15"/>
      <c r="EN236" s="15"/>
      <c r="EO236" s="15"/>
      <c r="EP236" s="15"/>
      <c r="EQ236" s="15"/>
      <c r="ER236" s="15"/>
      <c r="ES236" s="15"/>
      <c r="EV236" s="15"/>
      <c r="EW236" s="15"/>
      <c r="EX236" s="15"/>
      <c r="EY236" s="15"/>
      <c r="EZ236" s="15"/>
      <c r="FA236" s="15"/>
      <c r="FB236" s="15"/>
      <c r="FC236" s="15"/>
      <c r="FF236" s="15"/>
      <c r="FG236" s="15"/>
      <c r="FH236" s="15"/>
      <c r="FI236" s="15"/>
      <c r="FJ236" s="15"/>
      <c r="FK236" s="15"/>
      <c r="FL236" s="15"/>
      <c r="FM236" s="15"/>
      <c r="FP236" s="15"/>
      <c r="FQ236" s="15"/>
      <c r="FR236" s="15"/>
      <c r="FS236" s="15"/>
      <c r="FT236" s="15"/>
      <c r="FU236" s="15"/>
      <c r="FV236" s="15"/>
      <c r="FW236" s="15"/>
      <c r="FZ236" s="15"/>
      <c r="GA236" s="15"/>
      <c r="GB236" s="15"/>
      <c r="GC236" s="15"/>
      <c r="GD236" s="15"/>
      <c r="GE236" s="15"/>
      <c r="GF236" s="15"/>
      <c r="GG236" s="15"/>
      <c r="GJ236" s="15"/>
      <c r="GK236" s="15"/>
      <c r="GL236" s="15"/>
      <c r="GM236" s="15"/>
      <c r="GN236" s="15"/>
      <c r="GO236" s="15"/>
      <c r="GP236" s="15"/>
      <c r="GQ236" s="15"/>
      <c r="GT236" s="15"/>
      <c r="GU236" s="15"/>
      <c r="GV236" s="15"/>
      <c r="GW236" s="15"/>
      <c r="GX236" s="15"/>
      <c r="GY236" s="15"/>
      <c r="GZ236" s="15"/>
      <c r="HA236" s="15"/>
      <c r="HD236" s="15"/>
      <c r="HE236" s="15"/>
      <c r="HF236" s="15"/>
      <c r="HG236" s="15"/>
      <c r="HH236" s="15"/>
      <c r="HI236" s="15"/>
      <c r="HJ236" s="15"/>
      <c r="HK236" s="15"/>
      <c r="HN236" s="15"/>
      <c r="HO236" s="15"/>
      <c r="HP236" s="15"/>
      <c r="HQ236" s="15"/>
      <c r="HR236" s="15"/>
      <c r="HS236" s="15"/>
      <c r="HT236" s="15"/>
      <c r="HU236" s="15"/>
      <c r="HX236" s="15"/>
      <c r="HY236" s="15"/>
      <c r="HZ236" s="15"/>
      <c r="IA236" s="15"/>
      <c r="IB236" s="15"/>
      <c r="IC236" s="15"/>
      <c r="ID236" s="15"/>
      <c r="IE236" s="15"/>
      <c r="IH236" s="15"/>
      <c r="II236" s="15"/>
      <c r="IJ236" s="15"/>
      <c r="IK236" s="15"/>
      <c r="IL236" s="15"/>
      <c r="IM236" s="15"/>
      <c r="IN236" s="15"/>
      <c r="IO236" s="15"/>
      <c r="IR236" s="15"/>
      <c r="IS236" s="15"/>
      <c r="IT236" s="15"/>
      <c r="IU236" s="15"/>
      <c r="IV236" s="15"/>
      <c r="IW236" s="15"/>
      <c r="IX236" s="15"/>
      <c r="IY236" s="15"/>
      <c r="JB236" s="15"/>
      <c r="JC236" s="15"/>
      <c r="JD236" s="15"/>
      <c r="JE236" s="15"/>
      <c r="JF236" s="15"/>
      <c r="JG236" s="15"/>
      <c r="JH236" s="15"/>
      <c r="JI236" s="15"/>
      <c r="JL236" s="15"/>
      <c r="JM236" s="15"/>
      <c r="JN236" s="15"/>
      <c r="JO236" s="15"/>
      <c r="JP236" s="15"/>
      <c r="JQ236" s="15"/>
      <c r="JR236" s="15"/>
      <c r="JS236" s="15"/>
      <c r="JV236" s="15"/>
      <c r="JW236" s="15"/>
      <c r="JX236" s="15"/>
      <c r="JY236" s="15"/>
      <c r="JZ236" s="15"/>
      <c r="KA236" s="15"/>
      <c r="KB236" s="15"/>
      <c r="KC236" s="15"/>
      <c r="KF236" s="15"/>
      <c r="KG236" s="15"/>
      <c r="KH236" s="15"/>
      <c r="KI236" s="15"/>
      <c r="KJ236" s="15"/>
      <c r="KK236" s="15"/>
      <c r="KL236" s="15"/>
      <c r="KM236" s="15"/>
      <c r="KP236" s="15"/>
      <c r="KQ236" s="15"/>
      <c r="KR236" s="15"/>
      <c r="KS236" s="15"/>
      <c r="KT236" s="15"/>
      <c r="KU236" s="15"/>
      <c r="KV236" s="15"/>
      <c r="KW236" s="15"/>
      <c r="KZ236" s="15"/>
      <c r="LA236" s="15"/>
    </row>
    <row r="237" spans="4:313" x14ac:dyDescent="0.25">
      <c r="D237" s="15"/>
      <c r="E237" s="15"/>
      <c r="F237" s="15"/>
      <c r="G237" s="15"/>
      <c r="H237" s="15"/>
      <c r="I237" s="15"/>
      <c r="L237" s="15"/>
      <c r="M237" s="15"/>
      <c r="N237" s="15"/>
      <c r="O237" s="15"/>
      <c r="P237" s="15"/>
      <c r="Q237" s="15"/>
      <c r="R237" s="15"/>
      <c r="S237" s="15"/>
      <c r="V237" s="15"/>
      <c r="W237" s="15"/>
      <c r="X237" s="15"/>
      <c r="Y237" s="15"/>
      <c r="Z237" s="15"/>
      <c r="AA237" s="15"/>
      <c r="AB237" s="15"/>
      <c r="AC237" s="15"/>
      <c r="AF237" s="15"/>
      <c r="AG237" s="15"/>
      <c r="AH237" s="15"/>
      <c r="AI237" s="15"/>
      <c r="AJ237" s="15"/>
      <c r="AK237" s="15"/>
      <c r="AL237" s="15"/>
      <c r="AM237" s="15"/>
      <c r="AP237" s="15"/>
      <c r="AQ237" s="15"/>
      <c r="AR237" s="15"/>
      <c r="AS237" s="15"/>
      <c r="AT237" s="15"/>
      <c r="AU237" s="15"/>
      <c r="AV237" s="15"/>
      <c r="AW237" s="15"/>
      <c r="AZ237" s="15"/>
      <c r="BA237" s="15"/>
      <c r="BB237" s="15"/>
      <c r="BC237" s="15"/>
      <c r="BD237" s="15"/>
      <c r="BE237" s="15"/>
      <c r="BF237" s="15"/>
      <c r="BG237" s="15"/>
      <c r="BJ237" s="15"/>
      <c r="BK237" s="15"/>
      <c r="BL237" s="15"/>
      <c r="BM237" s="15"/>
      <c r="BN237" s="15"/>
      <c r="BO237" s="15"/>
      <c r="BP237" s="15"/>
      <c r="BQ237" s="15"/>
      <c r="BT237" s="15"/>
      <c r="BU237" s="15"/>
      <c r="BV237" s="15"/>
      <c r="BW237" s="15"/>
      <c r="BX237" s="15"/>
      <c r="BY237" s="15"/>
      <c r="BZ237" s="15"/>
      <c r="CA237" s="15"/>
      <c r="CD237" s="15"/>
      <c r="CE237" s="15"/>
      <c r="CF237" s="15"/>
      <c r="CG237" s="15"/>
      <c r="CH237" s="15"/>
      <c r="CI237" s="15"/>
      <c r="CJ237" s="15"/>
      <c r="CK237" s="15"/>
      <c r="CN237" s="15"/>
      <c r="CO237" s="15"/>
      <c r="CP237" s="15"/>
      <c r="CQ237" s="15"/>
      <c r="CR237" s="15"/>
      <c r="CS237" s="15"/>
      <c r="CT237" s="15"/>
      <c r="CU237" s="15"/>
      <c r="CX237" s="15"/>
      <c r="CY237" s="15"/>
      <c r="CZ237" s="15"/>
      <c r="DA237" s="15"/>
      <c r="DB237" s="15"/>
      <c r="DC237" s="15"/>
      <c r="DD237" s="15"/>
      <c r="DE237" s="15"/>
      <c r="DH237" s="15"/>
      <c r="DI237" s="15"/>
      <c r="DJ237" s="15"/>
      <c r="DK237" s="15"/>
      <c r="DL237" s="15"/>
      <c r="DM237" s="15"/>
      <c r="DN237" s="15"/>
      <c r="DO237" s="15"/>
      <c r="DR237" s="15"/>
      <c r="DS237" s="15"/>
      <c r="DT237" s="15"/>
      <c r="DU237" s="15"/>
      <c r="DV237" s="15"/>
      <c r="DW237" s="15"/>
      <c r="DX237" s="15"/>
      <c r="DY237" s="15"/>
      <c r="EB237" s="15"/>
      <c r="EC237" s="15"/>
      <c r="ED237" s="15"/>
      <c r="EE237" s="15"/>
      <c r="EF237" s="15"/>
      <c r="EG237" s="15"/>
      <c r="EH237" s="15"/>
      <c r="EI237" s="15"/>
      <c r="EL237" s="15"/>
      <c r="EM237" s="15"/>
      <c r="EN237" s="15"/>
      <c r="EO237" s="15"/>
      <c r="EP237" s="15"/>
      <c r="EQ237" s="15"/>
      <c r="ER237" s="15"/>
      <c r="ES237" s="15"/>
      <c r="EV237" s="15"/>
      <c r="EW237" s="15"/>
      <c r="EX237" s="15"/>
      <c r="EY237" s="15"/>
      <c r="EZ237" s="15"/>
      <c r="FA237" s="15"/>
      <c r="FB237" s="15"/>
      <c r="FC237" s="15"/>
      <c r="FF237" s="15"/>
      <c r="FG237" s="15"/>
      <c r="FH237" s="15"/>
      <c r="FI237" s="15"/>
      <c r="FJ237" s="15"/>
      <c r="FK237" s="15"/>
      <c r="FL237" s="15"/>
      <c r="FM237" s="15"/>
      <c r="FP237" s="15"/>
      <c r="FQ237" s="15"/>
      <c r="FR237" s="15"/>
      <c r="FS237" s="15"/>
      <c r="FT237" s="15"/>
      <c r="FU237" s="15"/>
      <c r="FV237" s="15"/>
      <c r="FW237" s="15"/>
      <c r="FZ237" s="15"/>
      <c r="GA237" s="15"/>
      <c r="GB237" s="15"/>
      <c r="GC237" s="15"/>
      <c r="GD237" s="15"/>
      <c r="GE237" s="15"/>
      <c r="GF237" s="15"/>
      <c r="GG237" s="15"/>
      <c r="GJ237" s="15"/>
      <c r="GK237" s="15"/>
      <c r="GL237" s="15"/>
      <c r="GM237" s="15"/>
      <c r="GN237" s="15"/>
      <c r="GO237" s="15"/>
      <c r="GP237" s="15"/>
      <c r="GQ237" s="15"/>
      <c r="GT237" s="15"/>
      <c r="GU237" s="15"/>
      <c r="GV237" s="15"/>
      <c r="GW237" s="15"/>
      <c r="GX237" s="15"/>
      <c r="GY237" s="15"/>
      <c r="GZ237" s="15"/>
      <c r="HA237" s="15"/>
      <c r="HD237" s="15"/>
      <c r="HE237" s="15"/>
      <c r="HF237" s="15"/>
      <c r="HG237" s="15"/>
      <c r="HH237" s="15"/>
      <c r="HI237" s="15"/>
      <c r="HJ237" s="15"/>
      <c r="HK237" s="15"/>
      <c r="HN237" s="15"/>
      <c r="HO237" s="15"/>
      <c r="HP237" s="15"/>
      <c r="HQ237" s="15"/>
      <c r="HR237" s="15"/>
      <c r="HS237" s="15"/>
      <c r="HT237" s="15"/>
      <c r="HU237" s="15"/>
      <c r="HX237" s="15"/>
      <c r="HY237" s="15"/>
      <c r="HZ237" s="15"/>
      <c r="IA237" s="15"/>
      <c r="IB237" s="15"/>
      <c r="IC237" s="15"/>
      <c r="ID237" s="15"/>
      <c r="IE237" s="15"/>
      <c r="IH237" s="15"/>
      <c r="II237" s="15"/>
      <c r="IJ237" s="15"/>
      <c r="IK237" s="15"/>
      <c r="IL237" s="15"/>
      <c r="IM237" s="15"/>
      <c r="IN237" s="15"/>
      <c r="IO237" s="15"/>
      <c r="IR237" s="15"/>
      <c r="IS237" s="15"/>
      <c r="IT237" s="15"/>
      <c r="IU237" s="15"/>
      <c r="IV237" s="15"/>
      <c r="IW237" s="15"/>
      <c r="IX237" s="15"/>
      <c r="IY237" s="15"/>
      <c r="JB237" s="15"/>
      <c r="JC237" s="15"/>
      <c r="JD237" s="15"/>
      <c r="JE237" s="15"/>
      <c r="JF237" s="15"/>
      <c r="JG237" s="15"/>
      <c r="JH237" s="15"/>
      <c r="JI237" s="15"/>
      <c r="JL237" s="15"/>
      <c r="JM237" s="15"/>
      <c r="JN237" s="15"/>
      <c r="JO237" s="15"/>
      <c r="JP237" s="15"/>
      <c r="JQ237" s="15"/>
      <c r="JR237" s="15"/>
      <c r="JS237" s="15"/>
      <c r="JV237" s="15"/>
      <c r="JW237" s="15"/>
      <c r="JX237" s="15"/>
      <c r="JY237" s="15"/>
      <c r="JZ237" s="15"/>
      <c r="KA237" s="15"/>
      <c r="KB237" s="15"/>
      <c r="KC237" s="15"/>
      <c r="KF237" s="15"/>
      <c r="KG237" s="15"/>
      <c r="KH237" s="15"/>
      <c r="KI237" s="15"/>
      <c r="KJ237" s="15"/>
      <c r="KK237" s="15"/>
      <c r="KL237" s="15"/>
      <c r="KM237" s="15"/>
      <c r="KP237" s="15"/>
      <c r="KQ237" s="15"/>
      <c r="KR237" s="15"/>
      <c r="KS237" s="15"/>
      <c r="KT237" s="15"/>
      <c r="KU237" s="15"/>
      <c r="KV237" s="15"/>
      <c r="KW237" s="15"/>
      <c r="KZ237" s="15"/>
      <c r="LA237" s="15"/>
    </row>
    <row r="238" spans="4:313" x14ac:dyDescent="0.25">
      <c r="D238" s="15"/>
      <c r="E238" s="15"/>
      <c r="F238" s="15"/>
      <c r="G238" s="15"/>
      <c r="H238" s="15"/>
      <c r="I238" s="15"/>
      <c r="L238" s="15"/>
      <c r="M238" s="15"/>
      <c r="N238" s="15"/>
      <c r="O238" s="15"/>
      <c r="P238" s="15"/>
      <c r="Q238" s="15"/>
      <c r="R238" s="15"/>
      <c r="S238" s="15"/>
      <c r="V238" s="15"/>
      <c r="W238" s="15"/>
      <c r="X238" s="15"/>
      <c r="Y238" s="15"/>
      <c r="Z238" s="15"/>
      <c r="AA238" s="15"/>
      <c r="AB238" s="15"/>
      <c r="AC238" s="15"/>
      <c r="AF238" s="15"/>
      <c r="AG238" s="15"/>
      <c r="AH238" s="15"/>
      <c r="AI238" s="15"/>
      <c r="AJ238" s="15"/>
      <c r="AK238" s="15"/>
      <c r="AL238" s="15"/>
      <c r="AM238" s="15"/>
      <c r="AP238" s="15"/>
      <c r="AQ238" s="15"/>
      <c r="AR238" s="15"/>
      <c r="AS238" s="15"/>
      <c r="AT238" s="15"/>
      <c r="AU238" s="15"/>
      <c r="AV238" s="15"/>
      <c r="AW238" s="15"/>
      <c r="AZ238" s="15"/>
      <c r="BA238" s="15"/>
      <c r="BB238" s="15"/>
      <c r="BC238" s="15"/>
      <c r="BD238" s="15"/>
      <c r="BE238" s="15"/>
      <c r="BF238" s="15"/>
      <c r="BG238" s="15"/>
      <c r="BJ238" s="15"/>
      <c r="BK238" s="15"/>
      <c r="BL238" s="15"/>
      <c r="BM238" s="15"/>
      <c r="BN238" s="15"/>
      <c r="BO238" s="15"/>
      <c r="BP238" s="15"/>
      <c r="BQ238" s="15"/>
      <c r="BT238" s="15"/>
      <c r="BU238" s="15"/>
      <c r="BV238" s="15"/>
      <c r="BW238" s="15"/>
      <c r="BX238" s="15"/>
      <c r="BY238" s="15"/>
      <c r="BZ238" s="15"/>
      <c r="CA238" s="15"/>
      <c r="CD238" s="15"/>
      <c r="CE238" s="15"/>
      <c r="CF238" s="15"/>
      <c r="CG238" s="15"/>
      <c r="CH238" s="15"/>
      <c r="CI238" s="15"/>
      <c r="CJ238" s="15"/>
      <c r="CK238" s="15"/>
      <c r="CN238" s="15"/>
      <c r="CO238" s="15"/>
      <c r="CP238" s="15"/>
      <c r="CQ238" s="15"/>
      <c r="CR238" s="15"/>
      <c r="CS238" s="15"/>
      <c r="CT238" s="15"/>
      <c r="CU238" s="15"/>
      <c r="CX238" s="15"/>
      <c r="CY238" s="15"/>
      <c r="CZ238" s="15"/>
      <c r="DA238" s="15"/>
      <c r="DB238" s="15"/>
      <c r="DC238" s="15"/>
      <c r="DD238" s="15"/>
      <c r="DE238" s="15"/>
      <c r="DH238" s="15"/>
      <c r="DI238" s="15"/>
      <c r="DJ238" s="15"/>
      <c r="DK238" s="15"/>
      <c r="DL238" s="15"/>
      <c r="DM238" s="15"/>
      <c r="DN238" s="15"/>
      <c r="DO238" s="15"/>
      <c r="DR238" s="15"/>
      <c r="DS238" s="15"/>
      <c r="DT238" s="15"/>
      <c r="DU238" s="15"/>
      <c r="DV238" s="15"/>
      <c r="DW238" s="15"/>
      <c r="DX238" s="15"/>
      <c r="DY238" s="15"/>
      <c r="EB238" s="15"/>
      <c r="EC238" s="15"/>
      <c r="ED238" s="15"/>
      <c r="EE238" s="15"/>
      <c r="EF238" s="15"/>
      <c r="EG238" s="15"/>
      <c r="EH238" s="15"/>
      <c r="EI238" s="15"/>
      <c r="EL238" s="15"/>
      <c r="EM238" s="15"/>
      <c r="EN238" s="15"/>
      <c r="EO238" s="15"/>
      <c r="EP238" s="15"/>
      <c r="EQ238" s="15"/>
      <c r="ER238" s="15"/>
      <c r="ES238" s="15"/>
      <c r="EV238" s="15"/>
      <c r="EW238" s="15"/>
      <c r="EX238" s="15"/>
      <c r="EY238" s="15"/>
      <c r="EZ238" s="15"/>
      <c r="FA238" s="15"/>
      <c r="FB238" s="15"/>
      <c r="FC238" s="15"/>
      <c r="FF238" s="15"/>
      <c r="FG238" s="15"/>
      <c r="FH238" s="15"/>
      <c r="FI238" s="15"/>
      <c r="FJ238" s="15"/>
      <c r="FK238" s="15"/>
      <c r="FL238" s="15"/>
      <c r="FM238" s="15"/>
      <c r="FP238" s="15"/>
      <c r="FQ238" s="15"/>
      <c r="FR238" s="15"/>
      <c r="FS238" s="15"/>
      <c r="FT238" s="15"/>
      <c r="FU238" s="15"/>
      <c r="FV238" s="15"/>
      <c r="FW238" s="15"/>
      <c r="FZ238" s="15"/>
      <c r="GA238" s="15"/>
      <c r="GB238" s="15"/>
      <c r="GC238" s="15"/>
      <c r="GD238" s="15"/>
      <c r="GE238" s="15"/>
      <c r="GF238" s="15"/>
      <c r="GG238" s="15"/>
      <c r="GJ238" s="15"/>
      <c r="GK238" s="15"/>
      <c r="GL238" s="15"/>
      <c r="GM238" s="15"/>
      <c r="GN238" s="15"/>
      <c r="GO238" s="15"/>
      <c r="GP238" s="15"/>
      <c r="GQ238" s="15"/>
      <c r="GT238" s="15"/>
      <c r="GU238" s="15"/>
      <c r="GV238" s="15"/>
      <c r="GW238" s="15"/>
      <c r="GX238" s="15"/>
      <c r="GY238" s="15"/>
      <c r="GZ238" s="15"/>
      <c r="HA238" s="15"/>
      <c r="HD238" s="15"/>
      <c r="HE238" s="15"/>
      <c r="HF238" s="15"/>
      <c r="HG238" s="15"/>
      <c r="HH238" s="15"/>
      <c r="HI238" s="15"/>
      <c r="HJ238" s="15"/>
      <c r="HK238" s="15"/>
      <c r="HN238" s="15"/>
      <c r="HO238" s="15"/>
      <c r="HP238" s="15"/>
      <c r="HQ238" s="15"/>
      <c r="HR238" s="15"/>
      <c r="HS238" s="15"/>
      <c r="HT238" s="15"/>
      <c r="HU238" s="15"/>
      <c r="HX238" s="15"/>
      <c r="HY238" s="15"/>
      <c r="HZ238" s="15"/>
      <c r="IA238" s="15"/>
      <c r="IB238" s="15"/>
      <c r="IC238" s="15"/>
      <c r="ID238" s="15"/>
      <c r="IE238" s="15"/>
      <c r="IH238" s="15"/>
      <c r="II238" s="15"/>
      <c r="IJ238" s="15"/>
      <c r="IK238" s="15"/>
      <c r="IL238" s="15"/>
      <c r="IM238" s="15"/>
      <c r="IN238" s="15"/>
      <c r="IO238" s="15"/>
      <c r="IR238" s="15"/>
      <c r="IS238" s="15"/>
      <c r="IT238" s="15"/>
      <c r="IU238" s="15"/>
      <c r="IV238" s="15"/>
      <c r="IW238" s="15"/>
      <c r="IX238" s="15"/>
      <c r="IY238" s="15"/>
      <c r="JB238" s="15"/>
      <c r="JC238" s="15"/>
      <c r="JD238" s="15"/>
      <c r="JE238" s="15"/>
      <c r="JF238" s="15"/>
      <c r="JG238" s="15"/>
      <c r="JH238" s="15"/>
      <c r="JI238" s="15"/>
      <c r="JL238" s="15"/>
      <c r="JM238" s="15"/>
      <c r="JN238" s="15"/>
      <c r="JO238" s="15"/>
      <c r="JP238" s="15"/>
      <c r="JQ238" s="15"/>
      <c r="JR238" s="15"/>
      <c r="JS238" s="15"/>
      <c r="JV238" s="15"/>
      <c r="JW238" s="15"/>
      <c r="JX238" s="15"/>
      <c r="JY238" s="15"/>
      <c r="JZ238" s="15"/>
      <c r="KA238" s="15"/>
      <c r="KB238" s="15"/>
      <c r="KC238" s="15"/>
      <c r="KF238" s="15"/>
      <c r="KG238" s="15"/>
      <c r="KH238" s="15"/>
      <c r="KI238" s="15"/>
      <c r="KJ238" s="15"/>
      <c r="KK238" s="15"/>
      <c r="KL238" s="15"/>
      <c r="KM238" s="15"/>
      <c r="KP238" s="15"/>
      <c r="KQ238" s="15"/>
      <c r="KR238" s="15"/>
      <c r="KS238" s="15"/>
      <c r="KT238" s="15"/>
      <c r="KU238" s="15"/>
      <c r="KV238" s="15"/>
      <c r="KW238" s="15"/>
      <c r="KZ238" s="15"/>
      <c r="LA238" s="15"/>
    </row>
    <row r="239" spans="4:313" x14ac:dyDescent="0.25">
      <c r="D239" s="15"/>
      <c r="E239" s="15"/>
      <c r="F239" s="15"/>
      <c r="G239" s="15"/>
      <c r="H239" s="15"/>
      <c r="I239" s="15"/>
      <c r="L239" s="15"/>
      <c r="M239" s="15"/>
      <c r="N239" s="15"/>
      <c r="O239" s="15"/>
      <c r="P239" s="15"/>
      <c r="Q239" s="15"/>
      <c r="R239" s="15"/>
      <c r="S239" s="15"/>
      <c r="V239" s="15"/>
      <c r="W239" s="15"/>
      <c r="X239" s="15"/>
      <c r="Y239" s="15"/>
      <c r="Z239" s="15"/>
      <c r="AA239" s="15"/>
      <c r="AB239" s="15"/>
      <c r="AC239" s="15"/>
      <c r="AF239" s="15"/>
      <c r="AG239" s="15"/>
      <c r="AH239" s="15"/>
      <c r="AI239" s="15"/>
      <c r="AJ239" s="15"/>
      <c r="AK239" s="15"/>
      <c r="AL239" s="15"/>
      <c r="AM239" s="15"/>
      <c r="AP239" s="15"/>
      <c r="AQ239" s="15"/>
      <c r="AR239" s="15"/>
      <c r="AS239" s="15"/>
      <c r="AT239" s="15"/>
      <c r="AU239" s="15"/>
      <c r="AV239" s="15"/>
      <c r="AW239" s="15"/>
      <c r="AZ239" s="15"/>
      <c r="BA239" s="15"/>
      <c r="BB239" s="15"/>
      <c r="BC239" s="15"/>
      <c r="BD239" s="15"/>
      <c r="BE239" s="15"/>
      <c r="BF239" s="15"/>
      <c r="BG239" s="15"/>
      <c r="BJ239" s="15"/>
      <c r="BK239" s="15"/>
      <c r="BL239" s="15"/>
      <c r="BM239" s="15"/>
      <c r="BN239" s="15"/>
      <c r="BO239" s="15"/>
      <c r="BP239" s="15"/>
      <c r="BQ239" s="15"/>
      <c r="BT239" s="15"/>
      <c r="BU239" s="15"/>
      <c r="BV239" s="15"/>
      <c r="BW239" s="15"/>
      <c r="BX239" s="15"/>
      <c r="BY239" s="15"/>
      <c r="BZ239" s="15"/>
      <c r="CA239" s="15"/>
      <c r="CD239" s="15"/>
      <c r="CE239" s="15"/>
      <c r="CF239" s="15"/>
      <c r="CG239" s="15"/>
      <c r="CH239" s="15"/>
      <c r="CI239" s="15"/>
      <c r="CJ239" s="15"/>
      <c r="CK239" s="15"/>
      <c r="CN239" s="15"/>
      <c r="CO239" s="15"/>
      <c r="CP239" s="15"/>
      <c r="CQ239" s="15"/>
      <c r="CR239" s="15"/>
      <c r="CS239" s="15"/>
      <c r="CT239" s="15"/>
      <c r="CU239" s="15"/>
      <c r="CX239" s="15"/>
      <c r="CY239" s="15"/>
      <c r="CZ239" s="15"/>
      <c r="DA239" s="15"/>
      <c r="DB239" s="15"/>
      <c r="DC239" s="15"/>
      <c r="DD239" s="15"/>
      <c r="DE239" s="15"/>
      <c r="DH239" s="15"/>
      <c r="DI239" s="15"/>
      <c r="DJ239" s="15"/>
      <c r="DK239" s="15"/>
      <c r="DL239" s="15"/>
      <c r="DM239" s="15"/>
      <c r="DN239" s="15"/>
      <c r="DO239" s="15"/>
      <c r="DR239" s="15"/>
      <c r="DS239" s="15"/>
      <c r="DT239" s="15"/>
      <c r="DU239" s="15"/>
      <c r="DV239" s="15"/>
      <c r="DW239" s="15"/>
      <c r="DX239" s="15"/>
      <c r="DY239" s="15"/>
      <c r="EB239" s="15"/>
      <c r="EC239" s="15"/>
      <c r="ED239" s="15"/>
      <c r="EE239" s="15"/>
      <c r="EF239" s="15"/>
      <c r="EG239" s="15"/>
      <c r="EH239" s="15"/>
      <c r="EI239" s="15"/>
      <c r="EL239" s="15"/>
      <c r="EM239" s="15"/>
      <c r="EN239" s="15"/>
      <c r="EO239" s="15"/>
      <c r="EP239" s="15"/>
      <c r="EQ239" s="15"/>
      <c r="ER239" s="15"/>
      <c r="ES239" s="15"/>
      <c r="EV239" s="15"/>
      <c r="EW239" s="15"/>
      <c r="EX239" s="15"/>
      <c r="EY239" s="15"/>
      <c r="EZ239" s="15"/>
      <c r="FA239" s="15"/>
      <c r="FB239" s="15"/>
      <c r="FC239" s="15"/>
      <c r="FF239" s="15"/>
      <c r="FG239" s="15"/>
      <c r="FH239" s="15"/>
      <c r="FI239" s="15"/>
      <c r="FJ239" s="15"/>
      <c r="FK239" s="15"/>
      <c r="FL239" s="15"/>
      <c r="FM239" s="15"/>
      <c r="FP239" s="15"/>
      <c r="FQ239" s="15"/>
      <c r="FR239" s="15"/>
      <c r="FS239" s="15"/>
      <c r="FT239" s="15"/>
      <c r="FU239" s="15"/>
      <c r="FV239" s="15"/>
      <c r="FW239" s="15"/>
      <c r="FZ239" s="15"/>
      <c r="GA239" s="15"/>
      <c r="GB239" s="15"/>
      <c r="GC239" s="15"/>
      <c r="GD239" s="15"/>
      <c r="GE239" s="15"/>
      <c r="GF239" s="15"/>
      <c r="GG239" s="15"/>
      <c r="GJ239" s="15"/>
      <c r="GK239" s="15"/>
      <c r="GL239" s="15"/>
      <c r="GM239" s="15"/>
      <c r="GN239" s="15"/>
      <c r="GO239" s="15"/>
      <c r="GP239" s="15"/>
      <c r="GQ239" s="15"/>
      <c r="GT239" s="15"/>
      <c r="GU239" s="15"/>
      <c r="GV239" s="15"/>
      <c r="GW239" s="15"/>
      <c r="GX239" s="15"/>
      <c r="GY239" s="15"/>
      <c r="GZ239" s="15"/>
      <c r="HA239" s="15"/>
      <c r="HD239" s="15"/>
      <c r="HE239" s="15"/>
      <c r="HF239" s="15"/>
      <c r="HG239" s="15"/>
      <c r="HH239" s="15"/>
      <c r="HI239" s="15"/>
      <c r="HJ239" s="15"/>
      <c r="HK239" s="15"/>
      <c r="HN239" s="15"/>
      <c r="HO239" s="15"/>
      <c r="HP239" s="15"/>
      <c r="HQ239" s="15"/>
      <c r="HR239" s="15"/>
      <c r="HS239" s="15"/>
      <c r="HT239" s="15"/>
      <c r="HU239" s="15"/>
      <c r="HX239" s="15"/>
      <c r="HY239" s="15"/>
      <c r="HZ239" s="15"/>
      <c r="IA239" s="15"/>
      <c r="IB239" s="15"/>
      <c r="IC239" s="15"/>
      <c r="ID239" s="15"/>
      <c r="IE239" s="15"/>
      <c r="IH239" s="15"/>
      <c r="II239" s="15"/>
      <c r="IJ239" s="15"/>
      <c r="IK239" s="15"/>
      <c r="IL239" s="15"/>
      <c r="IM239" s="15"/>
      <c r="IN239" s="15"/>
      <c r="IO239" s="15"/>
      <c r="IR239" s="15"/>
      <c r="IS239" s="15"/>
      <c r="IT239" s="15"/>
      <c r="IU239" s="15"/>
      <c r="IV239" s="15"/>
      <c r="IW239" s="15"/>
      <c r="IX239" s="15"/>
      <c r="IY239" s="15"/>
      <c r="JB239" s="15"/>
      <c r="JC239" s="15"/>
      <c r="JD239" s="15"/>
      <c r="JE239" s="15"/>
      <c r="JF239" s="15"/>
      <c r="JG239" s="15"/>
      <c r="JH239" s="15"/>
      <c r="JI239" s="15"/>
      <c r="JL239" s="15"/>
      <c r="JM239" s="15"/>
      <c r="JN239" s="15"/>
      <c r="JO239" s="15"/>
      <c r="JP239" s="15"/>
      <c r="JQ239" s="15"/>
      <c r="JR239" s="15"/>
      <c r="JS239" s="15"/>
      <c r="JV239" s="15"/>
      <c r="JW239" s="15"/>
      <c r="JX239" s="15"/>
      <c r="JY239" s="15"/>
      <c r="JZ239" s="15"/>
      <c r="KA239" s="15"/>
      <c r="KB239" s="15"/>
      <c r="KC239" s="15"/>
      <c r="KF239" s="15"/>
      <c r="KG239" s="15"/>
      <c r="KH239" s="15"/>
      <c r="KI239" s="15"/>
      <c r="KJ239" s="15"/>
      <c r="KK239" s="15"/>
      <c r="KL239" s="15"/>
      <c r="KM239" s="15"/>
      <c r="KP239" s="15"/>
      <c r="KQ239" s="15"/>
      <c r="KR239" s="15"/>
      <c r="KS239" s="15"/>
      <c r="KT239" s="15"/>
      <c r="KU239" s="15"/>
      <c r="KV239" s="15"/>
      <c r="KW239" s="15"/>
      <c r="KZ239" s="15"/>
      <c r="LA239" s="15"/>
    </row>
    <row r="240" spans="4:313" x14ac:dyDescent="0.25">
      <c r="D240" s="15"/>
      <c r="E240" s="15"/>
      <c r="F240" s="15"/>
      <c r="G240" s="15"/>
      <c r="H240" s="15"/>
      <c r="I240" s="15"/>
      <c r="L240" s="15"/>
      <c r="M240" s="15"/>
      <c r="N240" s="15"/>
      <c r="O240" s="15"/>
      <c r="P240" s="15"/>
      <c r="Q240" s="15"/>
      <c r="R240" s="15"/>
      <c r="S240" s="15"/>
      <c r="V240" s="15"/>
      <c r="W240" s="15"/>
      <c r="X240" s="15"/>
      <c r="Y240" s="15"/>
      <c r="Z240" s="15"/>
      <c r="AA240" s="15"/>
      <c r="AB240" s="15"/>
      <c r="AC240" s="15"/>
      <c r="AF240" s="15"/>
      <c r="AG240" s="15"/>
      <c r="AH240" s="15"/>
      <c r="AI240" s="15"/>
      <c r="AJ240" s="15"/>
      <c r="AK240" s="15"/>
      <c r="AL240" s="15"/>
      <c r="AM240" s="15"/>
      <c r="AP240" s="15"/>
      <c r="AQ240" s="15"/>
      <c r="AR240" s="15"/>
      <c r="AS240" s="15"/>
      <c r="AT240" s="15"/>
      <c r="AU240" s="15"/>
      <c r="AV240" s="15"/>
      <c r="AW240" s="15"/>
      <c r="AZ240" s="15"/>
      <c r="BA240" s="15"/>
      <c r="BB240" s="15"/>
      <c r="BC240" s="15"/>
      <c r="BD240" s="15"/>
      <c r="BE240" s="15"/>
      <c r="BF240" s="15"/>
      <c r="BG240" s="15"/>
      <c r="BJ240" s="15"/>
      <c r="BK240" s="15"/>
      <c r="BL240" s="15"/>
      <c r="BM240" s="15"/>
      <c r="BN240" s="15"/>
      <c r="BO240" s="15"/>
      <c r="BP240" s="15"/>
      <c r="BQ240" s="15"/>
      <c r="BT240" s="15"/>
      <c r="BU240" s="15"/>
      <c r="BV240" s="15"/>
      <c r="BW240" s="15"/>
      <c r="BX240" s="15"/>
      <c r="BY240" s="15"/>
      <c r="BZ240" s="15"/>
      <c r="CA240" s="15"/>
      <c r="CD240" s="15"/>
      <c r="CE240" s="15"/>
      <c r="CF240" s="15"/>
      <c r="CG240" s="15"/>
      <c r="CH240" s="15"/>
      <c r="CI240" s="15"/>
      <c r="CJ240" s="15"/>
      <c r="CK240" s="15"/>
      <c r="CN240" s="15"/>
      <c r="CO240" s="15"/>
      <c r="CP240" s="15"/>
      <c r="CQ240" s="15"/>
      <c r="CR240" s="15"/>
      <c r="CS240" s="15"/>
      <c r="CT240" s="15"/>
      <c r="CU240" s="15"/>
      <c r="CX240" s="15"/>
      <c r="CY240" s="15"/>
      <c r="CZ240" s="15"/>
      <c r="DA240" s="15"/>
      <c r="DB240" s="15"/>
      <c r="DC240" s="15"/>
      <c r="DD240" s="15"/>
      <c r="DE240" s="15"/>
      <c r="DH240" s="15"/>
      <c r="DI240" s="15"/>
      <c r="DJ240" s="15"/>
      <c r="DK240" s="15"/>
      <c r="DL240" s="15"/>
      <c r="DM240" s="15"/>
      <c r="DN240" s="15"/>
      <c r="DO240" s="15"/>
      <c r="DR240" s="15"/>
      <c r="DS240" s="15"/>
      <c r="DT240" s="15"/>
      <c r="DU240" s="15"/>
      <c r="DV240" s="15"/>
      <c r="DW240" s="15"/>
      <c r="DX240" s="15"/>
      <c r="DY240" s="15"/>
      <c r="EB240" s="15"/>
      <c r="EC240" s="15"/>
      <c r="ED240" s="15"/>
      <c r="EE240" s="15"/>
      <c r="EF240" s="15"/>
      <c r="EG240" s="15"/>
      <c r="EH240" s="15"/>
      <c r="EI240" s="15"/>
      <c r="EL240" s="15"/>
      <c r="EM240" s="15"/>
      <c r="EN240" s="15"/>
      <c r="EO240" s="15"/>
      <c r="EP240" s="15"/>
      <c r="EQ240" s="15"/>
      <c r="ER240" s="15"/>
      <c r="ES240" s="15"/>
      <c r="EV240" s="15"/>
      <c r="EW240" s="15"/>
      <c r="EX240" s="15"/>
      <c r="EY240" s="15"/>
      <c r="EZ240" s="15"/>
      <c r="FA240" s="15"/>
      <c r="FB240" s="15"/>
      <c r="FC240" s="15"/>
      <c r="FF240" s="15"/>
      <c r="FG240" s="15"/>
      <c r="FH240" s="15"/>
      <c r="FI240" s="15"/>
      <c r="FJ240" s="15"/>
      <c r="FK240" s="15"/>
      <c r="FL240" s="15"/>
      <c r="FM240" s="15"/>
      <c r="FP240" s="15"/>
      <c r="FQ240" s="15"/>
      <c r="FR240" s="15"/>
      <c r="FS240" s="15"/>
      <c r="FT240" s="15"/>
      <c r="FU240" s="15"/>
      <c r="FV240" s="15"/>
      <c r="FW240" s="15"/>
      <c r="FZ240" s="15"/>
      <c r="GA240" s="15"/>
      <c r="GB240" s="15"/>
      <c r="GC240" s="15"/>
      <c r="GD240" s="15"/>
      <c r="GE240" s="15"/>
      <c r="GF240" s="15"/>
      <c r="GG240" s="15"/>
      <c r="GJ240" s="15"/>
      <c r="GK240" s="15"/>
      <c r="GL240" s="15"/>
      <c r="GM240" s="15"/>
      <c r="GN240" s="15"/>
      <c r="GO240" s="15"/>
      <c r="GP240" s="15"/>
      <c r="GQ240" s="15"/>
      <c r="GT240" s="15"/>
      <c r="GU240" s="15"/>
      <c r="GV240" s="15"/>
      <c r="GW240" s="15"/>
      <c r="GX240" s="15"/>
      <c r="GY240" s="15"/>
      <c r="GZ240" s="15"/>
      <c r="HA240" s="15"/>
      <c r="HD240" s="15"/>
      <c r="HE240" s="15"/>
      <c r="HF240" s="15"/>
      <c r="HG240" s="15"/>
      <c r="HH240" s="15"/>
      <c r="HI240" s="15"/>
      <c r="HJ240" s="15"/>
      <c r="HK240" s="15"/>
      <c r="HN240" s="15"/>
      <c r="HO240" s="15"/>
      <c r="HP240" s="15"/>
      <c r="HQ240" s="15"/>
      <c r="HR240" s="15"/>
      <c r="HS240" s="15"/>
      <c r="HT240" s="15"/>
      <c r="HU240" s="15"/>
      <c r="HX240" s="15"/>
      <c r="HY240" s="15"/>
      <c r="HZ240" s="15"/>
      <c r="IA240" s="15"/>
      <c r="IB240" s="15"/>
      <c r="IC240" s="15"/>
      <c r="ID240" s="15"/>
      <c r="IE240" s="15"/>
      <c r="IH240" s="15"/>
      <c r="II240" s="15"/>
      <c r="IJ240" s="15"/>
      <c r="IK240" s="15"/>
      <c r="IL240" s="15"/>
      <c r="IM240" s="15"/>
      <c r="IN240" s="15"/>
      <c r="IO240" s="15"/>
      <c r="IR240" s="15"/>
      <c r="IS240" s="15"/>
      <c r="IT240" s="15"/>
      <c r="IU240" s="15"/>
      <c r="IV240" s="15"/>
      <c r="IW240" s="15"/>
      <c r="IX240" s="15"/>
      <c r="IY240" s="15"/>
      <c r="JB240" s="15"/>
      <c r="JC240" s="15"/>
      <c r="JD240" s="15"/>
      <c r="JE240" s="15"/>
      <c r="JF240" s="15"/>
      <c r="JG240" s="15"/>
      <c r="JH240" s="15"/>
      <c r="JI240" s="15"/>
      <c r="JL240" s="15"/>
      <c r="JM240" s="15"/>
      <c r="JN240" s="15"/>
      <c r="JO240" s="15"/>
      <c r="JP240" s="15"/>
      <c r="JQ240" s="15"/>
      <c r="JR240" s="15"/>
      <c r="JS240" s="15"/>
      <c r="JV240" s="15"/>
      <c r="JW240" s="15"/>
      <c r="JX240" s="15"/>
      <c r="JY240" s="15"/>
      <c r="JZ240" s="15"/>
      <c r="KA240" s="15"/>
      <c r="KB240" s="15"/>
      <c r="KC240" s="15"/>
      <c r="KF240" s="15"/>
      <c r="KG240" s="15"/>
      <c r="KH240" s="15"/>
      <c r="KI240" s="15"/>
      <c r="KJ240" s="15"/>
      <c r="KK240" s="15"/>
      <c r="KL240" s="15"/>
      <c r="KM240" s="15"/>
      <c r="KP240" s="15"/>
      <c r="KQ240" s="15"/>
      <c r="KR240" s="15"/>
      <c r="KS240" s="15"/>
      <c r="KT240" s="15"/>
      <c r="KU240" s="15"/>
      <c r="KV240" s="15"/>
      <c r="KW240" s="15"/>
      <c r="KZ240" s="15"/>
      <c r="LA240" s="15"/>
    </row>
    <row r="241" spans="4:313" x14ac:dyDescent="0.25">
      <c r="D241" s="15"/>
      <c r="E241" s="15"/>
      <c r="F241" s="15"/>
      <c r="G241" s="15"/>
      <c r="H241" s="15"/>
      <c r="I241" s="15"/>
      <c r="L241" s="15"/>
      <c r="M241" s="15"/>
      <c r="N241" s="15"/>
      <c r="O241" s="15"/>
      <c r="P241" s="15"/>
      <c r="Q241" s="15"/>
      <c r="R241" s="15"/>
      <c r="S241" s="15"/>
      <c r="V241" s="15"/>
      <c r="W241" s="15"/>
      <c r="X241" s="15"/>
      <c r="Y241" s="15"/>
      <c r="Z241" s="15"/>
      <c r="AA241" s="15"/>
      <c r="AB241" s="15"/>
      <c r="AC241" s="15"/>
      <c r="AF241" s="15"/>
      <c r="AG241" s="15"/>
      <c r="AH241" s="15"/>
      <c r="AI241" s="15"/>
      <c r="AJ241" s="15"/>
      <c r="AK241" s="15"/>
      <c r="AL241" s="15"/>
      <c r="AM241" s="15"/>
      <c r="AP241" s="15"/>
      <c r="AQ241" s="15"/>
      <c r="AR241" s="15"/>
      <c r="AS241" s="15"/>
      <c r="AT241" s="15"/>
      <c r="AU241" s="15"/>
      <c r="AV241" s="15"/>
      <c r="AW241" s="15"/>
      <c r="AZ241" s="15"/>
      <c r="BA241" s="15"/>
      <c r="BB241" s="15"/>
      <c r="BC241" s="15"/>
      <c r="BD241" s="15"/>
      <c r="BE241" s="15"/>
      <c r="BF241" s="15"/>
      <c r="BG241" s="15"/>
      <c r="BJ241" s="15"/>
      <c r="BK241" s="15"/>
      <c r="BL241" s="15"/>
      <c r="BM241" s="15"/>
      <c r="BN241" s="15"/>
      <c r="BO241" s="15"/>
      <c r="BP241" s="15"/>
      <c r="BQ241" s="15"/>
      <c r="BT241" s="15"/>
      <c r="BU241" s="15"/>
      <c r="BV241" s="15"/>
      <c r="BW241" s="15"/>
      <c r="BX241" s="15"/>
      <c r="BY241" s="15"/>
      <c r="BZ241" s="15"/>
      <c r="CA241" s="15"/>
      <c r="CD241" s="15"/>
      <c r="CE241" s="15"/>
      <c r="CF241" s="15"/>
      <c r="CG241" s="15"/>
      <c r="CH241" s="15"/>
      <c r="CI241" s="15"/>
      <c r="CJ241" s="15"/>
      <c r="CK241" s="15"/>
      <c r="CN241" s="15"/>
      <c r="CO241" s="15"/>
      <c r="CP241" s="15"/>
      <c r="CQ241" s="15"/>
      <c r="CR241" s="15"/>
      <c r="CS241" s="15"/>
      <c r="CT241" s="15"/>
      <c r="CU241" s="15"/>
      <c r="CX241" s="15"/>
      <c r="CY241" s="15"/>
      <c r="CZ241" s="15"/>
      <c r="DA241" s="15"/>
      <c r="DB241" s="15"/>
      <c r="DC241" s="15"/>
      <c r="DD241" s="15"/>
      <c r="DE241" s="15"/>
      <c r="DH241" s="15"/>
      <c r="DI241" s="15"/>
      <c r="DJ241" s="15"/>
      <c r="DK241" s="15"/>
      <c r="DL241" s="15"/>
      <c r="DM241" s="15"/>
      <c r="DN241" s="15"/>
      <c r="DO241" s="15"/>
      <c r="DR241" s="15"/>
      <c r="DS241" s="15"/>
      <c r="DT241" s="15"/>
      <c r="DU241" s="15"/>
      <c r="DV241" s="15"/>
      <c r="DW241" s="15"/>
      <c r="DX241" s="15"/>
      <c r="DY241" s="15"/>
      <c r="EB241" s="15"/>
      <c r="EC241" s="15"/>
      <c r="ED241" s="15"/>
      <c r="EE241" s="15"/>
      <c r="EF241" s="15"/>
      <c r="EG241" s="15"/>
      <c r="EH241" s="15"/>
      <c r="EI241" s="15"/>
      <c r="EL241" s="15"/>
      <c r="EM241" s="15"/>
      <c r="EN241" s="15"/>
      <c r="EO241" s="15"/>
      <c r="EP241" s="15"/>
      <c r="EQ241" s="15"/>
      <c r="ER241" s="15"/>
      <c r="ES241" s="15"/>
      <c r="EV241" s="15"/>
      <c r="EW241" s="15"/>
      <c r="EX241" s="15"/>
      <c r="EY241" s="15"/>
      <c r="EZ241" s="15"/>
      <c r="FA241" s="15"/>
      <c r="FB241" s="15"/>
      <c r="FC241" s="15"/>
      <c r="FF241" s="15"/>
      <c r="FG241" s="15"/>
      <c r="FH241" s="15"/>
      <c r="FI241" s="15"/>
      <c r="FJ241" s="15"/>
      <c r="FK241" s="15"/>
      <c r="FL241" s="15"/>
      <c r="FM241" s="15"/>
      <c r="FP241" s="15"/>
      <c r="FQ241" s="15"/>
      <c r="FR241" s="15"/>
      <c r="FS241" s="15"/>
      <c r="FT241" s="15"/>
      <c r="FU241" s="15"/>
      <c r="FV241" s="15"/>
      <c r="FW241" s="15"/>
      <c r="FZ241" s="15"/>
      <c r="GA241" s="15"/>
      <c r="GB241" s="15"/>
      <c r="GC241" s="15"/>
      <c r="GD241" s="15"/>
      <c r="GE241" s="15"/>
      <c r="GF241" s="15"/>
      <c r="GG241" s="15"/>
      <c r="GJ241" s="15"/>
      <c r="GK241" s="15"/>
      <c r="GL241" s="15"/>
      <c r="GM241" s="15"/>
      <c r="GN241" s="15"/>
      <c r="GO241" s="15"/>
      <c r="GP241" s="15"/>
      <c r="GQ241" s="15"/>
      <c r="GT241" s="15"/>
      <c r="GU241" s="15"/>
      <c r="GV241" s="15"/>
      <c r="GW241" s="15"/>
      <c r="GX241" s="15"/>
      <c r="GY241" s="15"/>
      <c r="GZ241" s="15"/>
      <c r="HA241" s="15"/>
      <c r="HD241" s="15"/>
      <c r="HE241" s="15"/>
      <c r="HF241" s="15"/>
      <c r="HG241" s="15"/>
      <c r="HH241" s="15"/>
      <c r="HI241" s="15"/>
      <c r="HJ241" s="15"/>
      <c r="HK241" s="15"/>
      <c r="HN241" s="15"/>
      <c r="HO241" s="15"/>
      <c r="HP241" s="15"/>
      <c r="HQ241" s="15"/>
      <c r="HR241" s="15"/>
      <c r="HS241" s="15"/>
      <c r="HT241" s="15"/>
      <c r="HU241" s="15"/>
      <c r="HX241" s="15"/>
      <c r="HY241" s="15"/>
      <c r="HZ241" s="15"/>
      <c r="IA241" s="15"/>
      <c r="IB241" s="15"/>
      <c r="IC241" s="15"/>
      <c r="ID241" s="15"/>
      <c r="IE241" s="15"/>
      <c r="IH241" s="15"/>
      <c r="II241" s="15"/>
      <c r="IJ241" s="15"/>
      <c r="IK241" s="15"/>
      <c r="IL241" s="15"/>
      <c r="IM241" s="15"/>
      <c r="IN241" s="15"/>
      <c r="IO241" s="15"/>
      <c r="IR241" s="15"/>
      <c r="IS241" s="15"/>
      <c r="IT241" s="15"/>
      <c r="IU241" s="15"/>
      <c r="IV241" s="15"/>
      <c r="IW241" s="15"/>
      <c r="IX241" s="15"/>
      <c r="IY241" s="15"/>
      <c r="JB241" s="15"/>
      <c r="JC241" s="15"/>
      <c r="JD241" s="15"/>
      <c r="JE241" s="15"/>
      <c r="JF241" s="15"/>
      <c r="JG241" s="15"/>
      <c r="JH241" s="15"/>
      <c r="JI241" s="15"/>
      <c r="JL241" s="15"/>
      <c r="JM241" s="15"/>
      <c r="JN241" s="15"/>
      <c r="JO241" s="15"/>
      <c r="JP241" s="15"/>
      <c r="JQ241" s="15"/>
      <c r="JR241" s="15"/>
      <c r="JS241" s="15"/>
      <c r="JV241" s="15"/>
      <c r="JW241" s="15"/>
      <c r="JX241" s="15"/>
      <c r="JY241" s="15"/>
      <c r="JZ241" s="15"/>
      <c r="KA241" s="15"/>
      <c r="KB241" s="15"/>
      <c r="KC241" s="15"/>
      <c r="KF241" s="15"/>
      <c r="KG241" s="15"/>
      <c r="KH241" s="15"/>
      <c r="KI241" s="15"/>
      <c r="KJ241" s="15"/>
      <c r="KK241" s="15"/>
      <c r="KL241" s="15"/>
      <c r="KM241" s="15"/>
      <c r="KP241" s="15"/>
      <c r="KQ241" s="15"/>
      <c r="KR241" s="15"/>
      <c r="KS241" s="15"/>
      <c r="KT241" s="15"/>
      <c r="KU241" s="15"/>
      <c r="KV241" s="15"/>
      <c r="KW241" s="15"/>
      <c r="KZ241" s="15"/>
      <c r="LA241" s="15"/>
    </row>
    <row r="242" spans="4:313" x14ac:dyDescent="0.25">
      <c r="D242" s="15"/>
      <c r="E242" s="15"/>
      <c r="F242" s="15"/>
      <c r="G242" s="15"/>
      <c r="H242" s="15"/>
      <c r="I242" s="15"/>
      <c r="L242" s="15"/>
      <c r="M242" s="15"/>
      <c r="N242" s="15"/>
      <c r="O242" s="15"/>
      <c r="P242" s="15"/>
      <c r="Q242" s="15"/>
      <c r="R242" s="15"/>
      <c r="S242" s="15"/>
      <c r="V242" s="15"/>
      <c r="W242" s="15"/>
      <c r="X242" s="15"/>
      <c r="Y242" s="15"/>
      <c r="Z242" s="15"/>
      <c r="AA242" s="15"/>
      <c r="AB242" s="15"/>
      <c r="AC242" s="15"/>
      <c r="AF242" s="15"/>
      <c r="AG242" s="15"/>
      <c r="AH242" s="15"/>
      <c r="AI242" s="15"/>
      <c r="AJ242" s="15"/>
      <c r="AK242" s="15"/>
      <c r="AL242" s="15"/>
      <c r="AM242" s="15"/>
      <c r="AP242" s="15"/>
      <c r="AQ242" s="15"/>
      <c r="AR242" s="15"/>
      <c r="AS242" s="15"/>
      <c r="AT242" s="15"/>
      <c r="AU242" s="15"/>
      <c r="AV242" s="15"/>
      <c r="AW242" s="15"/>
      <c r="AZ242" s="15"/>
      <c r="BA242" s="15"/>
      <c r="BB242" s="15"/>
      <c r="BC242" s="15"/>
      <c r="BD242" s="15"/>
      <c r="BE242" s="15"/>
      <c r="BF242" s="15"/>
      <c r="BG242" s="15"/>
      <c r="BJ242" s="15"/>
      <c r="BK242" s="15"/>
      <c r="BL242" s="15"/>
      <c r="BM242" s="15"/>
      <c r="BN242" s="15"/>
      <c r="BO242" s="15"/>
      <c r="BP242" s="15"/>
      <c r="BQ242" s="15"/>
      <c r="BT242" s="15"/>
      <c r="BU242" s="15"/>
      <c r="BV242" s="15"/>
      <c r="BW242" s="15"/>
      <c r="BX242" s="15"/>
      <c r="BY242" s="15"/>
      <c r="BZ242" s="15"/>
      <c r="CA242" s="15"/>
      <c r="CD242" s="15"/>
      <c r="CE242" s="15"/>
      <c r="CF242" s="15"/>
      <c r="CG242" s="15"/>
      <c r="CH242" s="15"/>
      <c r="CI242" s="15"/>
      <c r="CJ242" s="15"/>
      <c r="CK242" s="15"/>
      <c r="CN242" s="15"/>
      <c r="CO242" s="15"/>
      <c r="CP242" s="15"/>
      <c r="CQ242" s="15"/>
      <c r="CR242" s="15"/>
      <c r="CS242" s="15"/>
      <c r="CT242" s="15"/>
      <c r="CU242" s="15"/>
      <c r="CX242" s="15"/>
      <c r="CY242" s="15"/>
      <c r="CZ242" s="15"/>
      <c r="DA242" s="15"/>
      <c r="DB242" s="15"/>
      <c r="DC242" s="15"/>
      <c r="DD242" s="15"/>
      <c r="DE242" s="15"/>
      <c r="DH242" s="15"/>
      <c r="DI242" s="15"/>
      <c r="DJ242" s="15"/>
      <c r="DK242" s="15"/>
      <c r="DL242" s="15"/>
      <c r="DM242" s="15"/>
      <c r="DN242" s="15"/>
      <c r="DO242" s="15"/>
      <c r="DR242" s="15"/>
      <c r="DS242" s="15"/>
      <c r="DT242" s="15"/>
      <c r="DU242" s="15"/>
      <c r="DV242" s="15"/>
      <c r="DW242" s="15"/>
      <c r="DX242" s="15"/>
      <c r="DY242" s="15"/>
      <c r="EB242" s="15"/>
      <c r="EC242" s="15"/>
      <c r="ED242" s="15"/>
      <c r="EE242" s="15"/>
      <c r="EF242" s="15"/>
      <c r="EG242" s="15"/>
      <c r="EH242" s="15"/>
      <c r="EI242" s="15"/>
      <c r="EL242" s="15"/>
      <c r="EM242" s="15"/>
      <c r="EN242" s="15"/>
      <c r="EO242" s="15"/>
      <c r="EP242" s="15"/>
      <c r="EQ242" s="15"/>
      <c r="ER242" s="15"/>
      <c r="ES242" s="15"/>
      <c r="EV242" s="15"/>
      <c r="EW242" s="15"/>
      <c r="EX242" s="15"/>
      <c r="EY242" s="15"/>
      <c r="EZ242" s="15"/>
      <c r="FA242" s="15"/>
      <c r="FB242" s="15"/>
      <c r="FC242" s="15"/>
      <c r="FF242" s="15"/>
      <c r="FG242" s="15"/>
      <c r="FH242" s="15"/>
      <c r="FI242" s="15"/>
      <c r="FJ242" s="15"/>
      <c r="FK242" s="15"/>
      <c r="FL242" s="15"/>
      <c r="FM242" s="15"/>
      <c r="FP242" s="15"/>
      <c r="FQ242" s="15"/>
      <c r="FR242" s="15"/>
      <c r="FS242" s="15"/>
      <c r="FT242" s="15"/>
      <c r="FU242" s="15"/>
      <c r="FV242" s="15"/>
      <c r="FW242" s="15"/>
      <c r="FZ242" s="15"/>
      <c r="GA242" s="15"/>
      <c r="GB242" s="15"/>
      <c r="GC242" s="15"/>
      <c r="GD242" s="15"/>
      <c r="GE242" s="15"/>
      <c r="GF242" s="15"/>
      <c r="GG242" s="15"/>
      <c r="GJ242" s="15"/>
      <c r="GK242" s="15"/>
      <c r="GL242" s="15"/>
      <c r="GM242" s="15"/>
      <c r="GN242" s="15"/>
      <c r="GO242" s="15"/>
      <c r="GP242" s="15"/>
      <c r="GQ242" s="15"/>
      <c r="GT242" s="15"/>
      <c r="GU242" s="15"/>
      <c r="GV242" s="15"/>
      <c r="GW242" s="15"/>
      <c r="GX242" s="15"/>
      <c r="GY242" s="15"/>
      <c r="GZ242" s="15"/>
      <c r="HA242" s="15"/>
      <c r="HD242" s="15"/>
      <c r="HE242" s="15"/>
      <c r="HF242" s="15"/>
      <c r="HG242" s="15"/>
      <c r="HH242" s="15"/>
      <c r="HI242" s="15"/>
      <c r="HJ242" s="15"/>
      <c r="HK242" s="15"/>
      <c r="HN242" s="15"/>
      <c r="HO242" s="15"/>
      <c r="HP242" s="15"/>
      <c r="HQ242" s="15"/>
      <c r="HR242" s="15"/>
      <c r="HS242" s="15"/>
      <c r="HT242" s="15"/>
      <c r="HU242" s="15"/>
      <c r="HX242" s="15"/>
      <c r="HY242" s="15"/>
      <c r="HZ242" s="15"/>
      <c r="IA242" s="15"/>
      <c r="IB242" s="15"/>
      <c r="IC242" s="15"/>
      <c r="ID242" s="15"/>
      <c r="IE242" s="15"/>
      <c r="IH242" s="15"/>
      <c r="II242" s="15"/>
      <c r="IJ242" s="15"/>
      <c r="IK242" s="15"/>
      <c r="IL242" s="15"/>
      <c r="IM242" s="15"/>
      <c r="IN242" s="15"/>
      <c r="IO242" s="15"/>
      <c r="IR242" s="15"/>
      <c r="IS242" s="15"/>
      <c r="IT242" s="15"/>
      <c r="IU242" s="15"/>
      <c r="IV242" s="15"/>
      <c r="IW242" s="15"/>
      <c r="IX242" s="15"/>
      <c r="IY242" s="15"/>
      <c r="JB242" s="15"/>
      <c r="JC242" s="15"/>
      <c r="JD242" s="15"/>
      <c r="JE242" s="15"/>
      <c r="JF242" s="15"/>
      <c r="JG242" s="15"/>
      <c r="JH242" s="15"/>
      <c r="JI242" s="15"/>
      <c r="JL242" s="15"/>
      <c r="JM242" s="15"/>
      <c r="JN242" s="15"/>
      <c r="JO242" s="15"/>
      <c r="JP242" s="15"/>
      <c r="JQ242" s="15"/>
      <c r="JR242" s="15"/>
      <c r="JS242" s="15"/>
      <c r="JV242" s="15"/>
      <c r="JW242" s="15"/>
      <c r="JX242" s="15"/>
      <c r="JY242" s="15"/>
      <c r="JZ242" s="15"/>
      <c r="KA242" s="15"/>
      <c r="KB242" s="15"/>
      <c r="KC242" s="15"/>
      <c r="KF242" s="15"/>
      <c r="KG242" s="15"/>
      <c r="KH242" s="15"/>
      <c r="KI242" s="15"/>
      <c r="KJ242" s="15"/>
      <c r="KK242" s="15"/>
      <c r="KL242" s="15"/>
      <c r="KM242" s="15"/>
      <c r="KP242" s="15"/>
      <c r="KQ242" s="15"/>
      <c r="KR242" s="15"/>
      <c r="KS242" s="15"/>
      <c r="KT242" s="15"/>
      <c r="KU242" s="15"/>
      <c r="KV242" s="15"/>
      <c r="KW242" s="15"/>
      <c r="KZ242" s="15"/>
      <c r="LA242" s="15"/>
    </row>
    <row r="243" spans="4:313" x14ac:dyDescent="0.25">
      <c r="D243" s="15"/>
      <c r="E243" s="15"/>
      <c r="F243" s="15"/>
      <c r="G243" s="15"/>
      <c r="H243" s="15"/>
      <c r="I243" s="15"/>
      <c r="L243" s="15"/>
      <c r="M243" s="15"/>
      <c r="N243" s="15"/>
      <c r="O243" s="15"/>
      <c r="P243" s="15"/>
      <c r="Q243" s="15"/>
      <c r="R243" s="15"/>
      <c r="S243" s="15"/>
      <c r="V243" s="15"/>
      <c r="W243" s="15"/>
      <c r="X243" s="15"/>
      <c r="Y243" s="15"/>
      <c r="Z243" s="15"/>
      <c r="AA243" s="15"/>
      <c r="AB243" s="15"/>
      <c r="AC243" s="15"/>
      <c r="AF243" s="15"/>
      <c r="AG243" s="15"/>
      <c r="AH243" s="15"/>
      <c r="AI243" s="15"/>
      <c r="AJ243" s="15"/>
      <c r="AK243" s="15"/>
      <c r="AL243" s="15"/>
      <c r="AM243" s="15"/>
      <c r="AP243" s="15"/>
      <c r="AQ243" s="15"/>
      <c r="AR243" s="15"/>
      <c r="AS243" s="15"/>
      <c r="AT243" s="15"/>
      <c r="AU243" s="15"/>
      <c r="AV243" s="15"/>
      <c r="AW243" s="15"/>
      <c r="AZ243" s="15"/>
      <c r="BA243" s="15"/>
      <c r="BB243" s="15"/>
      <c r="BC243" s="15"/>
      <c r="BD243" s="15"/>
      <c r="BE243" s="15"/>
      <c r="BF243" s="15"/>
      <c r="BG243" s="15"/>
      <c r="BJ243" s="15"/>
      <c r="BK243" s="15"/>
      <c r="BL243" s="15"/>
      <c r="BM243" s="15"/>
      <c r="BN243" s="15"/>
      <c r="BO243" s="15"/>
      <c r="BP243" s="15"/>
      <c r="BQ243" s="15"/>
      <c r="BT243" s="15"/>
      <c r="BU243" s="15"/>
      <c r="BV243" s="15"/>
      <c r="BW243" s="15"/>
      <c r="BX243" s="15"/>
      <c r="BY243" s="15"/>
      <c r="BZ243" s="15"/>
      <c r="CA243" s="15"/>
      <c r="CD243" s="15"/>
      <c r="CE243" s="15"/>
      <c r="CF243" s="15"/>
      <c r="CG243" s="15"/>
      <c r="CH243" s="15"/>
      <c r="CI243" s="15"/>
      <c r="CJ243" s="15"/>
      <c r="CK243" s="15"/>
      <c r="CN243" s="15"/>
      <c r="CO243" s="15"/>
      <c r="CP243" s="15"/>
      <c r="CQ243" s="15"/>
      <c r="CR243" s="15"/>
      <c r="CS243" s="15"/>
      <c r="CT243" s="15"/>
      <c r="CU243" s="15"/>
      <c r="CX243" s="15"/>
      <c r="CY243" s="15"/>
      <c r="CZ243" s="15"/>
      <c r="DA243" s="15"/>
      <c r="DB243" s="15"/>
      <c r="DC243" s="15"/>
      <c r="DD243" s="15"/>
      <c r="DE243" s="15"/>
      <c r="DH243" s="15"/>
      <c r="DI243" s="15"/>
      <c r="DJ243" s="15"/>
      <c r="DK243" s="15"/>
      <c r="DL243" s="15"/>
      <c r="DM243" s="15"/>
      <c r="DN243" s="15"/>
      <c r="DO243" s="15"/>
      <c r="DR243" s="15"/>
      <c r="DS243" s="15"/>
      <c r="DT243" s="15"/>
      <c r="DU243" s="15"/>
      <c r="DV243" s="15"/>
      <c r="DW243" s="15"/>
      <c r="DX243" s="15"/>
      <c r="DY243" s="15"/>
      <c r="EB243" s="15"/>
      <c r="EC243" s="15"/>
      <c r="ED243" s="15"/>
      <c r="EE243" s="15"/>
      <c r="EF243" s="15"/>
      <c r="EG243" s="15"/>
      <c r="EH243" s="15"/>
      <c r="EI243" s="15"/>
      <c r="EL243" s="15"/>
      <c r="EM243" s="15"/>
      <c r="EN243" s="15"/>
      <c r="EO243" s="15"/>
      <c r="EP243" s="15"/>
      <c r="EQ243" s="15"/>
      <c r="ER243" s="15"/>
      <c r="ES243" s="15"/>
      <c r="EV243" s="15"/>
      <c r="EW243" s="15"/>
      <c r="EX243" s="15"/>
      <c r="EY243" s="15"/>
      <c r="EZ243" s="15"/>
      <c r="FA243" s="15"/>
      <c r="FB243" s="15"/>
      <c r="FC243" s="15"/>
      <c r="FF243" s="15"/>
      <c r="FG243" s="15"/>
      <c r="FH243" s="15"/>
      <c r="FI243" s="15"/>
      <c r="FJ243" s="15"/>
      <c r="FK243" s="15"/>
      <c r="FL243" s="15"/>
      <c r="FM243" s="15"/>
      <c r="FP243" s="15"/>
      <c r="FQ243" s="15"/>
      <c r="FR243" s="15"/>
      <c r="FS243" s="15"/>
      <c r="FT243" s="15"/>
      <c r="FU243" s="15"/>
      <c r="FV243" s="15"/>
      <c r="FW243" s="15"/>
      <c r="FZ243" s="15"/>
      <c r="GA243" s="15"/>
      <c r="GB243" s="15"/>
      <c r="GC243" s="15"/>
      <c r="GD243" s="15"/>
      <c r="GE243" s="15"/>
      <c r="GF243" s="15"/>
      <c r="GG243" s="15"/>
      <c r="GJ243" s="15"/>
      <c r="GK243" s="15"/>
      <c r="GL243" s="15"/>
      <c r="GM243" s="15"/>
      <c r="GN243" s="15"/>
      <c r="GO243" s="15"/>
      <c r="GP243" s="15"/>
      <c r="GQ243" s="15"/>
      <c r="GT243" s="15"/>
      <c r="GU243" s="15"/>
      <c r="GV243" s="15"/>
      <c r="GW243" s="15"/>
      <c r="GX243" s="15"/>
      <c r="GY243" s="15"/>
      <c r="GZ243" s="15"/>
      <c r="HA243" s="15"/>
      <c r="HD243" s="15"/>
      <c r="HE243" s="15"/>
      <c r="HF243" s="15"/>
      <c r="HG243" s="15"/>
      <c r="HH243" s="15"/>
      <c r="HI243" s="15"/>
      <c r="HJ243" s="15"/>
      <c r="HK243" s="15"/>
      <c r="HN243" s="15"/>
      <c r="HO243" s="15"/>
      <c r="HP243" s="15"/>
      <c r="HQ243" s="15"/>
      <c r="HR243" s="15"/>
      <c r="HS243" s="15"/>
      <c r="HT243" s="15"/>
      <c r="HU243" s="15"/>
      <c r="HX243" s="15"/>
      <c r="HY243" s="15"/>
      <c r="HZ243" s="15"/>
      <c r="IA243" s="15"/>
      <c r="IB243" s="15"/>
      <c r="IC243" s="15"/>
      <c r="ID243" s="15"/>
      <c r="IE243" s="15"/>
      <c r="IH243" s="15"/>
      <c r="II243" s="15"/>
      <c r="IJ243" s="15"/>
      <c r="IK243" s="15"/>
      <c r="IL243" s="15"/>
      <c r="IM243" s="15"/>
      <c r="IN243" s="15"/>
      <c r="IO243" s="15"/>
      <c r="IR243" s="15"/>
      <c r="IS243" s="15"/>
      <c r="IT243" s="15"/>
      <c r="IU243" s="15"/>
      <c r="IV243" s="15"/>
      <c r="IW243" s="15"/>
      <c r="IX243" s="15"/>
      <c r="IY243" s="15"/>
      <c r="JB243" s="15"/>
      <c r="JC243" s="15"/>
      <c r="JD243" s="15"/>
      <c r="JE243" s="15"/>
      <c r="JF243" s="15"/>
      <c r="JG243" s="15"/>
      <c r="JH243" s="15"/>
      <c r="JI243" s="15"/>
      <c r="JL243" s="15"/>
      <c r="JM243" s="15"/>
      <c r="JN243" s="15"/>
      <c r="JO243" s="15"/>
      <c r="JP243" s="15"/>
      <c r="JQ243" s="15"/>
      <c r="JR243" s="15"/>
      <c r="JS243" s="15"/>
      <c r="JV243" s="15"/>
      <c r="JW243" s="15"/>
      <c r="JX243" s="15"/>
      <c r="JY243" s="15"/>
      <c r="JZ243" s="15"/>
      <c r="KA243" s="15"/>
      <c r="KB243" s="15"/>
      <c r="KC243" s="15"/>
      <c r="KF243" s="15"/>
      <c r="KG243" s="15"/>
      <c r="KH243" s="15"/>
      <c r="KI243" s="15"/>
      <c r="KJ243" s="15"/>
      <c r="KK243" s="15"/>
      <c r="KL243" s="15"/>
      <c r="KM243" s="15"/>
      <c r="KP243" s="15"/>
      <c r="KQ243" s="15"/>
      <c r="KR243" s="15"/>
      <c r="KS243" s="15"/>
      <c r="KT243" s="15"/>
      <c r="KU243" s="15"/>
      <c r="KV243" s="15"/>
      <c r="KW243" s="15"/>
      <c r="KZ243" s="15"/>
      <c r="LA243" s="15"/>
    </row>
    <row r="244" spans="4:313" x14ac:dyDescent="0.25">
      <c r="D244" s="15"/>
      <c r="E244" s="15"/>
      <c r="F244" s="15"/>
      <c r="G244" s="15"/>
      <c r="H244" s="15"/>
      <c r="I244" s="15"/>
      <c r="L244" s="15"/>
      <c r="M244" s="15"/>
      <c r="N244" s="15"/>
      <c r="O244" s="15"/>
      <c r="P244" s="15"/>
      <c r="Q244" s="15"/>
      <c r="R244" s="15"/>
      <c r="S244" s="15"/>
      <c r="V244" s="15"/>
      <c r="W244" s="15"/>
      <c r="X244" s="15"/>
      <c r="Y244" s="15"/>
      <c r="Z244" s="15"/>
      <c r="AA244" s="15"/>
      <c r="AB244" s="15"/>
      <c r="AC244" s="15"/>
      <c r="AF244" s="15"/>
      <c r="AG244" s="15"/>
      <c r="AH244" s="15"/>
      <c r="AI244" s="15"/>
      <c r="AJ244" s="15"/>
      <c r="AK244" s="15"/>
      <c r="AL244" s="15"/>
      <c r="AM244" s="15"/>
      <c r="AP244" s="15"/>
      <c r="AQ244" s="15"/>
      <c r="AR244" s="15"/>
      <c r="AS244" s="15"/>
      <c r="AT244" s="15"/>
      <c r="AU244" s="15"/>
      <c r="AV244" s="15"/>
      <c r="AW244" s="15"/>
      <c r="AZ244" s="15"/>
      <c r="BA244" s="15"/>
      <c r="BB244" s="15"/>
      <c r="BC244" s="15"/>
      <c r="BD244" s="15"/>
      <c r="BE244" s="15"/>
      <c r="BF244" s="15"/>
      <c r="BG244" s="15"/>
      <c r="BJ244" s="15"/>
      <c r="BK244" s="15"/>
      <c r="BL244" s="15"/>
      <c r="BM244" s="15"/>
      <c r="BN244" s="15"/>
      <c r="BO244" s="15"/>
      <c r="BP244" s="15"/>
      <c r="BQ244" s="15"/>
      <c r="BT244" s="15"/>
      <c r="BU244" s="15"/>
      <c r="BV244" s="15"/>
      <c r="BW244" s="15"/>
      <c r="BX244" s="15"/>
      <c r="BY244" s="15"/>
      <c r="BZ244" s="15"/>
      <c r="CA244" s="15"/>
      <c r="CD244" s="15"/>
      <c r="CE244" s="15"/>
      <c r="CF244" s="15"/>
      <c r="CG244" s="15"/>
      <c r="CH244" s="15"/>
      <c r="CI244" s="15"/>
      <c r="CJ244" s="15"/>
      <c r="CK244" s="15"/>
      <c r="CN244" s="15"/>
      <c r="CO244" s="15"/>
      <c r="CP244" s="15"/>
      <c r="CQ244" s="15"/>
      <c r="CR244" s="15"/>
      <c r="CS244" s="15"/>
      <c r="CT244" s="15"/>
      <c r="CU244" s="15"/>
      <c r="CX244" s="15"/>
      <c r="CY244" s="15"/>
      <c r="CZ244" s="15"/>
      <c r="DA244" s="15"/>
      <c r="DB244" s="15"/>
      <c r="DC244" s="15"/>
      <c r="DD244" s="15"/>
      <c r="DE244" s="15"/>
      <c r="DH244" s="15"/>
      <c r="DI244" s="15"/>
      <c r="DJ244" s="15"/>
      <c r="DK244" s="15"/>
      <c r="DL244" s="15"/>
      <c r="DM244" s="15"/>
      <c r="DN244" s="15"/>
      <c r="DO244" s="15"/>
      <c r="DR244" s="15"/>
      <c r="DS244" s="15"/>
      <c r="DT244" s="15"/>
      <c r="DU244" s="15"/>
      <c r="DV244" s="15"/>
      <c r="DW244" s="15"/>
      <c r="DX244" s="15"/>
      <c r="DY244" s="15"/>
      <c r="EB244" s="15"/>
      <c r="EC244" s="15"/>
      <c r="ED244" s="15"/>
      <c r="EE244" s="15"/>
      <c r="EF244" s="15"/>
      <c r="EG244" s="15"/>
      <c r="EH244" s="15"/>
      <c r="EI244" s="15"/>
      <c r="EL244" s="15"/>
      <c r="EM244" s="15"/>
      <c r="EN244" s="15"/>
      <c r="EO244" s="15"/>
      <c r="EP244" s="15"/>
      <c r="EQ244" s="15"/>
      <c r="ER244" s="15"/>
      <c r="ES244" s="15"/>
      <c r="EV244" s="15"/>
      <c r="EW244" s="15"/>
      <c r="EX244" s="15"/>
      <c r="EY244" s="15"/>
      <c r="EZ244" s="15"/>
      <c r="FA244" s="15"/>
      <c r="FB244" s="15"/>
      <c r="FC244" s="15"/>
      <c r="FF244" s="15"/>
      <c r="FG244" s="15"/>
      <c r="FH244" s="15"/>
      <c r="FI244" s="15"/>
      <c r="FJ244" s="15"/>
      <c r="FK244" s="15"/>
      <c r="FL244" s="15"/>
      <c r="FM244" s="15"/>
      <c r="FP244" s="15"/>
      <c r="FQ244" s="15"/>
      <c r="FR244" s="15"/>
      <c r="FS244" s="15"/>
      <c r="FT244" s="15"/>
      <c r="FU244" s="15"/>
      <c r="FV244" s="15"/>
      <c r="FW244" s="15"/>
      <c r="FZ244" s="15"/>
      <c r="GA244" s="15"/>
      <c r="GB244" s="15"/>
      <c r="GC244" s="15"/>
      <c r="GD244" s="15"/>
      <c r="GE244" s="15"/>
      <c r="GF244" s="15"/>
      <c r="GG244" s="15"/>
      <c r="GJ244" s="15"/>
      <c r="GK244" s="15"/>
      <c r="GL244" s="15"/>
      <c r="GM244" s="15"/>
      <c r="GN244" s="15"/>
      <c r="GO244" s="15"/>
      <c r="GP244" s="15"/>
      <c r="GQ244" s="15"/>
      <c r="GT244" s="15"/>
      <c r="GU244" s="15"/>
      <c r="GV244" s="15"/>
      <c r="GW244" s="15"/>
      <c r="GX244" s="15"/>
      <c r="GY244" s="15"/>
      <c r="GZ244" s="15"/>
      <c r="HA244" s="15"/>
      <c r="HD244" s="15"/>
      <c r="HE244" s="15"/>
      <c r="HF244" s="15"/>
      <c r="HG244" s="15"/>
      <c r="HH244" s="15"/>
      <c r="HI244" s="15"/>
      <c r="HJ244" s="15"/>
      <c r="HK244" s="15"/>
      <c r="HN244" s="15"/>
      <c r="HO244" s="15"/>
      <c r="HP244" s="15"/>
      <c r="HQ244" s="15"/>
      <c r="HR244" s="15"/>
      <c r="HS244" s="15"/>
      <c r="HT244" s="15"/>
      <c r="HU244" s="15"/>
      <c r="HX244" s="15"/>
      <c r="HY244" s="15"/>
      <c r="HZ244" s="15"/>
      <c r="IA244" s="15"/>
      <c r="IB244" s="15"/>
      <c r="IC244" s="15"/>
      <c r="ID244" s="15"/>
      <c r="IE244" s="15"/>
      <c r="IH244" s="15"/>
      <c r="II244" s="15"/>
      <c r="IJ244" s="15"/>
      <c r="IK244" s="15"/>
      <c r="IL244" s="15"/>
      <c r="IM244" s="15"/>
      <c r="IN244" s="15"/>
      <c r="IO244" s="15"/>
      <c r="IR244" s="15"/>
      <c r="IS244" s="15"/>
      <c r="IT244" s="15"/>
      <c r="IU244" s="15"/>
      <c r="IV244" s="15"/>
      <c r="IW244" s="15"/>
      <c r="IX244" s="15"/>
      <c r="IY244" s="15"/>
      <c r="JB244" s="15"/>
      <c r="JC244" s="15"/>
      <c r="JD244" s="15"/>
      <c r="JE244" s="15"/>
      <c r="JF244" s="15"/>
      <c r="JG244" s="15"/>
      <c r="JH244" s="15"/>
      <c r="JI244" s="15"/>
      <c r="JL244" s="15"/>
      <c r="JM244" s="15"/>
      <c r="JN244" s="15"/>
      <c r="JO244" s="15"/>
      <c r="JP244" s="15"/>
      <c r="JQ244" s="15"/>
      <c r="JR244" s="15"/>
      <c r="JS244" s="15"/>
      <c r="JV244" s="15"/>
      <c r="JW244" s="15"/>
      <c r="JX244" s="15"/>
      <c r="JY244" s="15"/>
      <c r="JZ244" s="15"/>
      <c r="KA244" s="15"/>
      <c r="KB244" s="15"/>
      <c r="KC244" s="15"/>
      <c r="KF244" s="15"/>
      <c r="KG244" s="15"/>
      <c r="KH244" s="15"/>
      <c r="KI244" s="15"/>
      <c r="KJ244" s="15"/>
      <c r="KK244" s="15"/>
      <c r="KL244" s="15"/>
      <c r="KM244" s="15"/>
      <c r="KP244" s="15"/>
      <c r="KQ244" s="15"/>
      <c r="KR244" s="15"/>
      <c r="KS244" s="15"/>
      <c r="KT244" s="15"/>
      <c r="KU244" s="15"/>
      <c r="KV244" s="15"/>
      <c r="KW244" s="15"/>
      <c r="KZ244" s="15"/>
      <c r="LA244" s="15"/>
    </row>
    <row r="245" spans="4:313" x14ac:dyDescent="0.25">
      <c r="D245" s="15"/>
      <c r="E245" s="15"/>
      <c r="F245" s="15"/>
      <c r="G245" s="15"/>
      <c r="H245" s="15"/>
      <c r="I245" s="15"/>
      <c r="L245" s="15"/>
      <c r="M245" s="15"/>
      <c r="N245" s="15"/>
      <c r="O245" s="15"/>
      <c r="P245" s="15"/>
      <c r="Q245" s="15"/>
      <c r="R245" s="15"/>
      <c r="S245" s="15"/>
      <c r="V245" s="15"/>
      <c r="W245" s="15"/>
      <c r="X245" s="15"/>
      <c r="Y245" s="15"/>
      <c r="Z245" s="15"/>
      <c r="AA245" s="15"/>
      <c r="AB245" s="15"/>
      <c r="AC245" s="15"/>
      <c r="AF245" s="15"/>
      <c r="AG245" s="15"/>
      <c r="AH245" s="15"/>
      <c r="AI245" s="15"/>
      <c r="AJ245" s="15"/>
      <c r="AK245" s="15"/>
      <c r="AL245" s="15"/>
      <c r="AM245" s="15"/>
      <c r="AP245" s="15"/>
      <c r="AQ245" s="15"/>
      <c r="AR245" s="15"/>
      <c r="AS245" s="15"/>
      <c r="AT245" s="15"/>
      <c r="AU245" s="15"/>
      <c r="AV245" s="15"/>
      <c r="AW245" s="15"/>
      <c r="AZ245" s="15"/>
      <c r="BA245" s="15"/>
      <c r="BB245" s="15"/>
      <c r="BC245" s="15"/>
      <c r="BD245" s="15"/>
      <c r="BE245" s="15"/>
      <c r="BF245" s="15"/>
      <c r="BG245" s="15"/>
      <c r="BJ245" s="15"/>
      <c r="BK245" s="15"/>
      <c r="BL245" s="15"/>
      <c r="BM245" s="15"/>
      <c r="BN245" s="15"/>
      <c r="BO245" s="15"/>
      <c r="BP245" s="15"/>
      <c r="BQ245" s="15"/>
      <c r="BT245" s="15"/>
      <c r="BU245" s="15"/>
      <c r="BV245" s="15"/>
      <c r="BW245" s="15"/>
      <c r="BX245" s="15"/>
      <c r="BY245" s="15"/>
      <c r="BZ245" s="15"/>
      <c r="CA245" s="15"/>
      <c r="CD245" s="15"/>
      <c r="CE245" s="15"/>
      <c r="CF245" s="15"/>
      <c r="CG245" s="15"/>
      <c r="CH245" s="15"/>
      <c r="CI245" s="15"/>
      <c r="CJ245" s="15"/>
      <c r="CK245" s="15"/>
      <c r="CN245" s="15"/>
      <c r="CO245" s="15"/>
      <c r="CP245" s="15"/>
      <c r="CQ245" s="15"/>
      <c r="CR245" s="15"/>
      <c r="CS245" s="15"/>
      <c r="CT245" s="15"/>
      <c r="CU245" s="15"/>
      <c r="CX245" s="15"/>
      <c r="CY245" s="15"/>
      <c r="CZ245" s="15"/>
      <c r="DA245" s="15"/>
      <c r="DB245" s="15"/>
      <c r="DC245" s="15"/>
      <c r="DD245" s="15"/>
      <c r="DE245" s="15"/>
      <c r="DH245" s="15"/>
      <c r="DI245" s="15"/>
      <c r="DJ245" s="15"/>
      <c r="DK245" s="15"/>
      <c r="DL245" s="15"/>
      <c r="DM245" s="15"/>
      <c r="DN245" s="15"/>
      <c r="DO245" s="15"/>
      <c r="DR245" s="15"/>
      <c r="DS245" s="15"/>
      <c r="DT245" s="15"/>
      <c r="DU245" s="15"/>
      <c r="DV245" s="15"/>
      <c r="DW245" s="15"/>
      <c r="DX245" s="15"/>
      <c r="DY245" s="15"/>
      <c r="EB245" s="15"/>
      <c r="EC245" s="15"/>
      <c r="ED245" s="15"/>
      <c r="EE245" s="15"/>
      <c r="EF245" s="15"/>
      <c r="EG245" s="15"/>
      <c r="EH245" s="15"/>
      <c r="EI245" s="15"/>
      <c r="EL245" s="15"/>
      <c r="EM245" s="15"/>
      <c r="EN245" s="15"/>
      <c r="EO245" s="15"/>
      <c r="EP245" s="15"/>
      <c r="EQ245" s="15"/>
      <c r="ER245" s="15"/>
      <c r="ES245" s="15"/>
      <c r="EV245" s="15"/>
      <c r="EW245" s="15"/>
      <c r="EX245" s="15"/>
      <c r="EY245" s="15"/>
      <c r="EZ245" s="15"/>
      <c r="FA245" s="15"/>
      <c r="FB245" s="15"/>
      <c r="FC245" s="15"/>
      <c r="FF245" s="15"/>
      <c r="FG245" s="15"/>
      <c r="FH245" s="15"/>
      <c r="FI245" s="15"/>
      <c r="FJ245" s="15"/>
      <c r="FK245" s="15"/>
      <c r="FL245" s="15"/>
      <c r="FM245" s="15"/>
      <c r="FP245" s="15"/>
      <c r="FQ245" s="15"/>
      <c r="FR245" s="15"/>
      <c r="FS245" s="15"/>
      <c r="FT245" s="15"/>
      <c r="FU245" s="15"/>
      <c r="FV245" s="15"/>
      <c r="FW245" s="15"/>
      <c r="FZ245" s="15"/>
      <c r="GA245" s="15"/>
      <c r="GB245" s="15"/>
      <c r="GC245" s="15"/>
      <c r="GD245" s="15"/>
      <c r="GE245" s="15"/>
      <c r="GF245" s="15"/>
      <c r="GG245" s="15"/>
      <c r="GJ245" s="15"/>
      <c r="GK245" s="15"/>
      <c r="GL245" s="15"/>
      <c r="GM245" s="15"/>
      <c r="GN245" s="15"/>
      <c r="GO245" s="15"/>
      <c r="GP245" s="15"/>
      <c r="GQ245" s="15"/>
      <c r="GT245" s="15"/>
      <c r="GU245" s="15"/>
      <c r="GV245" s="15"/>
      <c r="GW245" s="15"/>
      <c r="GX245" s="15"/>
      <c r="GY245" s="15"/>
      <c r="GZ245" s="15"/>
      <c r="HA245" s="15"/>
      <c r="HD245" s="15"/>
      <c r="HE245" s="15"/>
      <c r="HF245" s="15"/>
      <c r="HG245" s="15"/>
      <c r="HH245" s="15"/>
      <c r="HI245" s="15"/>
      <c r="HJ245" s="15"/>
      <c r="HK245" s="15"/>
      <c r="HN245" s="15"/>
      <c r="HO245" s="15"/>
      <c r="HP245" s="15"/>
      <c r="HQ245" s="15"/>
      <c r="HR245" s="15"/>
      <c r="HS245" s="15"/>
      <c r="HT245" s="15"/>
      <c r="HU245" s="15"/>
      <c r="HX245" s="15"/>
      <c r="HY245" s="15"/>
      <c r="HZ245" s="15"/>
      <c r="IA245" s="15"/>
      <c r="IB245" s="15"/>
      <c r="IC245" s="15"/>
      <c r="ID245" s="15"/>
      <c r="IE245" s="15"/>
      <c r="IH245" s="15"/>
      <c r="II245" s="15"/>
      <c r="IJ245" s="15"/>
      <c r="IK245" s="15"/>
      <c r="IL245" s="15"/>
      <c r="IM245" s="15"/>
      <c r="IN245" s="15"/>
      <c r="IO245" s="15"/>
      <c r="IR245" s="15"/>
      <c r="IS245" s="15"/>
      <c r="IT245" s="15"/>
      <c r="IU245" s="15"/>
      <c r="IV245" s="15"/>
      <c r="IW245" s="15"/>
      <c r="IX245" s="15"/>
      <c r="IY245" s="15"/>
      <c r="JB245" s="15"/>
      <c r="JC245" s="15"/>
      <c r="JD245" s="15"/>
      <c r="JE245" s="15"/>
      <c r="JF245" s="15"/>
      <c r="JG245" s="15"/>
      <c r="JH245" s="15"/>
      <c r="JI245" s="15"/>
      <c r="JL245" s="15"/>
      <c r="JM245" s="15"/>
      <c r="JN245" s="15"/>
      <c r="JO245" s="15"/>
      <c r="JP245" s="15"/>
      <c r="JQ245" s="15"/>
      <c r="JR245" s="15"/>
      <c r="JS245" s="15"/>
      <c r="JV245" s="15"/>
      <c r="JW245" s="15"/>
      <c r="JX245" s="15"/>
      <c r="JY245" s="15"/>
      <c r="JZ245" s="15"/>
      <c r="KA245" s="15"/>
      <c r="KB245" s="15"/>
      <c r="KC245" s="15"/>
      <c r="KF245" s="15"/>
      <c r="KG245" s="15"/>
      <c r="KH245" s="15"/>
      <c r="KI245" s="15"/>
      <c r="KJ245" s="15"/>
      <c r="KK245" s="15"/>
      <c r="KL245" s="15"/>
      <c r="KM245" s="15"/>
      <c r="KP245" s="15"/>
      <c r="KQ245" s="15"/>
      <c r="KR245" s="15"/>
      <c r="KS245" s="15"/>
      <c r="KT245" s="15"/>
      <c r="KU245" s="15"/>
      <c r="KV245" s="15"/>
      <c r="KW245" s="15"/>
      <c r="KZ245" s="15"/>
      <c r="LA245" s="15"/>
    </row>
    <row r="246" spans="4:313" x14ac:dyDescent="0.25">
      <c r="D246" s="15"/>
      <c r="E246" s="15"/>
      <c r="F246" s="15"/>
      <c r="G246" s="15"/>
      <c r="H246" s="15"/>
      <c r="I246" s="15"/>
      <c r="L246" s="15"/>
      <c r="M246" s="15"/>
      <c r="N246" s="15"/>
      <c r="O246" s="15"/>
      <c r="P246" s="15"/>
      <c r="Q246" s="15"/>
      <c r="R246" s="15"/>
      <c r="S246" s="15"/>
      <c r="V246" s="15"/>
      <c r="W246" s="15"/>
      <c r="X246" s="15"/>
      <c r="Y246" s="15"/>
      <c r="Z246" s="15"/>
      <c r="AA246" s="15"/>
      <c r="AB246" s="15"/>
      <c r="AC246" s="15"/>
      <c r="AF246" s="15"/>
      <c r="AG246" s="15"/>
      <c r="AH246" s="15"/>
      <c r="AI246" s="15"/>
      <c r="AJ246" s="15"/>
      <c r="AK246" s="15"/>
      <c r="AL246" s="15"/>
      <c r="AM246" s="15"/>
      <c r="AP246" s="15"/>
      <c r="AQ246" s="15"/>
      <c r="AR246" s="15"/>
      <c r="AS246" s="15"/>
      <c r="AT246" s="15"/>
      <c r="AU246" s="15"/>
      <c r="AV246" s="15"/>
      <c r="AW246" s="15"/>
      <c r="AZ246" s="15"/>
      <c r="BA246" s="15"/>
      <c r="BB246" s="15"/>
      <c r="BC246" s="15"/>
      <c r="BD246" s="15"/>
      <c r="BE246" s="15"/>
      <c r="BF246" s="15"/>
      <c r="BG246" s="15"/>
      <c r="BJ246" s="15"/>
      <c r="BK246" s="15"/>
      <c r="BL246" s="15"/>
      <c r="BM246" s="15"/>
      <c r="BN246" s="15"/>
      <c r="BO246" s="15"/>
      <c r="BP246" s="15"/>
      <c r="BQ246" s="15"/>
      <c r="BT246" s="15"/>
      <c r="BU246" s="15"/>
      <c r="BV246" s="15"/>
      <c r="BW246" s="15"/>
      <c r="BX246" s="15"/>
      <c r="BY246" s="15"/>
      <c r="BZ246" s="15"/>
      <c r="CA246" s="15"/>
      <c r="CD246" s="15"/>
      <c r="CE246" s="15"/>
      <c r="CF246" s="15"/>
      <c r="CG246" s="15"/>
      <c r="CH246" s="15"/>
      <c r="CI246" s="15"/>
      <c r="CJ246" s="15"/>
      <c r="CK246" s="15"/>
      <c r="CN246" s="15"/>
      <c r="CO246" s="15"/>
      <c r="CP246" s="15"/>
      <c r="CQ246" s="15"/>
      <c r="CR246" s="15"/>
      <c r="CS246" s="15"/>
      <c r="CT246" s="15"/>
      <c r="CU246" s="15"/>
      <c r="CX246" s="15"/>
      <c r="CY246" s="15"/>
      <c r="CZ246" s="15"/>
      <c r="DA246" s="15"/>
      <c r="DB246" s="15"/>
      <c r="DC246" s="15"/>
      <c r="DD246" s="15"/>
      <c r="DE246" s="15"/>
      <c r="DH246" s="15"/>
      <c r="DI246" s="15"/>
      <c r="DJ246" s="15"/>
      <c r="DK246" s="15"/>
      <c r="DL246" s="15"/>
      <c r="DM246" s="15"/>
      <c r="DN246" s="15"/>
      <c r="DO246" s="15"/>
      <c r="DR246" s="15"/>
      <c r="DS246" s="15"/>
      <c r="DT246" s="15"/>
      <c r="DU246" s="15"/>
      <c r="DV246" s="15"/>
      <c r="DW246" s="15"/>
      <c r="DX246" s="15"/>
      <c r="DY246" s="15"/>
      <c r="EB246" s="15"/>
      <c r="EC246" s="15"/>
      <c r="ED246" s="15"/>
      <c r="EE246" s="15"/>
      <c r="EF246" s="15"/>
      <c r="EG246" s="15"/>
      <c r="EH246" s="15"/>
      <c r="EI246" s="15"/>
      <c r="EL246" s="15"/>
      <c r="EM246" s="15"/>
      <c r="EN246" s="15"/>
      <c r="EO246" s="15"/>
      <c r="EP246" s="15"/>
      <c r="EQ246" s="15"/>
      <c r="ER246" s="15"/>
      <c r="ES246" s="15"/>
      <c r="EV246" s="15"/>
      <c r="EW246" s="15"/>
      <c r="EX246" s="15"/>
      <c r="EY246" s="15"/>
      <c r="EZ246" s="15"/>
      <c r="FA246" s="15"/>
      <c r="FB246" s="15"/>
      <c r="FC246" s="15"/>
      <c r="FF246" s="15"/>
      <c r="FG246" s="15"/>
      <c r="FH246" s="15"/>
      <c r="FI246" s="15"/>
      <c r="FJ246" s="15"/>
      <c r="FK246" s="15"/>
      <c r="FL246" s="15"/>
      <c r="FM246" s="15"/>
      <c r="FP246" s="15"/>
      <c r="FQ246" s="15"/>
      <c r="FR246" s="15"/>
      <c r="FS246" s="15"/>
      <c r="FT246" s="15"/>
      <c r="FU246" s="15"/>
      <c r="FV246" s="15"/>
      <c r="FW246" s="15"/>
      <c r="FZ246" s="15"/>
      <c r="GA246" s="15"/>
      <c r="GB246" s="15"/>
      <c r="GC246" s="15"/>
      <c r="GD246" s="15"/>
      <c r="GE246" s="15"/>
      <c r="GF246" s="15"/>
      <c r="GG246" s="15"/>
      <c r="GJ246" s="15"/>
      <c r="GK246" s="15"/>
      <c r="GL246" s="15"/>
      <c r="GM246" s="15"/>
      <c r="GN246" s="15"/>
      <c r="GO246" s="15"/>
      <c r="GP246" s="15"/>
      <c r="GQ246" s="15"/>
      <c r="GT246" s="15"/>
      <c r="GU246" s="15"/>
      <c r="GV246" s="15"/>
      <c r="GW246" s="15"/>
      <c r="GX246" s="15"/>
      <c r="GY246" s="15"/>
      <c r="GZ246" s="15"/>
      <c r="HA246" s="15"/>
      <c r="HD246" s="15"/>
      <c r="HE246" s="15"/>
      <c r="HF246" s="15"/>
      <c r="HG246" s="15"/>
      <c r="HH246" s="15"/>
      <c r="HI246" s="15"/>
      <c r="HJ246" s="15"/>
      <c r="HK246" s="15"/>
      <c r="HN246" s="15"/>
      <c r="HO246" s="15"/>
      <c r="HP246" s="15"/>
      <c r="HQ246" s="15"/>
      <c r="HR246" s="15"/>
      <c r="HS246" s="15"/>
      <c r="HT246" s="15"/>
      <c r="HU246" s="15"/>
      <c r="HX246" s="15"/>
      <c r="HY246" s="15"/>
      <c r="HZ246" s="15"/>
      <c r="IA246" s="15"/>
      <c r="IB246" s="15"/>
      <c r="IC246" s="15"/>
      <c r="ID246" s="15"/>
      <c r="IE246" s="15"/>
      <c r="IH246" s="15"/>
      <c r="II246" s="15"/>
      <c r="IJ246" s="15"/>
      <c r="IK246" s="15"/>
      <c r="IL246" s="15"/>
      <c r="IM246" s="15"/>
      <c r="IN246" s="15"/>
      <c r="IO246" s="15"/>
      <c r="IR246" s="15"/>
      <c r="IS246" s="15"/>
      <c r="IT246" s="15"/>
      <c r="IU246" s="15"/>
      <c r="IV246" s="15"/>
      <c r="IW246" s="15"/>
      <c r="IX246" s="15"/>
      <c r="IY246" s="15"/>
      <c r="JB246" s="15"/>
      <c r="JC246" s="15"/>
      <c r="JD246" s="15"/>
      <c r="JE246" s="15"/>
      <c r="JF246" s="15"/>
      <c r="JG246" s="15"/>
      <c r="JH246" s="15"/>
      <c r="JI246" s="15"/>
      <c r="JL246" s="15"/>
      <c r="JM246" s="15"/>
      <c r="JN246" s="15"/>
      <c r="JO246" s="15"/>
      <c r="JP246" s="15"/>
      <c r="JQ246" s="15"/>
      <c r="JR246" s="15"/>
      <c r="JS246" s="15"/>
      <c r="JV246" s="15"/>
      <c r="JW246" s="15"/>
      <c r="JX246" s="15"/>
      <c r="JY246" s="15"/>
      <c r="JZ246" s="15"/>
      <c r="KA246" s="15"/>
      <c r="KB246" s="15"/>
      <c r="KC246" s="15"/>
      <c r="KF246" s="15"/>
      <c r="KG246" s="15"/>
      <c r="KH246" s="15"/>
      <c r="KI246" s="15"/>
      <c r="KJ246" s="15"/>
      <c r="KK246" s="15"/>
      <c r="KL246" s="15"/>
      <c r="KM246" s="15"/>
      <c r="KP246" s="15"/>
      <c r="KQ246" s="15"/>
      <c r="KR246" s="15"/>
      <c r="KS246" s="15"/>
      <c r="KT246" s="15"/>
      <c r="KU246" s="15"/>
      <c r="KV246" s="15"/>
      <c r="KW246" s="15"/>
      <c r="KZ246" s="15"/>
      <c r="LA246" s="15"/>
    </row>
    <row r="247" spans="4:313" x14ac:dyDescent="0.25">
      <c r="D247" s="15"/>
      <c r="E247" s="15"/>
      <c r="F247" s="15"/>
      <c r="G247" s="15"/>
      <c r="H247" s="15"/>
      <c r="I247" s="15"/>
      <c r="L247" s="15"/>
      <c r="M247" s="15"/>
      <c r="N247" s="15"/>
      <c r="O247" s="15"/>
      <c r="P247" s="15"/>
      <c r="Q247" s="15"/>
      <c r="R247" s="15"/>
      <c r="S247" s="15"/>
      <c r="V247" s="15"/>
      <c r="W247" s="15"/>
      <c r="X247" s="15"/>
      <c r="Y247" s="15"/>
      <c r="Z247" s="15"/>
      <c r="AA247" s="15"/>
      <c r="AB247" s="15"/>
      <c r="AC247" s="15"/>
      <c r="AF247" s="15"/>
      <c r="AG247" s="15"/>
      <c r="AH247" s="15"/>
      <c r="AI247" s="15"/>
      <c r="AJ247" s="15"/>
      <c r="AK247" s="15"/>
      <c r="AL247" s="15"/>
      <c r="AM247" s="15"/>
      <c r="AP247" s="15"/>
      <c r="AQ247" s="15"/>
      <c r="AR247" s="15"/>
      <c r="AS247" s="15"/>
      <c r="AT247" s="15"/>
      <c r="AU247" s="15"/>
      <c r="AV247" s="15"/>
      <c r="AW247" s="15"/>
      <c r="AZ247" s="15"/>
      <c r="BA247" s="15"/>
      <c r="BB247" s="15"/>
      <c r="BC247" s="15"/>
      <c r="BD247" s="15"/>
      <c r="BE247" s="15"/>
      <c r="BF247" s="15"/>
      <c r="BG247" s="15"/>
      <c r="BJ247" s="15"/>
      <c r="BK247" s="15"/>
      <c r="BL247" s="15"/>
      <c r="BM247" s="15"/>
      <c r="BN247" s="15"/>
      <c r="BO247" s="15"/>
      <c r="BP247" s="15"/>
      <c r="BQ247" s="15"/>
      <c r="BT247" s="15"/>
      <c r="BU247" s="15"/>
      <c r="BV247" s="15"/>
      <c r="BW247" s="15"/>
      <c r="BX247" s="15"/>
      <c r="BY247" s="15"/>
      <c r="BZ247" s="15"/>
      <c r="CA247" s="15"/>
      <c r="CD247" s="15"/>
      <c r="CE247" s="15"/>
      <c r="CF247" s="15"/>
      <c r="CG247" s="15"/>
      <c r="CH247" s="15"/>
      <c r="CI247" s="15"/>
      <c r="CJ247" s="15"/>
      <c r="CK247" s="15"/>
      <c r="CN247" s="15"/>
      <c r="CO247" s="15"/>
      <c r="CP247" s="15"/>
      <c r="CQ247" s="15"/>
      <c r="CR247" s="15"/>
      <c r="CS247" s="15"/>
      <c r="CT247" s="15"/>
      <c r="CU247" s="15"/>
      <c r="CX247" s="15"/>
      <c r="CY247" s="15"/>
      <c r="CZ247" s="15"/>
      <c r="DA247" s="15"/>
      <c r="DB247" s="15"/>
      <c r="DC247" s="15"/>
      <c r="DD247" s="15"/>
      <c r="DE247" s="15"/>
      <c r="DH247" s="15"/>
      <c r="DI247" s="15"/>
      <c r="DJ247" s="15"/>
      <c r="DK247" s="15"/>
      <c r="DL247" s="15"/>
      <c r="DM247" s="15"/>
      <c r="DN247" s="15"/>
      <c r="DO247" s="15"/>
      <c r="DR247" s="15"/>
      <c r="DS247" s="15"/>
      <c r="DT247" s="15"/>
      <c r="DU247" s="15"/>
      <c r="DV247" s="15"/>
      <c r="DW247" s="15"/>
      <c r="DX247" s="15"/>
      <c r="DY247" s="15"/>
      <c r="EB247" s="15"/>
      <c r="EC247" s="15"/>
      <c r="ED247" s="15"/>
      <c r="EE247" s="15"/>
      <c r="EF247" s="15"/>
      <c r="EG247" s="15"/>
      <c r="EH247" s="15"/>
      <c r="EI247" s="15"/>
      <c r="EL247" s="15"/>
      <c r="EM247" s="15"/>
      <c r="EN247" s="15"/>
      <c r="EO247" s="15"/>
      <c r="EP247" s="15"/>
      <c r="EQ247" s="15"/>
      <c r="ER247" s="15"/>
      <c r="ES247" s="15"/>
      <c r="EV247" s="15"/>
      <c r="EW247" s="15"/>
      <c r="EX247" s="15"/>
      <c r="EY247" s="15"/>
      <c r="EZ247" s="15"/>
      <c r="FA247" s="15"/>
      <c r="FB247" s="15"/>
      <c r="FC247" s="15"/>
      <c r="FF247" s="15"/>
      <c r="FG247" s="15"/>
      <c r="FH247" s="15"/>
      <c r="FI247" s="15"/>
      <c r="FJ247" s="15"/>
      <c r="FK247" s="15"/>
      <c r="FL247" s="15"/>
      <c r="FM247" s="15"/>
      <c r="FP247" s="15"/>
      <c r="FQ247" s="15"/>
      <c r="FR247" s="15"/>
      <c r="FS247" s="15"/>
      <c r="FT247" s="15"/>
      <c r="FU247" s="15"/>
      <c r="FV247" s="15"/>
      <c r="FW247" s="15"/>
      <c r="FZ247" s="15"/>
      <c r="GA247" s="15"/>
      <c r="GB247" s="15"/>
      <c r="GC247" s="15"/>
      <c r="GD247" s="15"/>
      <c r="GE247" s="15"/>
      <c r="GF247" s="15"/>
      <c r="GG247" s="15"/>
      <c r="GJ247" s="15"/>
      <c r="GK247" s="15"/>
      <c r="GL247" s="15"/>
      <c r="GM247" s="15"/>
      <c r="GN247" s="15"/>
      <c r="GO247" s="15"/>
      <c r="GP247" s="15"/>
      <c r="GQ247" s="15"/>
      <c r="GT247" s="15"/>
      <c r="GU247" s="15"/>
      <c r="GV247" s="15"/>
      <c r="GW247" s="15"/>
      <c r="GX247" s="15"/>
      <c r="GY247" s="15"/>
      <c r="GZ247" s="15"/>
      <c r="HA247" s="15"/>
      <c r="HD247" s="15"/>
      <c r="HE247" s="15"/>
      <c r="HF247" s="15"/>
      <c r="HG247" s="15"/>
      <c r="HH247" s="15"/>
      <c r="HI247" s="15"/>
      <c r="HJ247" s="15"/>
      <c r="HK247" s="15"/>
      <c r="HN247" s="15"/>
      <c r="HO247" s="15"/>
      <c r="HP247" s="15"/>
      <c r="HQ247" s="15"/>
      <c r="HR247" s="15"/>
      <c r="HS247" s="15"/>
      <c r="HT247" s="15"/>
      <c r="HU247" s="15"/>
      <c r="HX247" s="15"/>
      <c r="HY247" s="15"/>
      <c r="HZ247" s="15"/>
      <c r="IA247" s="15"/>
      <c r="IB247" s="15"/>
      <c r="IC247" s="15"/>
      <c r="ID247" s="15"/>
      <c r="IE247" s="15"/>
      <c r="IH247" s="15"/>
      <c r="II247" s="15"/>
      <c r="IJ247" s="15"/>
      <c r="IK247" s="15"/>
      <c r="IL247" s="15"/>
      <c r="IM247" s="15"/>
      <c r="IN247" s="15"/>
      <c r="IO247" s="15"/>
      <c r="IR247" s="15"/>
      <c r="IS247" s="15"/>
      <c r="IT247" s="15"/>
      <c r="IU247" s="15"/>
      <c r="IV247" s="15"/>
      <c r="IW247" s="15"/>
      <c r="IX247" s="15"/>
      <c r="IY247" s="15"/>
      <c r="JB247" s="15"/>
      <c r="JC247" s="15"/>
      <c r="JD247" s="15"/>
      <c r="JE247" s="15"/>
      <c r="JF247" s="15"/>
      <c r="JG247" s="15"/>
      <c r="JH247" s="15"/>
      <c r="JI247" s="15"/>
      <c r="JL247" s="15"/>
      <c r="JM247" s="15"/>
      <c r="JN247" s="15"/>
      <c r="JO247" s="15"/>
      <c r="JP247" s="15"/>
      <c r="JQ247" s="15"/>
      <c r="JR247" s="15"/>
      <c r="JS247" s="15"/>
      <c r="JV247" s="15"/>
      <c r="JW247" s="15"/>
      <c r="JX247" s="15"/>
      <c r="JY247" s="15"/>
      <c r="JZ247" s="15"/>
      <c r="KA247" s="15"/>
      <c r="KB247" s="15"/>
      <c r="KC247" s="15"/>
      <c r="KF247" s="15"/>
      <c r="KG247" s="15"/>
      <c r="KH247" s="15"/>
      <c r="KI247" s="15"/>
      <c r="KJ247" s="15"/>
      <c r="KK247" s="15"/>
      <c r="KL247" s="15"/>
      <c r="KM247" s="15"/>
      <c r="KP247" s="15"/>
      <c r="KQ247" s="15"/>
      <c r="KR247" s="15"/>
      <c r="KS247" s="15"/>
      <c r="KT247" s="15"/>
      <c r="KU247" s="15"/>
      <c r="KV247" s="15"/>
      <c r="KW247" s="15"/>
      <c r="KZ247" s="15"/>
      <c r="LA247" s="15"/>
    </row>
    <row r="248" spans="4:313" x14ac:dyDescent="0.25">
      <c r="D248" s="15"/>
      <c r="E248" s="15"/>
      <c r="F248" s="15"/>
      <c r="G248" s="15"/>
      <c r="H248" s="15"/>
      <c r="I248" s="15"/>
      <c r="L248" s="15"/>
      <c r="M248" s="15"/>
      <c r="N248" s="15"/>
      <c r="O248" s="15"/>
      <c r="P248" s="15"/>
      <c r="Q248" s="15"/>
      <c r="R248" s="15"/>
      <c r="S248" s="15"/>
      <c r="V248" s="15"/>
      <c r="W248" s="15"/>
      <c r="X248" s="15"/>
      <c r="Y248" s="15"/>
      <c r="Z248" s="15"/>
      <c r="AA248" s="15"/>
      <c r="AB248" s="15"/>
      <c r="AC248" s="15"/>
      <c r="AF248" s="15"/>
      <c r="AG248" s="15"/>
      <c r="AH248" s="15"/>
      <c r="AI248" s="15"/>
      <c r="AJ248" s="15"/>
      <c r="AK248" s="15"/>
      <c r="AL248" s="15"/>
      <c r="AM248" s="15"/>
      <c r="AP248" s="15"/>
      <c r="AQ248" s="15"/>
      <c r="AR248" s="15"/>
      <c r="AS248" s="15"/>
      <c r="AT248" s="15"/>
      <c r="AU248" s="15"/>
      <c r="AV248" s="15"/>
      <c r="AW248" s="15"/>
      <c r="AZ248" s="15"/>
      <c r="BA248" s="15"/>
      <c r="BB248" s="15"/>
      <c r="BC248" s="15"/>
      <c r="BD248" s="15"/>
      <c r="BE248" s="15"/>
      <c r="BF248" s="15"/>
      <c r="BG248" s="15"/>
      <c r="BJ248" s="15"/>
      <c r="BK248" s="15"/>
      <c r="BL248" s="15"/>
      <c r="BM248" s="15"/>
      <c r="BN248" s="15"/>
      <c r="BO248" s="15"/>
      <c r="BP248" s="15"/>
      <c r="BQ248" s="15"/>
      <c r="BT248" s="15"/>
      <c r="BU248" s="15"/>
      <c r="BV248" s="15"/>
      <c r="BW248" s="15"/>
      <c r="BX248" s="15"/>
      <c r="BY248" s="15"/>
      <c r="BZ248" s="15"/>
      <c r="CA248" s="15"/>
      <c r="CD248" s="15"/>
      <c r="CE248" s="15"/>
      <c r="CF248" s="15"/>
      <c r="CG248" s="15"/>
      <c r="CH248" s="15"/>
      <c r="CI248" s="15"/>
      <c r="CJ248" s="15"/>
      <c r="CK248" s="15"/>
      <c r="CN248" s="15"/>
      <c r="CO248" s="15"/>
      <c r="CP248" s="15"/>
      <c r="CQ248" s="15"/>
      <c r="CR248" s="15"/>
      <c r="CS248" s="15"/>
      <c r="CT248" s="15"/>
      <c r="CU248" s="15"/>
      <c r="CX248" s="15"/>
      <c r="CY248" s="15"/>
      <c r="CZ248" s="15"/>
      <c r="DA248" s="15"/>
      <c r="DB248" s="15"/>
      <c r="DC248" s="15"/>
      <c r="DD248" s="15"/>
      <c r="DE248" s="15"/>
      <c r="DH248" s="15"/>
      <c r="DI248" s="15"/>
      <c r="DJ248" s="15"/>
      <c r="DK248" s="15"/>
      <c r="DL248" s="15"/>
      <c r="DM248" s="15"/>
      <c r="DN248" s="15"/>
      <c r="DO248" s="15"/>
      <c r="DR248" s="15"/>
      <c r="DS248" s="15"/>
      <c r="DT248" s="15"/>
      <c r="DU248" s="15"/>
      <c r="DV248" s="15"/>
      <c r="DW248" s="15"/>
      <c r="DX248" s="15"/>
      <c r="DY248" s="15"/>
      <c r="EB248" s="15"/>
      <c r="EC248" s="15"/>
      <c r="ED248" s="15"/>
      <c r="EE248" s="15"/>
      <c r="EF248" s="15"/>
      <c r="EG248" s="15"/>
      <c r="EH248" s="15"/>
      <c r="EI248" s="15"/>
      <c r="EL248" s="15"/>
      <c r="EM248" s="15"/>
      <c r="EN248" s="15"/>
      <c r="EO248" s="15"/>
      <c r="EP248" s="15"/>
      <c r="EQ248" s="15"/>
      <c r="ER248" s="15"/>
      <c r="ES248" s="15"/>
      <c r="EV248" s="15"/>
      <c r="EW248" s="15"/>
      <c r="EX248" s="15"/>
      <c r="EY248" s="15"/>
      <c r="EZ248" s="15"/>
      <c r="FA248" s="15"/>
      <c r="FB248" s="15"/>
      <c r="FC248" s="15"/>
      <c r="FF248" s="15"/>
      <c r="FG248" s="15"/>
      <c r="FH248" s="15"/>
      <c r="FI248" s="15"/>
      <c r="FJ248" s="15"/>
      <c r="FK248" s="15"/>
      <c r="FL248" s="15"/>
      <c r="FM248" s="15"/>
      <c r="FP248" s="15"/>
      <c r="FQ248" s="15"/>
      <c r="FR248" s="15"/>
      <c r="FS248" s="15"/>
      <c r="FT248" s="15"/>
      <c r="FU248" s="15"/>
      <c r="FV248" s="15"/>
      <c r="FW248" s="15"/>
      <c r="FZ248" s="15"/>
      <c r="GA248" s="15"/>
      <c r="GB248" s="15"/>
      <c r="GC248" s="15"/>
      <c r="GD248" s="15"/>
      <c r="GE248" s="15"/>
      <c r="GF248" s="15"/>
      <c r="GG248" s="15"/>
      <c r="GJ248" s="15"/>
      <c r="GK248" s="15"/>
      <c r="GL248" s="15"/>
      <c r="GM248" s="15"/>
      <c r="GN248" s="15"/>
      <c r="GO248" s="15"/>
      <c r="GP248" s="15"/>
      <c r="GQ248" s="15"/>
      <c r="GT248" s="15"/>
      <c r="GU248" s="15"/>
      <c r="GV248" s="15"/>
      <c r="GW248" s="15"/>
      <c r="GX248" s="15"/>
      <c r="GY248" s="15"/>
      <c r="GZ248" s="15"/>
      <c r="HA248" s="15"/>
      <c r="HD248" s="15"/>
      <c r="HE248" s="15"/>
      <c r="HF248" s="15"/>
      <c r="HG248" s="15"/>
      <c r="HH248" s="15"/>
      <c r="HI248" s="15"/>
      <c r="HJ248" s="15"/>
      <c r="HK248" s="15"/>
      <c r="HN248" s="15"/>
      <c r="HO248" s="15"/>
      <c r="HP248" s="15"/>
      <c r="HQ248" s="15"/>
      <c r="HR248" s="15"/>
      <c r="HS248" s="15"/>
      <c r="HT248" s="15"/>
      <c r="HU248" s="15"/>
      <c r="HX248" s="15"/>
      <c r="HY248" s="15"/>
      <c r="HZ248" s="15"/>
      <c r="IA248" s="15"/>
      <c r="IB248" s="15"/>
      <c r="IC248" s="15"/>
      <c r="ID248" s="15"/>
      <c r="IE248" s="15"/>
      <c r="IH248" s="15"/>
      <c r="II248" s="15"/>
      <c r="IJ248" s="15"/>
      <c r="IK248" s="15"/>
      <c r="IL248" s="15"/>
      <c r="IM248" s="15"/>
      <c r="IN248" s="15"/>
      <c r="IO248" s="15"/>
      <c r="IR248" s="15"/>
      <c r="IS248" s="15"/>
      <c r="IT248" s="15"/>
      <c r="IU248" s="15"/>
      <c r="IV248" s="15"/>
      <c r="IW248" s="15"/>
      <c r="IX248" s="15"/>
      <c r="IY248" s="15"/>
      <c r="JB248" s="15"/>
      <c r="JC248" s="15"/>
      <c r="JD248" s="15"/>
      <c r="JE248" s="15"/>
      <c r="JF248" s="15"/>
      <c r="JG248" s="15"/>
      <c r="JH248" s="15"/>
      <c r="JI248" s="15"/>
      <c r="JL248" s="15"/>
      <c r="JM248" s="15"/>
      <c r="JN248" s="15"/>
      <c r="JO248" s="15"/>
      <c r="JP248" s="15"/>
      <c r="JQ248" s="15"/>
      <c r="JR248" s="15"/>
      <c r="JS248" s="15"/>
      <c r="JV248" s="15"/>
      <c r="JW248" s="15"/>
      <c r="JX248" s="15"/>
      <c r="JY248" s="15"/>
      <c r="JZ248" s="15"/>
      <c r="KA248" s="15"/>
      <c r="KB248" s="15"/>
      <c r="KC248" s="15"/>
      <c r="KF248" s="15"/>
      <c r="KG248" s="15"/>
      <c r="KH248" s="15"/>
      <c r="KI248" s="15"/>
      <c r="KJ248" s="15"/>
      <c r="KK248" s="15"/>
      <c r="KL248" s="15"/>
      <c r="KM248" s="15"/>
      <c r="KP248" s="15"/>
      <c r="KQ248" s="15"/>
      <c r="KR248" s="15"/>
      <c r="KS248" s="15"/>
      <c r="KT248" s="15"/>
      <c r="KU248" s="15"/>
      <c r="KV248" s="15"/>
      <c r="KW248" s="15"/>
      <c r="KZ248" s="15"/>
      <c r="LA248" s="15"/>
    </row>
    <row r="249" spans="4:313" x14ac:dyDescent="0.25">
      <c r="D249" s="15"/>
      <c r="E249" s="15"/>
      <c r="F249" s="15"/>
      <c r="G249" s="15"/>
      <c r="H249" s="15"/>
      <c r="I249" s="15"/>
      <c r="L249" s="15"/>
      <c r="M249" s="15"/>
      <c r="N249" s="15"/>
      <c r="O249" s="15"/>
      <c r="P249" s="15"/>
      <c r="Q249" s="15"/>
      <c r="R249" s="15"/>
      <c r="S249" s="15"/>
      <c r="V249" s="15"/>
      <c r="W249" s="15"/>
      <c r="X249" s="15"/>
      <c r="Y249" s="15"/>
      <c r="Z249" s="15"/>
      <c r="AA249" s="15"/>
      <c r="AB249" s="15"/>
      <c r="AC249" s="15"/>
      <c r="AF249" s="15"/>
      <c r="AG249" s="15"/>
      <c r="AH249" s="15"/>
      <c r="AI249" s="15"/>
      <c r="AJ249" s="15"/>
      <c r="AK249" s="15"/>
      <c r="AL249" s="15"/>
      <c r="AM249" s="15"/>
      <c r="AP249" s="15"/>
      <c r="AQ249" s="15"/>
      <c r="AR249" s="15"/>
      <c r="AS249" s="15"/>
      <c r="AT249" s="15"/>
      <c r="AU249" s="15"/>
      <c r="AV249" s="15"/>
      <c r="AW249" s="15"/>
      <c r="AZ249" s="15"/>
      <c r="BA249" s="15"/>
      <c r="BB249" s="15"/>
      <c r="BC249" s="15"/>
      <c r="BD249" s="15"/>
      <c r="BE249" s="15"/>
      <c r="BF249" s="15"/>
      <c r="BG249" s="15"/>
      <c r="BJ249" s="15"/>
      <c r="BK249" s="15"/>
      <c r="BL249" s="15"/>
      <c r="BM249" s="15"/>
      <c r="BN249" s="15"/>
      <c r="BO249" s="15"/>
      <c r="BP249" s="15"/>
      <c r="BQ249" s="15"/>
      <c r="BT249" s="15"/>
      <c r="BU249" s="15"/>
      <c r="BV249" s="15"/>
      <c r="BW249" s="15"/>
      <c r="BX249" s="15"/>
      <c r="BY249" s="15"/>
      <c r="BZ249" s="15"/>
      <c r="CA249" s="15"/>
      <c r="CD249" s="15"/>
      <c r="CE249" s="15"/>
      <c r="CF249" s="15"/>
      <c r="CG249" s="15"/>
      <c r="CH249" s="15"/>
      <c r="CI249" s="15"/>
      <c r="CJ249" s="15"/>
      <c r="CK249" s="15"/>
      <c r="CN249" s="15"/>
      <c r="CO249" s="15"/>
      <c r="CP249" s="15"/>
      <c r="CQ249" s="15"/>
      <c r="CR249" s="15"/>
      <c r="CS249" s="15"/>
      <c r="CT249" s="15"/>
      <c r="CU249" s="15"/>
      <c r="CX249" s="15"/>
      <c r="CY249" s="15"/>
      <c r="CZ249" s="15"/>
      <c r="DA249" s="15"/>
      <c r="DB249" s="15"/>
      <c r="DC249" s="15"/>
      <c r="DD249" s="15"/>
      <c r="DE249" s="15"/>
      <c r="DH249" s="15"/>
      <c r="DI249" s="15"/>
      <c r="DJ249" s="15"/>
      <c r="DK249" s="15"/>
      <c r="DL249" s="15"/>
      <c r="DM249" s="15"/>
      <c r="DN249" s="15"/>
      <c r="DO249" s="15"/>
      <c r="DR249" s="15"/>
      <c r="DS249" s="15"/>
      <c r="DT249" s="15"/>
      <c r="DU249" s="15"/>
      <c r="DV249" s="15"/>
      <c r="DW249" s="15"/>
      <c r="DX249" s="15"/>
      <c r="DY249" s="15"/>
      <c r="EB249" s="15"/>
      <c r="EC249" s="15"/>
      <c r="ED249" s="15"/>
      <c r="EE249" s="15"/>
      <c r="EF249" s="15"/>
      <c r="EG249" s="15"/>
      <c r="EH249" s="15"/>
      <c r="EI249" s="15"/>
      <c r="EL249" s="15"/>
      <c r="EM249" s="15"/>
      <c r="EN249" s="15"/>
      <c r="EO249" s="15"/>
      <c r="EP249" s="15"/>
      <c r="EQ249" s="15"/>
      <c r="ER249" s="15"/>
      <c r="ES249" s="15"/>
      <c r="EV249" s="15"/>
      <c r="EW249" s="15"/>
      <c r="EX249" s="15"/>
      <c r="EY249" s="15"/>
      <c r="EZ249" s="15"/>
      <c r="FA249" s="15"/>
      <c r="FB249" s="15"/>
      <c r="FC249" s="15"/>
      <c r="FF249" s="15"/>
      <c r="FG249" s="15"/>
      <c r="FH249" s="15"/>
      <c r="FI249" s="15"/>
      <c r="FJ249" s="15"/>
      <c r="FK249" s="15"/>
      <c r="FL249" s="15"/>
      <c r="FM249" s="15"/>
      <c r="FP249" s="15"/>
      <c r="FQ249" s="15"/>
      <c r="FR249" s="15"/>
      <c r="FS249" s="15"/>
      <c r="FT249" s="15"/>
      <c r="FU249" s="15"/>
      <c r="FV249" s="15"/>
      <c r="FW249" s="15"/>
      <c r="FZ249" s="15"/>
      <c r="GA249" s="15"/>
      <c r="GB249" s="15"/>
      <c r="GC249" s="15"/>
      <c r="GD249" s="15"/>
      <c r="GE249" s="15"/>
      <c r="GF249" s="15"/>
      <c r="GG249" s="15"/>
      <c r="GJ249" s="15"/>
      <c r="GK249" s="15"/>
      <c r="GL249" s="15"/>
      <c r="GM249" s="15"/>
      <c r="GN249" s="15"/>
      <c r="GO249" s="15"/>
      <c r="GP249" s="15"/>
      <c r="GQ249" s="15"/>
      <c r="GT249" s="15"/>
      <c r="GU249" s="15"/>
      <c r="GV249" s="15"/>
      <c r="GW249" s="15"/>
      <c r="GX249" s="15"/>
      <c r="GY249" s="15"/>
      <c r="GZ249" s="15"/>
      <c r="HA249" s="15"/>
      <c r="HD249" s="15"/>
      <c r="HE249" s="15"/>
      <c r="HF249" s="15"/>
      <c r="HG249" s="15"/>
      <c r="HH249" s="15"/>
      <c r="HI249" s="15"/>
      <c r="HJ249" s="15"/>
      <c r="HK249" s="15"/>
      <c r="HN249" s="15"/>
      <c r="HO249" s="15"/>
      <c r="HP249" s="15"/>
      <c r="HQ249" s="15"/>
      <c r="HR249" s="15"/>
      <c r="HS249" s="15"/>
      <c r="HT249" s="15"/>
      <c r="HU249" s="15"/>
      <c r="HX249" s="15"/>
      <c r="HY249" s="15"/>
      <c r="HZ249" s="15"/>
      <c r="IA249" s="15"/>
      <c r="IB249" s="15"/>
      <c r="IC249" s="15"/>
      <c r="ID249" s="15"/>
      <c r="IE249" s="15"/>
      <c r="IH249" s="15"/>
      <c r="II249" s="15"/>
      <c r="IJ249" s="15"/>
      <c r="IK249" s="15"/>
      <c r="IL249" s="15"/>
      <c r="IM249" s="15"/>
      <c r="IN249" s="15"/>
      <c r="IO249" s="15"/>
      <c r="IR249" s="15"/>
      <c r="IS249" s="15"/>
      <c r="IT249" s="15"/>
      <c r="IU249" s="15"/>
      <c r="IV249" s="15"/>
      <c r="IW249" s="15"/>
      <c r="IX249" s="15"/>
      <c r="IY249" s="15"/>
      <c r="JB249" s="15"/>
      <c r="JC249" s="15"/>
      <c r="JD249" s="15"/>
      <c r="JE249" s="15"/>
      <c r="JF249" s="15"/>
      <c r="JG249" s="15"/>
      <c r="JH249" s="15"/>
      <c r="JI249" s="15"/>
      <c r="JL249" s="15"/>
      <c r="JM249" s="15"/>
      <c r="JN249" s="15"/>
      <c r="JO249" s="15"/>
      <c r="JP249" s="15"/>
      <c r="JQ249" s="15"/>
      <c r="JR249" s="15"/>
      <c r="JS249" s="15"/>
      <c r="JV249" s="15"/>
      <c r="JW249" s="15"/>
      <c r="JX249" s="15"/>
      <c r="JY249" s="15"/>
      <c r="JZ249" s="15"/>
      <c r="KA249" s="15"/>
      <c r="KB249" s="15"/>
      <c r="KC249" s="15"/>
      <c r="KF249" s="15"/>
      <c r="KG249" s="15"/>
      <c r="KH249" s="15"/>
      <c r="KI249" s="15"/>
      <c r="KJ249" s="15"/>
      <c r="KK249" s="15"/>
      <c r="KL249" s="15"/>
      <c r="KM249" s="15"/>
      <c r="KP249" s="15"/>
      <c r="KQ249" s="15"/>
      <c r="KR249" s="15"/>
      <c r="KS249" s="15"/>
      <c r="KT249" s="15"/>
      <c r="KU249" s="15"/>
      <c r="KV249" s="15"/>
      <c r="KW249" s="15"/>
      <c r="KZ249" s="15"/>
      <c r="LA249" s="15"/>
    </row>
    <row r="250" spans="4:313" x14ac:dyDescent="0.25">
      <c r="D250" s="15"/>
      <c r="E250" s="15"/>
      <c r="F250" s="15"/>
      <c r="G250" s="15"/>
      <c r="H250" s="15"/>
      <c r="I250" s="15"/>
      <c r="L250" s="15"/>
      <c r="M250" s="15"/>
      <c r="N250" s="15"/>
      <c r="O250" s="15"/>
      <c r="P250" s="15"/>
      <c r="Q250" s="15"/>
      <c r="R250" s="15"/>
      <c r="S250" s="15"/>
      <c r="V250" s="15"/>
      <c r="W250" s="15"/>
      <c r="X250" s="15"/>
      <c r="Y250" s="15"/>
      <c r="Z250" s="15"/>
      <c r="AA250" s="15"/>
      <c r="AB250" s="15"/>
      <c r="AC250" s="15"/>
      <c r="AF250" s="15"/>
      <c r="AG250" s="15"/>
      <c r="AH250" s="15"/>
      <c r="AI250" s="15"/>
      <c r="AJ250" s="15"/>
      <c r="AK250" s="15"/>
      <c r="AL250" s="15"/>
      <c r="AM250" s="15"/>
      <c r="AP250" s="15"/>
      <c r="AQ250" s="15"/>
      <c r="AR250" s="15"/>
      <c r="AS250" s="15"/>
      <c r="AT250" s="15"/>
      <c r="AU250" s="15"/>
      <c r="AV250" s="15"/>
      <c r="AW250" s="15"/>
      <c r="AZ250" s="15"/>
      <c r="BA250" s="15"/>
      <c r="BB250" s="15"/>
      <c r="BC250" s="15"/>
      <c r="BD250" s="15"/>
      <c r="BE250" s="15"/>
      <c r="BF250" s="15"/>
      <c r="BG250" s="15"/>
      <c r="BJ250" s="15"/>
      <c r="BK250" s="15"/>
      <c r="BL250" s="15"/>
      <c r="BM250" s="15"/>
      <c r="BN250" s="15"/>
      <c r="BO250" s="15"/>
      <c r="BP250" s="15"/>
      <c r="BQ250" s="15"/>
      <c r="BT250" s="15"/>
      <c r="BU250" s="15"/>
      <c r="BV250" s="15"/>
      <c r="BW250" s="15"/>
      <c r="BX250" s="15"/>
      <c r="BY250" s="15"/>
      <c r="BZ250" s="15"/>
      <c r="CA250" s="15"/>
      <c r="CD250" s="15"/>
      <c r="CE250" s="15"/>
      <c r="CF250" s="15"/>
      <c r="CG250" s="15"/>
      <c r="CH250" s="15"/>
      <c r="CI250" s="15"/>
      <c r="CJ250" s="15"/>
      <c r="CK250" s="15"/>
      <c r="CN250" s="15"/>
      <c r="CO250" s="15"/>
      <c r="CP250" s="15"/>
      <c r="CQ250" s="15"/>
      <c r="CR250" s="15"/>
      <c r="CS250" s="15"/>
      <c r="CT250" s="15"/>
      <c r="CU250" s="15"/>
      <c r="CX250" s="15"/>
      <c r="CY250" s="15"/>
      <c r="CZ250" s="15"/>
      <c r="DA250" s="15"/>
      <c r="DB250" s="15"/>
      <c r="DC250" s="15"/>
      <c r="DD250" s="15"/>
      <c r="DE250" s="15"/>
      <c r="DH250" s="15"/>
      <c r="DI250" s="15"/>
      <c r="DJ250" s="15"/>
      <c r="DK250" s="15"/>
      <c r="DL250" s="15"/>
      <c r="DM250" s="15"/>
      <c r="DN250" s="15"/>
      <c r="DO250" s="15"/>
      <c r="DR250" s="15"/>
      <c r="DS250" s="15"/>
      <c r="DT250" s="15"/>
      <c r="DU250" s="15"/>
      <c r="DV250" s="15"/>
      <c r="DW250" s="15"/>
      <c r="DX250" s="15"/>
      <c r="DY250" s="15"/>
      <c r="EB250" s="15"/>
      <c r="EC250" s="15"/>
      <c r="ED250" s="15"/>
      <c r="EE250" s="15"/>
      <c r="EF250" s="15"/>
      <c r="EG250" s="15"/>
      <c r="EH250" s="15"/>
      <c r="EI250" s="15"/>
      <c r="EL250" s="15"/>
      <c r="EM250" s="15"/>
      <c r="EN250" s="15"/>
      <c r="EO250" s="15"/>
      <c r="EP250" s="15"/>
      <c r="EQ250" s="15"/>
      <c r="ER250" s="15"/>
      <c r="ES250" s="15"/>
      <c r="EV250" s="15"/>
      <c r="EW250" s="15"/>
      <c r="EX250" s="15"/>
      <c r="EY250" s="15"/>
      <c r="EZ250" s="15"/>
      <c r="FA250" s="15"/>
      <c r="FB250" s="15"/>
      <c r="FC250" s="15"/>
      <c r="FF250" s="15"/>
      <c r="FG250" s="15"/>
      <c r="FH250" s="15"/>
      <c r="FI250" s="15"/>
      <c r="FJ250" s="15"/>
      <c r="FK250" s="15"/>
      <c r="FL250" s="15"/>
      <c r="FM250" s="15"/>
      <c r="FP250" s="15"/>
      <c r="FQ250" s="15"/>
      <c r="FR250" s="15"/>
      <c r="FS250" s="15"/>
      <c r="FT250" s="15"/>
      <c r="FU250" s="15"/>
      <c r="FV250" s="15"/>
      <c r="FW250" s="15"/>
      <c r="FZ250" s="15"/>
      <c r="GA250" s="15"/>
      <c r="GB250" s="15"/>
      <c r="GC250" s="15"/>
      <c r="GD250" s="15"/>
      <c r="GE250" s="15"/>
      <c r="GF250" s="15"/>
      <c r="GG250" s="15"/>
      <c r="GJ250" s="15"/>
      <c r="GK250" s="15"/>
      <c r="GL250" s="15"/>
      <c r="GM250" s="15"/>
      <c r="GN250" s="15"/>
      <c r="GO250" s="15"/>
      <c r="GP250" s="15"/>
      <c r="GQ250" s="15"/>
      <c r="GT250" s="15"/>
      <c r="GU250" s="15"/>
      <c r="GV250" s="15"/>
      <c r="GW250" s="15"/>
      <c r="GX250" s="15"/>
      <c r="GY250" s="15"/>
      <c r="GZ250" s="15"/>
      <c r="HA250" s="15"/>
      <c r="HD250" s="15"/>
      <c r="HE250" s="15"/>
      <c r="HF250" s="15"/>
      <c r="HG250" s="15"/>
      <c r="HH250" s="15"/>
      <c r="HI250" s="15"/>
      <c r="HJ250" s="15"/>
      <c r="HK250" s="15"/>
      <c r="HN250" s="15"/>
      <c r="HO250" s="15"/>
      <c r="HP250" s="15"/>
      <c r="HQ250" s="15"/>
      <c r="HR250" s="15"/>
      <c r="HS250" s="15"/>
      <c r="HT250" s="15"/>
      <c r="HU250" s="15"/>
      <c r="HX250" s="15"/>
      <c r="HY250" s="15"/>
      <c r="HZ250" s="15"/>
      <c r="IA250" s="15"/>
      <c r="IB250" s="15"/>
      <c r="IC250" s="15"/>
      <c r="ID250" s="15"/>
      <c r="IE250" s="15"/>
      <c r="IH250" s="15"/>
      <c r="II250" s="15"/>
      <c r="IJ250" s="15"/>
      <c r="IK250" s="15"/>
      <c r="IL250" s="15"/>
      <c r="IM250" s="15"/>
      <c r="IN250" s="15"/>
      <c r="IO250" s="15"/>
      <c r="IR250" s="15"/>
      <c r="IS250" s="15"/>
      <c r="IT250" s="15"/>
      <c r="IU250" s="15"/>
      <c r="IV250" s="15"/>
      <c r="IW250" s="15"/>
      <c r="IX250" s="15"/>
      <c r="IY250" s="15"/>
      <c r="JB250" s="15"/>
      <c r="JC250" s="15"/>
      <c r="JD250" s="15"/>
      <c r="JE250" s="15"/>
      <c r="JF250" s="15"/>
      <c r="JG250" s="15"/>
      <c r="JH250" s="15"/>
      <c r="JI250" s="15"/>
      <c r="JL250" s="15"/>
      <c r="JM250" s="15"/>
      <c r="JN250" s="15"/>
      <c r="JO250" s="15"/>
      <c r="JP250" s="15"/>
      <c r="JQ250" s="15"/>
      <c r="JR250" s="15"/>
      <c r="JS250" s="15"/>
      <c r="JV250" s="15"/>
      <c r="JW250" s="15"/>
      <c r="JX250" s="15"/>
      <c r="JY250" s="15"/>
      <c r="JZ250" s="15"/>
      <c r="KA250" s="15"/>
      <c r="KB250" s="15"/>
      <c r="KC250" s="15"/>
      <c r="KF250" s="15"/>
      <c r="KG250" s="15"/>
      <c r="KH250" s="15"/>
      <c r="KI250" s="15"/>
      <c r="KJ250" s="15"/>
      <c r="KK250" s="15"/>
      <c r="KL250" s="15"/>
      <c r="KM250" s="15"/>
      <c r="KP250" s="15"/>
      <c r="KQ250" s="15"/>
      <c r="KR250" s="15"/>
      <c r="KS250" s="15"/>
      <c r="KT250" s="15"/>
      <c r="KU250" s="15"/>
      <c r="KV250" s="15"/>
      <c r="KW250" s="15"/>
      <c r="KZ250" s="15"/>
      <c r="LA250" s="15"/>
    </row>
    <row r="251" spans="4:313" x14ac:dyDescent="0.25">
      <c r="D251" s="15"/>
      <c r="E251" s="15"/>
      <c r="F251" s="15"/>
      <c r="G251" s="15"/>
      <c r="H251" s="15"/>
      <c r="I251" s="15"/>
      <c r="L251" s="15"/>
      <c r="M251" s="15"/>
      <c r="N251" s="15"/>
      <c r="O251" s="15"/>
      <c r="P251" s="15"/>
      <c r="Q251" s="15"/>
      <c r="R251" s="15"/>
      <c r="S251" s="15"/>
      <c r="V251" s="15"/>
      <c r="W251" s="15"/>
      <c r="X251" s="15"/>
      <c r="Y251" s="15"/>
      <c r="Z251" s="15"/>
      <c r="AA251" s="15"/>
      <c r="AB251" s="15"/>
      <c r="AC251" s="15"/>
      <c r="AF251" s="15"/>
      <c r="AG251" s="15"/>
      <c r="AH251" s="15"/>
      <c r="AI251" s="15"/>
      <c r="AJ251" s="15"/>
      <c r="AK251" s="15"/>
      <c r="AL251" s="15"/>
      <c r="AM251" s="15"/>
      <c r="AP251" s="15"/>
      <c r="AQ251" s="15"/>
      <c r="AR251" s="15"/>
      <c r="AS251" s="15"/>
      <c r="AT251" s="15"/>
      <c r="AU251" s="15"/>
      <c r="AV251" s="15"/>
      <c r="AW251" s="15"/>
      <c r="AZ251" s="15"/>
      <c r="BA251" s="15"/>
      <c r="BB251" s="15"/>
      <c r="BC251" s="15"/>
      <c r="BD251" s="15"/>
      <c r="BE251" s="15"/>
      <c r="BF251" s="15"/>
      <c r="BG251" s="15"/>
      <c r="BJ251" s="15"/>
      <c r="BK251" s="15"/>
      <c r="BL251" s="15"/>
      <c r="BM251" s="15"/>
      <c r="BN251" s="15"/>
      <c r="BO251" s="15"/>
      <c r="BP251" s="15"/>
      <c r="BQ251" s="15"/>
      <c r="BT251" s="15"/>
      <c r="BU251" s="15"/>
      <c r="BV251" s="15"/>
      <c r="BW251" s="15"/>
      <c r="BX251" s="15"/>
      <c r="BY251" s="15"/>
      <c r="BZ251" s="15"/>
      <c r="CA251" s="15"/>
      <c r="CD251" s="15"/>
      <c r="CE251" s="15"/>
      <c r="CF251" s="15"/>
      <c r="CG251" s="15"/>
      <c r="CH251" s="15"/>
      <c r="CI251" s="15"/>
      <c r="CJ251" s="15"/>
      <c r="CK251" s="15"/>
      <c r="CN251" s="15"/>
      <c r="CO251" s="15"/>
      <c r="CP251" s="15"/>
      <c r="CQ251" s="15"/>
      <c r="CR251" s="15"/>
      <c r="CS251" s="15"/>
      <c r="CT251" s="15"/>
      <c r="CU251" s="15"/>
      <c r="CX251" s="15"/>
      <c r="CY251" s="15"/>
      <c r="CZ251" s="15"/>
      <c r="DA251" s="15"/>
      <c r="DB251" s="15"/>
      <c r="DC251" s="15"/>
      <c r="DD251" s="15"/>
      <c r="DE251" s="15"/>
      <c r="DH251" s="15"/>
      <c r="DI251" s="15"/>
      <c r="DJ251" s="15"/>
      <c r="DK251" s="15"/>
      <c r="DL251" s="15"/>
      <c r="DM251" s="15"/>
      <c r="DN251" s="15"/>
      <c r="DO251" s="15"/>
      <c r="DR251" s="15"/>
      <c r="DS251" s="15"/>
      <c r="DT251" s="15"/>
      <c r="DU251" s="15"/>
      <c r="DV251" s="15"/>
      <c r="DW251" s="15"/>
      <c r="DX251" s="15"/>
      <c r="DY251" s="15"/>
      <c r="EB251" s="15"/>
      <c r="EC251" s="15"/>
      <c r="ED251" s="15"/>
      <c r="EE251" s="15"/>
      <c r="EF251" s="15"/>
      <c r="EG251" s="15"/>
      <c r="EH251" s="15"/>
      <c r="EI251" s="15"/>
      <c r="EL251" s="15"/>
      <c r="EM251" s="15"/>
      <c r="EN251" s="15"/>
      <c r="EO251" s="15"/>
      <c r="EP251" s="15"/>
      <c r="EQ251" s="15"/>
      <c r="ER251" s="15"/>
      <c r="ES251" s="15"/>
      <c r="EV251" s="15"/>
      <c r="EW251" s="15"/>
      <c r="EX251" s="15"/>
      <c r="EY251" s="15"/>
      <c r="EZ251" s="15"/>
      <c r="FA251" s="15"/>
      <c r="FB251" s="15"/>
      <c r="FC251" s="15"/>
      <c r="FF251" s="15"/>
      <c r="FG251" s="15"/>
      <c r="FH251" s="15"/>
      <c r="FI251" s="15"/>
      <c r="FJ251" s="15"/>
      <c r="FK251" s="15"/>
      <c r="FL251" s="15"/>
      <c r="FM251" s="15"/>
      <c r="FP251" s="15"/>
      <c r="FQ251" s="15"/>
      <c r="FR251" s="15"/>
      <c r="FS251" s="15"/>
      <c r="FT251" s="15"/>
      <c r="FU251" s="15"/>
      <c r="FV251" s="15"/>
      <c r="FW251" s="15"/>
      <c r="FZ251" s="15"/>
      <c r="GA251" s="15"/>
      <c r="GB251" s="15"/>
      <c r="GC251" s="15"/>
      <c r="GD251" s="15"/>
      <c r="GE251" s="15"/>
      <c r="GF251" s="15"/>
      <c r="GG251" s="15"/>
      <c r="GJ251" s="15"/>
      <c r="GK251" s="15"/>
      <c r="GL251" s="15"/>
      <c r="GM251" s="15"/>
      <c r="GN251" s="15"/>
      <c r="GO251" s="15"/>
      <c r="GP251" s="15"/>
      <c r="GQ251" s="15"/>
      <c r="GT251" s="15"/>
      <c r="GU251" s="15"/>
      <c r="GV251" s="15"/>
      <c r="GW251" s="15"/>
      <c r="GX251" s="15"/>
      <c r="GY251" s="15"/>
      <c r="GZ251" s="15"/>
      <c r="HA251" s="15"/>
      <c r="HD251" s="15"/>
      <c r="HE251" s="15"/>
      <c r="HF251" s="15"/>
      <c r="HG251" s="15"/>
      <c r="HH251" s="15"/>
      <c r="HI251" s="15"/>
      <c r="HJ251" s="15"/>
      <c r="HK251" s="15"/>
      <c r="HN251" s="15"/>
      <c r="HO251" s="15"/>
      <c r="HP251" s="15"/>
      <c r="HQ251" s="15"/>
      <c r="HR251" s="15"/>
      <c r="HS251" s="15"/>
      <c r="HT251" s="15"/>
      <c r="HU251" s="15"/>
      <c r="HX251" s="15"/>
      <c r="HY251" s="15"/>
      <c r="HZ251" s="15"/>
      <c r="IA251" s="15"/>
      <c r="IB251" s="15"/>
      <c r="IC251" s="15"/>
      <c r="ID251" s="15"/>
      <c r="IE251" s="15"/>
      <c r="IH251" s="15"/>
      <c r="II251" s="15"/>
      <c r="IJ251" s="15"/>
      <c r="IK251" s="15"/>
      <c r="IL251" s="15"/>
      <c r="IM251" s="15"/>
      <c r="IN251" s="15"/>
      <c r="IO251" s="15"/>
      <c r="IR251" s="15"/>
      <c r="IS251" s="15"/>
      <c r="IT251" s="15"/>
      <c r="IU251" s="15"/>
      <c r="IV251" s="15"/>
      <c r="IW251" s="15"/>
      <c r="IX251" s="15"/>
      <c r="IY251" s="15"/>
      <c r="JB251" s="15"/>
      <c r="JC251" s="15"/>
      <c r="JD251" s="15"/>
      <c r="JE251" s="15"/>
      <c r="JF251" s="15"/>
      <c r="JG251" s="15"/>
      <c r="JH251" s="15"/>
      <c r="JI251" s="15"/>
      <c r="JL251" s="15"/>
      <c r="JM251" s="15"/>
      <c r="JN251" s="15"/>
      <c r="JO251" s="15"/>
      <c r="JP251" s="15"/>
      <c r="JQ251" s="15"/>
      <c r="JR251" s="15"/>
      <c r="JS251" s="15"/>
      <c r="JV251" s="15"/>
      <c r="JW251" s="15"/>
      <c r="JX251" s="15"/>
      <c r="JY251" s="15"/>
      <c r="JZ251" s="15"/>
      <c r="KA251" s="15"/>
      <c r="KB251" s="15"/>
      <c r="KC251" s="15"/>
      <c r="KF251" s="15"/>
      <c r="KG251" s="15"/>
      <c r="KH251" s="15"/>
      <c r="KI251" s="15"/>
      <c r="KJ251" s="15"/>
      <c r="KK251" s="15"/>
      <c r="KL251" s="15"/>
      <c r="KM251" s="15"/>
      <c r="KP251" s="15"/>
      <c r="KQ251" s="15"/>
      <c r="KR251" s="15"/>
      <c r="KS251" s="15"/>
      <c r="KT251" s="15"/>
      <c r="KU251" s="15"/>
      <c r="KV251" s="15"/>
      <c r="KW251" s="15"/>
      <c r="KZ251" s="15"/>
      <c r="LA251" s="15"/>
    </row>
    <row r="252" spans="4:313" x14ac:dyDescent="0.25">
      <c r="D252" s="15"/>
      <c r="E252" s="15"/>
      <c r="F252" s="15"/>
      <c r="G252" s="15"/>
      <c r="H252" s="15"/>
      <c r="I252" s="15"/>
      <c r="L252" s="15"/>
      <c r="M252" s="15"/>
      <c r="N252" s="15"/>
      <c r="O252" s="15"/>
      <c r="P252" s="15"/>
      <c r="Q252" s="15"/>
      <c r="R252" s="15"/>
      <c r="S252" s="15"/>
      <c r="V252" s="15"/>
      <c r="W252" s="15"/>
      <c r="X252" s="15"/>
      <c r="Y252" s="15"/>
      <c r="Z252" s="15"/>
      <c r="AA252" s="15"/>
      <c r="AB252" s="15"/>
      <c r="AC252" s="15"/>
      <c r="AF252" s="15"/>
      <c r="AG252" s="15"/>
      <c r="AH252" s="15"/>
      <c r="AI252" s="15"/>
      <c r="AJ252" s="15"/>
      <c r="AK252" s="15"/>
      <c r="AL252" s="15"/>
      <c r="AM252" s="15"/>
      <c r="AP252" s="15"/>
      <c r="AQ252" s="15"/>
      <c r="AR252" s="15"/>
      <c r="AS252" s="15"/>
      <c r="AT252" s="15"/>
      <c r="AU252" s="15"/>
      <c r="AV252" s="15"/>
      <c r="AW252" s="15"/>
      <c r="AZ252" s="15"/>
      <c r="BA252" s="15"/>
      <c r="BB252" s="15"/>
      <c r="BC252" s="15"/>
      <c r="BD252" s="15"/>
      <c r="BE252" s="15"/>
      <c r="BF252" s="15"/>
      <c r="BG252" s="15"/>
      <c r="BJ252" s="15"/>
      <c r="BK252" s="15"/>
      <c r="BL252" s="15"/>
      <c r="BM252" s="15"/>
      <c r="BN252" s="15"/>
      <c r="BO252" s="15"/>
      <c r="BP252" s="15"/>
      <c r="BQ252" s="15"/>
      <c r="BT252" s="15"/>
      <c r="BU252" s="15"/>
      <c r="BV252" s="15"/>
      <c r="BW252" s="15"/>
      <c r="BX252" s="15"/>
      <c r="BY252" s="15"/>
      <c r="BZ252" s="15"/>
      <c r="CA252" s="15"/>
      <c r="CD252" s="15"/>
      <c r="CE252" s="15"/>
      <c r="CF252" s="15"/>
      <c r="CG252" s="15"/>
      <c r="CH252" s="15"/>
      <c r="CI252" s="15"/>
      <c r="CJ252" s="15"/>
      <c r="CK252" s="15"/>
      <c r="CN252" s="15"/>
      <c r="CO252" s="15"/>
      <c r="CP252" s="15"/>
      <c r="CQ252" s="15"/>
      <c r="CR252" s="15"/>
      <c r="CS252" s="15"/>
      <c r="CT252" s="15"/>
      <c r="CU252" s="15"/>
      <c r="CX252" s="15"/>
      <c r="CY252" s="15"/>
      <c r="CZ252" s="15"/>
      <c r="DA252" s="15"/>
      <c r="DB252" s="15"/>
      <c r="DC252" s="15"/>
      <c r="DD252" s="15"/>
      <c r="DE252" s="15"/>
      <c r="DH252" s="15"/>
      <c r="DI252" s="15"/>
      <c r="DJ252" s="15"/>
      <c r="DK252" s="15"/>
      <c r="DL252" s="15"/>
      <c r="DM252" s="15"/>
      <c r="DN252" s="15"/>
      <c r="DO252" s="15"/>
      <c r="DR252" s="15"/>
      <c r="DS252" s="15"/>
      <c r="DT252" s="15"/>
      <c r="DU252" s="15"/>
      <c r="DV252" s="15"/>
      <c r="DW252" s="15"/>
      <c r="DX252" s="15"/>
      <c r="DY252" s="15"/>
      <c r="EB252" s="15"/>
      <c r="EC252" s="15"/>
      <c r="ED252" s="15"/>
      <c r="EE252" s="15"/>
      <c r="EF252" s="15"/>
      <c r="EG252" s="15"/>
      <c r="EH252" s="15"/>
      <c r="EI252" s="15"/>
      <c r="EL252" s="15"/>
      <c r="EM252" s="15"/>
      <c r="EN252" s="15"/>
      <c r="EO252" s="15"/>
      <c r="EP252" s="15"/>
      <c r="EQ252" s="15"/>
      <c r="ER252" s="15"/>
      <c r="ES252" s="15"/>
      <c r="EV252" s="15"/>
      <c r="EW252" s="15"/>
      <c r="EX252" s="15"/>
      <c r="EY252" s="15"/>
      <c r="EZ252" s="15"/>
      <c r="FA252" s="15"/>
      <c r="FB252" s="15"/>
      <c r="FC252" s="15"/>
      <c r="FF252" s="15"/>
      <c r="FG252" s="15"/>
      <c r="FH252" s="15"/>
      <c r="FI252" s="15"/>
      <c r="FJ252" s="15"/>
      <c r="FK252" s="15"/>
      <c r="FL252" s="15"/>
      <c r="FM252" s="15"/>
      <c r="FP252" s="15"/>
      <c r="FQ252" s="15"/>
      <c r="FR252" s="15"/>
      <c r="FS252" s="15"/>
      <c r="FT252" s="15"/>
      <c r="FU252" s="15"/>
      <c r="FV252" s="15"/>
      <c r="FW252" s="15"/>
      <c r="FZ252" s="15"/>
      <c r="GA252" s="15"/>
      <c r="GB252" s="15"/>
      <c r="GC252" s="15"/>
      <c r="GD252" s="15"/>
      <c r="GE252" s="15"/>
      <c r="GF252" s="15"/>
      <c r="GG252" s="15"/>
      <c r="GJ252" s="15"/>
      <c r="GK252" s="15"/>
      <c r="GL252" s="15"/>
      <c r="GM252" s="15"/>
      <c r="GN252" s="15"/>
      <c r="GO252" s="15"/>
      <c r="GP252" s="15"/>
      <c r="GQ252" s="15"/>
      <c r="GT252" s="15"/>
      <c r="GU252" s="15"/>
      <c r="GV252" s="15"/>
      <c r="GW252" s="15"/>
      <c r="GX252" s="15"/>
      <c r="GY252" s="15"/>
      <c r="GZ252" s="15"/>
      <c r="HA252" s="15"/>
      <c r="HD252" s="15"/>
      <c r="HE252" s="15"/>
      <c r="HF252" s="15"/>
      <c r="HG252" s="15"/>
      <c r="HH252" s="15"/>
      <c r="HI252" s="15"/>
      <c r="HJ252" s="15"/>
      <c r="HK252" s="15"/>
      <c r="HN252" s="15"/>
      <c r="HO252" s="15"/>
      <c r="HP252" s="15"/>
      <c r="HQ252" s="15"/>
      <c r="HR252" s="15"/>
      <c r="HS252" s="15"/>
      <c r="HT252" s="15"/>
      <c r="HU252" s="15"/>
      <c r="HX252" s="15"/>
      <c r="HY252" s="15"/>
      <c r="HZ252" s="15"/>
      <c r="IA252" s="15"/>
      <c r="IB252" s="15"/>
      <c r="IC252" s="15"/>
      <c r="ID252" s="15"/>
      <c r="IE252" s="15"/>
      <c r="IH252" s="15"/>
      <c r="II252" s="15"/>
      <c r="IJ252" s="15"/>
      <c r="IK252" s="15"/>
      <c r="IL252" s="15"/>
      <c r="IM252" s="15"/>
      <c r="IN252" s="15"/>
      <c r="IO252" s="15"/>
      <c r="IR252" s="15"/>
      <c r="IS252" s="15"/>
      <c r="IT252" s="15"/>
      <c r="IU252" s="15"/>
      <c r="IV252" s="15"/>
      <c r="IW252" s="15"/>
      <c r="IX252" s="15"/>
      <c r="IY252" s="15"/>
      <c r="JB252" s="15"/>
      <c r="JC252" s="15"/>
      <c r="JD252" s="15"/>
      <c r="JE252" s="15"/>
      <c r="JF252" s="15"/>
      <c r="JG252" s="15"/>
      <c r="JH252" s="15"/>
      <c r="JI252" s="15"/>
      <c r="JL252" s="15"/>
      <c r="JM252" s="15"/>
      <c r="JN252" s="15"/>
      <c r="JO252" s="15"/>
      <c r="JP252" s="15"/>
      <c r="JQ252" s="15"/>
      <c r="JR252" s="15"/>
      <c r="JS252" s="15"/>
      <c r="JV252" s="15"/>
      <c r="JW252" s="15"/>
      <c r="JX252" s="15"/>
      <c r="JY252" s="15"/>
      <c r="JZ252" s="15"/>
      <c r="KA252" s="15"/>
      <c r="KB252" s="15"/>
      <c r="KC252" s="15"/>
      <c r="KF252" s="15"/>
      <c r="KG252" s="15"/>
      <c r="KH252" s="15"/>
      <c r="KI252" s="15"/>
      <c r="KJ252" s="15"/>
      <c r="KK252" s="15"/>
      <c r="KL252" s="15"/>
      <c r="KM252" s="15"/>
      <c r="KP252" s="15"/>
      <c r="KQ252" s="15"/>
      <c r="KR252" s="15"/>
      <c r="KS252" s="15"/>
      <c r="KT252" s="15"/>
      <c r="KU252" s="15"/>
      <c r="KV252" s="15"/>
      <c r="KW252" s="15"/>
      <c r="KZ252" s="15"/>
      <c r="LA252" s="15"/>
    </row>
    <row r="253" spans="4:313" x14ac:dyDescent="0.25">
      <c r="D253" s="15"/>
      <c r="E253" s="15"/>
      <c r="F253" s="15"/>
      <c r="G253" s="15"/>
      <c r="H253" s="15"/>
      <c r="I253" s="15"/>
      <c r="L253" s="15"/>
      <c r="M253" s="15"/>
      <c r="N253" s="15"/>
      <c r="O253" s="15"/>
      <c r="P253" s="15"/>
      <c r="Q253" s="15"/>
      <c r="R253" s="15"/>
      <c r="S253" s="15"/>
      <c r="V253" s="15"/>
      <c r="W253" s="15"/>
      <c r="X253" s="15"/>
      <c r="Y253" s="15"/>
      <c r="Z253" s="15"/>
      <c r="AA253" s="15"/>
      <c r="AB253" s="15"/>
      <c r="AC253" s="15"/>
      <c r="AF253" s="15"/>
      <c r="AG253" s="15"/>
      <c r="AH253" s="15"/>
      <c r="AI253" s="15"/>
      <c r="AJ253" s="15"/>
      <c r="AK253" s="15"/>
      <c r="AL253" s="15"/>
      <c r="AM253" s="15"/>
      <c r="AP253" s="15"/>
      <c r="AQ253" s="15"/>
      <c r="AR253" s="15"/>
      <c r="AS253" s="15"/>
      <c r="AT253" s="15"/>
      <c r="AU253" s="15"/>
      <c r="AV253" s="15"/>
      <c r="AW253" s="15"/>
      <c r="AZ253" s="15"/>
      <c r="BA253" s="15"/>
      <c r="BB253" s="15"/>
      <c r="BC253" s="15"/>
      <c r="BD253" s="15"/>
      <c r="BE253" s="15"/>
      <c r="BF253" s="15"/>
      <c r="BG253" s="15"/>
      <c r="BJ253" s="15"/>
      <c r="BK253" s="15"/>
      <c r="BL253" s="15"/>
      <c r="BM253" s="15"/>
      <c r="BN253" s="15"/>
      <c r="BO253" s="15"/>
      <c r="BP253" s="15"/>
      <c r="BQ253" s="15"/>
      <c r="BT253" s="15"/>
      <c r="BU253" s="15"/>
      <c r="BV253" s="15"/>
      <c r="BW253" s="15"/>
      <c r="BX253" s="15"/>
      <c r="BY253" s="15"/>
      <c r="BZ253" s="15"/>
      <c r="CA253" s="15"/>
      <c r="CD253" s="15"/>
      <c r="CE253" s="15"/>
      <c r="CF253" s="15"/>
      <c r="CG253" s="15"/>
      <c r="CH253" s="15"/>
      <c r="CI253" s="15"/>
      <c r="CJ253" s="15"/>
      <c r="CK253" s="15"/>
      <c r="CN253" s="15"/>
      <c r="CO253" s="15"/>
      <c r="CP253" s="15"/>
      <c r="CQ253" s="15"/>
      <c r="CR253" s="15"/>
      <c r="CS253" s="15"/>
      <c r="CT253" s="15"/>
      <c r="CU253" s="15"/>
      <c r="CX253" s="15"/>
      <c r="CY253" s="15"/>
      <c r="CZ253" s="15"/>
      <c r="DA253" s="15"/>
      <c r="DB253" s="15"/>
      <c r="DC253" s="15"/>
      <c r="DD253" s="15"/>
      <c r="DE253" s="15"/>
      <c r="DH253" s="15"/>
      <c r="DI253" s="15"/>
      <c r="DJ253" s="15"/>
      <c r="DK253" s="15"/>
      <c r="DL253" s="15"/>
      <c r="DM253" s="15"/>
      <c r="DN253" s="15"/>
      <c r="DO253" s="15"/>
      <c r="DR253" s="15"/>
      <c r="DS253" s="15"/>
      <c r="DT253" s="15"/>
      <c r="DU253" s="15"/>
      <c r="DV253" s="15"/>
      <c r="DW253" s="15"/>
      <c r="DX253" s="15"/>
      <c r="DY253" s="15"/>
      <c r="EB253" s="15"/>
      <c r="EC253" s="15"/>
      <c r="ED253" s="15"/>
      <c r="EE253" s="15"/>
      <c r="EF253" s="15"/>
      <c r="EG253" s="15"/>
      <c r="EH253" s="15"/>
      <c r="EI253" s="15"/>
      <c r="EL253" s="15"/>
      <c r="EM253" s="15"/>
      <c r="EN253" s="15"/>
      <c r="EO253" s="15"/>
      <c r="EP253" s="15"/>
      <c r="EQ253" s="15"/>
      <c r="ER253" s="15"/>
      <c r="ES253" s="15"/>
      <c r="EV253" s="15"/>
      <c r="EW253" s="15"/>
      <c r="EX253" s="15"/>
      <c r="EY253" s="15"/>
      <c r="EZ253" s="15"/>
      <c r="FA253" s="15"/>
      <c r="FB253" s="15"/>
      <c r="FC253" s="15"/>
      <c r="FF253" s="15"/>
      <c r="FG253" s="15"/>
      <c r="FH253" s="15"/>
      <c r="FI253" s="15"/>
      <c r="FJ253" s="15"/>
      <c r="FK253" s="15"/>
      <c r="FL253" s="15"/>
      <c r="FM253" s="15"/>
      <c r="FP253" s="15"/>
      <c r="FQ253" s="15"/>
      <c r="FR253" s="15"/>
      <c r="FS253" s="15"/>
      <c r="FT253" s="15"/>
      <c r="FU253" s="15"/>
      <c r="FV253" s="15"/>
      <c r="FW253" s="15"/>
      <c r="FZ253" s="15"/>
      <c r="GA253" s="15"/>
      <c r="GB253" s="15"/>
      <c r="GC253" s="15"/>
      <c r="GD253" s="15"/>
      <c r="GE253" s="15"/>
      <c r="GF253" s="15"/>
      <c r="GG253" s="15"/>
      <c r="GJ253" s="15"/>
      <c r="GK253" s="15"/>
      <c r="GL253" s="15"/>
      <c r="GM253" s="15"/>
      <c r="GN253" s="15"/>
      <c r="GO253" s="15"/>
      <c r="GP253" s="15"/>
      <c r="GQ253" s="15"/>
      <c r="GT253" s="15"/>
      <c r="GU253" s="15"/>
      <c r="GV253" s="15"/>
      <c r="GW253" s="15"/>
      <c r="GX253" s="15"/>
      <c r="GY253" s="15"/>
      <c r="GZ253" s="15"/>
      <c r="HA253" s="15"/>
      <c r="HD253" s="15"/>
      <c r="HE253" s="15"/>
      <c r="HF253" s="15"/>
      <c r="HG253" s="15"/>
      <c r="HH253" s="15"/>
      <c r="HI253" s="15"/>
      <c r="HJ253" s="15"/>
      <c r="HK253" s="15"/>
      <c r="HN253" s="15"/>
      <c r="HO253" s="15"/>
      <c r="HP253" s="15"/>
      <c r="HQ253" s="15"/>
      <c r="HR253" s="15"/>
      <c r="HS253" s="15"/>
      <c r="HT253" s="15"/>
      <c r="HU253" s="15"/>
      <c r="HX253" s="15"/>
      <c r="HY253" s="15"/>
      <c r="HZ253" s="15"/>
      <c r="IA253" s="15"/>
      <c r="IB253" s="15"/>
      <c r="IC253" s="15"/>
      <c r="ID253" s="15"/>
      <c r="IE253" s="15"/>
      <c r="IH253" s="15"/>
      <c r="II253" s="15"/>
      <c r="IJ253" s="15"/>
      <c r="IK253" s="15"/>
      <c r="IL253" s="15"/>
      <c r="IM253" s="15"/>
      <c r="IN253" s="15"/>
      <c r="IO253" s="15"/>
      <c r="IR253" s="15"/>
      <c r="IS253" s="15"/>
      <c r="IT253" s="15"/>
      <c r="IU253" s="15"/>
      <c r="IV253" s="15"/>
      <c r="IW253" s="15"/>
      <c r="IX253" s="15"/>
      <c r="IY253" s="15"/>
      <c r="JB253" s="15"/>
      <c r="JC253" s="15"/>
      <c r="JD253" s="15"/>
      <c r="JE253" s="15"/>
      <c r="JF253" s="15"/>
      <c r="JG253" s="15"/>
      <c r="JH253" s="15"/>
      <c r="JI253" s="15"/>
      <c r="JL253" s="15"/>
      <c r="JM253" s="15"/>
      <c r="JN253" s="15"/>
      <c r="JO253" s="15"/>
      <c r="JP253" s="15"/>
      <c r="JQ253" s="15"/>
      <c r="JR253" s="15"/>
      <c r="JS253" s="15"/>
      <c r="JV253" s="15"/>
      <c r="JW253" s="15"/>
      <c r="JX253" s="15"/>
      <c r="JY253" s="15"/>
      <c r="JZ253" s="15"/>
      <c r="KA253" s="15"/>
      <c r="KB253" s="15"/>
      <c r="KC253" s="15"/>
      <c r="KF253" s="15"/>
      <c r="KG253" s="15"/>
      <c r="KH253" s="15"/>
      <c r="KI253" s="15"/>
      <c r="KJ253" s="15"/>
      <c r="KK253" s="15"/>
      <c r="KL253" s="15"/>
      <c r="KM253" s="15"/>
      <c r="KP253" s="15"/>
      <c r="KQ253" s="15"/>
      <c r="KR253" s="15"/>
      <c r="KS253" s="15"/>
      <c r="KT253" s="15"/>
      <c r="KU253" s="15"/>
      <c r="KV253" s="15"/>
      <c r="KW253" s="15"/>
      <c r="KZ253" s="15"/>
      <c r="LA253" s="15"/>
    </row>
    <row r="254" spans="4:313" x14ac:dyDescent="0.25">
      <c r="D254" s="15"/>
      <c r="E254" s="15"/>
      <c r="F254" s="15"/>
      <c r="G254" s="15"/>
      <c r="H254" s="15"/>
      <c r="I254" s="15"/>
      <c r="L254" s="15"/>
      <c r="M254" s="15"/>
      <c r="N254" s="15"/>
      <c r="O254" s="15"/>
      <c r="P254" s="15"/>
      <c r="Q254" s="15"/>
      <c r="R254" s="15"/>
      <c r="S254" s="15"/>
      <c r="V254" s="15"/>
      <c r="W254" s="15"/>
      <c r="X254" s="15"/>
      <c r="Y254" s="15"/>
      <c r="Z254" s="15"/>
      <c r="AA254" s="15"/>
      <c r="AB254" s="15"/>
      <c r="AC254" s="15"/>
      <c r="AF254" s="15"/>
      <c r="AG254" s="15"/>
      <c r="AH254" s="15"/>
      <c r="AI254" s="15"/>
      <c r="AJ254" s="15"/>
      <c r="AK254" s="15"/>
      <c r="AL254" s="15"/>
      <c r="AM254" s="15"/>
      <c r="AP254" s="15"/>
      <c r="AQ254" s="15"/>
      <c r="AR254" s="15"/>
      <c r="AS254" s="15"/>
      <c r="AT254" s="15"/>
      <c r="AU254" s="15"/>
      <c r="AV254" s="15"/>
      <c r="AW254" s="15"/>
      <c r="AZ254" s="15"/>
      <c r="BA254" s="15"/>
      <c r="BB254" s="15"/>
      <c r="BC254" s="15"/>
      <c r="BD254" s="15"/>
      <c r="BE254" s="15"/>
      <c r="BF254" s="15"/>
      <c r="BG254" s="15"/>
      <c r="BJ254" s="15"/>
      <c r="BK254" s="15"/>
      <c r="BL254" s="15"/>
      <c r="BM254" s="15"/>
      <c r="BN254" s="15"/>
      <c r="BO254" s="15"/>
      <c r="BP254" s="15"/>
      <c r="BQ254" s="15"/>
      <c r="BT254" s="15"/>
      <c r="BU254" s="15"/>
      <c r="BV254" s="15"/>
      <c r="BW254" s="15"/>
      <c r="BX254" s="15"/>
      <c r="BY254" s="15"/>
      <c r="BZ254" s="15"/>
      <c r="CA254" s="15"/>
      <c r="CD254" s="15"/>
      <c r="CE254" s="15"/>
      <c r="CF254" s="15"/>
      <c r="CG254" s="15"/>
      <c r="CH254" s="15"/>
      <c r="CI254" s="15"/>
      <c r="CJ254" s="15"/>
      <c r="CK254" s="15"/>
      <c r="CN254" s="15"/>
      <c r="CO254" s="15"/>
      <c r="CP254" s="15"/>
      <c r="CQ254" s="15"/>
      <c r="CR254" s="15"/>
      <c r="CS254" s="15"/>
      <c r="CT254" s="15"/>
      <c r="CU254" s="15"/>
      <c r="CX254" s="15"/>
      <c r="CY254" s="15"/>
      <c r="CZ254" s="15"/>
      <c r="DA254" s="15"/>
      <c r="DB254" s="15"/>
      <c r="DC254" s="15"/>
      <c r="DD254" s="15"/>
      <c r="DE254" s="15"/>
      <c r="DH254" s="15"/>
      <c r="DI254" s="15"/>
      <c r="DJ254" s="15"/>
      <c r="DK254" s="15"/>
      <c r="DL254" s="15"/>
      <c r="DM254" s="15"/>
      <c r="DN254" s="15"/>
      <c r="DO254" s="15"/>
      <c r="DR254" s="15"/>
      <c r="DS254" s="15"/>
      <c r="DT254" s="15"/>
      <c r="DU254" s="15"/>
      <c r="DV254" s="15"/>
      <c r="DW254" s="15"/>
      <c r="DX254" s="15"/>
      <c r="DY254" s="15"/>
      <c r="EB254" s="15"/>
      <c r="EC254" s="15"/>
      <c r="ED254" s="15"/>
      <c r="EE254" s="15"/>
      <c r="EF254" s="15"/>
      <c r="EG254" s="15"/>
      <c r="EH254" s="15"/>
      <c r="EI254" s="15"/>
      <c r="EL254" s="15"/>
      <c r="EM254" s="15"/>
      <c r="EN254" s="15"/>
      <c r="EO254" s="15"/>
      <c r="EP254" s="15"/>
      <c r="EQ254" s="15"/>
      <c r="ER254" s="15"/>
      <c r="ES254" s="15"/>
      <c r="EV254" s="15"/>
      <c r="EW254" s="15"/>
      <c r="EX254" s="15"/>
      <c r="EY254" s="15"/>
      <c r="EZ254" s="15"/>
      <c r="FA254" s="15"/>
      <c r="FB254" s="15"/>
      <c r="FC254" s="15"/>
      <c r="FF254" s="15"/>
      <c r="FG254" s="15"/>
      <c r="FH254" s="15"/>
      <c r="FI254" s="15"/>
      <c r="FJ254" s="15"/>
      <c r="FK254" s="15"/>
      <c r="FL254" s="15"/>
      <c r="FM254" s="15"/>
      <c r="FP254" s="15"/>
      <c r="FQ254" s="15"/>
      <c r="FR254" s="15"/>
      <c r="FS254" s="15"/>
      <c r="FT254" s="15"/>
      <c r="FU254" s="15"/>
      <c r="FV254" s="15"/>
      <c r="FW254" s="15"/>
      <c r="FZ254" s="15"/>
      <c r="GA254" s="15"/>
      <c r="GB254" s="15"/>
      <c r="GC254" s="15"/>
      <c r="GD254" s="15"/>
      <c r="GE254" s="15"/>
      <c r="GF254" s="15"/>
      <c r="GG254" s="15"/>
      <c r="GJ254" s="15"/>
      <c r="GK254" s="15"/>
      <c r="GL254" s="15"/>
      <c r="GM254" s="15"/>
      <c r="GN254" s="15"/>
      <c r="GO254" s="15"/>
      <c r="GP254" s="15"/>
      <c r="GQ254" s="15"/>
      <c r="GT254" s="15"/>
      <c r="GU254" s="15"/>
      <c r="GV254" s="15"/>
      <c r="GW254" s="15"/>
      <c r="GX254" s="15"/>
      <c r="GY254" s="15"/>
      <c r="GZ254" s="15"/>
      <c r="HA254" s="15"/>
      <c r="HD254" s="15"/>
      <c r="HE254" s="15"/>
      <c r="HF254" s="15"/>
      <c r="HG254" s="15"/>
      <c r="HH254" s="15"/>
      <c r="HI254" s="15"/>
      <c r="HJ254" s="15"/>
      <c r="HK254" s="15"/>
      <c r="HN254" s="15"/>
      <c r="HO254" s="15"/>
      <c r="HP254" s="15"/>
      <c r="HQ254" s="15"/>
      <c r="HR254" s="15"/>
      <c r="HS254" s="15"/>
      <c r="HT254" s="15"/>
      <c r="HU254" s="15"/>
      <c r="HX254" s="15"/>
      <c r="HY254" s="15"/>
      <c r="HZ254" s="15"/>
      <c r="IA254" s="15"/>
      <c r="IB254" s="15"/>
      <c r="IC254" s="15"/>
      <c r="ID254" s="15"/>
      <c r="IE254" s="15"/>
      <c r="IH254" s="15"/>
      <c r="II254" s="15"/>
      <c r="IJ254" s="15"/>
      <c r="IK254" s="15"/>
      <c r="IL254" s="15"/>
      <c r="IM254" s="15"/>
      <c r="IN254" s="15"/>
      <c r="IO254" s="15"/>
      <c r="IR254" s="15"/>
      <c r="IS254" s="15"/>
      <c r="IT254" s="15"/>
      <c r="IU254" s="15"/>
      <c r="IV254" s="15"/>
      <c r="IW254" s="15"/>
      <c r="IX254" s="15"/>
      <c r="IY254" s="15"/>
      <c r="JB254" s="15"/>
      <c r="JC254" s="15"/>
      <c r="JD254" s="15"/>
      <c r="JE254" s="15"/>
      <c r="JF254" s="15"/>
      <c r="JG254" s="15"/>
      <c r="JH254" s="15"/>
      <c r="JI254" s="15"/>
      <c r="JL254" s="15"/>
      <c r="JM254" s="15"/>
      <c r="JN254" s="15"/>
      <c r="JO254" s="15"/>
      <c r="JP254" s="15"/>
      <c r="JQ254" s="15"/>
      <c r="JR254" s="15"/>
      <c r="JS254" s="15"/>
      <c r="JV254" s="15"/>
      <c r="JW254" s="15"/>
      <c r="JX254" s="15"/>
      <c r="JY254" s="15"/>
      <c r="JZ254" s="15"/>
      <c r="KA254" s="15"/>
      <c r="KB254" s="15"/>
      <c r="KC254" s="15"/>
      <c r="KF254" s="15"/>
      <c r="KG254" s="15"/>
      <c r="KH254" s="15"/>
      <c r="KI254" s="15"/>
      <c r="KJ254" s="15"/>
      <c r="KK254" s="15"/>
      <c r="KL254" s="15"/>
      <c r="KM254" s="15"/>
      <c r="KP254" s="15"/>
      <c r="KQ254" s="15"/>
      <c r="KR254" s="15"/>
      <c r="KS254" s="15"/>
      <c r="KT254" s="15"/>
      <c r="KU254" s="15"/>
      <c r="KV254" s="15"/>
      <c r="KW254" s="15"/>
      <c r="KZ254" s="15"/>
      <c r="LA254" s="15"/>
    </row>
    <row r="255" spans="4:313" x14ac:dyDescent="0.25">
      <c r="D255" s="15"/>
      <c r="E255" s="15"/>
      <c r="F255" s="15"/>
      <c r="G255" s="15"/>
      <c r="H255" s="15"/>
      <c r="I255" s="15"/>
      <c r="L255" s="15"/>
      <c r="M255" s="15"/>
      <c r="N255" s="15"/>
      <c r="O255" s="15"/>
      <c r="P255" s="15"/>
      <c r="Q255" s="15"/>
      <c r="R255" s="15"/>
      <c r="S255" s="15"/>
      <c r="V255" s="15"/>
      <c r="W255" s="15"/>
      <c r="X255" s="15"/>
      <c r="Y255" s="15"/>
      <c r="Z255" s="15"/>
      <c r="AA255" s="15"/>
      <c r="AB255" s="15"/>
      <c r="AC255" s="15"/>
      <c r="AF255" s="15"/>
      <c r="AG255" s="15"/>
      <c r="AH255" s="15"/>
      <c r="AI255" s="15"/>
      <c r="AJ255" s="15"/>
      <c r="AK255" s="15"/>
      <c r="AL255" s="15"/>
      <c r="AM255" s="15"/>
      <c r="AP255" s="15"/>
      <c r="AQ255" s="15"/>
      <c r="AR255" s="15"/>
      <c r="AS255" s="15"/>
      <c r="AT255" s="15"/>
      <c r="AU255" s="15"/>
      <c r="AV255" s="15"/>
      <c r="AW255" s="15"/>
      <c r="AZ255" s="15"/>
      <c r="BA255" s="15"/>
      <c r="BB255" s="15"/>
      <c r="BC255" s="15"/>
      <c r="BD255" s="15"/>
      <c r="BE255" s="15"/>
      <c r="BF255" s="15"/>
      <c r="BG255" s="15"/>
      <c r="BJ255" s="15"/>
      <c r="BK255" s="15"/>
      <c r="BL255" s="15"/>
      <c r="BM255" s="15"/>
      <c r="BN255" s="15"/>
      <c r="BO255" s="15"/>
      <c r="BP255" s="15"/>
      <c r="BQ255" s="15"/>
      <c r="BT255" s="15"/>
      <c r="BU255" s="15"/>
      <c r="BV255" s="15"/>
      <c r="BW255" s="15"/>
      <c r="BX255" s="15"/>
      <c r="BY255" s="15"/>
      <c r="BZ255" s="15"/>
      <c r="CA255" s="15"/>
      <c r="CD255" s="15"/>
      <c r="CE255" s="15"/>
      <c r="CF255" s="15"/>
      <c r="CG255" s="15"/>
      <c r="CH255" s="15"/>
      <c r="CI255" s="15"/>
      <c r="CJ255" s="15"/>
      <c r="CK255" s="15"/>
      <c r="CN255" s="15"/>
      <c r="CO255" s="15"/>
      <c r="CP255" s="15"/>
      <c r="CQ255" s="15"/>
      <c r="CR255" s="15"/>
      <c r="CS255" s="15"/>
      <c r="CT255" s="15"/>
      <c r="CU255" s="15"/>
      <c r="CX255" s="15"/>
      <c r="CY255" s="15"/>
      <c r="CZ255" s="15"/>
      <c r="DA255" s="15"/>
      <c r="DB255" s="15"/>
      <c r="DC255" s="15"/>
      <c r="DD255" s="15"/>
      <c r="DE255" s="15"/>
      <c r="DH255" s="15"/>
      <c r="DI255" s="15"/>
      <c r="DJ255" s="15"/>
      <c r="DK255" s="15"/>
      <c r="DL255" s="15"/>
      <c r="DM255" s="15"/>
      <c r="DN255" s="15"/>
      <c r="DO255" s="15"/>
      <c r="DR255" s="15"/>
      <c r="DS255" s="15"/>
      <c r="DT255" s="15"/>
      <c r="DU255" s="15"/>
      <c r="DV255" s="15"/>
      <c r="DW255" s="15"/>
      <c r="DX255" s="15"/>
      <c r="DY255" s="15"/>
      <c r="EB255" s="15"/>
      <c r="EC255" s="15"/>
      <c r="ED255" s="15"/>
      <c r="EE255" s="15"/>
      <c r="EF255" s="15"/>
      <c r="EG255" s="15"/>
      <c r="EH255" s="15"/>
      <c r="EI255" s="15"/>
      <c r="EL255" s="15"/>
      <c r="EM255" s="15"/>
      <c r="EN255" s="15"/>
      <c r="EO255" s="15"/>
      <c r="EP255" s="15"/>
      <c r="EQ255" s="15"/>
      <c r="ER255" s="15"/>
      <c r="ES255" s="15"/>
      <c r="EV255" s="15"/>
      <c r="EW255" s="15"/>
      <c r="EX255" s="15"/>
      <c r="EY255" s="15"/>
      <c r="EZ255" s="15"/>
      <c r="FA255" s="15"/>
      <c r="FB255" s="15"/>
      <c r="FC255" s="15"/>
      <c r="FF255" s="15"/>
      <c r="FG255" s="15"/>
      <c r="FH255" s="15"/>
      <c r="FI255" s="15"/>
      <c r="FJ255" s="15"/>
      <c r="FK255" s="15"/>
      <c r="FL255" s="15"/>
      <c r="FM255" s="15"/>
      <c r="FP255" s="15"/>
      <c r="FQ255" s="15"/>
      <c r="FR255" s="15"/>
      <c r="FS255" s="15"/>
      <c r="FT255" s="15"/>
      <c r="FU255" s="15"/>
      <c r="FV255" s="15"/>
      <c r="FW255" s="15"/>
      <c r="FZ255" s="15"/>
      <c r="GA255" s="15"/>
      <c r="GB255" s="15"/>
      <c r="GC255" s="15"/>
      <c r="GD255" s="15"/>
      <c r="GE255" s="15"/>
      <c r="GF255" s="15"/>
      <c r="GG255" s="15"/>
      <c r="GJ255" s="15"/>
      <c r="GK255" s="15"/>
      <c r="GL255" s="15"/>
      <c r="GM255" s="15"/>
      <c r="GN255" s="15"/>
      <c r="GO255" s="15"/>
      <c r="GP255" s="15"/>
      <c r="GQ255" s="15"/>
      <c r="GT255" s="15"/>
      <c r="GU255" s="15"/>
      <c r="GV255" s="15"/>
      <c r="GW255" s="15"/>
      <c r="GX255" s="15"/>
      <c r="GY255" s="15"/>
      <c r="GZ255" s="15"/>
      <c r="HA255" s="15"/>
      <c r="HD255" s="15"/>
      <c r="HE255" s="15"/>
      <c r="HF255" s="15"/>
      <c r="HG255" s="15"/>
      <c r="HH255" s="15"/>
      <c r="HI255" s="15"/>
      <c r="HJ255" s="15"/>
      <c r="HK255" s="15"/>
      <c r="HN255" s="15"/>
      <c r="HO255" s="15"/>
      <c r="HP255" s="15"/>
      <c r="HQ255" s="15"/>
      <c r="HR255" s="15"/>
      <c r="HS255" s="15"/>
      <c r="HT255" s="15"/>
      <c r="HU255" s="15"/>
      <c r="HX255" s="15"/>
      <c r="HY255" s="15"/>
      <c r="HZ255" s="15"/>
      <c r="IA255" s="15"/>
      <c r="IB255" s="15"/>
      <c r="IC255" s="15"/>
      <c r="ID255" s="15"/>
      <c r="IE255" s="15"/>
      <c r="IH255" s="15"/>
      <c r="II255" s="15"/>
      <c r="IJ255" s="15"/>
      <c r="IK255" s="15"/>
      <c r="IL255" s="15"/>
      <c r="IM255" s="15"/>
      <c r="IN255" s="15"/>
      <c r="IO255" s="15"/>
      <c r="IR255" s="15"/>
      <c r="IS255" s="15"/>
      <c r="IT255" s="15"/>
      <c r="IU255" s="15"/>
      <c r="IV255" s="15"/>
      <c r="IW255" s="15"/>
      <c r="IX255" s="15"/>
      <c r="IY255" s="15"/>
      <c r="JB255" s="15"/>
      <c r="JC255" s="15"/>
      <c r="JD255" s="15"/>
      <c r="JE255" s="15"/>
      <c r="JF255" s="15"/>
      <c r="JG255" s="15"/>
      <c r="JH255" s="15"/>
      <c r="JI255" s="15"/>
      <c r="JL255" s="15"/>
      <c r="JM255" s="15"/>
      <c r="JN255" s="15"/>
      <c r="JO255" s="15"/>
      <c r="JP255" s="15"/>
      <c r="JQ255" s="15"/>
      <c r="JR255" s="15"/>
      <c r="JS255" s="15"/>
      <c r="JV255" s="15"/>
      <c r="JW255" s="15"/>
      <c r="JX255" s="15"/>
      <c r="JY255" s="15"/>
      <c r="JZ255" s="15"/>
      <c r="KA255" s="15"/>
      <c r="KB255" s="15"/>
      <c r="KC255" s="15"/>
      <c r="KF255" s="15"/>
      <c r="KG255" s="15"/>
      <c r="KH255" s="15"/>
      <c r="KI255" s="15"/>
      <c r="KJ255" s="15"/>
      <c r="KK255" s="15"/>
      <c r="KL255" s="15"/>
      <c r="KM255" s="15"/>
      <c r="KP255" s="15"/>
      <c r="KQ255" s="15"/>
      <c r="KR255" s="15"/>
      <c r="KS255" s="15"/>
      <c r="KT255" s="15"/>
      <c r="KU255" s="15"/>
      <c r="KV255" s="15"/>
      <c r="KW255" s="15"/>
      <c r="KZ255" s="15"/>
      <c r="LA255" s="15"/>
    </row>
    <row r="256" spans="4:313" x14ac:dyDescent="0.25">
      <c r="D256" s="15"/>
      <c r="E256" s="15"/>
      <c r="F256" s="15"/>
      <c r="G256" s="15"/>
      <c r="H256" s="15"/>
      <c r="I256" s="15"/>
      <c r="L256" s="15"/>
      <c r="M256" s="15"/>
      <c r="N256" s="15"/>
      <c r="O256" s="15"/>
      <c r="P256" s="15"/>
      <c r="Q256" s="15"/>
      <c r="R256" s="15"/>
      <c r="S256" s="15"/>
      <c r="V256" s="15"/>
      <c r="W256" s="15"/>
      <c r="X256" s="15"/>
      <c r="Y256" s="15"/>
      <c r="Z256" s="15"/>
      <c r="AA256" s="15"/>
      <c r="AB256" s="15"/>
      <c r="AC256" s="15"/>
      <c r="AF256" s="15"/>
      <c r="AG256" s="15"/>
      <c r="AH256" s="15"/>
      <c r="AI256" s="15"/>
      <c r="AJ256" s="15"/>
      <c r="AK256" s="15"/>
      <c r="AL256" s="15"/>
      <c r="AM256" s="15"/>
      <c r="AP256" s="15"/>
      <c r="AQ256" s="15"/>
      <c r="AR256" s="15"/>
      <c r="AS256" s="15"/>
      <c r="AT256" s="15"/>
      <c r="AU256" s="15"/>
      <c r="AV256" s="15"/>
      <c r="AW256" s="15"/>
      <c r="AZ256" s="15"/>
      <c r="BA256" s="15"/>
      <c r="BB256" s="15"/>
      <c r="BC256" s="15"/>
      <c r="BD256" s="15"/>
      <c r="BE256" s="15"/>
      <c r="BF256" s="15"/>
      <c r="BG256" s="15"/>
      <c r="BJ256" s="15"/>
      <c r="BK256" s="15"/>
      <c r="BL256" s="15"/>
      <c r="BM256" s="15"/>
      <c r="BN256" s="15"/>
      <c r="BO256" s="15"/>
      <c r="BP256" s="15"/>
      <c r="BQ256" s="15"/>
      <c r="BT256" s="15"/>
      <c r="BU256" s="15"/>
      <c r="BV256" s="15"/>
      <c r="BW256" s="15"/>
      <c r="BX256" s="15"/>
      <c r="BY256" s="15"/>
      <c r="BZ256" s="15"/>
      <c r="CA256" s="15"/>
      <c r="CD256" s="15"/>
      <c r="CE256" s="15"/>
      <c r="CF256" s="15"/>
      <c r="CG256" s="15"/>
      <c r="CH256" s="15"/>
      <c r="CI256" s="15"/>
      <c r="CJ256" s="15"/>
      <c r="CK256" s="15"/>
      <c r="CN256" s="15"/>
      <c r="CO256" s="15"/>
      <c r="CP256" s="15"/>
      <c r="CQ256" s="15"/>
      <c r="CR256" s="15"/>
      <c r="CS256" s="15"/>
      <c r="CT256" s="15"/>
      <c r="CU256" s="15"/>
      <c r="CX256" s="15"/>
      <c r="CY256" s="15"/>
      <c r="CZ256" s="15"/>
      <c r="DA256" s="15"/>
      <c r="DB256" s="15"/>
      <c r="DC256" s="15"/>
      <c r="DD256" s="15"/>
      <c r="DE256" s="15"/>
      <c r="DH256" s="15"/>
      <c r="DI256" s="15"/>
      <c r="DJ256" s="15"/>
      <c r="DK256" s="15"/>
      <c r="DL256" s="15"/>
      <c r="DM256" s="15"/>
      <c r="DN256" s="15"/>
      <c r="DO256" s="15"/>
      <c r="DR256" s="15"/>
      <c r="DS256" s="15"/>
      <c r="DT256" s="15"/>
      <c r="DU256" s="15"/>
      <c r="DV256" s="15"/>
      <c r="DW256" s="15"/>
      <c r="DX256" s="15"/>
      <c r="DY256" s="15"/>
      <c r="EB256" s="15"/>
      <c r="EC256" s="15"/>
      <c r="ED256" s="15"/>
      <c r="EE256" s="15"/>
      <c r="EF256" s="15"/>
      <c r="EG256" s="15"/>
      <c r="EH256" s="15"/>
      <c r="EI256" s="15"/>
      <c r="EL256" s="15"/>
      <c r="EM256" s="15"/>
      <c r="EN256" s="15"/>
      <c r="EO256" s="15"/>
      <c r="EP256" s="15"/>
      <c r="EQ256" s="15"/>
      <c r="ER256" s="15"/>
      <c r="ES256" s="15"/>
      <c r="EV256" s="15"/>
      <c r="EW256" s="15"/>
      <c r="EX256" s="15"/>
      <c r="EY256" s="15"/>
      <c r="EZ256" s="15"/>
      <c r="FA256" s="15"/>
      <c r="FB256" s="15"/>
      <c r="FC256" s="15"/>
      <c r="FF256" s="15"/>
      <c r="FG256" s="15"/>
      <c r="FH256" s="15"/>
      <c r="FI256" s="15"/>
      <c r="FJ256" s="15"/>
      <c r="FK256" s="15"/>
      <c r="FL256" s="15"/>
      <c r="FM256" s="15"/>
      <c r="FP256" s="15"/>
      <c r="FQ256" s="15"/>
      <c r="FR256" s="15"/>
      <c r="FS256" s="15"/>
      <c r="FT256" s="15"/>
      <c r="FU256" s="15"/>
      <c r="FV256" s="15"/>
      <c r="FW256" s="15"/>
      <c r="FZ256" s="15"/>
      <c r="GA256" s="15"/>
      <c r="GB256" s="15"/>
      <c r="GC256" s="15"/>
      <c r="GD256" s="15"/>
      <c r="GE256" s="15"/>
      <c r="GF256" s="15"/>
      <c r="GG256" s="15"/>
      <c r="GJ256" s="15"/>
      <c r="GK256" s="15"/>
      <c r="GL256" s="15"/>
      <c r="GM256" s="15"/>
      <c r="GN256" s="15"/>
      <c r="GO256" s="15"/>
      <c r="GP256" s="15"/>
      <c r="GQ256" s="15"/>
      <c r="GT256" s="15"/>
      <c r="GU256" s="15"/>
      <c r="GV256" s="15"/>
      <c r="GW256" s="15"/>
      <c r="GX256" s="15"/>
      <c r="GY256" s="15"/>
      <c r="GZ256" s="15"/>
      <c r="HA256" s="15"/>
      <c r="HD256" s="15"/>
      <c r="HE256" s="15"/>
      <c r="HF256" s="15"/>
      <c r="HG256" s="15"/>
      <c r="HH256" s="15"/>
      <c r="HI256" s="15"/>
      <c r="HJ256" s="15"/>
      <c r="HK256" s="15"/>
      <c r="HN256" s="15"/>
      <c r="HO256" s="15"/>
      <c r="HP256" s="15"/>
      <c r="HQ256" s="15"/>
      <c r="HR256" s="15"/>
      <c r="HS256" s="15"/>
      <c r="HT256" s="15"/>
      <c r="HU256" s="15"/>
      <c r="HX256" s="15"/>
      <c r="HY256" s="15"/>
      <c r="HZ256" s="15"/>
      <c r="IA256" s="15"/>
      <c r="IB256" s="15"/>
      <c r="IC256" s="15"/>
      <c r="ID256" s="15"/>
      <c r="IE256" s="15"/>
      <c r="IH256" s="15"/>
      <c r="II256" s="15"/>
      <c r="IJ256" s="15"/>
      <c r="IK256" s="15"/>
      <c r="IL256" s="15"/>
      <c r="IM256" s="15"/>
      <c r="IN256" s="15"/>
      <c r="IO256" s="15"/>
      <c r="IR256" s="15"/>
      <c r="IS256" s="15"/>
      <c r="IT256" s="15"/>
      <c r="IU256" s="15"/>
      <c r="IV256" s="15"/>
      <c r="IW256" s="15"/>
      <c r="IX256" s="15"/>
      <c r="IY256" s="15"/>
      <c r="JB256" s="15"/>
      <c r="JC256" s="15"/>
      <c r="JD256" s="15"/>
      <c r="JE256" s="15"/>
      <c r="JF256" s="15"/>
      <c r="JG256" s="15"/>
      <c r="JH256" s="15"/>
      <c r="JI256" s="15"/>
      <c r="JL256" s="15"/>
      <c r="JM256" s="15"/>
      <c r="JN256" s="15"/>
      <c r="JO256" s="15"/>
      <c r="JP256" s="15"/>
      <c r="JQ256" s="15"/>
      <c r="JR256" s="15"/>
      <c r="JS256" s="15"/>
      <c r="JV256" s="15"/>
      <c r="JW256" s="15"/>
      <c r="JX256" s="15"/>
      <c r="JY256" s="15"/>
      <c r="JZ256" s="15"/>
      <c r="KA256" s="15"/>
      <c r="KB256" s="15"/>
      <c r="KC256" s="15"/>
      <c r="KF256" s="15"/>
      <c r="KG256" s="15"/>
      <c r="KH256" s="15"/>
      <c r="KI256" s="15"/>
      <c r="KJ256" s="15"/>
      <c r="KK256" s="15"/>
      <c r="KL256" s="15"/>
      <c r="KM256" s="15"/>
      <c r="KP256" s="15"/>
      <c r="KQ256" s="15"/>
      <c r="KR256" s="15"/>
      <c r="KS256" s="15"/>
      <c r="KT256" s="15"/>
      <c r="KU256" s="15"/>
      <c r="KV256" s="15"/>
      <c r="KW256" s="15"/>
      <c r="KZ256" s="15"/>
      <c r="LA256" s="15"/>
    </row>
    <row r="257" spans="4:313" x14ac:dyDescent="0.25">
      <c r="D257" s="15"/>
      <c r="E257" s="15"/>
      <c r="F257" s="15"/>
      <c r="G257" s="15"/>
      <c r="H257" s="15"/>
      <c r="I257" s="15"/>
      <c r="L257" s="15"/>
      <c r="M257" s="15"/>
      <c r="N257" s="15"/>
      <c r="O257" s="15"/>
      <c r="P257" s="15"/>
      <c r="Q257" s="15"/>
      <c r="R257" s="15"/>
      <c r="S257" s="15"/>
      <c r="V257" s="15"/>
      <c r="W257" s="15"/>
      <c r="X257" s="15"/>
      <c r="Y257" s="15"/>
      <c r="Z257" s="15"/>
      <c r="AA257" s="15"/>
      <c r="AB257" s="15"/>
      <c r="AC257" s="15"/>
      <c r="AF257" s="15"/>
      <c r="AG257" s="15"/>
      <c r="AH257" s="15"/>
      <c r="AI257" s="15"/>
      <c r="AJ257" s="15"/>
      <c r="AK257" s="15"/>
      <c r="AL257" s="15"/>
      <c r="AM257" s="15"/>
      <c r="AP257" s="15"/>
      <c r="AQ257" s="15"/>
      <c r="AR257" s="15"/>
      <c r="AS257" s="15"/>
      <c r="AT257" s="15"/>
      <c r="AU257" s="15"/>
      <c r="AV257" s="15"/>
      <c r="AW257" s="15"/>
      <c r="AZ257" s="15"/>
      <c r="BA257" s="15"/>
      <c r="BB257" s="15"/>
      <c r="BC257" s="15"/>
      <c r="BD257" s="15"/>
      <c r="BE257" s="15"/>
      <c r="BF257" s="15"/>
      <c r="BG257" s="15"/>
      <c r="BJ257" s="15"/>
      <c r="BK257" s="15"/>
      <c r="BL257" s="15"/>
      <c r="BM257" s="15"/>
      <c r="BN257" s="15"/>
      <c r="BO257" s="15"/>
      <c r="BP257" s="15"/>
      <c r="BQ257" s="15"/>
      <c r="BT257" s="15"/>
      <c r="BU257" s="15"/>
      <c r="BV257" s="15"/>
      <c r="BW257" s="15"/>
      <c r="BX257" s="15"/>
      <c r="BY257" s="15"/>
      <c r="BZ257" s="15"/>
      <c r="CA257" s="15"/>
      <c r="CD257" s="15"/>
      <c r="CE257" s="15"/>
      <c r="CF257" s="15"/>
      <c r="CG257" s="15"/>
      <c r="CH257" s="15"/>
      <c r="CI257" s="15"/>
      <c r="CJ257" s="15"/>
      <c r="CK257" s="15"/>
      <c r="CN257" s="15"/>
      <c r="CO257" s="15"/>
      <c r="CP257" s="15"/>
      <c r="CQ257" s="15"/>
      <c r="CR257" s="15"/>
      <c r="CS257" s="15"/>
      <c r="CT257" s="15"/>
      <c r="CU257" s="15"/>
      <c r="CX257" s="15"/>
      <c r="CY257" s="15"/>
      <c r="CZ257" s="15"/>
      <c r="DA257" s="15"/>
      <c r="DB257" s="15"/>
      <c r="DC257" s="15"/>
      <c r="DD257" s="15"/>
      <c r="DE257" s="15"/>
      <c r="DH257" s="15"/>
      <c r="DI257" s="15"/>
      <c r="DJ257" s="15"/>
      <c r="DK257" s="15"/>
      <c r="DL257" s="15"/>
      <c r="DM257" s="15"/>
      <c r="DN257" s="15"/>
      <c r="DO257" s="15"/>
      <c r="DR257" s="15"/>
      <c r="DS257" s="15"/>
      <c r="DT257" s="15"/>
      <c r="DU257" s="15"/>
      <c r="DV257" s="15"/>
      <c r="DW257" s="15"/>
      <c r="DX257" s="15"/>
      <c r="DY257" s="15"/>
      <c r="EB257" s="15"/>
      <c r="EC257" s="15"/>
      <c r="ED257" s="15"/>
      <c r="EE257" s="15"/>
      <c r="EF257" s="15"/>
      <c r="EG257" s="15"/>
      <c r="EH257" s="15"/>
      <c r="EI257" s="15"/>
      <c r="EL257" s="15"/>
      <c r="EM257" s="15"/>
      <c r="EN257" s="15"/>
      <c r="EO257" s="15"/>
      <c r="EP257" s="15"/>
      <c r="EQ257" s="15"/>
      <c r="ER257" s="15"/>
      <c r="ES257" s="15"/>
      <c r="EV257" s="15"/>
      <c r="EW257" s="15"/>
      <c r="EX257" s="15"/>
      <c r="EY257" s="15"/>
      <c r="EZ257" s="15"/>
      <c r="FA257" s="15"/>
      <c r="FB257" s="15"/>
      <c r="FC257" s="15"/>
      <c r="FF257" s="15"/>
      <c r="FG257" s="15"/>
      <c r="FH257" s="15"/>
      <c r="FI257" s="15"/>
      <c r="FJ257" s="15"/>
      <c r="FK257" s="15"/>
      <c r="FL257" s="15"/>
      <c r="FM257" s="15"/>
      <c r="FP257" s="15"/>
      <c r="FQ257" s="15"/>
      <c r="FR257" s="15"/>
      <c r="FS257" s="15"/>
      <c r="FT257" s="15"/>
      <c r="FU257" s="15"/>
      <c r="FV257" s="15"/>
      <c r="FW257" s="15"/>
      <c r="FZ257" s="15"/>
      <c r="GA257" s="15"/>
      <c r="GB257" s="15"/>
      <c r="GC257" s="15"/>
      <c r="GD257" s="15"/>
      <c r="GE257" s="15"/>
      <c r="GF257" s="15"/>
      <c r="GG257" s="15"/>
      <c r="GJ257" s="15"/>
      <c r="GK257" s="15"/>
      <c r="GL257" s="15"/>
      <c r="GM257" s="15"/>
      <c r="GN257" s="15"/>
      <c r="GO257" s="15"/>
      <c r="GP257" s="15"/>
      <c r="GQ257" s="15"/>
      <c r="GT257" s="15"/>
      <c r="GU257" s="15"/>
      <c r="GV257" s="15"/>
      <c r="GW257" s="15"/>
      <c r="GX257" s="15"/>
      <c r="GY257" s="15"/>
      <c r="GZ257" s="15"/>
      <c r="HA257" s="15"/>
      <c r="HD257" s="15"/>
      <c r="HE257" s="15"/>
      <c r="HF257" s="15"/>
      <c r="HG257" s="15"/>
      <c r="HH257" s="15"/>
      <c r="HI257" s="15"/>
      <c r="HJ257" s="15"/>
      <c r="HK257" s="15"/>
      <c r="HN257" s="15"/>
      <c r="HO257" s="15"/>
      <c r="HP257" s="15"/>
      <c r="HQ257" s="15"/>
      <c r="HR257" s="15"/>
      <c r="HS257" s="15"/>
      <c r="HT257" s="15"/>
      <c r="HU257" s="15"/>
      <c r="HX257" s="15"/>
      <c r="HY257" s="15"/>
      <c r="HZ257" s="15"/>
      <c r="IA257" s="15"/>
      <c r="IB257" s="15"/>
      <c r="IC257" s="15"/>
      <c r="ID257" s="15"/>
      <c r="IE257" s="15"/>
      <c r="IH257" s="15"/>
      <c r="II257" s="15"/>
      <c r="IJ257" s="15"/>
      <c r="IK257" s="15"/>
      <c r="IL257" s="15"/>
      <c r="IM257" s="15"/>
      <c r="IN257" s="15"/>
      <c r="IO257" s="15"/>
      <c r="IR257" s="15"/>
      <c r="IS257" s="15"/>
      <c r="IT257" s="15"/>
      <c r="IU257" s="15"/>
      <c r="IV257" s="15"/>
      <c r="IW257" s="15"/>
      <c r="IX257" s="15"/>
      <c r="IY257" s="15"/>
      <c r="JB257" s="15"/>
      <c r="JC257" s="15"/>
      <c r="JD257" s="15"/>
      <c r="JE257" s="15"/>
      <c r="JF257" s="15"/>
      <c r="JG257" s="15"/>
      <c r="JH257" s="15"/>
      <c r="JI257" s="15"/>
      <c r="JL257" s="15"/>
      <c r="JM257" s="15"/>
      <c r="JN257" s="15"/>
      <c r="JO257" s="15"/>
      <c r="JP257" s="15"/>
      <c r="JQ257" s="15"/>
      <c r="JR257" s="15"/>
      <c r="JS257" s="15"/>
      <c r="JV257" s="15"/>
      <c r="JW257" s="15"/>
      <c r="JX257" s="15"/>
      <c r="JY257" s="15"/>
      <c r="JZ257" s="15"/>
      <c r="KA257" s="15"/>
      <c r="KB257" s="15"/>
      <c r="KC257" s="15"/>
      <c r="KF257" s="15"/>
      <c r="KG257" s="15"/>
      <c r="KH257" s="15"/>
      <c r="KI257" s="15"/>
      <c r="KJ257" s="15"/>
      <c r="KK257" s="15"/>
      <c r="KL257" s="15"/>
      <c r="KM257" s="15"/>
      <c r="KP257" s="15"/>
      <c r="KQ257" s="15"/>
      <c r="KR257" s="15"/>
      <c r="KS257" s="15"/>
      <c r="KT257" s="15"/>
      <c r="KU257" s="15"/>
      <c r="KV257" s="15"/>
      <c r="KW257" s="15"/>
      <c r="KZ257" s="15"/>
      <c r="LA257" s="15"/>
    </row>
    <row r="258" spans="4:313" x14ac:dyDescent="0.25">
      <c r="D258" s="15"/>
      <c r="E258" s="15"/>
      <c r="F258" s="15"/>
      <c r="G258" s="15"/>
      <c r="H258" s="15"/>
      <c r="I258" s="15"/>
      <c r="L258" s="15"/>
      <c r="M258" s="15"/>
      <c r="N258" s="15"/>
      <c r="O258" s="15"/>
      <c r="P258" s="15"/>
      <c r="Q258" s="15"/>
      <c r="R258" s="15"/>
      <c r="S258" s="15"/>
      <c r="V258" s="15"/>
      <c r="W258" s="15"/>
      <c r="X258" s="15"/>
      <c r="Y258" s="15"/>
      <c r="Z258" s="15"/>
      <c r="AA258" s="15"/>
      <c r="AB258" s="15"/>
      <c r="AC258" s="15"/>
      <c r="AF258" s="15"/>
      <c r="AG258" s="15"/>
      <c r="AH258" s="15"/>
      <c r="AI258" s="15"/>
      <c r="AJ258" s="15"/>
      <c r="AK258" s="15"/>
      <c r="AL258" s="15"/>
      <c r="AM258" s="15"/>
      <c r="AP258" s="15"/>
      <c r="AQ258" s="15"/>
      <c r="AR258" s="15"/>
      <c r="AS258" s="15"/>
      <c r="AT258" s="15"/>
      <c r="AU258" s="15"/>
      <c r="AV258" s="15"/>
      <c r="AW258" s="15"/>
      <c r="AZ258" s="15"/>
      <c r="BA258" s="15"/>
      <c r="BB258" s="15"/>
      <c r="BC258" s="15"/>
      <c r="BD258" s="15"/>
      <c r="BE258" s="15"/>
      <c r="BF258" s="15"/>
      <c r="BG258" s="15"/>
      <c r="BJ258" s="15"/>
      <c r="BK258" s="15"/>
      <c r="BL258" s="15"/>
      <c r="BM258" s="15"/>
      <c r="BN258" s="15"/>
      <c r="BO258" s="15"/>
      <c r="BP258" s="15"/>
      <c r="BQ258" s="15"/>
      <c r="BT258" s="15"/>
      <c r="BU258" s="15"/>
      <c r="BV258" s="15"/>
      <c r="BW258" s="15"/>
      <c r="BX258" s="15"/>
      <c r="BY258" s="15"/>
      <c r="BZ258" s="15"/>
      <c r="CA258" s="15"/>
      <c r="CD258" s="15"/>
      <c r="CE258" s="15"/>
      <c r="CF258" s="15"/>
      <c r="CG258" s="15"/>
      <c r="CH258" s="15"/>
      <c r="CI258" s="15"/>
      <c r="CJ258" s="15"/>
      <c r="CK258" s="15"/>
      <c r="CN258" s="15"/>
      <c r="CO258" s="15"/>
      <c r="CP258" s="15"/>
      <c r="CQ258" s="15"/>
      <c r="CR258" s="15"/>
      <c r="CS258" s="15"/>
      <c r="CT258" s="15"/>
      <c r="CU258" s="15"/>
      <c r="CX258" s="15"/>
      <c r="CY258" s="15"/>
      <c r="CZ258" s="15"/>
      <c r="DA258" s="15"/>
      <c r="DB258" s="15"/>
      <c r="DC258" s="15"/>
      <c r="DD258" s="15"/>
      <c r="DE258" s="15"/>
      <c r="DH258" s="15"/>
      <c r="DI258" s="15"/>
      <c r="DJ258" s="15"/>
      <c r="DK258" s="15"/>
      <c r="DL258" s="15"/>
      <c r="DM258" s="15"/>
      <c r="DN258" s="15"/>
      <c r="DO258" s="15"/>
      <c r="DR258" s="15"/>
      <c r="DS258" s="15"/>
      <c r="DT258" s="15"/>
      <c r="DU258" s="15"/>
      <c r="DV258" s="15"/>
      <c r="DW258" s="15"/>
      <c r="DX258" s="15"/>
      <c r="DY258" s="15"/>
      <c r="EB258" s="15"/>
      <c r="EC258" s="15"/>
      <c r="ED258" s="15"/>
      <c r="EE258" s="15"/>
      <c r="EF258" s="15"/>
      <c r="EG258" s="15"/>
      <c r="EH258" s="15"/>
      <c r="EI258" s="15"/>
      <c r="EL258" s="15"/>
      <c r="EM258" s="15"/>
      <c r="EN258" s="15"/>
      <c r="EO258" s="15"/>
      <c r="EP258" s="15"/>
      <c r="EQ258" s="15"/>
      <c r="ER258" s="15"/>
      <c r="ES258" s="15"/>
      <c r="EV258" s="15"/>
      <c r="EW258" s="15"/>
      <c r="EX258" s="15"/>
      <c r="EY258" s="15"/>
      <c r="EZ258" s="15"/>
      <c r="FA258" s="15"/>
      <c r="FB258" s="15"/>
      <c r="FC258" s="15"/>
      <c r="FF258" s="15"/>
      <c r="FG258" s="15"/>
      <c r="FH258" s="15"/>
      <c r="FI258" s="15"/>
      <c r="FJ258" s="15"/>
      <c r="FK258" s="15"/>
      <c r="FL258" s="15"/>
      <c r="FM258" s="15"/>
      <c r="FP258" s="15"/>
      <c r="FQ258" s="15"/>
      <c r="FR258" s="15"/>
      <c r="FS258" s="15"/>
      <c r="FT258" s="15"/>
      <c r="FU258" s="15"/>
      <c r="FV258" s="15"/>
      <c r="FW258" s="15"/>
      <c r="FZ258" s="15"/>
      <c r="GA258" s="15"/>
      <c r="GB258" s="15"/>
      <c r="GC258" s="15"/>
      <c r="GD258" s="15"/>
      <c r="GE258" s="15"/>
      <c r="GF258" s="15"/>
      <c r="GG258" s="15"/>
      <c r="GJ258" s="15"/>
      <c r="GK258" s="15"/>
      <c r="GL258" s="15"/>
      <c r="GM258" s="15"/>
      <c r="GN258" s="15"/>
      <c r="GO258" s="15"/>
      <c r="GP258" s="15"/>
      <c r="GQ258" s="15"/>
      <c r="GT258" s="15"/>
      <c r="GU258" s="15"/>
      <c r="GV258" s="15"/>
      <c r="GW258" s="15"/>
      <c r="GX258" s="15"/>
      <c r="GY258" s="15"/>
      <c r="GZ258" s="15"/>
      <c r="HA258" s="15"/>
      <c r="HD258" s="15"/>
      <c r="HE258" s="15"/>
      <c r="HF258" s="15"/>
      <c r="HG258" s="15"/>
      <c r="HH258" s="15"/>
      <c r="HI258" s="15"/>
      <c r="HJ258" s="15"/>
      <c r="HK258" s="15"/>
      <c r="HN258" s="15"/>
      <c r="HO258" s="15"/>
      <c r="HP258" s="15"/>
      <c r="HQ258" s="15"/>
      <c r="HR258" s="15"/>
      <c r="HS258" s="15"/>
      <c r="HT258" s="15"/>
      <c r="HU258" s="15"/>
      <c r="HX258" s="15"/>
      <c r="HY258" s="15"/>
      <c r="HZ258" s="15"/>
      <c r="IA258" s="15"/>
      <c r="IB258" s="15"/>
      <c r="IC258" s="15"/>
      <c r="ID258" s="15"/>
      <c r="IE258" s="15"/>
      <c r="IH258" s="15"/>
      <c r="II258" s="15"/>
      <c r="IJ258" s="15"/>
      <c r="IK258" s="15"/>
      <c r="IL258" s="15"/>
      <c r="IM258" s="15"/>
      <c r="IN258" s="15"/>
      <c r="IO258" s="15"/>
      <c r="IR258" s="15"/>
      <c r="IS258" s="15"/>
      <c r="IT258" s="15"/>
      <c r="IU258" s="15"/>
      <c r="IV258" s="15"/>
      <c r="IW258" s="15"/>
      <c r="IX258" s="15"/>
      <c r="IY258" s="15"/>
      <c r="JB258" s="15"/>
      <c r="JC258" s="15"/>
      <c r="JD258" s="15"/>
      <c r="JE258" s="15"/>
      <c r="JF258" s="15"/>
      <c r="JG258" s="15"/>
      <c r="JH258" s="15"/>
      <c r="JI258" s="15"/>
      <c r="JL258" s="15"/>
      <c r="JM258" s="15"/>
      <c r="JN258" s="15"/>
      <c r="JO258" s="15"/>
      <c r="JP258" s="15"/>
      <c r="JQ258" s="15"/>
      <c r="JR258" s="15"/>
      <c r="JS258" s="15"/>
      <c r="JV258" s="15"/>
      <c r="JW258" s="15"/>
      <c r="JX258" s="15"/>
      <c r="JY258" s="15"/>
      <c r="JZ258" s="15"/>
      <c r="KA258" s="15"/>
      <c r="KB258" s="15"/>
      <c r="KC258" s="15"/>
      <c r="KF258" s="15"/>
      <c r="KG258" s="15"/>
      <c r="KH258" s="15"/>
      <c r="KI258" s="15"/>
      <c r="KJ258" s="15"/>
      <c r="KK258" s="15"/>
      <c r="KL258" s="15"/>
      <c r="KM258" s="15"/>
      <c r="KP258" s="15"/>
      <c r="KQ258" s="15"/>
      <c r="KR258" s="15"/>
      <c r="KS258" s="15"/>
      <c r="KT258" s="15"/>
      <c r="KU258" s="15"/>
      <c r="KV258" s="15"/>
      <c r="KW258" s="15"/>
      <c r="KZ258" s="15"/>
      <c r="LA258" s="15"/>
    </row>
    <row r="259" spans="4:313" x14ac:dyDescent="0.25">
      <c r="D259" s="15"/>
      <c r="E259" s="15"/>
      <c r="F259" s="15"/>
      <c r="G259" s="15"/>
      <c r="H259" s="15"/>
      <c r="I259" s="15"/>
      <c r="L259" s="15"/>
      <c r="M259" s="15"/>
      <c r="N259" s="15"/>
      <c r="O259" s="15"/>
      <c r="P259" s="15"/>
      <c r="Q259" s="15"/>
      <c r="R259" s="15"/>
      <c r="S259" s="15"/>
      <c r="V259" s="15"/>
      <c r="W259" s="15"/>
      <c r="X259" s="15"/>
      <c r="Y259" s="15"/>
      <c r="Z259" s="15"/>
      <c r="AA259" s="15"/>
      <c r="AB259" s="15"/>
      <c r="AC259" s="15"/>
      <c r="AF259" s="15"/>
      <c r="AG259" s="15"/>
      <c r="AH259" s="15"/>
      <c r="AI259" s="15"/>
      <c r="AJ259" s="15"/>
      <c r="AK259" s="15"/>
      <c r="AL259" s="15"/>
      <c r="AM259" s="15"/>
      <c r="AP259" s="15"/>
      <c r="AQ259" s="15"/>
      <c r="AR259" s="15"/>
      <c r="AS259" s="15"/>
      <c r="AT259" s="15"/>
      <c r="AU259" s="15"/>
      <c r="AV259" s="15"/>
      <c r="AW259" s="15"/>
      <c r="AZ259" s="15"/>
      <c r="BA259" s="15"/>
      <c r="BB259" s="15"/>
      <c r="BC259" s="15"/>
      <c r="BD259" s="15"/>
      <c r="BE259" s="15"/>
      <c r="BF259" s="15"/>
      <c r="BG259" s="15"/>
      <c r="BJ259" s="15"/>
      <c r="BK259" s="15"/>
      <c r="BL259" s="15"/>
      <c r="BM259" s="15"/>
      <c r="BN259" s="15"/>
      <c r="BO259" s="15"/>
      <c r="BP259" s="15"/>
      <c r="BQ259" s="15"/>
      <c r="BT259" s="15"/>
      <c r="BU259" s="15"/>
      <c r="BV259" s="15"/>
      <c r="BW259" s="15"/>
      <c r="BX259" s="15"/>
      <c r="BY259" s="15"/>
      <c r="BZ259" s="15"/>
      <c r="CA259" s="15"/>
      <c r="CD259" s="15"/>
      <c r="CE259" s="15"/>
      <c r="CF259" s="15"/>
      <c r="CG259" s="15"/>
      <c r="CH259" s="15"/>
      <c r="CI259" s="15"/>
      <c r="CJ259" s="15"/>
      <c r="CK259" s="15"/>
      <c r="CN259" s="15"/>
      <c r="CO259" s="15"/>
      <c r="CP259" s="15"/>
      <c r="CQ259" s="15"/>
      <c r="CR259" s="15"/>
      <c r="CS259" s="15"/>
      <c r="CT259" s="15"/>
      <c r="CU259" s="15"/>
      <c r="CX259" s="15"/>
      <c r="CY259" s="15"/>
      <c r="CZ259" s="15"/>
      <c r="DA259" s="15"/>
      <c r="DB259" s="15"/>
      <c r="DC259" s="15"/>
      <c r="DD259" s="15"/>
      <c r="DE259" s="15"/>
      <c r="DH259" s="15"/>
      <c r="DI259" s="15"/>
      <c r="DJ259" s="15"/>
      <c r="DK259" s="15"/>
      <c r="DL259" s="15"/>
      <c r="DM259" s="15"/>
      <c r="DN259" s="15"/>
      <c r="DO259" s="15"/>
      <c r="DR259" s="15"/>
      <c r="DS259" s="15"/>
      <c r="DT259" s="15"/>
      <c r="DU259" s="15"/>
      <c r="DV259" s="15"/>
      <c r="DW259" s="15"/>
      <c r="DX259" s="15"/>
      <c r="DY259" s="15"/>
      <c r="EB259" s="15"/>
      <c r="EC259" s="15"/>
      <c r="ED259" s="15"/>
      <c r="EE259" s="15"/>
      <c r="EF259" s="15"/>
      <c r="EG259" s="15"/>
      <c r="EH259" s="15"/>
      <c r="EI259" s="15"/>
      <c r="EL259" s="15"/>
      <c r="EM259" s="15"/>
      <c r="EN259" s="15"/>
      <c r="EO259" s="15"/>
      <c r="EP259" s="15"/>
      <c r="EQ259" s="15"/>
      <c r="ER259" s="15"/>
      <c r="ES259" s="15"/>
      <c r="EV259" s="15"/>
      <c r="EW259" s="15"/>
      <c r="EX259" s="15"/>
      <c r="EY259" s="15"/>
      <c r="EZ259" s="15"/>
      <c r="FA259" s="15"/>
      <c r="FB259" s="15"/>
      <c r="FC259" s="15"/>
      <c r="FF259" s="15"/>
      <c r="FG259" s="15"/>
      <c r="FH259" s="15"/>
      <c r="FI259" s="15"/>
      <c r="FJ259" s="15"/>
      <c r="FK259" s="15"/>
      <c r="FL259" s="15"/>
      <c r="FM259" s="15"/>
      <c r="FP259" s="15"/>
      <c r="FQ259" s="15"/>
      <c r="FR259" s="15"/>
      <c r="FS259" s="15"/>
      <c r="FT259" s="15"/>
      <c r="FU259" s="15"/>
      <c r="FV259" s="15"/>
      <c r="FW259" s="15"/>
      <c r="FZ259" s="15"/>
      <c r="GA259" s="15"/>
      <c r="GB259" s="15"/>
      <c r="GC259" s="15"/>
      <c r="GD259" s="15"/>
      <c r="GE259" s="15"/>
      <c r="GF259" s="15"/>
      <c r="GG259" s="15"/>
      <c r="GJ259" s="15"/>
      <c r="GK259" s="15"/>
      <c r="GL259" s="15"/>
      <c r="GM259" s="15"/>
      <c r="GN259" s="15"/>
      <c r="GO259" s="15"/>
      <c r="GP259" s="15"/>
      <c r="GQ259" s="15"/>
      <c r="GT259" s="15"/>
      <c r="GU259" s="15"/>
      <c r="GV259" s="15"/>
      <c r="GW259" s="15"/>
      <c r="GX259" s="15"/>
      <c r="GY259" s="15"/>
      <c r="GZ259" s="15"/>
      <c r="HA259" s="15"/>
      <c r="HD259" s="15"/>
      <c r="HE259" s="15"/>
      <c r="HF259" s="15"/>
      <c r="HG259" s="15"/>
      <c r="HH259" s="15"/>
      <c r="HI259" s="15"/>
      <c r="HJ259" s="15"/>
      <c r="HK259" s="15"/>
      <c r="HN259" s="15"/>
      <c r="HO259" s="15"/>
      <c r="HP259" s="15"/>
      <c r="HQ259" s="15"/>
      <c r="HR259" s="15"/>
      <c r="HS259" s="15"/>
      <c r="HT259" s="15"/>
      <c r="HU259" s="15"/>
      <c r="HX259" s="15"/>
      <c r="HY259" s="15"/>
      <c r="HZ259" s="15"/>
      <c r="IA259" s="15"/>
      <c r="IB259" s="15"/>
      <c r="IC259" s="15"/>
      <c r="ID259" s="15"/>
      <c r="IE259" s="15"/>
      <c r="IH259" s="15"/>
      <c r="II259" s="15"/>
      <c r="IJ259" s="15"/>
      <c r="IK259" s="15"/>
      <c r="IL259" s="15"/>
      <c r="IM259" s="15"/>
      <c r="IN259" s="15"/>
      <c r="IO259" s="15"/>
      <c r="IR259" s="15"/>
      <c r="IS259" s="15"/>
      <c r="IT259" s="15"/>
      <c r="IU259" s="15"/>
      <c r="IV259" s="15"/>
      <c r="IW259" s="15"/>
      <c r="IX259" s="15"/>
      <c r="IY259" s="15"/>
      <c r="JB259" s="15"/>
      <c r="JC259" s="15"/>
      <c r="JD259" s="15"/>
      <c r="JE259" s="15"/>
      <c r="JF259" s="15"/>
      <c r="JG259" s="15"/>
      <c r="JH259" s="15"/>
      <c r="JI259" s="15"/>
      <c r="JL259" s="15"/>
      <c r="JM259" s="15"/>
      <c r="JN259" s="15"/>
      <c r="JO259" s="15"/>
      <c r="JP259" s="15"/>
      <c r="JQ259" s="15"/>
      <c r="JR259" s="15"/>
      <c r="JS259" s="15"/>
      <c r="JV259" s="15"/>
      <c r="JW259" s="15"/>
      <c r="JX259" s="15"/>
      <c r="JY259" s="15"/>
      <c r="JZ259" s="15"/>
      <c r="KA259" s="15"/>
      <c r="KB259" s="15"/>
      <c r="KC259" s="15"/>
      <c r="KF259" s="15"/>
      <c r="KG259" s="15"/>
      <c r="KH259" s="15"/>
      <c r="KI259" s="15"/>
      <c r="KJ259" s="15"/>
      <c r="KK259" s="15"/>
      <c r="KL259" s="15"/>
      <c r="KM259" s="15"/>
      <c r="KP259" s="15"/>
      <c r="KQ259" s="15"/>
      <c r="KR259" s="15"/>
      <c r="KS259" s="15"/>
      <c r="KT259" s="15"/>
      <c r="KU259" s="15"/>
      <c r="KV259" s="15"/>
      <c r="KW259" s="15"/>
      <c r="KZ259" s="15"/>
      <c r="LA259" s="15"/>
    </row>
    <row r="260" spans="4:313" x14ac:dyDescent="0.25">
      <c r="D260" s="15"/>
      <c r="E260" s="15"/>
      <c r="F260" s="15"/>
      <c r="G260" s="15"/>
      <c r="H260" s="15"/>
      <c r="I260" s="15"/>
      <c r="L260" s="15"/>
      <c r="M260" s="15"/>
      <c r="N260" s="15"/>
      <c r="O260" s="15"/>
      <c r="P260" s="15"/>
      <c r="Q260" s="15"/>
      <c r="R260" s="15"/>
      <c r="S260" s="15"/>
      <c r="V260" s="15"/>
      <c r="W260" s="15"/>
      <c r="X260" s="15"/>
      <c r="Y260" s="15"/>
      <c r="Z260" s="15"/>
      <c r="AA260" s="15"/>
      <c r="AB260" s="15"/>
      <c r="AC260" s="15"/>
      <c r="AF260" s="15"/>
      <c r="AG260" s="15"/>
      <c r="AH260" s="15"/>
      <c r="AI260" s="15"/>
      <c r="AJ260" s="15"/>
      <c r="AK260" s="15"/>
      <c r="AL260" s="15"/>
      <c r="AM260" s="15"/>
      <c r="AP260" s="15"/>
      <c r="AQ260" s="15"/>
      <c r="AR260" s="15"/>
      <c r="AS260" s="15"/>
      <c r="AT260" s="15"/>
      <c r="AU260" s="15"/>
      <c r="AV260" s="15"/>
      <c r="AW260" s="15"/>
      <c r="AZ260" s="15"/>
      <c r="BA260" s="15"/>
      <c r="BB260" s="15"/>
      <c r="BC260" s="15"/>
      <c r="BD260" s="15"/>
      <c r="BE260" s="15"/>
      <c r="BF260" s="15"/>
      <c r="BG260" s="15"/>
      <c r="BJ260" s="15"/>
      <c r="BK260" s="15"/>
      <c r="BL260" s="15"/>
      <c r="BM260" s="15"/>
      <c r="BN260" s="15"/>
      <c r="BO260" s="15"/>
      <c r="BP260" s="15"/>
      <c r="BQ260" s="15"/>
      <c r="BT260" s="15"/>
      <c r="BU260" s="15"/>
      <c r="BV260" s="15"/>
      <c r="BW260" s="15"/>
      <c r="BX260" s="15"/>
      <c r="BY260" s="15"/>
      <c r="BZ260" s="15"/>
      <c r="CA260" s="15"/>
      <c r="CD260" s="15"/>
      <c r="CE260" s="15"/>
      <c r="CF260" s="15"/>
      <c r="CG260" s="15"/>
      <c r="CH260" s="15"/>
      <c r="CI260" s="15"/>
      <c r="CJ260" s="15"/>
      <c r="CK260" s="15"/>
      <c r="CN260" s="15"/>
      <c r="CO260" s="15"/>
      <c r="CP260" s="15"/>
      <c r="CQ260" s="15"/>
      <c r="CR260" s="15"/>
      <c r="CS260" s="15"/>
      <c r="CT260" s="15"/>
      <c r="CU260" s="15"/>
      <c r="CX260" s="15"/>
      <c r="CY260" s="15"/>
      <c r="CZ260" s="15"/>
      <c r="DA260" s="15"/>
      <c r="DB260" s="15"/>
      <c r="DC260" s="15"/>
      <c r="DD260" s="15"/>
      <c r="DE260" s="15"/>
      <c r="DH260" s="15"/>
      <c r="DI260" s="15"/>
      <c r="DJ260" s="15"/>
      <c r="DK260" s="15"/>
      <c r="DL260" s="15"/>
      <c r="DM260" s="15"/>
      <c r="DN260" s="15"/>
      <c r="DO260" s="15"/>
      <c r="DR260" s="15"/>
      <c r="DS260" s="15"/>
      <c r="DT260" s="15"/>
      <c r="DU260" s="15"/>
      <c r="DV260" s="15"/>
      <c r="DW260" s="15"/>
      <c r="DX260" s="15"/>
      <c r="DY260" s="15"/>
      <c r="EB260" s="15"/>
      <c r="EC260" s="15"/>
      <c r="ED260" s="15"/>
      <c r="EE260" s="15"/>
      <c r="EF260" s="15"/>
      <c r="EG260" s="15"/>
      <c r="EH260" s="15"/>
      <c r="EI260" s="15"/>
      <c r="EL260" s="15"/>
      <c r="EM260" s="15"/>
      <c r="EN260" s="15"/>
      <c r="EO260" s="15"/>
      <c r="EP260" s="15"/>
      <c r="EQ260" s="15"/>
      <c r="ER260" s="15"/>
      <c r="ES260" s="15"/>
      <c r="EV260" s="15"/>
      <c r="EW260" s="15"/>
      <c r="EX260" s="15"/>
      <c r="EY260" s="15"/>
      <c r="EZ260" s="15"/>
      <c r="FA260" s="15"/>
      <c r="FB260" s="15"/>
      <c r="FC260" s="15"/>
      <c r="FF260" s="15"/>
      <c r="FG260" s="15"/>
      <c r="FH260" s="15"/>
      <c r="FI260" s="15"/>
      <c r="FJ260" s="15"/>
      <c r="FK260" s="15"/>
      <c r="FL260" s="15"/>
      <c r="FM260" s="15"/>
      <c r="FP260" s="15"/>
      <c r="FQ260" s="15"/>
      <c r="FR260" s="15"/>
      <c r="FS260" s="15"/>
      <c r="FT260" s="15"/>
      <c r="FU260" s="15"/>
      <c r="FV260" s="15"/>
      <c r="FW260" s="15"/>
      <c r="FZ260" s="15"/>
      <c r="GA260" s="15"/>
      <c r="GB260" s="15"/>
      <c r="GC260" s="15"/>
      <c r="GD260" s="15"/>
      <c r="GE260" s="15"/>
      <c r="GF260" s="15"/>
      <c r="GG260" s="15"/>
      <c r="GJ260" s="15"/>
      <c r="GK260" s="15"/>
      <c r="GL260" s="15"/>
      <c r="GM260" s="15"/>
      <c r="GN260" s="15"/>
      <c r="GO260" s="15"/>
      <c r="GP260" s="15"/>
      <c r="GQ260" s="15"/>
      <c r="GT260" s="15"/>
      <c r="GU260" s="15"/>
      <c r="GV260" s="15"/>
      <c r="GW260" s="15"/>
      <c r="GX260" s="15"/>
      <c r="GY260" s="15"/>
      <c r="GZ260" s="15"/>
      <c r="HA260" s="15"/>
      <c r="HD260" s="15"/>
      <c r="HE260" s="15"/>
      <c r="HF260" s="15"/>
      <c r="HG260" s="15"/>
      <c r="HH260" s="15"/>
      <c r="HI260" s="15"/>
      <c r="HJ260" s="15"/>
      <c r="HK260" s="15"/>
      <c r="HN260" s="15"/>
      <c r="HO260" s="15"/>
      <c r="HP260" s="15"/>
      <c r="HQ260" s="15"/>
      <c r="HR260" s="15"/>
      <c r="HS260" s="15"/>
      <c r="HT260" s="15"/>
      <c r="HU260" s="15"/>
      <c r="HX260" s="15"/>
      <c r="HY260" s="15"/>
      <c r="HZ260" s="15"/>
      <c r="IA260" s="15"/>
      <c r="IB260" s="15"/>
      <c r="IC260" s="15"/>
      <c r="ID260" s="15"/>
      <c r="IE260" s="15"/>
      <c r="IH260" s="15"/>
      <c r="II260" s="15"/>
      <c r="IJ260" s="15"/>
      <c r="IK260" s="15"/>
      <c r="IL260" s="15"/>
      <c r="IM260" s="15"/>
      <c r="IN260" s="15"/>
      <c r="IO260" s="15"/>
      <c r="IR260" s="15"/>
      <c r="IS260" s="15"/>
      <c r="IT260" s="15"/>
      <c r="IU260" s="15"/>
      <c r="IV260" s="15"/>
      <c r="IW260" s="15"/>
      <c r="IX260" s="15"/>
      <c r="IY260" s="15"/>
      <c r="JB260" s="15"/>
      <c r="JC260" s="15"/>
      <c r="JD260" s="15"/>
      <c r="JE260" s="15"/>
      <c r="JF260" s="15"/>
      <c r="JG260" s="15"/>
      <c r="JH260" s="15"/>
      <c r="JI260" s="15"/>
      <c r="JL260" s="15"/>
      <c r="JM260" s="15"/>
      <c r="JN260" s="15"/>
      <c r="JO260" s="15"/>
      <c r="JP260" s="15"/>
      <c r="JQ260" s="15"/>
      <c r="JR260" s="15"/>
      <c r="JS260" s="15"/>
      <c r="JV260" s="15"/>
      <c r="JW260" s="15"/>
      <c r="JX260" s="15"/>
      <c r="JY260" s="15"/>
      <c r="JZ260" s="15"/>
      <c r="KA260" s="15"/>
      <c r="KB260" s="15"/>
      <c r="KC260" s="15"/>
      <c r="KF260" s="15"/>
      <c r="KG260" s="15"/>
      <c r="KH260" s="15"/>
      <c r="KI260" s="15"/>
      <c r="KJ260" s="15"/>
      <c r="KK260" s="15"/>
      <c r="KL260" s="15"/>
      <c r="KM260" s="15"/>
      <c r="KP260" s="15"/>
      <c r="KQ260" s="15"/>
      <c r="KR260" s="15"/>
      <c r="KS260" s="15"/>
      <c r="KT260" s="15"/>
      <c r="KU260" s="15"/>
      <c r="KV260" s="15"/>
      <c r="KW260" s="15"/>
      <c r="KZ260" s="15"/>
      <c r="LA260" s="15"/>
    </row>
    <row r="261" spans="4:313" x14ac:dyDescent="0.25">
      <c r="D261" s="15"/>
      <c r="E261" s="15"/>
      <c r="F261" s="15"/>
      <c r="G261" s="15"/>
      <c r="H261" s="15"/>
      <c r="I261" s="15"/>
      <c r="L261" s="15"/>
      <c r="M261" s="15"/>
      <c r="N261" s="15"/>
      <c r="O261" s="15"/>
      <c r="P261" s="15"/>
      <c r="Q261" s="15"/>
      <c r="R261" s="15"/>
      <c r="S261" s="15"/>
      <c r="V261" s="15"/>
      <c r="W261" s="15"/>
      <c r="X261" s="15"/>
      <c r="Y261" s="15"/>
      <c r="Z261" s="15"/>
      <c r="AA261" s="15"/>
      <c r="AB261" s="15"/>
      <c r="AC261" s="15"/>
      <c r="AF261" s="15"/>
      <c r="AG261" s="15"/>
      <c r="AH261" s="15"/>
      <c r="AI261" s="15"/>
      <c r="AJ261" s="15"/>
      <c r="AK261" s="15"/>
      <c r="AL261" s="15"/>
      <c r="AM261" s="15"/>
      <c r="AP261" s="15"/>
      <c r="AQ261" s="15"/>
      <c r="AR261" s="15"/>
      <c r="AS261" s="15"/>
      <c r="AT261" s="15"/>
      <c r="AU261" s="15"/>
      <c r="AV261" s="15"/>
      <c r="AW261" s="15"/>
      <c r="AZ261" s="15"/>
      <c r="BA261" s="15"/>
      <c r="BB261" s="15"/>
      <c r="BC261" s="15"/>
      <c r="BD261" s="15"/>
      <c r="BE261" s="15"/>
      <c r="BF261" s="15"/>
      <c r="BG261" s="15"/>
      <c r="BJ261" s="15"/>
      <c r="BK261" s="15"/>
      <c r="BL261" s="15"/>
      <c r="BM261" s="15"/>
      <c r="BN261" s="15"/>
      <c r="BO261" s="15"/>
      <c r="BP261" s="15"/>
      <c r="BQ261" s="15"/>
      <c r="BT261" s="15"/>
      <c r="BU261" s="15"/>
      <c r="BV261" s="15"/>
      <c r="BW261" s="15"/>
      <c r="BX261" s="15"/>
      <c r="BY261" s="15"/>
      <c r="BZ261" s="15"/>
      <c r="CA261" s="15"/>
      <c r="CD261" s="15"/>
      <c r="CE261" s="15"/>
      <c r="CF261" s="15"/>
      <c r="CG261" s="15"/>
      <c r="CH261" s="15"/>
      <c r="CI261" s="15"/>
      <c r="CJ261" s="15"/>
      <c r="CK261" s="15"/>
      <c r="CN261" s="15"/>
      <c r="CO261" s="15"/>
      <c r="CP261" s="15"/>
      <c r="CQ261" s="15"/>
      <c r="CR261" s="15"/>
      <c r="CS261" s="15"/>
      <c r="CT261" s="15"/>
      <c r="CU261" s="15"/>
      <c r="CX261" s="15"/>
      <c r="CY261" s="15"/>
      <c r="CZ261" s="15"/>
      <c r="DA261" s="15"/>
      <c r="DB261" s="15"/>
      <c r="DC261" s="15"/>
      <c r="DD261" s="15"/>
      <c r="DE261" s="15"/>
      <c r="DH261" s="15"/>
      <c r="DI261" s="15"/>
      <c r="DJ261" s="15"/>
      <c r="DK261" s="15"/>
      <c r="DL261" s="15"/>
      <c r="DM261" s="15"/>
      <c r="DN261" s="15"/>
      <c r="DO261" s="15"/>
      <c r="DR261" s="15"/>
      <c r="DS261" s="15"/>
      <c r="DT261" s="15"/>
      <c r="DU261" s="15"/>
      <c r="DV261" s="15"/>
      <c r="DW261" s="15"/>
      <c r="DX261" s="15"/>
      <c r="DY261" s="15"/>
      <c r="EB261" s="15"/>
      <c r="EC261" s="15"/>
      <c r="ED261" s="15"/>
      <c r="EE261" s="15"/>
      <c r="EF261" s="15"/>
      <c r="EG261" s="15"/>
      <c r="EH261" s="15"/>
      <c r="EI261" s="15"/>
      <c r="EL261" s="15"/>
      <c r="EM261" s="15"/>
      <c r="EN261" s="15"/>
      <c r="EO261" s="15"/>
      <c r="EP261" s="15"/>
      <c r="EQ261" s="15"/>
      <c r="ER261" s="15"/>
      <c r="ES261" s="15"/>
      <c r="EV261" s="15"/>
      <c r="EW261" s="15"/>
      <c r="EX261" s="15"/>
      <c r="EY261" s="15"/>
      <c r="EZ261" s="15"/>
      <c r="FA261" s="15"/>
      <c r="FB261" s="15"/>
      <c r="FC261" s="15"/>
      <c r="FF261" s="15"/>
      <c r="FG261" s="15"/>
      <c r="FH261" s="15"/>
      <c r="FI261" s="15"/>
      <c r="FJ261" s="15"/>
      <c r="FK261" s="15"/>
      <c r="FL261" s="15"/>
      <c r="FM261" s="15"/>
      <c r="FP261" s="15"/>
      <c r="FQ261" s="15"/>
      <c r="FR261" s="15"/>
      <c r="FS261" s="15"/>
      <c r="FT261" s="15"/>
      <c r="FU261" s="15"/>
      <c r="FV261" s="15"/>
      <c r="FW261" s="15"/>
      <c r="FZ261" s="15"/>
      <c r="GA261" s="15"/>
      <c r="GB261" s="15"/>
      <c r="GC261" s="15"/>
      <c r="GD261" s="15"/>
      <c r="GE261" s="15"/>
      <c r="GF261" s="15"/>
      <c r="GG261" s="15"/>
      <c r="GJ261" s="15"/>
      <c r="GK261" s="15"/>
      <c r="GL261" s="15"/>
      <c r="GM261" s="15"/>
      <c r="GN261" s="15"/>
      <c r="GO261" s="15"/>
      <c r="GP261" s="15"/>
      <c r="GQ261" s="15"/>
      <c r="GT261" s="15"/>
      <c r="GU261" s="15"/>
      <c r="GV261" s="15"/>
      <c r="GW261" s="15"/>
      <c r="GX261" s="15"/>
      <c r="GY261" s="15"/>
      <c r="GZ261" s="15"/>
      <c r="HA261" s="15"/>
      <c r="HD261" s="15"/>
      <c r="HE261" s="15"/>
      <c r="HF261" s="15"/>
      <c r="HG261" s="15"/>
      <c r="HH261" s="15"/>
      <c r="HI261" s="15"/>
      <c r="HJ261" s="15"/>
      <c r="HK261" s="15"/>
      <c r="HN261" s="15"/>
      <c r="HO261" s="15"/>
      <c r="HP261" s="15"/>
      <c r="HQ261" s="15"/>
      <c r="HR261" s="15"/>
      <c r="HS261" s="15"/>
      <c r="HT261" s="15"/>
      <c r="HU261" s="15"/>
      <c r="HX261" s="15"/>
      <c r="HY261" s="15"/>
      <c r="HZ261" s="15"/>
      <c r="IA261" s="15"/>
      <c r="IB261" s="15"/>
      <c r="IC261" s="15"/>
      <c r="ID261" s="15"/>
      <c r="IE261" s="15"/>
      <c r="IH261" s="15"/>
      <c r="II261" s="15"/>
      <c r="IJ261" s="15"/>
      <c r="IK261" s="15"/>
      <c r="IL261" s="15"/>
      <c r="IM261" s="15"/>
      <c r="IN261" s="15"/>
      <c r="IO261" s="15"/>
      <c r="IR261" s="15"/>
      <c r="IS261" s="15"/>
      <c r="IT261" s="15"/>
      <c r="IU261" s="15"/>
      <c r="IV261" s="15"/>
      <c r="IW261" s="15"/>
      <c r="IX261" s="15"/>
      <c r="IY261" s="15"/>
      <c r="JB261" s="15"/>
      <c r="JC261" s="15"/>
      <c r="JD261" s="15"/>
      <c r="JE261" s="15"/>
      <c r="JF261" s="15"/>
      <c r="JG261" s="15"/>
      <c r="JH261" s="15"/>
      <c r="JI261" s="15"/>
      <c r="JL261" s="15"/>
      <c r="JM261" s="15"/>
      <c r="JN261" s="15"/>
      <c r="JO261" s="15"/>
      <c r="JP261" s="15"/>
      <c r="JQ261" s="15"/>
      <c r="JR261" s="15"/>
      <c r="JS261" s="15"/>
      <c r="JV261" s="15"/>
      <c r="JW261" s="15"/>
      <c r="JX261" s="15"/>
      <c r="JY261" s="15"/>
      <c r="JZ261" s="15"/>
      <c r="KA261" s="15"/>
      <c r="KB261" s="15"/>
      <c r="KC261" s="15"/>
      <c r="KF261" s="15"/>
      <c r="KG261" s="15"/>
      <c r="KH261" s="15"/>
      <c r="KI261" s="15"/>
      <c r="KJ261" s="15"/>
      <c r="KK261" s="15"/>
      <c r="KL261" s="15"/>
      <c r="KM261" s="15"/>
      <c r="KP261" s="15"/>
      <c r="KQ261" s="15"/>
      <c r="KR261" s="15"/>
      <c r="KS261" s="15"/>
      <c r="KT261" s="15"/>
      <c r="KU261" s="15"/>
      <c r="KV261" s="15"/>
      <c r="KW261" s="15"/>
      <c r="KZ261" s="15"/>
      <c r="LA261" s="15"/>
    </row>
    <row r="262" spans="4:313" x14ac:dyDescent="0.25">
      <c r="D262" s="15"/>
      <c r="E262" s="15"/>
      <c r="F262" s="15"/>
      <c r="G262" s="15"/>
      <c r="H262" s="15"/>
      <c r="I262" s="15"/>
      <c r="L262" s="15"/>
      <c r="M262" s="15"/>
      <c r="N262" s="15"/>
      <c r="O262" s="15"/>
      <c r="P262" s="15"/>
      <c r="Q262" s="15"/>
      <c r="R262" s="15"/>
      <c r="S262" s="15"/>
      <c r="V262" s="15"/>
      <c r="W262" s="15"/>
      <c r="X262" s="15"/>
      <c r="Y262" s="15"/>
      <c r="Z262" s="15"/>
      <c r="AA262" s="15"/>
      <c r="AB262" s="15"/>
      <c r="AC262" s="15"/>
      <c r="AF262" s="15"/>
      <c r="AG262" s="15"/>
      <c r="AH262" s="15"/>
      <c r="AI262" s="15"/>
      <c r="AJ262" s="15"/>
      <c r="AK262" s="15"/>
      <c r="AL262" s="15"/>
      <c r="AM262" s="15"/>
      <c r="AP262" s="15"/>
      <c r="AQ262" s="15"/>
      <c r="AR262" s="15"/>
      <c r="AS262" s="15"/>
      <c r="AT262" s="15"/>
      <c r="AU262" s="15"/>
      <c r="AV262" s="15"/>
      <c r="AW262" s="15"/>
      <c r="AZ262" s="15"/>
      <c r="BA262" s="15"/>
      <c r="BB262" s="15"/>
      <c r="BC262" s="15"/>
      <c r="BD262" s="15"/>
      <c r="BE262" s="15"/>
      <c r="BF262" s="15"/>
      <c r="BG262" s="15"/>
      <c r="BJ262" s="15"/>
      <c r="BK262" s="15"/>
      <c r="BL262" s="15"/>
      <c r="BM262" s="15"/>
      <c r="BN262" s="15"/>
      <c r="BO262" s="15"/>
      <c r="BP262" s="15"/>
      <c r="BQ262" s="15"/>
      <c r="BT262" s="15"/>
      <c r="BU262" s="15"/>
      <c r="BV262" s="15"/>
      <c r="BW262" s="15"/>
      <c r="BX262" s="15"/>
      <c r="BY262" s="15"/>
      <c r="BZ262" s="15"/>
      <c r="CA262" s="15"/>
      <c r="CD262" s="15"/>
      <c r="CE262" s="15"/>
      <c r="CF262" s="15"/>
      <c r="CG262" s="15"/>
      <c r="CH262" s="15"/>
      <c r="CI262" s="15"/>
      <c r="CJ262" s="15"/>
      <c r="CK262" s="15"/>
      <c r="CN262" s="15"/>
      <c r="CO262" s="15"/>
      <c r="CP262" s="15"/>
      <c r="CQ262" s="15"/>
      <c r="CR262" s="15"/>
      <c r="CS262" s="15"/>
      <c r="CT262" s="15"/>
      <c r="CU262" s="15"/>
      <c r="CX262" s="15"/>
      <c r="CY262" s="15"/>
      <c r="CZ262" s="15"/>
      <c r="DA262" s="15"/>
      <c r="DB262" s="15"/>
      <c r="DC262" s="15"/>
      <c r="DD262" s="15"/>
      <c r="DE262" s="15"/>
      <c r="DH262" s="15"/>
      <c r="DI262" s="15"/>
      <c r="DJ262" s="15"/>
      <c r="DK262" s="15"/>
      <c r="DL262" s="15"/>
      <c r="DM262" s="15"/>
      <c r="DN262" s="15"/>
      <c r="DO262" s="15"/>
      <c r="DR262" s="15"/>
      <c r="DS262" s="15"/>
      <c r="DT262" s="15"/>
      <c r="DU262" s="15"/>
      <c r="DV262" s="15"/>
      <c r="DW262" s="15"/>
      <c r="DX262" s="15"/>
      <c r="DY262" s="15"/>
      <c r="EB262" s="15"/>
      <c r="EC262" s="15"/>
      <c r="ED262" s="15"/>
      <c r="EE262" s="15"/>
      <c r="EF262" s="15"/>
      <c r="EG262" s="15"/>
      <c r="EH262" s="15"/>
      <c r="EI262" s="15"/>
      <c r="EL262" s="15"/>
      <c r="EM262" s="15"/>
      <c r="EN262" s="15"/>
      <c r="EO262" s="15"/>
      <c r="EP262" s="15"/>
      <c r="EQ262" s="15"/>
      <c r="ER262" s="15"/>
      <c r="ES262" s="15"/>
      <c r="EV262" s="15"/>
      <c r="EW262" s="15"/>
      <c r="EX262" s="15"/>
      <c r="EY262" s="15"/>
      <c r="EZ262" s="15"/>
      <c r="FA262" s="15"/>
      <c r="FB262" s="15"/>
      <c r="FC262" s="15"/>
      <c r="FF262" s="15"/>
      <c r="FG262" s="15"/>
      <c r="FH262" s="15"/>
      <c r="FI262" s="15"/>
      <c r="FJ262" s="15"/>
      <c r="FK262" s="15"/>
      <c r="FL262" s="15"/>
      <c r="FM262" s="15"/>
      <c r="FP262" s="15"/>
      <c r="FQ262" s="15"/>
      <c r="FR262" s="15"/>
      <c r="FS262" s="15"/>
      <c r="FT262" s="15"/>
      <c r="FU262" s="15"/>
      <c r="FV262" s="15"/>
      <c r="FW262" s="15"/>
      <c r="FZ262" s="15"/>
      <c r="GA262" s="15"/>
      <c r="GB262" s="15"/>
      <c r="GC262" s="15"/>
      <c r="GD262" s="15"/>
      <c r="GE262" s="15"/>
      <c r="GF262" s="15"/>
      <c r="GG262" s="15"/>
      <c r="GJ262" s="15"/>
      <c r="GK262" s="15"/>
      <c r="GL262" s="15"/>
      <c r="GM262" s="15"/>
      <c r="GN262" s="15"/>
      <c r="GO262" s="15"/>
      <c r="GP262" s="15"/>
      <c r="GQ262" s="15"/>
      <c r="GT262" s="15"/>
      <c r="GU262" s="15"/>
      <c r="GV262" s="15"/>
      <c r="GW262" s="15"/>
      <c r="GX262" s="15"/>
      <c r="GY262" s="15"/>
      <c r="GZ262" s="15"/>
      <c r="HA262" s="15"/>
      <c r="HD262" s="15"/>
      <c r="HE262" s="15"/>
      <c r="HF262" s="15"/>
      <c r="HG262" s="15"/>
      <c r="HH262" s="15"/>
      <c r="HI262" s="15"/>
      <c r="HJ262" s="15"/>
      <c r="HK262" s="15"/>
      <c r="HN262" s="15"/>
      <c r="HO262" s="15"/>
      <c r="HP262" s="15"/>
      <c r="HQ262" s="15"/>
      <c r="HR262" s="15"/>
      <c r="HS262" s="15"/>
      <c r="HT262" s="15"/>
      <c r="HU262" s="15"/>
      <c r="HX262" s="15"/>
      <c r="HY262" s="15"/>
      <c r="HZ262" s="15"/>
      <c r="IA262" s="15"/>
      <c r="IB262" s="15"/>
      <c r="IC262" s="15"/>
      <c r="ID262" s="15"/>
      <c r="IE262" s="15"/>
      <c r="IH262" s="15"/>
      <c r="II262" s="15"/>
      <c r="IJ262" s="15"/>
      <c r="IK262" s="15"/>
      <c r="IL262" s="15"/>
      <c r="IM262" s="15"/>
      <c r="IN262" s="15"/>
      <c r="IO262" s="15"/>
      <c r="IR262" s="15"/>
      <c r="IS262" s="15"/>
      <c r="IT262" s="15"/>
      <c r="IU262" s="15"/>
      <c r="IV262" s="15"/>
      <c r="IW262" s="15"/>
      <c r="IX262" s="15"/>
      <c r="IY262" s="15"/>
      <c r="JB262" s="15"/>
      <c r="JC262" s="15"/>
      <c r="JD262" s="15"/>
      <c r="JE262" s="15"/>
      <c r="JF262" s="15"/>
      <c r="JG262" s="15"/>
      <c r="JH262" s="15"/>
      <c r="JI262" s="15"/>
      <c r="JL262" s="15"/>
      <c r="JM262" s="15"/>
      <c r="JN262" s="15"/>
      <c r="JO262" s="15"/>
      <c r="JP262" s="15"/>
      <c r="JQ262" s="15"/>
      <c r="JR262" s="15"/>
      <c r="JS262" s="15"/>
      <c r="JV262" s="15"/>
      <c r="JW262" s="15"/>
      <c r="JX262" s="15"/>
      <c r="JY262" s="15"/>
      <c r="JZ262" s="15"/>
      <c r="KA262" s="15"/>
      <c r="KB262" s="15"/>
      <c r="KC262" s="15"/>
      <c r="KF262" s="15"/>
      <c r="KG262" s="15"/>
      <c r="KH262" s="15"/>
      <c r="KI262" s="15"/>
      <c r="KJ262" s="15"/>
      <c r="KK262" s="15"/>
      <c r="KL262" s="15"/>
      <c r="KM262" s="15"/>
      <c r="KP262" s="15"/>
      <c r="KQ262" s="15"/>
      <c r="KR262" s="15"/>
      <c r="KS262" s="15"/>
      <c r="KT262" s="15"/>
      <c r="KU262" s="15"/>
      <c r="KV262" s="15"/>
      <c r="KW262" s="15"/>
      <c r="KZ262" s="15"/>
      <c r="LA262" s="15"/>
    </row>
    <row r="263" spans="4:313" x14ac:dyDescent="0.25">
      <c r="D263" s="15"/>
      <c r="E263" s="15"/>
      <c r="F263" s="15"/>
      <c r="G263" s="15"/>
      <c r="H263" s="15"/>
      <c r="I263" s="15"/>
      <c r="L263" s="15"/>
      <c r="M263" s="15"/>
      <c r="N263" s="15"/>
      <c r="O263" s="15"/>
      <c r="P263" s="15"/>
      <c r="Q263" s="15"/>
      <c r="R263" s="15"/>
      <c r="S263" s="15"/>
      <c r="V263" s="15"/>
      <c r="W263" s="15"/>
      <c r="X263" s="15"/>
      <c r="Y263" s="15"/>
      <c r="Z263" s="15"/>
      <c r="AA263" s="15"/>
      <c r="AB263" s="15"/>
      <c r="AC263" s="15"/>
      <c r="AF263" s="15"/>
      <c r="AG263" s="15"/>
      <c r="AH263" s="15"/>
      <c r="AI263" s="15"/>
      <c r="AJ263" s="15"/>
      <c r="AK263" s="15"/>
      <c r="AL263" s="15"/>
      <c r="AM263" s="15"/>
      <c r="AP263" s="15"/>
      <c r="AQ263" s="15"/>
      <c r="AR263" s="15"/>
      <c r="AS263" s="15"/>
      <c r="AT263" s="15"/>
      <c r="AU263" s="15"/>
      <c r="AV263" s="15"/>
      <c r="AW263" s="15"/>
      <c r="AZ263" s="15"/>
      <c r="BA263" s="15"/>
      <c r="BB263" s="15"/>
      <c r="BC263" s="15"/>
      <c r="BD263" s="15"/>
      <c r="BE263" s="15"/>
      <c r="BF263" s="15"/>
      <c r="BG263" s="15"/>
      <c r="BJ263" s="15"/>
      <c r="BK263" s="15"/>
      <c r="BL263" s="15"/>
      <c r="BM263" s="15"/>
      <c r="BN263" s="15"/>
      <c r="BO263" s="15"/>
      <c r="BP263" s="15"/>
      <c r="BQ263" s="15"/>
      <c r="BT263" s="15"/>
      <c r="BU263" s="15"/>
      <c r="BV263" s="15"/>
      <c r="BW263" s="15"/>
      <c r="BX263" s="15"/>
      <c r="BY263" s="15"/>
      <c r="BZ263" s="15"/>
      <c r="CA263" s="15"/>
      <c r="CD263" s="15"/>
      <c r="CE263" s="15"/>
      <c r="CF263" s="15"/>
      <c r="CG263" s="15"/>
      <c r="CH263" s="15"/>
      <c r="CI263" s="15"/>
      <c r="CJ263" s="15"/>
      <c r="CK263" s="15"/>
      <c r="CN263" s="15"/>
      <c r="CO263" s="15"/>
      <c r="CP263" s="15"/>
      <c r="CQ263" s="15"/>
      <c r="CR263" s="15"/>
      <c r="CS263" s="15"/>
      <c r="CT263" s="15"/>
      <c r="CU263" s="15"/>
      <c r="CX263" s="15"/>
      <c r="CY263" s="15"/>
      <c r="CZ263" s="15"/>
      <c r="DA263" s="15"/>
      <c r="DB263" s="15"/>
      <c r="DC263" s="15"/>
      <c r="DD263" s="15"/>
      <c r="DE263" s="15"/>
      <c r="DH263" s="15"/>
      <c r="DI263" s="15"/>
      <c r="DJ263" s="15"/>
      <c r="DK263" s="15"/>
      <c r="DL263" s="15"/>
      <c r="DM263" s="15"/>
      <c r="DN263" s="15"/>
      <c r="DO263" s="15"/>
      <c r="DR263" s="15"/>
      <c r="DS263" s="15"/>
      <c r="DT263" s="15"/>
      <c r="DU263" s="15"/>
      <c r="DV263" s="15"/>
      <c r="DW263" s="15"/>
      <c r="DX263" s="15"/>
      <c r="DY263" s="15"/>
      <c r="EB263" s="15"/>
      <c r="EC263" s="15"/>
      <c r="ED263" s="15"/>
      <c r="EE263" s="15"/>
      <c r="EF263" s="15"/>
      <c r="EG263" s="15"/>
      <c r="EH263" s="15"/>
      <c r="EI263" s="15"/>
      <c r="EL263" s="15"/>
      <c r="EM263" s="15"/>
      <c r="EN263" s="15"/>
      <c r="EO263" s="15"/>
      <c r="EP263" s="15"/>
      <c r="EQ263" s="15"/>
      <c r="ER263" s="15"/>
      <c r="ES263" s="15"/>
      <c r="EV263" s="15"/>
      <c r="EW263" s="15"/>
      <c r="EX263" s="15"/>
      <c r="EY263" s="15"/>
      <c r="EZ263" s="15"/>
      <c r="FA263" s="15"/>
      <c r="FB263" s="15"/>
      <c r="FC263" s="15"/>
      <c r="FF263" s="15"/>
      <c r="FG263" s="15"/>
      <c r="FH263" s="15"/>
      <c r="FI263" s="15"/>
      <c r="FJ263" s="15"/>
      <c r="FK263" s="15"/>
      <c r="FL263" s="15"/>
      <c r="FM263" s="15"/>
      <c r="FP263" s="15"/>
      <c r="FQ263" s="15"/>
      <c r="FR263" s="15"/>
      <c r="FS263" s="15"/>
      <c r="FT263" s="15"/>
      <c r="FU263" s="15"/>
      <c r="FV263" s="15"/>
      <c r="FW263" s="15"/>
      <c r="FZ263" s="15"/>
      <c r="GA263" s="15"/>
      <c r="GB263" s="15"/>
      <c r="GC263" s="15"/>
      <c r="GD263" s="15"/>
      <c r="GE263" s="15"/>
      <c r="GF263" s="15"/>
      <c r="GG263" s="15"/>
      <c r="GJ263" s="15"/>
      <c r="GK263" s="15"/>
      <c r="GL263" s="15"/>
      <c r="GM263" s="15"/>
      <c r="GN263" s="15"/>
      <c r="GO263" s="15"/>
      <c r="GP263" s="15"/>
      <c r="GQ263" s="15"/>
      <c r="GT263" s="15"/>
      <c r="GU263" s="15"/>
      <c r="GV263" s="15"/>
      <c r="GW263" s="15"/>
      <c r="GX263" s="15"/>
      <c r="GY263" s="15"/>
      <c r="GZ263" s="15"/>
      <c r="HA263" s="15"/>
      <c r="HD263" s="15"/>
      <c r="HE263" s="15"/>
      <c r="HF263" s="15"/>
      <c r="HG263" s="15"/>
      <c r="HH263" s="15"/>
      <c r="HI263" s="15"/>
      <c r="HJ263" s="15"/>
      <c r="HK263" s="15"/>
      <c r="HN263" s="15"/>
      <c r="HO263" s="15"/>
      <c r="HP263" s="15"/>
      <c r="HQ263" s="15"/>
      <c r="HR263" s="15"/>
      <c r="HS263" s="15"/>
      <c r="HT263" s="15"/>
      <c r="HU263" s="15"/>
      <c r="HX263" s="15"/>
      <c r="HY263" s="15"/>
      <c r="HZ263" s="15"/>
      <c r="IA263" s="15"/>
      <c r="IB263" s="15"/>
      <c r="IC263" s="15"/>
      <c r="ID263" s="15"/>
      <c r="IE263" s="15"/>
      <c r="IH263" s="15"/>
      <c r="II263" s="15"/>
      <c r="IJ263" s="15"/>
      <c r="IK263" s="15"/>
      <c r="IL263" s="15"/>
      <c r="IM263" s="15"/>
      <c r="IN263" s="15"/>
      <c r="IO263" s="15"/>
      <c r="IR263" s="15"/>
      <c r="IS263" s="15"/>
      <c r="IT263" s="15"/>
      <c r="IU263" s="15"/>
      <c r="IV263" s="15"/>
      <c r="IW263" s="15"/>
      <c r="IX263" s="15"/>
      <c r="IY263" s="15"/>
      <c r="JB263" s="15"/>
      <c r="JC263" s="15"/>
      <c r="JD263" s="15"/>
      <c r="JE263" s="15"/>
      <c r="JF263" s="15"/>
      <c r="JG263" s="15"/>
      <c r="JH263" s="15"/>
      <c r="JI263" s="15"/>
      <c r="JL263" s="15"/>
      <c r="JM263" s="15"/>
      <c r="JN263" s="15"/>
      <c r="JO263" s="15"/>
      <c r="JP263" s="15"/>
      <c r="JQ263" s="15"/>
      <c r="JR263" s="15"/>
      <c r="JS263" s="15"/>
      <c r="JV263" s="15"/>
      <c r="JW263" s="15"/>
      <c r="JX263" s="15"/>
      <c r="JY263" s="15"/>
      <c r="JZ263" s="15"/>
      <c r="KA263" s="15"/>
      <c r="KB263" s="15"/>
      <c r="KC263" s="15"/>
      <c r="KF263" s="15"/>
      <c r="KG263" s="15"/>
      <c r="KH263" s="15"/>
      <c r="KI263" s="15"/>
      <c r="KJ263" s="15"/>
      <c r="KK263" s="15"/>
      <c r="KL263" s="15"/>
      <c r="KM263" s="15"/>
      <c r="KP263" s="15"/>
      <c r="KQ263" s="15"/>
      <c r="KR263" s="15"/>
      <c r="KS263" s="15"/>
      <c r="KT263" s="15"/>
      <c r="KU263" s="15"/>
      <c r="KV263" s="15"/>
      <c r="KW263" s="15"/>
      <c r="KZ263" s="15"/>
      <c r="LA263" s="15"/>
    </row>
    <row r="264" spans="4:313" x14ac:dyDescent="0.25">
      <c r="D264" s="15"/>
      <c r="E264" s="15"/>
      <c r="F264" s="15"/>
      <c r="G264" s="15"/>
      <c r="H264" s="15"/>
      <c r="I264" s="15"/>
      <c r="L264" s="15"/>
      <c r="M264" s="15"/>
      <c r="N264" s="15"/>
      <c r="O264" s="15"/>
      <c r="P264" s="15"/>
      <c r="Q264" s="15"/>
      <c r="R264" s="15"/>
      <c r="S264" s="15"/>
      <c r="V264" s="15"/>
      <c r="W264" s="15"/>
      <c r="X264" s="15"/>
      <c r="Y264" s="15"/>
      <c r="Z264" s="15"/>
      <c r="AA264" s="15"/>
      <c r="AB264" s="15"/>
      <c r="AC264" s="15"/>
      <c r="AF264" s="15"/>
      <c r="AG264" s="15"/>
      <c r="AH264" s="15"/>
      <c r="AI264" s="15"/>
      <c r="AJ264" s="15"/>
      <c r="AK264" s="15"/>
      <c r="AL264" s="15"/>
      <c r="AM264" s="15"/>
      <c r="AP264" s="15"/>
      <c r="AQ264" s="15"/>
      <c r="AR264" s="15"/>
      <c r="AS264" s="15"/>
      <c r="AT264" s="15"/>
      <c r="AU264" s="15"/>
      <c r="AV264" s="15"/>
      <c r="AW264" s="15"/>
      <c r="AZ264" s="15"/>
      <c r="BA264" s="15"/>
      <c r="BB264" s="15"/>
      <c r="BC264" s="15"/>
      <c r="BD264" s="15"/>
      <c r="BE264" s="15"/>
      <c r="BF264" s="15"/>
      <c r="BG264" s="15"/>
      <c r="BJ264" s="15"/>
      <c r="BK264" s="15"/>
      <c r="BL264" s="15"/>
      <c r="BM264" s="15"/>
      <c r="BN264" s="15"/>
      <c r="BO264" s="15"/>
      <c r="BP264" s="15"/>
      <c r="BQ264" s="15"/>
      <c r="BT264" s="15"/>
      <c r="BU264" s="15"/>
      <c r="BV264" s="15"/>
      <c r="BW264" s="15"/>
      <c r="BX264" s="15"/>
      <c r="BY264" s="15"/>
      <c r="BZ264" s="15"/>
      <c r="CA264" s="15"/>
      <c r="CD264" s="15"/>
      <c r="CE264" s="15"/>
      <c r="CF264" s="15"/>
      <c r="CG264" s="15"/>
      <c r="CH264" s="15"/>
      <c r="CI264" s="15"/>
      <c r="CJ264" s="15"/>
      <c r="CK264" s="15"/>
      <c r="CN264" s="15"/>
      <c r="CO264" s="15"/>
      <c r="CP264" s="15"/>
      <c r="CQ264" s="15"/>
      <c r="CR264" s="15"/>
      <c r="CS264" s="15"/>
      <c r="CT264" s="15"/>
      <c r="CU264" s="15"/>
      <c r="CX264" s="15"/>
      <c r="CY264" s="15"/>
      <c r="CZ264" s="15"/>
      <c r="DA264" s="15"/>
      <c r="DB264" s="15"/>
      <c r="DC264" s="15"/>
      <c r="DD264" s="15"/>
      <c r="DE264" s="15"/>
      <c r="DH264" s="15"/>
      <c r="DI264" s="15"/>
      <c r="DJ264" s="15"/>
      <c r="DK264" s="15"/>
      <c r="DL264" s="15"/>
      <c r="DM264" s="15"/>
      <c r="DN264" s="15"/>
      <c r="DO264" s="15"/>
      <c r="DR264" s="15"/>
      <c r="DS264" s="15"/>
      <c r="DT264" s="15"/>
      <c r="DU264" s="15"/>
      <c r="DV264" s="15"/>
      <c r="DW264" s="15"/>
      <c r="DX264" s="15"/>
      <c r="DY264" s="15"/>
      <c r="EB264" s="15"/>
      <c r="EC264" s="15"/>
      <c r="ED264" s="15"/>
      <c r="EE264" s="15"/>
      <c r="EF264" s="15"/>
      <c r="EG264" s="15"/>
      <c r="EH264" s="15"/>
      <c r="EI264" s="15"/>
      <c r="EL264" s="15"/>
      <c r="EM264" s="15"/>
      <c r="EN264" s="15"/>
      <c r="EO264" s="15"/>
      <c r="EP264" s="15"/>
      <c r="EQ264" s="15"/>
      <c r="ER264" s="15"/>
      <c r="ES264" s="15"/>
      <c r="EV264" s="15"/>
      <c r="EW264" s="15"/>
      <c r="EX264" s="15"/>
      <c r="EY264" s="15"/>
      <c r="EZ264" s="15"/>
      <c r="FA264" s="15"/>
      <c r="FB264" s="15"/>
      <c r="FC264" s="15"/>
      <c r="FF264" s="15"/>
      <c r="FG264" s="15"/>
      <c r="FH264" s="15"/>
      <c r="FI264" s="15"/>
      <c r="FJ264" s="15"/>
      <c r="FK264" s="15"/>
      <c r="FL264" s="15"/>
      <c r="FM264" s="15"/>
      <c r="FP264" s="15"/>
      <c r="FQ264" s="15"/>
      <c r="FR264" s="15"/>
      <c r="FS264" s="15"/>
      <c r="FT264" s="15"/>
      <c r="FU264" s="15"/>
      <c r="FV264" s="15"/>
      <c r="FW264" s="15"/>
      <c r="FZ264" s="15"/>
      <c r="GA264" s="15"/>
      <c r="GB264" s="15"/>
      <c r="GC264" s="15"/>
      <c r="GD264" s="15"/>
      <c r="GE264" s="15"/>
      <c r="GF264" s="15"/>
      <c r="GG264" s="15"/>
      <c r="GJ264" s="15"/>
      <c r="GK264" s="15"/>
      <c r="GL264" s="15"/>
      <c r="GM264" s="15"/>
      <c r="GN264" s="15"/>
      <c r="GO264" s="15"/>
      <c r="GP264" s="15"/>
      <c r="GQ264" s="15"/>
      <c r="GT264" s="15"/>
      <c r="GU264" s="15"/>
      <c r="GV264" s="15"/>
      <c r="GW264" s="15"/>
      <c r="GX264" s="15"/>
      <c r="GY264" s="15"/>
      <c r="GZ264" s="15"/>
      <c r="HA264" s="15"/>
      <c r="HD264" s="15"/>
      <c r="HE264" s="15"/>
      <c r="HF264" s="15"/>
      <c r="HG264" s="15"/>
      <c r="HH264" s="15"/>
      <c r="HI264" s="15"/>
      <c r="HJ264" s="15"/>
      <c r="HK264" s="15"/>
      <c r="HN264" s="15"/>
      <c r="HO264" s="15"/>
      <c r="HP264" s="15"/>
      <c r="HQ264" s="15"/>
      <c r="HR264" s="15"/>
      <c r="HS264" s="15"/>
      <c r="HT264" s="15"/>
      <c r="HU264" s="15"/>
      <c r="HX264" s="15"/>
      <c r="HY264" s="15"/>
      <c r="HZ264" s="15"/>
      <c r="IA264" s="15"/>
      <c r="IB264" s="15"/>
      <c r="IC264" s="15"/>
      <c r="ID264" s="15"/>
      <c r="IE264" s="15"/>
      <c r="IH264" s="15"/>
      <c r="II264" s="15"/>
      <c r="IJ264" s="15"/>
      <c r="IK264" s="15"/>
      <c r="IL264" s="15"/>
      <c r="IM264" s="15"/>
      <c r="IN264" s="15"/>
      <c r="IO264" s="15"/>
      <c r="IR264" s="15"/>
      <c r="IS264" s="15"/>
      <c r="IT264" s="15"/>
      <c r="IU264" s="15"/>
      <c r="IV264" s="15"/>
      <c r="IW264" s="15"/>
      <c r="IX264" s="15"/>
      <c r="IY264" s="15"/>
      <c r="JB264" s="15"/>
      <c r="JC264" s="15"/>
      <c r="JD264" s="15"/>
      <c r="JE264" s="15"/>
      <c r="JF264" s="15"/>
      <c r="JG264" s="15"/>
      <c r="JH264" s="15"/>
      <c r="JI264" s="15"/>
      <c r="JL264" s="15"/>
      <c r="JM264" s="15"/>
      <c r="JN264" s="15"/>
      <c r="JO264" s="15"/>
      <c r="JP264" s="15"/>
      <c r="JQ264" s="15"/>
      <c r="JR264" s="15"/>
      <c r="JS264" s="15"/>
      <c r="JV264" s="15"/>
      <c r="JW264" s="15"/>
      <c r="JX264" s="15"/>
      <c r="JY264" s="15"/>
      <c r="JZ264" s="15"/>
      <c r="KA264" s="15"/>
      <c r="KB264" s="15"/>
      <c r="KC264" s="15"/>
      <c r="KF264" s="15"/>
      <c r="KG264" s="15"/>
      <c r="KH264" s="15"/>
      <c r="KI264" s="15"/>
      <c r="KJ264" s="15"/>
      <c r="KK264" s="15"/>
      <c r="KL264" s="15"/>
      <c r="KM264" s="15"/>
      <c r="KP264" s="15"/>
      <c r="KQ264" s="15"/>
      <c r="KR264" s="15"/>
      <c r="KS264" s="15"/>
      <c r="KT264" s="15"/>
      <c r="KU264" s="15"/>
      <c r="KV264" s="15"/>
      <c r="KW264" s="15"/>
      <c r="KZ264" s="15"/>
      <c r="LA264" s="15"/>
    </row>
    <row r="265" spans="4:313" x14ac:dyDescent="0.25">
      <c r="D265" s="15"/>
      <c r="E265" s="15"/>
      <c r="F265" s="15"/>
      <c r="G265" s="15"/>
      <c r="H265" s="15"/>
      <c r="I265" s="15"/>
      <c r="L265" s="15"/>
      <c r="M265" s="15"/>
      <c r="N265" s="15"/>
      <c r="O265" s="15"/>
      <c r="P265" s="15"/>
      <c r="Q265" s="15"/>
      <c r="R265" s="15"/>
      <c r="S265" s="15"/>
      <c r="V265" s="15"/>
      <c r="W265" s="15"/>
      <c r="X265" s="15"/>
      <c r="Y265" s="15"/>
      <c r="Z265" s="15"/>
      <c r="AA265" s="15"/>
      <c r="AB265" s="15"/>
      <c r="AC265" s="15"/>
      <c r="AF265" s="15"/>
      <c r="AG265" s="15"/>
      <c r="AH265" s="15"/>
      <c r="AI265" s="15"/>
      <c r="AJ265" s="15"/>
      <c r="AK265" s="15"/>
      <c r="AL265" s="15"/>
      <c r="AM265" s="15"/>
      <c r="AP265" s="15"/>
      <c r="AQ265" s="15"/>
      <c r="AR265" s="15"/>
      <c r="AS265" s="15"/>
      <c r="AT265" s="15"/>
      <c r="AU265" s="15"/>
      <c r="AV265" s="15"/>
      <c r="AW265" s="15"/>
      <c r="AZ265" s="15"/>
      <c r="BA265" s="15"/>
      <c r="BB265" s="15"/>
      <c r="BC265" s="15"/>
      <c r="BD265" s="15"/>
      <c r="BE265" s="15"/>
      <c r="BF265" s="15"/>
      <c r="BG265" s="15"/>
      <c r="BJ265" s="15"/>
      <c r="BK265" s="15"/>
      <c r="BL265" s="15"/>
      <c r="BM265" s="15"/>
      <c r="BN265" s="15"/>
      <c r="BO265" s="15"/>
      <c r="BP265" s="15"/>
      <c r="BQ265" s="15"/>
      <c r="BT265" s="15"/>
      <c r="BU265" s="15"/>
      <c r="BV265" s="15"/>
      <c r="BW265" s="15"/>
      <c r="BX265" s="15"/>
      <c r="BY265" s="15"/>
      <c r="BZ265" s="15"/>
      <c r="CA265" s="15"/>
      <c r="CD265" s="15"/>
      <c r="CE265" s="15"/>
      <c r="CF265" s="15"/>
      <c r="CG265" s="15"/>
      <c r="CH265" s="15"/>
      <c r="CI265" s="15"/>
      <c r="CJ265" s="15"/>
      <c r="CK265" s="15"/>
      <c r="CN265" s="15"/>
      <c r="CO265" s="15"/>
      <c r="CP265" s="15"/>
      <c r="CQ265" s="15"/>
      <c r="CR265" s="15"/>
      <c r="CS265" s="15"/>
      <c r="CT265" s="15"/>
      <c r="CU265" s="15"/>
      <c r="CX265" s="15"/>
      <c r="CY265" s="15"/>
      <c r="CZ265" s="15"/>
      <c r="DA265" s="15"/>
      <c r="DB265" s="15"/>
      <c r="DC265" s="15"/>
      <c r="DD265" s="15"/>
      <c r="DE265" s="15"/>
      <c r="DH265" s="15"/>
      <c r="DI265" s="15"/>
      <c r="DJ265" s="15"/>
      <c r="DK265" s="15"/>
      <c r="DL265" s="15"/>
      <c r="DM265" s="15"/>
      <c r="DN265" s="15"/>
      <c r="DO265" s="15"/>
      <c r="DR265" s="15"/>
      <c r="DS265" s="15"/>
      <c r="DT265" s="15"/>
      <c r="DU265" s="15"/>
      <c r="DV265" s="15"/>
      <c r="DW265" s="15"/>
      <c r="DX265" s="15"/>
      <c r="DY265" s="15"/>
      <c r="EB265" s="15"/>
      <c r="EC265" s="15"/>
      <c r="ED265" s="15"/>
      <c r="EE265" s="15"/>
      <c r="EF265" s="15"/>
      <c r="EG265" s="15"/>
      <c r="EH265" s="15"/>
      <c r="EI265" s="15"/>
      <c r="EL265" s="15"/>
      <c r="EM265" s="15"/>
      <c r="EN265" s="15"/>
      <c r="EO265" s="15"/>
      <c r="EP265" s="15"/>
      <c r="EQ265" s="15"/>
      <c r="ER265" s="15"/>
      <c r="ES265" s="15"/>
      <c r="EV265" s="15"/>
      <c r="EW265" s="15"/>
      <c r="EX265" s="15"/>
      <c r="EY265" s="15"/>
      <c r="EZ265" s="15"/>
      <c r="FA265" s="15"/>
      <c r="FB265" s="15"/>
      <c r="FC265" s="15"/>
      <c r="FF265" s="15"/>
      <c r="FG265" s="15"/>
      <c r="FH265" s="15"/>
      <c r="FI265" s="15"/>
      <c r="FJ265" s="15"/>
      <c r="FK265" s="15"/>
      <c r="FL265" s="15"/>
      <c r="FM265" s="15"/>
      <c r="FP265" s="15"/>
      <c r="FQ265" s="15"/>
      <c r="FR265" s="15"/>
      <c r="FS265" s="15"/>
      <c r="FT265" s="15"/>
      <c r="FU265" s="15"/>
      <c r="FV265" s="15"/>
      <c r="FW265" s="15"/>
      <c r="FZ265" s="15"/>
      <c r="GA265" s="15"/>
      <c r="GB265" s="15"/>
      <c r="GC265" s="15"/>
      <c r="GD265" s="15"/>
      <c r="GE265" s="15"/>
      <c r="GF265" s="15"/>
      <c r="GG265" s="15"/>
      <c r="GJ265" s="15"/>
      <c r="GK265" s="15"/>
      <c r="GL265" s="15"/>
      <c r="GM265" s="15"/>
      <c r="GN265" s="15"/>
      <c r="GO265" s="15"/>
      <c r="GP265" s="15"/>
      <c r="GQ265" s="15"/>
      <c r="GT265" s="15"/>
      <c r="GU265" s="15"/>
      <c r="GV265" s="15"/>
      <c r="GW265" s="15"/>
      <c r="GX265" s="15"/>
      <c r="GY265" s="15"/>
      <c r="GZ265" s="15"/>
      <c r="HA265" s="15"/>
      <c r="HD265" s="15"/>
      <c r="HE265" s="15"/>
      <c r="HF265" s="15"/>
      <c r="HG265" s="15"/>
      <c r="HH265" s="15"/>
      <c r="HI265" s="15"/>
      <c r="HJ265" s="15"/>
      <c r="HK265" s="15"/>
      <c r="HN265" s="15"/>
      <c r="HO265" s="15"/>
      <c r="HP265" s="15"/>
      <c r="HQ265" s="15"/>
      <c r="HR265" s="15"/>
      <c r="HS265" s="15"/>
      <c r="HT265" s="15"/>
      <c r="HU265" s="15"/>
      <c r="HX265" s="15"/>
      <c r="HY265" s="15"/>
      <c r="HZ265" s="15"/>
      <c r="IA265" s="15"/>
      <c r="IB265" s="15"/>
      <c r="IC265" s="15"/>
      <c r="ID265" s="15"/>
      <c r="IE265" s="15"/>
      <c r="IH265" s="15"/>
      <c r="II265" s="15"/>
      <c r="IJ265" s="15"/>
      <c r="IK265" s="15"/>
      <c r="IL265" s="15"/>
      <c r="IM265" s="15"/>
      <c r="IN265" s="15"/>
      <c r="IO265" s="15"/>
      <c r="IR265" s="15"/>
      <c r="IS265" s="15"/>
      <c r="IT265" s="15"/>
      <c r="IU265" s="15"/>
      <c r="IV265" s="15"/>
      <c r="IW265" s="15"/>
      <c r="IX265" s="15"/>
      <c r="IY265" s="15"/>
      <c r="JB265" s="15"/>
      <c r="JC265" s="15"/>
      <c r="JD265" s="15"/>
      <c r="JE265" s="15"/>
      <c r="JF265" s="15"/>
      <c r="JG265" s="15"/>
      <c r="JH265" s="15"/>
      <c r="JI265" s="15"/>
      <c r="JL265" s="15"/>
      <c r="JM265" s="15"/>
      <c r="JN265" s="15"/>
      <c r="JO265" s="15"/>
      <c r="JP265" s="15"/>
      <c r="JQ265" s="15"/>
      <c r="JR265" s="15"/>
      <c r="JS265" s="15"/>
      <c r="JV265" s="15"/>
      <c r="JW265" s="15"/>
      <c r="JX265" s="15"/>
      <c r="JY265" s="15"/>
      <c r="JZ265" s="15"/>
      <c r="KA265" s="15"/>
      <c r="KB265" s="15"/>
      <c r="KC265" s="15"/>
      <c r="KF265" s="15"/>
      <c r="KG265" s="15"/>
      <c r="KH265" s="15"/>
      <c r="KI265" s="15"/>
      <c r="KJ265" s="15"/>
      <c r="KK265" s="15"/>
      <c r="KL265" s="15"/>
      <c r="KM265" s="15"/>
      <c r="KP265" s="15"/>
      <c r="KQ265" s="15"/>
      <c r="KR265" s="15"/>
      <c r="KS265" s="15"/>
      <c r="KT265" s="15"/>
      <c r="KU265" s="15"/>
      <c r="KV265" s="15"/>
      <c r="KW265" s="15"/>
      <c r="KZ265" s="15"/>
      <c r="LA265" s="15"/>
    </row>
    <row r="266" spans="4:313" x14ac:dyDescent="0.25">
      <c r="D266" s="15"/>
      <c r="E266" s="15"/>
      <c r="F266" s="15"/>
      <c r="G266" s="15"/>
      <c r="H266" s="15"/>
      <c r="I266" s="15"/>
      <c r="L266" s="15"/>
      <c r="M266" s="15"/>
      <c r="N266" s="15"/>
      <c r="O266" s="15"/>
      <c r="P266" s="15"/>
      <c r="Q266" s="15"/>
      <c r="R266" s="15"/>
      <c r="S266" s="15"/>
      <c r="V266" s="15"/>
      <c r="W266" s="15"/>
      <c r="X266" s="15"/>
      <c r="Y266" s="15"/>
      <c r="Z266" s="15"/>
      <c r="AA266" s="15"/>
      <c r="AB266" s="15"/>
      <c r="AC266" s="15"/>
      <c r="AF266" s="15"/>
      <c r="AG266" s="15"/>
      <c r="AH266" s="15"/>
      <c r="AI266" s="15"/>
      <c r="AJ266" s="15"/>
      <c r="AK266" s="15"/>
      <c r="AL266" s="15"/>
      <c r="AM266" s="15"/>
      <c r="AP266" s="15"/>
      <c r="AQ266" s="15"/>
      <c r="AR266" s="15"/>
      <c r="AS266" s="15"/>
      <c r="AT266" s="15"/>
      <c r="AU266" s="15"/>
      <c r="AV266" s="15"/>
      <c r="AW266" s="15"/>
      <c r="AZ266" s="15"/>
      <c r="BA266" s="15"/>
      <c r="BB266" s="15"/>
      <c r="BC266" s="15"/>
      <c r="BD266" s="15"/>
      <c r="BE266" s="15"/>
      <c r="BF266" s="15"/>
      <c r="BG266" s="15"/>
      <c r="BJ266" s="15"/>
      <c r="BK266" s="15"/>
      <c r="BL266" s="15"/>
      <c r="BM266" s="15"/>
      <c r="BN266" s="15"/>
      <c r="BO266" s="15"/>
      <c r="BP266" s="15"/>
      <c r="BQ266" s="15"/>
      <c r="BT266" s="15"/>
      <c r="BU266" s="15"/>
      <c r="BV266" s="15"/>
      <c r="BW266" s="15"/>
      <c r="BX266" s="15"/>
      <c r="BY266" s="15"/>
      <c r="BZ266" s="15"/>
      <c r="CA266" s="15"/>
      <c r="CD266" s="15"/>
      <c r="CE266" s="15"/>
      <c r="CF266" s="15"/>
      <c r="CG266" s="15"/>
      <c r="CH266" s="15"/>
      <c r="CI266" s="15"/>
      <c r="CJ266" s="15"/>
      <c r="CK266" s="15"/>
      <c r="CN266" s="15"/>
      <c r="CO266" s="15"/>
      <c r="CP266" s="15"/>
      <c r="CQ266" s="15"/>
      <c r="CR266" s="15"/>
      <c r="CS266" s="15"/>
      <c r="CT266" s="15"/>
      <c r="CU266" s="15"/>
      <c r="CX266" s="15"/>
      <c r="CY266" s="15"/>
      <c r="CZ266" s="15"/>
      <c r="DA266" s="15"/>
      <c r="DB266" s="15"/>
      <c r="DC266" s="15"/>
      <c r="DD266" s="15"/>
      <c r="DE266" s="15"/>
      <c r="DH266" s="15"/>
      <c r="DI266" s="15"/>
      <c r="DJ266" s="15"/>
      <c r="DK266" s="15"/>
      <c r="DL266" s="15"/>
      <c r="DM266" s="15"/>
      <c r="DN266" s="15"/>
      <c r="DO266" s="15"/>
      <c r="DR266" s="15"/>
      <c r="DS266" s="15"/>
      <c r="DT266" s="15"/>
      <c r="DU266" s="15"/>
      <c r="DV266" s="15"/>
      <c r="DW266" s="15"/>
      <c r="DX266" s="15"/>
      <c r="DY266" s="15"/>
      <c r="EB266" s="15"/>
      <c r="EC266" s="15"/>
      <c r="ED266" s="15"/>
      <c r="EE266" s="15"/>
      <c r="EF266" s="15"/>
      <c r="EG266" s="15"/>
      <c r="EH266" s="15"/>
      <c r="EI266" s="15"/>
      <c r="EL266" s="15"/>
      <c r="EM266" s="15"/>
      <c r="EN266" s="15"/>
      <c r="EO266" s="15"/>
      <c r="EP266" s="15"/>
      <c r="EQ266" s="15"/>
      <c r="ER266" s="15"/>
      <c r="ES266" s="15"/>
      <c r="EV266" s="15"/>
      <c r="EW266" s="15"/>
      <c r="EX266" s="15"/>
      <c r="EY266" s="15"/>
      <c r="EZ266" s="15"/>
      <c r="FA266" s="15"/>
      <c r="FB266" s="15"/>
      <c r="FC266" s="15"/>
      <c r="FF266" s="15"/>
      <c r="FG266" s="15"/>
      <c r="FH266" s="15"/>
      <c r="FI266" s="15"/>
      <c r="FJ266" s="15"/>
      <c r="FK266" s="15"/>
      <c r="FL266" s="15"/>
      <c r="FM266" s="15"/>
      <c r="FP266" s="15"/>
      <c r="FQ266" s="15"/>
      <c r="FR266" s="15"/>
      <c r="FS266" s="15"/>
      <c r="FT266" s="15"/>
      <c r="FU266" s="15"/>
      <c r="FV266" s="15"/>
      <c r="FW266" s="15"/>
      <c r="FZ266" s="15"/>
      <c r="GA266" s="15"/>
      <c r="GB266" s="15"/>
      <c r="GC266" s="15"/>
      <c r="GD266" s="15"/>
      <c r="GE266" s="15"/>
      <c r="GF266" s="15"/>
      <c r="GG266" s="15"/>
      <c r="GJ266" s="15"/>
      <c r="GK266" s="15"/>
      <c r="GL266" s="15"/>
      <c r="GM266" s="15"/>
      <c r="GN266" s="15"/>
      <c r="GO266" s="15"/>
      <c r="GP266" s="15"/>
      <c r="GQ266" s="15"/>
      <c r="GT266" s="15"/>
      <c r="GU266" s="15"/>
      <c r="GV266" s="15"/>
      <c r="GW266" s="15"/>
      <c r="GX266" s="15"/>
      <c r="GY266" s="15"/>
      <c r="GZ266" s="15"/>
      <c r="HA266" s="15"/>
      <c r="HD266" s="15"/>
      <c r="HE266" s="15"/>
      <c r="HF266" s="15"/>
      <c r="HG266" s="15"/>
      <c r="HH266" s="15"/>
      <c r="HI266" s="15"/>
      <c r="HJ266" s="15"/>
      <c r="HK266" s="15"/>
      <c r="HN266" s="15"/>
      <c r="HO266" s="15"/>
      <c r="HP266" s="15"/>
      <c r="HQ266" s="15"/>
      <c r="HR266" s="15"/>
      <c r="HS266" s="15"/>
      <c r="HT266" s="15"/>
      <c r="HU266" s="15"/>
      <c r="HX266" s="15"/>
      <c r="HY266" s="15"/>
      <c r="HZ266" s="15"/>
      <c r="IA266" s="15"/>
      <c r="IB266" s="15"/>
      <c r="IC266" s="15"/>
      <c r="ID266" s="15"/>
      <c r="IE266" s="15"/>
      <c r="IH266" s="15"/>
      <c r="II266" s="15"/>
      <c r="IJ266" s="15"/>
      <c r="IK266" s="15"/>
      <c r="IL266" s="15"/>
      <c r="IM266" s="15"/>
      <c r="IN266" s="15"/>
      <c r="IO266" s="15"/>
      <c r="IR266" s="15"/>
      <c r="IS266" s="15"/>
      <c r="IT266" s="15"/>
      <c r="IU266" s="15"/>
      <c r="IV266" s="15"/>
      <c r="IW266" s="15"/>
      <c r="IX266" s="15"/>
      <c r="IY266" s="15"/>
      <c r="JB266" s="15"/>
      <c r="JC266" s="15"/>
      <c r="JD266" s="15"/>
      <c r="JE266" s="15"/>
      <c r="JF266" s="15"/>
      <c r="JG266" s="15"/>
      <c r="JH266" s="15"/>
      <c r="JI266" s="15"/>
      <c r="JL266" s="15"/>
      <c r="JM266" s="15"/>
      <c r="JN266" s="15"/>
      <c r="JO266" s="15"/>
      <c r="JP266" s="15"/>
      <c r="JQ266" s="15"/>
      <c r="JR266" s="15"/>
      <c r="JS266" s="15"/>
      <c r="JV266" s="15"/>
      <c r="JW266" s="15"/>
      <c r="JX266" s="15"/>
      <c r="JY266" s="15"/>
      <c r="JZ266" s="15"/>
      <c r="KA266" s="15"/>
      <c r="KB266" s="15"/>
      <c r="KC266" s="15"/>
      <c r="KF266" s="15"/>
      <c r="KG266" s="15"/>
      <c r="KH266" s="15"/>
      <c r="KI266" s="15"/>
      <c r="KJ266" s="15"/>
      <c r="KK266" s="15"/>
      <c r="KL266" s="15"/>
      <c r="KM266" s="15"/>
      <c r="KP266" s="15"/>
      <c r="KQ266" s="15"/>
      <c r="KR266" s="15"/>
      <c r="KS266" s="15"/>
      <c r="KT266" s="15"/>
      <c r="KU266" s="15"/>
      <c r="KV266" s="15"/>
      <c r="KW266" s="15"/>
      <c r="KZ266" s="15"/>
      <c r="LA266" s="15"/>
    </row>
    <row r="267" spans="4:313" x14ac:dyDescent="0.25">
      <c r="D267" s="15"/>
      <c r="E267" s="15"/>
      <c r="F267" s="15"/>
      <c r="G267" s="15"/>
      <c r="H267" s="15"/>
      <c r="I267" s="15"/>
      <c r="L267" s="15"/>
      <c r="M267" s="15"/>
      <c r="N267" s="15"/>
      <c r="O267" s="15"/>
      <c r="P267" s="15"/>
      <c r="Q267" s="15"/>
      <c r="R267" s="15"/>
      <c r="S267" s="15"/>
      <c r="V267" s="15"/>
      <c r="W267" s="15"/>
      <c r="X267" s="15"/>
      <c r="Y267" s="15"/>
      <c r="Z267" s="15"/>
      <c r="AA267" s="15"/>
      <c r="AB267" s="15"/>
      <c r="AC267" s="15"/>
      <c r="AF267" s="15"/>
      <c r="AG267" s="15"/>
      <c r="AH267" s="15"/>
      <c r="AI267" s="15"/>
      <c r="AJ267" s="15"/>
      <c r="AK267" s="15"/>
      <c r="AL267" s="15"/>
      <c r="AM267" s="15"/>
      <c r="AP267" s="15"/>
      <c r="AQ267" s="15"/>
      <c r="AR267" s="15"/>
      <c r="AS267" s="15"/>
      <c r="AT267" s="15"/>
      <c r="AU267" s="15"/>
      <c r="AV267" s="15"/>
      <c r="AW267" s="15"/>
      <c r="AZ267" s="15"/>
      <c r="BA267" s="15"/>
      <c r="BB267" s="15"/>
      <c r="BC267" s="15"/>
      <c r="BD267" s="15"/>
      <c r="BE267" s="15"/>
      <c r="BF267" s="15"/>
      <c r="BG267" s="15"/>
      <c r="BJ267" s="15"/>
      <c r="BK267" s="15"/>
      <c r="BL267" s="15"/>
      <c r="BM267" s="15"/>
      <c r="BN267" s="15"/>
      <c r="BO267" s="15"/>
      <c r="BP267" s="15"/>
      <c r="BQ267" s="15"/>
      <c r="BT267" s="15"/>
      <c r="BU267" s="15"/>
      <c r="BV267" s="15"/>
      <c r="BW267" s="15"/>
      <c r="BX267" s="15"/>
      <c r="BY267" s="15"/>
      <c r="BZ267" s="15"/>
      <c r="CA267" s="15"/>
      <c r="CD267" s="15"/>
      <c r="CE267" s="15"/>
      <c r="CF267" s="15"/>
      <c r="CG267" s="15"/>
      <c r="CH267" s="15"/>
      <c r="CI267" s="15"/>
      <c r="CJ267" s="15"/>
      <c r="CK267" s="15"/>
      <c r="CN267" s="15"/>
      <c r="CO267" s="15"/>
      <c r="CP267" s="15"/>
      <c r="CQ267" s="15"/>
      <c r="CR267" s="15"/>
      <c r="CS267" s="15"/>
      <c r="CT267" s="15"/>
      <c r="CU267" s="15"/>
      <c r="CX267" s="15"/>
      <c r="CY267" s="15"/>
      <c r="CZ267" s="15"/>
      <c r="DA267" s="15"/>
      <c r="DB267" s="15"/>
      <c r="DC267" s="15"/>
      <c r="DD267" s="15"/>
      <c r="DE267" s="15"/>
      <c r="DH267" s="15"/>
      <c r="DI267" s="15"/>
      <c r="DJ267" s="15"/>
      <c r="DK267" s="15"/>
      <c r="DL267" s="15"/>
      <c r="DM267" s="15"/>
      <c r="DN267" s="15"/>
      <c r="DO267" s="15"/>
      <c r="DR267" s="15"/>
      <c r="DS267" s="15"/>
      <c r="DT267" s="15"/>
      <c r="DU267" s="15"/>
      <c r="DV267" s="15"/>
      <c r="DW267" s="15"/>
      <c r="DX267" s="15"/>
      <c r="DY267" s="15"/>
      <c r="EB267" s="15"/>
      <c r="EC267" s="15"/>
      <c r="ED267" s="15"/>
      <c r="EE267" s="15"/>
      <c r="EF267" s="15"/>
      <c r="EG267" s="15"/>
      <c r="EH267" s="15"/>
      <c r="EI267" s="15"/>
      <c r="EL267" s="15"/>
      <c r="EM267" s="15"/>
      <c r="EN267" s="15"/>
      <c r="EO267" s="15"/>
      <c r="EP267" s="15"/>
      <c r="EQ267" s="15"/>
      <c r="ER267" s="15"/>
      <c r="ES267" s="15"/>
      <c r="EV267" s="15"/>
      <c r="EW267" s="15"/>
      <c r="EX267" s="15"/>
      <c r="EY267" s="15"/>
      <c r="EZ267" s="15"/>
      <c r="FA267" s="15"/>
      <c r="FB267" s="15"/>
      <c r="FC267" s="15"/>
      <c r="FF267" s="15"/>
      <c r="FG267" s="15"/>
      <c r="FH267" s="15"/>
      <c r="FI267" s="15"/>
      <c r="FJ267" s="15"/>
      <c r="FK267" s="15"/>
      <c r="FL267" s="15"/>
      <c r="FM267" s="15"/>
      <c r="FP267" s="15"/>
      <c r="FQ267" s="15"/>
      <c r="FR267" s="15"/>
      <c r="FS267" s="15"/>
      <c r="FT267" s="15"/>
      <c r="FU267" s="15"/>
      <c r="FV267" s="15"/>
      <c r="FW267" s="15"/>
      <c r="FZ267" s="15"/>
      <c r="GA267" s="15"/>
      <c r="GB267" s="15"/>
      <c r="GC267" s="15"/>
      <c r="GD267" s="15"/>
      <c r="GE267" s="15"/>
      <c r="GF267" s="15"/>
      <c r="GG267" s="15"/>
      <c r="GJ267" s="15"/>
      <c r="GK267" s="15"/>
      <c r="GL267" s="15"/>
      <c r="GM267" s="15"/>
      <c r="GN267" s="15"/>
      <c r="GO267" s="15"/>
      <c r="GP267" s="15"/>
      <c r="GQ267" s="15"/>
      <c r="GT267" s="15"/>
      <c r="GU267" s="15"/>
      <c r="GV267" s="15"/>
      <c r="GW267" s="15"/>
      <c r="GX267" s="15"/>
      <c r="GY267" s="15"/>
      <c r="GZ267" s="15"/>
      <c r="HA267" s="15"/>
      <c r="HD267" s="15"/>
      <c r="HE267" s="15"/>
      <c r="HF267" s="15"/>
      <c r="HG267" s="15"/>
      <c r="HH267" s="15"/>
      <c r="HI267" s="15"/>
      <c r="HJ267" s="15"/>
      <c r="HK267" s="15"/>
      <c r="HN267" s="15"/>
      <c r="HO267" s="15"/>
      <c r="HP267" s="15"/>
      <c r="HQ267" s="15"/>
      <c r="HR267" s="15"/>
      <c r="HS267" s="15"/>
      <c r="HT267" s="15"/>
      <c r="HU267" s="15"/>
      <c r="HX267" s="15"/>
      <c r="HY267" s="15"/>
      <c r="HZ267" s="15"/>
      <c r="IA267" s="15"/>
      <c r="IB267" s="15"/>
      <c r="IC267" s="15"/>
      <c r="ID267" s="15"/>
      <c r="IE267" s="15"/>
      <c r="IH267" s="15"/>
      <c r="II267" s="15"/>
      <c r="IJ267" s="15"/>
      <c r="IK267" s="15"/>
      <c r="IL267" s="15"/>
      <c r="IM267" s="15"/>
      <c r="IN267" s="15"/>
      <c r="IO267" s="15"/>
      <c r="IR267" s="15"/>
      <c r="IS267" s="15"/>
      <c r="IT267" s="15"/>
      <c r="IU267" s="15"/>
      <c r="IV267" s="15"/>
      <c r="IW267" s="15"/>
      <c r="IX267" s="15"/>
      <c r="IY267" s="15"/>
      <c r="JB267" s="15"/>
      <c r="JC267" s="15"/>
      <c r="JD267" s="15"/>
      <c r="JE267" s="15"/>
      <c r="JF267" s="15"/>
      <c r="JG267" s="15"/>
      <c r="JH267" s="15"/>
      <c r="JI267" s="15"/>
      <c r="JL267" s="15"/>
      <c r="JM267" s="15"/>
      <c r="JN267" s="15"/>
      <c r="JO267" s="15"/>
      <c r="JP267" s="15"/>
      <c r="JQ267" s="15"/>
      <c r="JR267" s="15"/>
      <c r="JS267" s="15"/>
      <c r="JV267" s="15"/>
      <c r="JW267" s="15"/>
      <c r="JX267" s="15"/>
      <c r="JY267" s="15"/>
      <c r="JZ267" s="15"/>
      <c r="KA267" s="15"/>
      <c r="KB267" s="15"/>
      <c r="KC267" s="15"/>
      <c r="KF267" s="15"/>
      <c r="KG267" s="15"/>
      <c r="KH267" s="15"/>
      <c r="KI267" s="15"/>
      <c r="KJ267" s="15"/>
      <c r="KK267" s="15"/>
      <c r="KL267" s="15"/>
      <c r="KM267" s="15"/>
      <c r="KP267" s="15"/>
      <c r="KQ267" s="15"/>
      <c r="KR267" s="15"/>
      <c r="KS267" s="15"/>
      <c r="KT267" s="15"/>
      <c r="KU267" s="15"/>
      <c r="KV267" s="15"/>
      <c r="KW267" s="15"/>
      <c r="KZ267" s="15"/>
      <c r="LA267" s="15"/>
    </row>
    <row r="268" spans="4:313" x14ac:dyDescent="0.25">
      <c r="D268" s="15"/>
      <c r="E268" s="15"/>
      <c r="F268" s="15"/>
      <c r="G268" s="15"/>
      <c r="H268" s="15"/>
      <c r="I268" s="15"/>
      <c r="L268" s="15"/>
      <c r="M268" s="15"/>
      <c r="N268" s="15"/>
      <c r="O268" s="15"/>
      <c r="P268" s="15"/>
      <c r="Q268" s="15"/>
      <c r="R268" s="15"/>
      <c r="S268" s="15"/>
      <c r="V268" s="15"/>
      <c r="W268" s="15"/>
      <c r="X268" s="15"/>
      <c r="Y268" s="15"/>
      <c r="Z268" s="15"/>
      <c r="AA268" s="15"/>
      <c r="AB268" s="15"/>
      <c r="AC268" s="15"/>
      <c r="AF268" s="15"/>
      <c r="AG268" s="15"/>
      <c r="AH268" s="15"/>
      <c r="AI268" s="15"/>
      <c r="AJ268" s="15"/>
      <c r="AK268" s="15"/>
      <c r="AL268" s="15"/>
      <c r="AM268" s="15"/>
      <c r="AP268" s="15"/>
      <c r="AQ268" s="15"/>
      <c r="AR268" s="15"/>
      <c r="AS268" s="15"/>
      <c r="AT268" s="15"/>
      <c r="AU268" s="15"/>
      <c r="AV268" s="15"/>
      <c r="AW268" s="15"/>
      <c r="AZ268" s="15"/>
      <c r="BA268" s="15"/>
      <c r="BB268" s="15"/>
      <c r="BC268" s="15"/>
      <c r="BD268" s="15"/>
      <c r="BE268" s="15"/>
      <c r="BF268" s="15"/>
      <c r="BG268" s="15"/>
      <c r="BJ268" s="15"/>
      <c r="BK268" s="15"/>
      <c r="BL268" s="15"/>
      <c r="BM268" s="15"/>
      <c r="BN268" s="15"/>
      <c r="BO268" s="15"/>
      <c r="BP268" s="15"/>
      <c r="BQ268" s="15"/>
      <c r="BT268" s="15"/>
      <c r="BU268" s="15"/>
      <c r="BV268" s="15"/>
      <c r="BW268" s="15"/>
      <c r="BX268" s="15"/>
      <c r="BY268" s="15"/>
      <c r="BZ268" s="15"/>
      <c r="CA268" s="15"/>
      <c r="CD268" s="15"/>
      <c r="CE268" s="15"/>
      <c r="CF268" s="15"/>
      <c r="CG268" s="15"/>
      <c r="CH268" s="15"/>
      <c r="CI268" s="15"/>
      <c r="CJ268" s="15"/>
      <c r="CK268" s="15"/>
      <c r="CN268" s="15"/>
      <c r="CO268" s="15"/>
      <c r="CP268" s="15"/>
      <c r="CQ268" s="15"/>
      <c r="CR268" s="15"/>
      <c r="CS268" s="15"/>
      <c r="CT268" s="15"/>
      <c r="CU268" s="15"/>
      <c r="CX268" s="15"/>
      <c r="CY268" s="15"/>
      <c r="CZ268" s="15"/>
      <c r="DA268" s="15"/>
      <c r="DB268" s="15"/>
      <c r="DC268" s="15"/>
      <c r="DD268" s="15"/>
      <c r="DE268" s="15"/>
      <c r="DH268" s="15"/>
      <c r="DI268" s="15"/>
      <c r="DJ268" s="15"/>
      <c r="DK268" s="15"/>
      <c r="DL268" s="15"/>
      <c r="DM268" s="15"/>
      <c r="DN268" s="15"/>
      <c r="DO268" s="15"/>
      <c r="DR268" s="15"/>
      <c r="DS268" s="15"/>
      <c r="DT268" s="15"/>
      <c r="DU268" s="15"/>
      <c r="DV268" s="15"/>
      <c r="DW268" s="15"/>
      <c r="DX268" s="15"/>
      <c r="DY268" s="15"/>
      <c r="EB268" s="15"/>
      <c r="EC268" s="15"/>
      <c r="ED268" s="15"/>
      <c r="EE268" s="15"/>
      <c r="EF268" s="15"/>
      <c r="EG268" s="15"/>
      <c r="EH268" s="15"/>
      <c r="EI268" s="15"/>
      <c r="EL268" s="15"/>
      <c r="EM268" s="15"/>
      <c r="EN268" s="15"/>
      <c r="EO268" s="15"/>
      <c r="EP268" s="15"/>
      <c r="EQ268" s="15"/>
      <c r="ER268" s="15"/>
      <c r="ES268" s="15"/>
      <c r="EV268" s="15"/>
      <c r="EW268" s="15"/>
      <c r="EX268" s="15"/>
      <c r="EY268" s="15"/>
      <c r="EZ268" s="15"/>
      <c r="FA268" s="15"/>
      <c r="FB268" s="15"/>
      <c r="FC268" s="15"/>
      <c r="FF268" s="15"/>
      <c r="FG268" s="15"/>
      <c r="FH268" s="15"/>
      <c r="FI268" s="15"/>
      <c r="FJ268" s="15"/>
      <c r="FK268" s="15"/>
      <c r="FL268" s="15"/>
      <c r="FM268" s="15"/>
      <c r="FP268" s="15"/>
      <c r="FQ268" s="15"/>
      <c r="FR268" s="15"/>
      <c r="FS268" s="15"/>
      <c r="FT268" s="15"/>
      <c r="FU268" s="15"/>
      <c r="FV268" s="15"/>
      <c r="FW268" s="15"/>
      <c r="FZ268" s="15"/>
      <c r="GA268" s="15"/>
      <c r="GB268" s="15"/>
      <c r="GC268" s="15"/>
      <c r="GD268" s="15"/>
      <c r="GE268" s="15"/>
      <c r="GF268" s="15"/>
      <c r="GG268" s="15"/>
      <c r="GJ268" s="15"/>
      <c r="GK268" s="15"/>
      <c r="GL268" s="15"/>
      <c r="GM268" s="15"/>
      <c r="GN268" s="15"/>
      <c r="GO268" s="15"/>
      <c r="GP268" s="15"/>
      <c r="GQ268" s="15"/>
      <c r="GT268" s="15"/>
      <c r="GU268" s="15"/>
      <c r="GV268" s="15"/>
      <c r="GW268" s="15"/>
      <c r="GX268" s="15"/>
      <c r="GY268" s="15"/>
      <c r="GZ268" s="15"/>
      <c r="HA268" s="15"/>
      <c r="HD268" s="15"/>
      <c r="HE268" s="15"/>
      <c r="HF268" s="15"/>
      <c r="HG268" s="15"/>
      <c r="HH268" s="15"/>
      <c r="HI268" s="15"/>
      <c r="HJ268" s="15"/>
      <c r="HK268" s="15"/>
      <c r="HN268" s="15"/>
      <c r="HO268" s="15"/>
      <c r="HP268" s="15"/>
      <c r="HQ268" s="15"/>
      <c r="HR268" s="15"/>
      <c r="HS268" s="15"/>
      <c r="HT268" s="15"/>
      <c r="HU268" s="15"/>
      <c r="HX268" s="15"/>
      <c r="HY268" s="15"/>
      <c r="HZ268" s="15"/>
      <c r="IA268" s="15"/>
      <c r="IB268" s="15"/>
      <c r="IC268" s="15"/>
      <c r="ID268" s="15"/>
      <c r="IE268" s="15"/>
      <c r="IH268" s="15"/>
      <c r="II268" s="15"/>
      <c r="IJ268" s="15"/>
      <c r="IK268" s="15"/>
      <c r="IL268" s="15"/>
      <c r="IM268" s="15"/>
      <c r="IN268" s="15"/>
      <c r="IO268" s="15"/>
      <c r="IR268" s="15"/>
      <c r="IS268" s="15"/>
      <c r="IT268" s="15"/>
      <c r="IU268" s="15"/>
      <c r="IV268" s="15"/>
      <c r="IW268" s="15"/>
      <c r="IX268" s="15"/>
      <c r="IY268" s="15"/>
      <c r="JB268" s="15"/>
      <c r="JC268" s="15"/>
      <c r="JD268" s="15"/>
      <c r="JE268" s="15"/>
      <c r="JF268" s="15"/>
      <c r="JG268" s="15"/>
      <c r="JH268" s="15"/>
      <c r="JI268" s="15"/>
      <c r="JL268" s="15"/>
      <c r="JM268" s="15"/>
      <c r="JN268" s="15"/>
      <c r="JO268" s="15"/>
      <c r="JP268" s="15"/>
      <c r="JQ268" s="15"/>
      <c r="JR268" s="15"/>
      <c r="JS268" s="15"/>
      <c r="JV268" s="15"/>
      <c r="JW268" s="15"/>
      <c r="JX268" s="15"/>
      <c r="JY268" s="15"/>
      <c r="JZ268" s="15"/>
      <c r="KA268" s="15"/>
      <c r="KB268" s="15"/>
      <c r="KC268" s="15"/>
      <c r="KF268" s="15"/>
      <c r="KG268" s="15"/>
      <c r="KH268" s="15"/>
      <c r="KI268" s="15"/>
      <c r="KJ268" s="15"/>
      <c r="KK268" s="15"/>
      <c r="KL268" s="15"/>
      <c r="KM268" s="15"/>
      <c r="KP268" s="15"/>
      <c r="KQ268" s="15"/>
      <c r="KR268" s="15"/>
      <c r="KS268" s="15"/>
      <c r="KT268" s="15"/>
      <c r="KU268" s="15"/>
      <c r="KV268" s="15"/>
      <c r="KW268" s="15"/>
      <c r="KZ268" s="15"/>
      <c r="LA268" s="15"/>
    </row>
    <row r="269" spans="4:313" x14ac:dyDescent="0.25">
      <c r="D269" s="15"/>
      <c r="E269" s="15"/>
      <c r="F269" s="15"/>
      <c r="G269" s="15"/>
      <c r="H269" s="15"/>
      <c r="I269" s="15"/>
      <c r="L269" s="15"/>
      <c r="M269" s="15"/>
      <c r="N269" s="15"/>
      <c r="O269" s="15"/>
      <c r="P269" s="15"/>
      <c r="Q269" s="15"/>
      <c r="R269" s="15"/>
      <c r="S269" s="15"/>
      <c r="V269" s="15"/>
      <c r="W269" s="15"/>
      <c r="X269" s="15"/>
      <c r="Y269" s="15"/>
      <c r="Z269" s="15"/>
      <c r="AA269" s="15"/>
      <c r="AB269" s="15"/>
      <c r="AC269" s="15"/>
      <c r="AF269" s="15"/>
      <c r="AG269" s="15"/>
      <c r="AH269" s="15"/>
      <c r="AI269" s="15"/>
      <c r="AJ269" s="15"/>
      <c r="AK269" s="15"/>
      <c r="AL269" s="15"/>
      <c r="AM269" s="15"/>
      <c r="AP269" s="15"/>
      <c r="AQ269" s="15"/>
      <c r="AR269" s="15"/>
      <c r="AS269" s="15"/>
      <c r="AT269" s="15"/>
      <c r="AU269" s="15"/>
      <c r="AV269" s="15"/>
      <c r="AW269" s="15"/>
      <c r="AZ269" s="15"/>
      <c r="BA269" s="15"/>
      <c r="BB269" s="15"/>
      <c r="BC269" s="15"/>
      <c r="BD269" s="15"/>
      <c r="BE269" s="15"/>
      <c r="BF269" s="15"/>
      <c r="BG269" s="15"/>
      <c r="BJ269" s="15"/>
      <c r="BK269" s="15"/>
      <c r="BL269" s="15"/>
      <c r="BM269" s="15"/>
      <c r="BN269" s="15"/>
      <c r="BO269" s="15"/>
      <c r="BP269" s="15"/>
      <c r="BQ269" s="15"/>
      <c r="BT269" s="15"/>
      <c r="BU269" s="15"/>
      <c r="BV269" s="15"/>
      <c r="BW269" s="15"/>
      <c r="BX269" s="15"/>
      <c r="BY269" s="15"/>
      <c r="BZ269" s="15"/>
      <c r="CA269" s="15"/>
      <c r="CD269" s="15"/>
      <c r="CE269" s="15"/>
      <c r="CF269" s="15"/>
      <c r="CG269" s="15"/>
      <c r="CH269" s="15"/>
      <c r="CI269" s="15"/>
      <c r="CJ269" s="15"/>
      <c r="CK269" s="15"/>
      <c r="CN269" s="15"/>
      <c r="CO269" s="15"/>
      <c r="CP269" s="15"/>
      <c r="CQ269" s="15"/>
      <c r="CR269" s="15"/>
      <c r="CS269" s="15"/>
      <c r="CT269" s="15"/>
      <c r="CU269" s="15"/>
      <c r="CX269" s="15"/>
      <c r="CY269" s="15"/>
      <c r="CZ269" s="15"/>
      <c r="DA269" s="15"/>
      <c r="DB269" s="15"/>
      <c r="DC269" s="15"/>
      <c r="DD269" s="15"/>
      <c r="DE269" s="15"/>
      <c r="DH269" s="15"/>
      <c r="DI269" s="15"/>
      <c r="DJ269" s="15"/>
      <c r="DK269" s="15"/>
      <c r="DL269" s="15"/>
      <c r="DM269" s="15"/>
      <c r="DN269" s="15"/>
      <c r="DO269" s="15"/>
      <c r="DR269" s="15"/>
      <c r="DS269" s="15"/>
      <c r="DT269" s="15"/>
      <c r="DU269" s="15"/>
      <c r="DV269" s="15"/>
      <c r="DW269" s="15"/>
      <c r="DX269" s="15"/>
      <c r="DY269" s="15"/>
      <c r="EB269" s="15"/>
      <c r="EC269" s="15"/>
      <c r="ED269" s="15"/>
      <c r="EE269" s="15"/>
      <c r="EF269" s="15"/>
      <c r="EG269" s="15"/>
      <c r="EH269" s="15"/>
      <c r="EI269" s="15"/>
      <c r="EL269" s="15"/>
      <c r="EM269" s="15"/>
      <c r="EN269" s="15"/>
      <c r="EO269" s="15"/>
      <c r="EP269" s="15"/>
      <c r="EQ269" s="15"/>
      <c r="ER269" s="15"/>
      <c r="ES269" s="15"/>
      <c r="EV269" s="15"/>
      <c r="EW269" s="15"/>
      <c r="EX269" s="15"/>
      <c r="EY269" s="15"/>
      <c r="EZ269" s="15"/>
      <c r="FA269" s="15"/>
      <c r="FB269" s="15"/>
      <c r="FC269" s="15"/>
      <c r="FF269" s="15"/>
      <c r="FG269" s="15"/>
      <c r="FH269" s="15"/>
      <c r="FI269" s="15"/>
      <c r="FJ269" s="15"/>
      <c r="FK269" s="15"/>
      <c r="FL269" s="15"/>
      <c r="FM269" s="15"/>
      <c r="FP269" s="15"/>
      <c r="FQ269" s="15"/>
      <c r="FR269" s="15"/>
      <c r="FS269" s="15"/>
      <c r="FT269" s="15"/>
      <c r="FU269" s="15"/>
      <c r="FV269" s="15"/>
      <c r="FW269" s="15"/>
      <c r="FZ269" s="15"/>
      <c r="GA269" s="15"/>
      <c r="GB269" s="15"/>
      <c r="GC269" s="15"/>
      <c r="GD269" s="15"/>
      <c r="GE269" s="15"/>
      <c r="GF269" s="15"/>
      <c r="GG269" s="15"/>
      <c r="GJ269" s="15"/>
      <c r="GK269" s="15"/>
      <c r="GL269" s="15"/>
      <c r="GM269" s="15"/>
      <c r="GN269" s="15"/>
      <c r="GO269" s="15"/>
      <c r="GP269" s="15"/>
      <c r="GQ269" s="15"/>
      <c r="GT269" s="15"/>
      <c r="GU269" s="15"/>
      <c r="GV269" s="15"/>
      <c r="GW269" s="15"/>
      <c r="GX269" s="15"/>
      <c r="GY269" s="15"/>
      <c r="GZ269" s="15"/>
      <c r="HA269" s="15"/>
      <c r="HD269" s="15"/>
      <c r="HE269" s="15"/>
      <c r="HF269" s="15"/>
      <c r="HG269" s="15"/>
      <c r="HH269" s="15"/>
      <c r="HI269" s="15"/>
      <c r="HJ269" s="15"/>
      <c r="HK269" s="15"/>
      <c r="HN269" s="15"/>
      <c r="HO269" s="15"/>
      <c r="HP269" s="15"/>
      <c r="HQ269" s="15"/>
      <c r="HR269" s="15"/>
      <c r="HS269" s="15"/>
      <c r="HT269" s="15"/>
      <c r="HU269" s="15"/>
      <c r="HX269" s="15"/>
      <c r="HY269" s="15"/>
      <c r="HZ269" s="15"/>
      <c r="IA269" s="15"/>
      <c r="IB269" s="15"/>
      <c r="IC269" s="15"/>
      <c r="ID269" s="15"/>
      <c r="IE269" s="15"/>
      <c r="IH269" s="15"/>
      <c r="II269" s="15"/>
      <c r="IJ269" s="15"/>
      <c r="IK269" s="15"/>
      <c r="IL269" s="15"/>
      <c r="IM269" s="15"/>
      <c r="IN269" s="15"/>
      <c r="IO269" s="15"/>
      <c r="IR269" s="15"/>
      <c r="IS269" s="15"/>
      <c r="IT269" s="15"/>
      <c r="IU269" s="15"/>
      <c r="IV269" s="15"/>
      <c r="IW269" s="15"/>
      <c r="IX269" s="15"/>
      <c r="IY269" s="15"/>
      <c r="JB269" s="15"/>
      <c r="JC269" s="15"/>
      <c r="JD269" s="15"/>
      <c r="JE269" s="15"/>
      <c r="JF269" s="15"/>
      <c r="JG269" s="15"/>
      <c r="JH269" s="15"/>
      <c r="JI269" s="15"/>
      <c r="JL269" s="15"/>
      <c r="JM269" s="15"/>
      <c r="JN269" s="15"/>
      <c r="JO269" s="15"/>
      <c r="JP269" s="15"/>
      <c r="JQ269" s="15"/>
      <c r="JR269" s="15"/>
      <c r="JS269" s="15"/>
      <c r="JV269" s="15"/>
      <c r="JW269" s="15"/>
      <c r="JX269" s="15"/>
      <c r="JY269" s="15"/>
      <c r="JZ269" s="15"/>
      <c r="KA269" s="15"/>
      <c r="KB269" s="15"/>
      <c r="KC269" s="15"/>
      <c r="KF269" s="15"/>
      <c r="KG269" s="15"/>
      <c r="KH269" s="15"/>
      <c r="KI269" s="15"/>
      <c r="KJ269" s="15"/>
      <c r="KK269" s="15"/>
      <c r="KL269" s="15"/>
      <c r="KM269" s="15"/>
      <c r="KP269" s="15"/>
      <c r="KQ269" s="15"/>
      <c r="KR269" s="15"/>
      <c r="KS269" s="15"/>
      <c r="KT269" s="15"/>
      <c r="KU269" s="15"/>
      <c r="KV269" s="15"/>
      <c r="KW269" s="15"/>
      <c r="KZ269" s="15"/>
      <c r="LA269" s="15"/>
    </row>
    <row r="270" spans="4:313" x14ac:dyDescent="0.25">
      <c r="D270" s="15"/>
      <c r="E270" s="15"/>
      <c r="F270" s="15"/>
      <c r="G270" s="15"/>
      <c r="H270" s="15"/>
      <c r="I270" s="15"/>
      <c r="L270" s="15"/>
      <c r="M270" s="15"/>
      <c r="N270" s="15"/>
      <c r="O270" s="15"/>
      <c r="P270" s="15"/>
      <c r="Q270" s="15"/>
      <c r="R270" s="15"/>
      <c r="S270" s="15"/>
      <c r="V270" s="15"/>
      <c r="W270" s="15"/>
      <c r="X270" s="15"/>
      <c r="Y270" s="15"/>
      <c r="Z270" s="15"/>
      <c r="AA270" s="15"/>
      <c r="AB270" s="15"/>
      <c r="AC270" s="15"/>
      <c r="AF270" s="15"/>
      <c r="AG270" s="15"/>
      <c r="AH270" s="15"/>
      <c r="AI270" s="15"/>
      <c r="AJ270" s="15"/>
      <c r="AK270" s="15"/>
      <c r="AL270" s="15"/>
      <c r="AM270" s="15"/>
      <c r="AP270" s="15"/>
      <c r="AQ270" s="15"/>
      <c r="AR270" s="15"/>
      <c r="AS270" s="15"/>
      <c r="AT270" s="15"/>
      <c r="AU270" s="15"/>
      <c r="AV270" s="15"/>
      <c r="AW270" s="15"/>
      <c r="AZ270" s="15"/>
      <c r="BA270" s="15"/>
      <c r="BB270" s="15"/>
      <c r="BC270" s="15"/>
      <c r="BD270" s="15"/>
      <c r="BE270" s="15"/>
      <c r="BF270" s="15"/>
      <c r="BG270" s="15"/>
      <c r="BJ270" s="15"/>
      <c r="BK270" s="15"/>
      <c r="BL270" s="15"/>
      <c r="BM270" s="15"/>
      <c r="BN270" s="15"/>
      <c r="BO270" s="15"/>
      <c r="BP270" s="15"/>
      <c r="BQ270" s="15"/>
      <c r="BT270" s="15"/>
      <c r="BU270" s="15"/>
      <c r="BV270" s="15"/>
      <c r="BW270" s="15"/>
      <c r="BX270" s="15"/>
      <c r="BY270" s="15"/>
      <c r="BZ270" s="15"/>
      <c r="CA270" s="15"/>
      <c r="CD270" s="15"/>
      <c r="CE270" s="15"/>
      <c r="CF270" s="15"/>
      <c r="CG270" s="15"/>
      <c r="CH270" s="15"/>
      <c r="CI270" s="15"/>
      <c r="CJ270" s="15"/>
      <c r="CK270" s="15"/>
      <c r="CN270" s="15"/>
      <c r="CO270" s="15"/>
      <c r="CP270" s="15"/>
      <c r="CQ270" s="15"/>
      <c r="CR270" s="15"/>
      <c r="CS270" s="15"/>
      <c r="CT270" s="15"/>
      <c r="CU270" s="15"/>
      <c r="CX270" s="15"/>
      <c r="CY270" s="15"/>
      <c r="CZ270" s="15"/>
      <c r="DA270" s="15"/>
      <c r="DB270" s="15"/>
      <c r="DC270" s="15"/>
      <c r="DD270" s="15"/>
      <c r="DE270" s="15"/>
      <c r="DH270" s="15"/>
      <c r="DI270" s="15"/>
      <c r="DJ270" s="15"/>
      <c r="DK270" s="15"/>
      <c r="DL270" s="15"/>
      <c r="DM270" s="15"/>
      <c r="DN270" s="15"/>
      <c r="DO270" s="15"/>
      <c r="DR270" s="15"/>
      <c r="DS270" s="15"/>
      <c r="DT270" s="15"/>
      <c r="DU270" s="15"/>
      <c r="DV270" s="15"/>
      <c r="DW270" s="15"/>
      <c r="DX270" s="15"/>
      <c r="DY270" s="15"/>
      <c r="EB270" s="15"/>
      <c r="EC270" s="15"/>
      <c r="ED270" s="15"/>
      <c r="EE270" s="15"/>
      <c r="EF270" s="15"/>
      <c r="EG270" s="15"/>
      <c r="EH270" s="15"/>
      <c r="EI270" s="15"/>
      <c r="EL270" s="15"/>
      <c r="EM270" s="15"/>
      <c r="EN270" s="15"/>
      <c r="EO270" s="15"/>
      <c r="EP270" s="15"/>
      <c r="EQ270" s="15"/>
      <c r="ER270" s="15"/>
      <c r="ES270" s="15"/>
      <c r="EV270" s="15"/>
      <c r="EW270" s="15"/>
      <c r="EX270" s="15"/>
      <c r="EY270" s="15"/>
      <c r="EZ270" s="15"/>
      <c r="FA270" s="15"/>
      <c r="FB270" s="15"/>
      <c r="FC270" s="15"/>
      <c r="FF270" s="15"/>
      <c r="FG270" s="15"/>
      <c r="FH270" s="15"/>
      <c r="FI270" s="15"/>
      <c r="FJ270" s="15"/>
      <c r="FK270" s="15"/>
      <c r="FL270" s="15"/>
      <c r="FM270" s="15"/>
      <c r="FP270" s="15"/>
      <c r="FQ270" s="15"/>
      <c r="FR270" s="15"/>
      <c r="FS270" s="15"/>
      <c r="FT270" s="15"/>
      <c r="FU270" s="15"/>
      <c r="FV270" s="15"/>
      <c r="FW270" s="15"/>
      <c r="FZ270" s="15"/>
      <c r="GA270" s="15"/>
      <c r="GB270" s="15"/>
      <c r="GC270" s="15"/>
      <c r="GD270" s="15"/>
      <c r="GE270" s="15"/>
      <c r="GF270" s="15"/>
      <c r="GG270" s="15"/>
      <c r="GJ270" s="15"/>
      <c r="GK270" s="15"/>
      <c r="GL270" s="15"/>
      <c r="GM270" s="15"/>
      <c r="GN270" s="15"/>
      <c r="GO270" s="15"/>
      <c r="GP270" s="15"/>
      <c r="GQ270" s="15"/>
      <c r="GT270" s="15"/>
      <c r="GU270" s="15"/>
      <c r="GV270" s="15"/>
      <c r="GW270" s="15"/>
      <c r="GX270" s="15"/>
      <c r="GY270" s="15"/>
      <c r="GZ270" s="15"/>
      <c r="HA270" s="15"/>
      <c r="HD270" s="15"/>
      <c r="HE270" s="15"/>
      <c r="HF270" s="15"/>
      <c r="HG270" s="15"/>
      <c r="HH270" s="15"/>
      <c r="HI270" s="15"/>
      <c r="HJ270" s="15"/>
      <c r="HK270" s="15"/>
      <c r="HN270" s="15"/>
      <c r="HO270" s="15"/>
      <c r="HP270" s="15"/>
      <c r="HQ270" s="15"/>
      <c r="HR270" s="15"/>
      <c r="HS270" s="15"/>
      <c r="HT270" s="15"/>
      <c r="HU270" s="15"/>
      <c r="HX270" s="15"/>
      <c r="HY270" s="15"/>
      <c r="HZ270" s="15"/>
      <c r="IA270" s="15"/>
      <c r="IB270" s="15"/>
      <c r="IC270" s="15"/>
      <c r="ID270" s="15"/>
      <c r="IE270" s="15"/>
      <c r="IH270" s="15"/>
      <c r="II270" s="15"/>
      <c r="IJ270" s="15"/>
      <c r="IK270" s="15"/>
      <c r="IL270" s="15"/>
      <c r="IM270" s="15"/>
      <c r="IN270" s="15"/>
      <c r="IO270" s="15"/>
      <c r="IR270" s="15"/>
      <c r="IS270" s="15"/>
      <c r="IT270" s="15"/>
      <c r="IU270" s="15"/>
      <c r="IV270" s="15"/>
      <c r="IW270" s="15"/>
      <c r="IX270" s="15"/>
      <c r="IY270" s="15"/>
      <c r="JB270" s="15"/>
      <c r="JC270" s="15"/>
      <c r="JD270" s="15"/>
      <c r="JE270" s="15"/>
      <c r="JF270" s="15"/>
      <c r="JG270" s="15"/>
      <c r="JH270" s="15"/>
      <c r="JI270" s="15"/>
      <c r="JL270" s="15"/>
      <c r="JM270" s="15"/>
      <c r="JN270" s="15"/>
      <c r="JO270" s="15"/>
      <c r="JP270" s="15"/>
      <c r="JQ270" s="15"/>
      <c r="JR270" s="15"/>
      <c r="JS270" s="15"/>
      <c r="JV270" s="15"/>
      <c r="JW270" s="15"/>
      <c r="JX270" s="15"/>
      <c r="JY270" s="15"/>
      <c r="JZ270" s="15"/>
      <c r="KA270" s="15"/>
      <c r="KB270" s="15"/>
      <c r="KC270" s="15"/>
      <c r="KF270" s="15"/>
      <c r="KG270" s="15"/>
      <c r="KH270" s="15"/>
      <c r="KI270" s="15"/>
      <c r="KJ270" s="15"/>
      <c r="KK270" s="15"/>
      <c r="KL270" s="15"/>
      <c r="KM270" s="15"/>
      <c r="KP270" s="15"/>
      <c r="KQ270" s="15"/>
      <c r="KR270" s="15"/>
      <c r="KS270" s="15"/>
      <c r="KT270" s="15"/>
      <c r="KU270" s="15"/>
      <c r="KV270" s="15"/>
      <c r="KW270" s="15"/>
      <c r="KZ270" s="15"/>
      <c r="LA270" s="15"/>
    </row>
    <row r="271" spans="4:313" x14ac:dyDescent="0.25">
      <c r="D271" s="15"/>
      <c r="E271" s="15"/>
      <c r="F271" s="15"/>
      <c r="G271" s="15"/>
      <c r="H271" s="15"/>
      <c r="I271" s="15"/>
      <c r="L271" s="15"/>
      <c r="M271" s="15"/>
      <c r="N271" s="15"/>
      <c r="O271" s="15"/>
      <c r="P271" s="15"/>
      <c r="Q271" s="15"/>
      <c r="R271" s="15"/>
      <c r="S271" s="15"/>
      <c r="V271" s="15"/>
      <c r="W271" s="15"/>
      <c r="X271" s="15"/>
      <c r="Y271" s="15"/>
      <c r="Z271" s="15"/>
      <c r="AA271" s="15"/>
      <c r="AB271" s="15"/>
      <c r="AC271" s="15"/>
      <c r="AF271" s="15"/>
      <c r="AG271" s="15"/>
      <c r="AH271" s="15"/>
      <c r="AI271" s="15"/>
      <c r="AJ271" s="15"/>
      <c r="AK271" s="15"/>
      <c r="AL271" s="15"/>
      <c r="AM271" s="15"/>
      <c r="AP271" s="15"/>
      <c r="AQ271" s="15"/>
      <c r="AR271" s="15"/>
      <c r="AS271" s="15"/>
      <c r="AT271" s="15"/>
      <c r="AU271" s="15"/>
      <c r="AV271" s="15"/>
      <c r="AW271" s="15"/>
      <c r="AZ271" s="15"/>
      <c r="BA271" s="15"/>
      <c r="BB271" s="15"/>
      <c r="BC271" s="15"/>
      <c r="BD271" s="15"/>
      <c r="BE271" s="15"/>
      <c r="BF271" s="15"/>
      <c r="BG271" s="15"/>
      <c r="BJ271" s="15"/>
      <c r="BK271" s="15"/>
      <c r="BL271" s="15"/>
      <c r="BM271" s="15"/>
      <c r="BN271" s="15"/>
      <c r="BO271" s="15"/>
      <c r="BP271" s="15"/>
      <c r="BQ271" s="15"/>
      <c r="BT271" s="15"/>
      <c r="BU271" s="15"/>
      <c r="BV271" s="15"/>
      <c r="BW271" s="15"/>
      <c r="BX271" s="15"/>
      <c r="BY271" s="15"/>
      <c r="BZ271" s="15"/>
      <c r="CA271" s="15"/>
      <c r="CD271" s="15"/>
      <c r="CE271" s="15"/>
      <c r="CF271" s="15"/>
      <c r="CG271" s="15"/>
      <c r="CH271" s="15"/>
      <c r="CI271" s="15"/>
      <c r="CJ271" s="15"/>
      <c r="CK271" s="15"/>
      <c r="CN271" s="15"/>
      <c r="CO271" s="15"/>
      <c r="CP271" s="15"/>
      <c r="CQ271" s="15"/>
      <c r="CR271" s="15"/>
      <c r="CS271" s="15"/>
      <c r="CT271" s="15"/>
      <c r="CU271" s="15"/>
      <c r="CX271" s="15"/>
      <c r="CY271" s="15"/>
      <c r="CZ271" s="15"/>
      <c r="DA271" s="15"/>
      <c r="DB271" s="15"/>
      <c r="DC271" s="15"/>
      <c r="DD271" s="15"/>
      <c r="DE271" s="15"/>
      <c r="DH271" s="15"/>
      <c r="DI271" s="15"/>
      <c r="DJ271" s="15"/>
      <c r="DK271" s="15"/>
      <c r="DL271" s="15"/>
      <c r="DM271" s="15"/>
      <c r="DN271" s="15"/>
      <c r="DO271" s="15"/>
      <c r="DR271" s="15"/>
      <c r="DS271" s="15"/>
      <c r="DT271" s="15"/>
      <c r="DU271" s="15"/>
      <c r="DV271" s="15"/>
      <c r="DW271" s="15"/>
      <c r="DX271" s="15"/>
      <c r="DY271" s="15"/>
      <c r="EB271" s="15"/>
      <c r="EC271" s="15"/>
      <c r="ED271" s="15"/>
      <c r="EE271" s="15"/>
      <c r="EF271" s="15"/>
      <c r="EG271" s="15"/>
      <c r="EH271" s="15"/>
      <c r="EI271" s="15"/>
      <c r="EL271" s="15"/>
      <c r="EM271" s="15"/>
      <c r="EN271" s="15"/>
      <c r="EO271" s="15"/>
      <c r="EP271" s="15"/>
      <c r="EQ271" s="15"/>
      <c r="ER271" s="15"/>
      <c r="ES271" s="15"/>
      <c r="EV271" s="15"/>
      <c r="EW271" s="15"/>
      <c r="EX271" s="15"/>
      <c r="EY271" s="15"/>
      <c r="EZ271" s="15"/>
      <c r="FA271" s="15"/>
      <c r="FB271" s="15"/>
      <c r="FC271" s="15"/>
      <c r="FF271" s="15"/>
      <c r="FG271" s="15"/>
      <c r="FH271" s="15"/>
      <c r="FI271" s="15"/>
      <c r="FJ271" s="15"/>
      <c r="FK271" s="15"/>
      <c r="FL271" s="15"/>
      <c r="FM271" s="15"/>
      <c r="FP271" s="15"/>
      <c r="FQ271" s="15"/>
      <c r="FR271" s="15"/>
      <c r="FS271" s="15"/>
      <c r="FT271" s="15"/>
      <c r="FU271" s="15"/>
      <c r="FV271" s="15"/>
      <c r="FW271" s="15"/>
      <c r="FZ271" s="15"/>
      <c r="GA271" s="15"/>
      <c r="GB271" s="15"/>
      <c r="GC271" s="15"/>
      <c r="GD271" s="15"/>
      <c r="GE271" s="15"/>
      <c r="GF271" s="15"/>
      <c r="GG271" s="15"/>
      <c r="GJ271" s="15"/>
      <c r="GK271" s="15"/>
      <c r="GL271" s="15"/>
      <c r="GM271" s="15"/>
      <c r="GN271" s="15"/>
      <c r="GO271" s="15"/>
      <c r="GP271" s="15"/>
      <c r="GQ271" s="15"/>
      <c r="GT271" s="15"/>
      <c r="GU271" s="15"/>
      <c r="GV271" s="15"/>
      <c r="GW271" s="15"/>
      <c r="GX271" s="15"/>
      <c r="GY271" s="15"/>
      <c r="GZ271" s="15"/>
      <c r="HA271" s="15"/>
      <c r="HD271" s="15"/>
      <c r="HE271" s="15"/>
      <c r="HF271" s="15"/>
      <c r="HG271" s="15"/>
      <c r="HH271" s="15"/>
      <c r="HI271" s="15"/>
      <c r="HJ271" s="15"/>
      <c r="HK271" s="15"/>
      <c r="HN271" s="15"/>
      <c r="HO271" s="15"/>
      <c r="HP271" s="15"/>
      <c r="HQ271" s="15"/>
      <c r="HR271" s="15"/>
      <c r="HS271" s="15"/>
      <c r="HT271" s="15"/>
      <c r="HU271" s="15"/>
      <c r="HX271" s="15"/>
      <c r="HY271" s="15"/>
      <c r="HZ271" s="15"/>
      <c r="IA271" s="15"/>
      <c r="IB271" s="15"/>
      <c r="IC271" s="15"/>
      <c r="ID271" s="15"/>
      <c r="IE271" s="15"/>
      <c r="IH271" s="15"/>
      <c r="II271" s="15"/>
      <c r="IJ271" s="15"/>
      <c r="IK271" s="15"/>
      <c r="IL271" s="15"/>
      <c r="IM271" s="15"/>
      <c r="IN271" s="15"/>
      <c r="IO271" s="15"/>
      <c r="IR271" s="15"/>
      <c r="IS271" s="15"/>
      <c r="IT271" s="15"/>
      <c r="IU271" s="15"/>
      <c r="IV271" s="15"/>
      <c r="IW271" s="15"/>
      <c r="IX271" s="15"/>
      <c r="IY271" s="15"/>
      <c r="JB271" s="15"/>
      <c r="JC271" s="15"/>
      <c r="JD271" s="15"/>
      <c r="JE271" s="15"/>
      <c r="JF271" s="15"/>
      <c r="JG271" s="15"/>
      <c r="JH271" s="15"/>
      <c r="JI271" s="15"/>
      <c r="JL271" s="15"/>
      <c r="JM271" s="15"/>
      <c r="JN271" s="15"/>
      <c r="JO271" s="15"/>
      <c r="JP271" s="15"/>
      <c r="JQ271" s="15"/>
      <c r="JR271" s="15"/>
      <c r="JS271" s="15"/>
      <c r="JV271" s="15"/>
      <c r="JW271" s="15"/>
      <c r="JX271" s="15"/>
      <c r="JY271" s="15"/>
      <c r="JZ271" s="15"/>
      <c r="KA271" s="15"/>
      <c r="KB271" s="15"/>
      <c r="KC271" s="15"/>
      <c r="KF271" s="15"/>
      <c r="KG271" s="15"/>
      <c r="KH271" s="15"/>
      <c r="KI271" s="15"/>
      <c r="KJ271" s="15"/>
      <c r="KK271" s="15"/>
      <c r="KL271" s="15"/>
      <c r="KM271" s="15"/>
      <c r="KP271" s="15"/>
      <c r="KQ271" s="15"/>
      <c r="KR271" s="15"/>
      <c r="KS271" s="15"/>
      <c r="KT271" s="15"/>
      <c r="KU271" s="15"/>
      <c r="KV271" s="15"/>
      <c r="KW271" s="15"/>
      <c r="KZ271" s="15"/>
      <c r="LA271" s="15"/>
    </row>
    <row r="272" spans="4:313" x14ac:dyDescent="0.25">
      <c r="D272" s="15"/>
      <c r="E272" s="15"/>
      <c r="F272" s="15"/>
      <c r="G272" s="15"/>
      <c r="H272" s="15"/>
      <c r="I272" s="15"/>
      <c r="L272" s="15"/>
      <c r="M272" s="15"/>
      <c r="N272" s="15"/>
      <c r="O272" s="15"/>
      <c r="P272" s="15"/>
      <c r="Q272" s="15"/>
      <c r="R272" s="15"/>
      <c r="S272" s="15"/>
      <c r="V272" s="15"/>
      <c r="W272" s="15"/>
      <c r="X272" s="15"/>
      <c r="Y272" s="15"/>
      <c r="Z272" s="15"/>
      <c r="AA272" s="15"/>
      <c r="AB272" s="15"/>
      <c r="AC272" s="15"/>
      <c r="AF272" s="15"/>
      <c r="AG272" s="15"/>
      <c r="AH272" s="15"/>
      <c r="AI272" s="15"/>
      <c r="AJ272" s="15"/>
      <c r="AK272" s="15"/>
      <c r="AL272" s="15"/>
      <c r="AM272" s="15"/>
      <c r="AP272" s="15"/>
      <c r="AQ272" s="15"/>
      <c r="AR272" s="15"/>
      <c r="AS272" s="15"/>
      <c r="AT272" s="15"/>
      <c r="AU272" s="15"/>
      <c r="AV272" s="15"/>
      <c r="AW272" s="15"/>
      <c r="AZ272" s="15"/>
      <c r="BA272" s="15"/>
      <c r="BB272" s="15"/>
      <c r="BC272" s="15"/>
      <c r="BD272" s="15"/>
      <c r="BE272" s="15"/>
      <c r="BF272" s="15"/>
      <c r="BG272" s="15"/>
      <c r="BJ272" s="15"/>
      <c r="BK272" s="15"/>
      <c r="BL272" s="15"/>
      <c r="BM272" s="15"/>
      <c r="BN272" s="15"/>
      <c r="BO272" s="15"/>
      <c r="BP272" s="15"/>
      <c r="BQ272" s="15"/>
      <c r="BT272" s="15"/>
      <c r="BU272" s="15"/>
      <c r="BV272" s="15"/>
      <c r="BW272" s="15"/>
      <c r="BX272" s="15"/>
      <c r="BY272" s="15"/>
      <c r="BZ272" s="15"/>
      <c r="CA272" s="15"/>
      <c r="CD272" s="15"/>
      <c r="CE272" s="15"/>
      <c r="CF272" s="15"/>
      <c r="CG272" s="15"/>
      <c r="CH272" s="15"/>
      <c r="CI272" s="15"/>
      <c r="CJ272" s="15"/>
      <c r="CK272" s="15"/>
      <c r="CN272" s="15"/>
      <c r="CO272" s="15"/>
      <c r="CP272" s="15"/>
      <c r="CQ272" s="15"/>
      <c r="CR272" s="15"/>
      <c r="CS272" s="15"/>
      <c r="CT272" s="15"/>
      <c r="CU272" s="15"/>
      <c r="CX272" s="15"/>
      <c r="CY272" s="15"/>
      <c r="CZ272" s="15"/>
      <c r="DA272" s="15"/>
      <c r="DB272" s="15"/>
      <c r="DC272" s="15"/>
      <c r="DD272" s="15"/>
      <c r="DE272" s="15"/>
      <c r="DH272" s="15"/>
      <c r="DI272" s="15"/>
      <c r="DJ272" s="15"/>
      <c r="DK272" s="15"/>
      <c r="DL272" s="15"/>
      <c r="DM272" s="15"/>
      <c r="DN272" s="15"/>
      <c r="DO272" s="15"/>
      <c r="DR272" s="15"/>
      <c r="DS272" s="15"/>
      <c r="DT272" s="15"/>
      <c r="DU272" s="15"/>
      <c r="DV272" s="15"/>
      <c r="DW272" s="15"/>
      <c r="DX272" s="15"/>
      <c r="DY272" s="15"/>
      <c r="EB272" s="15"/>
      <c r="EC272" s="15"/>
      <c r="ED272" s="15"/>
      <c r="EE272" s="15"/>
      <c r="EF272" s="15"/>
      <c r="EG272" s="15"/>
      <c r="EH272" s="15"/>
      <c r="EI272" s="15"/>
      <c r="EL272" s="15"/>
      <c r="EM272" s="15"/>
      <c r="EN272" s="15"/>
      <c r="EO272" s="15"/>
      <c r="EP272" s="15"/>
      <c r="EQ272" s="15"/>
      <c r="ER272" s="15"/>
      <c r="ES272" s="15"/>
      <c r="EV272" s="15"/>
      <c r="EW272" s="15"/>
      <c r="EX272" s="15"/>
      <c r="EY272" s="15"/>
      <c r="EZ272" s="15"/>
      <c r="FA272" s="15"/>
      <c r="FB272" s="15"/>
      <c r="FC272" s="15"/>
      <c r="FF272" s="15"/>
      <c r="FG272" s="15"/>
      <c r="FH272" s="15"/>
      <c r="FI272" s="15"/>
      <c r="FJ272" s="15"/>
      <c r="FK272" s="15"/>
      <c r="FL272" s="15"/>
      <c r="FM272" s="15"/>
      <c r="FP272" s="15"/>
      <c r="FQ272" s="15"/>
      <c r="FR272" s="15"/>
      <c r="FS272" s="15"/>
      <c r="FT272" s="15"/>
      <c r="FU272" s="15"/>
      <c r="FV272" s="15"/>
      <c r="FW272" s="15"/>
      <c r="FZ272" s="15"/>
      <c r="GA272" s="15"/>
      <c r="GB272" s="15"/>
      <c r="GC272" s="15"/>
      <c r="GD272" s="15"/>
      <c r="GE272" s="15"/>
      <c r="GF272" s="15"/>
      <c r="GG272" s="15"/>
      <c r="GJ272" s="15"/>
      <c r="GK272" s="15"/>
      <c r="GL272" s="15"/>
      <c r="GM272" s="15"/>
      <c r="GN272" s="15"/>
      <c r="GO272" s="15"/>
      <c r="GP272" s="15"/>
      <c r="GQ272" s="15"/>
      <c r="GT272" s="15"/>
      <c r="GU272" s="15"/>
      <c r="GV272" s="15"/>
      <c r="GW272" s="15"/>
      <c r="GX272" s="15"/>
      <c r="GY272" s="15"/>
      <c r="GZ272" s="15"/>
      <c r="HA272" s="15"/>
      <c r="HD272" s="15"/>
      <c r="HE272" s="15"/>
      <c r="HF272" s="15"/>
      <c r="HG272" s="15"/>
      <c r="HH272" s="15"/>
      <c r="HI272" s="15"/>
      <c r="HJ272" s="15"/>
      <c r="HK272" s="15"/>
      <c r="HN272" s="15"/>
      <c r="HO272" s="15"/>
      <c r="HP272" s="15"/>
      <c r="HQ272" s="15"/>
      <c r="HR272" s="15"/>
      <c r="HS272" s="15"/>
      <c r="HT272" s="15"/>
      <c r="HU272" s="15"/>
      <c r="HX272" s="15"/>
      <c r="HY272" s="15"/>
      <c r="HZ272" s="15"/>
      <c r="IA272" s="15"/>
      <c r="IB272" s="15"/>
      <c r="IC272" s="15"/>
      <c r="ID272" s="15"/>
      <c r="IE272" s="15"/>
      <c r="IH272" s="15"/>
      <c r="II272" s="15"/>
      <c r="IJ272" s="15"/>
      <c r="IK272" s="15"/>
      <c r="IL272" s="15"/>
      <c r="IM272" s="15"/>
      <c r="IN272" s="15"/>
      <c r="IO272" s="15"/>
      <c r="IR272" s="15"/>
      <c r="IS272" s="15"/>
      <c r="IT272" s="15"/>
      <c r="IU272" s="15"/>
      <c r="IV272" s="15"/>
      <c r="IW272" s="15"/>
      <c r="IX272" s="15"/>
      <c r="IY272" s="15"/>
      <c r="JB272" s="15"/>
      <c r="JC272" s="15"/>
      <c r="JD272" s="15"/>
      <c r="JE272" s="15"/>
      <c r="JF272" s="15"/>
      <c r="JG272" s="15"/>
      <c r="JH272" s="15"/>
      <c r="JI272" s="15"/>
      <c r="JL272" s="15"/>
      <c r="JM272" s="15"/>
      <c r="JN272" s="15"/>
      <c r="JO272" s="15"/>
      <c r="JP272" s="15"/>
      <c r="JQ272" s="15"/>
      <c r="JR272" s="15"/>
      <c r="JS272" s="15"/>
      <c r="JV272" s="15"/>
      <c r="JW272" s="15"/>
      <c r="JX272" s="15"/>
      <c r="JY272" s="15"/>
      <c r="JZ272" s="15"/>
      <c r="KA272" s="15"/>
      <c r="KB272" s="15"/>
      <c r="KC272" s="15"/>
      <c r="KF272" s="15"/>
      <c r="KG272" s="15"/>
      <c r="KH272" s="15"/>
      <c r="KI272" s="15"/>
      <c r="KJ272" s="15"/>
      <c r="KK272" s="15"/>
      <c r="KL272" s="15"/>
      <c r="KM272" s="15"/>
      <c r="KP272" s="15"/>
      <c r="KQ272" s="15"/>
      <c r="KR272" s="15"/>
      <c r="KS272" s="15"/>
      <c r="KT272" s="15"/>
      <c r="KU272" s="15"/>
      <c r="KV272" s="15"/>
      <c r="KW272" s="15"/>
      <c r="KZ272" s="15"/>
      <c r="LA272" s="15"/>
    </row>
    <row r="273" spans="4:313" x14ac:dyDescent="0.25">
      <c r="D273" s="15"/>
      <c r="E273" s="15"/>
      <c r="F273" s="15"/>
      <c r="G273" s="15"/>
      <c r="H273" s="15"/>
      <c r="I273" s="15"/>
      <c r="L273" s="15"/>
      <c r="M273" s="15"/>
      <c r="N273" s="15"/>
      <c r="O273" s="15"/>
      <c r="P273" s="15"/>
      <c r="Q273" s="15"/>
      <c r="R273" s="15"/>
      <c r="S273" s="15"/>
      <c r="V273" s="15"/>
      <c r="W273" s="15"/>
      <c r="X273" s="15"/>
      <c r="Y273" s="15"/>
      <c r="Z273" s="15"/>
      <c r="AA273" s="15"/>
      <c r="AB273" s="15"/>
      <c r="AC273" s="15"/>
      <c r="AF273" s="15"/>
      <c r="AG273" s="15"/>
      <c r="AH273" s="15"/>
      <c r="AI273" s="15"/>
      <c r="AJ273" s="15"/>
      <c r="AK273" s="15"/>
      <c r="AL273" s="15"/>
      <c r="AM273" s="15"/>
      <c r="AP273" s="15"/>
      <c r="AQ273" s="15"/>
      <c r="AR273" s="15"/>
      <c r="AS273" s="15"/>
      <c r="AT273" s="15"/>
      <c r="AU273" s="15"/>
      <c r="AV273" s="15"/>
      <c r="AW273" s="15"/>
      <c r="AZ273" s="15"/>
      <c r="BA273" s="15"/>
      <c r="BB273" s="15"/>
      <c r="BC273" s="15"/>
      <c r="BD273" s="15"/>
      <c r="BE273" s="15"/>
      <c r="BF273" s="15"/>
      <c r="BG273" s="15"/>
      <c r="BJ273" s="15"/>
      <c r="BK273" s="15"/>
      <c r="BL273" s="15"/>
      <c r="BM273" s="15"/>
      <c r="BN273" s="15"/>
      <c r="BO273" s="15"/>
      <c r="BP273" s="15"/>
      <c r="BQ273" s="15"/>
      <c r="BT273" s="15"/>
      <c r="BU273" s="15"/>
      <c r="BV273" s="15"/>
      <c r="BW273" s="15"/>
      <c r="BX273" s="15"/>
      <c r="BY273" s="15"/>
      <c r="BZ273" s="15"/>
      <c r="CA273" s="15"/>
      <c r="CD273" s="15"/>
      <c r="CE273" s="15"/>
      <c r="CF273" s="15"/>
      <c r="CG273" s="15"/>
      <c r="CH273" s="15"/>
      <c r="CI273" s="15"/>
      <c r="CJ273" s="15"/>
      <c r="CK273" s="15"/>
      <c r="CN273" s="15"/>
      <c r="CO273" s="15"/>
      <c r="CP273" s="15"/>
      <c r="CQ273" s="15"/>
      <c r="CR273" s="15"/>
      <c r="CS273" s="15"/>
      <c r="CT273" s="15"/>
      <c r="CU273" s="15"/>
      <c r="CX273" s="15"/>
      <c r="CY273" s="15"/>
      <c r="CZ273" s="15"/>
      <c r="DA273" s="15"/>
      <c r="DB273" s="15"/>
      <c r="DC273" s="15"/>
      <c r="DD273" s="15"/>
      <c r="DE273" s="15"/>
      <c r="DH273" s="15"/>
      <c r="DI273" s="15"/>
      <c r="DJ273" s="15"/>
      <c r="DK273" s="15"/>
      <c r="DL273" s="15"/>
      <c r="DM273" s="15"/>
      <c r="DN273" s="15"/>
      <c r="DO273" s="15"/>
      <c r="DR273" s="15"/>
      <c r="DS273" s="15"/>
      <c r="DT273" s="15"/>
      <c r="DU273" s="15"/>
      <c r="DV273" s="15"/>
      <c r="DW273" s="15"/>
      <c r="DX273" s="15"/>
      <c r="DY273" s="15"/>
      <c r="EB273" s="15"/>
      <c r="EC273" s="15"/>
      <c r="ED273" s="15"/>
      <c r="EE273" s="15"/>
      <c r="EF273" s="15"/>
      <c r="EG273" s="15"/>
      <c r="EH273" s="15"/>
      <c r="EI273" s="15"/>
      <c r="EL273" s="15"/>
      <c r="EM273" s="15"/>
      <c r="EN273" s="15"/>
      <c r="EO273" s="15"/>
      <c r="EP273" s="15"/>
      <c r="EQ273" s="15"/>
      <c r="ER273" s="15"/>
      <c r="ES273" s="15"/>
      <c r="EV273" s="15"/>
      <c r="EW273" s="15"/>
      <c r="EX273" s="15"/>
      <c r="EY273" s="15"/>
      <c r="EZ273" s="15"/>
      <c r="FA273" s="15"/>
      <c r="FB273" s="15"/>
      <c r="FC273" s="15"/>
      <c r="FF273" s="15"/>
      <c r="FG273" s="15"/>
      <c r="FH273" s="15"/>
      <c r="FI273" s="15"/>
      <c r="FJ273" s="15"/>
      <c r="FK273" s="15"/>
      <c r="FL273" s="15"/>
      <c r="FM273" s="15"/>
      <c r="FP273" s="15"/>
      <c r="FQ273" s="15"/>
      <c r="FR273" s="15"/>
      <c r="FS273" s="15"/>
      <c r="FT273" s="15"/>
      <c r="FU273" s="15"/>
      <c r="FV273" s="15"/>
      <c r="FW273" s="15"/>
      <c r="FZ273" s="15"/>
      <c r="GA273" s="15"/>
      <c r="GB273" s="15"/>
      <c r="GC273" s="15"/>
      <c r="GD273" s="15"/>
      <c r="GE273" s="15"/>
      <c r="GF273" s="15"/>
      <c r="GG273" s="15"/>
      <c r="GJ273" s="15"/>
      <c r="GK273" s="15"/>
      <c r="GL273" s="15"/>
      <c r="GM273" s="15"/>
      <c r="GN273" s="15"/>
      <c r="GO273" s="15"/>
      <c r="GP273" s="15"/>
      <c r="GQ273" s="15"/>
      <c r="GT273" s="15"/>
      <c r="GU273" s="15"/>
      <c r="GV273" s="15"/>
      <c r="GW273" s="15"/>
      <c r="GX273" s="15"/>
      <c r="GY273" s="15"/>
      <c r="GZ273" s="15"/>
      <c r="HA273" s="15"/>
      <c r="HD273" s="15"/>
      <c r="HE273" s="15"/>
      <c r="HF273" s="15"/>
      <c r="HG273" s="15"/>
      <c r="HH273" s="15"/>
      <c r="HI273" s="15"/>
      <c r="HJ273" s="15"/>
      <c r="HK273" s="15"/>
      <c r="HN273" s="15"/>
      <c r="HO273" s="15"/>
      <c r="HP273" s="15"/>
      <c r="HQ273" s="15"/>
      <c r="HR273" s="15"/>
      <c r="HS273" s="15"/>
      <c r="HT273" s="15"/>
      <c r="HU273" s="15"/>
      <c r="HX273" s="15"/>
      <c r="HY273" s="15"/>
      <c r="HZ273" s="15"/>
      <c r="IA273" s="15"/>
      <c r="IB273" s="15"/>
      <c r="IC273" s="15"/>
      <c r="ID273" s="15"/>
      <c r="IE273" s="15"/>
      <c r="IH273" s="15"/>
      <c r="II273" s="15"/>
      <c r="IJ273" s="15"/>
      <c r="IK273" s="15"/>
      <c r="IL273" s="15"/>
      <c r="IM273" s="15"/>
      <c r="IN273" s="15"/>
      <c r="IO273" s="15"/>
      <c r="IR273" s="15"/>
      <c r="IS273" s="15"/>
      <c r="IT273" s="15"/>
      <c r="IU273" s="15"/>
      <c r="IV273" s="15"/>
      <c r="IW273" s="15"/>
      <c r="IX273" s="15"/>
      <c r="IY273" s="15"/>
      <c r="JB273" s="15"/>
      <c r="JC273" s="15"/>
      <c r="JD273" s="15"/>
      <c r="JE273" s="15"/>
      <c r="JF273" s="15"/>
      <c r="JG273" s="15"/>
      <c r="JH273" s="15"/>
      <c r="JI273" s="15"/>
      <c r="JL273" s="15"/>
      <c r="JM273" s="15"/>
      <c r="JN273" s="15"/>
      <c r="JO273" s="15"/>
      <c r="JP273" s="15"/>
      <c r="JQ273" s="15"/>
      <c r="JR273" s="15"/>
      <c r="JS273" s="15"/>
      <c r="JV273" s="15"/>
      <c r="JW273" s="15"/>
      <c r="JX273" s="15"/>
      <c r="JY273" s="15"/>
      <c r="JZ273" s="15"/>
      <c r="KA273" s="15"/>
      <c r="KB273" s="15"/>
      <c r="KC273" s="15"/>
      <c r="KF273" s="15"/>
      <c r="KG273" s="15"/>
      <c r="KH273" s="15"/>
      <c r="KI273" s="15"/>
      <c r="KJ273" s="15"/>
      <c r="KK273" s="15"/>
      <c r="KL273" s="15"/>
      <c r="KM273" s="15"/>
      <c r="KP273" s="15"/>
      <c r="KQ273" s="15"/>
      <c r="KR273" s="15"/>
      <c r="KS273" s="15"/>
      <c r="KT273" s="15"/>
      <c r="KU273" s="15"/>
      <c r="KV273" s="15"/>
      <c r="KW273" s="15"/>
      <c r="KZ273" s="15"/>
      <c r="LA273" s="15"/>
    </row>
    <row r="274" spans="4:313" x14ac:dyDescent="0.25">
      <c r="D274" s="15"/>
      <c r="E274" s="15"/>
      <c r="F274" s="15"/>
      <c r="G274" s="15"/>
      <c r="H274" s="15"/>
      <c r="I274" s="15"/>
      <c r="L274" s="15"/>
      <c r="M274" s="15"/>
      <c r="N274" s="15"/>
      <c r="O274" s="15"/>
      <c r="P274" s="15"/>
      <c r="Q274" s="15"/>
      <c r="R274" s="15"/>
      <c r="S274" s="15"/>
      <c r="V274" s="15"/>
      <c r="W274" s="15"/>
      <c r="X274" s="15"/>
      <c r="Y274" s="15"/>
      <c r="Z274" s="15"/>
      <c r="AA274" s="15"/>
      <c r="AB274" s="15"/>
      <c r="AC274" s="15"/>
      <c r="AF274" s="15"/>
      <c r="AG274" s="15"/>
      <c r="AH274" s="15"/>
      <c r="AI274" s="15"/>
      <c r="AJ274" s="15"/>
      <c r="AK274" s="15"/>
      <c r="AL274" s="15"/>
      <c r="AM274" s="15"/>
      <c r="AP274" s="15"/>
      <c r="AQ274" s="15"/>
      <c r="AR274" s="15"/>
      <c r="AS274" s="15"/>
      <c r="AT274" s="15"/>
      <c r="AU274" s="15"/>
      <c r="AV274" s="15"/>
      <c r="AW274" s="15"/>
      <c r="AZ274" s="15"/>
      <c r="BA274" s="15"/>
      <c r="BB274" s="15"/>
      <c r="BC274" s="15"/>
      <c r="BD274" s="15"/>
      <c r="BE274" s="15"/>
      <c r="BF274" s="15"/>
      <c r="BG274" s="15"/>
      <c r="BJ274" s="15"/>
      <c r="BK274" s="15"/>
      <c r="BL274" s="15"/>
      <c r="BM274" s="15"/>
      <c r="BN274" s="15"/>
      <c r="BO274" s="15"/>
      <c r="BP274" s="15"/>
      <c r="BQ274" s="15"/>
      <c r="BT274" s="15"/>
      <c r="BU274" s="15"/>
      <c r="BV274" s="15"/>
      <c r="BW274" s="15"/>
      <c r="BX274" s="15"/>
      <c r="BY274" s="15"/>
      <c r="BZ274" s="15"/>
      <c r="CA274" s="15"/>
      <c r="CD274" s="15"/>
      <c r="CE274" s="15"/>
      <c r="CF274" s="15"/>
      <c r="CG274" s="15"/>
      <c r="CH274" s="15"/>
      <c r="CI274" s="15"/>
      <c r="CJ274" s="15"/>
      <c r="CK274" s="15"/>
      <c r="CN274" s="15"/>
      <c r="CO274" s="15"/>
      <c r="CP274" s="15"/>
      <c r="CQ274" s="15"/>
      <c r="CR274" s="15"/>
      <c r="CS274" s="15"/>
      <c r="CT274" s="15"/>
      <c r="CU274" s="15"/>
      <c r="CX274" s="15"/>
      <c r="CY274" s="15"/>
      <c r="CZ274" s="15"/>
      <c r="DA274" s="15"/>
      <c r="DB274" s="15"/>
      <c r="DC274" s="15"/>
      <c r="DD274" s="15"/>
      <c r="DE274" s="15"/>
      <c r="DH274" s="15"/>
      <c r="DI274" s="15"/>
      <c r="DJ274" s="15"/>
      <c r="DK274" s="15"/>
      <c r="DL274" s="15"/>
      <c r="DM274" s="15"/>
      <c r="DN274" s="15"/>
      <c r="DO274" s="15"/>
      <c r="DR274" s="15"/>
      <c r="DS274" s="15"/>
      <c r="DT274" s="15"/>
      <c r="DU274" s="15"/>
      <c r="DV274" s="15"/>
      <c r="DW274" s="15"/>
      <c r="DX274" s="15"/>
      <c r="DY274" s="15"/>
      <c r="EB274" s="15"/>
      <c r="EC274" s="15"/>
      <c r="ED274" s="15"/>
      <c r="EE274" s="15"/>
      <c r="EF274" s="15"/>
      <c r="EG274" s="15"/>
      <c r="EH274" s="15"/>
      <c r="EI274" s="15"/>
      <c r="EL274" s="15"/>
      <c r="EM274" s="15"/>
      <c r="EN274" s="15"/>
      <c r="EO274" s="15"/>
      <c r="EP274" s="15"/>
      <c r="EQ274" s="15"/>
      <c r="ER274" s="15"/>
      <c r="ES274" s="15"/>
      <c r="EV274" s="15"/>
      <c r="EW274" s="15"/>
      <c r="EX274" s="15"/>
      <c r="EY274" s="15"/>
      <c r="EZ274" s="15"/>
      <c r="FA274" s="15"/>
      <c r="FB274" s="15"/>
      <c r="FC274" s="15"/>
      <c r="FF274" s="15"/>
      <c r="FG274" s="15"/>
      <c r="FH274" s="15"/>
      <c r="FI274" s="15"/>
      <c r="FJ274" s="15"/>
      <c r="FK274" s="15"/>
      <c r="FL274" s="15"/>
      <c r="FM274" s="15"/>
      <c r="FP274" s="15"/>
      <c r="FQ274" s="15"/>
      <c r="FR274" s="15"/>
      <c r="FS274" s="15"/>
      <c r="FT274" s="15"/>
      <c r="FU274" s="15"/>
      <c r="FV274" s="15"/>
      <c r="FW274" s="15"/>
      <c r="FZ274" s="15"/>
      <c r="GA274" s="15"/>
      <c r="GB274" s="15"/>
      <c r="GC274" s="15"/>
      <c r="GD274" s="15"/>
      <c r="GE274" s="15"/>
      <c r="GF274" s="15"/>
      <c r="GG274" s="15"/>
      <c r="GJ274" s="15"/>
      <c r="GK274" s="15"/>
      <c r="GL274" s="15"/>
      <c r="GM274" s="15"/>
      <c r="GN274" s="15"/>
      <c r="GO274" s="15"/>
      <c r="GP274" s="15"/>
      <c r="GQ274" s="15"/>
      <c r="GT274" s="15"/>
      <c r="GU274" s="15"/>
      <c r="GV274" s="15"/>
      <c r="GW274" s="15"/>
      <c r="GX274" s="15"/>
      <c r="GY274" s="15"/>
      <c r="GZ274" s="15"/>
      <c r="HA274" s="15"/>
      <c r="HD274" s="15"/>
      <c r="HE274" s="15"/>
      <c r="HF274" s="15"/>
      <c r="HG274" s="15"/>
      <c r="HH274" s="15"/>
      <c r="HI274" s="15"/>
      <c r="HJ274" s="15"/>
      <c r="HK274" s="15"/>
      <c r="HN274" s="15"/>
      <c r="HO274" s="15"/>
      <c r="HP274" s="15"/>
      <c r="HQ274" s="15"/>
      <c r="HR274" s="15"/>
      <c r="HS274" s="15"/>
      <c r="HT274" s="15"/>
      <c r="HU274" s="15"/>
      <c r="HX274" s="15"/>
      <c r="HY274" s="15"/>
      <c r="HZ274" s="15"/>
      <c r="IA274" s="15"/>
      <c r="IB274" s="15"/>
      <c r="IC274" s="15"/>
      <c r="ID274" s="15"/>
      <c r="IE274" s="15"/>
      <c r="IH274" s="15"/>
      <c r="II274" s="15"/>
      <c r="IJ274" s="15"/>
      <c r="IK274" s="15"/>
      <c r="IL274" s="15"/>
      <c r="IM274" s="15"/>
      <c r="IN274" s="15"/>
      <c r="IO274" s="15"/>
      <c r="IR274" s="15"/>
      <c r="IS274" s="15"/>
      <c r="IT274" s="15"/>
      <c r="IU274" s="15"/>
      <c r="IV274" s="15"/>
      <c r="IW274" s="15"/>
      <c r="IX274" s="15"/>
      <c r="IY274" s="15"/>
      <c r="JB274" s="15"/>
      <c r="JC274" s="15"/>
      <c r="JD274" s="15"/>
      <c r="JE274" s="15"/>
      <c r="JF274" s="15"/>
      <c r="JG274" s="15"/>
      <c r="JH274" s="15"/>
      <c r="JI274" s="15"/>
      <c r="JL274" s="15"/>
      <c r="JM274" s="15"/>
      <c r="JN274" s="15"/>
      <c r="JO274" s="15"/>
      <c r="JP274" s="15"/>
      <c r="JQ274" s="15"/>
      <c r="JR274" s="15"/>
      <c r="JS274" s="15"/>
      <c r="JV274" s="15"/>
      <c r="JW274" s="15"/>
      <c r="JX274" s="15"/>
      <c r="JY274" s="15"/>
      <c r="JZ274" s="15"/>
      <c r="KA274" s="15"/>
      <c r="KB274" s="15"/>
      <c r="KC274" s="15"/>
      <c r="KF274" s="15"/>
      <c r="KG274" s="15"/>
      <c r="KH274" s="15"/>
      <c r="KI274" s="15"/>
      <c r="KJ274" s="15"/>
      <c r="KK274" s="15"/>
      <c r="KL274" s="15"/>
      <c r="KM274" s="15"/>
      <c r="KP274" s="15"/>
      <c r="KQ274" s="15"/>
      <c r="KR274" s="15"/>
      <c r="KS274" s="15"/>
      <c r="KT274" s="15"/>
      <c r="KU274" s="15"/>
      <c r="KV274" s="15"/>
      <c r="KW274" s="15"/>
      <c r="KZ274" s="15"/>
      <c r="LA274" s="15"/>
    </row>
    <row r="275" spans="4:313" x14ac:dyDescent="0.25">
      <c r="D275" s="15"/>
      <c r="E275" s="15"/>
      <c r="F275" s="15"/>
      <c r="G275" s="15"/>
      <c r="H275" s="15"/>
      <c r="I275" s="15"/>
      <c r="L275" s="15"/>
      <c r="M275" s="15"/>
      <c r="N275" s="15"/>
      <c r="O275" s="15"/>
      <c r="P275" s="15"/>
      <c r="Q275" s="15"/>
      <c r="R275" s="15"/>
      <c r="S275" s="15"/>
      <c r="V275" s="15"/>
      <c r="W275" s="15"/>
      <c r="X275" s="15"/>
      <c r="Y275" s="15"/>
      <c r="Z275" s="15"/>
      <c r="AA275" s="15"/>
      <c r="AB275" s="15"/>
      <c r="AC275" s="15"/>
      <c r="AF275" s="15"/>
      <c r="AG275" s="15"/>
      <c r="AH275" s="15"/>
      <c r="AI275" s="15"/>
      <c r="AJ275" s="15"/>
      <c r="AK275" s="15"/>
      <c r="AL275" s="15"/>
      <c r="AM275" s="15"/>
      <c r="AP275" s="15"/>
      <c r="AQ275" s="15"/>
      <c r="AR275" s="15"/>
      <c r="AS275" s="15"/>
      <c r="AT275" s="15"/>
      <c r="AU275" s="15"/>
      <c r="AV275" s="15"/>
      <c r="AW275" s="15"/>
      <c r="AZ275" s="15"/>
      <c r="BA275" s="15"/>
      <c r="BB275" s="15"/>
      <c r="BC275" s="15"/>
      <c r="BD275" s="15"/>
      <c r="BE275" s="15"/>
      <c r="BF275" s="15"/>
      <c r="BG275" s="15"/>
      <c r="BJ275" s="15"/>
      <c r="BK275" s="15"/>
      <c r="BL275" s="15"/>
      <c r="BM275" s="15"/>
      <c r="BN275" s="15"/>
      <c r="BO275" s="15"/>
      <c r="BP275" s="15"/>
      <c r="BQ275" s="15"/>
      <c r="BT275" s="15"/>
      <c r="BU275" s="15"/>
      <c r="BV275" s="15"/>
      <c r="BW275" s="15"/>
      <c r="BX275" s="15"/>
      <c r="BY275" s="15"/>
      <c r="BZ275" s="15"/>
      <c r="CA275" s="15"/>
      <c r="CD275" s="15"/>
      <c r="CE275" s="15"/>
      <c r="CF275" s="15"/>
      <c r="CG275" s="15"/>
      <c r="CH275" s="15"/>
      <c r="CI275" s="15"/>
      <c r="CJ275" s="15"/>
      <c r="CK275" s="15"/>
      <c r="CN275" s="15"/>
      <c r="CO275" s="15"/>
      <c r="CP275" s="15"/>
      <c r="CQ275" s="15"/>
      <c r="CR275" s="15"/>
      <c r="CS275" s="15"/>
      <c r="CT275" s="15"/>
      <c r="CU275" s="15"/>
      <c r="CX275" s="15"/>
      <c r="CY275" s="15"/>
      <c r="CZ275" s="15"/>
      <c r="DA275" s="15"/>
      <c r="DB275" s="15"/>
      <c r="DC275" s="15"/>
      <c r="DD275" s="15"/>
      <c r="DE275" s="15"/>
      <c r="DH275" s="15"/>
      <c r="DI275" s="15"/>
      <c r="DJ275" s="15"/>
      <c r="DK275" s="15"/>
      <c r="DL275" s="15"/>
      <c r="DM275" s="15"/>
      <c r="DN275" s="15"/>
      <c r="DO275" s="15"/>
      <c r="DR275" s="15"/>
      <c r="DS275" s="15"/>
      <c r="DT275" s="15"/>
      <c r="DU275" s="15"/>
      <c r="DV275" s="15"/>
      <c r="DW275" s="15"/>
      <c r="DX275" s="15"/>
      <c r="DY275" s="15"/>
      <c r="EB275" s="15"/>
      <c r="EC275" s="15"/>
      <c r="ED275" s="15"/>
      <c r="EE275" s="15"/>
      <c r="EF275" s="15"/>
      <c r="EG275" s="15"/>
      <c r="EH275" s="15"/>
      <c r="EI275" s="15"/>
      <c r="EL275" s="15"/>
      <c r="EM275" s="15"/>
      <c r="EN275" s="15"/>
      <c r="EO275" s="15"/>
      <c r="EP275" s="15"/>
      <c r="EQ275" s="15"/>
      <c r="ER275" s="15"/>
      <c r="ES275" s="15"/>
      <c r="EV275" s="15"/>
      <c r="EW275" s="15"/>
      <c r="EX275" s="15"/>
      <c r="EY275" s="15"/>
      <c r="EZ275" s="15"/>
      <c r="FA275" s="15"/>
      <c r="FB275" s="15"/>
      <c r="FC275" s="15"/>
      <c r="FF275" s="15"/>
      <c r="FG275" s="15"/>
      <c r="FH275" s="15"/>
      <c r="FI275" s="15"/>
      <c r="FJ275" s="15"/>
      <c r="FK275" s="15"/>
      <c r="FL275" s="15"/>
      <c r="FM275" s="15"/>
      <c r="FP275" s="15"/>
      <c r="FQ275" s="15"/>
      <c r="FR275" s="15"/>
      <c r="FS275" s="15"/>
      <c r="FT275" s="15"/>
      <c r="FU275" s="15"/>
      <c r="FV275" s="15"/>
      <c r="FW275" s="15"/>
      <c r="FZ275" s="15"/>
      <c r="GA275" s="15"/>
      <c r="GB275" s="15"/>
      <c r="GC275" s="15"/>
      <c r="GD275" s="15"/>
      <c r="GE275" s="15"/>
      <c r="GF275" s="15"/>
      <c r="GG275" s="15"/>
      <c r="GJ275" s="15"/>
      <c r="GK275" s="15"/>
      <c r="GL275" s="15"/>
      <c r="GM275" s="15"/>
      <c r="GN275" s="15"/>
      <c r="GO275" s="15"/>
      <c r="GP275" s="15"/>
      <c r="GQ275" s="15"/>
      <c r="GT275" s="15"/>
      <c r="GU275" s="15"/>
      <c r="GV275" s="15"/>
      <c r="GW275" s="15"/>
      <c r="GX275" s="15"/>
      <c r="GY275" s="15"/>
      <c r="GZ275" s="15"/>
      <c r="HA275" s="15"/>
      <c r="HD275" s="15"/>
      <c r="HE275" s="15"/>
      <c r="HF275" s="15"/>
      <c r="HG275" s="15"/>
      <c r="HH275" s="15"/>
      <c r="HI275" s="15"/>
      <c r="HJ275" s="15"/>
      <c r="HK275" s="15"/>
      <c r="HN275" s="15"/>
      <c r="HO275" s="15"/>
      <c r="HP275" s="15"/>
      <c r="HQ275" s="15"/>
      <c r="HR275" s="15"/>
      <c r="HS275" s="15"/>
      <c r="HT275" s="15"/>
      <c r="HU275" s="15"/>
      <c r="HX275" s="15"/>
      <c r="HY275" s="15"/>
      <c r="HZ275" s="15"/>
      <c r="IA275" s="15"/>
      <c r="IB275" s="15"/>
      <c r="IC275" s="15"/>
      <c r="ID275" s="15"/>
      <c r="IE275" s="15"/>
      <c r="IH275" s="15"/>
      <c r="II275" s="15"/>
      <c r="IJ275" s="15"/>
      <c r="IK275" s="15"/>
      <c r="IL275" s="15"/>
      <c r="IM275" s="15"/>
      <c r="IN275" s="15"/>
      <c r="IO275" s="15"/>
      <c r="IR275" s="15"/>
      <c r="IS275" s="15"/>
      <c r="IT275" s="15"/>
      <c r="IU275" s="15"/>
      <c r="IV275" s="15"/>
      <c r="IW275" s="15"/>
      <c r="IX275" s="15"/>
      <c r="IY275" s="15"/>
      <c r="JB275" s="15"/>
      <c r="JC275" s="15"/>
      <c r="JD275" s="15"/>
      <c r="JE275" s="15"/>
      <c r="JF275" s="15"/>
      <c r="JG275" s="15"/>
      <c r="JH275" s="15"/>
      <c r="JI275" s="15"/>
      <c r="JL275" s="15"/>
      <c r="JM275" s="15"/>
      <c r="JN275" s="15"/>
      <c r="JO275" s="15"/>
      <c r="JP275" s="15"/>
      <c r="JQ275" s="15"/>
      <c r="JR275" s="15"/>
      <c r="JS275" s="15"/>
      <c r="JV275" s="15"/>
      <c r="JW275" s="15"/>
      <c r="JX275" s="15"/>
      <c r="JY275" s="15"/>
      <c r="JZ275" s="15"/>
      <c r="KA275" s="15"/>
      <c r="KB275" s="15"/>
      <c r="KC275" s="15"/>
      <c r="KF275" s="15"/>
      <c r="KG275" s="15"/>
      <c r="KH275" s="15"/>
      <c r="KI275" s="15"/>
      <c r="KJ275" s="15"/>
      <c r="KK275" s="15"/>
      <c r="KL275" s="15"/>
      <c r="KM275" s="15"/>
      <c r="KP275" s="15"/>
      <c r="KQ275" s="15"/>
      <c r="KR275" s="15"/>
      <c r="KS275" s="15"/>
      <c r="KT275" s="15"/>
      <c r="KU275" s="15"/>
      <c r="KV275" s="15"/>
      <c r="KW275" s="15"/>
      <c r="KZ275" s="15"/>
      <c r="LA275" s="15"/>
    </row>
    <row r="276" spans="4:313" x14ac:dyDescent="0.25">
      <c r="D276" s="15"/>
      <c r="E276" s="15"/>
      <c r="F276" s="15"/>
      <c r="G276" s="15"/>
      <c r="H276" s="15"/>
      <c r="I276" s="15"/>
      <c r="L276" s="15"/>
      <c r="M276" s="15"/>
      <c r="N276" s="15"/>
      <c r="O276" s="15"/>
      <c r="P276" s="15"/>
      <c r="Q276" s="15"/>
      <c r="R276" s="15"/>
      <c r="S276" s="15"/>
      <c r="V276" s="15"/>
      <c r="W276" s="15"/>
      <c r="X276" s="15"/>
      <c r="Y276" s="15"/>
      <c r="Z276" s="15"/>
      <c r="AA276" s="15"/>
      <c r="AB276" s="15"/>
      <c r="AC276" s="15"/>
      <c r="AF276" s="15"/>
      <c r="AG276" s="15"/>
      <c r="AH276" s="15"/>
      <c r="AI276" s="15"/>
      <c r="AJ276" s="15"/>
      <c r="AK276" s="15"/>
      <c r="AL276" s="15"/>
      <c r="AM276" s="15"/>
      <c r="AP276" s="15"/>
      <c r="AQ276" s="15"/>
      <c r="AR276" s="15"/>
      <c r="AS276" s="15"/>
      <c r="AT276" s="15"/>
      <c r="AU276" s="15"/>
      <c r="AV276" s="15"/>
      <c r="AW276" s="15"/>
      <c r="AZ276" s="15"/>
      <c r="BA276" s="15"/>
      <c r="BB276" s="15"/>
      <c r="BC276" s="15"/>
      <c r="BD276" s="15"/>
      <c r="BE276" s="15"/>
      <c r="BF276" s="15"/>
      <c r="BG276" s="15"/>
      <c r="BJ276" s="15"/>
      <c r="BK276" s="15"/>
      <c r="BL276" s="15"/>
      <c r="BM276" s="15"/>
      <c r="BN276" s="15"/>
      <c r="BO276" s="15"/>
      <c r="BP276" s="15"/>
      <c r="BQ276" s="15"/>
      <c r="BT276" s="15"/>
      <c r="BU276" s="15"/>
      <c r="BV276" s="15"/>
      <c r="BW276" s="15"/>
      <c r="BX276" s="15"/>
      <c r="BY276" s="15"/>
      <c r="BZ276" s="15"/>
      <c r="CA276" s="15"/>
      <c r="CD276" s="15"/>
      <c r="CE276" s="15"/>
      <c r="CF276" s="15"/>
      <c r="CG276" s="15"/>
      <c r="CH276" s="15"/>
      <c r="CI276" s="15"/>
      <c r="CJ276" s="15"/>
      <c r="CK276" s="15"/>
      <c r="CN276" s="15"/>
      <c r="CO276" s="15"/>
      <c r="CP276" s="15"/>
      <c r="CQ276" s="15"/>
      <c r="CR276" s="15"/>
      <c r="CS276" s="15"/>
      <c r="CT276" s="15"/>
      <c r="CU276" s="15"/>
      <c r="CX276" s="15"/>
      <c r="CY276" s="15"/>
      <c r="CZ276" s="15"/>
      <c r="DA276" s="15"/>
      <c r="DB276" s="15"/>
      <c r="DC276" s="15"/>
      <c r="DD276" s="15"/>
      <c r="DE276" s="15"/>
      <c r="DH276" s="15"/>
      <c r="DI276" s="15"/>
      <c r="DJ276" s="15"/>
      <c r="DK276" s="15"/>
      <c r="DL276" s="15"/>
      <c r="DM276" s="15"/>
      <c r="DN276" s="15"/>
      <c r="DO276" s="15"/>
      <c r="DR276" s="15"/>
      <c r="DS276" s="15"/>
      <c r="DT276" s="15"/>
      <c r="DU276" s="15"/>
      <c r="DV276" s="15"/>
      <c r="DW276" s="15"/>
      <c r="DX276" s="15"/>
      <c r="DY276" s="15"/>
      <c r="EB276" s="15"/>
      <c r="EC276" s="15"/>
      <c r="ED276" s="15"/>
      <c r="EE276" s="15"/>
      <c r="EF276" s="15"/>
      <c r="EG276" s="15"/>
      <c r="EH276" s="15"/>
      <c r="EI276" s="15"/>
      <c r="EL276" s="15"/>
      <c r="EM276" s="15"/>
      <c r="EN276" s="15"/>
      <c r="EO276" s="15"/>
      <c r="EP276" s="15"/>
      <c r="EQ276" s="15"/>
      <c r="ER276" s="15"/>
      <c r="ES276" s="15"/>
      <c r="EV276" s="15"/>
      <c r="EW276" s="15"/>
      <c r="EX276" s="15"/>
      <c r="EY276" s="15"/>
      <c r="EZ276" s="15"/>
      <c r="FA276" s="15"/>
      <c r="FB276" s="15"/>
      <c r="FC276" s="15"/>
      <c r="FF276" s="15"/>
      <c r="FG276" s="15"/>
      <c r="FH276" s="15"/>
      <c r="FI276" s="15"/>
      <c r="FJ276" s="15"/>
      <c r="FK276" s="15"/>
      <c r="FL276" s="15"/>
      <c r="FM276" s="15"/>
      <c r="FP276" s="15"/>
      <c r="FQ276" s="15"/>
      <c r="FR276" s="15"/>
      <c r="FS276" s="15"/>
      <c r="FT276" s="15"/>
      <c r="FU276" s="15"/>
      <c r="FV276" s="15"/>
      <c r="FW276" s="15"/>
      <c r="FZ276" s="15"/>
      <c r="GA276" s="15"/>
      <c r="GB276" s="15"/>
      <c r="GC276" s="15"/>
      <c r="GD276" s="15"/>
      <c r="GE276" s="15"/>
      <c r="GF276" s="15"/>
      <c r="GG276" s="15"/>
      <c r="GJ276" s="15"/>
      <c r="GK276" s="15"/>
      <c r="GL276" s="15"/>
      <c r="GM276" s="15"/>
      <c r="GN276" s="15"/>
      <c r="GO276" s="15"/>
      <c r="GP276" s="15"/>
      <c r="GQ276" s="15"/>
      <c r="GT276" s="15"/>
      <c r="GU276" s="15"/>
      <c r="GV276" s="15"/>
      <c r="GW276" s="15"/>
      <c r="GX276" s="15"/>
      <c r="GY276" s="15"/>
      <c r="GZ276" s="15"/>
      <c r="HA276" s="15"/>
      <c r="HD276" s="15"/>
      <c r="HE276" s="15"/>
      <c r="HF276" s="15"/>
      <c r="HG276" s="15"/>
      <c r="HH276" s="15"/>
      <c r="HI276" s="15"/>
      <c r="HJ276" s="15"/>
      <c r="HK276" s="15"/>
      <c r="HN276" s="15"/>
      <c r="HO276" s="15"/>
      <c r="HP276" s="15"/>
      <c r="HQ276" s="15"/>
      <c r="HR276" s="15"/>
      <c r="HS276" s="15"/>
      <c r="HT276" s="15"/>
      <c r="HU276" s="15"/>
      <c r="HX276" s="15"/>
      <c r="HY276" s="15"/>
      <c r="HZ276" s="15"/>
      <c r="IA276" s="15"/>
      <c r="IB276" s="15"/>
      <c r="IC276" s="15"/>
      <c r="ID276" s="15"/>
      <c r="IE276" s="15"/>
      <c r="IH276" s="15"/>
      <c r="II276" s="15"/>
      <c r="IJ276" s="15"/>
      <c r="IK276" s="15"/>
      <c r="IL276" s="15"/>
      <c r="IM276" s="15"/>
      <c r="IN276" s="15"/>
      <c r="IO276" s="15"/>
      <c r="IR276" s="15"/>
      <c r="IS276" s="15"/>
      <c r="IT276" s="15"/>
      <c r="IU276" s="15"/>
      <c r="IV276" s="15"/>
      <c r="IW276" s="15"/>
      <c r="IX276" s="15"/>
      <c r="IY276" s="15"/>
      <c r="JB276" s="15"/>
      <c r="JC276" s="15"/>
      <c r="JD276" s="15"/>
      <c r="JE276" s="15"/>
      <c r="JF276" s="15"/>
      <c r="JG276" s="15"/>
      <c r="JH276" s="15"/>
      <c r="JI276" s="15"/>
      <c r="JL276" s="15"/>
      <c r="JM276" s="15"/>
      <c r="JN276" s="15"/>
      <c r="JO276" s="15"/>
      <c r="JP276" s="15"/>
      <c r="JQ276" s="15"/>
      <c r="JR276" s="15"/>
      <c r="JS276" s="15"/>
      <c r="JV276" s="15"/>
      <c r="JW276" s="15"/>
      <c r="JX276" s="15"/>
      <c r="JY276" s="15"/>
      <c r="JZ276" s="15"/>
      <c r="KA276" s="15"/>
      <c r="KB276" s="15"/>
      <c r="KC276" s="15"/>
      <c r="KF276" s="15"/>
      <c r="KG276" s="15"/>
      <c r="KH276" s="15"/>
      <c r="KI276" s="15"/>
      <c r="KJ276" s="15"/>
      <c r="KK276" s="15"/>
      <c r="KL276" s="15"/>
      <c r="KM276" s="15"/>
      <c r="KP276" s="15"/>
      <c r="KQ276" s="15"/>
      <c r="KR276" s="15"/>
      <c r="KS276" s="15"/>
      <c r="KT276" s="15"/>
      <c r="KU276" s="15"/>
      <c r="KV276" s="15"/>
      <c r="KW276" s="15"/>
      <c r="KZ276" s="15"/>
      <c r="LA276" s="15"/>
    </row>
    <row r="277" spans="4:313" x14ac:dyDescent="0.25">
      <c r="D277" s="15"/>
      <c r="E277" s="15"/>
      <c r="F277" s="15"/>
      <c r="G277" s="15"/>
      <c r="H277" s="15"/>
      <c r="I277" s="15"/>
      <c r="L277" s="15"/>
      <c r="M277" s="15"/>
      <c r="N277" s="15"/>
      <c r="O277" s="15"/>
      <c r="P277" s="15"/>
      <c r="Q277" s="15"/>
      <c r="R277" s="15"/>
      <c r="S277" s="15"/>
      <c r="V277" s="15"/>
      <c r="W277" s="15"/>
      <c r="X277" s="15"/>
      <c r="Y277" s="15"/>
      <c r="Z277" s="15"/>
      <c r="AA277" s="15"/>
      <c r="AB277" s="15"/>
      <c r="AC277" s="15"/>
      <c r="AF277" s="15"/>
      <c r="AG277" s="15"/>
      <c r="AH277" s="15"/>
      <c r="AI277" s="15"/>
      <c r="AJ277" s="15"/>
      <c r="AK277" s="15"/>
      <c r="AL277" s="15"/>
      <c r="AM277" s="15"/>
      <c r="AP277" s="15"/>
      <c r="AQ277" s="15"/>
      <c r="AR277" s="15"/>
      <c r="AS277" s="15"/>
      <c r="AT277" s="15"/>
      <c r="AU277" s="15"/>
      <c r="AV277" s="15"/>
      <c r="AW277" s="15"/>
      <c r="AZ277" s="15"/>
      <c r="BA277" s="15"/>
      <c r="BB277" s="15"/>
      <c r="BC277" s="15"/>
      <c r="BD277" s="15"/>
      <c r="BE277" s="15"/>
      <c r="BF277" s="15"/>
      <c r="BG277" s="15"/>
      <c r="BJ277" s="15"/>
      <c r="BK277" s="15"/>
      <c r="BL277" s="15"/>
      <c r="BM277" s="15"/>
      <c r="BN277" s="15"/>
      <c r="BO277" s="15"/>
      <c r="BP277" s="15"/>
      <c r="BQ277" s="15"/>
      <c r="BT277" s="15"/>
      <c r="BU277" s="15"/>
      <c r="BV277" s="15"/>
      <c r="BW277" s="15"/>
      <c r="BX277" s="15"/>
      <c r="BY277" s="15"/>
      <c r="BZ277" s="15"/>
      <c r="CA277" s="15"/>
      <c r="CD277" s="15"/>
      <c r="CE277" s="15"/>
      <c r="CF277" s="15"/>
      <c r="CG277" s="15"/>
      <c r="CH277" s="15"/>
      <c r="CI277" s="15"/>
      <c r="CJ277" s="15"/>
      <c r="CK277" s="15"/>
      <c r="CN277" s="15"/>
      <c r="CO277" s="15"/>
      <c r="CP277" s="15"/>
      <c r="CQ277" s="15"/>
      <c r="CR277" s="15"/>
      <c r="CS277" s="15"/>
      <c r="CT277" s="15"/>
      <c r="CU277" s="15"/>
      <c r="CX277" s="15"/>
      <c r="CY277" s="15"/>
      <c r="CZ277" s="15"/>
      <c r="DA277" s="15"/>
      <c r="DB277" s="15"/>
      <c r="DC277" s="15"/>
      <c r="DD277" s="15"/>
      <c r="DE277" s="15"/>
      <c r="DH277" s="15"/>
      <c r="DI277" s="15"/>
      <c r="DJ277" s="15"/>
      <c r="DK277" s="15"/>
      <c r="DL277" s="15"/>
      <c r="DM277" s="15"/>
      <c r="DN277" s="15"/>
      <c r="DO277" s="15"/>
      <c r="DR277" s="15"/>
      <c r="DS277" s="15"/>
      <c r="DT277" s="15"/>
      <c r="DU277" s="15"/>
      <c r="DV277" s="15"/>
      <c r="DW277" s="15"/>
      <c r="DX277" s="15"/>
      <c r="DY277" s="15"/>
      <c r="EB277" s="15"/>
      <c r="EC277" s="15"/>
      <c r="ED277" s="15"/>
      <c r="EE277" s="15"/>
      <c r="EF277" s="15"/>
      <c r="EG277" s="15"/>
      <c r="EH277" s="15"/>
      <c r="EI277" s="15"/>
      <c r="EL277" s="15"/>
      <c r="EM277" s="15"/>
      <c r="EN277" s="15"/>
      <c r="EO277" s="15"/>
      <c r="EP277" s="15"/>
      <c r="EQ277" s="15"/>
      <c r="ER277" s="15"/>
      <c r="ES277" s="15"/>
      <c r="EV277" s="15"/>
      <c r="EW277" s="15"/>
      <c r="EX277" s="15"/>
      <c r="EY277" s="15"/>
      <c r="EZ277" s="15"/>
      <c r="FA277" s="15"/>
      <c r="FB277" s="15"/>
      <c r="FC277" s="15"/>
      <c r="FF277" s="15"/>
      <c r="FG277" s="15"/>
      <c r="FH277" s="15"/>
      <c r="FI277" s="15"/>
      <c r="FJ277" s="15"/>
      <c r="FK277" s="15"/>
      <c r="FL277" s="15"/>
      <c r="FM277" s="15"/>
      <c r="FP277" s="15"/>
      <c r="FQ277" s="15"/>
      <c r="FR277" s="15"/>
      <c r="FS277" s="15"/>
      <c r="FT277" s="15"/>
      <c r="FU277" s="15"/>
      <c r="FV277" s="15"/>
      <c r="FW277" s="15"/>
      <c r="FZ277" s="15"/>
      <c r="GA277" s="15"/>
      <c r="GB277" s="15"/>
      <c r="GC277" s="15"/>
      <c r="GD277" s="15"/>
      <c r="GE277" s="15"/>
      <c r="GF277" s="15"/>
      <c r="GG277" s="15"/>
      <c r="GJ277" s="15"/>
      <c r="GK277" s="15"/>
      <c r="GL277" s="15"/>
      <c r="GM277" s="15"/>
      <c r="GN277" s="15"/>
      <c r="GO277" s="15"/>
      <c r="GP277" s="15"/>
      <c r="GQ277" s="15"/>
      <c r="GT277" s="15"/>
      <c r="GU277" s="15"/>
      <c r="GV277" s="15"/>
      <c r="GW277" s="15"/>
      <c r="GX277" s="15"/>
      <c r="GY277" s="15"/>
      <c r="GZ277" s="15"/>
      <c r="HA277" s="15"/>
      <c r="HD277" s="15"/>
      <c r="HE277" s="15"/>
      <c r="HF277" s="15"/>
      <c r="HG277" s="15"/>
      <c r="HH277" s="15"/>
      <c r="HI277" s="15"/>
      <c r="HJ277" s="15"/>
      <c r="HK277" s="15"/>
      <c r="HN277" s="15"/>
      <c r="HO277" s="15"/>
      <c r="HP277" s="15"/>
      <c r="HQ277" s="15"/>
      <c r="HR277" s="15"/>
      <c r="HS277" s="15"/>
      <c r="HT277" s="15"/>
      <c r="HU277" s="15"/>
      <c r="HX277" s="15"/>
      <c r="HY277" s="15"/>
      <c r="HZ277" s="15"/>
      <c r="IA277" s="15"/>
      <c r="IB277" s="15"/>
      <c r="IC277" s="15"/>
      <c r="ID277" s="15"/>
      <c r="IE277" s="15"/>
      <c r="IH277" s="15"/>
      <c r="II277" s="15"/>
      <c r="IJ277" s="15"/>
      <c r="IK277" s="15"/>
      <c r="IL277" s="15"/>
      <c r="IM277" s="15"/>
      <c r="IN277" s="15"/>
      <c r="IO277" s="15"/>
      <c r="IR277" s="15"/>
      <c r="IS277" s="15"/>
      <c r="IT277" s="15"/>
      <c r="IU277" s="15"/>
      <c r="IV277" s="15"/>
      <c r="IW277" s="15"/>
      <c r="IX277" s="15"/>
      <c r="IY277" s="15"/>
      <c r="JB277" s="15"/>
      <c r="JC277" s="15"/>
      <c r="JD277" s="15"/>
      <c r="JE277" s="15"/>
      <c r="JF277" s="15"/>
      <c r="JG277" s="15"/>
      <c r="JH277" s="15"/>
      <c r="JI277" s="15"/>
      <c r="JL277" s="15"/>
      <c r="JM277" s="15"/>
      <c r="JN277" s="15"/>
      <c r="JO277" s="15"/>
      <c r="JP277" s="15"/>
      <c r="JQ277" s="15"/>
      <c r="JR277" s="15"/>
      <c r="JS277" s="15"/>
      <c r="JV277" s="15"/>
      <c r="JW277" s="15"/>
      <c r="JX277" s="15"/>
      <c r="JY277" s="15"/>
      <c r="JZ277" s="15"/>
      <c r="KA277" s="15"/>
      <c r="KB277" s="15"/>
      <c r="KC277" s="15"/>
      <c r="KF277" s="15"/>
      <c r="KG277" s="15"/>
      <c r="KH277" s="15"/>
      <c r="KI277" s="15"/>
      <c r="KJ277" s="15"/>
      <c r="KK277" s="15"/>
      <c r="KL277" s="15"/>
      <c r="KM277" s="15"/>
      <c r="KP277" s="15"/>
      <c r="KQ277" s="15"/>
      <c r="KR277" s="15"/>
      <c r="KS277" s="15"/>
      <c r="KT277" s="15"/>
      <c r="KU277" s="15"/>
      <c r="KV277" s="15"/>
      <c r="KW277" s="15"/>
      <c r="KZ277" s="15"/>
      <c r="LA277" s="15"/>
    </row>
    <row r="278" spans="4:313" x14ac:dyDescent="0.25">
      <c r="D278" s="15"/>
      <c r="E278" s="15"/>
      <c r="F278" s="15"/>
      <c r="G278" s="15"/>
      <c r="H278" s="15"/>
      <c r="I278" s="15"/>
      <c r="L278" s="15"/>
      <c r="M278" s="15"/>
      <c r="N278" s="15"/>
      <c r="O278" s="15"/>
      <c r="P278" s="15"/>
      <c r="Q278" s="15"/>
      <c r="R278" s="15"/>
      <c r="S278" s="15"/>
      <c r="V278" s="15"/>
      <c r="W278" s="15"/>
      <c r="X278" s="15"/>
      <c r="Y278" s="15"/>
      <c r="Z278" s="15"/>
      <c r="AA278" s="15"/>
      <c r="AB278" s="15"/>
      <c r="AC278" s="15"/>
      <c r="AF278" s="15"/>
      <c r="AG278" s="15"/>
      <c r="AH278" s="15"/>
      <c r="AI278" s="15"/>
      <c r="AJ278" s="15"/>
      <c r="AK278" s="15"/>
      <c r="AL278" s="15"/>
      <c r="AM278" s="15"/>
      <c r="AP278" s="15"/>
      <c r="AQ278" s="15"/>
      <c r="AR278" s="15"/>
      <c r="AS278" s="15"/>
      <c r="AT278" s="15"/>
      <c r="AU278" s="15"/>
      <c r="AV278" s="15"/>
      <c r="AW278" s="15"/>
      <c r="AZ278" s="15"/>
      <c r="BA278" s="15"/>
      <c r="BB278" s="15"/>
      <c r="BC278" s="15"/>
      <c r="BD278" s="15"/>
      <c r="BE278" s="15"/>
      <c r="BF278" s="15"/>
      <c r="BG278" s="15"/>
      <c r="BJ278" s="15"/>
      <c r="BK278" s="15"/>
      <c r="BL278" s="15"/>
      <c r="BM278" s="15"/>
      <c r="BN278" s="15"/>
      <c r="BO278" s="15"/>
      <c r="BP278" s="15"/>
      <c r="BQ278" s="15"/>
      <c r="BT278" s="15"/>
      <c r="BU278" s="15"/>
      <c r="BV278" s="15"/>
      <c r="BW278" s="15"/>
      <c r="BX278" s="15"/>
      <c r="BY278" s="15"/>
      <c r="BZ278" s="15"/>
      <c r="CA278" s="15"/>
      <c r="CD278" s="15"/>
      <c r="CE278" s="15"/>
      <c r="CF278" s="15"/>
      <c r="CG278" s="15"/>
      <c r="CH278" s="15"/>
      <c r="CI278" s="15"/>
      <c r="CJ278" s="15"/>
      <c r="CK278" s="15"/>
      <c r="CN278" s="15"/>
      <c r="CO278" s="15"/>
      <c r="CP278" s="15"/>
      <c r="CQ278" s="15"/>
      <c r="CR278" s="15"/>
      <c r="CS278" s="15"/>
      <c r="CT278" s="15"/>
      <c r="CU278" s="15"/>
      <c r="CX278" s="15"/>
      <c r="CY278" s="15"/>
      <c r="CZ278" s="15"/>
      <c r="DA278" s="15"/>
      <c r="DB278" s="15"/>
      <c r="DC278" s="15"/>
      <c r="DD278" s="15"/>
      <c r="DE278" s="15"/>
      <c r="DH278" s="15"/>
      <c r="DI278" s="15"/>
      <c r="DJ278" s="15"/>
      <c r="DK278" s="15"/>
      <c r="DL278" s="15"/>
      <c r="DM278" s="15"/>
      <c r="DN278" s="15"/>
      <c r="DO278" s="15"/>
      <c r="DR278" s="15"/>
      <c r="DS278" s="15"/>
      <c r="DT278" s="15"/>
      <c r="DU278" s="15"/>
      <c r="DV278" s="15"/>
      <c r="DW278" s="15"/>
      <c r="DX278" s="15"/>
      <c r="DY278" s="15"/>
      <c r="EB278" s="15"/>
      <c r="EC278" s="15"/>
      <c r="ED278" s="15"/>
      <c r="EE278" s="15"/>
      <c r="EF278" s="15"/>
      <c r="EG278" s="15"/>
      <c r="EH278" s="15"/>
      <c r="EI278" s="15"/>
      <c r="EL278" s="15"/>
      <c r="EM278" s="15"/>
      <c r="EN278" s="15"/>
      <c r="EO278" s="15"/>
      <c r="EP278" s="15"/>
      <c r="EQ278" s="15"/>
      <c r="ER278" s="15"/>
      <c r="ES278" s="15"/>
      <c r="EV278" s="15"/>
      <c r="EW278" s="15"/>
      <c r="EX278" s="15"/>
      <c r="EY278" s="15"/>
      <c r="EZ278" s="15"/>
      <c r="FA278" s="15"/>
      <c r="FB278" s="15"/>
      <c r="FC278" s="15"/>
      <c r="FF278" s="15"/>
      <c r="FG278" s="15"/>
      <c r="FH278" s="15"/>
      <c r="FI278" s="15"/>
      <c r="FJ278" s="15"/>
      <c r="FK278" s="15"/>
      <c r="FL278" s="15"/>
      <c r="FM278" s="15"/>
      <c r="FP278" s="15"/>
      <c r="FQ278" s="15"/>
      <c r="FR278" s="15"/>
      <c r="FS278" s="15"/>
      <c r="FT278" s="15"/>
      <c r="FU278" s="15"/>
      <c r="FV278" s="15"/>
      <c r="FW278" s="15"/>
      <c r="FZ278" s="15"/>
      <c r="GA278" s="15"/>
      <c r="GB278" s="15"/>
      <c r="GC278" s="15"/>
      <c r="GD278" s="15"/>
      <c r="GE278" s="15"/>
      <c r="GF278" s="15"/>
      <c r="GG278" s="15"/>
      <c r="GJ278" s="15"/>
      <c r="GK278" s="15"/>
      <c r="GL278" s="15"/>
      <c r="GM278" s="15"/>
      <c r="GN278" s="15"/>
      <c r="GO278" s="15"/>
      <c r="GP278" s="15"/>
      <c r="GQ278" s="15"/>
      <c r="GT278" s="15"/>
      <c r="GU278" s="15"/>
      <c r="GV278" s="15"/>
      <c r="GW278" s="15"/>
      <c r="GX278" s="15"/>
      <c r="GY278" s="15"/>
      <c r="GZ278" s="15"/>
      <c r="HA278" s="15"/>
      <c r="HD278" s="15"/>
      <c r="HE278" s="15"/>
      <c r="HF278" s="15"/>
      <c r="HG278" s="15"/>
      <c r="HH278" s="15"/>
      <c r="HI278" s="15"/>
      <c r="HJ278" s="15"/>
      <c r="HK278" s="15"/>
      <c r="HN278" s="15"/>
      <c r="HO278" s="15"/>
      <c r="HP278" s="15"/>
      <c r="HQ278" s="15"/>
      <c r="HR278" s="15"/>
      <c r="HS278" s="15"/>
      <c r="HT278" s="15"/>
      <c r="HU278" s="15"/>
      <c r="HX278" s="15"/>
      <c r="HY278" s="15"/>
      <c r="HZ278" s="15"/>
      <c r="IA278" s="15"/>
      <c r="IB278" s="15"/>
      <c r="IC278" s="15"/>
      <c r="ID278" s="15"/>
      <c r="IE278" s="15"/>
      <c r="IH278" s="15"/>
      <c r="II278" s="15"/>
      <c r="IJ278" s="15"/>
      <c r="IK278" s="15"/>
      <c r="IL278" s="15"/>
      <c r="IM278" s="15"/>
      <c r="IN278" s="15"/>
      <c r="IO278" s="15"/>
      <c r="IR278" s="15"/>
      <c r="IS278" s="15"/>
      <c r="IT278" s="15"/>
      <c r="IU278" s="15"/>
      <c r="IV278" s="15"/>
      <c r="IW278" s="15"/>
      <c r="IX278" s="15"/>
      <c r="IY278" s="15"/>
      <c r="JB278" s="15"/>
      <c r="JC278" s="15"/>
      <c r="JD278" s="15"/>
      <c r="JE278" s="15"/>
      <c r="JF278" s="15"/>
      <c r="JG278" s="15"/>
      <c r="JH278" s="15"/>
      <c r="JI278" s="15"/>
      <c r="JL278" s="15"/>
      <c r="JM278" s="15"/>
      <c r="JN278" s="15"/>
      <c r="JO278" s="15"/>
      <c r="JP278" s="15"/>
      <c r="JQ278" s="15"/>
      <c r="JR278" s="15"/>
      <c r="JS278" s="15"/>
      <c r="JV278" s="15"/>
      <c r="JW278" s="15"/>
      <c r="JX278" s="15"/>
      <c r="JY278" s="15"/>
      <c r="JZ278" s="15"/>
      <c r="KA278" s="15"/>
      <c r="KB278" s="15"/>
      <c r="KC278" s="15"/>
      <c r="KF278" s="15"/>
      <c r="KG278" s="15"/>
      <c r="KH278" s="15"/>
      <c r="KI278" s="15"/>
      <c r="KJ278" s="15"/>
      <c r="KK278" s="15"/>
      <c r="KL278" s="15"/>
      <c r="KM278" s="15"/>
      <c r="KP278" s="15"/>
      <c r="KQ278" s="15"/>
      <c r="KR278" s="15"/>
      <c r="KS278" s="15"/>
      <c r="KT278" s="15"/>
      <c r="KU278" s="15"/>
      <c r="KV278" s="15"/>
      <c r="KW278" s="15"/>
      <c r="KZ278" s="15"/>
      <c r="LA278" s="15"/>
    </row>
    <row r="279" spans="4:313" x14ac:dyDescent="0.25">
      <c r="D279" s="15"/>
      <c r="E279" s="15"/>
      <c r="F279" s="15"/>
      <c r="G279" s="15"/>
      <c r="H279" s="15"/>
      <c r="I279" s="15"/>
      <c r="L279" s="15"/>
      <c r="M279" s="15"/>
      <c r="N279" s="15"/>
      <c r="O279" s="15"/>
      <c r="P279" s="15"/>
      <c r="Q279" s="15"/>
      <c r="R279" s="15"/>
      <c r="S279" s="15"/>
      <c r="V279" s="15"/>
      <c r="W279" s="15"/>
      <c r="X279" s="15"/>
      <c r="Y279" s="15"/>
      <c r="Z279" s="15"/>
      <c r="AA279" s="15"/>
      <c r="AB279" s="15"/>
      <c r="AC279" s="15"/>
      <c r="AF279" s="15"/>
      <c r="AG279" s="15"/>
      <c r="AH279" s="15"/>
      <c r="AI279" s="15"/>
      <c r="AJ279" s="15"/>
      <c r="AK279" s="15"/>
      <c r="AL279" s="15"/>
      <c r="AM279" s="15"/>
      <c r="AP279" s="15"/>
      <c r="AQ279" s="15"/>
      <c r="AR279" s="15"/>
      <c r="AS279" s="15"/>
      <c r="AT279" s="15"/>
      <c r="AU279" s="15"/>
      <c r="AV279" s="15"/>
      <c r="AW279" s="15"/>
      <c r="AZ279" s="15"/>
      <c r="BA279" s="15"/>
      <c r="BB279" s="15"/>
      <c r="BC279" s="15"/>
      <c r="BD279" s="15"/>
      <c r="BE279" s="15"/>
      <c r="BF279" s="15"/>
      <c r="BG279" s="15"/>
      <c r="BJ279" s="15"/>
      <c r="BK279" s="15"/>
      <c r="BL279" s="15"/>
      <c r="BM279" s="15"/>
      <c r="BN279" s="15"/>
      <c r="BO279" s="15"/>
      <c r="BP279" s="15"/>
      <c r="BQ279" s="15"/>
      <c r="BT279" s="15"/>
      <c r="BU279" s="15"/>
      <c r="BV279" s="15"/>
      <c r="BW279" s="15"/>
      <c r="BX279" s="15"/>
      <c r="BY279" s="15"/>
      <c r="BZ279" s="15"/>
      <c r="CA279" s="15"/>
      <c r="CD279" s="15"/>
      <c r="CE279" s="15"/>
      <c r="CF279" s="15"/>
      <c r="CG279" s="15"/>
      <c r="CH279" s="15"/>
      <c r="CI279" s="15"/>
      <c r="CJ279" s="15"/>
      <c r="CK279" s="15"/>
      <c r="CN279" s="15"/>
      <c r="CO279" s="15"/>
      <c r="CP279" s="15"/>
      <c r="CQ279" s="15"/>
      <c r="CR279" s="15"/>
      <c r="CS279" s="15"/>
      <c r="CT279" s="15"/>
      <c r="CU279" s="15"/>
      <c r="CX279" s="15"/>
      <c r="CY279" s="15"/>
      <c r="CZ279" s="15"/>
      <c r="DA279" s="15"/>
      <c r="DB279" s="15"/>
      <c r="DC279" s="15"/>
      <c r="DD279" s="15"/>
      <c r="DE279" s="15"/>
      <c r="DH279" s="15"/>
      <c r="DI279" s="15"/>
      <c r="DJ279" s="15"/>
      <c r="DK279" s="15"/>
      <c r="DL279" s="15"/>
      <c r="DM279" s="15"/>
      <c r="DN279" s="15"/>
      <c r="DO279" s="15"/>
      <c r="DR279" s="15"/>
      <c r="DS279" s="15"/>
      <c r="DT279" s="15"/>
      <c r="DU279" s="15"/>
      <c r="DV279" s="15"/>
      <c r="DW279" s="15"/>
      <c r="DX279" s="15"/>
      <c r="DY279" s="15"/>
      <c r="EB279" s="15"/>
      <c r="EC279" s="15"/>
      <c r="ED279" s="15"/>
      <c r="EE279" s="15"/>
      <c r="EF279" s="15"/>
      <c r="EG279" s="15"/>
      <c r="EH279" s="15"/>
      <c r="EI279" s="15"/>
      <c r="EL279" s="15"/>
      <c r="EM279" s="15"/>
      <c r="EN279" s="15"/>
      <c r="EO279" s="15"/>
      <c r="EP279" s="15"/>
      <c r="EQ279" s="15"/>
      <c r="ER279" s="15"/>
      <c r="ES279" s="15"/>
      <c r="EV279" s="15"/>
      <c r="EW279" s="15"/>
      <c r="EX279" s="15"/>
      <c r="EY279" s="15"/>
      <c r="EZ279" s="15"/>
      <c r="FA279" s="15"/>
      <c r="FB279" s="15"/>
      <c r="FC279" s="15"/>
      <c r="FF279" s="15"/>
      <c r="FG279" s="15"/>
      <c r="FH279" s="15"/>
      <c r="FI279" s="15"/>
      <c r="FJ279" s="15"/>
      <c r="FK279" s="15"/>
      <c r="FL279" s="15"/>
      <c r="FM279" s="15"/>
      <c r="FP279" s="15"/>
      <c r="FQ279" s="15"/>
      <c r="FR279" s="15"/>
      <c r="FS279" s="15"/>
      <c r="FT279" s="15"/>
      <c r="FU279" s="15"/>
      <c r="FV279" s="15"/>
      <c r="FW279" s="15"/>
      <c r="FZ279" s="15"/>
      <c r="GA279" s="15"/>
      <c r="GB279" s="15"/>
      <c r="GC279" s="15"/>
      <c r="GD279" s="15"/>
      <c r="GE279" s="15"/>
      <c r="GF279" s="15"/>
      <c r="GG279" s="15"/>
      <c r="GJ279" s="15"/>
      <c r="GK279" s="15"/>
      <c r="GL279" s="15"/>
      <c r="GM279" s="15"/>
      <c r="GN279" s="15"/>
      <c r="GO279" s="15"/>
      <c r="GP279" s="15"/>
      <c r="GQ279" s="15"/>
      <c r="GT279" s="15"/>
      <c r="GU279" s="15"/>
      <c r="GV279" s="15"/>
      <c r="GW279" s="15"/>
      <c r="GX279" s="15"/>
      <c r="GY279" s="15"/>
      <c r="GZ279" s="15"/>
      <c r="HA279" s="15"/>
      <c r="HD279" s="15"/>
      <c r="HE279" s="15"/>
      <c r="HF279" s="15"/>
      <c r="HG279" s="15"/>
      <c r="HH279" s="15"/>
      <c r="HI279" s="15"/>
      <c r="HJ279" s="15"/>
      <c r="HK279" s="15"/>
      <c r="HN279" s="15"/>
      <c r="HO279" s="15"/>
      <c r="HP279" s="15"/>
      <c r="HQ279" s="15"/>
      <c r="HR279" s="15"/>
      <c r="HS279" s="15"/>
      <c r="HT279" s="15"/>
      <c r="HU279" s="15"/>
      <c r="HX279" s="15"/>
      <c r="HY279" s="15"/>
      <c r="HZ279" s="15"/>
      <c r="IA279" s="15"/>
      <c r="IB279" s="15"/>
      <c r="IC279" s="15"/>
      <c r="ID279" s="15"/>
      <c r="IE279" s="15"/>
      <c r="IH279" s="15"/>
      <c r="II279" s="15"/>
      <c r="IJ279" s="15"/>
      <c r="IK279" s="15"/>
      <c r="IL279" s="15"/>
      <c r="IM279" s="15"/>
      <c r="IN279" s="15"/>
      <c r="IO279" s="15"/>
      <c r="IR279" s="15"/>
      <c r="IS279" s="15"/>
      <c r="IT279" s="15"/>
      <c r="IU279" s="15"/>
      <c r="IV279" s="15"/>
      <c r="IW279" s="15"/>
      <c r="IX279" s="15"/>
      <c r="IY279" s="15"/>
      <c r="JB279" s="15"/>
      <c r="JC279" s="15"/>
      <c r="JD279" s="15"/>
      <c r="JE279" s="15"/>
      <c r="JF279" s="15"/>
      <c r="JG279" s="15"/>
      <c r="JH279" s="15"/>
      <c r="JI279" s="15"/>
      <c r="JL279" s="15"/>
      <c r="JM279" s="15"/>
      <c r="JN279" s="15"/>
      <c r="JO279" s="15"/>
      <c r="JP279" s="15"/>
      <c r="JQ279" s="15"/>
      <c r="JR279" s="15"/>
      <c r="JS279" s="15"/>
      <c r="JV279" s="15"/>
      <c r="JW279" s="15"/>
      <c r="JX279" s="15"/>
      <c r="JY279" s="15"/>
      <c r="JZ279" s="15"/>
      <c r="KA279" s="15"/>
      <c r="KB279" s="15"/>
      <c r="KC279" s="15"/>
      <c r="KF279" s="15"/>
      <c r="KG279" s="15"/>
      <c r="KH279" s="15"/>
      <c r="KI279" s="15"/>
      <c r="KJ279" s="15"/>
      <c r="KK279" s="15"/>
      <c r="KL279" s="15"/>
      <c r="KM279" s="15"/>
      <c r="KP279" s="15"/>
      <c r="KQ279" s="15"/>
      <c r="KR279" s="15"/>
      <c r="KS279" s="15"/>
      <c r="KT279" s="15"/>
      <c r="KU279" s="15"/>
      <c r="KV279" s="15"/>
      <c r="KW279" s="15"/>
      <c r="KZ279" s="15"/>
      <c r="LA279" s="15"/>
    </row>
    <row r="280" spans="4:313" x14ac:dyDescent="0.25">
      <c r="D280" s="15"/>
      <c r="E280" s="15"/>
      <c r="F280" s="15"/>
      <c r="G280" s="15"/>
      <c r="H280" s="15"/>
      <c r="I280" s="15"/>
      <c r="L280" s="15"/>
      <c r="M280" s="15"/>
      <c r="N280" s="15"/>
      <c r="O280" s="15"/>
      <c r="P280" s="15"/>
      <c r="Q280" s="15"/>
      <c r="R280" s="15"/>
      <c r="S280" s="15"/>
      <c r="V280" s="15"/>
      <c r="W280" s="15"/>
      <c r="X280" s="15"/>
      <c r="Y280" s="15"/>
      <c r="Z280" s="15"/>
      <c r="AA280" s="15"/>
      <c r="AB280" s="15"/>
      <c r="AC280" s="15"/>
      <c r="AF280" s="15"/>
      <c r="AG280" s="15"/>
      <c r="AH280" s="15"/>
      <c r="AI280" s="15"/>
      <c r="AJ280" s="15"/>
      <c r="AK280" s="15"/>
      <c r="AL280" s="15"/>
      <c r="AM280" s="15"/>
      <c r="AP280" s="15"/>
      <c r="AQ280" s="15"/>
      <c r="AR280" s="15"/>
      <c r="AS280" s="15"/>
      <c r="AT280" s="15"/>
      <c r="AU280" s="15"/>
      <c r="AV280" s="15"/>
      <c r="AW280" s="15"/>
      <c r="AZ280" s="15"/>
      <c r="BA280" s="15"/>
      <c r="BB280" s="15"/>
      <c r="BC280" s="15"/>
      <c r="BD280" s="15"/>
      <c r="BE280" s="15"/>
      <c r="BF280" s="15"/>
      <c r="BG280" s="15"/>
      <c r="BJ280" s="15"/>
      <c r="BK280" s="15"/>
      <c r="BL280" s="15"/>
      <c r="BM280" s="15"/>
      <c r="BN280" s="15"/>
      <c r="BO280" s="15"/>
      <c r="BP280" s="15"/>
      <c r="BQ280" s="15"/>
      <c r="BT280" s="15"/>
      <c r="BU280" s="15"/>
      <c r="BV280" s="15"/>
      <c r="BW280" s="15"/>
      <c r="BX280" s="15"/>
      <c r="BY280" s="15"/>
      <c r="BZ280" s="15"/>
      <c r="CA280" s="15"/>
      <c r="CD280" s="15"/>
      <c r="CE280" s="15"/>
      <c r="CF280" s="15"/>
      <c r="CG280" s="15"/>
      <c r="CH280" s="15"/>
      <c r="CI280" s="15"/>
      <c r="CJ280" s="15"/>
      <c r="CK280" s="15"/>
      <c r="CN280" s="15"/>
      <c r="CO280" s="15"/>
      <c r="CP280" s="15"/>
      <c r="CQ280" s="15"/>
      <c r="CR280" s="15"/>
      <c r="CS280" s="15"/>
      <c r="CT280" s="15"/>
      <c r="CU280" s="15"/>
      <c r="CX280" s="15"/>
      <c r="CY280" s="15"/>
      <c r="CZ280" s="15"/>
      <c r="DA280" s="15"/>
      <c r="DB280" s="15"/>
      <c r="DC280" s="15"/>
      <c r="DD280" s="15"/>
      <c r="DE280" s="15"/>
      <c r="DH280" s="15"/>
      <c r="DI280" s="15"/>
      <c r="DJ280" s="15"/>
      <c r="DK280" s="15"/>
      <c r="DL280" s="15"/>
      <c r="DM280" s="15"/>
      <c r="DN280" s="15"/>
      <c r="DO280" s="15"/>
      <c r="DR280" s="15"/>
      <c r="DS280" s="15"/>
      <c r="DT280" s="15"/>
      <c r="DU280" s="15"/>
      <c r="DV280" s="15"/>
      <c r="DW280" s="15"/>
      <c r="DX280" s="15"/>
      <c r="DY280" s="15"/>
      <c r="EB280" s="15"/>
      <c r="EC280" s="15"/>
      <c r="ED280" s="15"/>
      <c r="EE280" s="15"/>
      <c r="EF280" s="15"/>
      <c r="EG280" s="15"/>
      <c r="EH280" s="15"/>
      <c r="EI280" s="15"/>
      <c r="EL280" s="15"/>
      <c r="EM280" s="15"/>
      <c r="EN280" s="15"/>
      <c r="EO280" s="15"/>
      <c r="EP280" s="15"/>
      <c r="EQ280" s="15"/>
      <c r="ER280" s="15"/>
      <c r="ES280" s="15"/>
      <c r="EV280" s="15"/>
      <c r="EW280" s="15"/>
      <c r="EX280" s="15"/>
      <c r="EY280" s="15"/>
      <c r="EZ280" s="15"/>
      <c r="FA280" s="15"/>
      <c r="FB280" s="15"/>
      <c r="FC280" s="15"/>
      <c r="FF280" s="15"/>
      <c r="FG280" s="15"/>
      <c r="FH280" s="15"/>
      <c r="FI280" s="15"/>
      <c r="FJ280" s="15"/>
      <c r="FK280" s="15"/>
      <c r="FL280" s="15"/>
      <c r="FM280" s="15"/>
      <c r="FP280" s="15"/>
      <c r="FQ280" s="15"/>
      <c r="FR280" s="15"/>
      <c r="FS280" s="15"/>
      <c r="FT280" s="15"/>
      <c r="FU280" s="15"/>
      <c r="FV280" s="15"/>
      <c r="FW280" s="15"/>
      <c r="FZ280" s="15"/>
      <c r="GA280" s="15"/>
      <c r="GB280" s="15"/>
      <c r="GC280" s="15"/>
      <c r="GD280" s="15"/>
      <c r="GE280" s="15"/>
      <c r="GF280" s="15"/>
      <c r="GG280" s="15"/>
      <c r="GJ280" s="15"/>
      <c r="GK280" s="15"/>
      <c r="GL280" s="15"/>
      <c r="GM280" s="15"/>
      <c r="GN280" s="15"/>
      <c r="GO280" s="15"/>
      <c r="GP280" s="15"/>
      <c r="GQ280" s="15"/>
      <c r="GT280" s="15"/>
      <c r="GU280" s="15"/>
      <c r="GV280" s="15"/>
      <c r="GW280" s="15"/>
      <c r="GX280" s="15"/>
      <c r="GY280" s="15"/>
      <c r="GZ280" s="15"/>
      <c r="HA280" s="15"/>
      <c r="HD280" s="15"/>
      <c r="HE280" s="15"/>
      <c r="HF280" s="15"/>
      <c r="HG280" s="15"/>
      <c r="HH280" s="15"/>
      <c r="HI280" s="15"/>
      <c r="HJ280" s="15"/>
      <c r="HK280" s="15"/>
      <c r="HN280" s="15"/>
      <c r="HO280" s="15"/>
      <c r="HP280" s="15"/>
      <c r="HQ280" s="15"/>
      <c r="HR280" s="15"/>
      <c r="HS280" s="15"/>
      <c r="HT280" s="15"/>
      <c r="HU280" s="15"/>
      <c r="HX280" s="15"/>
      <c r="HY280" s="15"/>
      <c r="HZ280" s="15"/>
      <c r="IA280" s="15"/>
      <c r="IB280" s="15"/>
      <c r="IC280" s="15"/>
      <c r="ID280" s="15"/>
      <c r="IE280" s="15"/>
      <c r="IH280" s="15"/>
      <c r="II280" s="15"/>
      <c r="IJ280" s="15"/>
      <c r="IK280" s="15"/>
      <c r="IL280" s="15"/>
      <c r="IM280" s="15"/>
      <c r="IN280" s="15"/>
      <c r="IO280" s="15"/>
      <c r="IR280" s="15"/>
      <c r="IS280" s="15"/>
      <c r="IT280" s="15"/>
      <c r="IU280" s="15"/>
      <c r="IV280" s="15"/>
      <c r="IW280" s="15"/>
      <c r="IX280" s="15"/>
      <c r="IY280" s="15"/>
      <c r="JB280" s="15"/>
      <c r="JC280" s="15"/>
      <c r="JD280" s="15"/>
      <c r="JE280" s="15"/>
      <c r="JF280" s="15"/>
      <c r="JG280" s="15"/>
      <c r="JH280" s="15"/>
      <c r="JI280" s="15"/>
      <c r="JL280" s="15"/>
      <c r="JM280" s="15"/>
      <c r="JN280" s="15"/>
      <c r="JO280" s="15"/>
      <c r="JP280" s="15"/>
      <c r="JQ280" s="15"/>
      <c r="JR280" s="15"/>
      <c r="JS280" s="15"/>
      <c r="JV280" s="15"/>
      <c r="JW280" s="15"/>
      <c r="JX280" s="15"/>
      <c r="JY280" s="15"/>
      <c r="JZ280" s="15"/>
      <c r="KA280" s="15"/>
      <c r="KB280" s="15"/>
      <c r="KC280" s="15"/>
      <c r="KF280" s="15"/>
      <c r="KG280" s="15"/>
      <c r="KH280" s="15"/>
      <c r="KI280" s="15"/>
      <c r="KJ280" s="15"/>
      <c r="KK280" s="15"/>
      <c r="KL280" s="15"/>
      <c r="KM280" s="15"/>
      <c r="KP280" s="15"/>
      <c r="KQ280" s="15"/>
      <c r="KR280" s="15"/>
      <c r="KS280" s="15"/>
      <c r="KT280" s="15"/>
      <c r="KU280" s="15"/>
      <c r="KV280" s="15"/>
      <c r="KW280" s="15"/>
      <c r="KZ280" s="15"/>
      <c r="LA280" s="15"/>
    </row>
    <row r="281" spans="4:313" x14ac:dyDescent="0.25">
      <c r="D281" s="15"/>
      <c r="E281" s="15"/>
      <c r="F281" s="15"/>
      <c r="G281" s="15"/>
      <c r="H281" s="15"/>
      <c r="I281" s="15"/>
      <c r="L281" s="15"/>
      <c r="M281" s="15"/>
      <c r="N281" s="15"/>
      <c r="O281" s="15"/>
      <c r="P281" s="15"/>
      <c r="Q281" s="15"/>
      <c r="R281" s="15"/>
      <c r="S281" s="15"/>
      <c r="V281" s="15"/>
      <c r="W281" s="15"/>
      <c r="X281" s="15"/>
      <c r="Y281" s="15"/>
      <c r="Z281" s="15"/>
      <c r="AA281" s="15"/>
      <c r="AB281" s="15"/>
      <c r="AC281" s="15"/>
      <c r="AF281" s="15"/>
      <c r="AG281" s="15"/>
      <c r="AH281" s="15"/>
      <c r="AI281" s="15"/>
      <c r="AJ281" s="15"/>
      <c r="AK281" s="15"/>
      <c r="AL281" s="15"/>
      <c r="AM281" s="15"/>
      <c r="AP281" s="15"/>
      <c r="AQ281" s="15"/>
      <c r="AR281" s="15"/>
      <c r="AS281" s="15"/>
      <c r="AT281" s="15"/>
      <c r="AU281" s="15"/>
      <c r="AV281" s="15"/>
      <c r="AW281" s="15"/>
      <c r="AZ281" s="15"/>
      <c r="BA281" s="15"/>
      <c r="BB281" s="15"/>
      <c r="BC281" s="15"/>
      <c r="BD281" s="15"/>
      <c r="BE281" s="15"/>
      <c r="BF281" s="15"/>
      <c r="BG281" s="15"/>
      <c r="BJ281" s="15"/>
      <c r="BK281" s="15"/>
      <c r="BL281" s="15"/>
      <c r="BM281" s="15"/>
      <c r="BN281" s="15"/>
      <c r="BO281" s="15"/>
      <c r="BP281" s="15"/>
      <c r="BQ281" s="15"/>
      <c r="BT281" s="15"/>
      <c r="BU281" s="15"/>
      <c r="BV281" s="15"/>
      <c r="BW281" s="15"/>
      <c r="BX281" s="15"/>
      <c r="BY281" s="15"/>
      <c r="BZ281" s="15"/>
      <c r="CA281" s="15"/>
      <c r="CD281" s="15"/>
      <c r="CE281" s="15"/>
      <c r="CF281" s="15"/>
      <c r="CG281" s="15"/>
      <c r="CH281" s="15"/>
      <c r="CI281" s="15"/>
      <c r="CJ281" s="15"/>
      <c r="CK281" s="15"/>
      <c r="CN281" s="15"/>
      <c r="CO281" s="15"/>
      <c r="CP281" s="15"/>
      <c r="CQ281" s="15"/>
      <c r="CR281" s="15"/>
      <c r="CS281" s="15"/>
      <c r="CT281" s="15"/>
      <c r="CU281" s="15"/>
      <c r="CX281" s="15"/>
      <c r="CY281" s="15"/>
      <c r="CZ281" s="15"/>
      <c r="DA281" s="15"/>
      <c r="DB281" s="15"/>
      <c r="DC281" s="15"/>
      <c r="DD281" s="15"/>
      <c r="DE281" s="15"/>
      <c r="DH281" s="15"/>
      <c r="DI281" s="15"/>
      <c r="DJ281" s="15"/>
      <c r="DK281" s="15"/>
      <c r="DL281" s="15"/>
      <c r="DM281" s="15"/>
      <c r="DN281" s="15"/>
      <c r="DO281" s="15"/>
      <c r="DR281" s="15"/>
      <c r="DS281" s="15"/>
      <c r="DT281" s="15"/>
      <c r="DU281" s="15"/>
      <c r="DV281" s="15"/>
      <c r="DW281" s="15"/>
      <c r="DX281" s="15"/>
      <c r="DY281" s="15"/>
      <c r="EB281" s="15"/>
      <c r="EC281" s="15"/>
      <c r="ED281" s="15"/>
      <c r="EE281" s="15"/>
      <c r="EF281" s="15"/>
      <c r="EG281" s="15"/>
      <c r="EH281" s="15"/>
      <c r="EI281" s="15"/>
      <c r="EL281" s="15"/>
      <c r="EM281" s="15"/>
      <c r="EN281" s="15"/>
      <c r="EO281" s="15"/>
      <c r="EP281" s="15"/>
      <c r="EQ281" s="15"/>
      <c r="ER281" s="15"/>
      <c r="ES281" s="15"/>
      <c r="EV281" s="15"/>
      <c r="EW281" s="15"/>
      <c r="EX281" s="15"/>
      <c r="EY281" s="15"/>
      <c r="EZ281" s="15"/>
      <c r="FA281" s="15"/>
      <c r="FB281" s="15"/>
      <c r="FC281" s="15"/>
      <c r="FF281" s="15"/>
      <c r="FG281" s="15"/>
      <c r="FH281" s="15"/>
      <c r="FI281" s="15"/>
      <c r="FJ281" s="15"/>
      <c r="FK281" s="15"/>
      <c r="FL281" s="15"/>
      <c r="FM281" s="15"/>
      <c r="FP281" s="15"/>
      <c r="FQ281" s="15"/>
      <c r="FR281" s="15"/>
      <c r="FS281" s="15"/>
      <c r="FT281" s="15"/>
      <c r="FU281" s="15"/>
      <c r="FV281" s="15"/>
      <c r="FW281" s="15"/>
      <c r="FZ281" s="15"/>
      <c r="GA281" s="15"/>
      <c r="GB281" s="15"/>
      <c r="GC281" s="15"/>
      <c r="GD281" s="15"/>
      <c r="GE281" s="15"/>
      <c r="GF281" s="15"/>
      <c r="GG281" s="15"/>
      <c r="GJ281" s="15"/>
      <c r="GK281" s="15"/>
      <c r="GL281" s="15"/>
      <c r="GM281" s="15"/>
      <c r="GN281" s="15"/>
      <c r="GO281" s="15"/>
      <c r="GP281" s="15"/>
      <c r="GQ281" s="15"/>
      <c r="GT281" s="15"/>
      <c r="GU281" s="15"/>
      <c r="GV281" s="15"/>
      <c r="GW281" s="15"/>
      <c r="GX281" s="15"/>
      <c r="GY281" s="15"/>
      <c r="GZ281" s="15"/>
      <c r="HA281" s="15"/>
      <c r="HD281" s="15"/>
      <c r="HE281" s="15"/>
      <c r="HF281" s="15"/>
      <c r="HG281" s="15"/>
      <c r="HH281" s="15"/>
      <c r="HI281" s="15"/>
      <c r="HJ281" s="15"/>
      <c r="HK281" s="15"/>
      <c r="HN281" s="15"/>
      <c r="HO281" s="15"/>
      <c r="HP281" s="15"/>
      <c r="HQ281" s="15"/>
      <c r="HR281" s="15"/>
      <c r="HS281" s="15"/>
      <c r="HT281" s="15"/>
      <c r="HU281" s="15"/>
      <c r="HX281" s="15"/>
      <c r="HY281" s="15"/>
      <c r="HZ281" s="15"/>
      <c r="IA281" s="15"/>
      <c r="IB281" s="15"/>
      <c r="IC281" s="15"/>
      <c r="ID281" s="15"/>
      <c r="IE281" s="15"/>
      <c r="IH281" s="15"/>
      <c r="II281" s="15"/>
      <c r="IJ281" s="15"/>
      <c r="IK281" s="15"/>
      <c r="IL281" s="15"/>
      <c r="IM281" s="15"/>
      <c r="IN281" s="15"/>
      <c r="IO281" s="15"/>
      <c r="IR281" s="15"/>
      <c r="IS281" s="15"/>
      <c r="IT281" s="15"/>
      <c r="IU281" s="15"/>
      <c r="IV281" s="15"/>
      <c r="IW281" s="15"/>
      <c r="IX281" s="15"/>
      <c r="IY281" s="15"/>
      <c r="JB281" s="15"/>
      <c r="JC281" s="15"/>
      <c r="JD281" s="15"/>
      <c r="JE281" s="15"/>
      <c r="JF281" s="15"/>
      <c r="JG281" s="15"/>
      <c r="JH281" s="15"/>
      <c r="JI281" s="15"/>
      <c r="JL281" s="15"/>
      <c r="JM281" s="15"/>
      <c r="JN281" s="15"/>
      <c r="JO281" s="15"/>
      <c r="JP281" s="15"/>
      <c r="JQ281" s="15"/>
      <c r="JR281" s="15"/>
      <c r="JS281" s="15"/>
      <c r="JV281" s="15"/>
      <c r="JW281" s="15"/>
      <c r="JX281" s="15"/>
      <c r="JY281" s="15"/>
      <c r="JZ281" s="15"/>
      <c r="KA281" s="15"/>
      <c r="KB281" s="15"/>
      <c r="KC281" s="15"/>
      <c r="KF281" s="15"/>
      <c r="KG281" s="15"/>
      <c r="KH281" s="15"/>
      <c r="KI281" s="15"/>
      <c r="KJ281" s="15"/>
      <c r="KK281" s="15"/>
      <c r="KL281" s="15"/>
      <c r="KM281" s="15"/>
      <c r="KP281" s="15"/>
      <c r="KQ281" s="15"/>
      <c r="KR281" s="15"/>
      <c r="KS281" s="15"/>
      <c r="KT281" s="15"/>
      <c r="KU281" s="15"/>
      <c r="KV281" s="15"/>
      <c r="KW281" s="15"/>
      <c r="KZ281" s="15"/>
      <c r="LA281" s="15"/>
    </row>
    <row r="282" spans="4:313" x14ac:dyDescent="0.25">
      <c r="D282" s="15"/>
      <c r="E282" s="15"/>
      <c r="F282" s="15"/>
      <c r="G282" s="15"/>
      <c r="H282" s="15"/>
      <c r="I282" s="15"/>
      <c r="L282" s="15"/>
      <c r="M282" s="15"/>
      <c r="N282" s="15"/>
      <c r="O282" s="15"/>
      <c r="P282" s="15"/>
      <c r="Q282" s="15"/>
      <c r="R282" s="15"/>
      <c r="S282" s="15"/>
      <c r="V282" s="15"/>
      <c r="W282" s="15"/>
      <c r="X282" s="15"/>
      <c r="Y282" s="15"/>
      <c r="Z282" s="15"/>
      <c r="AA282" s="15"/>
      <c r="AB282" s="15"/>
      <c r="AC282" s="15"/>
      <c r="AF282" s="15"/>
      <c r="AG282" s="15"/>
      <c r="AH282" s="15"/>
      <c r="AI282" s="15"/>
      <c r="AJ282" s="15"/>
      <c r="AK282" s="15"/>
      <c r="AL282" s="15"/>
      <c r="AM282" s="15"/>
      <c r="AP282" s="15"/>
      <c r="AQ282" s="15"/>
      <c r="AR282" s="15"/>
      <c r="AS282" s="15"/>
      <c r="AT282" s="15"/>
      <c r="AU282" s="15"/>
      <c r="AV282" s="15"/>
      <c r="AW282" s="15"/>
      <c r="AZ282" s="15"/>
      <c r="BA282" s="15"/>
      <c r="BB282" s="15"/>
      <c r="BC282" s="15"/>
      <c r="BD282" s="15"/>
      <c r="BE282" s="15"/>
      <c r="BF282" s="15"/>
      <c r="BG282" s="15"/>
      <c r="BJ282" s="15"/>
      <c r="BK282" s="15"/>
      <c r="BL282" s="15"/>
      <c r="BM282" s="15"/>
      <c r="BN282" s="15"/>
      <c r="BO282" s="15"/>
      <c r="BP282" s="15"/>
      <c r="BQ282" s="15"/>
      <c r="BT282" s="15"/>
      <c r="BU282" s="15"/>
      <c r="BV282" s="15"/>
      <c r="BW282" s="15"/>
      <c r="BX282" s="15"/>
      <c r="BY282" s="15"/>
      <c r="BZ282" s="15"/>
      <c r="CA282" s="15"/>
      <c r="CD282" s="15"/>
      <c r="CE282" s="15"/>
      <c r="CF282" s="15"/>
      <c r="CG282" s="15"/>
      <c r="CH282" s="15"/>
      <c r="CI282" s="15"/>
      <c r="CJ282" s="15"/>
      <c r="CK282" s="15"/>
      <c r="CN282" s="15"/>
      <c r="CO282" s="15"/>
      <c r="CP282" s="15"/>
      <c r="CQ282" s="15"/>
      <c r="CR282" s="15"/>
      <c r="CS282" s="15"/>
      <c r="CT282" s="15"/>
      <c r="CU282" s="15"/>
      <c r="CX282" s="15"/>
      <c r="CY282" s="15"/>
      <c r="CZ282" s="15"/>
      <c r="DA282" s="15"/>
      <c r="DB282" s="15"/>
      <c r="DC282" s="15"/>
      <c r="DD282" s="15"/>
      <c r="DE282" s="15"/>
      <c r="DH282" s="15"/>
      <c r="DI282" s="15"/>
      <c r="DJ282" s="15"/>
      <c r="DK282" s="15"/>
      <c r="DL282" s="15"/>
      <c r="DM282" s="15"/>
      <c r="DN282" s="15"/>
      <c r="DO282" s="15"/>
      <c r="DR282" s="15"/>
      <c r="DS282" s="15"/>
      <c r="DT282" s="15"/>
      <c r="DU282" s="15"/>
      <c r="DV282" s="15"/>
      <c r="DW282" s="15"/>
      <c r="DX282" s="15"/>
      <c r="DY282" s="15"/>
      <c r="EB282" s="15"/>
      <c r="EC282" s="15"/>
      <c r="ED282" s="15"/>
      <c r="EE282" s="15"/>
      <c r="EF282" s="15"/>
      <c r="EG282" s="15"/>
      <c r="EH282" s="15"/>
      <c r="EI282" s="15"/>
      <c r="EL282" s="15"/>
      <c r="EM282" s="15"/>
      <c r="EN282" s="15"/>
      <c r="EO282" s="15"/>
      <c r="EP282" s="15"/>
      <c r="EQ282" s="15"/>
      <c r="ER282" s="15"/>
      <c r="ES282" s="15"/>
      <c r="EV282" s="15"/>
      <c r="EW282" s="15"/>
      <c r="EX282" s="15"/>
      <c r="EY282" s="15"/>
      <c r="EZ282" s="15"/>
      <c r="FA282" s="15"/>
      <c r="FB282" s="15"/>
      <c r="FC282" s="15"/>
      <c r="FF282" s="15"/>
      <c r="FG282" s="15"/>
      <c r="FH282" s="15"/>
      <c r="FI282" s="15"/>
      <c r="FJ282" s="15"/>
      <c r="FK282" s="15"/>
      <c r="FL282" s="15"/>
      <c r="FM282" s="15"/>
      <c r="FP282" s="15"/>
      <c r="FQ282" s="15"/>
      <c r="FR282" s="15"/>
      <c r="FS282" s="15"/>
      <c r="FT282" s="15"/>
      <c r="FU282" s="15"/>
      <c r="FV282" s="15"/>
      <c r="FW282" s="15"/>
      <c r="FZ282" s="15"/>
      <c r="GA282" s="15"/>
      <c r="GB282" s="15"/>
      <c r="GC282" s="15"/>
      <c r="GD282" s="15"/>
      <c r="GE282" s="15"/>
      <c r="GF282" s="15"/>
      <c r="GG282" s="15"/>
      <c r="GJ282" s="15"/>
      <c r="GK282" s="15"/>
      <c r="GL282" s="15"/>
      <c r="GM282" s="15"/>
      <c r="GN282" s="15"/>
      <c r="GO282" s="15"/>
      <c r="GP282" s="15"/>
      <c r="GQ282" s="15"/>
      <c r="GT282" s="15"/>
      <c r="GU282" s="15"/>
      <c r="GV282" s="15"/>
      <c r="GW282" s="15"/>
      <c r="GX282" s="15"/>
      <c r="GY282" s="15"/>
      <c r="GZ282" s="15"/>
      <c r="HA282" s="15"/>
      <c r="HD282" s="15"/>
      <c r="HE282" s="15"/>
      <c r="HF282" s="15"/>
      <c r="HG282" s="15"/>
      <c r="HH282" s="15"/>
      <c r="HI282" s="15"/>
      <c r="HJ282" s="15"/>
      <c r="HK282" s="15"/>
      <c r="HN282" s="15"/>
      <c r="HO282" s="15"/>
      <c r="HP282" s="15"/>
      <c r="HQ282" s="15"/>
      <c r="HR282" s="15"/>
      <c r="HS282" s="15"/>
      <c r="HT282" s="15"/>
      <c r="HU282" s="15"/>
      <c r="HX282" s="15"/>
      <c r="HY282" s="15"/>
      <c r="HZ282" s="15"/>
      <c r="IA282" s="15"/>
      <c r="IB282" s="15"/>
      <c r="IC282" s="15"/>
      <c r="ID282" s="15"/>
      <c r="IE282" s="15"/>
      <c r="IH282" s="15"/>
      <c r="II282" s="15"/>
      <c r="IJ282" s="15"/>
      <c r="IK282" s="15"/>
      <c r="IL282" s="15"/>
      <c r="IM282" s="15"/>
      <c r="IN282" s="15"/>
      <c r="IO282" s="15"/>
      <c r="IR282" s="15"/>
      <c r="IS282" s="15"/>
      <c r="IT282" s="15"/>
      <c r="IU282" s="15"/>
      <c r="IV282" s="15"/>
      <c r="IW282" s="15"/>
      <c r="IX282" s="15"/>
      <c r="IY282" s="15"/>
      <c r="JB282" s="15"/>
      <c r="JC282" s="15"/>
      <c r="JD282" s="15"/>
      <c r="JE282" s="15"/>
      <c r="JF282" s="15"/>
      <c r="JG282" s="15"/>
      <c r="JH282" s="15"/>
      <c r="JI282" s="15"/>
      <c r="JL282" s="15"/>
      <c r="JM282" s="15"/>
      <c r="JN282" s="15"/>
      <c r="JO282" s="15"/>
      <c r="JP282" s="15"/>
      <c r="JQ282" s="15"/>
      <c r="JR282" s="15"/>
      <c r="JS282" s="15"/>
      <c r="JV282" s="15"/>
      <c r="JW282" s="15"/>
      <c r="JX282" s="15"/>
      <c r="JY282" s="15"/>
      <c r="JZ282" s="15"/>
      <c r="KA282" s="15"/>
      <c r="KB282" s="15"/>
      <c r="KC282" s="15"/>
      <c r="KF282" s="15"/>
      <c r="KG282" s="15"/>
      <c r="KH282" s="15"/>
      <c r="KI282" s="15"/>
      <c r="KJ282" s="15"/>
      <c r="KK282" s="15"/>
      <c r="KL282" s="15"/>
      <c r="KM282" s="15"/>
      <c r="KP282" s="15"/>
      <c r="KQ282" s="15"/>
      <c r="KR282" s="15"/>
      <c r="KS282" s="15"/>
      <c r="KT282" s="15"/>
      <c r="KU282" s="15"/>
      <c r="KV282" s="15"/>
      <c r="KW282" s="15"/>
      <c r="KZ282" s="15"/>
      <c r="LA282" s="15"/>
    </row>
    <row r="283" spans="4:313" x14ac:dyDescent="0.25">
      <c r="D283" s="15"/>
      <c r="E283" s="15"/>
      <c r="F283" s="15"/>
      <c r="G283" s="15"/>
      <c r="H283" s="15"/>
      <c r="I283" s="15"/>
      <c r="L283" s="15"/>
      <c r="M283" s="15"/>
      <c r="N283" s="15"/>
      <c r="O283" s="15"/>
      <c r="P283" s="15"/>
      <c r="Q283" s="15"/>
      <c r="R283" s="15"/>
      <c r="S283" s="15"/>
      <c r="V283" s="15"/>
      <c r="W283" s="15"/>
      <c r="X283" s="15"/>
      <c r="Y283" s="15"/>
      <c r="Z283" s="15"/>
      <c r="AA283" s="15"/>
      <c r="AB283" s="15"/>
      <c r="AC283" s="15"/>
      <c r="AF283" s="15"/>
      <c r="AG283" s="15"/>
      <c r="AH283" s="15"/>
      <c r="AI283" s="15"/>
      <c r="AJ283" s="15"/>
      <c r="AK283" s="15"/>
      <c r="AL283" s="15"/>
      <c r="AM283" s="15"/>
      <c r="AP283" s="15"/>
      <c r="AQ283" s="15"/>
      <c r="AR283" s="15"/>
      <c r="AS283" s="15"/>
      <c r="AT283" s="15"/>
      <c r="AU283" s="15"/>
      <c r="AV283" s="15"/>
      <c r="AW283" s="15"/>
      <c r="AZ283" s="15"/>
      <c r="BA283" s="15"/>
      <c r="BB283" s="15"/>
      <c r="BC283" s="15"/>
      <c r="BD283" s="15"/>
      <c r="BE283" s="15"/>
      <c r="BF283" s="15"/>
      <c r="BG283" s="15"/>
      <c r="BJ283" s="15"/>
      <c r="BK283" s="15"/>
      <c r="BL283" s="15"/>
      <c r="BM283" s="15"/>
      <c r="BN283" s="15"/>
      <c r="BO283" s="15"/>
      <c r="BP283" s="15"/>
      <c r="BQ283" s="15"/>
      <c r="BT283" s="15"/>
      <c r="BU283" s="15"/>
      <c r="BV283" s="15"/>
      <c r="BW283" s="15"/>
      <c r="BX283" s="15"/>
      <c r="BY283" s="15"/>
      <c r="BZ283" s="15"/>
      <c r="CA283" s="15"/>
      <c r="CD283" s="15"/>
      <c r="CE283" s="15"/>
      <c r="CF283" s="15"/>
      <c r="CG283" s="15"/>
      <c r="CH283" s="15"/>
      <c r="CI283" s="15"/>
      <c r="CJ283" s="15"/>
      <c r="CK283" s="15"/>
      <c r="CN283" s="15"/>
      <c r="CO283" s="15"/>
      <c r="CP283" s="15"/>
      <c r="CQ283" s="15"/>
      <c r="CR283" s="15"/>
      <c r="CS283" s="15"/>
      <c r="CT283" s="15"/>
      <c r="CU283" s="15"/>
      <c r="CX283" s="15"/>
      <c r="CY283" s="15"/>
      <c r="CZ283" s="15"/>
      <c r="DA283" s="15"/>
      <c r="DB283" s="15"/>
      <c r="DC283" s="15"/>
      <c r="DD283" s="15"/>
      <c r="DE283" s="15"/>
      <c r="DH283" s="15"/>
      <c r="DI283" s="15"/>
      <c r="DJ283" s="15"/>
      <c r="DK283" s="15"/>
      <c r="DL283" s="15"/>
      <c r="DM283" s="15"/>
      <c r="DN283" s="15"/>
      <c r="DO283" s="15"/>
      <c r="DR283" s="15"/>
      <c r="DS283" s="15"/>
      <c r="DT283" s="15"/>
      <c r="DU283" s="15"/>
      <c r="DV283" s="15"/>
      <c r="DW283" s="15"/>
      <c r="DX283" s="15"/>
      <c r="DY283" s="15"/>
      <c r="EB283" s="15"/>
      <c r="EC283" s="15"/>
      <c r="ED283" s="15"/>
      <c r="EE283" s="15"/>
      <c r="EF283" s="15"/>
      <c r="EG283" s="15"/>
      <c r="EH283" s="15"/>
      <c r="EI283" s="15"/>
      <c r="EL283" s="15"/>
      <c r="EM283" s="15"/>
      <c r="EN283" s="15"/>
      <c r="EO283" s="15"/>
      <c r="EP283" s="15"/>
      <c r="EQ283" s="15"/>
      <c r="ER283" s="15"/>
      <c r="ES283" s="15"/>
      <c r="EV283" s="15"/>
      <c r="EW283" s="15"/>
      <c r="EX283" s="15"/>
      <c r="EY283" s="15"/>
      <c r="EZ283" s="15"/>
      <c r="FA283" s="15"/>
      <c r="FB283" s="15"/>
      <c r="FC283" s="15"/>
      <c r="FF283" s="15"/>
      <c r="FG283" s="15"/>
      <c r="FH283" s="15"/>
      <c r="FI283" s="15"/>
      <c r="FJ283" s="15"/>
      <c r="FK283" s="15"/>
      <c r="FL283" s="15"/>
      <c r="FM283" s="15"/>
      <c r="FP283" s="15"/>
      <c r="FQ283" s="15"/>
      <c r="FR283" s="15"/>
      <c r="FS283" s="15"/>
      <c r="FT283" s="15"/>
      <c r="FU283" s="15"/>
      <c r="FV283" s="15"/>
      <c r="FW283" s="15"/>
      <c r="FZ283" s="15"/>
      <c r="GA283" s="15"/>
      <c r="GB283" s="15"/>
      <c r="GC283" s="15"/>
      <c r="GD283" s="15"/>
      <c r="GE283" s="15"/>
      <c r="GF283" s="15"/>
      <c r="GG283" s="15"/>
      <c r="GJ283" s="15"/>
      <c r="GK283" s="15"/>
      <c r="GL283" s="15"/>
      <c r="GM283" s="15"/>
      <c r="GN283" s="15"/>
      <c r="GO283" s="15"/>
      <c r="GP283" s="15"/>
      <c r="GQ283" s="15"/>
      <c r="GT283" s="15"/>
      <c r="GU283" s="15"/>
      <c r="GV283" s="15"/>
      <c r="GW283" s="15"/>
      <c r="GX283" s="15"/>
      <c r="GY283" s="15"/>
      <c r="GZ283" s="15"/>
      <c r="HA283" s="15"/>
      <c r="HD283" s="15"/>
      <c r="HE283" s="15"/>
      <c r="HF283" s="15"/>
      <c r="HG283" s="15"/>
      <c r="HH283" s="15"/>
      <c r="HI283" s="15"/>
      <c r="HJ283" s="15"/>
      <c r="HK283" s="15"/>
      <c r="HN283" s="15"/>
      <c r="HO283" s="15"/>
      <c r="HP283" s="15"/>
      <c r="HQ283" s="15"/>
      <c r="HR283" s="15"/>
      <c r="HS283" s="15"/>
      <c r="HT283" s="15"/>
      <c r="HU283" s="15"/>
      <c r="HX283" s="15"/>
      <c r="HY283" s="15"/>
      <c r="HZ283" s="15"/>
      <c r="IA283" s="15"/>
      <c r="IB283" s="15"/>
      <c r="IC283" s="15"/>
      <c r="ID283" s="15"/>
      <c r="IE283" s="15"/>
      <c r="IH283" s="15"/>
      <c r="II283" s="15"/>
      <c r="IJ283" s="15"/>
      <c r="IK283" s="15"/>
      <c r="IL283" s="15"/>
      <c r="IM283" s="15"/>
      <c r="IN283" s="15"/>
      <c r="IO283" s="15"/>
      <c r="IR283" s="15"/>
      <c r="IS283" s="15"/>
      <c r="IT283" s="15"/>
      <c r="IU283" s="15"/>
      <c r="IV283" s="15"/>
      <c r="IW283" s="15"/>
      <c r="IX283" s="15"/>
      <c r="IY283" s="15"/>
      <c r="JB283" s="15"/>
      <c r="JC283" s="15"/>
      <c r="JD283" s="15"/>
      <c r="JE283" s="15"/>
      <c r="JF283" s="15"/>
      <c r="JG283" s="15"/>
      <c r="JH283" s="15"/>
      <c r="JI283" s="15"/>
      <c r="JL283" s="15"/>
      <c r="JM283" s="15"/>
      <c r="JN283" s="15"/>
      <c r="JO283" s="15"/>
      <c r="JP283" s="15"/>
      <c r="JQ283" s="15"/>
      <c r="JR283" s="15"/>
      <c r="JS283" s="15"/>
      <c r="JV283" s="15"/>
      <c r="JW283" s="15"/>
      <c r="JX283" s="15"/>
      <c r="JY283" s="15"/>
      <c r="JZ283" s="15"/>
      <c r="KA283" s="15"/>
      <c r="KB283" s="15"/>
      <c r="KC283" s="15"/>
      <c r="KF283" s="15"/>
      <c r="KG283" s="15"/>
      <c r="KH283" s="15"/>
      <c r="KI283" s="15"/>
      <c r="KJ283" s="15"/>
      <c r="KK283" s="15"/>
      <c r="KL283" s="15"/>
      <c r="KM283" s="15"/>
      <c r="KP283" s="15"/>
      <c r="KQ283" s="15"/>
      <c r="KR283" s="15"/>
      <c r="KS283" s="15"/>
      <c r="KT283" s="15"/>
      <c r="KU283" s="15"/>
      <c r="KV283" s="15"/>
      <c r="KW283" s="15"/>
      <c r="KZ283" s="15"/>
      <c r="LA283" s="15"/>
    </row>
    <row r="284" spans="4:313" x14ac:dyDescent="0.25">
      <c r="D284" s="15"/>
      <c r="E284" s="15"/>
      <c r="F284" s="15"/>
      <c r="G284" s="15"/>
      <c r="H284" s="15"/>
      <c r="I284" s="15"/>
      <c r="L284" s="15"/>
      <c r="M284" s="15"/>
      <c r="N284" s="15"/>
      <c r="O284" s="15"/>
      <c r="P284" s="15"/>
      <c r="Q284" s="15"/>
      <c r="R284" s="15"/>
      <c r="S284" s="15"/>
      <c r="V284" s="15"/>
      <c r="W284" s="15"/>
      <c r="X284" s="15"/>
      <c r="Y284" s="15"/>
      <c r="Z284" s="15"/>
      <c r="AA284" s="15"/>
      <c r="AB284" s="15"/>
      <c r="AC284" s="15"/>
      <c r="AF284" s="15"/>
      <c r="AG284" s="15"/>
      <c r="AH284" s="15"/>
      <c r="AI284" s="15"/>
      <c r="AJ284" s="15"/>
      <c r="AK284" s="15"/>
      <c r="AL284" s="15"/>
      <c r="AM284" s="15"/>
      <c r="AP284" s="15"/>
      <c r="AQ284" s="15"/>
      <c r="AR284" s="15"/>
      <c r="AS284" s="15"/>
      <c r="AT284" s="15"/>
      <c r="AU284" s="15"/>
      <c r="AV284" s="15"/>
      <c r="AW284" s="15"/>
      <c r="AZ284" s="15"/>
      <c r="BA284" s="15"/>
      <c r="BB284" s="15"/>
      <c r="BC284" s="15"/>
      <c r="BD284" s="15"/>
      <c r="BE284" s="15"/>
      <c r="BF284" s="15"/>
      <c r="BG284" s="15"/>
      <c r="BJ284" s="15"/>
      <c r="BK284" s="15"/>
      <c r="BL284" s="15"/>
      <c r="BM284" s="15"/>
      <c r="BN284" s="15"/>
      <c r="BO284" s="15"/>
      <c r="BP284" s="15"/>
      <c r="BQ284" s="15"/>
      <c r="BT284" s="15"/>
      <c r="BU284" s="15"/>
      <c r="BV284" s="15"/>
      <c r="BW284" s="15"/>
      <c r="BX284" s="15"/>
      <c r="BY284" s="15"/>
      <c r="BZ284" s="15"/>
      <c r="CA284" s="15"/>
      <c r="CD284" s="15"/>
      <c r="CE284" s="15"/>
      <c r="CF284" s="15"/>
      <c r="CG284" s="15"/>
      <c r="CH284" s="15"/>
      <c r="CI284" s="15"/>
      <c r="CJ284" s="15"/>
      <c r="CK284" s="15"/>
      <c r="CN284" s="15"/>
      <c r="CO284" s="15"/>
      <c r="CP284" s="15"/>
      <c r="CQ284" s="15"/>
      <c r="CR284" s="15"/>
      <c r="CS284" s="15"/>
      <c r="CT284" s="15"/>
      <c r="CU284" s="15"/>
      <c r="CX284" s="15"/>
      <c r="CY284" s="15"/>
      <c r="CZ284" s="15"/>
      <c r="DA284" s="15"/>
      <c r="DB284" s="15"/>
      <c r="DC284" s="15"/>
      <c r="DD284" s="15"/>
      <c r="DE284" s="15"/>
      <c r="DH284" s="15"/>
      <c r="DI284" s="15"/>
      <c r="DJ284" s="15"/>
      <c r="DK284" s="15"/>
      <c r="DL284" s="15"/>
      <c r="DM284" s="15"/>
      <c r="DN284" s="15"/>
      <c r="DO284" s="15"/>
      <c r="DR284" s="15"/>
      <c r="DS284" s="15"/>
      <c r="DT284" s="15"/>
      <c r="DU284" s="15"/>
      <c r="DV284" s="15"/>
      <c r="DW284" s="15"/>
      <c r="DX284" s="15"/>
      <c r="DY284" s="15"/>
      <c r="EB284" s="15"/>
      <c r="EC284" s="15"/>
      <c r="ED284" s="15"/>
      <c r="EE284" s="15"/>
      <c r="EF284" s="15"/>
      <c r="EG284" s="15"/>
      <c r="EH284" s="15"/>
      <c r="EI284" s="15"/>
      <c r="EL284" s="15"/>
      <c r="EM284" s="15"/>
      <c r="EN284" s="15"/>
      <c r="EO284" s="15"/>
      <c r="EP284" s="15"/>
      <c r="EQ284" s="15"/>
      <c r="ER284" s="15"/>
      <c r="ES284" s="15"/>
      <c r="EV284" s="15"/>
      <c r="EW284" s="15"/>
      <c r="EX284" s="15"/>
      <c r="EY284" s="15"/>
      <c r="EZ284" s="15"/>
      <c r="FA284" s="15"/>
      <c r="FB284" s="15"/>
      <c r="FC284" s="15"/>
      <c r="FF284" s="15"/>
      <c r="FG284" s="15"/>
      <c r="FH284" s="15"/>
      <c r="FI284" s="15"/>
      <c r="FJ284" s="15"/>
      <c r="FK284" s="15"/>
      <c r="FL284" s="15"/>
      <c r="FM284" s="15"/>
      <c r="FP284" s="15"/>
      <c r="FQ284" s="15"/>
      <c r="FR284" s="15"/>
      <c r="FS284" s="15"/>
      <c r="FT284" s="15"/>
      <c r="FU284" s="15"/>
      <c r="FV284" s="15"/>
      <c r="FW284" s="15"/>
      <c r="FZ284" s="15"/>
      <c r="GA284" s="15"/>
      <c r="GB284" s="15"/>
      <c r="GC284" s="15"/>
      <c r="GD284" s="15"/>
      <c r="GE284" s="15"/>
      <c r="GF284" s="15"/>
      <c r="GG284" s="15"/>
      <c r="GJ284" s="15"/>
      <c r="GK284" s="15"/>
      <c r="GL284" s="15"/>
      <c r="GM284" s="15"/>
      <c r="GN284" s="15"/>
      <c r="GO284" s="15"/>
      <c r="GP284" s="15"/>
      <c r="GQ284" s="15"/>
      <c r="GT284" s="15"/>
      <c r="GU284" s="15"/>
      <c r="GV284" s="15"/>
      <c r="GW284" s="15"/>
      <c r="GX284" s="15"/>
      <c r="GY284" s="15"/>
      <c r="GZ284" s="15"/>
      <c r="HA284" s="15"/>
      <c r="HD284" s="15"/>
      <c r="HE284" s="15"/>
      <c r="HF284" s="15"/>
      <c r="HG284" s="15"/>
      <c r="HH284" s="15"/>
      <c r="HI284" s="15"/>
      <c r="HJ284" s="15"/>
      <c r="HK284" s="15"/>
      <c r="HN284" s="15"/>
      <c r="HO284" s="15"/>
      <c r="HP284" s="15"/>
      <c r="HQ284" s="15"/>
      <c r="HR284" s="15"/>
      <c r="HS284" s="15"/>
      <c r="HT284" s="15"/>
      <c r="HU284" s="15"/>
      <c r="HX284" s="15"/>
      <c r="HY284" s="15"/>
      <c r="HZ284" s="15"/>
      <c r="IA284" s="15"/>
      <c r="IB284" s="15"/>
      <c r="IC284" s="15"/>
      <c r="ID284" s="15"/>
      <c r="IE284" s="15"/>
      <c r="IH284" s="15"/>
      <c r="II284" s="15"/>
      <c r="IJ284" s="15"/>
      <c r="IK284" s="15"/>
      <c r="IL284" s="15"/>
      <c r="IM284" s="15"/>
      <c r="IN284" s="15"/>
      <c r="IO284" s="15"/>
      <c r="IR284" s="15"/>
      <c r="IS284" s="15"/>
      <c r="IT284" s="15"/>
      <c r="IU284" s="15"/>
      <c r="IV284" s="15"/>
      <c r="IW284" s="15"/>
      <c r="IX284" s="15"/>
      <c r="IY284" s="15"/>
      <c r="JB284" s="15"/>
      <c r="JC284" s="15"/>
      <c r="JD284" s="15"/>
      <c r="JE284" s="15"/>
      <c r="JF284" s="15"/>
      <c r="JG284" s="15"/>
      <c r="JH284" s="15"/>
      <c r="JI284" s="15"/>
      <c r="JL284" s="15"/>
      <c r="JM284" s="15"/>
      <c r="JN284" s="15"/>
      <c r="JO284" s="15"/>
      <c r="JP284" s="15"/>
      <c r="JQ284" s="15"/>
      <c r="JR284" s="15"/>
      <c r="JS284" s="15"/>
      <c r="JV284" s="15"/>
      <c r="JW284" s="15"/>
      <c r="JX284" s="15"/>
      <c r="JY284" s="15"/>
      <c r="JZ284" s="15"/>
      <c r="KA284" s="15"/>
      <c r="KB284" s="15"/>
      <c r="KC284" s="15"/>
      <c r="KF284" s="15"/>
      <c r="KG284" s="15"/>
      <c r="KH284" s="15"/>
      <c r="KI284" s="15"/>
      <c r="KJ284" s="15"/>
      <c r="KK284" s="15"/>
      <c r="KL284" s="15"/>
      <c r="KM284" s="15"/>
      <c r="KP284" s="15"/>
      <c r="KQ284" s="15"/>
      <c r="KR284" s="15"/>
      <c r="KS284" s="15"/>
      <c r="KT284" s="15"/>
      <c r="KU284" s="15"/>
      <c r="KV284" s="15"/>
      <c r="KW284" s="15"/>
      <c r="KZ284" s="15"/>
      <c r="LA284" s="15"/>
    </row>
    <row r="285" spans="4:313" x14ac:dyDescent="0.25">
      <c r="D285" s="15"/>
      <c r="E285" s="15"/>
      <c r="F285" s="15"/>
      <c r="G285" s="15"/>
      <c r="H285" s="15"/>
      <c r="I285" s="15"/>
      <c r="L285" s="15"/>
      <c r="M285" s="15"/>
      <c r="N285" s="15"/>
      <c r="O285" s="15"/>
      <c r="P285" s="15"/>
      <c r="Q285" s="15"/>
      <c r="R285" s="15"/>
      <c r="S285" s="15"/>
      <c r="V285" s="15"/>
      <c r="W285" s="15"/>
      <c r="X285" s="15"/>
      <c r="Y285" s="15"/>
      <c r="Z285" s="15"/>
      <c r="AA285" s="15"/>
      <c r="AB285" s="15"/>
      <c r="AC285" s="15"/>
      <c r="AF285" s="15"/>
      <c r="AG285" s="15"/>
      <c r="AH285" s="15"/>
      <c r="AI285" s="15"/>
      <c r="AJ285" s="15"/>
      <c r="AK285" s="15"/>
      <c r="AL285" s="15"/>
      <c r="AM285" s="15"/>
      <c r="AP285" s="15"/>
      <c r="AQ285" s="15"/>
      <c r="AR285" s="15"/>
      <c r="AS285" s="15"/>
      <c r="AT285" s="15"/>
      <c r="AU285" s="15"/>
      <c r="AV285" s="15"/>
      <c r="AW285" s="15"/>
      <c r="AZ285" s="15"/>
      <c r="BA285" s="15"/>
      <c r="BB285" s="15"/>
      <c r="BC285" s="15"/>
      <c r="BD285" s="15"/>
      <c r="BE285" s="15"/>
      <c r="BF285" s="15"/>
      <c r="BG285" s="15"/>
      <c r="BJ285" s="15"/>
      <c r="BK285" s="15"/>
      <c r="BL285" s="15"/>
      <c r="BM285" s="15"/>
      <c r="BN285" s="15"/>
      <c r="BO285" s="15"/>
      <c r="BP285" s="15"/>
      <c r="BQ285" s="15"/>
      <c r="BT285" s="15"/>
      <c r="BU285" s="15"/>
      <c r="BV285" s="15"/>
      <c r="BW285" s="15"/>
      <c r="BX285" s="15"/>
      <c r="BY285" s="15"/>
      <c r="BZ285" s="15"/>
      <c r="CA285" s="15"/>
      <c r="CD285" s="15"/>
      <c r="CE285" s="15"/>
      <c r="CF285" s="15"/>
      <c r="CG285" s="15"/>
      <c r="CH285" s="15"/>
      <c r="CI285" s="15"/>
      <c r="CJ285" s="15"/>
      <c r="CK285" s="15"/>
      <c r="CN285" s="15"/>
      <c r="CO285" s="15"/>
      <c r="CP285" s="15"/>
      <c r="CQ285" s="15"/>
      <c r="CR285" s="15"/>
      <c r="CS285" s="15"/>
      <c r="CT285" s="15"/>
      <c r="CU285" s="15"/>
      <c r="CX285" s="15"/>
      <c r="CY285" s="15"/>
      <c r="CZ285" s="15"/>
      <c r="DA285" s="15"/>
      <c r="DB285" s="15"/>
      <c r="DC285" s="15"/>
      <c r="DD285" s="15"/>
      <c r="DE285" s="15"/>
      <c r="DH285" s="15"/>
      <c r="DI285" s="15"/>
      <c r="DJ285" s="15"/>
      <c r="DK285" s="15"/>
      <c r="DL285" s="15"/>
      <c r="DM285" s="15"/>
      <c r="DN285" s="15"/>
      <c r="DO285" s="15"/>
      <c r="DR285" s="15"/>
      <c r="DS285" s="15"/>
      <c r="DT285" s="15"/>
      <c r="DU285" s="15"/>
      <c r="DV285" s="15"/>
      <c r="DW285" s="15"/>
      <c r="DX285" s="15"/>
      <c r="DY285" s="15"/>
      <c r="EB285" s="15"/>
      <c r="EC285" s="15"/>
      <c r="ED285" s="15"/>
      <c r="EE285" s="15"/>
      <c r="EF285" s="15"/>
      <c r="EG285" s="15"/>
      <c r="EH285" s="15"/>
      <c r="EI285" s="15"/>
      <c r="EL285" s="15"/>
      <c r="EM285" s="15"/>
      <c r="EN285" s="15"/>
      <c r="EO285" s="15"/>
      <c r="EP285" s="15"/>
      <c r="EQ285" s="15"/>
      <c r="ER285" s="15"/>
      <c r="ES285" s="15"/>
      <c r="EV285" s="15"/>
      <c r="EW285" s="15"/>
      <c r="EX285" s="15"/>
      <c r="EY285" s="15"/>
      <c r="EZ285" s="15"/>
      <c r="FA285" s="15"/>
      <c r="FB285" s="15"/>
      <c r="FC285" s="15"/>
      <c r="FF285" s="15"/>
      <c r="FG285" s="15"/>
      <c r="FH285" s="15"/>
      <c r="FI285" s="15"/>
      <c r="FJ285" s="15"/>
      <c r="FK285" s="15"/>
      <c r="FL285" s="15"/>
      <c r="FM285" s="15"/>
      <c r="FP285" s="15"/>
      <c r="FQ285" s="15"/>
      <c r="FR285" s="15"/>
      <c r="FS285" s="15"/>
      <c r="FT285" s="15"/>
      <c r="FU285" s="15"/>
      <c r="FV285" s="15"/>
      <c r="FW285" s="15"/>
      <c r="FZ285" s="15"/>
      <c r="GA285" s="15"/>
      <c r="GB285" s="15"/>
      <c r="GC285" s="15"/>
      <c r="GD285" s="15"/>
      <c r="GE285" s="15"/>
      <c r="GF285" s="15"/>
      <c r="GG285" s="15"/>
      <c r="GJ285" s="15"/>
      <c r="GK285" s="15"/>
      <c r="GL285" s="15"/>
      <c r="GM285" s="15"/>
      <c r="GN285" s="15"/>
      <c r="GO285" s="15"/>
      <c r="GP285" s="15"/>
      <c r="GQ285" s="15"/>
      <c r="GT285" s="15"/>
      <c r="GU285" s="15"/>
      <c r="GV285" s="15"/>
      <c r="GW285" s="15"/>
      <c r="GX285" s="15"/>
      <c r="GY285" s="15"/>
      <c r="GZ285" s="15"/>
      <c r="HA285" s="15"/>
      <c r="HD285" s="15"/>
      <c r="HE285" s="15"/>
      <c r="HF285" s="15"/>
      <c r="HG285" s="15"/>
      <c r="HH285" s="15"/>
      <c r="HI285" s="15"/>
      <c r="HJ285" s="15"/>
      <c r="HK285" s="15"/>
      <c r="HN285" s="15"/>
      <c r="HO285" s="15"/>
      <c r="HP285" s="15"/>
      <c r="HQ285" s="15"/>
      <c r="HR285" s="15"/>
      <c r="HS285" s="15"/>
      <c r="HT285" s="15"/>
      <c r="HU285" s="15"/>
      <c r="HX285" s="15"/>
      <c r="HY285" s="15"/>
      <c r="HZ285" s="15"/>
      <c r="IA285" s="15"/>
      <c r="IB285" s="15"/>
      <c r="IC285" s="15"/>
      <c r="ID285" s="15"/>
      <c r="IE285" s="15"/>
      <c r="IH285" s="15"/>
      <c r="II285" s="15"/>
      <c r="IJ285" s="15"/>
      <c r="IK285" s="15"/>
      <c r="IL285" s="15"/>
      <c r="IM285" s="15"/>
      <c r="IN285" s="15"/>
      <c r="IO285" s="15"/>
      <c r="IR285" s="15"/>
      <c r="IS285" s="15"/>
      <c r="IT285" s="15"/>
      <c r="IU285" s="15"/>
      <c r="IV285" s="15"/>
      <c r="IW285" s="15"/>
      <c r="IX285" s="15"/>
      <c r="IY285" s="15"/>
      <c r="JB285" s="15"/>
      <c r="JC285" s="15"/>
      <c r="JD285" s="15"/>
      <c r="JE285" s="15"/>
      <c r="JF285" s="15"/>
      <c r="JG285" s="15"/>
      <c r="JH285" s="15"/>
      <c r="JI285" s="15"/>
      <c r="JL285" s="15"/>
      <c r="JM285" s="15"/>
      <c r="JN285" s="15"/>
      <c r="JO285" s="15"/>
      <c r="JP285" s="15"/>
      <c r="JQ285" s="15"/>
      <c r="JR285" s="15"/>
      <c r="JS285" s="15"/>
      <c r="JV285" s="15"/>
      <c r="JW285" s="15"/>
      <c r="JX285" s="15"/>
      <c r="JY285" s="15"/>
      <c r="JZ285" s="15"/>
      <c r="KA285" s="15"/>
      <c r="KB285" s="15"/>
      <c r="KC285" s="15"/>
      <c r="KF285" s="15"/>
      <c r="KG285" s="15"/>
      <c r="KH285" s="15"/>
      <c r="KI285" s="15"/>
      <c r="KJ285" s="15"/>
      <c r="KK285" s="15"/>
      <c r="KL285" s="15"/>
      <c r="KM285" s="15"/>
      <c r="KP285" s="15"/>
      <c r="KQ285" s="15"/>
      <c r="KR285" s="15"/>
      <c r="KS285" s="15"/>
      <c r="KT285" s="15"/>
      <c r="KU285" s="15"/>
      <c r="KV285" s="15"/>
      <c r="KW285" s="15"/>
      <c r="KZ285" s="15"/>
      <c r="LA285" s="15"/>
    </row>
    <row r="286" spans="4:313" x14ac:dyDescent="0.25">
      <c r="D286" s="15"/>
      <c r="E286" s="15"/>
      <c r="F286" s="15"/>
      <c r="G286" s="15"/>
      <c r="H286" s="15"/>
      <c r="I286" s="15"/>
      <c r="L286" s="15"/>
      <c r="M286" s="15"/>
      <c r="N286" s="15"/>
      <c r="O286" s="15"/>
      <c r="P286" s="15"/>
      <c r="Q286" s="15"/>
      <c r="R286" s="15"/>
      <c r="S286" s="15"/>
      <c r="V286" s="15"/>
      <c r="W286" s="15"/>
      <c r="X286" s="15"/>
      <c r="Y286" s="15"/>
      <c r="Z286" s="15"/>
      <c r="AA286" s="15"/>
      <c r="AB286" s="15"/>
      <c r="AC286" s="15"/>
      <c r="AF286" s="15"/>
      <c r="AG286" s="15"/>
      <c r="AH286" s="15"/>
      <c r="AI286" s="15"/>
      <c r="AJ286" s="15"/>
      <c r="AK286" s="15"/>
      <c r="AL286" s="15"/>
      <c r="AM286" s="15"/>
      <c r="AP286" s="15"/>
      <c r="AQ286" s="15"/>
      <c r="AR286" s="15"/>
      <c r="AS286" s="15"/>
      <c r="AT286" s="15"/>
      <c r="AU286" s="15"/>
      <c r="AV286" s="15"/>
      <c r="AW286" s="15"/>
      <c r="AZ286" s="15"/>
      <c r="BA286" s="15"/>
      <c r="BB286" s="15"/>
      <c r="BC286" s="15"/>
      <c r="BD286" s="15"/>
      <c r="BE286" s="15"/>
      <c r="BF286" s="15"/>
      <c r="BG286" s="15"/>
      <c r="BJ286" s="15"/>
      <c r="BK286" s="15"/>
      <c r="BL286" s="15"/>
      <c r="BM286" s="15"/>
      <c r="BN286" s="15"/>
      <c r="BO286" s="15"/>
      <c r="BP286" s="15"/>
      <c r="BQ286" s="15"/>
      <c r="BT286" s="15"/>
      <c r="BU286" s="15"/>
      <c r="BV286" s="15"/>
      <c r="BW286" s="15"/>
      <c r="BX286" s="15"/>
      <c r="BY286" s="15"/>
      <c r="BZ286" s="15"/>
      <c r="CA286" s="15"/>
      <c r="CD286" s="15"/>
      <c r="CE286" s="15"/>
      <c r="CF286" s="15"/>
      <c r="CG286" s="15"/>
      <c r="CH286" s="15"/>
      <c r="CI286" s="15"/>
      <c r="CJ286" s="15"/>
      <c r="CK286" s="15"/>
      <c r="CN286" s="15"/>
      <c r="CO286" s="15"/>
      <c r="CP286" s="15"/>
      <c r="CQ286" s="15"/>
      <c r="CR286" s="15"/>
      <c r="CS286" s="15"/>
      <c r="CT286" s="15"/>
      <c r="CU286" s="15"/>
      <c r="CX286" s="15"/>
      <c r="CY286" s="15"/>
      <c r="CZ286" s="15"/>
      <c r="DA286" s="15"/>
      <c r="DB286" s="15"/>
      <c r="DC286" s="15"/>
      <c r="DD286" s="15"/>
      <c r="DE286" s="15"/>
      <c r="DH286" s="15"/>
      <c r="DI286" s="15"/>
      <c r="DJ286" s="15"/>
      <c r="DK286" s="15"/>
      <c r="DL286" s="15"/>
      <c r="DM286" s="15"/>
      <c r="DN286" s="15"/>
      <c r="DO286" s="15"/>
      <c r="DR286" s="15"/>
      <c r="DS286" s="15"/>
      <c r="DT286" s="15"/>
      <c r="DU286" s="15"/>
      <c r="DV286" s="15"/>
      <c r="DW286" s="15"/>
      <c r="DX286" s="15"/>
      <c r="DY286" s="15"/>
      <c r="EB286" s="15"/>
      <c r="EC286" s="15"/>
      <c r="ED286" s="15"/>
      <c r="EE286" s="15"/>
      <c r="EF286" s="15"/>
      <c r="EG286" s="15"/>
      <c r="EH286" s="15"/>
      <c r="EI286" s="15"/>
      <c r="EL286" s="15"/>
      <c r="EM286" s="15"/>
      <c r="EN286" s="15"/>
      <c r="EO286" s="15"/>
      <c r="EP286" s="15"/>
      <c r="EQ286" s="15"/>
      <c r="ER286" s="15"/>
      <c r="ES286" s="15"/>
      <c r="EV286" s="15"/>
      <c r="EW286" s="15"/>
      <c r="EX286" s="15"/>
      <c r="EY286" s="15"/>
      <c r="EZ286" s="15"/>
      <c r="FA286" s="15"/>
      <c r="FB286" s="15"/>
      <c r="FC286" s="15"/>
      <c r="FF286" s="15"/>
      <c r="FG286" s="15"/>
      <c r="FH286" s="15"/>
      <c r="FI286" s="15"/>
      <c r="FJ286" s="15"/>
      <c r="FK286" s="15"/>
      <c r="FL286" s="15"/>
      <c r="FM286" s="15"/>
      <c r="FP286" s="15"/>
      <c r="FQ286" s="15"/>
      <c r="FR286" s="15"/>
      <c r="FS286" s="15"/>
      <c r="FT286" s="15"/>
      <c r="FU286" s="15"/>
      <c r="FV286" s="15"/>
      <c r="FW286" s="15"/>
      <c r="FZ286" s="15"/>
      <c r="GA286" s="15"/>
      <c r="GB286" s="15"/>
      <c r="GC286" s="15"/>
      <c r="GD286" s="15"/>
      <c r="GE286" s="15"/>
      <c r="GF286" s="15"/>
      <c r="GG286" s="15"/>
      <c r="GJ286" s="15"/>
      <c r="GK286" s="15"/>
      <c r="GL286" s="15"/>
      <c r="GM286" s="15"/>
      <c r="GN286" s="15"/>
      <c r="GO286" s="15"/>
      <c r="GP286" s="15"/>
      <c r="GQ286" s="15"/>
      <c r="GT286" s="15"/>
      <c r="GU286" s="15"/>
      <c r="GV286" s="15"/>
      <c r="GW286" s="15"/>
      <c r="GX286" s="15"/>
      <c r="GY286" s="15"/>
      <c r="GZ286" s="15"/>
      <c r="HA286" s="15"/>
      <c r="HD286" s="15"/>
      <c r="HE286" s="15"/>
      <c r="HF286" s="15"/>
      <c r="HG286" s="15"/>
      <c r="HH286" s="15"/>
      <c r="HI286" s="15"/>
      <c r="HJ286" s="15"/>
      <c r="HK286" s="15"/>
      <c r="HN286" s="15"/>
      <c r="HO286" s="15"/>
      <c r="HP286" s="15"/>
      <c r="HQ286" s="15"/>
      <c r="HR286" s="15"/>
      <c r="HS286" s="15"/>
      <c r="HT286" s="15"/>
      <c r="HU286" s="15"/>
      <c r="HX286" s="15"/>
      <c r="HY286" s="15"/>
      <c r="HZ286" s="15"/>
      <c r="IA286" s="15"/>
      <c r="IB286" s="15"/>
      <c r="IC286" s="15"/>
      <c r="ID286" s="15"/>
      <c r="IE286" s="15"/>
      <c r="IH286" s="15"/>
      <c r="II286" s="15"/>
      <c r="IJ286" s="15"/>
      <c r="IK286" s="15"/>
      <c r="IL286" s="15"/>
      <c r="IM286" s="15"/>
      <c r="IN286" s="15"/>
      <c r="IO286" s="15"/>
      <c r="IR286" s="15"/>
      <c r="IS286" s="15"/>
      <c r="IT286" s="15"/>
      <c r="IU286" s="15"/>
      <c r="IV286" s="15"/>
      <c r="IW286" s="15"/>
      <c r="IX286" s="15"/>
      <c r="IY286" s="15"/>
      <c r="JB286" s="15"/>
      <c r="JC286" s="15"/>
      <c r="JD286" s="15"/>
      <c r="JE286" s="15"/>
      <c r="JF286" s="15"/>
      <c r="JG286" s="15"/>
      <c r="JH286" s="15"/>
      <c r="JI286" s="15"/>
      <c r="JL286" s="15"/>
      <c r="JM286" s="15"/>
      <c r="JN286" s="15"/>
      <c r="JO286" s="15"/>
      <c r="JP286" s="15"/>
      <c r="JQ286" s="15"/>
      <c r="JR286" s="15"/>
      <c r="JS286" s="15"/>
      <c r="JV286" s="15"/>
      <c r="JW286" s="15"/>
      <c r="JX286" s="15"/>
      <c r="JY286" s="15"/>
      <c r="JZ286" s="15"/>
      <c r="KA286" s="15"/>
      <c r="KB286" s="15"/>
      <c r="KC286" s="15"/>
      <c r="KF286" s="15"/>
      <c r="KG286" s="15"/>
      <c r="KH286" s="15"/>
      <c r="KI286" s="15"/>
      <c r="KJ286" s="15"/>
      <c r="KK286" s="15"/>
      <c r="KL286" s="15"/>
      <c r="KM286" s="15"/>
      <c r="KP286" s="15"/>
      <c r="KQ286" s="15"/>
      <c r="KR286" s="15"/>
      <c r="KS286" s="15"/>
      <c r="KT286" s="15"/>
      <c r="KU286" s="15"/>
      <c r="KV286" s="15"/>
      <c r="KW286" s="15"/>
      <c r="KZ286" s="15"/>
      <c r="LA286" s="15"/>
    </row>
    <row r="287" spans="4:313" x14ac:dyDescent="0.25">
      <c r="D287" s="15"/>
      <c r="E287" s="15"/>
      <c r="F287" s="15"/>
      <c r="G287" s="15"/>
      <c r="H287" s="15"/>
      <c r="I287" s="15"/>
      <c r="L287" s="15"/>
      <c r="M287" s="15"/>
      <c r="N287" s="15"/>
      <c r="O287" s="15"/>
      <c r="P287" s="15"/>
      <c r="Q287" s="15"/>
      <c r="R287" s="15"/>
      <c r="S287" s="15"/>
      <c r="V287" s="15"/>
      <c r="W287" s="15"/>
      <c r="X287" s="15"/>
      <c r="Y287" s="15"/>
      <c r="Z287" s="15"/>
      <c r="AA287" s="15"/>
      <c r="AB287" s="15"/>
      <c r="AC287" s="15"/>
      <c r="AF287" s="15"/>
      <c r="AG287" s="15"/>
      <c r="AH287" s="15"/>
      <c r="AI287" s="15"/>
      <c r="AJ287" s="15"/>
      <c r="AK287" s="15"/>
      <c r="AL287" s="15"/>
      <c r="AM287" s="15"/>
      <c r="AP287" s="15"/>
      <c r="AQ287" s="15"/>
      <c r="AR287" s="15"/>
      <c r="AS287" s="15"/>
      <c r="AT287" s="15"/>
      <c r="AU287" s="15"/>
      <c r="AV287" s="15"/>
      <c r="AW287" s="15"/>
      <c r="AZ287" s="15"/>
      <c r="BA287" s="15"/>
      <c r="BB287" s="15"/>
      <c r="BC287" s="15"/>
      <c r="BD287" s="15"/>
      <c r="BE287" s="15"/>
      <c r="BF287" s="15"/>
      <c r="BG287" s="15"/>
      <c r="BJ287" s="15"/>
      <c r="BK287" s="15"/>
      <c r="BL287" s="15"/>
      <c r="BM287" s="15"/>
      <c r="BN287" s="15"/>
      <c r="BO287" s="15"/>
      <c r="BP287" s="15"/>
      <c r="BQ287" s="15"/>
      <c r="BT287" s="15"/>
      <c r="BU287" s="15"/>
      <c r="BV287" s="15"/>
      <c r="BW287" s="15"/>
      <c r="BX287" s="15"/>
      <c r="BY287" s="15"/>
      <c r="BZ287" s="15"/>
      <c r="CA287" s="15"/>
      <c r="CD287" s="15"/>
      <c r="CE287" s="15"/>
      <c r="CF287" s="15"/>
      <c r="CG287" s="15"/>
      <c r="CH287" s="15"/>
      <c r="CI287" s="15"/>
      <c r="CJ287" s="15"/>
      <c r="CK287" s="15"/>
      <c r="CN287" s="15"/>
      <c r="CO287" s="15"/>
      <c r="CP287" s="15"/>
      <c r="CQ287" s="15"/>
      <c r="CR287" s="15"/>
      <c r="CS287" s="15"/>
      <c r="CT287" s="15"/>
      <c r="CU287" s="15"/>
      <c r="CX287" s="15"/>
      <c r="CY287" s="15"/>
      <c r="CZ287" s="15"/>
      <c r="DA287" s="15"/>
      <c r="DB287" s="15"/>
      <c r="DC287" s="15"/>
      <c r="DD287" s="15"/>
      <c r="DE287" s="15"/>
      <c r="DH287" s="15"/>
      <c r="DI287" s="15"/>
      <c r="DJ287" s="15"/>
      <c r="DK287" s="15"/>
      <c r="DL287" s="15"/>
      <c r="DM287" s="15"/>
      <c r="DN287" s="15"/>
      <c r="DO287" s="15"/>
      <c r="DR287" s="15"/>
      <c r="DS287" s="15"/>
      <c r="DT287" s="15"/>
      <c r="DU287" s="15"/>
      <c r="DV287" s="15"/>
      <c r="DW287" s="15"/>
      <c r="DX287" s="15"/>
      <c r="DY287" s="15"/>
      <c r="EB287" s="15"/>
      <c r="EC287" s="15"/>
      <c r="ED287" s="15"/>
      <c r="EE287" s="15"/>
      <c r="EF287" s="15"/>
      <c r="EG287" s="15"/>
      <c r="EH287" s="15"/>
      <c r="EI287" s="15"/>
      <c r="EL287" s="15"/>
      <c r="EM287" s="15"/>
      <c r="EN287" s="15"/>
      <c r="EO287" s="15"/>
      <c r="EP287" s="15"/>
      <c r="EQ287" s="15"/>
      <c r="ER287" s="15"/>
      <c r="ES287" s="15"/>
      <c r="EV287" s="15"/>
      <c r="EW287" s="15"/>
      <c r="EX287" s="15"/>
      <c r="EY287" s="15"/>
      <c r="EZ287" s="15"/>
      <c r="FA287" s="15"/>
      <c r="FB287" s="15"/>
      <c r="FC287" s="15"/>
      <c r="FF287" s="15"/>
      <c r="FG287" s="15"/>
      <c r="FH287" s="15"/>
      <c r="FI287" s="15"/>
      <c r="FJ287" s="15"/>
      <c r="FK287" s="15"/>
      <c r="FL287" s="15"/>
      <c r="FM287" s="15"/>
      <c r="FP287" s="15"/>
      <c r="FQ287" s="15"/>
      <c r="FR287" s="15"/>
      <c r="FS287" s="15"/>
      <c r="FT287" s="15"/>
      <c r="FU287" s="15"/>
      <c r="FV287" s="15"/>
      <c r="FW287" s="15"/>
      <c r="FZ287" s="15"/>
      <c r="GA287" s="15"/>
      <c r="GB287" s="15"/>
      <c r="GC287" s="15"/>
      <c r="GD287" s="15"/>
      <c r="GE287" s="15"/>
      <c r="GF287" s="15"/>
      <c r="GG287" s="15"/>
      <c r="GJ287" s="15"/>
      <c r="GK287" s="15"/>
      <c r="GL287" s="15"/>
      <c r="GM287" s="15"/>
      <c r="GN287" s="15"/>
      <c r="GO287" s="15"/>
      <c r="GP287" s="15"/>
      <c r="GQ287" s="15"/>
      <c r="GT287" s="15"/>
      <c r="GU287" s="15"/>
      <c r="GV287" s="15"/>
      <c r="GW287" s="15"/>
      <c r="GX287" s="15"/>
      <c r="GY287" s="15"/>
      <c r="GZ287" s="15"/>
      <c r="HA287" s="15"/>
      <c r="HD287" s="15"/>
      <c r="HE287" s="15"/>
      <c r="HF287" s="15"/>
      <c r="HG287" s="15"/>
      <c r="HH287" s="15"/>
      <c r="HI287" s="15"/>
      <c r="HJ287" s="15"/>
      <c r="HK287" s="15"/>
      <c r="HN287" s="15"/>
      <c r="HO287" s="15"/>
      <c r="HP287" s="15"/>
      <c r="HQ287" s="15"/>
      <c r="HR287" s="15"/>
      <c r="HS287" s="15"/>
      <c r="HT287" s="15"/>
      <c r="HU287" s="15"/>
      <c r="HX287" s="15"/>
      <c r="HY287" s="15"/>
      <c r="HZ287" s="15"/>
      <c r="IA287" s="15"/>
      <c r="IB287" s="15"/>
      <c r="IC287" s="15"/>
      <c r="ID287" s="15"/>
      <c r="IE287" s="15"/>
      <c r="IH287" s="15"/>
      <c r="II287" s="15"/>
      <c r="IJ287" s="15"/>
      <c r="IK287" s="15"/>
      <c r="IL287" s="15"/>
      <c r="IM287" s="15"/>
      <c r="IN287" s="15"/>
      <c r="IO287" s="15"/>
      <c r="IR287" s="15"/>
      <c r="IS287" s="15"/>
      <c r="IT287" s="15"/>
      <c r="IU287" s="15"/>
      <c r="IV287" s="15"/>
      <c r="IW287" s="15"/>
      <c r="IX287" s="15"/>
      <c r="IY287" s="15"/>
      <c r="JB287" s="15"/>
      <c r="JC287" s="15"/>
      <c r="JD287" s="15"/>
      <c r="JE287" s="15"/>
      <c r="JF287" s="15"/>
      <c r="JG287" s="15"/>
      <c r="JH287" s="15"/>
      <c r="JI287" s="15"/>
      <c r="JL287" s="15"/>
      <c r="JM287" s="15"/>
      <c r="JN287" s="15"/>
      <c r="JO287" s="15"/>
      <c r="JP287" s="15"/>
      <c r="JQ287" s="15"/>
      <c r="JR287" s="15"/>
      <c r="JS287" s="15"/>
      <c r="JV287" s="15"/>
      <c r="JW287" s="15"/>
      <c r="JX287" s="15"/>
      <c r="JY287" s="15"/>
      <c r="JZ287" s="15"/>
      <c r="KA287" s="15"/>
      <c r="KB287" s="15"/>
      <c r="KC287" s="15"/>
      <c r="KF287" s="15"/>
      <c r="KG287" s="15"/>
      <c r="KH287" s="15"/>
      <c r="KI287" s="15"/>
      <c r="KJ287" s="15"/>
      <c r="KK287" s="15"/>
      <c r="KL287" s="15"/>
      <c r="KM287" s="15"/>
      <c r="KP287" s="15"/>
      <c r="KQ287" s="15"/>
      <c r="KR287" s="15"/>
      <c r="KS287" s="15"/>
      <c r="KT287" s="15"/>
      <c r="KU287" s="15"/>
      <c r="KV287" s="15"/>
      <c r="KW287" s="15"/>
      <c r="KZ287" s="15"/>
      <c r="LA287" s="15"/>
    </row>
    <row r="288" spans="4:313" x14ac:dyDescent="0.25">
      <c r="D288" s="15"/>
      <c r="E288" s="15"/>
      <c r="F288" s="15"/>
      <c r="G288" s="15"/>
      <c r="H288" s="15"/>
      <c r="I288" s="15"/>
      <c r="L288" s="15"/>
      <c r="M288" s="15"/>
      <c r="N288" s="15"/>
      <c r="O288" s="15"/>
      <c r="P288" s="15"/>
      <c r="Q288" s="15"/>
      <c r="R288" s="15"/>
      <c r="S288" s="15"/>
      <c r="V288" s="15"/>
      <c r="W288" s="15"/>
      <c r="X288" s="15"/>
      <c r="Y288" s="15"/>
      <c r="Z288" s="15"/>
      <c r="AA288" s="15"/>
      <c r="AB288" s="15"/>
      <c r="AC288" s="15"/>
      <c r="AF288" s="15"/>
      <c r="AG288" s="15"/>
      <c r="AH288" s="15"/>
      <c r="AI288" s="15"/>
      <c r="AJ288" s="15"/>
      <c r="AK288" s="15"/>
      <c r="AL288" s="15"/>
      <c r="AM288" s="15"/>
      <c r="AP288" s="15"/>
      <c r="AQ288" s="15"/>
      <c r="AR288" s="15"/>
      <c r="AS288" s="15"/>
      <c r="AT288" s="15"/>
      <c r="AU288" s="15"/>
      <c r="AV288" s="15"/>
      <c r="AW288" s="15"/>
      <c r="AZ288" s="15"/>
      <c r="BA288" s="15"/>
      <c r="BB288" s="15"/>
      <c r="BC288" s="15"/>
      <c r="BD288" s="15"/>
      <c r="BE288" s="15"/>
      <c r="BF288" s="15"/>
      <c r="BG288" s="15"/>
      <c r="BJ288" s="15"/>
      <c r="BK288" s="15"/>
      <c r="BL288" s="15"/>
      <c r="BM288" s="15"/>
      <c r="BN288" s="15"/>
      <c r="BO288" s="15"/>
      <c r="BP288" s="15"/>
      <c r="BQ288" s="15"/>
      <c r="BT288" s="15"/>
      <c r="BU288" s="15"/>
      <c r="BV288" s="15"/>
      <c r="BW288" s="15"/>
      <c r="BX288" s="15"/>
      <c r="BY288" s="15"/>
      <c r="BZ288" s="15"/>
      <c r="CA288" s="15"/>
      <c r="CD288" s="15"/>
      <c r="CE288" s="15"/>
      <c r="CF288" s="15"/>
      <c r="CG288" s="15"/>
      <c r="CH288" s="15"/>
      <c r="CI288" s="15"/>
      <c r="CJ288" s="15"/>
      <c r="CK288" s="15"/>
      <c r="CN288" s="15"/>
      <c r="CO288" s="15"/>
      <c r="CP288" s="15"/>
      <c r="CQ288" s="15"/>
      <c r="CR288" s="15"/>
      <c r="CS288" s="15"/>
      <c r="CT288" s="15"/>
      <c r="CU288" s="15"/>
      <c r="CX288" s="15"/>
      <c r="CY288" s="15"/>
      <c r="CZ288" s="15"/>
      <c r="DA288" s="15"/>
      <c r="DB288" s="15"/>
      <c r="DC288" s="15"/>
      <c r="DD288" s="15"/>
      <c r="DE288" s="15"/>
      <c r="DH288" s="15"/>
      <c r="DI288" s="15"/>
      <c r="DJ288" s="15"/>
      <c r="DK288" s="15"/>
      <c r="DL288" s="15"/>
      <c r="DM288" s="15"/>
      <c r="DN288" s="15"/>
      <c r="DO288" s="15"/>
      <c r="DR288" s="15"/>
      <c r="DS288" s="15"/>
      <c r="DT288" s="15"/>
      <c r="DU288" s="15"/>
      <c r="DV288" s="15"/>
      <c r="DW288" s="15"/>
      <c r="DX288" s="15"/>
      <c r="DY288" s="15"/>
      <c r="EB288" s="15"/>
      <c r="EC288" s="15"/>
      <c r="ED288" s="15"/>
      <c r="EE288" s="15"/>
      <c r="EF288" s="15"/>
      <c r="EG288" s="15"/>
      <c r="EH288" s="15"/>
      <c r="EI288" s="15"/>
      <c r="EL288" s="15"/>
      <c r="EM288" s="15"/>
      <c r="EN288" s="15"/>
      <c r="EO288" s="15"/>
      <c r="EP288" s="15"/>
      <c r="EQ288" s="15"/>
      <c r="ER288" s="15"/>
      <c r="ES288" s="15"/>
      <c r="EV288" s="15"/>
      <c r="EW288" s="15"/>
      <c r="EX288" s="15"/>
      <c r="EY288" s="15"/>
      <c r="EZ288" s="15"/>
      <c r="FA288" s="15"/>
      <c r="FB288" s="15"/>
      <c r="FC288" s="15"/>
      <c r="FF288" s="15"/>
      <c r="FG288" s="15"/>
      <c r="FH288" s="15"/>
      <c r="FI288" s="15"/>
      <c r="FJ288" s="15"/>
      <c r="FK288" s="15"/>
      <c r="FL288" s="15"/>
      <c r="FM288" s="15"/>
      <c r="FP288" s="15"/>
      <c r="FQ288" s="15"/>
      <c r="FR288" s="15"/>
      <c r="FS288" s="15"/>
      <c r="FT288" s="15"/>
      <c r="FU288" s="15"/>
      <c r="FV288" s="15"/>
      <c r="FW288" s="15"/>
      <c r="FZ288" s="15"/>
      <c r="GA288" s="15"/>
      <c r="GB288" s="15"/>
      <c r="GC288" s="15"/>
      <c r="GD288" s="15"/>
      <c r="GE288" s="15"/>
      <c r="GF288" s="15"/>
      <c r="GG288" s="15"/>
      <c r="GJ288" s="15"/>
      <c r="GK288" s="15"/>
      <c r="GL288" s="15"/>
      <c r="GM288" s="15"/>
      <c r="GN288" s="15"/>
      <c r="GO288" s="15"/>
      <c r="GP288" s="15"/>
      <c r="GQ288" s="15"/>
      <c r="GT288" s="15"/>
      <c r="GU288" s="15"/>
      <c r="GV288" s="15"/>
      <c r="GW288" s="15"/>
      <c r="GX288" s="15"/>
      <c r="GY288" s="15"/>
      <c r="GZ288" s="15"/>
      <c r="HA288" s="15"/>
      <c r="HD288" s="15"/>
      <c r="HE288" s="15"/>
      <c r="HF288" s="15"/>
      <c r="HG288" s="15"/>
      <c r="HH288" s="15"/>
      <c r="HI288" s="15"/>
      <c r="HJ288" s="15"/>
      <c r="HK288" s="15"/>
      <c r="HN288" s="15"/>
      <c r="HO288" s="15"/>
      <c r="HP288" s="15"/>
      <c r="HQ288" s="15"/>
      <c r="HR288" s="15"/>
      <c r="HS288" s="15"/>
      <c r="HT288" s="15"/>
      <c r="HU288" s="15"/>
      <c r="HX288" s="15"/>
      <c r="HY288" s="15"/>
      <c r="HZ288" s="15"/>
      <c r="IA288" s="15"/>
      <c r="IB288" s="15"/>
      <c r="IC288" s="15"/>
      <c r="ID288" s="15"/>
      <c r="IE288" s="15"/>
      <c r="IH288" s="15"/>
      <c r="II288" s="15"/>
      <c r="IJ288" s="15"/>
      <c r="IK288" s="15"/>
      <c r="IL288" s="15"/>
      <c r="IM288" s="15"/>
      <c r="IN288" s="15"/>
      <c r="IO288" s="15"/>
      <c r="IR288" s="15"/>
      <c r="IS288" s="15"/>
      <c r="IT288" s="15"/>
      <c r="IU288" s="15"/>
      <c r="IV288" s="15"/>
      <c r="IW288" s="15"/>
      <c r="IX288" s="15"/>
      <c r="IY288" s="15"/>
      <c r="JB288" s="15"/>
      <c r="JC288" s="15"/>
      <c r="JD288" s="15"/>
      <c r="JE288" s="15"/>
      <c r="JF288" s="15"/>
      <c r="JG288" s="15"/>
      <c r="JH288" s="15"/>
      <c r="JI288" s="15"/>
      <c r="JL288" s="15"/>
      <c r="JM288" s="15"/>
      <c r="JN288" s="15"/>
      <c r="JO288" s="15"/>
      <c r="JP288" s="15"/>
      <c r="JQ288" s="15"/>
      <c r="JR288" s="15"/>
      <c r="JS288" s="15"/>
      <c r="JV288" s="15"/>
      <c r="JW288" s="15"/>
      <c r="JX288" s="15"/>
      <c r="JY288" s="15"/>
      <c r="JZ288" s="15"/>
      <c r="KA288" s="15"/>
      <c r="KB288" s="15"/>
      <c r="KC288" s="15"/>
      <c r="KF288" s="15"/>
      <c r="KG288" s="15"/>
      <c r="KH288" s="15"/>
      <c r="KI288" s="15"/>
      <c r="KJ288" s="15"/>
      <c r="KK288" s="15"/>
      <c r="KL288" s="15"/>
      <c r="KM288" s="15"/>
      <c r="KP288" s="15"/>
      <c r="KQ288" s="15"/>
      <c r="KR288" s="15"/>
      <c r="KS288" s="15"/>
      <c r="KT288" s="15"/>
      <c r="KU288" s="15"/>
      <c r="KV288" s="15"/>
      <c r="KW288" s="15"/>
      <c r="KZ288" s="15"/>
      <c r="LA288" s="15"/>
    </row>
    <row r="289" spans="4:313" x14ac:dyDescent="0.25">
      <c r="D289" s="15"/>
      <c r="E289" s="15"/>
      <c r="F289" s="15"/>
      <c r="G289" s="15"/>
      <c r="H289" s="15"/>
      <c r="I289" s="15"/>
      <c r="L289" s="15"/>
      <c r="M289" s="15"/>
      <c r="N289" s="15"/>
      <c r="O289" s="15"/>
      <c r="P289" s="15"/>
      <c r="Q289" s="15"/>
      <c r="R289" s="15"/>
      <c r="S289" s="15"/>
      <c r="V289" s="15"/>
      <c r="W289" s="15"/>
      <c r="X289" s="15"/>
      <c r="Y289" s="15"/>
      <c r="Z289" s="15"/>
      <c r="AA289" s="15"/>
      <c r="AB289" s="15"/>
      <c r="AC289" s="15"/>
      <c r="AF289" s="15"/>
      <c r="AG289" s="15"/>
      <c r="AH289" s="15"/>
      <c r="AI289" s="15"/>
      <c r="AJ289" s="15"/>
      <c r="AK289" s="15"/>
      <c r="AL289" s="15"/>
      <c r="AM289" s="15"/>
      <c r="AP289" s="15"/>
      <c r="AQ289" s="15"/>
      <c r="AR289" s="15"/>
      <c r="AS289" s="15"/>
      <c r="AT289" s="15"/>
      <c r="AU289" s="15"/>
      <c r="AV289" s="15"/>
      <c r="AW289" s="15"/>
      <c r="AZ289" s="15"/>
      <c r="BA289" s="15"/>
      <c r="BB289" s="15"/>
      <c r="BC289" s="15"/>
      <c r="BD289" s="15"/>
      <c r="BE289" s="15"/>
      <c r="BF289" s="15"/>
      <c r="BG289" s="15"/>
      <c r="BJ289" s="15"/>
      <c r="BK289" s="15"/>
      <c r="BL289" s="15"/>
      <c r="BM289" s="15"/>
      <c r="BN289" s="15"/>
      <c r="BO289" s="15"/>
      <c r="BP289" s="15"/>
      <c r="BQ289" s="15"/>
      <c r="BT289" s="15"/>
      <c r="BU289" s="15"/>
      <c r="BV289" s="15"/>
      <c r="BW289" s="15"/>
      <c r="BX289" s="15"/>
      <c r="BY289" s="15"/>
      <c r="BZ289" s="15"/>
      <c r="CA289" s="15"/>
      <c r="CD289" s="15"/>
      <c r="CE289" s="15"/>
      <c r="CF289" s="15"/>
      <c r="CG289" s="15"/>
      <c r="CH289" s="15"/>
      <c r="CI289" s="15"/>
      <c r="CJ289" s="15"/>
      <c r="CK289" s="15"/>
      <c r="CN289" s="15"/>
      <c r="CO289" s="15"/>
      <c r="CP289" s="15"/>
      <c r="CQ289" s="15"/>
      <c r="CR289" s="15"/>
      <c r="CS289" s="15"/>
      <c r="CT289" s="15"/>
      <c r="CU289" s="15"/>
      <c r="CX289" s="15"/>
      <c r="CY289" s="15"/>
      <c r="CZ289" s="15"/>
      <c r="DA289" s="15"/>
      <c r="DB289" s="15"/>
      <c r="DC289" s="15"/>
      <c r="DD289" s="15"/>
      <c r="DE289" s="15"/>
      <c r="DH289" s="15"/>
      <c r="DI289" s="15"/>
      <c r="DJ289" s="15"/>
      <c r="DK289" s="15"/>
      <c r="DL289" s="15"/>
      <c r="DM289" s="15"/>
      <c r="DN289" s="15"/>
      <c r="DO289" s="15"/>
      <c r="DR289" s="15"/>
      <c r="DS289" s="15"/>
      <c r="DT289" s="15"/>
      <c r="DU289" s="15"/>
      <c r="DV289" s="15"/>
      <c r="DW289" s="15"/>
      <c r="DX289" s="15"/>
      <c r="DY289" s="15"/>
      <c r="EB289" s="15"/>
      <c r="EC289" s="15"/>
      <c r="ED289" s="15"/>
      <c r="EE289" s="15"/>
      <c r="EF289" s="15"/>
      <c r="EG289" s="15"/>
      <c r="EH289" s="15"/>
      <c r="EI289" s="15"/>
      <c r="EL289" s="15"/>
      <c r="EM289" s="15"/>
      <c r="EN289" s="15"/>
      <c r="EO289" s="15"/>
      <c r="EP289" s="15"/>
      <c r="EQ289" s="15"/>
      <c r="ER289" s="15"/>
      <c r="ES289" s="15"/>
      <c r="EV289" s="15"/>
      <c r="EW289" s="15"/>
      <c r="EX289" s="15"/>
      <c r="EY289" s="15"/>
      <c r="EZ289" s="15"/>
      <c r="FA289" s="15"/>
      <c r="FB289" s="15"/>
      <c r="FC289" s="15"/>
      <c r="FF289" s="15"/>
      <c r="FG289" s="15"/>
      <c r="FH289" s="15"/>
      <c r="FI289" s="15"/>
      <c r="FJ289" s="15"/>
      <c r="FK289" s="15"/>
      <c r="FL289" s="15"/>
      <c r="FM289" s="15"/>
      <c r="FP289" s="15"/>
      <c r="FQ289" s="15"/>
      <c r="FR289" s="15"/>
      <c r="FS289" s="15"/>
      <c r="FT289" s="15"/>
      <c r="FU289" s="15"/>
      <c r="FV289" s="15"/>
      <c r="FW289" s="15"/>
      <c r="FZ289" s="15"/>
      <c r="GA289" s="15"/>
      <c r="GB289" s="15"/>
      <c r="GC289" s="15"/>
      <c r="GD289" s="15"/>
      <c r="GE289" s="15"/>
      <c r="GF289" s="15"/>
      <c r="GG289" s="15"/>
      <c r="GJ289" s="15"/>
      <c r="GK289" s="15"/>
      <c r="GL289" s="15"/>
      <c r="GM289" s="15"/>
      <c r="GN289" s="15"/>
      <c r="GO289" s="15"/>
      <c r="GP289" s="15"/>
      <c r="GQ289" s="15"/>
      <c r="GT289" s="15"/>
      <c r="GU289" s="15"/>
      <c r="GV289" s="15"/>
      <c r="GW289" s="15"/>
      <c r="GX289" s="15"/>
      <c r="GY289" s="15"/>
      <c r="GZ289" s="15"/>
      <c r="HA289" s="15"/>
      <c r="HD289" s="15"/>
      <c r="HE289" s="15"/>
      <c r="HF289" s="15"/>
      <c r="HG289" s="15"/>
      <c r="HH289" s="15"/>
      <c r="HI289" s="15"/>
      <c r="HJ289" s="15"/>
      <c r="HK289" s="15"/>
      <c r="HN289" s="15"/>
      <c r="HO289" s="15"/>
      <c r="HP289" s="15"/>
      <c r="HQ289" s="15"/>
      <c r="HR289" s="15"/>
      <c r="HS289" s="15"/>
      <c r="HT289" s="15"/>
      <c r="HU289" s="15"/>
      <c r="HX289" s="15"/>
      <c r="HY289" s="15"/>
      <c r="HZ289" s="15"/>
      <c r="IA289" s="15"/>
      <c r="IB289" s="15"/>
      <c r="IC289" s="15"/>
      <c r="ID289" s="15"/>
      <c r="IE289" s="15"/>
      <c r="IH289" s="15"/>
      <c r="II289" s="15"/>
      <c r="IJ289" s="15"/>
      <c r="IK289" s="15"/>
      <c r="IL289" s="15"/>
      <c r="IM289" s="15"/>
      <c r="IN289" s="15"/>
      <c r="IO289" s="15"/>
      <c r="IR289" s="15"/>
      <c r="IS289" s="15"/>
      <c r="IT289" s="15"/>
      <c r="IU289" s="15"/>
      <c r="IV289" s="15"/>
      <c r="IW289" s="15"/>
      <c r="IX289" s="15"/>
      <c r="IY289" s="15"/>
      <c r="JB289" s="15"/>
      <c r="JC289" s="15"/>
      <c r="JD289" s="15"/>
      <c r="JE289" s="15"/>
      <c r="JF289" s="15"/>
      <c r="JG289" s="15"/>
      <c r="JH289" s="15"/>
      <c r="JI289" s="15"/>
      <c r="JL289" s="15"/>
      <c r="JM289" s="15"/>
      <c r="JN289" s="15"/>
      <c r="JO289" s="15"/>
      <c r="JP289" s="15"/>
      <c r="JQ289" s="15"/>
      <c r="JR289" s="15"/>
      <c r="JS289" s="15"/>
      <c r="JV289" s="15"/>
      <c r="JW289" s="15"/>
      <c r="JX289" s="15"/>
      <c r="JY289" s="15"/>
      <c r="JZ289" s="15"/>
      <c r="KA289" s="15"/>
      <c r="KB289" s="15"/>
      <c r="KC289" s="15"/>
      <c r="KF289" s="15"/>
      <c r="KG289" s="15"/>
      <c r="KH289" s="15"/>
      <c r="KI289" s="15"/>
      <c r="KJ289" s="15"/>
      <c r="KK289" s="15"/>
      <c r="KL289" s="15"/>
      <c r="KM289" s="15"/>
      <c r="KP289" s="15"/>
      <c r="KQ289" s="15"/>
      <c r="KR289" s="15"/>
      <c r="KS289" s="15"/>
      <c r="KT289" s="15"/>
      <c r="KU289" s="15"/>
      <c r="KV289" s="15"/>
      <c r="KW289" s="15"/>
      <c r="KZ289" s="15"/>
      <c r="LA289" s="15"/>
    </row>
    <row r="290" spans="4:313" x14ac:dyDescent="0.25">
      <c r="D290" s="15"/>
      <c r="E290" s="15"/>
      <c r="F290" s="15"/>
      <c r="G290" s="15"/>
      <c r="H290" s="15"/>
      <c r="I290" s="15"/>
      <c r="L290" s="15"/>
      <c r="M290" s="15"/>
      <c r="N290" s="15"/>
      <c r="O290" s="15"/>
      <c r="P290" s="15"/>
      <c r="Q290" s="15"/>
      <c r="R290" s="15"/>
      <c r="S290" s="15"/>
      <c r="V290" s="15"/>
      <c r="W290" s="15"/>
      <c r="X290" s="15"/>
      <c r="Y290" s="15"/>
      <c r="Z290" s="15"/>
      <c r="AA290" s="15"/>
      <c r="AB290" s="15"/>
      <c r="AC290" s="15"/>
      <c r="AF290" s="15"/>
      <c r="AG290" s="15"/>
      <c r="AH290" s="15"/>
      <c r="AI290" s="15"/>
      <c r="AJ290" s="15"/>
      <c r="AK290" s="15"/>
      <c r="AL290" s="15"/>
      <c r="AM290" s="15"/>
      <c r="AP290" s="15"/>
      <c r="AQ290" s="15"/>
      <c r="AR290" s="15"/>
      <c r="AS290" s="15"/>
      <c r="AT290" s="15"/>
      <c r="AU290" s="15"/>
      <c r="AV290" s="15"/>
      <c r="AW290" s="15"/>
      <c r="AZ290" s="15"/>
      <c r="BA290" s="15"/>
      <c r="BB290" s="15"/>
      <c r="BC290" s="15"/>
      <c r="BD290" s="15"/>
      <c r="BE290" s="15"/>
      <c r="BF290" s="15"/>
      <c r="BG290" s="15"/>
      <c r="BJ290" s="15"/>
      <c r="BK290" s="15"/>
      <c r="BL290" s="15"/>
      <c r="BM290" s="15"/>
      <c r="BN290" s="15"/>
      <c r="BO290" s="15"/>
      <c r="BP290" s="15"/>
      <c r="BQ290" s="15"/>
      <c r="BT290" s="15"/>
      <c r="BU290" s="15"/>
      <c r="BV290" s="15"/>
      <c r="BW290" s="15"/>
      <c r="BX290" s="15"/>
      <c r="BY290" s="15"/>
      <c r="BZ290" s="15"/>
      <c r="CA290" s="15"/>
      <c r="CD290" s="15"/>
      <c r="CE290" s="15"/>
      <c r="CF290" s="15"/>
      <c r="CG290" s="15"/>
      <c r="CH290" s="15"/>
      <c r="CI290" s="15"/>
      <c r="CJ290" s="15"/>
      <c r="CK290" s="15"/>
      <c r="CN290" s="15"/>
      <c r="CO290" s="15"/>
      <c r="CP290" s="15"/>
      <c r="CQ290" s="15"/>
      <c r="CR290" s="15"/>
      <c r="CS290" s="15"/>
      <c r="CT290" s="15"/>
      <c r="CU290" s="15"/>
      <c r="CX290" s="15"/>
      <c r="CY290" s="15"/>
      <c r="CZ290" s="15"/>
      <c r="DA290" s="15"/>
      <c r="DB290" s="15"/>
      <c r="DC290" s="15"/>
      <c r="DD290" s="15"/>
      <c r="DE290" s="15"/>
      <c r="DH290" s="15"/>
      <c r="DI290" s="15"/>
      <c r="DJ290" s="15"/>
      <c r="DK290" s="15"/>
      <c r="DL290" s="15"/>
      <c r="DM290" s="15"/>
      <c r="DN290" s="15"/>
      <c r="DO290" s="15"/>
      <c r="DR290" s="15"/>
      <c r="DS290" s="15"/>
      <c r="DT290" s="15"/>
      <c r="DU290" s="15"/>
      <c r="DV290" s="15"/>
      <c r="DW290" s="15"/>
      <c r="DX290" s="15"/>
      <c r="DY290" s="15"/>
      <c r="EB290" s="15"/>
      <c r="EC290" s="15"/>
      <c r="ED290" s="15"/>
      <c r="EE290" s="15"/>
      <c r="EF290" s="15"/>
      <c r="EG290" s="15"/>
      <c r="EH290" s="15"/>
      <c r="EI290" s="15"/>
      <c r="EL290" s="15"/>
      <c r="EM290" s="15"/>
      <c r="EN290" s="15"/>
      <c r="EO290" s="15"/>
      <c r="EP290" s="15"/>
      <c r="EQ290" s="15"/>
      <c r="ER290" s="15"/>
      <c r="ES290" s="15"/>
      <c r="EV290" s="15"/>
      <c r="EW290" s="15"/>
      <c r="EX290" s="15"/>
      <c r="EY290" s="15"/>
      <c r="EZ290" s="15"/>
      <c r="FA290" s="15"/>
      <c r="FB290" s="15"/>
      <c r="FC290" s="15"/>
      <c r="FF290" s="15"/>
      <c r="FG290" s="15"/>
      <c r="FH290" s="15"/>
      <c r="FI290" s="15"/>
      <c r="FJ290" s="15"/>
      <c r="FK290" s="15"/>
      <c r="FL290" s="15"/>
      <c r="FM290" s="15"/>
      <c r="FP290" s="15"/>
      <c r="FQ290" s="15"/>
      <c r="FR290" s="15"/>
      <c r="FS290" s="15"/>
      <c r="FT290" s="15"/>
      <c r="FU290" s="15"/>
      <c r="FV290" s="15"/>
      <c r="FW290" s="15"/>
      <c r="FZ290" s="15"/>
      <c r="GA290" s="15"/>
      <c r="GB290" s="15"/>
      <c r="GC290" s="15"/>
      <c r="GD290" s="15"/>
      <c r="GE290" s="15"/>
      <c r="GF290" s="15"/>
      <c r="GG290" s="15"/>
      <c r="GJ290" s="15"/>
      <c r="GK290" s="15"/>
      <c r="GL290" s="15"/>
      <c r="GM290" s="15"/>
      <c r="GN290" s="15"/>
      <c r="GO290" s="15"/>
      <c r="GP290" s="15"/>
      <c r="GQ290" s="15"/>
      <c r="GT290" s="15"/>
      <c r="GU290" s="15"/>
      <c r="GV290" s="15"/>
      <c r="GW290" s="15"/>
      <c r="GX290" s="15"/>
      <c r="GY290" s="15"/>
      <c r="GZ290" s="15"/>
      <c r="HA290" s="15"/>
      <c r="HD290" s="15"/>
      <c r="HE290" s="15"/>
      <c r="HF290" s="15"/>
      <c r="HG290" s="15"/>
      <c r="HH290" s="15"/>
      <c r="HI290" s="15"/>
      <c r="HJ290" s="15"/>
      <c r="HK290" s="15"/>
      <c r="HN290" s="15"/>
      <c r="HO290" s="15"/>
      <c r="HP290" s="15"/>
      <c r="HQ290" s="15"/>
      <c r="HR290" s="15"/>
      <c r="HS290" s="15"/>
      <c r="HT290" s="15"/>
      <c r="HU290" s="15"/>
      <c r="HX290" s="15"/>
      <c r="HY290" s="15"/>
      <c r="HZ290" s="15"/>
      <c r="IA290" s="15"/>
      <c r="IB290" s="15"/>
      <c r="IC290" s="15"/>
      <c r="ID290" s="15"/>
      <c r="IE290" s="15"/>
      <c r="IH290" s="15"/>
      <c r="II290" s="15"/>
      <c r="IJ290" s="15"/>
      <c r="IK290" s="15"/>
      <c r="IL290" s="15"/>
      <c r="IM290" s="15"/>
      <c r="IN290" s="15"/>
      <c r="IO290" s="15"/>
      <c r="IR290" s="15"/>
      <c r="IS290" s="15"/>
      <c r="IT290" s="15"/>
      <c r="IU290" s="15"/>
      <c r="IV290" s="15"/>
      <c r="IW290" s="15"/>
      <c r="IX290" s="15"/>
      <c r="IY290" s="15"/>
      <c r="JB290" s="15"/>
      <c r="JC290" s="15"/>
      <c r="JD290" s="15"/>
      <c r="JE290" s="15"/>
      <c r="JF290" s="15"/>
      <c r="JG290" s="15"/>
      <c r="JH290" s="15"/>
      <c r="JI290" s="15"/>
      <c r="JL290" s="15"/>
      <c r="JM290" s="15"/>
      <c r="JN290" s="15"/>
      <c r="JO290" s="15"/>
      <c r="JP290" s="15"/>
      <c r="JQ290" s="15"/>
      <c r="JR290" s="15"/>
      <c r="JS290" s="15"/>
      <c r="JV290" s="15"/>
      <c r="JW290" s="15"/>
      <c r="JX290" s="15"/>
      <c r="JY290" s="15"/>
      <c r="JZ290" s="15"/>
      <c r="KA290" s="15"/>
      <c r="KB290" s="15"/>
      <c r="KC290" s="15"/>
      <c r="KF290" s="15"/>
      <c r="KG290" s="15"/>
      <c r="KH290" s="15"/>
      <c r="KI290" s="15"/>
      <c r="KJ290" s="15"/>
      <c r="KK290" s="15"/>
      <c r="KL290" s="15"/>
      <c r="KM290" s="15"/>
      <c r="KP290" s="15"/>
      <c r="KQ290" s="15"/>
      <c r="KR290" s="15"/>
      <c r="KS290" s="15"/>
      <c r="KT290" s="15"/>
      <c r="KU290" s="15"/>
      <c r="KV290" s="15"/>
      <c r="KW290" s="15"/>
      <c r="KZ290" s="15"/>
      <c r="LA290" s="15"/>
    </row>
    <row r="291" spans="4:313" x14ac:dyDescent="0.25">
      <c r="D291" s="15"/>
      <c r="E291" s="15"/>
      <c r="F291" s="15"/>
      <c r="G291" s="15"/>
      <c r="H291" s="15"/>
      <c r="I291" s="15"/>
      <c r="L291" s="15"/>
      <c r="M291" s="15"/>
      <c r="N291" s="15"/>
      <c r="O291" s="15"/>
      <c r="P291" s="15"/>
      <c r="Q291" s="15"/>
      <c r="R291" s="15"/>
      <c r="S291" s="15"/>
      <c r="V291" s="15"/>
      <c r="W291" s="15"/>
      <c r="X291" s="15"/>
      <c r="Y291" s="15"/>
      <c r="Z291" s="15"/>
      <c r="AA291" s="15"/>
      <c r="AB291" s="15"/>
      <c r="AC291" s="15"/>
      <c r="AF291" s="15"/>
      <c r="AG291" s="15"/>
      <c r="AH291" s="15"/>
      <c r="AI291" s="15"/>
      <c r="AJ291" s="15"/>
      <c r="AK291" s="15"/>
      <c r="AL291" s="15"/>
      <c r="AM291" s="15"/>
      <c r="AP291" s="15"/>
      <c r="AQ291" s="15"/>
      <c r="AR291" s="15"/>
      <c r="AS291" s="15"/>
      <c r="AT291" s="15"/>
      <c r="AU291" s="15"/>
      <c r="AV291" s="15"/>
      <c r="AW291" s="15"/>
      <c r="AZ291" s="15"/>
      <c r="BA291" s="15"/>
      <c r="BB291" s="15"/>
      <c r="BC291" s="15"/>
      <c r="BD291" s="15"/>
      <c r="BE291" s="15"/>
      <c r="BF291" s="15"/>
      <c r="BG291" s="15"/>
      <c r="BJ291" s="15"/>
      <c r="BK291" s="15"/>
      <c r="BL291" s="15"/>
      <c r="BM291" s="15"/>
      <c r="BN291" s="15"/>
      <c r="BO291" s="15"/>
      <c r="BP291" s="15"/>
      <c r="BQ291" s="15"/>
      <c r="BT291" s="15"/>
      <c r="BU291" s="15"/>
      <c r="BV291" s="15"/>
      <c r="BW291" s="15"/>
      <c r="BX291" s="15"/>
      <c r="BY291" s="15"/>
      <c r="BZ291" s="15"/>
      <c r="CA291" s="15"/>
      <c r="CD291" s="15"/>
      <c r="CE291" s="15"/>
      <c r="CF291" s="15"/>
      <c r="CG291" s="15"/>
      <c r="CH291" s="15"/>
      <c r="CI291" s="15"/>
      <c r="CJ291" s="15"/>
      <c r="CK291" s="15"/>
      <c r="CN291" s="15"/>
      <c r="CO291" s="15"/>
      <c r="CP291" s="15"/>
      <c r="CQ291" s="15"/>
      <c r="CR291" s="15"/>
      <c r="CS291" s="15"/>
      <c r="CT291" s="15"/>
      <c r="CU291" s="15"/>
      <c r="CX291" s="15"/>
      <c r="CY291" s="15"/>
      <c r="CZ291" s="15"/>
      <c r="DA291" s="15"/>
      <c r="DB291" s="15"/>
      <c r="DC291" s="15"/>
      <c r="DD291" s="15"/>
      <c r="DE291" s="15"/>
      <c r="DH291" s="15"/>
      <c r="DI291" s="15"/>
      <c r="DJ291" s="15"/>
      <c r="DK291" s="15"/>
      <c r="DL291" s="15"/>
      <c r="DM291" s="15"/>
      <c r="DN291" s="15"/>
      <c r="DO291" s="15"/>
      <c r="DR291" s="15"/>
      <c r="DS291" s="15"/>
      <c r="DT291" s="15"/>
      <c r="DU291" s="15"/>
      <c r="DV291" s="15"/>
      <c r="DW291" s="15"/>
      <c r="DX291" s="15"/>
      <c r="DY291" s="15"/>
      <c r="EB291" s="15"/>
      <c r="EC291" s="15"/>
      <c r="ED291" s="15"/>
      <c r="EE291" s="15"/>
      <c r="EF291" s="15"/>
      <c r="EG291" s="15"/>
      <c r="EH291" s="15"/>
      <c r="EI291" s="15"/>
      <c r="EL291" s="15"/>
      <c r="EM291" s="15"/>
      <c r="EN291" s="15"/>
      <c r="EO291" s="15"/>
      <c r="EP291" s="15"/>
      <c r="EQ291" s="15"/>
      <c r="ER291" s="15"/>
      <c r="ES291" s="15"/>
      <c r="EV291" s="15"/>
      <c r="EW291" s="15"/>
      <c r="EX291" s="15"/>
      <c r="EY291" s="15"/>
      <c r="EZ291" s="15"/>
      <c r="FA291" s="15"/>
      <c r="FB291" s="15"/>
      <c r="FC291" s="15"/>
      <c r="FF291" s="15"/>
      <c r="FG291" s="15"/>
      <c r="FH291" s="15"/>
      <c r="FI291" s="15"/>
      <c r="FJ291" s="15"/>
      <c r="FK291" s="15"/>
      <c r="FL291" s="15"/>
      <c r="FM291" s="15"/>
      <c r="FP291" s="15"/>
      <c r="FQ291" s="15"/>
      <c r="FR291" s="15"/>
      <c r="FS291" s="15"/>
      <c r="FT291" s="15"/>
      <c r="FU291" s="15"/>
      <c r="FV291" s="15"/>
      <c r="FW291" s="15"/>
      <c r="FZ291" s="15"/>
      <c r="GA291" s="15"/>
      <c r="GB291" s="15"/>
      <c r="GC291" s="15"/>
      <c r="GD291" s="15"/>
      <c r="GE291" s="15"/>
      <c r="GF291" s="15"/>
      <c r="GG291" s="15"/>
      <c r="GJ291" s="15"/>
      <c r="GK291" s="15"/>
      <c r="GL291" s="15"/>
      <c r="GM291" s="15"/>
      <c r="GN291" s="15"/>
      <c r="GO291" s="15"/>
      <c r="GP291" s="15"/>
      <c r="GQ291" s="15"/>
      <c r="GT291" s="15"/>
      <c r="GU291" s="15"/>
      <c r="GV291" s="15"/>
      <c r="GW291" s="15"/>
      <c r="GX291" s="15"/>
      <c r="GY291" s="15"/>
      <c r="GZ291" s="15"/>
      <c r="HA291" s="15"/>
      <c r="HD291" s="15"/>
      <c r="HE291" s="15"/>
      <c r="HF291" s="15"/>
      <c r="HG291" s="15"/>
      <c r="HH291" s="15"/>
      <c r="HI291" s="15"/>
      <c r="HJ291" s="15"/>
      <c r="HK291" s="15"/>
      <c r="HN291" s="15"/>
      <c r="HO291" s="15"/>
      <c r="HP291" s="15"/>
      <c r="HQ291" s="15"/>
      <c r="HR291" s="15"/>
      <c r="HS291" s="15"/>
      <c r="HT291" s="15"/>
      <c r="HU291" s="15"/>
      <c r="HX291" s="15"/>
      <c r="HY291" s="15"/>
      <c r="HZ291" s="15"/>
      <c r="IA291" s="15"/>
      <c r="IB291" s="15"/>
      <c r="IC291" s="15"/>
      <c r="ID291" s="15"/>
      <c r="IE291" s="15"/>
      <c r="IH291" s="15"/>
      <c r="II291" s="15"/>
      <c r="IJ291" s="15"/>
      <c r="IK291" s="15"/>
      <c r="IL291" s="15"/>
      <c r="IM291" s="15"/>
      <c r="IN291" s="15"/>
      <c r="IO291" s="15"/>
      <c r="IR291" s="15"/>
      <c r="IS291" s="15"/>
      <c r="IT291" s="15"/>
      <c r="IU291" s="15"/>
      <c r="IV291" s="15"/>
      <c r="IW291" s="15"/>
      <c r="IX291" s="15"/>
      <c r="IY291" s="15"/>
      <c r="JB291" s="15"/>
      <c r="JC291" s="15"/>
      <c r="JD291" s="15"/>
      <c r="JE291" s="15"/>
      <c r="JF291" s="15"/>
      <c r="JG291" s="15"/>
      <c r="JH291" s="15"/>
      <c r="JI291" s="15"/>
      <c r="JL291" s="15"/>
      <c r="JM291" s="15"/>
      <c r="JN291" s="15"/>
      <c r="JO291" s="15"/>
      <c r="JP291" s="15"/>
      <c r="JQ291" s="15"/>
      <c r="JR291" s="15"/>
      <c r="JS291" s="15"/>
      <c r="JV291" s="15"/>
      <c r="JW291" s="15"/>
      <c r="JX291" s="15"/>
      <c r="JY291" s="15"/>
      <c r="JZ291" s="15"/>
      <c r="KA291" s="15"/>
      <c r="KB291" s="15"/>
      <c r="KC291" s="15"/>
      <c r="KF291" s="15"/>
      <c r="KG291" s="15"/>
      <c r="KH291" s="15"/>
      <c r="KI291" s="15"/>
      <c r="KJ291" s="15"/>
      <c r="KK291" s="15"/>
      <c r="KL291" s="15"/>
      <c r="KM291" s="15"/>
      <c r="KP291" s="15"/>
      <c r="KQ291" s="15"/>
      <c r="KR291" s="15"/>
      <c r="KS291" s="15"/>
      <c r="KT291" s="15"/>
      <c r="KU291" s="15"/>
      <c r="KV291" s="15"/>
      <c r="KW291" s="15"/>
      <c r="KZ291" s="15"/>
      <c r="LA291" s="15"/>
    </row>
    <row r="292" spans="4:313" x14ac:dyDescent="0.25">
      <c r="D292" s="15"/>
      <c r="E292" s="15"/>
      <c r="F292" s="15"/>
      <c r="G292" s="15"/>
      <c r="H292" s="15"/>
      <c r="I292" s="15"/>
      <c r="L292" s="15"/>
      <c r="M292" s="15"/>
      <c r="N292" s="15"/>
      <c r="O292" s="15"/>
      <c r="P292" s="15"/>
      <c r="Q292" s="15"/>
      <c r="R292" s="15"/>
      <c r="S292" s="15"/>
      <c r="V292" s="15"/>
      <c r="W292" s="15"/>
      <c r="X292" s="15"/>
      <c r="Y292" s="15"/>
      <c r="Z292" s="15"/>
      <c r="AA292" s="15"/>
      <c r="AB292" s="15"/>
      <c r="AC292" s="15"/>
      <c r="AF292" s="15"/>
      <c r="AG292" s="15"/>
      <c r="AH292" s="15"/>
      <c r="AI292" s="15"/>
      <c r="AJ292" s="15"/>
      <c r="AK292" s="15"/>
      <c r="AL292" s="15"/>
      <c r="AM292" s="15"/>
      <c r="AP292" s="15"/>
      <c r="AQ292" s="15"/>
      <c r="AR292" s="15"/>
      <c r="AS292" s="15"/>
      <c r="AT292" s="15"/>
      <c r="AU292" s="15"/>
      <c r="AV292" s="15"/>
      <c r="AW292" s="15"/>
      <c r="AZ292" s="15"/>
      <c r="BA292" s="15"/>
      <c r="BB292" s="15"/>
      <c r="BC292" s="15"/>
      <c r="BD292" s="15"/>
      <c r="BE292" s="15"/>
      <c r="BF292" s="15"/>
      <c r="BG292" s="15"/>
      <c r="BJ292" s="15"/>
      <c r="BK292" s="15"/>
      <c r="BL292" s="15"/>
      <c r="BM292" s="15"/>
      <c r="BN292" s="15"/>
      <c r="BO292" s="15"/>
      <c r="BP292" s="15"/>
      <c r="BQ292" s="15"/>
      <c r="BT292" s="15"/>
      <c r="BU292" s="15"/>
      <c r="BV292" s="15"/>
      <c r="BW292" s="15"/>
      <c r="BX292" s="15"/>
      <c r="BY292" s="15"/>
      <c r="BZ292" s="15"/>
      <c r="CA292" s="15"/>
      <c r="CD292" s="15"/>
      <c r="CE292" s="15"/>
      <c r="CF292" s="15"/>
      <c r="CG292" s="15"/>
      <c r="CH292" s="15"/>
      <c r="CI292" s="15"/>
      <c r="CJ292" s="15"/>
      <c r="CK292" s="15"/>
      <c r="CN292" s="15"/>
      <c r="CO292" s="15"/>
      <c r="CP292" s="15"/>
      <c r="CQ292" s="15"/>
      <c r="CR292" s="15"/>
      <c r="CS292" s="15"/>
      <c r="CT292" s="15"/>
      <c r="CU292" s="15"/>
      <c r="CX292" s="15"/>
      <c r="CY292" s="15"/>
      <c r="CZ292" s="15"/>
      <c r="DA292" s="15"/>
      <c r="DB292" s="15"/>
      <c r="DC292" s="15"/>
      <c r="DD292" s="15"/>
      <c r="DE292" s="15"/>
      <c r="DH292" s="15"/>
      <c r="DI292" s="15"/>
      <c r="DJ292" s="15"/>
      <c r="DK292" s="15"/>
      <c r="DL292" s="15"/>
      <c r="DM292" s="15"/>
      <c r="DN292" s="15"/>
      <c r="DO292" s="15"/>
      <c r="DR292" s="15"/>
      <c r="DS292" s="15"/>
      <c r="DT292" s="15"/>
      <c r="DU292" s="15"/>
      <c r="DV292" s="15"/>
      <c r="DW292" s="15"/>
      <c r="DX292" s="15"/>
      <c r="DY292" s="15"/>
      <c r="EB292" s="15"/>
      <c r="EC292" s="15"/>
      <c r="ED292" s="15"/>
      <c r="EE292" s="15"/>
      <c r="EF292" s="15"/>
      <c r="EG292" s="15"/>
      <c r="EH292" s="15"/>
      <c r="EI292" s="15"/>
      <c r="EL292" s="15"/>
      <c r="EM292" s="15"/>
      <c r="EN292" s="15"/>
      <c r="EO292" s="15"/>
      <c r="EP292" s="15"/>
      <c r="EQ292" s="15"/>
      <c r="ER292" s="15"/>
      <c r="ES292" s="15"/>
      <c r="EV292" s="15"/>
      <c r="EW292" s="15"/>
      <c r="EX292" s="15"/>
      <c r="EY292" s="15"/>
      <c r="EZ292" s="15"/>
      <c r="FA292" s="15"/>
      <c r="FB292" s="15"/>
      <c r="FC292" s="15"/>
      <c r="FF292" s="15"/>
      <c r="FG292" s="15"/>
      <c r="FH292" s="15"/>
      <c r="FI292" s="15"/>
      <c r="FJ292" s="15"/>
      <c r="FK292" s="15"/>
      <c r="FL292" s="15"/>
      <c r="FM292" s="15"/>
      <c r="FP292" s="15"/>
      <c r="FQ292" s="15"/>
      <c r="FR292" s="15"/>
      <c r="FS292" s="15"/>
      <c r="FT292" s="15"/>
      <c r="FU292" s="15"/>
      <c r="FV292" s="15"/>
      <c r="FW292" s="15"/>
      <c r="FZ292" s="15"/>
      <c r="GA292" s="15"/>
      <c r="GB292" s="15"/>
      <c r="GC292" s="15"/>
      <c r="GD292" s="15"/>
      <c r="GE292" s="15"/>
      <c r="GF292" s="15"/>
      <c r="GG292" s="15"/>
      <c r="GJ292" s="15"/>
      <c r="GK292" s="15"/>
      <c r="GL292" s="15"/>
      <c r="GM292" s="15"/>
      <c r="GN292" s="15"/>
      <c r="GO292" s="15"/>
      <c r="GP292" s="15"/>
      <c r="GQ292" s="15"/>
      <c r="GT292" s="15"/>
      <c r="GU292" s="15"/>
      <c r="GV292" s="15"/>
      <c r="GW292" s="15"/>
      <c r="GX292" s="15"/>
      <c r="GY292" s="15"/>
      <c r="GZ292" s="15"/>
      <c r="HA292" s="15"/>
      <c r="HD292" s="15"/>
      <c r="HE292" s="15"/>
      <c r="HF292" s="15"/>
      <c r="HG292" s="15"/>
      <c r="HH292" s="15"/>
      <c r="HI292" s="15"/>
      <c r="HJ292" s="15"/>
      <c r="HK292" s="15"/>
      <c r="HN292" s="15"/>
      <c r="HO292" s="15"/>
      <c r="HP292" s="15"/>
      <c r="HQ292" s="15"/>
      <c r="HR292" s="15"/>
      <c r="HS292" s="15"/>
      <c r="HT292" s="15"/>
      <c r="HU292" s="15"/>
      <c r="HX292" s="15"/>
      <c r="HY292" s="15"/>
      <c r="HZ292" s="15"/>
      <c r="IA292" s="15"/>
      <c r="IB292" s="15"/>
      <c r="IC292" s="15"/>
      <c r="ID292" s="15"/>
      <c r="IE292" s="15"/>
      <c r="IH292" s="15"/>
      <c r="II292" s="15"/>
      <c r="IJ292" s="15"/>
      <c r="IK292" s="15"/>
      <c r="IL292" s="15"/>
      <c r="IM292" s="15"/>
      <c r="IN292" s="15"/>
      <c r="IO292" s="15"/>
      <c r="IR292" s="15"/>
      <c r="IS292" s="15"/>
      <c r="IT292" s="15"/>
      <c r="IU292" s="15"/>
      <c r="IV292" s="15"/>
      <c r="IW292" s="15"/>
      <c r="IX292" s="15"/>
      <c r="IY292" s="15"/>
      <c r="JB292" s="15"/>
      <c r="JC292" s="15"/>
      <c r="JD292" s="15"/>
      <c r="JE292" s="15"/>
      <c r="JF292" s="15"/>
      <c r="JG292" s="15"/>
      <c r="JH292" s="15"/>
      <c r="JI292" s="15"/>
      <c r="JL292" s="15"/>
      <c r="JM292" s="15"/>
      <c r="JN292" s="15"/>
      <c r="JO292" s="15"/>
      <c r="JP292" s="15"/>
      <c r="JQ292" s="15"/>
      <c r="JR292" s="15"/>
      <c r="JS292" s="15"/>
      <c r="JV292" s="15"/>
      <c r="JW292" s="15"/>
      <c r="JX292" s="15"/>
      <c r="JY292" s="15"/>
      <c r="JZ292" s="15"/>
      <c r="KA292" s="15"/>
      <c r="KB292" s="15"/>
      <c r="KC292" s="15"/>
      <c r="KF292" s="15"/>
      <c r="KG292" s="15"/>
      <c r="KH292" s="15"/>
      <c r="KI292" s="15"/>
      <c r="KJ292" s="15"/>
      <c r="KK292" s="15"/>
      <c r="KL292" s="15"/>
      <c r="KM292" s="15"/>
      <c r="KP292" s="15"/>
      <c r="KQ292" s="15"/>
      <c r="KR292" s="15"/>
      <c r="KS292" s="15"/>
      <c r="KT292" s="15"/>
      <c r="KU292" s="15"/>
      <c r="KV292" s="15"/>
      <c r="KW292" s="15"/>
      <c r="KZ292" s="15"/>
      <c r="LA292" s="15"/>
    </row>
    <row r="293" spans="4:313" x14ac:dyDescent="0.25">
      <c r="D293" s="15"/>
      <c r="E293" s="15"/>
      <c r="F293" s="15"/>
      <c r="G293" s="15"/>
      <c r="H293" s="15"/>
      <c r="I293" s="15"/>
      <c r="L293" s="15"/>
      <c r="M293" s="15"/>
      <c r="N293" s="15"/>
      <c r="O293" s="15"/>
      <c r="P293" s="15"/>
      <c r="Q293" s="15"/>
      <c r="R293" s="15"/>
      <c r="S293" s="15"/>
      <c r="V293" s="15"/>
      <c r="W293" s="15"/>
      <c r="X293" s="15"/>
      <c r="Y293" s="15"/>
      <c r="Z293" s="15"/>
      <c r="AA293" s="15"/>
      <c r="AB293" s="15"/>
      <c r="AC293" s="15"/>
      <c r="AF293" s="15"/>
      <c r="AG293" s="15"/>
      <c r="AH293" s="15"/>
      <c r="AI293" s="15"/>
      <c r="AJ293" s="15"/>
      <c r="AK293" s="15"/>
      <c r="AL293" s="15"/>
      <c r="AM293" s="15"/>
      <c r="AP293" s="15"/>
      <c r="AQ293" s="15"/>
      <c r="AR293" s="15"/>
      <c r="AS293" s="15"/>
      <c r="AT293" s="15"/>
      <c r="AU293" s="15"/>
      <c r="AV293" s="15"/>
      <c r="AW293" s="15"/>
      <c r="AZ293" s="15"/>
      <c r="BA293" s="15"/>
      <c r="BB293" s="15"/>
      <c r="BC293" s="15"/>
      <c r="BD293" s="15"/>
      <c r="BE293" s="15"/>
      <c r="BF293" s="15"/>
      <c r="BG293" s="15"/>
      <c r="BJ293" s="15"/>
      <c r="BK293" s="15"/>
      <c r="BL293" s="15"/>
      <c r="BM293" s="15"/>
      <c r="BN293" s="15"/>
      <c r="BO293" s="15"/>
      <c r="BP293" s="15"/>
      <c r="BQ293" s="15"/>
      <c r="BT293" s="15"/>
      <c r="BU293" s="15"/>
      <c r="BV293" s="15"/>
      <c r="BW293" s="15"/>
      <c r="BX293" s="15"/>
      <c r="BY293" s="15"/>
      <c r="BZ293" s="15"/>
      <c r="CA293" s="15"/>
      <c r="CD293" s="15"/>
      <c r="CE293" s="15"/>
      <c r="CF293" s="15"/>
      <c r="CG293" s="15"/>
      <c r="CH293" s="15"/>
      <c r="CI293" s="15"/>
      <c r="CJ293" s="15"/>
      <c r="CK293" s="15"/>
      <c r="CN293" s="15"/>
      <c r="CO293" s="15"/>
      <c r="CP293" s="15"/>
      <c r="CQ293" s="15"/>
      <c r="CR293" s="15"/>
      <c r="CS293" s="15"/>
      <c r="CT293" s="15"/>
      <c r="CU293" s="15"/>
      <c r="CX293" s="15"/>
      <c r="CY293" s="15"/>
      <c r="CZ293" s="15"/>
      <c r="DA293" s="15"/>
      <c r="DB293" s="15"/>
      <c r="DC293" s="15"/>
      <c r="DD293" s="15"/>
      <c r="DE293" s="15"/>
      <c r="DH293" s="15"/>
      <c r="DI293" s="15"/>
      <c r="DJ293" s="15"/>
      <c r="DK293" s="15"/>
      <c r="DL293" s="15"/>
      <c r="DM293" s="15"/>
      <c r="DN293" s="15"/>
      <c r="DO293" s="15"/>
      <c r="DR293" s="15"/>
      <c r="DS293" s="15"/>
      <c r="DT293" s="15"/>
      <c r="DU293" s="15"/>
      <c r="DV293" s="15"/>
      <c r="DW293" s="15"/>
      <c r="DX293" s="15"/>
      <c r="DY293" s="15"/>
      <c r="EB293" s="15"/>
      <c r="EC293" s="15"/>
      <c r="ED293" s="15"/>
      <c r="EE293" s="15"/>
      <c r="EF293" s="15"/>
      <c r="EG293" s="15"/>
      <c r="EH293" s="15"/>
      <c r="EI293" s="15"/>
      <c r="EL293" s="15"/>
      <c r="EM293" s="15"/>
      <c r="EN293" s="15"/>
      <c r="EO293" s="15"/>
      <c r="EP293" s="15"/>
      <c r="EQ293" s="15"/>
      <c r="ER293" s="15"/>
      <c r="ES293" s="15"/>
      <c r="EV293" s="15"/>
      <c r="EW293" s="15"/>
      <c r="EX293" s="15"/>
      <c r="EY293" s="15"/>
      <c r="EZ293" s="15"/>
      <c r="FA293" s="15"/>
      <c r="FB293" s="15"/>
      <c r="FC293" s="15"/>
      <c r="FF293" s="15"/>
      <c r="FG293" s="15"/>
      <c r="FH293" s="15"/>
      <c r="FI293" s="15"/>
      <c r="FJ293" s="15"/>
      <c r="FK293" s="15"/>
      <c r="FL293" s="15"/>
      <c r="FM293" s="15"/>
      <c r="FP293" s="15"/>
      <c r="FQ293" s="15"/>
      <c r="FR293" s="15"/>
      <c r="FS293" s="15"/>
      <c r="FT293" s="15"/>
      <c r="FU293" s="15"/>
      <c r="FV293" s="15"/>
      <c r="FW293" s="15"/>
      <c r="FZ293" s="15"/>
      <c r="GA293" s="15"/>
      <c r="GB293" s="15"/>
      <c r="GC293" s="15"/>
      <c r="GD293" s="15"/>
      <c r="GE293" s="15"/>
      <c r="GF293" s="15"/>
      <c r="GG293" s="15"/>
      <c r="GJ293" s="15"/>
      <c r="GK293" s="15"/>
      <c r="GL293" s="15"/>
      <c r="GM293" s="15"/>
      <c r="GN293" s="15"/>
      <c r="GO293" s="15"/>
      <c r="GP293" s="15"/>
      <c r="GQ293" s="15"/>
      <c r="GT293" s="15"/>
      <c r="GU293" s="15"/>
      <c r="GV293" s="15"/>
      <c r="GW293" s="15"/>
      <c r="GX293" s="15"/>
      <c r="GY293" s="15"/>
      <c r="GZ293" s="15"/>
      <c r="HA293" s="15"/>
      <c r="HD293" s="15"/>
      <c r="HE293" s="15"/>
      <c r="HF293" s="15"/>
      <c r="HG293" s="15"/>
      <c r="HH293" s="15"/>
      <c r="HI293" s="15"/>
      <c r="HJ293" s="15"/>
      <c r="HK293" s="15"/>
      <c r="HN293" s="15"/>
      <c r="HO293" s="15"/>
      <c r="HP293" s="15"/>
      <c r="HQ293" s="15"/>
      <c r="HR293" s="15"/>
      <c r="HS293" s="15"/>
      <c r="HT293" s="15"/>
      <c r="HU293" s="15"/>
      <c r="HX293" s="15"/>
      <c r="HY293" s="15"/>
      <c r="HZ293" s="15"/>
      <c r="IA293" s="15"/>
      <c r="IB293" s="15"/>
      <c r="IC293" s="15"/>
      <c r="ID293" s="15"/>
      <c r="IE293" s="15"/>
      <c r="IH293" s="15"/>
      <c r="II293" s="15"/>
      <c r="IJ293" s="15"/>
      <c r="IK293" s="15"/>
      <c r="IL293" s="15"/>
      <c r="IM293" s="15"/>
      <c r="IN293" s="15"/>
      <c r="IO293" s="15"/>
      <c r="IR293" s="15"/>
      <c r="IS293" s="15"/>
      <c r="IT293" s="15"/>
      <c r="IU293" s="15"/>
      <c r="IV293" s="15"/>
      <c r="IW293" s="15"/>
      <c r="IX293" s="15"/>
      <c r="IY293" s="15"/>
      <c r="JB293" s="15"/>
      <c r="JC293" s="15"/>
      <c r="JD293" s="15"/>
      <c r="JE293" s="15"/>
      <c r="JF293" s="15"/>
      <c r="JG293" s="15"/>
      <c r="JH293" s="15"/>
      <c r="JI293" s="15"/>
      <c r="JL293" s="15"/>
      <c r="JM293" s="15"/>
      <c r="JN293" s="15"/>
      <c r="JO293" s="15"/>
      <c r="JP293" s="15"/>
      <c r="JQ293" s="15"/>
      <c r="JR293" s="15"/>
      <c r="JS293" s="15"/>
      <c r="JV293" s="15"/>
      <c r="JW293" s="15"/>
      <c r="JX293" s="15"/>
      <c r="JY293" s="15"/>
      <c r="JZ293" s="15"/>
      <c r="KA293" s="15"/>
      <c r="KB293" s="15"/>
      <c r="KC293" s="15"/>
      <c r="KF293" s="15"/>
      <c r="KG293" s="15"/>
      <c r="KH293" s="15"/>
      <c r="KI293" s="15"/>
      <c r="KJ293" s="15"/>
      <c r="KK293" s="15"/>
      <c r="KL293" s="15"/>
      <c r="KM293" s="15"/>
      <c r="KP293" s="15"/>
      <c r="KQ293" s="15"/>
      <c r="KR293" s="15"/>
      <c r="KS293" s="15"/>
      <c r="KT293" s="15"/>
      <c r="KU293" s="15"/>
      <c r="KV293" s="15"/>
      <c r="KW293" s="15"/>
      <c r="KZ293" s="15"/>
      <c r="LA293" s="15"/>
    </row>
    <row r="294" spans="4:313" x14ac:dyDescent="0.25">
      <c r="D294" s="15"/>
      <c r="E294" s="15"/>
      <c r="F294" s="15"/>
      <c r="G294" s="15"/>
      <c r="H294" s="15"/>
      <c r="I294" s="15"/>
      <c r="L294" s="15"/>
      <c r="M294" s="15"/>
      <c r="N294" s="15"/>
      <c r="O294" s="15"/>
      <c r="P294" s="15"/>
      <c r="Q294" s="15"/>
      <c r="R294" s="15"/>
      <c r="S294" s="15"/>
      <c r="V294" s="15"/>
      <c r="W294" s="15"/>
      <c r="X294" s="15"/>
      <c r="Y294" s="15"/>
      <c r="Z294" s="15"/>
      <c r="AA294" s="15"/>
      <c r="AB294" s="15"/>
      <c r="AC294" s="15"/>
      <c r="AF294" s="15"/>
      <c r="AG294" s="15"/>
      <c r="AH294" s="15"/>
      <c r="AI294" s="15"/>
      <c r="AJ294" s="15"/>
      <c r="AK294" s="15"/>
      <c r="AL294" s="15"/>
      <c r="AM294" s="15"/>
      <c r="AP294" s="15"/>
      <c r="AQ294" s="15"/>
      <c r="AR294" s="15"/>
      <c r="AS294" s="15"/>
      <c r="AT294" s="15"/>
      <c r="AU294" s="15"/>
      <c r="AV294" s="15"/>
      <c r="AW294" s="15"/>
      <c r="AZ294" s="15"/>
      <c r="BA294" s="15"/>
      <c r="BB294" s="15"/>
      <c r="BC294" s="15"/>
      <c r="BD294" s="15"/>
      <c r="BE294" s="15"/>
      <c r="BF294" s="15"/>
      <c r="BG294" s="15"/>
      <c r="BJ294" s="15"/>
      <c r="BK294" s="15"/>
      <c r="BL294" s="15"/>
      <c r="BM294" s="15"/>
      <c r="BN294" s="15"/>
      <c r="BO294" s="15"/>
      <c r="BP294" s="15"/>
      <c r="BQ294" s="15"/>
      <c r="BT294" s="15"/>
      <c r="BU294" s="15"/>
      <c r="BV294" s="15"/>
      <c r="BW294" s="15"/>
      <c r="BX294" s="15"/>
      <c r="BY294" s="15"/>
      <c r="BZ294" s="15"/>
      <c r="CA294" s="15"/>
      <c r="CD294" s="15"/>
      <c r="CE294" s="15"/>
      <c r="CF294" s="15"/>
      <c r="CG294" s="15"/>
      <c r="CH294" s="15"/>
      <c r="CI294" s="15"/>
      <c r="CJ294" s="15"/>
      <c r="CK294" s="15"/>
      <c r="CN294" s="15"/>
      <c r="CO294" s="15"/>
      <c r="CP294" s="15"/>
      <c r="CQ294" s="15"/>
      <c r="CR294" s="15"/>
      <c r="CS294" s="15"/>
      <c r="CT294" s="15"/>
      <c r="CU294" s="15"/>
      <c r="CX294" s="15"/>
      <c r="CY294" s="15"/>
      <c r="CZ294" s="15"/>
      <c r="DA294" s="15"/>
      <c r="DB294" s="15"/>
      <c r="DC294" s="15"/>
      <c r="DD294" s="15"/>
      <c r="DE294" s="15"/>
      <c r="DH294" s="15"/>
      <c r="DI294" s="15"/>
      <c r="DJ294" s="15"/>
      <c r="DK294" s="15"/>
      <c r="DL294" s="15"/>
      <c r="DM294" s="15"/>
      <c r="DN294" s="15"/>
      <c r="DO294" s="15"/>
      <c r="DR294" s="15"/>
      <c r="DS294" s="15"/>
      <c r="DT294" s="15"/>
      <c r="DU294" s="15"/>
      <c r="DV294" s="15"/>
      <c r="DW294" s="15"/>
      <c r="DX294" s="15"/>
      <c r="DY294" s="15"/>
      <c r="EB294" s="15"/>
      <c r="EC294" s="15"/>
      <c r="ED294" s="15"/>
      <c r="EE294" s="15"/>
      <c r="EF294" s="15"/>
      <c r="EG294" s="15"/>
      <c r="EH294" s="15"/>
      <c r="EI294" s="15"/>
      <c r="EL294" s="15"/>
      <c r="EM294" s="15"/>
      <c r="EN294" s="15"/>
      <c r="EO294" s="15"/>
      <c r="EP294" s="15"/>
      <c r="EQ294" s="15"/>
      <c r="ER294" s="15"/>
      <c r="ES294" s="15"/>
      <c r="EV294" s="15"/>
      <c r="EW294" s="15"/>
      <c r="EX294" s="15"/>
      <c r="EY294" s="15"/>
      <c r="EZ294" s="15"/>
      <c r="FA294" s="15"/>
      <c r="FB294" s="15"/>
      <c r="FC294" s="15"/>
      <c r="FF294" s="15"/>
      <c r="FG294" s="15"/>
      <c r="FH294" s="15"/>
      <c r="FI294" s="15"/>
      <c r="FJ294" s="15"/>
      <c r="FK294" s="15"/>
      <c r="FL294" s="15"/>
      <c r="FM294" s="15"/>
      <c r="FP294" s="15"/>
      <c r="FQ294" s="15"/>
      <c r="FR294" s="15"/>
      <c r="FS294" s="15"/>
      <c r="FT294" s="15"/>
      <c r="FU294" s="15"/>
      <c r="FV294" s="15"/>
      <c r="FW294" s="15"/>
      <c r="FZ294" s="15"/>
      <c r="GA294" s="15"/>
      <c r="GB294" s="15"/>
      <c r="GC294" s="15"/>
      <c r="GD294" s="15"/>
      <c r="GE294" s="15"/>
      <c r="GF294" s="15"/>
      <c r="GG294" s="15"/>
      <c r="GJ294" s="15"/>
      <c r="GK294" s="15"/>
      <c r="GL294" s="15"/>
      <c r="GM294" s="15"/>
      <c r="GN294" s="15"/>
      <c r="GO294" s="15"/>
      <c r="GP294" s="15"/>
      <c r="GQ294" s="15"/>
      <c r="GT294" s="15"/>
      <c r="GU294" s="15"/>
      <c r="GV294" s="15"/>
      <c r="GW294" s="15"/>
      <c r="GX294" s="15"/>
      <c r="GY294" s="15"/>
      <c r="GZ294" s="15"/>
      <c r="HA294" s="15"/>
      <c r="HD294" s="15"/>
      <c r="HE294" s="15"/>
      <c r="HF294" s="15"/>
      <c r="HG294" s="15"/>
      <c r="HH294" s="15"/>
      <c r="HI294" s="15"/>
      <c r="HJ294" s="15"/>
      <c r="HK294" s="15"/>
      <c r="HN294" s="15"/>
      <c r="HO294" s="15"/>
      <c r="HP294" s="15"/>
      <c r="HQ294" s="15"/>
      <c r="HR294" s="15"/>
      <c r="HS294" s="15"/>
      <c r="HT294" s="15"/>
      <c r="HU294" s="15"/>
      <c r="HX294" s="15"/>
      <c r="HY294" s="15"/>
      <c r="HZ294" s="15"/>
      <c r="IA294" s="15"/>
      <c r="IB294" s="15"/>
      <c r="IC294" s="15"/>
      <c r="ID294" s="15"/>
      <c r="IE294" s="15"/>
      <c r="IH294" s="15"/>
      <c r="II294" s="15"/>
      <c r="IJ294" s="15"/>
      <c r="IK294" s="15"/>
      <c r="IL294" s="15"/>
      <c r="IM294" s="15"/>
      <c r="IN294" s="15"/>
      <c r="IO294" s="15"/>
      <c r="IR294" s="15"/>
      <c r="IS294" s="15"/>
      <c r="IT294" s="15"/>
      <c r="IU294" s="15"/>
      <c r="IV294" s="15"/>
      <c r="IW294" s="15"/>
      <c r="IX294" s="15"/>
      <c r="IY294" s="15"/>
      <c r="JB294" s="15"/>
      <c r="JC294" s="15"/>
      <c r="JD294" s="15"/>
      <c r="JE294" s="15"/>
      <c r="JF294" s="15"/>
      <c r="JG294" s="15"/>
      <c r="JH294" s="15"/>
      <c r="JI294" s="15"/>
      <c r="JL294" s="15"/>
      <c r="JM294" s="15"/>
      <c r="JN294" s="15"/>
      <c r="JO294" s="15"/>
      <c r="JP294" s="15"/>
      <c r="JQ294" s="15"/>
      <c r="JR294" s="15"/>
      <c r="JS294" s="15"/>
      <c r="JV294" s="15"/>
      <c r="JW294" s="15"/>
      <c r="JX294" s="15"/>
      <c r="JY294" s="15"/>
      <c r="JZ294" s="15"/>
      <c r="KA294" s="15"/>
      <c r="KB294" s="15"/>
      <c r="KC294" s="15"/>
      <c r="KF294" s="15"/>
      <c r="KG294" s="15"/>
      <c r="KH294" s="15"/>
      <c r="KI294" s="15"/>
      <c r="KJ294" s="15"/>
      <c r="KK294" s="15"/>
      <c r="KL294" s="15"/>
      <c r="KM294" s="15"/>
      <c r="KP294" s="15"/>
      <c r="KQ294" s="15"/>
      <c r="KR294" s="15"/>
      <c r="KS294" s="15"/>
      <c r="KT294" s="15"/>
      <c r="KU294" s="15"/>
      <c r="KV294" s="15"/>
      <c r="KW294" s="15"/>
      <c r="KZ294" s="15"/>
      <c r="LA294" s="15"/>
    </row>
    <row r="295" spans="4:313" x14ac:dyDescent="0.25">
      <c r="D295" s="15"/>
      <c r="E295" s="15"/>
      <c r="F295" s="15"/>
      <c r="G295" s="15"/>
      <c r="H295" s="15"/>
      <c r="I295" s="15"/>
      <c r="L295" s="15"/>
      <c r="M295" s="15"/>
      <c r="N295" s="15"/>
      <c r="O295" s="15"/>
      <c r="P295" s="15"/>
      <c r="Q295" s="15"/>
      <c r="R295" s="15"/>
      <c r="S295" s="15"/>
      <c r="V295" s="15"/>
      <c r="W295" s="15"/>
      <c r="X295" s="15"/>
      <c r="Y295" s="15"/>
      <c r="Z295" s="15"/>
      <c r="AA295" s="15"/>
      <c r="AB295" s="15"/>
      <c r="AC295" s="15"/>
      <c r="AF295" s="15"/>
      <c r="AG295" s="15"/>
      <c r="AH295" s="15"/>
      <c r="AI295" s="15"/>
      <c r="AJ295" s="15"/>
      <c r="AK295" s="15"/>
      <c r="AL295" s="15"/>
      <c r="AM295" s="15"/>
      <c r="AP295" s="15"/>
      <c r="AQ295" s="15"/>
      <c r="AR295" s="15"/>
      <c r="AS295" s="15"/>
      <c r="AT295" s="15"/>
      <c r="AU295" s="15"/>
      <c r="AV295" s="15"/>
      <c r="AW295" s="15"/>
      <c r="AZ295" s="15"/>
      <c r="BA295" s="15"/>
      <c r="BB295" s="15"/>
      <c r="BC295" s="15"/>
      <c r="BD295" s="15"/>
      <c r="BE295" s="15"/>
      <c r="BF295" s="15"/>
      <c r="BG295" s="15"/>
      <c r="BJ295" s="15"/>
      <c r="BK295" s="15"/>
      <c r="BL295" s="15"/>
      <c r="BM295" s="15"/>
      <c r="BN295" s="15"/>
      <c r="BO295" s="15"/>
      <c r="BP295" s="15"/>
      <c r="BQ295" s="15"/>
      <c r="BT295" s="15"/>
      <c r="BU295" s="15"/>
      <c r="BV295" s="15"/>
      <c r="BW295" s="15"/>
      <c r="BX295" s="15"/>
      <c r="BY295" s="15"/>
      <c r="BZ295" s="15"/>
      <c r="CA295" s="15"/>
      <c r="CD295" s="15"/>
      <c r="CE295" s="15"/>
      <c r="CF295" s="15"/>
      <c r="CG295" s="15"/>
      <c r="CH295" s="15"/>
      <c r="CI295" s="15"/>
      <c r="CJ295" s="15"/>
      <c r="CK295" s="15"/>
      <c r="CN295" s="15"/>
      <c r="CO295" s="15"/>
      <c r="CP295" s="15"/>
      <c r="CQ295" s="15"/>
      <c r="CR295" s="15"/>
      <c r="CS295" s="15"/>
      <c r="CT295" s="15"/>
      <c r="CU295" s="15"/>
      <c r="CX295" s="15"/>
      <c r="CY295" s="15"/>
      <c r="CZ295" s="15"/>
      <c r="DA295" s="15"/>
      <c r="DB295" s="15"/>
      <c r="DC295" s="15"/>
      <c r="DD295" s="15"/>
      <c r="DE295" s="15"/>
      <c r="DH295" s="15"/>
      <c r="DI295" s="15"/>
      <c r="DJ295" s="15"/>
      <c r="DK295" s="15"/>
      <c r="DL295" s="15"/>
      <c r="DM295" s="15"/>
      <c r="DN295" s="15"/>
      <c r="DO295" s="15"/>
      <c r="DR295" s="15"/>
      <c r="DS295" s="15"/>
      <c r="DT295" s="15"/>
      <c r="DU295" s="15"/>
      <c r="DV295" s="15"/>
      <c r="DW295" s="15"/>
      <c r="DX295" s="15"/>
      <c r="DY295" s="15"/>
      <c r="EB295" s="15"/>
      <c r="EC295" s="15"/>
      <c r="ED295" s="15"/>
      <c r="EE295" s="15"/>
      <c r="EF295" s="15"/>
      <c r="EG295" s="15"/>
      <c r="EH295" s="15"/>
      <c r="EI295" s="15"/>
      <c r="EL295" s="15"/>
      <c r="EM295" s="15"/>
      <c r="EN295" s="15"/>
      <c r="EO295" s="15"/>
      <c r="EP295" s="15"/>
      <c r="EQ295" s="15"/>
      <c r="ER295" s="15"/>
      <c r="ES295" s="15"/>
      <c r="EV295" s="15"/>
      <c r="EW295" s="15"/>
      <c r="EX295" s="15"/>
      <c r="EY295" s="15"/>
      <c r="EZ295" s="15"/>
      <c r="FA295" s="15"/>
      <c r="FB295" s="15"/>
      <c r="FC295" s="15"/>
      <c r="FF295" s="15"/>
      <c r="FG295" s="15"/>
      <c r="FH295" s="15"/>
      <c r="FI295" s="15"/>
      <c r="FJ295" s="15"/>
      <c r="FK295" s="15"/>
      <c r="FL295" s="15"/>
      <c r="FM295" s="15"/>
      <c r="FP295" s="15"/>
      <c r="FQ295" s="15"/>
      <c r="FR295" s="15"/>
      <c r="FS295" s="15"/>
      <c r="FT295" s="15"/>
      <c r="FU295" s="15"/>
      <c r="FV295" s="15"/>
      <c r="FW295" s="15"/>
      <c r="FZ295" s="15"/>
      <c r="GA295" s="15"/>
      <c r="GB295" s="15"/>
      <c r="GC295" s="15"/>
      <c r="GD295" s="15"/>
      <c r="GE295" s="15"/>
      <c r="GF295" s="15"/>
      <c r="GG295" s="15"/>
      <c r="GJ295" s="15"/>
      <c r="GK295" s="15"/>
      <c r="GL295" s="15"/>
      <c r="GM295" s="15"/>
      <c r="GN295" s="15"/>
      <c r="GO295" s="15"/>
      <c r="GP295" s="15"/>
      <c r="GQ295" s="15"/>
      <c r="GT295" s="15"/>
      <c r="GU295" s="15"/>
      <c r="GV295" s="15"/>
      <c r="GW295" s="15"/>
      <c r="GX295" s="15"/>
      <c r="GY295" s="15"/>
      <c r="GZ295" s="15"/>
      <c r="HA295" s="15"/>
      <c r="HD295" s="15"/>
      <c r="HE295" s="15"/>
      <c r="HF295" s="15"/>
      <c r="HG295" s="15"/>
      <c r="HH295" s="15"/>
      <c r="HI295" s="15"/>
      <c r="HJ295" s="15"/>
      <c r="HK295" s="15"/>
      <c r="HN295" s="15"/>
      <c r="HO295" s="15"/>
      <c r="HP295" s="15"/>
      <c r="HQ295" s="15"/>
      <c r="HR295" s="15"/>
      <c r="HS295" s="15"/>
      <c r="HT295" s="15"/>
      <c r="HU295" s="15"/>
      <c r="HX295" s="15"/>
      <c r="HY295" s="15"/>
      <c r="HZ295" s="15"/>
      <c r="IA295" s="15"/>
      <c r="IB295" s="15"/>
      <c r="IC295" s="15"/>
      <c r="ID295" s="15"/>
      <c r="IE295" s="15"/>
      <c r="IH295" s="15"/>
      <c r="II295" s="15"/>
      <c r="IJ295" s="15"/>
      <c r="IK295" s="15"/>
      <c r="IL295" s="15"/>
      <c r="IM295" s="15"/>
      <c r="IN295" s="15"/>
      <c r="IO295" s="15"/>
      <c r="IR295" s="15"/>
      <c r="IS295" s="15"/>
      <c r="IT295" s="15"/>
      <c r="IU295" s="15"/>
      <c r="IV295" s="15"/>
      <c r="IW295" s="15"/>
      <c r="IX295" s="15"/>
      <c r="IY295" s="15"/>
      <c r="JB295" s="15"/>
      <c r="JC295" s="15"/>
      <c r="JD295" s="15"/>
      <c r="JE295" s="15"/>
      <c r="JF295" s="15"/>
      <c r="JG295" s="15"/>
      <c r="JH295" s="15"/>
      <c r="JI295" s="15"/>
      <c r="JL295" s="15"/>
      <c r="JM295" s="15"/>
      <c r="JN295" s="15"/>
      <c r="JO295" s="15"/>
      <c r="JP295" s="15"/>
      <c r="JQ295" s="15"/>
      <c r="JR295" s="15"/>
      <c r="JS295" s="15"/>
      <c r="JV295" s="15"/>
      <c r="JW295" s="15"/>
      <c r="JX295" s="15"/>
      <c r="JY295" s="15"/>
      <c r="JZ295" s="15"/>
      <c r="KA295" s="15"/>
      <c r="KB295" s="15"/>
      <c r="KC295" s="15"/>
      <c r="KF295" s="15"/>
      <c r="KG295" s="15"/>
      <c r="KH295" s="15"/>
      <c r="KI295" s="15"/>
      <c r="KJ295" s="15"/>
      <c r="KK295" s="15"/>
      <c r="KL295" s="15"/>
      <c r="KM295" s="15"/>
      <c r="KP295" s="15"/>
      <c r="KQ295" s="15"/>
      <c r="KR295" s="15"/>
      <c r="KS295" s="15"/>
      <c r="KT295" s="15"/>
      <c r="KU295" s="15"/>
      <c r="KV295" s="15"/>
      <c r="KW295" s="15"/>
      <c r="KZ295" s="15"/>
      <c r="LA295" s="15"/>
    </row>
    <row r="296" spans="4:313" x14ac:dyDescent="0.25">
      <c r="D296" s="15"/>
      <c r="E296" s="15"/>
      <c r="F296" s="15"/>
      <c r="G296" s="15"/>
      <c r="H296" s="15"/>
      <c r="I296" s="15"/>
      <c r="L296" s="15"/>
      <c r="M296" s="15"/>
      <c r="N296" s="15"/>
      <c r="O296" s="15"/>
      <c r="P296" s="15"/>
      <c r="Q296" s="15"/>
      <c r="R296" s="15"/>
      <c r="S296" s="15"/>
      <c r="V296" s="15"/>
      <c r="W296" s="15"/>
      <c r="X296" s="15"/>
      <c r="Y296" s="15"/>
      <c r="Z296" s="15"/>
      <c r="AA296" s="15"/>
      <c r="AB296" s="15"/>
      <c r="AC296" s="15"/>
      <c r="AF296" s="15"/>
      <c r="AG296" s="15"/>
      <c r="AH296" s="15"/>
      <c r="AI296" s="15"/>
      <c r="AJ296" s="15"/>
      <c r="AK296" s="15"/>
      <c r="AL296" s="15"/>
      <c r="AM296" s="15"/>
      <c r="AP296" s="15"/>
      <c r="AQ296" s="15"/>
      <c r="AR296" s="15"/>
      <c r="AS296" s="15"/>
      <c r="AT296" s="15"/>
      <c r="AU296" s="15"/>
      <c r="AV296" s="15"/>
      <c r="AW296" s="15"/>
      <c r="AZ296" s="15"/>
      <c r="BA296" s="15"/>
      <c r="BB296" s="15"/>
      <c r="BC296" s="15"/>
      <c r="BD296" s="15"/>
      <c r="BE296" s="15"/>
      <c r="BF296" s="15"/>
      <c r="BG296" s="15"/>
      <c r="BJ296" s="15"/>
      <c r="BK296" s="15"/>
      <c r="BL296" s="15"/>
      <c r="BM296" s="15"/>
      <c r="BN296" s="15"/>
      <c r="BO296" s="15"/>
      <c r="BP296" s="15"/>
      <c r="BQ296" s="15"/>
      <c r="BT296" s="15"/>
      <c r="BU296" s="15"/>
      <c r="BV296" s="15"/>
      <c r="BW296" s="15"/>
      <c r="BX296" s="15"/>
      <c r="BY296" s="15"/>
      <c r="BZ296" s="15"/>
      <c r="CA296" s="15"/>
      <c r="CD296" s="15"/>
      <c r="CE296" s="15"/>
      <c r="CF296" s="15"/>
      <c r="CG296" s="15"/>
      <c r="CH296" s="15"/>
      <c r="CI296" s="15"/>
      <c r="CJ296" s="15"/>
      <c r="CK296" s="15"/>
      <c r="CN296" s="15"/>
      <c r="CO296" s="15"/>
      <c r="CP296" s="15"/>
      <c r="CQ296" s="15"/>
      <c r="CR296" s="15"/>
      <c r="CS296" s="15"/>
      <c r="CT296" s="15"/>
      <c r="CU296" s="15"/>
      <c r="CX296" s="15"/>
      <c r="CY296" s="15"/>
      <c r="CZ296" s="15"/>
      <c r="DA296" s="15"/>
      <c r="DB296" s="15"/>
      <c r="DC296" s="15"/>
      <c r="DD296" s="15"/>
      <c r="DE296" s="15"/>
      <c r="DH296" s="15"/>
      <c r="DI296" s="15"/>
      <c r="DJ296" s="15"/>
      <c r="DK296" s="15"/>
      <c r="DL296" s="15"/>
      <c r="DM296" s="15"/>
      <c r="DN296" s="15"/>
      <c r="DO296" s="15"/>
      <c r="DR296" s="15"/>
      <c r="DS296" s="15"/>
      <c r="DT296" s="15"/>
      <c r="DU296" s="15"/>
      <c r="DV296" s="15"/>
      <c r="DW296" s="15"/>
      <c r="DX296" s="15"/>
      <c r="DY296" s="15"/>
      <c r="EB296" s="15"/>
      <c r="EC296" s="15"/>
      <c r="ED296" s="15"/>
      <c r="EE296" s="15"/>
      <c r="EF296" s="15"/>
      <c r="EG296" s="15"/>
      <c r="EH296" s="15"/>
      <c r="EI296" s="15"/>
      <c r="EL296" s="15"/>
      <c r="EM296" s="15"/>
      <c r="EN296" s="15"/>
      <c r="EO296" s="15"/>
      <c r="EP296" s="15"/>
      <c r="EQ296" s="15"/>
      <c r="ER296" s="15"/>
      <c r="ES296" s="15"/>
      <c r="EV296" s="15"/>
      <c r="EW296" s="15"/>
      <c r="EX296" s="15"/>
      <c r="EY296" s="15"/>
      <c r="EZ296" s="15"/>
      <c r="FA296" s="15"/>
      <c r="FB296" s="15"/>
      <c r="FC296" s="15"/>
      <c r="FF296" s="15"/>
      <c r="FG296" s="15"/>
      <c r="FH296" s="15"/>
      <c r="FI296" s="15"/>
      <c r="FJ296" s="15"/>
      <c r="FK296" s="15"/>
      <c r="FL296" s="15"/>
      <c r="FM296" s="15"/>
      <c r="FP296" s="15"/>
      <c r="FQ296" s="15"/>
      <c r="FR296" s="15"/>
      <c r="FS296" s="15"/>
      <c r="FT296" s="15"/>
      <c r="FU296" s="15"/>
      <c r="FV296" s="15"/>
      <c r="FW296" s="15"/>
      <c r="FZ296" s="15"/>
      <c r="GA296" s="15"/>
      <c r="GB296" s="15"/>
      <c r="GC296" s="15"/>
      <c r="GD296" s="15"/>
      <c r="GE296" s="15"/>
      <c r="GF296" s="15"/>
      <c r="GG296" s="15"/>
      <c r="GJ296" s="15"/>
      <c r="GK296" s="15"/>
      <c r="GL296" s="15"/>
      <c r="GM296" s="15"/>
      <c r="GN296" s="15"/>
      <c r="GO296" s="15"/>
      <c r="GP296" s="15"/>
      <c r="GQ296" s="15"/>
      <c r="GT296" s="15"/>
      <c r="GU296" s="15"/>
      <c r="GV296" s="15"/>
      <c r="GW296" s="15"/>
      <c r="GX296" s="15"/>
      <c r="GY296" s="15"/>
      <c r="GZ296" s="15"/>
      <c r="HA296" s="15"/>
      <c r="HD296" s="15"/>
      <c r="HE296" s="15"/>
      <c r="HF296" s="15"/>
      <c r="HG296" s="15"/>
      <c r="HH296" s="15"/>
      <c r="HI296" s="15"/>
      <c r="HJ296" s="15"/>
      <c r="HK296" s="15"/>
      <c r="HN296" s="15"/>
      <c r="HO296" s="15"/>
      <c r="HP296" s="15"/>
      <c r="HQ296" s="15"/>
      <c r="HR296" s="15"/>
      <c r="HS296" s="15"/>
      <c r="HT296" s="15"/>
      <c r="HU296" s="15"/>
      <c r="HX296" s="15"/>
      <c r="HY296" s="15"/>
      <c r="HZ296" s="15"/>
      <c r="IA296" s="15"/>
      <c r="IB296" s="15"/>
      <c r="IC296" s="15"/>
      <c r="ID296" s="15"/>
      <c r="IE296" s="15"/>
      <c r="IH296" s="15"/>
      <c r="II296" s="15"/>
      <c r="IJ296" s="15"/>
      <c r="IK296" s="15"/>
      <c r="IL296" s="15"/>
      <c r="IM296" s="15"/>
      <c r="IN296" s="15"/>
      <c r="IO296" s="15"/>
      <c r="IR296" s="15"/>
      <c r="IS296" s="15"/>
      <c r="IT296" s="15"/>
      <c r="IU296" s="15"/>
      <c r="IV296" s="15"/>
      <c r="IW296" s="15"/>
      <c r="IX296" s="15"/>
      <c r="IY296" s="15"/>
      <c r="JB296" s="15"/>
      <c r="JC296" s="15"/>
      <c r="JD296" s="15"/>
      <c r="JE296" s="15"/>
      <c r="JF296" s="15"/>
      <c r="JG296" s="15"/>
      <c r="JH296" s="15"/>
      <c r="JI296" s="15"/>
      <c r="JL296" s="15"/>
      <c r="JM296" s="15"/>
      <c r="JN296" s="15"/>
      <c r="JO296" s="15"/>
      <c r="JP296" s="15"/>
      <c r="JQ296" s="15"/>
      <c r="JR296" s="15"/>
      <c r="JS296" s="15"/>
      <c r="JV296" s="15"/>
      <c r="JW296" s="15"/>
      <c r="JX296" s="15"/>
      <c r="JY296" s="15"/>
      <c r="JZ296" s="15"/>
      <c r="KA296" s="15"/>
      <c r="KB296" s="15"/>
      <c r="KC296" s="15"/>
      <c r="KF296" s="15"/>
      <c r="KG296" s="15"/>
      <c r="KH296" s="15"/>
      <c r="KI296" s="15"/>
      <c r="KJ296" s="15"/>
      <c r="KK296" s="15"/>
      <c r="KL296" s="15"/>
      <c r="KM296" s="15"/>
      <c r="KP296" s="15"/>
      <c r="KQ296" s="15"/>
      <c r="KR296" s="15"/>
      <c r="KS296" s="15"/>
      <c r="KT296" s="15"/>
      <c r="KU296" s="15"/>
      <c r="KV296" s="15"/>
      <c r="KW296" s="15"/>
      <c r="KZ296" s="15"/>
      <c r="LA296" s="15"/>
    </row>
    <row r="297" spans="4:313" x14ac:dyDescent="0.25">
      <c r="D297" s="15"/>
      <c r="E297" s="15"/>
      <c r="F297" s="15"/>
      <c r="G297" s="15"/>
      <c r="H297" s="15"/>
      <c r="I297" s="15"/>
      <c r="L297" s="15"/>
      <c r="M297" s="15"/>
      <c r="N297" s="15"/>
      <c r="O297" s="15"/>
      <c r="P297" s="15"/>
      <c r="Q297" s="15"/>
      <c r="R297" s="15"/>
      <c r="S297" s="15"/>
      <c r="V297" s="15"/>
      <c r="W297" s="15"/>
      <c r="X297" s="15"/>
      <c r="Y297" s="15"/>
      <c r="Z297" s="15"/>
      <c r="AA297" s="15"/>
      <c r="AB297" s="15"/>
      <c r="AC297" s="15"/>
      <c r="AF297" s="15"/>
      <c r="AG297" s="15"/>
      <c r="AH297" s="15"/>
      <c r="AI297" s="15"/>
      <c r="AJ297" s="15"/>
      <c r="AK297" s="15"/>
      <c r="AL297" s="15"/>
      <c r="AM297" s="15"/>
      <c r="AP297" s="15"/>
      <c r="AQ297" s="15"/>
      <c r="AR297" s="15"/>
      <c r="AS297" s="15"/>
      <c r="AT297" s="15"/>
      <c r="AU297" s="15"/>
      <c r="AV297" s="15"/>
      <c r="AW297" s="15"/>
      <c r="AZ297" s="15"/>
      <c r="BA297" s="15"/>
      <c r="BB297" s="15"/>
      <c r="BC297" s="15"/>
      <c r="BD297" s="15"/>
      <c r="BE297" s="15"/>
      <c r="BF297" s="15"/>
      <c r="BG297" s="15"/>
      <c r="BJ297" s="15"/>
      <c r="BK297" s="15"/>
      <c r="BL297" s="15"/>
      <c r="BM297" s="15"/>
      <c r="BN297" s="15"/>
      <c r="BO297" s="15"/>
      <c r="BP297" s="15"/>
      <c r="BQ297" s="15"/>
      <c r="BT297" s="15"/>
      <c r="BU297" s="15"/>
      <c r="BV297" s="15"/>
      <c r="BW297" s="15"/>
      <c r="BX297" s="15"/>
      <c r="BY297" s="15"/>
      <c r="BZ297" s="15"/>
      <c r="CA297" s="15"/>
      <c r="CD297" s="15"/>
      <c r="CE297" s="15"/>
      <c r="CF297" s="15"/>
      <c r="CG297" s="15"/>
      <c r="CH297" s="15"/>
      <c r="CI297" s="15"/>
      <c r="CJ297" s="15"/>
      <c r="CK297" s="15"/>
      <c r="CN297" s="15"/>
      <c r="CO297" s="15"/>
      <c r="CP297" s="15"/>
      <c r="CQ297" s="15"/>
      <c r="CR297" s="15"/>
      <c r="CS297" s="15"/>
      <c r="CT297" s="15"/>
      <c r="CU297" s="15"/>
      <c r="CX297" s="15"/>
      <c r="CY297" s="15"/>
      <c r="CZ297" s="15"/>
      <c r="DA297" s="15"/>
      <c r="DB297" s="15"/>
      <c r="DC297" s="15"/>
      <c r="DD297" s="15"/>
      <c r="DE297" s="15"/>
      <c r="DH297" s="15"/>
      <c r="DI297" s="15"/>
      <c r="DJ297" s="15"/>
      <c r="DK297" s="15"/>
      <c r="DL297" s="15"/>
      <c r="DM297" s="15"/>
      <c r="DN297" s="15"/>
      <c r="DO297" s="15"/>
      <c r="DR297" s="15"/>
      <c r="DS297" s="15"/>
      <c r="DT297" s="15"/>
      <c r="DU297" s="15"/>
      <c r="DV297" s="15"/>
      <c r="DW297" s="15"/>
      <c r="DX297" s="15"/>
      <c r="DY297" s="15"/>
      <c r="EB297" s="15"/>
      <c r="EC297" s="15"/>
      <c r="ED297" s="15"/>
      <c r="EE297" s="15"/>
      <c r="EF297" s="15"/>
      <c r="EG297" s="15"/>
      <c r="EH297" s="15"/>
      <c r="EI297" s="15"/>
      <c r="EL297" s="15"/>
      <c r="EM297" s="15"/>
      <c r="EN297" s="15"/>
      <c r="EO297" s="15"/>
      <c r="EP297" s="15"/>
      <c r="EQ297" s="15"/>
      <c r="ER297" s="15"/>
      <c r="ES297" s="15"/>
      <c r="EV297" s="15"/>
      <c r="EW297" s="15"/>
      <c r="EX297" s="15"/>
      <c r="EY297" s="15"/>
      <c r="EZ297" s="15"/>
      <c r="FA297" s="15"/>
      <c r="FB297" s="15"/>
      <c r="FC297" s="15"/>
      <c r="FF297" s="15"/>
      <c r="FG297" s="15"/>
      <c r="FH297" s="15"/>
      <c r="FI297" s="15"/>
      <c r="FJ297" s="15"/>
      <c r="FK297" s="15"/>
      <c r="FL297" s="15"/>
      <c r="FM297" s="15"/>
      <c r="FP297" s="15"/>
      <c r="FQ297" s="15"/>
      <c r="FR297" s="15"/>
      <c r="FS297" s="15"/>
      <c r="FT297" s="15"/>
      <c r="FU297" s="15"/>
      <c r="FV297" s="15"/>
      <c r="FW297" s="15"/>
      <c r="FZ297" s="15"/>
      <c r="GA297" s="15"/>
      <c r="GB297" s="15"/>
      <c r="GC297" s="15"/>
      <c r="GD297" s="15"/>
      <c r="GE297" s="15"/>
      <c r="GF297" s="15"/>
      <c r="GG297" s="15"/>
      <c r="GJ297" s="15"/>
      <c r="GK297" s="15"/>
      <c r="GL297" s="15"/>
      <c r="GM297" s="15"/>
      <c r="GN297" s="15"/>
      <c r="GO297" s="15"/>
      <c r="GP297" s="15"/>
      <c r="GQ297" s="15"/>
      <c r="GT297" s="15"/>
      <c r="GU297" s="15"/>
      <c r="GV297" s="15"/>
      <c r="GW297" s="15"/>
      <c r="GX297" s="15"/>
      <c r="GY297" s="15"/>
      <c r="GZ297" s="15"/>
      <c r="HA297" s="15"/>
      <c r="HD297" s="15"/>
      <c r="HE297" s="15"/>
      <c r="HF297" s="15"/>
      <c r="HG297" s="15"/>
      <c r="HH297" s="15"/>
      <c r="HI297" s="15"/>
      <c r="HJ297" s="15"/>
      <c r="HK297" s="15"/>
      <c r="HN297" s="15"/>
      <c r="HO297" s="15"/>
      <c r="HP297" s="15"/>
      <c r="HQ297" s="15"/>
      <c r="HR297" s="15"/>
      <c r="HS297" s="15"/>
      <c r="HT297" s="15"/>
      <c r="HU297" s="15"/>
      <c r="HX297" s="15"/>
      <c r="HY297" s="15"/>
      <c r="HZ297" s="15"/>
      <c r="IA297" s="15"/>
      <c r="IB297" s="15"/>
      <c r="IC297" s="15"/>
      <c r="ID297" s="15"/>
      <c r="IE297" s="15"/>
      <c r="IH297" s="15"/>
      <c r="II297" s="15"/>
      <c r="IJ297" s="15"/>
      <c r="IK297" s="15"/>
      <c r="IL297" s="15"/>
      <c r="IM297" s="15"/>
      <c r="IN297" s="15"/>
      <c r="IO297" s="15"/>
      <c r="IR297" s="15"/>
      <c r="IS297" s="15"/>
      <c r="IT297" s="15"/>
      <c r="IU297" s="15"/>
      <c r="IV297" s="15"/>
      <c r="IW297" s="15"/>
      <c r="IX297" s="15"/>
      <c r="IY297" s="15"/>
      <c r="JB297" s="15"/>
      <c r="JC297" s="15"/>
      <c r="JD297" s="15"/>
      <c r="JE297" s="15"/>
      <c r="JF297" s="15"/>
      <c r="JG297" s="15"/>
      <c r="JH297" s="15"/>
      <c r="JI297" s="15"/>
      <c r="JL297" s="15"/>
      <c r="JM297" s="15"/>
      <c r="JN297" s="15"/>
      <c r="JO297" s="15"/>
      <c r="JP297" s="15"/>
      <c r="JQ297" s="15"/>
      <c r="JR297" s="15"/>
      <c r="JS297" s="15"/>
      <c r="JV297" s="15"/>
      <c r="JW297" s="15"/>
      <c r="JX297" s="15"/>
      <c r="JY297" s="15"/>
      <c r="JZ297" s="15"/>
      <c r="KA297" s="15"/>
      <c r="KB297" s="15"/>
      <c r="KC297" s="15"/>
      <c r="KF297" s="15"/>
      <c r="KG297" s="15"/>
      <c r="KH297" s="15"/>
      <c r="KI297" s="15"/>
      <c r="KJ297" s="15"/>
      <c r="KK297" s="15"/>
      <c r="KL297" s="15"/>
      <c r="KM297" s="15"/>
      <c r="KP297" s="15"/>
      <c r="KQ297" s="15"/>
      <c r="KR297" s="15"/>
      <c r="KS297" s="15"/>
      <c r="KT297" s="15"/>
      <c r="KU297" s="15"/>
      <c r="KV297" s="15"/>
      <c r="KW297" s="15"/>
      <c r="KZ297" s="15"/>
      <c r="LA297" s="15"/>
    </row>
    <row r="298" spans="4:313" x14ac:dyDescent="0.25">
      <c r="D298" s="15"/>
      <c r="E298" s="15"/>
      <c r="F298" s="15"/>
      <c r="G298" s="15"/>
      <c r="H298" s="15"/>
      <c r="I298" s="15"/>
      <c r="L298" s="15"/>
      <c r="M298" s="15"/>
      <c r="N298" s="15"/>
      <c r="O298" s="15"/>
      <c r="P298" s="15"/>
      <c r="Q298" s="15"/>
      <c r="R298" s="15"/>
      <c r="S298" s="15"/>
      <c r="V298" s="15"/>
      <c r="W298" s="15"/>
      <c r="X298" s="15"/>
      <c r="Y298" s="15"/>
      <c r="Z298" s="15"/>
      <c r="AA298" s="15"/>
      <c r="AB298" s="15"/>
      <c r="AC298" s="15"/>
      <c r="AF298" s="15"/>
      <c r="AG298" s="15"/>
      <c r="AH298" s="15"/>
      <c r="AI298" s="15"/>
      <c r="AJ298" s="15"/>
      <c r="AK298" s="15"/>
      <c r="AL298" s="15"/>
      <c r="AM298" s="15"/>
      <c r="AP298" s="15"/>
      <c r="AQ298" s="15"/>
      <c r="AR298" s="15"/>
      <c r="AS298" s="15"/>
      <c r="AT298" s="15"/>
      <c r="AU298" s="15"/>
      <c r="AV298" s="15"/>
      <c r="AW298" s="15"/>
      <c r="AZ298" s="15"/>
      <c r="BA298" s="15"/>
      <c r="BB298" s="15"/>
      <c r="BC298" s="15"/>
      <c r="BD298" s="15"/>
      <c r="BE298" s="15"/>
      <c r="BF298" s="15"/>
      <c r="BG298" s="15"/>
      <c r="BJ298" s="15"/>
      <c r="BK298" s="15"/>
      <c r="BL298" s="15"/>
      <c r="BM298" s="15"/>
      <c r="BN298" s="15"/>
      <c r="BO298" s="15"/>
      <c r="BP298" s="15"/>
      <c r="BQ298" s="15"/>
      <c r="BT298" s="15"/>
      <c r="BU298" s="15"/>
      <c r="BV298" s="15"/>
      <c r="BW298" s="15"/>
      <c r="BX298" s="15"/>
      <c r="BY298" s="15"/>
      <c r="BZ298" s="15"/>
      <c r="CA298" s="15"/>
      <c r="CD298" s="15"/>
      <c r="CE298" s="15"/>
      <c r="CF298" s="15"/>
      <c r="CG298" s="15"/>
      <c r="CH298" s="15"/>
      <c r="CI298" s="15"/>
      <c r="CJ298" s="15"/>
      <c r="CK298" s="15"/>
      <c r="CN298" s="15"/>
      <c r="CO298" s="15"/>
      <c r="CP298" s="15"/>
      <c r="CQ298" s="15"/>
      <c r="CR298" s="15"/>
      <c r="CS298" s="15"/>
      <c r="CT298" s="15"/>
      <c r="CU298" s="15"/>
      <c r="CX298" s="15"/>
      <c r="CY298" s="15"/>
      <c r="CZ298" s="15"/>
      <c r="DA298" s="15"/>
      <c r="DB298" s="15"/>
      <c r="DC298" s="15"/>
      <c r="DD298" s="15"/>
      <c r="DE298" s="15"/>
      <c r="DH298" s="15"/>
      <c r="DI298" s="15"/>
      <c r="DJ298" s="15"/>
      <c r="DK298" s="15"/>
      <c r="DL298" s="15"/>
      <c r="DM298" s="15"/>
      <c r="DN298" s="15"/>
      <c r="DO298" s="15"/>
      <c r="DR298" s="15"/>
      <c r="DS298" s="15"/>
      <c r="DT298" s="15"/>
      <c r="DU298" s="15"/>
      <c r="DV298" s="15"/>
      <c r="DW298" s="15"/>
      <c r="DX298" s="15"/>
      <c r="DY298" s="15"/>
      <c r="EB298" s="15"/>
      <c r="EC298" s="15"/>
      <c r="ED298" s="15"/>
      <c r="EE298" s="15"/>
      <c r="EF298" s="15"/>
      <c r="EG298" s="15"/>
      <c r="EH298" s="15"/>
      <c r="EI298" s="15"/>
      <c r="EL298" s="15"/>
      <c r="EM298" s="15"/>
      <c r="EN298" s="15"/>
      <c r="EO298" s="15"/>
      <c r="EP298" s="15"/>
      <c r="EQ298" s="15"/>
      <c r="ER298" s="15"/>
      <c r="ES298" s="15"/>
      <c r="EV298" s="15"/>
      <c r="EW298" s="15"/>
      <c r="EX298" s="15"/>
      <c r="EY298" s="15"/>
      <c r="EZ298" s="15"/>
      <c r="FA298" s="15"/>
      <c r="FB298" s="15"/>
      <c r="FC298" s="15"/>
      <c r="FF298" s="15"/>
      <c r="FG298" s="15"/>
      <c r="FH298" s="15"/>
      <c r="FI298" s="15"/>
      <c r="FJ298" s="15"/>
      <c r="FK298" s="15"/>
      <c r="FL298" s="15"/>
      <c r="FM298" s="15"/>
      <c r="FP298" s="15"/>
      <c r="FQ298" s="15"/>
      <c r="FR298" s="15"/>
      <c r="FS298" s="15"/>
      <c r="FT298" s="15"/>
      <c r="FU298" s="15"/>
      <c r="FV298" s="15"/>
      <c r="FW298" s="15"/>
      <c r="FZ298" s="15"/>
      <c r="GA298" s="15"/>
      <c r="GB298" s="15"/>
      <c r="GC298" s="15"/>
      <c r="GD298" s="15"/>
      <c r="GE298" s="15"/>
      <c r="GF298" s="15"/>
      <c r="GG298" s="15"/>
      <c r="GJ298" s="15"/>
      <c r="GK298" s="15"/>
      <c r="GL298" s="15"/>
      <c r="GM298" s="15"/>
      <c r="GN298" s="15"/>
      <c r="GO298" s="15"/>
      <c r="GP298" s="15"/>
      <c r="GQ298" s="15"/>
      <c r="GT298" s="15"/>
      <c r="GU298" s="15"/>
      <c r="GV298" s="15"/>
      <c r="GW298" s="15"/>
      <c r="GX298" s="15"/>
      <c r="GY298" s="15"/>
      <c r="GZ298" s="15"/>
      <c r="HA298" s="15"/>
      <c r="HD298" s="15"/>
      <c r="HE298" s="15"/>
      <c r="HF298" s="15"/>
      <c r="HG298" s="15"/>
      <c r="HH298" s="15"/>
      <c r="HI298" s="15"/>
      <c r="HJ298" s="15"/>
      <c r="HK298" s="15"/>
      <c r="HN298" s="15"/>
      <c r="HO298" s="15"/>
      <c r="HP298" s="15"/>
      <c r="HQ298" s="15"/>
      <c r="HR298" s="15"/>
      <c r="HS298" s="15"/>
      <c r="HT298" s="15"/>
      <c r="HU298" s="15"/>
      <c r="HX298" s="15"/>
      <c r="HY298" s="15"/>
      <c r="HZ298" s="15"/>
      <c r="IA298" s="15"/>
      <c r="IB298" s="15"/>
      <c r="IC298" s="15"/>
      <c r="ID298" s="15"/>
      <c r="IE298" s="15"/>
      <c r="IH298" s="15"/>
      <c r="II298" s="15"/>
      <c r="IJ298" s="15"/>
      <c r="IK298" s="15"/>
      <c r="IL298" s="15"/>
      <c r="IM298" s="15"/>
      <c r="IN298" s="15"/>
      <c r="IO298" s="15"/>
      <c r="IR298" s="15"/>
      <c r="IS298" s="15"/>
      <c r="IT298" s="15"/>
      <c r="IU298" s="15"/>
      <c r="IV298" s="15"/>
      <c r="IW298" s="15"/>
      <c r="IX298" s="15"/>
      <c r="IY298" s="15"/>
      <c r="JB298" s="15"/>
      <c r="JC298" s="15"/>
      <c r="JD298" s="15"/>
      <c r="JE298" s="15"/>
      <c r="JF298" s="15"/>
      <c r="JG298" s="15"/>
      <c r="JH298" s="15"/>
      <c r="JI298" s="15"/>
      <c r="JL298" s="15"/>
      <c r="JM298" s="15"/>
      <c r="JN298" s="15"/>
      <c r="JO298" s="15"/>
      <c r="JP298" s="15"/>
      <c r="JQ298" s="15"/>
      <c r="JR298" s="15"/>
      <c r="JS298" s="15"/>
      <c r="JV298" s="15"/>
      <c r="JW298" s="15"/>
      <c r="JX298" s="15"/>
      <c r="JY298" s="15"/>
      <c r="JZ298" s="15"/>
      <c r="KA298" s="15"/>
      <c r="KB298" s="15"/>
      <c r="KC298" s="15"/>
      <c r="KF298" s="15"/>
      <c r="KG298" s="15"/>
      <c r="KH298" s="15"/>
      <c r="KI298" s="15"/>
      <c r="KJ298" s="15"/>
      <c r="KK298" s="15"/>
      <c r="KL298" s="15"/>
      <c r="KM298" s="15"/>
      <c r="KP298" s="15"/>
      <c r="KQ298" s="15"/>
      <c r="KR298" s="15"/>
      <c r="KS298" s="15"/>
      <c r="KT298" s="15"/>
      <c r="KU298" s="15"/>
      <c r="KV298" s="15"/>
      <c r="KW298" s="15"/>
      <c r="KZ298" s="15"/>
      <c r="LA298" s="15"/>
    </row>
    <row r="299" spans="4:313" x14ac:dyDescent="0.25">
      <c r="D299" s="15"/>
      <c r="E299" s="15"/>
      <c r="F299" s="15"/>
      <c r="G299" s="15"/>
      <c r="H299" s="15"/>
      <c r="I299" s="15"/>
      <c r="L299" s="15"/>
      <c r="M299" s="15"/>
      <c r="N299" s="15"/>
      <c r="O299" s="15"/>
      <c r="P299" s="15"/>
      <c r="Q299" s="15"/>
      <c r="R299" s="15"/>
      <c r="S299" s="15"/>
      <c r="V299" s="15"/>
      <c r="W299" s="15"/>
      <c r="X299" s="15"/>
      <c r="Y299" s="15"/>
      <c r="Z299" s="15"/>
      <c r="AA299" s="15"/>
      <c r="AB299" s="15"/>
      <c r="AC299" s="15"/>
      <c r="AF299" s="15"/>
      <c r="AG299" s="15"/>
      <c r="AH299" s="15"/>
      <c r="AI299" s="15"/>
      <c r="AJ299" s="15"/>
      <c r="AK299" s="15"/>
      <c r="AL299" s="15"/>
      <c r="AM299" s="15"/>
      <c r="AP299" s="15"/>
      <c r="AQ299" s="15"/>
      <c r="AR299" s="15"/>
      <c r="AS299" s="15"/>
      <c r="AT299" s="15"/>
      <c r="AU299" s="15"/>
      <c r="AV299" s="15"/>
      <c r="AW299" s="15"/>
      <c r="AZ299" s="15"/>
      <c r="BA299" s="15"/>
      <c r="BB299" s="15"/>
      <c r="BC299" s="15"/>
      <c r="BD299" s="15"/>
      <c r="BE299" s="15"/>
      <c r="BF299" s="15"/>
      <c r="BG299" s="15"/>
      <c r="BJ299" s="15"/>
      <c r="BK299" s="15"/>
      <c r="BL299" s="15"/>
      <c r="BM299" s="15"/>
      <c r="BN299" s="15"/>
      <c r="BO299" s="15"/>
      <c r="BP299" s="15"/>
      <c r="BQ299" s="15"/>
      <c r="BT299" s="15"/>
      <c r="BU299" s="15"/>
      <c r="BV299" s="15"/>
      <c r="BW299" s="15"/>
      <c r="BX299" s="15"/>
      <c r="BY299" s="15"/>
      <c r="BZ299" s="15"/>
      <c r="CA299" s="15"/>
      <c r="CD299" s="15"/>
      <c r="CE299" s="15"/>
      <c r="CF299" s="15"/>
      <c r="CG299" s="15"/>
      <c r="CH299" s="15"/>
      <c r="CI299" s="15"/>
      <c r="CJ299" s="15"/>
      <c r="CK299" s="15"/>
      <c r="CN299" s="15"/>
      <c r="CO299" s="15"/>
      <c r="CP299" s="15"/>
      <c r="CQ299" s="15"/>
      <c r="CR299" s="15"/>
      <c r="CS299" s="15"/>
      <c r="CT299" s="15"/>
      <c r="CU299" s="15"/>
      <c r="CX299" s="15"/>
      <c r="CY299" s="15"/>
      <c r="CZ299" s="15"/>
      <c r="DA299" s="15"/>
      <c r="DB299" s="15"/>
      <c r="DC299" s="15"/>
      <c r="DD299" s="15"/>
      <c r="DE299" s="15"/>
      <c r="DH299" s="15"/>
      <c r="DI299" s="15"/>
      <c r="DJ299" s="15"/>
      <c r="DK299" s="15"/>
      <c r="DL299" s="15"/>
      <c r="DM299" s="15"/>
      <c r="DN299" s="15"/>
      <c r="DO299" s="15"/>
      <c r="DR299" s="15"/>
      <c r="DS299" s="15"/>
      <c r="DT299" s="15"/>
      <c r="DU299" s="15"/>
      <c r="DV299" s="15"/>
      <c r="DW299" s="15"/>
      <c r="DX299" s="15"/>
      <c r="DY299" s="15"/>
      <c r="EB299" s="15"/>
      <c r="EC299" s="15"/>
      <c r="ED299" s="15"/>
      <c r="EE299" s="15"/>
      <c r="EF299" s="15"/>
      <c r="EG299" s="15"/>
      <c r="EH299" s="15"/>
      <c r="EI299" s="15"/>
      <c r="EL299" s="15"/>
      <c r="EM299" s="15"/>
      <c r="EN299" s="15"/>
      <c r="EO299" s="15"/>
      <c r="EP299" s="15"/>
      <c r="EQ299" s="15"/>
      <c r="ER299" s="15"/>
      <c r="ES299" s="15"/>
      <c r="EV299" s="15"/>
      <c r="EW299" s="15"/>
      <c r="EX299" s="15"/>
      <c r="EY299" s="15"/>
      <c r="EZ299" s="15"/>
      <c r="FA299" s="15"/>
      <c r="FB299" s="15"/>
      <c r="FC299" s="15"/>
      <c r="FF299" s="15"/>
      <c r="FG299" s="15"/>
      <c r="FH299" s="15"/>
      <c r="FI299" s="15"/>
      <c r="FJ299" s="15"/>
      <c r="FK299" s="15"/>
      <c r="FL299" s="15"/>
      <c r="FM299" s="15"/>
      <c r="FP299" s="15"/>
      <c r="FQ299" s="15"/>
      <c r="FR299" s="15"/>
      <c r="FS299" s="15"/>
      <c r="FT299" s="15"/>
      <c r="FU299" s="15"/>
      <c r="FV299" s="15"/>
      <c r="FW299" s="15"/>
      <c r="FZ299" s="15"/>
      <c r="GA299" s="15"/>
      <c r="GB299" s="15"/>
      <c r="GC299" s="15"/>
      <c r="GD299" s="15"/>
      <c r="GE299" s="15"/>
      <c r="GF299" s="15"/>
      <c r="GG299" s="15"/>
      <c r="GJ299" s="15"/>
      <c r="GK299" s="15"/>
      <c r="GL299" s="15"/>
      <c r="GM299" s="15"/>
      <c r="GN299" s="15"/>
      <c r="GO299" s="15"/>
      <c r="GP299" s="15"/>
      <c r="GQ299" s="15"/>
      <c r="GT299" s="15"/>
      <c r="GU299" s="15"/>
      <c r="GV299" s="15"/>
      <c r="GW299" s="15"/>
      <c r="GX299" s="15"/>
      <c r="GY299" s="15"/>
      <c r="GZ299" s="15"/>
      <c r="HA299" s="15"/>
      <c r="HD299" s="15"/>
      <c r="HE299" s="15"/>
      <c r="HF299" s="15"/>
      <c r="HG299" s="15"/>
      <c r="HH299" s="15"/>
      <c r="HI299" s="15"/>
      <c r="HJ299" s="15"/>
      <c r="HK299" s="15"/>
      <c r="HN299" s="15"/>
      <c r="HO299" s="15"/>
      <c r="HP299" s="15"/>
      <c r="HQ299" s="15"/>
      <c r="HR299" s="15"/>
      <c r="HS299" s="15"/>
      <c r="HT299" s="15"/>
      <c r="HU299" s="15"/>
      <c r="HX299" s="15"/>
      <c r="HY299" s="15"/>
      <c r="HZ299" s="15"/>
      <c r="IA299" s="15"/>
      <c r="IB299" s="15"/>
      <c r="IC299" s="15"/>
      <c r="ID299" s="15"/>
      <c r="IE299" s="15"/>
      <c r="IH299" s="15"/>
      <c r="II299" s="15"/>
      <c r="IJ299" s="15"/>
      <c r="IK299" s="15"/>
      <c r="IL299" s="15"/>
      <c r="IM299" s="15"/>
      <c r="IN299" s="15"/>
      <c r="IO299" s="15"/>
      <c r="IR299" s="15"/>
      <c r="IS299" s="15"/>
      <c r="IT299" s="15"/>
      <c r="IU299" s="15"/>
      <c r="IV299" s="15"/>
      <c r="IW299" s="15"/>
      <c r="IX299" s="15"/>
      <c r="IY299" s="15"/>
      <c r="JB299" s="15"/>
      <c r="JC299" s="15"/>
      <c r="JD299" s="15"/>
      <c r="JE299" s="15"/>
      <c r="JF299" s="15"/>
      <c r="JG299" s="15"/>
      <c r="JH299" s="15"/>
      <c r="JI299" s="15"/>
      <c r="JL299" s="15"/>
      <c r="JM299" s="15"/>
      <c r="JN299" s="15"/>
      <c r="JO299" s="15"/>
      <c r="JP299" s="15"/>
      <c r="JQ299" s="15"/>
      <c r="JR299" s="15"/>
      <c r="JS299" s="15"/>
      <c r="JV299" s="15"/>
      <c r="JW299" s="15"/>
      <c r="JX299" s="15"/>
      <c r="JY299" s="15"/>
      <c r="JZ299" s="15"/>
      <c r="KA299" s="15"/>
      <c r="KB299" s="15"/>
      <c r="KC299" s="15"/>
      <c r="KF299" s="15"/>
      <c r="KG299" s="15"/>
      <c r="KH299" s="15"/>
      <c r="KI299" s="15"/>
      <c r="KJ299" s="15"/>
      <c r="KK299" s="15"/>
      <c r="KL299" s="15"/>
      <c r="KM299" s="15"/>
      <c r="KP299" s="15"/>
      <c r="KQ299" s="15"/>
      <c r="KR299" s="15"/>
      <c r="KS299" s="15"/>
      <c r="KT299" s="15"/>
      <c r="KU299" s="15"/>
      <c r="KV299" s="15"/>
      <c r="KW299" s="15"/>
      <c r="KZ299" s="15"/>
      <c r="LA299" s="15"/>
    </row>
    <row r="300" spans="4:313" x14ac:dyDescent="0.25">
      <c r="D300" s="15"/>
      <c r="E300" s="15"/>
      <c r="F300" s="15"/>
      <c r="G300" s="15"/>
      <c r="H300" s="15"/>
      <c r="I300" s="15"/>
      <c r="L300" s="15"/>
      <c r="M300" s="15"/>
      <c r="N300" s="15"/>
      <c r="O300" s="15"/>
      <c r="P300" s="15"/>
      <c r="Q300" s="15"/>
      <c r="R300" s="15"/>
      <c r="S300" s="15"/>
      <c r="V300" s="15"/>
      <c r="W300" s="15"/>
      <c r="X300" s="15"/>
      <c r="Y300" s="15"/>
      <c r="Z300" s="15"/>
      <c r="AA300" s="15"/>
      <c r="AB300" s="15"/>
      <c r="AC300" s="15"/>
      <c r="AF300" s="15"/>
      <c r="AG300" s="15"/>
      <c r="AH300" s="15"/>
      <c r="AI300" s="15"/>
      <c r="AJ300" s="15"/>
      <c r="AK300" s="15"/>
      <c r="AL300" s="15"/>
      <c r="AM300" s="15"/>
      <c r="AP300" s="15"/>
      <c r="AQ300" s="15"/>
      <c r="AR300" s="15"/>
      <c r="AS300" s="15"/>
      <c r="AT300" s="15"/>
      <c r="AU300" s="15"/>
      <c r="AV300" s="15"/>
      <c r="AW300" s="15"/>
      <c r="AZ300" s="15"/>
      <c r="BA300" s="15"/>
      <c r="BB300" s="15"/>
      <c r="BC300" s="15"/>
      <c r="BD300" s="15"/>
      <c r="BE300" s="15"/>
      <c r="BF300" s="15"/>
      <c r="BG300" s="15"/>
      <c r="BJ300" s="15"/>
      <c r="BK300" s="15"/>
      <c r="BL300" s="15"/>
      <c r="BM300" s="15"/>
      <c r="BN300" s="15"/>
      <c r="BO300" s="15"/>
      <c r="BP300" s="15"/>
      <c r="BQ300" s="15"/>
      <c r="BT300" s="15"/>
      <c r="BU300" s="15"/>
      <c r="BV300" s="15"/>
      <c r="BW300" s="15"/>
      <c r="BX300" s="15"/>
      <c r="BY300" s="15"/>
      <c r="BZ300" s="15"/>
      <c r="CA300" s="15"/>
      <c r="CD300" s="15"/>
      <c r="CE300" s="15"/>
      <c r="CF300" s="15"/>
      <c r="CG300" s="15"/>
      <c r="CH300" s="15"/>
      <c r="CI300" s="15"/>
      <c r="CJ300" s="15"/>
      <c r="CK300" s="15"/>
      <c r="CN300" s="15"/>
      <c r="CO300" s="15"/>
      <c r="CP300" s="15"/>
      <c r="CQ300" s="15"/>
      <c r="CR300" s="15"/>
      <c r="CS300" s="15"/>
      <c r="CT300" s="15"/>
      <c r="CU300" s="15"/>
      <c r="CX300" s="15"/>
      <c r="CY300" s="15"/>
      <c r="CZ300" s="15"/>
      <c r="DA300" s="15"/>
      <c r="DB300" s="15"/>
      <c r="DC300" s="15"/>
      <c r="DD300" s="15"/>
      <c r="DE300" s="15"/>
      <c r="DH300" s="15"/>
      <c r="DI300" s="15"/>
      <c r="DJ300" s="15"/>
      <c r="DK300" s="15"/>
      <c r="DL300" s="15"/>
      <c r="DM300" s="15"/>
      <c r="DN300" s="15"/>
      <c r="DO300" s="15"/>
      <c r="DR300" s="15"/>
      <c r="DS300" s="15"/>
      <c r="DT300" s="15"/>
      <c r="DU300" s="15"/>
      <c r="DV300" s="15"/>
      <c r="DW300" s="15"/>
      <c r="DX300" s="15"/>
      <c r="DY300" s="15"/>
      <c r="EB300" s="15"/>
      <c r="EC300" s="15"/>
      <c r="ED300" s="15"/>
      <c r="EE300" s="15"/>
      <c r="EF300" s="15"/>
      <c r="EG300" s="15"/>
      <c r="EH300" s="15"/>
      <c r="EI300" s="15"/>
      <c r="EL300" s="15"/>
      <c r="EM300" s="15"/>
      <c r="EN300" s="15"/>
      <c r="EO300" s="15"/>
      <c r="EP300" s="15"/>
      <c r="EQ300" s="15"/>
      <c r="ER300" s="15"/>
      <c r="ES300" s="15"/>
      <c r="EV300" s="15"/>
      <c r="EW300" s="15"/>
      <c r="EX300" s="15"/>
      <c r="EY300" s="15"/>
      <c r="EZ300" s="15"/>
      <c r="FA300" s="15"/>
      <c r="FB300" s="15"/>
      <c r="FC300" s="15"/>
      <c r="FF300" s="15"/>
      <c r="FG300" s="15"/>
      <c r="FH300" s="15"/>
      <c r="FI300" s="15"/>
      <c r="FJ300" s="15"/>
      <c r="FK300" s="15"/>
      <c r="FL300" s="15"/>
      <c r="FM300" s="15"/>
      <c r="FP300" s="15"/>
      <c r="FQ300" s="15"/>
      <c r="FR300" s="15"/>
      <c r="FS300" s="15"/>
      <c r="FT300" s="15"/>
      <c r="FU300" s="15"/>
      <c r="FV300" s="15"/>
      <c r="FW300" s="15"/>
      <c r="FZ300" s="15"/>
      <c r="GA300" s="15"/>
      <c r="GB300" s="15"/>
      <c r="GC300" s="15"/>
      <c r="GD300" s="15"/>
      <c r="GE300" s="15"/>
      <c r="GF300" s="15"/>
      <c r="GG300" s="15"/>
      <c r="GJ300" s="15"/>
      <c r="GK300" s="15"/>
      <c r="GL300" s="15"/>
      <c r="GM300" s="15"/>
      <c r="GN300" s="15"/>
      <c r="GO300" s="15"/>
      <c r="GP300" s="15"/>
      <c r="GQ300" s="15"/>
      <c r="GT300" s="15"/>
      <c r="GU300" s="15"/>
      <c r="GV300" s="15"/>
      <c r="GW300" s="15"/>
      <c r="GX300" s="15"/>
      <c r="GY300" s="15"/>
      <c r="GZ300" s="15"/>
      <c r="HA300" s="15"/>
      <c r="HD300" s="15"/>
      <c r="HE300" s="15"/>
      <c r="HF300" s="15"/>
      <c r="HG300" s="15"/>
      <c r="HH300" s="15"/>
      <c r="HI300" s="15"/>
      <c r="HJ300" s="15"/>
      <c r="HK300" s="15"/>
      <c r="HN300" s="15"/>
      <c r="HO300" s="15"/>
      <c r="HP300" s="15"/>
      <c r="HQ300" s="15"/>
      <c r="HR300" s="15"/>
      <c r="HS300" s="15"/>
      <c r="HT300" s="15"/>
      <c r="HU300" s="15"/>
      <c r="HX300" s="15"/>
      <c r="HY300" s="15"/>
      <c r="HZ300" s="15"/>
      <c r="IA300" s="15"/>
      <c r="IB300" s="15"/>
      <c r="IC300" s="15"/>
      <c r="ID300" s="15"/>
      <c r="IE300" s="15"/>
      <c r="IH300" s="15"/>
      <c r="II300" s="15"/>
      <c r="IJ300" s="15"/>
      <c r="IK300" s="15"/>
      <c r="IL300" s="15"/>
      <c r="IM300" s="15"/>
      <c r="IN300" s="15"/>
      <c r="IO300" s="15"/>
      <c r="IR300" s="15"/>
      <c r="IS300" s="15"/>
      <c r="IT300" s="15"/>
      <c r="IU300" s="15"/>
      <c r="IV300" s="15"/>
      <c r="IW300" s="15"/>
      <c r="IX300" s="15"/>
      <c r="IY300" s="15"/>
      <c r="JB300" s="15"/>
      <c r="JC300" s="15"/>
      <c r="JD300" s="15"/>
      <c r="JE300" s="15"/>
      <c r="JF300" s="15"/>
      <c r="JG300" s="15"/>
      <c r="JH300" s="15"/>
      <c r="JI300" s="15"/>
      <c r="JL300" s="15"/>
      <c r="JM300" s="15"/>
      <c r="JN300" s="15"/>
      <c r="JO300" s="15"/>
      <c r="JP300" s="15"/>
      <c r="JQ300" s="15"/>
      <c r="JR300" s="15"/>
      <c r="JS300" s="15"/>
      <c r="JV300" s="15"/>
      <c r="JW300" s="15"/>
      <c r="JX300" s="15"/>
      <c r="JY300" s="15"/>
      <c r="JZ300" s="15"/>
      <c r="KA300" s="15"/>
      <c r="KB300" s="15"/>
      <c r="KC300" s="15"/>
      <c r="KF300" s="15"/>
      <c r="KG300" s="15"/>
      <c r="KH300" s="15"/>
      <c r="KI300" s="15"/>
      <c r="KJ300" s="15"/>
      <c r="KK300" s="15"/>
      <c r="KL300" s="15"/>
      <c r="KM300" s="15"/>
      <c r="KP300" s="15"/>
      <c r="KQ300" s="15"/>
      <c r="KR300" s="15"/>
      <c r="KS300" s="15"/>
      <c r="KT300" s="15"/>
      <c r="KU300" s="15"/>
      <c r="KV300" s="15"/>
      <c r="KW300" s="15"/>
      <c r="KZ300" s="15"/>
      <c r="LA300" s="15"/>
    </row>
    <row r="301" spans="4:313" x14ac:dyDescent="0.25">
      <c r="D301" s="15"/>
      <c r="E301" s="15"/>
      <c r="F301" s="15"/>
      <c r="G301" s="15"/>
      <c r="H301" s="15"/>
      <c r="I301" s="15"/>
      <c r="L301" s="15"/>
      <c r="M301" s="15"/>
      <c r="N301" s="15"/>
      <c r="O301" s="15"/>
      <c r="P301" s="15"/>
      <c r="Q301" s="15"/>
      <c r="R301" s="15"/>
      <c r="S301" s="15"/>
      <c r="V301" s="15"/>
      <c r="W301" s="15"/>
      <c r="X301" s="15"/>
      <c r="Y301" s="15"/>
      <c r="Z301" s="15"/>
      <c r="AA301" s="15"/>
      <c r="AB301" s="15"/>
      <c r="AC301" s="15"/>
      <c r="AF301" s="15"/>
      <c r="AG301" s="15"/>
      <c r="AH301" s="15"/>
      <c r="AI301" s="15"/>
      <c r="AJ301" s="15"/>
      <c r="AK301" s="15"/>
      <c r="AL301" s="15"/>
      <c r="AM301" s="15"/>
      <c r="AP301" s="15"/>
      <c r="AQ301" s="15"/>
      <c r="AR301" s="15"/>
      <c r="AS301" s="15"/>
      <c r="AT301" s="15"/>
      <c r="AU301" s="15"/>
      <c r="AV301" s="15"/>
      <c r="AW301" s="15"/>
      <c r="AZ301" s="15"/>
      <c r="BA301" s="15"/>
      <c r="BB301" s="15"/>
      <c r="BC301" s="15"/>
      <c r="BD301" s="15"/>
      <c r="BE301" s="15"/>
      <c r="BF301" s="15"/>
      <c r="BG301" s="15"/>
      <c r="BJ301" s="15"/>
      <c r="BK301" s="15"/>
      <c r="BL301" s="15"/>
      <c r="BM301" s="15"/>
      <c r="BN301" s="15"/>
      <c r="BO301" s="15"/>
      <c r="BP301" s="15"/>
      <c r="BQ301" s="15"/>
      <c r="BT301" s="15"/>
      <c r="BU301" s="15"/>
      <c r="BV301" s="15"/>
      <c r="BW301" s="15"/>
      <c r="BX301" s="15"/>
      <c r="BY301" s="15"/>
      <c r="BZ301" s="15"/>
      <c r="CA301" s="15"/>
      <c r="CD301" s="15"/>
      <c r="CE301" s="15"/>
      <c r="CF301" s="15"/>
      <c r="CG301" s="15"/>
      <c r="CH301" s="15"/>
      <c r="CI301" s="15"/>
      <c r="CJ301" s="15"/>
      <c r="CK301" s="15"/>
      <c r="CN301" s="15"/>
      <c r="CO301" s="15"/>
      <c r="CP301" s="15"/>
      <c r="CQ301" s="15"/>
      <c r="CR301" s="15"/>
      <c r="CS301" s="15"/>
      <c r="CT301" s="15"/>
      <c r="CU301" s="15"/>
      <c r="CX301" s="15"/>
      <c r="CY301" s="15"/>
      <c r="CZ301" s="15"/>
      <c r="DA301" s="15"/>
      <c r="DB301" s="15"/>
      <c r="DC301" s="15"/>
      <c r="DD301" s="15"/>
      <c r="DE301" s="15"/>
      <c r="DH301" s="15"/>
      <c r="DI301" s="15"/>
      <c r="DJ301" s="15"/>
      <c r="DK301" s="15"/>
      <c r="DL301" s="15"/>
      <c r="DM301" s="15"/>
      <c r="DN301" s="15"/>
      <c r="DO301" s="15"/>
      <c r="DR301" s="15"/>
      <c r="DS301" s="15"/>
      <c r="DT301" s="15"/>
      <c r="DU301" s="15"/>
      <c r="DV301" s="15"/>
      <c r="DW301" s="15"/>
      <c r="DX301" s="15"/>
      <c r="DY301" s="15"/>
      <c r="EB301" s="15"/>
      <c r="EC301" s="15"/>
      <c r="ED301" s="15"/>
      <c r="EE301" s="15"/>
      <c r="EF301" s="15"/>
      <c r="EG301" s="15"/>
      <c r="EH301" s="15"/>
      <c r="EI301" s="15"/>
      <c r="EL301" s="15"/>
      <c r="EM301" s="15"/>
      <c r="EN301" s="15"/>
      <c r="EO301" s="15"/>
      <c r="EP301" s="15"/>
      <c r="EQ301" s="15"/>
      <c r="ER301" s="15"/>
      <c r="ES301" s="15"/>
      <c r="EV301" s="15"/>
      <c r="EW301" s="15"/>
      <c r="EX301" s="15"/>
      <c r="EY301" s="15"/>
      <c r="EZ301" s="15"/>
      <c r="FA301" s="15"/>
      <c r="FB301" s="15"/>
      <c r="FC301" s="15"/>
      <c r="FF301" s="15"/>
      <c r="FG301" s="15"/>
      <c r="FH301" s="15"/>
      <c r="FI301" s="15"/>
      <c r="FJ301" s="15"/>
      <c r="FK301" s="15"/>
      <c r="FL301" s="15"/>
      <c r="FM301" s="15"/>
      <c r="FP301" s="15"/>
      <c r="FQ301" s="15"/>
      <c r="FR301" s="15"/>
      <c r="FS301" s="15"/>
      <c r="FT301" s="15"/>
      <c r="FU301" s="15"/>
      <c r="FV301" s="15"/>
      <c r="FW301" s="15"/>
      <c r="FZ301" s="15"/>
      <c r="GA301" s="15"/>
      <c r="GB301" s="15"/>
      <c r="GC301" s="15"/>
      <c r="GD301" s="15"/>
      <c r="GE301" s="15"/>
      <c r="GF301" s="15"/>
      <c r="GG301" s="15"/>
      <c r="GJ301" s="15"/>
      <c r="GK301" s="15"/>
      <c r="GL301" s="15"/>
      <c r="GM301" s="15"/>
      <c r="GN301" s="15"/>
      <c r="GO301" s="15"/>
      <c r="GP301" s="15"/>
      <c r="GQ301" s="15"/>
      <c r="GT301" s="15"/>
      <c r="GU301" s="15"/>
      <c r="GV301" s="15"/>
      <c r="GW301" s="15"/>
      <c r="GX301" s="15"/>
      <c r="GY301" s="15"/>
      <c r="GZ301" s="15"/>
      <c r="HA301" s="15"/>
      <c r="HD301" s="15"/>
      <c r="HE301" s="15"/>
      <c r="HF301" s="15"/>
      <c r="HG301" s="15"/>
      <c r="HH301" s="15"/>
      <c r="HI301" s="15"/>
      <c r="HJ301" s="15"/>
      <c r="HK301" s="15"/>
      <c r="HN301" s="15"/>
      <c r="HO301" s="15"/>
      <c r="HP301" s="15"/>
      <c r="HQ301" s="15"/>
      <c r="HR301" s="15"/>
      <c r="HS301" s="15"/>
      <c r="HT301" s="15"/>
      <c r="HU301" s="15"/>
      <c r="HX301" s="15"/>
      <c r="HY301" s="15"/>
      <c r="HZ301" s="15"/>
      <c r="IA301" s="15"/>
      <c r="IB301" s="15"/>
      <c r="IC301" s="15"/>
      <c r="ID301" s="15"/>
      <c r="IE301" s="15"/>
      <c r="IH301" s="15"/>
      <c r="II301" s="15"/>
      <c r="IJ301" s="15"/>
      <c r="IK301" s="15"/>
      <c r="IL301" s="15"/>
      <c r="IM301" s="15"/>
      <c r="IN301" s="15"/>
      <c r="IO301" s="15"/>
      <c r="IR301" s="15"/>
      <c r="IS301" s="15"/>
      <c r="IT301" s="15"/>
      <c r="IU301" s="15"/>
      <c r="IV301" s="15"/>
      <c r="IW301" s="15"/>
      <c r="IX301" s="15"/>
      <c r="IY301" s="15"/>
      <c r="JB301" s="15"/>
      <c r="JC301" s="15"/>
      <c r="JD301" s="15"/>
      <c r="JE301" s="15"/>
      <c r="JF301" s="15"/>
      <c r="JG301" s="15"/>
      <c r="JH301" s="15"/>
      <c r="JI301" s="15"/>
      <c r="JL301" s="15"/>
      <c r="JM301" s="15"/>
      <c r="JN301" s="15"/>
      <c r="JO301" s="15"/>
      <c r="JP301" s="15"/>
      <c r="JQ301" s="15"/>
      <c r="JR301" s="15"/>
      <c r="JS301" s="15"/>
      <c r="JV301" s="15"/>
      <c r="JW301" s="15"/>
      <c r="JX301" s="15"/>
      <c r="JY301" s="15"/>
      <c r="JZ301" s="15"/>
      <c r="KA301" s="15"/>
      <c r="KB301" s="15"/>
      <c r="KC301" s="15"/>
      <c r="KF301" s="15"/>
      <c r="KG301" s="15"/>
      <c r="KH301" s="15"/>
      <c r="KI301" s="15"/>
      <c r="KJ301" s="15"/>
      <c r="KK301" s="15"/>
      <c r="KL301" s="15"/>
      <c r="KM301" s="15"/>
      <c r="KP301" s="15"/>
      <c r="KQ301" s="15"/>
      <c r="KR301" s="15"/>
      <c r="KS301" s="15"/>
      <c r="KT301" s="15"/>
      <c r="KU301" s="15"/>
      <c r="KV301" s="15"/>
      <c r="KW301" s="15"/>
      <c r="KZ301" s="15"/>
      <c r="LA301" s="15"/>
    </row>
    <row r="302" spans="4:313" x14ac:dyDescent="0.25">
      <c r="D302" s="15"/>
      <c r="E302" s="15"/>
      <c r="F302" s="15"/>
      <c r="G302" s="15"/>
      <c r="H302" s="15"/>
      <c r="I302" s="15"/>
      <c r="L302" s="15"/>
      <c r="M302" s="15"/>
      <c r="N302" s="15"/>
      <c r="O302" s="15"/>
      <c r="P302" s="15"/>
      <c r="Q302" s="15"/>
      <c r="R302" s="15"/>
      <c r="S302" s="15"/>
      <c r="V302" s="15"/>
      <c r="W302" s="15"/>
      <c r="X302" s="15"/>
      <c r="Y302" s="15"/>
      <c r="Z302" s="15"/>
      <c r="AA302" s="15"/>
      <c r="AB302" s="15"/>
      <c r="AC302" s="15"/>
      <c r="AF302" s="15"/>
      <c r="AG302" s="15"/>
      <c r="AH302" s="15"/>
      <c r="AI302" s="15"/>
      <c r="AJ302" s="15"/>
      <c r="AK302" s="15"/>
      <c r="AL302" s="15"/>
      <c r="AM302" s="15"/>
      <c r="AP302" s="15"/>
      <c r="AQ302" s="15"/>
      <c r="AR302" s="15"/>
      <c r="AS302" s="15"/>
      <c r="AT302" s="15"/>
      <c r="AU302" s="15"/>
      <c r="AV302" s="15"/>
      <c r="AW302" s="15"/>
      <c r="AZ302" s="15"/>
      <c r="BA302" s="15"/>
      <c r="BB302" s="15"/>
      <c r="BC302" s="15"/>
      <c r="BD302" s="15"/>
      <c r="BE302" s="15"/>
      <c r="BF302" s="15"/>
      <c r="BG302" s="15"/>
      <c r="BJ302" s="15"/>
      <c r="BK302" s="15"/>
      <c r="BL302" s="15"/>
      <c r="BM302" s="15"/>
      <c r="BN302" s="15"/>
      <c r="BO302" s="15"/>
      <c r="BP302" s="15"/>
      <c r="BQ302" s="15"/>
      <c r="BT302" s="15"/>
      <c r="BU302" s="15"/>
      <c r="BV302" s="15"/>
      <c r="BW302" s="15"/>
      <c r="BX302" s="15"/>
      <c r="BY302" s="15"/>
      <c r="BZ302" s="15"/>
      <c r="CA302" s="15"/>
      <c r="CD302" s="15"/>
      <c r="CE302" s="15"/>
      <c r="CF302" s="15"/>
      <c r="CG302" s="15"/>
      <c r="CH302" s="15"/>
      <c r="CI302" s="15"/>
      <c r="CJ302" s="15"/>
      <c r="CK302" s="15"/>
      <c r="CN302" s="15"/>
      <c r="CO302" s="15"/>
      <c r="CP302" s="15"/>
      <c r="CQ302" s="15"/>
      <c r="CR302" s="15"/>
      <c r="CS302" s="15"/>
      <c r="CT302" s="15"/>
      <c r="CU302" s="15"/>
      <c r="CX302" s="15"/>
      <c r="CY302" s="15"/>
      <c r="CZ302" s="15"/>
      <c r="DA302" s="15"/>
      <c r="DB302" s="15"/>
      <c r="DC302" s="15"/>
      <c r="DD302" s="15"/>
      <c r="DE302" s="15"/>
      <c r="DH302" s="15"/>
      <c r="DI302" s="15"/>
      <c r="DJ302" s="15"/>
      <c r="DK302" s="15"/>
      <c r="DL302" s="15"/>
      <c r="DM302" s="15"/>
      <c r="DN302" s="15"/>
      <c r="DO302" s="15"/>
      <c r="DR302" s="15"/>
      <c r="DS302" s="15"/>
      <c r="DT302" s="15"/>
      <c r="DU302" s="15"/>
      <c r="DV302" s="15"/>
      <c r="DW302" s="15"/>
      <c r="DX302" s="15"/>
      <c r="DY302" s="15"/>
      <c r="EB302" s="15"/>
      <c r="EC302" s="15"/>
      <c r="ED302" s="15"/>
      <c r="EE302" s="15"/>
      <c r="EF302" s="15"/>
      <c r="EG302" s="15"/>
      <c r="EH302" s="15"/>
      <c r="EI302" s="15"/>
      <c r="EL302" s="15"/>
      <c r="EM302" s="15"/>
      <c r="EN302" s="15"/>
      <c r="EO302" s="15"/>
      <c r="EP302" s="15"/>
      <c r="EQ302" s="15"/>
      <c r="ER302" s="15"/>
      <c r="ES302" s="15"/>
      <c r="EV302" s="15"/>
      <c r="EW302" s="15"/>
      <c r="EX302" s="15"/>
      <c r="EY302" s="15"/>
      <c r="EZ302" s="15"/>
      <c r="FA302" s="15"/>
      <c r="FB302" s="15"/>
      <c r="FC302" s="15"/>
      <c r="FF302" s="15"/>
      <c r="FG302" s="15"/>
      <c r="FH302" s="15"/>
      <c r="FI302" s="15"/>
      <c r="FJ302" s="15"/>
      <c r="FK302" s="15"/>
      <c r="FL302" s="15"/>
      <c r="FM302" s="15"/>
      <c r="FP302" s="15"/>
      <c r="FQ302" s="15"/>
      <c r="FR302" s="15"/>
      <c r="FS302" s="15"/>
      <c r="FT302" s="15"/>
      <c r="FU302" s="15"/>
      <c r="FV302" s="15"/>
      <c r="FW302" s="15"/>
      <c r="FZ302" s="15"/>
      <c r="GA302" s="15"/>
      <c r="GB302" s="15"/>
      <c r="GC302" s="15"/>
      <c r="GD302" s="15"/>
      <c r="GE302" s="15"/>
      <c r="GF302" s="15"/>
      <c r="GG302" s="15"/>
      <c r="GJ302" s="15"/>
      <c r="GK302" s="15"/>
      <c r="GL302" s="15"/>
      <c r="GM302" s="15"/>
      <c r="GN302" s="15"/>
      <c r="GO302" s="15"/>
      <c r="GP302" s="15"/>
      <c r="GQ302" s="15"/>
      <c r="GT302" s="15"/>
      <c r="GU302" s="15"/>
      <c r="GV302" s="15"/>
      <c r="GW302" s="15"/>
      <c r="GX302" s="15"/>
      <c r="GY302" s="15"/>
      <c r="GZ302" s="15"/>
      <c r="HA302" s="15"/>
      <c r="HD302" s="15"/>
      <c r="HE302" s="15"/>
      <c r="HF302" s="15"/>
      <c r="HG302" s="15"/>
      <c r="HH302" s="15"/>
      <c r="HI302" s="15"/>
      <c r="HJ302" s="15"/>
      <c r="HK302" s="15"/>
      <c r="HN302" s="15"/>
      <c r="HO302" s="15"/>
      <c r="HP302" s="15"/>
      <c r="HQ302" s="15"/>
      <c r="HR302" s="15"/>
      <c r="HS302" s="15"/>
      <c r="HT302" s="15"/>
      <c r="HU302" s="15"/>
      <c r="HX302" s="15"/>
      <c r="HY302" s="15"/>
      <c r="HZ302" s="15"/>
      <c r="IA302" s="15"/>
      <c r="IB302" s="15"/>
      <c r="IC302" s="15"/>
      <c r="ID302" s="15"/>
      <c r="IE302" s="15"/>
      <c r="IH302" s="15"/>
      <c r="II302" s="15"/>
      <c r="IJ302" s="15"/>
      <c r="IK302" s="15"/>
      <c r="IL302" s="15"/>
      <c r="IM302" s="15"/>
      <c r="IN302" s="15"/>
      <c r="IO302" s="15"/>
      <c r="IR302" s="15"/>
      <c r="IS302" s="15"/>
      <c r="IT302" s="15"/>
      <c r="IU302" s="15"/>
      <c r="IV302" s="15"/>
      <c r="IW302" s="15"/>
      <c r="IX302" s="15"/>
      <c r="IY302" s="15"/>
      <c r="JB302" s="15"/>
      <c r="JC302" s="15"/>
      <c r="JD302" s="15"/>
      <c r="JE302" s="15"/>
      <c r="JF302" s="15"/>
      <c r="JG302" s="15"/>
      <c r="JH302" s="15"/>
      <c r="JI302" s="15"/>
      <c r="JL302" s="15"/>
      <c r="JM302" s="15"/>
      <c r="JN302" s="15"/>
      <c r="JO302" s="15"/>
      <c r="JP302" s="15"/>
      <c r="JQ302" s="15"/>
      <c r="JR302" s="15"/>
      <c r="JS302" s="15"/>
      <c r="JV302" s="15"/>
      <c r="JW302" s="15"/>
      <c r="JX302" s="15"/>
      <c r="JY302" s="15"/>
      <c r="JZ302" s="15"/>
      <c r="KA302" s="15"/>
      <c r="KB302" s="15"/>
      <c r="KC302" s="15"/>
      <c r="KF302" s="15"/>
      <c r="KG302" s="15"/>
      <c r="KH302" s="15"/>
      <c r="KI302" s="15"/>
      <c r="KJ302" s="15"/>
      <c r="KK302" s="15"/>
      <c r="KL302" s="15"/>
      <c r="KM302" s="15"/>
      <c r="KP302" s="15"/>
      <c r="KQ302" s="15"/>
      <c r="KR302" s="15"/>
      <c r="KS302" s="15"/>
      <c r="KT302" s="15"/>
      <c r="KU302" s="15"/>
      <c r="KV302" s="15"/>
      <c r="KW302" s="15"/>
      <c r="KZ302" s="15"/>
      <c r="LA302" s="15"/>
    </row>
    <row r="303" spans="4:313" x14ac:dyDescent="0.25">
      <c r="D303" s="15"/>
      <c r="E303" s="15"/>
      <c r="F303" s="15"/>
      <c r="G303" s="15"/>
      <c r="H303" s="15"/>
      <c r="I303" s="15"/>
      <c r="L303" s="15"/>
      <c r="M303" s="15"/>
      <c r="N303" s="15"/>
      <c r="O303" s="15"/>
      <c r="P303" s="15"/>
      <c r="Q303" s="15"/>
      <c r="R303" s="15"/>
      <c r="S303" s="15"/>
      <c r="V303" s="15"/>
      <c r="W303" s="15"/>
      <c r="X303" s="15"/>
      <c r="Y303" s="15"/>
      <c r="Z303" s="15"/>
      <c r="AA303" s="15"/>
      <c r="AB303" s="15"/>
      <c r="AC303" s="15"/>
      <c r="AF303" s="15"/>
      <c r="AG303" s="15"/>
      <c r="AH303" s="15"/>
      <c r="AI303" s="15"/>
      <c r="AJ303" s="15"/>
      <c r="AK303" s="15"/>
      <c r="AL303" s="15"/>
      <c r="AM303" s="15"/>
      <c r="AP303" s="15"/>
      <c r="AQ303" s="15"/>
      <c r="AR303" s="15"/>
      <c r="AS303" s="15"/>
      <c r="AT303" s="15"/>
      <c r="AU303" s="15"/>
      <c r="AV303" s="15"/>
      <c r="AW303" s="15"/>
      <c r="AZ303" s="15"/>
      <c r="BA303" s="15"/>
      <c r="BB303" s="15"/>
      <c r="BC303" s="15"/>
      <c r="BD303" s="15"/>
      <c r="BE303" s="15"/>
      <c r="BF303" s="15"/>
      <c r="BG303" s="15"/>
      <c r="BJ303" s="15"/>
      <c r="BK303" s="15"/>
      <c r="BL303" s="15"/>
      <c r="BM303" s="15"/>
      <c r="BN303" s="15"/>
      <c r="BO303" s="15"/>
      <c r="BP303" s="15"/>
      <c r="BQ303" s="15"/>
      <c r="BT303" s="15"/>
      <c r="BU303" s="15"/>
      <c r="BV303" s="15"/>
      <c r="BW303" s="15"/>
      <c r="BX303" s="15"/>
      <c r="BY303" s="15"/>
      <c r="BZ303" s="15"/>
      <c r="CA303" s="15"/>
      <c r="CD303" s="15"/>
      <c r="CE303" s="15"/>
      <c r="CF303" s="15"/>
      <c r="CG303" s="15"/>
      <c r="CH303" s="15"/>
      <c r="CI303" s="15"/>
      <c r="CJ303" s="15"/>
      <c r="CK303" s="15"/>
      <c r="CN303" s="15"/>
      <c r="CO303" s="15"/>
      <c r="CP303" s="15"/>
      <c r="CQ303" s="15"/>
      <c r="CR303" s="15"/>
      <c r="CS303" s="15"/>
      <c r="CT303" s="15"/>
      <c r="CU303" s="15"/>
      <c r="CX303" s="15"/>
      <c r="CY303" s="15"/>
      <c r="CZ303" s="15"/>
      <c r="DA303" s="15"/>
      <c r="DB303" s="15"/>
      <c r="DC303" s="15"/>
      <c r="DD303" s="15"/>
      <c r="DE303" s="15"/>
      <c r="DH303" s="15"/>
      <c r="DI303" s="15"/>
      <c r="DJ303" s="15"/>
      <c r="DK303" s="15"/>
      <c r="DL303" s="15"/>
      <c r="DM303" s="15"/>
      <c r="DN303" s="15"/>
      <c r="DO303" s="15"/>
      <c r="DR303" s="15"/>
      <c r="DS303" s="15"/>
      <c r="DT303" s="15"/>
      <c r="DU303" s="15"/>
      <c r="DV303" s="15"/>
      <c r="DW303" s="15"/>
      <c r="DX303" s="15"/>
      <c r="DY303" s="15"/>
      <c r="EB303" s="15"/>
      <c r="EC303" s="15"/>
      <c r="ED303" s="15"/>
      <c r="EE303" s="15"/>
      <c r="EF303" s="15"/>
      <c r="EG303" s="15"/>
      <c r="EH303" s="15"/>
      <c r="EI303" s="15"/>
      <c r="EL303" s="15"/>
      <c r="EM303" s="15"/>
      <c r="EN303" s="15"/>
      <c r="EO303" s="15"/>
      <c r="EP303" s="15"/>
      <c r="EQ303" s="15"/>
      <c r="ER303" s="15"/>
      <c r="ES303" s="15"/>
      <c r="EV303" s="15"/>
      <c r="EW303" s="15"/>
      <c r="EX303" s="15"/>
      <c r="EY303" s="15"/>
      <c r="EZ303" s="15"/>
      <c r="FA303" s="15"/>
      <c r="FB303" s="15"/>
      <c r="FC303" s="15"/>
      <c r="FF303" s="15"/>
      <c r="FG303" s="15"/>
      <c r="FH303" s="15"/>
      <c r="FI303" s="15"/>
      <c r="FJ303" s="15"/>
      <c r="FK303" s="15"/>
      <c r="FL303" s="15"/>
      <c r="FM303" s="15"/>
      <c r="FP303" s="15"/>
      <c r="FQ303" s="15"/>
      <c r="FR303" s="15"/>
      <c r="FS303" s="15"/>
      <c r="FT303" s="15"/>
      <c r="FU303" s="15"/>
      <c r="FV303" s="15"/>
      <c r="FW303" s="15"/>
      <c r="FZ303" s="15"/>
      <c r="GA303" s="15"/>
      <c r="GB303" s="15"/>
      <c r="GC303" s="15"/>
      <c r="GD303" s="15"/>
      <c r="GE303" s="15"/>
      <c r="GF303" s="15"/>
      <c r="GG303" s="15"/>
      <c r="GJ303" s="15"/>
      <c r="GK303" s="15"/>
      <c r="GL303" s="15"/>
      <c r="GM303" s="15"/>
      <c r="GN303" s="15"/>
      <c r="GO303" s="15"/>
      <c r="GP303" s="15"/>
      <c r="GQ303" s="15"/>
      <c r="GT303" s="15"/>
      <c r="GU303" s="15"/>
      <c r="GV303" s="15"/>
      <c r="GW303" s="15"/>
      <c r="GX303" s="15"/>
      <c r="GY303" s="15"/>
      <c r="GZ303" s="15"/>
      <c r="HA303" s="15"/>
      <c r="HD303" s="15"/>
      <c r="HE303" s="15"/>
      <c r="HF303" s="15"/>
      <c r="HG303" s="15"/>
      <c r="HH303" s="15"/>
      <c r="HI303" s="15"/>
      <c r="HJ303" s="15"/>
      <c r="HK303" s="15"/>
      <c r="HN303" s="15"/>
      <c r="HO303" s="15"/>
      <c r="HP303" s="15"/>
      <c r="HQ303" s="15"/>
      <c r="HR303" s="15"/>
      <c r="HS303" s="15"/>
      <c r="HT303" s="15"/>
      <c r="HU303" s="15"/>
      <c r="HX303" s="15"/>
      <c r="HY303" s="15"/>
      <c r="HZ303" s="15"/>
      <c r="IA303" s="15"/>
      <c r="IB303" s="15"/>
      <c r="IC303" s="15"/>
      <c r="ID303" s="15"/>
      <c r="IE303" s="15"/>
      <c r="IH303" s="15"/>
      <c r="II303" s="15"/>
      <c r="IJ303" s="15"/>
      <c r="IK303" s="15"/>
      <c r="IL303" s="15"/>
      <c r="IM303" s="15"/>
      <c r="IN303" s="15"/>
      <c r="IO303" s="15"/>
      <c r="IR303" s="15"/>
      <c r="IS303" s="15"/>
      <c r="IT303" s="15"/>
      <c r="IU303" s="15"/>
      <c r="IV303" s="15"/>
      <c r="IW303" s="15"/>
      <c r="IX303" s="15"/>
      <c r="IY303" s="15"/>
      <c r="JB303" s="15"/>
      <c r="JC303" s="15"/>
      <c r="JD303" s="15"/>
      <c r="JE303" s="15"/>
      <c r="JF303" s="15"/>
      <c r="JG303" s="15"/>
      <c r="JH303" s="15"/>
      <c r="JI303" s="15"/>
      <c r="JL303" s="15"/>
      <c r="JM303" s="15"/>
      <c r="JN303" s="15"/>
      <c r="JO303" s="15"/>
      <c r="JP303" s="15"/>
      <c r="JQ303" s="15"/>
      <c r="JR303" s="15"/>
      <c r="JS303" s="15"/>
      <c r="JV303" s="15"/>
      <c r="JW303" s="15"/>
      <c r="JX303" s="15"/>
      <c r="JY303" s="15"/>
      <c r="JZ303" s="15"/>
      <c r="KA303" s="15"/>
      <c r="KB303" s="15"/>
      <c r="KC303" s="15"/>
      <c r="KF303" s="15"/>
      <c r="KG303" s="15"/>
      <c r="KH303" s="15"/>
      <c r="KI303" s="15"/>
      <c r="KJ303" s="15"/>
      <c r="KK303" s="15"/>
      <c r="KL303" s="15"/>
      <c r="KM303" s="15"/>
      <c r="KP303" s="15"/>
      <c r="KQ303" s="15"/>
      <c r="KR303" s="15"/>
      <c r="KS303" s="15"/>
      <c r="KT303" s="15"/>
      <c r="KU303" s="15"/>
      <c r="KV303" s="15"/>
      <c r="KW303" s="15"/>
      <c r="KZ303" s="15"/>
      <c r="LA303" s="15"/>
    </row>
    <row r="304" spans="4:313" x14ac:dyDescent="0.25">
      <c r="D304" s="15"/>
      <c r="E304" s="15"/>
      <c r="F304" s="15"/>
      <c r="G304" s="15"/>
      <c r="H304" s="15"/>
      <c r="I304" s="15"/>
      <c r="L304" s="15"/>
      <c r="M304" s="15"/>
      <c r="N304" s="15"/>
      <c r="O304" s="15"/>
      <c r="P304" s="15"/>
      <c r="Q304" s="15"/>
      <c r="R304" s="15"/>
      <c r="S304" s="15"/>
      <c r="V304" s="15"/>
      <c r="W304" s="15"/>
      <c r="X304" s="15"/>
      <c r="Y304" s="15"/>
      <c r="Z304" s="15"/>
      <c r="AA304" s="15"/>
      <c r="AB304" s="15"/>
      <c r="AC304" s="15"/>
      <c r="AF304" s="15"/>
      <c r="AG304" s="15"/>
      <c r="AH304" s="15"/>
      <c r="AI304" s="15"/>
      <c r="AJ304" s="15"/>
      <c r="AK304" s="15"/>
      <c r="AL304" s="15"/>
      <c r="AM304" s="15"/>
      <c r="AP304" s="15"/>
      <c r="AQ304" s="15"/>
      <c r="AR304" s="15"/>
      <c r="AS304" s="15"/>
      <c r="AT304" s="15"/>
      <c r="AU304" s="15"/>
      <c r="AV304" s="15"/>
      <c r="AW304" s="15"/>
      <c r="AZ304" s="15"/>
      <c r="BA304" s="15"/>
      <c r="BB304" s="15"/>
      <c r="BC304" s="15"/>
      <c r="BD304" s="15"/>
      <c r="BE304" s="15"/>
      <c r="BF304" s="15"/>
      <c r="BG304" s="15"/>
      <c r="BJ304" s="15"/>
      <c r="BK304" s="15"/>
      <c r="BL304" s="15"/>
      <c r="BM304" s="15"/>
      <c r="BN304" s="15"/>
      <c r="BO304" s="15"/>
      <c r="BP304" s="15"/>
      <c r="BQ304" s="15"/>
      <c r="BT304" s="15"/>
      <c r="BU304" s="15"/>
      <c r="BV304" s="15"/>
      <c r="BW304" s="15"/>
      <c r="BX304" s="15"/>
      <c r="BY304" s="15"/>
      <c r="BZ304" s="15"/>
      <c r="CA304" s="15"/>
      <c r="CD304" s="15"/>
      <c r="CE304" s="15"/>
      <c r="CF304" s="15"/>
      <c r="CG304" s="15"/>
      <c r="CH304" s="15"/>
      <c r="CI304" s="15"/>
      <c r="CJ304" s="15"/>
      <c r="CK304" s="15"/>
      <c r="CN304" s="15"/>
      <c r="CO304" s="15"/>
      <c r="CP304" s="15"/>
      <c r="CQ304" s="15"/>
      <c r="CR304" s="15"/>
      <c r="CS304" s="15"/>
      <c r="CT304" s="15"/>
      <c r="CU304" s="15"/>
      <c r="CX304" s="15"/>
      <c r="CY304" s="15"/>
      <c r="CZ304" s="15"/>
      <c r="DA304" s="15"/>
      <c r="DB304" s="15"/>
      <c r="DC304" s="15"/>
      <c r="DD304" s="15"/>
      <c r="DE304" s="15"/>
      <c r="DH304" s="15"/>
      <c r="DI304" s="15"/>
      <c r="DJ304" s="15"/>
      <c r="DK304" s="15"/>
      <c r="DL304" s="15"/>
      <c r="DM304" s="15"/>
      <c r="DN304" s="15"/>
      <c r="DO304" s="15"/>
      <c r="DR304" s="15"/>
      <c r="DS304" s="15"/>
      <c r="DT304" s="15"/>
      <c r="DU304" s="15"/>
      <c r="DV304" s="15"/>
      <c r="DW304" s="15"/>
      <c r="DX304" s="15"/>
      <c r="DY304" s="15"/>
      <c r="EB304" s="15"/>
      <c r="EC304" s="15"/>
      <c r="ED304" s="15"/>
      <c r="EE304" s="15"/>
      <c r="EF304" s="15"/>
      <c r="EG304" s="15"/>
      <c r="EH304" s="15"/>
      <c r="EI304" s="15"/>
      <c r="EL304" s="15"/>
      <c r="EM304" s="15"/>
      <c r="EN304" s="15"/>
      <c r="EO304" s="15"/>
      <c r="EP304" s="15"/>
      <c r="EQ304" s="15"/>
      <c r="ER304" s="15"/>
      <c r="ES304" s="15"/>
      <c r="EV304" s="15"/>
      <c r="EW304" s="15"/>
      <c r="EX304" s="15"/>
      <c r="EY304" s="15"/>
      <c r="EZ304" s="15"/>
      <c r="FA304" s="15"/>
      <c r="FB304" s="15"/>
      <c r="FC304" s="15"/>
      <c r="FF304" s="15"/>
      <c r="FG304" s="15"/>
      <c r="FH304" s="15"/>
      <c r="FI304" s="15"/>
      <c r="FJ304" s="15"/>
      <c r="FK304" s="15"/>
      <c r="FL304" s="15"/>
      <c r="FM304" s="15"/>
      <c r="FP304" s="15"/>
      <c r="FQ304" s="15"/>
      <c r="FR304" s="15"/>
      <c r="FS304" s="15"/>
      <c r="FT304" s="15"/>
      <c r="FU304" s="15"/>
      <c r="FV304" s="15"/>
      <c r="FW304" s="15"/>
      <c r="FZ304" s="15"/>
      <c r="GA304" s="15"/>
      <c r="GB304" s="15"/>
      <c r="GC304" s="15"/>
      <c r="GD304" s="15"/>
      <c r="GE304" s="15"/>
      <c r="GF304" s="15"/>
      <c r="GG304" s="15"/>
      <c r="GJ304" s="15"/>
      <c r="GK304" s="15"/>
      <c r="GL304" s="15"/>
      <c r="GM304" s="15"/>
      <c r="GN304" s="15"/>
      <c r="GO304" s="15"/>
      <c r="GP304" s="15"/>
      <c r="GQ304" s="15"/>
      <c r="GT304" s="15"/>
      <c r="GU304" s="15"/>
      <c r="GV304" s="15"/>
      <c r="GW304" s="15"/>
      <c r="GX304" s="15"/>
      <c r="GY304" s="15"/>
      <c r="GZ304" s="15"/>
      <c r="HA304" s="15"/>
      <c r="HD304" s="15"/>
      <c r="HE304" s="15"/>
      <c r="HF304" s="15"/>
      <c r="HG304" s="15"/>
      <c r="HH304" s="15"/>
      <c r="HI304" s="15"/>
      <c r="HJ304" s="15"/>
      <c r="HK304" s="15"/>
      <c r="HN304" s="15"/>
      <c r="HO304" s="15"/>
      <c r="HP304" s="15"/>
      <c r="HQ304" s="15"/>
      <c r="HR304" s="15"/>
      <c r="HS304" s="15"/>
      <c r="HT304" s="15"/>
      <c r="HU304" s="15"/>
      <c r="HX304" s="15"/>
      <c r="HY304" s="15"/>
      <c r="HZ304" s="15"/>
      <c r="IA304" s="15"/>
      <c r="IB304" s="15"/>
      <c r="IC304" s="15"/>
      <c r="ID304" s="15"/>
      <c r="IE304" s="15"/>
      <c r="IH304" s="15"/>
      <c r="II304" s="15"/>
      <c r="IJ304" s="15"/>
      <c r="IK304" s="15"/>
      <c r="IL304" s="15"/>
      <c r="IM304" s="15"/>
      <c r="IN304" s="15"/>
      <c r="IO304" s="15"/>
      <c r="IR304" s="15"/>
      <c r="IS304" s="15"/>
      <c r="IT304" s="15"/>
      <c r="IU304" s="15"/>
      <c r="IV304" s="15"/>
      <c r="IW304" s="15"/>
      <c r="IX304" s="15"/>
      <c r="IY304" s="15"/>
      <c r="JB304" s="15"/>
      <c r="JC304" s="15"/>
      <c r="JD304" s="15"/>
      <c r="JE304" s="15"/>
      <c r="JF304" s="15"/>
      <c r="JG304" s="15"/>
      <c r="JH304" s="15"/>
      <c r="JI304" s="15"/>
      <c r="JL304" s="15"/>
      <c r="JM304" s="15"/>
      <c r="JN304" s="15"/>
      <c r="JO304" s="15"/>
      <c r="JP304" s="15"/>
      <c r="JQ304" s="15"/>
      <c r="JR304" s="15"/>
      <c r="JS304" s="15"/>
      <c r="JV304" s="15"/>
      <c r="JW304" s="15"/>
      <c r="JX304" s="15"/>
      <c r="JY304" s="15"/>
      <c r="JZ304" s="15"/>
      <c r="KA304" s="15"/>
      <c r="KB304" s="15"/>
      <c r="KC304" s="15"/>
      <c r="KF304" s="15"/>
      <c r="KG304" s="15"/>
      <c r="KH304" s="15"/>
      <c r="KI304" s="15"/>
      <c r="KJ304" s="15"/>
      <c r="KK304" s="15"/>
      <c r="KL304" s="15"/>
      <c r="KM304" s="15"/>
      <c r="KP304" s="15"/>
      <c r="KQ304" s="15"/>
      <c r="KR304" s="15"/>
      <c r="KS304" s="15"/>
      <c r="KT304" s="15"/>
      <c r="KU304" s="15"/>
      <c r="KV304" s="15"/>
      <c r="KW304" s="15"/>
      <c r="KZ304" s="15"/>
      <c r="LA304" s="15"/>
    </row>
    <row r="305" spans="4:313" x14ac:dyDescent="0.25">
      <c r="D305" s="15"/>
      <c r="E305" s="15"/>
      <c r="F305" s="15"/>
      <c r="G305" s="15"/>
      <c r="H305" s="15"/>
      <c r="I305" s="15"/>
      <c r="L305" s="15"/>
      <c r="M305" s="15"/>
      <c r="N305" s="15"/>
      <c r="O305" s="15"/>
      <c r="P305" s="15"/>
      <c r="Q305" s="15"/>
      <c r="R305" s="15"/>
      <c r="S305" s="15"/>
      <c r="V305" s="15"/>
      <c r="W305" s="15"/>
      <c r="X305" s="15"/>
      <c r="Y305" s="15"/>
      <c r="Z305" s="15"/>
      <c r="AA305" s="15"/>
      <c r="AB305" s="15"/>
      <c r="AC305" s="15"/>
      <c r="AF305" s="15"/>
      <c r="AG305" s="15"/>
      <c r="AH305" s="15"/>
      <c r="AI305" s="15"/>
      <c r="AJ305" s="15"/>
      <c r="AK305" s="15"/>
      <c r="AL305" s="15"/>
      <c r="AM305" s="15"/>
      <c r="AP305" s="15"/>
      <c r="AQ305" s="15"/>
      <c r="AR305" s="15"/>
      <c r="AS305" s="15"/>
      <c r="AT305" s="15"/>
      <c r="AU305" s="15"/>
      <c r="AV305" s="15"/>
      <c r="AW305" s="15"/>
      <c r="AZ305" s="15"/>
      <c r="BA305" s="15"/>
      <c r="BB305" s="15"/>
      <c r="BC305" s="15"/>
      <c r="BD305" s="15"/>
      <c r="BE305" s="15"/>
      <c r="BF305" s="15"/>
      <c r="BG305" s="15"/>
      <c r="BJ305" s="15"/>
      <c r="BK305" s="15"/>
      <c r="BL305" s="15"/>
      <c r="BM305" s="15"/>
      <c r="BN305" s="15"/>
      <c r="BO305" s="15"/>
      <c r="BP305" s="15"/>
      <c r="BQ305" s="15"/>
      <c r="BT305" s="15"/>
      <c r="BU305" s="15"/>
      <c r="BV305" s="15"/>
      <c r="BW305" s="15"/>
      <c r="BX305" s="15"/>
      <c r="BY305" s="15"/>
      <c r="BZ305" s="15"/>
      <c r="CA305" s="15"/>
      <c r="CD305" s="15"/>
      <c r="CE305" s="15"/>
      <c r="CF305" s="15"/>
      <c r="CG305" s="15"/>
      <c r="CH305" s="15"/>
      <c r="CI305" s="15"/>
      <c r="CJ305" s="15"/>
      <c r="CK305" s="15"/>
      <c r="CN305" s="15"/>
      <c r="CO305" s="15"/>
      <c r="CP305" s="15"/>
      <c r="CQ305" s="15"/>
      <c r="CR305" s="15"/>
      <c r="CS305" s="15"/>
      <c r="CT305" s="15"/>
      <c r="CU305" s="15"/>
      <c r="CX305" s="15"/>
      <c r="CY305" s="15"/>
      <c r="CZ305" s="15"/>
      <c r="DA305" s="15"/>
      <c r="DB305" s="15"/>
      <c r="DC305" s="15"/>
      <c r="DD305" s="15"/>
      <c r="DE305" s="15"/>
      <c r="DH305" s="15"/>
      <c r="DI305" s="15"/>
      <c r="DJ305" s="15"/>
      <c r="DK305" s="15"/>
      <c r="DL305" s="15"/>
      <c r="DM305" s="15"/>
      <c r="DN305" s="15"/>
      <c r="DO305" s="15"/>
      <c r="DR305" s="15"/>
      <c r="DS305" s="15"/>
      <c r="DT305" s="15"/>
      <c r="DU305" s="15"/>
      <c r="DV305" s="15"/>
      <c r="DW305" s="15"/>
      <c r="DX305" s="15"/>
      <c r="DY305" s="15"/>
      <c r="EB305" s="15"/>
      <c r="EC305" s="15"/>
      <c r="ED305" s="15"/>
      <c r="EE305" s="15"/>
      <c r="EF305" s="15"/>
      <c r="EG305" s="15"/>
      <c r="EH305" s="15"/>
      <c r="EI305" s="15"/>
      <c r="EL305" s="15"/>
      <c r="EM305" s="15"/>
      <c r="EN305" s="15"/>
      <c r="EO305" s="15"/>
      <c r="EP305" s="15"/>
      <c r="EQ305" s="15"/>
      <c r="ER305" s="15"/>
      <c r="ES305" s="15"/>
      <c r="EV305" s="15"/>
      <c r="EW305" s="15"/>
      <c r="EX305" s="15"/>
      <c r="EY305" s="15"/>
      <c r="EZ305" s="15"/>
      <c r="FA305" s="15"/>
      <c r="FB305" s="15"/>
      <c r="FC305" s="15"/>
      <c r="FF305" s="15"/>
      <c r="FG305" s="15"/>
      <c r="FH305" s="15"/>
      <c r="FI305" s="15"/>
      <c r="FJ305" s="15"/>
      <c r="FK305" s="15"/>
      <c r="FL305" s="15"/>
      <c r="FM305" s="15"/>
      <c r="FP305" s="15"/>
      <c r="FQ305" s="15"/>
      <c r="FR305" s="15"/>
      <c r="FS305" s="15"/>
      <c r="FT305" s="15"/>
      <c r="FU305" s="15"/>
      <c r="FV305" s="15"/>
      <c r="FW305" s="15"/>
      <c r="FZ305" s="15"/>
      <c r="GA305" s="15"/>
      <c r="GB305" s="15"/>
      <c r="GC305" s="15"/>
      <c r="GD305" s="15"/>
      <c r="GE305" s="15"/>
      <c r="GF305" s="15"/>
      <c r="GG305" s="15"/>
      <c r="GJ305" s="15"/>
      <c r="GK305" s="15"/>
      <c r="GL305" s="15"/>
      <c r="GM305" s="15"/>
      <c r="GN305" s="15"/>
      <c r="GO305" s="15"/>
      <c r="GP305" s="15"/>
      <c r="GQ305" s="15"/>
      <c r="GT305" s="15"/>
      <c r="GU305" s="15"/>
      <c r="GV305" s="15"/>
      <c r="GW305" s="15"/>
      <c r="GX305" s="15"/>
      <c r="GY305" s="15"/>
      <c r="GZ305" s="15"/>
      <c r="HA305" s="15"/>
      <c r="HD305" s="15"/>
      <c r="HE305" s="15"/>
      <c r="HF305" s="15"/>
      <c r="HG305" s="15"/>
      <c r="HH305" s="15"/>
      <c r="HI305" s="15"/>
      <c r="HJ305" s="15"/>
      <c r="HK305" s="15"/>
      <c r="HN305" s="15"/>
      <c r="HO305" s="15"/>
      <c r="HP305" s="15"/>
      <c r="HQ305" s="15"/>
      <c r="HR305" s="15"/>
      <c r="HS305" s="15"/>
      <c r="HT305" s="15"/>
      <c r="HU305" s="15"/>
      <c r="HX305" s="15"/>
      <c r="HY305" s="15"/>
      <c r="HZ305" s="15"/>
      <c r="IA305" s="15"/>
      <c r="IB305" s="15"/>
      <c r="IC305" s="15"/>
      <c r="ID305" s="15"/>
      <c r="IE305" s="15"/>
      <c r="IH305" s="15"/>
      <c r="II305" s="15"/>
      <c r="IJ305" s="15"/>
      <c r="IK305" s="15"/>
      <c r="IL305" s="15"/>
      <c r="IM305" s="15"/>
      <c r="IN305" s="15"/>
      <c r="IO305" s="15"/>
      <c r="IR305" s="15"/>
      <c r="IS305" s="15"/>
      <c r="IT305" s="15"/>
      <c r="IU305" s="15"/>
      <c r="IV305" s="15"/>
      <c r="IW305" s="15"/>
      <c r="IX305" s="15"/>
      <c r="IY305" s="15"/>
      <c r="JB305" s="15"/>
      <c r="JC305" s="15"/>
      <c r="JD305" s="15"/>
      <c r="JE305" s="15"/>
      <c r="JF305" s="15"/>
      <c r="JG305" s="15"/>
      <c r="JH305" s="15"/>
      <c r="JI305" s="15"/>
      <c r="JL305" s="15"/>
      <c r="JM305" s="15"/>
      <c r="JN305" s="15"/>
      <c r="JO305" s="15"/>
      <c r="JP305" s="15"/>
      <c r="JQ305" s="15"/>
      <c r="JR305" s="15"/>
      <c r="JS305" s="15"/>
      <c r="JV305" s="15"/>
      <c r="JW305" s="15"/>
      <c r="JX305" s="15"/>
      <c r="JY305" s="15"/>
      <c r="JZ305" s="15"/>
      <c r="KA305" s="15"/>
      <c r="KB305" s="15"/>
      <c r="KC305" s="15"/>
      <c r="KF305" s="15"/>
      <c r="KG305" s="15"/>
      <c r="KH305" s="15"/>
      <c r="KI305" s="15"/>
      <c r="KJ305" s="15"/>
      <c r="KK305" s="15"/>
      <c r="KL305" s="15"/>
      <c r="KM305" s="15"/>
      <c r="KP305" s="15"/>
      <c r="KQ305" s="15"/>
      <c r="KR305" s="15"/>
      <c r="KS305" s="15"/>
      <c r="KT305" s="15"/>
      <c r="KU305" s="15"/>
      <c r="KV305" s="15"/>
      <c r="KW305" s="15"/>
      <c r="KZ305" s="15"/>
      <c r="LA305" s="15"/>
    </row>
    <row r="306" spans="4:313" x14ac:dyDescent="0.25">
      <c r="D306" s="15"/>
      <c r="E306" s="15"/>
      <c r="F306" s="15"/>
      <c r="G306" s="15"/>
      <c r="H306" s="15"/>
      <c r="I306" s="15"/>
      <c r="L306" s="15"/>
      <c r="M306" s="15"/>
      <c r="N306" s="15"/>
      <c r="O306" s="15"/>
      <c r="P306" s="15"/>
      <c r="Q306" s="15"/>
      <c r="R306" s="15"/>
      <c r="S306" s="15"/>
      <c r="V306" s="15"/>
      <c r="W306" s="15"/>
      <c r="X306" s="15"/>
      <c r="Y306" s="15"/>
      <c r="Z306" s="15"/>
      <c r="AA306" s="15"/>
      <c r="AB306" s="15"/>
      <c r="AC306" s="15"/>
      <c r="AF306" s="15"/>
      <c r="AG306" s="15"/>
      <c r="AH306" s="15"/>
      <c r="AI306" s="15"/>
      <c r="AJ306" s="15"/>
      <c r="AK306" s="15"/>
      <c r="AL306" s="15"/>
      <c r="AM306" s="15"/>
      <c r="AP306" s="15"/>
      <c r="AQ306" s="15"/>
      <c r="AR306" s="15"/>
      <c r="AS306" s="15"/>
      <c r="AT306" s="15"/>
      <c r="AU306" s="15"/>
      <c r="AV306" s="15"/>
      <c r="AW306" s="15"/>
      <c r="AZ306" s="15"/>
      <c r="BA306" s="15"/>
      <c r="BB306" s="15"/>
      <c r="BC306" s="15"/>
      <c r="BD306" s="15"/>
      <c r="BE306" s="15"/>
      <c r="BF306" s="15"/>
      <c r="BG306" s="15"/>
      <c r="BJ306" s="15"/>
      <c r="BK306" s="15"/>
      <c r="BL306" s="15"/>
      <c r="BM306" s="15"/>
      <c r="BN306" s="15"/>
      <c r="BO306" s="15"/>
      <c r="BP306" s="15"/>
      <c r="BQ306" s="15"/>
      <c r="BT306" s="15"/>
      <c r="BU306" s="15"/>
      <c r="BV306" s="15"/>
      <c r="BW306" s="15"/>
      <c r="BX306" s="15"/>
      <c r="BY306" s="15"/>
      <c r="BZ306" s="15"/>
      <c r="CA306" s="15"/>
      <c r="CD306" s="15"/>
      <c r="CE306" s="15"/>
      <c r="CF306" s="15"/>
      <c r="CG306" s="15"/>
      <c r="CH306" s="15"/>
      <c r="CI306" s="15"/>
      <c r="CJ306" s="15"/>
      <c r="CK306" s="15"/>
      <c r="CN306" s="15"/>
      <c r="CO306" s="15"/>
      <c r="CP306" s="15"/>
      <c r="CQ306" s="15"/>
      <c r="CR306" s="15"/>
      <c r="CS306" s="15"/>
      <c r="CT306" s="15"/>
      <c r="CU306" s="15"/>
      <c r="CX306" s="15"/>
      <c r="CY306" s="15"/>
      <c r="CZ306" s="15"/>
      <c r="DA306" s="15"/>
      <c r="DB306" s="15"/>
      <c r="DC306" s="15"/>
      <c r="DD306" s="15"/>
      <c r="DE306" s="15"/>
      <c r="DH306" s="15"/>
      <c r="DI306" s="15"/>
      <c r="DJ306" s="15"/>
      <c r="DK306" s="15"/>
      <c r="DL306" s="15"/>
      <c r="DM306" s="15"/>
      <c r="DN306" s="15"/>
      <c r="DO306" s="15"/>
      <c r="DR306" s="15"/>
      <c r="DS306" s="15"/>
      <c r="DT306" s="15"/>
      <c r="DU306" s="15"/>
      <c r="DV306" s="15"/>
      <c r="DW306" s="15"/>
      <c r="DX306" s="15"/>
      <c r="DY306" s="15"/>
      <c r="EB306" s="15"/>
      <c r="EC306" s="15"/>
      <c r="ED306" s="15"/>
      <c r="EE306" s="15"/>
      <c r="EF306" s="15"/>
      <c r="EG306" s="15"/>
      <c r="EH306" s="15"/>
      <c r="EI306" s="15"/>
      <c r="EL306" s="15"/>
      <c r="EM306" s="15"/>
      <c r="EN306" s="15"/>
      <c r="EO306" s="15"/>
      <c r="EP306" s="15"/>
      <c r="EQ306" s="15"/>
      <c r="ER306" s="15"/>
      <c r="ES306" s="15"/>
      <c r="EV306" s="15"/>
      <c r="EW306" s="15"/>
      <c r="EX306" s="15"/>
      <c r="EY306" s="15"/>
      <c r="EZ306" s="15"/>
      <c r="FA306" s="15"/>
      <c r="FB306" s="15"/>
      <c r="FC306" s="15"/>
      <c r="FF306" s="15"/>
      <c r="FG306" s="15"/>
      <c r="FH306" s="15"/>
      <c r="FI306" s="15"/>
      <c r="FJ306" s="15"/>
      <c r="FK306" s="15"/>
      <c r="FL306" s="15"/>
      <c r="FM306" s="15"/>
      <c r="FP306" s="15"/>
      <c r="FQ306" s="15"/>
      <c r="FR306" s="15"/>
      <c r="FS306" s="15"/>
      <c r="FT306" s="15"/>
      <c r="FU306" s="15"/>
      <c r="FV306" s="15"/>
      <c r="FW306" s="15"/>
      <c r="FZ306" s="15"/>
      <c r="GA306" s="15"/>
      <c r="GB306" s="15"/>
      <c r="GC306" s="15"/>
      <c r="GD306" s="15"/>
      <c r="GE306" s="15"/>
      <c r="GF306" s="15"/>
      <c r="GG306" s="15"/>
      <c r="GJ306" s="15"/>
      <c r="GK306" s="15"/>
      <c r="GL306" s="15"/>
      <c r="GM306" s="15"/>
      <c r="GN306" s="15"/>
      <c r="GO306" s="15"/>
      <c r="GP306" s="15"/>
      <c r="GQ306" s="15"/>
      <c r="GT306" s="15"/>
      <c r="GU306" s="15"/>
      <c r="GV306" s="15"/>
      <c r="GW306" s="15"/>
      <c r="GX306" s="15"/>
      <c r="GY306" s="15"/>
      <c r="GZ306" s="15"/>
      <c r="HA306" s="15"/>
      <c r="HD306" s="15"/>
      <c r="HE306" s="15"/>
      <c r="HF306" s="15"/>
      <c r="HG306" s="15"/>
      <c r="HH306" s="15"/>
      <c r="HI306" s="15"/>
      <c r="HJ306" s="15"/>
      <c r="HK306" s="15"/>
      <c r="HN306" s="15"/>
      <c r="HO306" s="15"/>
      <c r="HP306" s="15"/>
      <c r="HQ306" s="15"/>
      <c r="HR306" s="15"/>
      <c r="HS306" s="15"/>
      <c r="HT306" s="15"/>
      <c r="HU306" s="15"/>
      <c r="HX306" s="15"/>
      <c r="HY306" s="15"/>
      <c r="HZ306" s="15"/>
      <c r="IA306" s="15"/>
      <c r="IB306" s="15"/>
      <c r="IC306" s="15"/>
      <c r="ID306" s="15"/>
      <c r="IE306" s="15"/>
      <c r="IH306" s="15"/>
      <c r="II306" s="15"/>
      <c r="IJ306" s="15"/>
      <c r="IK306" s="15"/>
      <c r="IL306" s="15"/>
      <c r="IM306" s="15"/>
      <c r="IN306" s="15"/>
      <c r="IO306" s="15"/>
      <c r="IR306" s="15"/>
      <c r="IS306" s="15"/>
      <c r="IT306" s="15"/>
      <c r="IU306" s="15"/>
      <c r="IV306" s="15"/>
      <c r="IW306" s="15"/>
      <c r="IX306" s="15"/>
      <c r="IY306" s="15"/>
      <c r="JB306" s="15"/>
      <c r="JC306" s="15"/>
      <c r="JD306" s="15"/>
      <c r="JE306" s="15"/>
      <c r="JF306" s="15"/>
      <c r="JG306" s="15"/>
      <c r="JH306" s="15"/>
      <c r="JI306" s="15"/>
      <c r="JL306" s="15"/>
      <c r="JM306" s="15"/>
      <c r="JN306" s="15"/>
      <c r="JO306" s="15"/>
      <c r="JP306" s="15"/>
      <c r="JQ306" s="15"/>
      <c r="JR306" s="15"/>
      <c r="JS306" s="15"/>
      <c r="JV306" s="15"/>
      <c r="JW306" s="15"/>
      <c r="JX306" s="15"/>
      <c r="JY306" s="15"/>
      <c r="JZ306" s="15"/>
      <c r="KA306" s="15"/>
      <c r="KB306" s="15"/>
      <c r="KC306" s="15"/>
      <c r="KF306" s="15"/>
      <c r="KG306" s="15"/>
      <c r="KH306" s="15"/>
      <c r="KI306" s="15"/>
      <c r="KJ306" s="15"/>
      <c r="KK306" s="15"/>
      <c r="KL306" s="15"/>
      <c r="KM306" s="15"/>
      <c r="KP306" s="15"/>
      <c r="KQ306" s="15"/>
      <c r="KR306" s="15"/>
      <c r="KS306" s="15"/>
      <c r="KT306" s="15"/>
      <c r="KU306" s="15"/>
      <c r="KV306" s="15"/>
      <c r="KW306" s="15"/>
      <c r="KZ306" s="15"/>
      <c r="LA306" s="15"/>
    </row>
    <row r="307" spans="4:313" x14ac:dyDescent="0.25">
      <c r="D307" s="15"/>
      <c r="E307" s="15"/>
      <c r="F307" s="15"/>
      <c r="G307" s="15"/>
      <c r="H307" s="15"/>
      <c r="I307" s="15"/>
      <c r="L307" s="15"/>
      <c r="M307" s="15"/>
      <c r="N307" s="15"/>
      <c r="O307" s="15"/>
      <c r="P307" s="15"/>
      <c r="Q307" s="15"/>
      <c r="R307" s="15"/>
      <c r="S307" s="15"/>
      <c r="V307" s="15"/>
      <c r="W307" s="15"/>
      <c r="X307" s="15"/>
      <c r="Y307" s="15"/>
      <c r="Z307" s="15"/>
      <c r="AA307" s="15"/>
      <c r="AB307" s="15"/>
      <c r="AC307" s="15"/>
      <c r="AF307" s="15"/>
      <c r="AG307" s="15"/>
      <c r="AH307" s="15"/>
      <c r="AI307" s="15"/>
      <c r="AJ307" s="15"/>
      <c r="AK307" s="15"/>
      <c r="AL307" s="15"/>
      <c r="AM307" s="15"/>
      <c r="AP307" s="15"/>
      <c r="AQ307" s="15"/>
      <c r="AR307" s="15"/>
      <c r="AS307" s="15"/>
      <c r="AT307" s="15"/>
      <c r="AU307" s="15"/>
      <c r="AV307" s="15"/>
      <c r="AW307" s="15"/>
      <c r="AZ307" s="15"/>
      <c r="BA307" s="15"/>
      <c r="BB307" s="15"/>
      <c r="BC307" s="15"/>
      <c r="BD307" s="15"/>
      <c r="BE307" s="15"/>
      <c r="BF307" s="15"/>
      <c r="BG307" s="15"/>
      <c r="BJ307" s="15"/>
      <c r="BK307" s="15"/>
      <c r="BL307" s="15"/>
      <c r="BM307" s="15"/>
      <c r="BN307" s="15"/>
      <c r="BO307" s="15"/>
      <c r="BP307" s="15"/>
      <c r="BQ307" s="15"/>
      <c r="BT307" s="15"/>
      <c r="BU307" s="15"/>
      <c r="BV307" s="15"/>
      <c r="BW307" s="15"/>
      <c r="BX307" s="15"/>
      <c r="BY307" s="15"/>
      <c r="BZ307" s="15"/>
      <c r="CA307" s="15"/>
      <c r="CD307" s="15"/>
      <c r="CE307" s="15"/>
      <c r="CF307" s="15"/>
      <c r="CG307" s="15"/>
      <c r="CH307" s="15"/>
      <c r="CI307" s="15"/>
      <c r="CJ307" s="15"/>
      <c r="CK307" s="15"/>
      <c r="CN307" s="15"/>
      <c r="CO307" s="15"/>
      <c r="CP307" s="15"/>
      <c r="CQ307" s="15"/>
      <c r="CR307" s="15"/>
      <c r="CS307" s="15"/>
      <c r="CT307" s="15"/>
      <c r="CU307" s="15"/>
      <c r="CX307" s="15"/>
      <c r="CY307" s="15"/>
      <c r="CZ307" s="15"/>
      <c r="DA307" s="15"/>
      <c r="DB307" s="15"/>
      <c r="DC307" s="15"/>
      <c r="DD307" s="15"/>
      <c r="DE307" s="15"/>
      <c r="DH307" s="15"/>
      <c r="DI307" s="15"/>
      <c r="DJ307" s="15"/>
      <c r="DK307" s="15"/>
      <c r="DL307" s="15"/>
      <c r="DM307" s="15"/>
      <c r="DN307" s="15"/>
      <c r="DO307" s="15"/>
      <c r="DR307" s="15"/>
      <c r="DS307" s="15"/>
      <c r="DT307" s="15"/>
      <c r="DU307" s="15"/>
      <c r="DV307" s="15"/>
      <c r="DW307" s="15"/>
      <c r="DX307" s="15"/>
      <c r="DY307" s="15"/>
      <c r="EB307" s="15"/>
      <c r="EC307" s="15"/>
      <c r="ED307" s="15"/>
      <c r="EE307" s="15"/>
      <c r="EF307" s="15"/>
      <c r="EG307" s="15"/>
      <c r="EH307" s="15"/>
      <c r="EI307" s="15"/>
      <c r="EL307" s="15"/>
      <c r="EM307" s="15"/>
      <c r="EN307" s="15"/>
      <c r="EO307" s="15"/>
      <c r="EP307" s="15"/>
      <c r="EQ307" s="15"/>
      <c r="ER307" s="15"/>
      <c r="ES307" s="15"/>
      <c r="EV307" s="15"/>
      <c r="EW307" s="15"/>
      <c r="EX307" s="15"/>
      <c r="EY307" s="15"/>
      <c r="EZ307" s="15"/>
      <c r="FA307" s="15"/>
      <c r="FB307" s="15"/>
      <c r="FC307" s="15"/>
      <c r="FF307" s="15"/>
      <c r="FG307" s="15"/>
      <c r="FH307" s="15"/>
      <c r="FI307" s="15"/>
      <c r="FJ307" s="15"/>
      <c r="FK307" s="15"/>
      <c r="FL307" s="15"/>
      <c r="FM307" s="15"/>
      <c r="FP307" s="15"/>
      <c r="FQ307" s="15"/>
      <c r="FR307" s="15"/>
      <c r="FS307" s="15"/>
      <c r="FT307" s="15"/>
      <c r="FU307" s="15"/>
      <c r="FV307" s="15"/>
      <c r="FW307" s="15"/>
      <c r="FZ307" s="15"/>
      <c r="GA307" s="15"/>
      <c r="GB307" s="15"/>
      <c r="GC307" s="15"/>
      <c r="GD307" s="15"/>
      <c r="GE307" s="15"/>
      <c r="GF307" s="15"/>
      <c r="GG307" s="15"/>
      <c r="GJ307" s="15"/>
      <c r="GK307" s="15"/>
      <c r="GL307" s="15"/>
      <c r="GM307" s="15"/>
      <c r="GN307" s="15"/>
      <c r="GO307" s="15"/>
      <c r="GP307" s="15"/>
      <c r="GQ307" s="15"/>
      <c r="GT307" s="15"/>
      <c r="GU307" s="15"/>
      <c r="GV307" s="15"/>
      <c r="GW307" s="15"/>
      <c r="GX307" s="15"/>
      <c r="GY307" s="15"/>
      <c r="GZ307" s="15"/>
      <c r="HA307" s="15"/>
      <c r="HD307" s="15"/>
      <c r="HE307" s="15"/>
      <c r="HF307" s="15"/>
      <c r="HG307" s="15"/>
      <c r="HH307" s="15"/>
      <c r="HI307" s="15"/>
      <c r="HJ307" s="15"/>
      <c r="HK307" s="15"/>
      <c r="HN307" s="15"/>
      <c r="HO307" s="15"/>
      <c r="HP307" s="15"/>
      <c r="HQ307" s="15"/>
      <c r="HR307" s="15"/>
      <c r="HS307" s="15"/>
      <c r="HT307" s="15"/>
      <c r="HU307" s="15"/>
      <c r="HX307" s="15"/>
      <c r="HY307" s="15"/>
      <c r="HZ307" s="15"/>
      <c r="IA307" s="15"/>
      <c r="IB307" s="15"/>
      <c r="IC307" s="15"/>
      <c r="ID307" s="15"/>
      <c r="IE307" s="15"/>
      <c r="IH307" s="15"/>
      <c r="II307" s="15"/>
      <c r="IJ307" s="15"/>
      <c r="IK307" s="15"/>
      <c r="IL307" s="15"/>
      <c r="IM307" s="15"/>
      <c r="IN307" s="15"/>
      <c r="IO307" s="15"/>
      <c r="IR307" s="15"/>
      <c r="IS307" s="15"/>
      <c r="IT307" s="15"/>
      <c r="IU307" s="15"/>
      <c r="IV307" s="15"/>
      <c r="IW307" s="15"/>
      <c r="IX307" s="15"/>
      <c r="IY307" s="15"/>
      <c r="JB307" s="15"/>
      <c r="JC307" s="15"/>
      <c r="JD307" s="15"/>
      <c r="JE307" s="15"/>
      <c r="JF307" s="15"/>
      <c r="JG307" s="15"/>
      <c r="JH307" s="15"/>
      <c r="JI307" s="15"/>
      <c r="JL307" s="15"/>
      <c r="JM307" s="15"/>
      <c r="JN307" s="15"/>
      <c r="JO307" s="15"/>
      <c r="JP307" s="15"/>
      <c r="JQ307" s="15"/>
      <c r="JR307" s="15"/>
      <c r="JS307" s="15"/>
      <c r="JV307" s="15"/>
      <c r="JW307" s="15"/>
      <c r="JX307" s="15"/>
      <c r="JY307" s="15"/>
      <c r="JZ307" s="15"/>
      <c r="KA307" s="15"/>
      <c r="KB307" s="15"/>
      <c r="KC307" s="15"/>
      <c r="KF307" s="15"/>
      <c r="KG307" s="15"/>
      <c r="KH307" s="15"/>
      <c r="KI307" s="15"/>
      <c r="KJ307" s="15"/>
      <c r="KK307" s="15"/>
      <c r="KL307" s="15"/>
      <c r="KM307" s="15"/>
      <c r="KP307" s="15"/>
      <c r="KQ307" s="15"/>
      <c r="KR307" s="15"/>
      <c r="KS307" s="15"/>
      <c r="KT307" s="15"/>
      <c r="KU307" s="15"/>
      <c r="KV307" s="15"/>
      <c r="KW307" s="15"/>
      <c r="KZ307" s="15"/>
      <c r="LA307" s="15"/>
    </row>
    <row r="308" spans="4:313" x14ac:dyDescent="0.25">
      <c r="D308" s="15"/>
      <c r="E308" s="15"/>
      <c r="F308" s="15"/>
      <c r="G308" s="15"/>
      <c r="H308" s="15"/>
      <c r="I308" s="15"/>
      <c r="L308" s="15"/>
      <c r="M308" s="15"/>
      <c r="N308" s="15"/>
      <c r="O308" s="15"/>
      <c r="P308" s="15"/>
      <c r="Q308" s="15"/>
      <c r="R308" s="15"/>
      <c r="S308" s="15"/>
      <c r="V308" s="15"/>
      <c r="W308" s="15"/>
      <c r="X308" s="15"/>
      <c r="Y308" s="15"/>
      <c r="Z308" s="15"/>
      <c r="AA308" s="15"/>
      <c r="AB308" s="15"/>
      <c r="AC308" s="15"/>
      <c r="AF308" s="15"/>
      <c r="AG308" s="15"/>
      <c r="AH308" s="15"/>
      <c r="AI308" s="15"/>
      <c r="AJ308" s="15"/>
      <c r="AK308" s="15"/>
      <c r="AL308" s="15"/>
      <c r="AM308" s="15"/>
      <c r="AP308" s="15"/>
      <c r="AQ308" s="15"/>
      <c r="AR308" s="15"/>
      <c r="AS308" s="15"/>
      <c r="AT308" s="15"/>
      <c r="AU308" s="15"/>
      <c r="AV308" s="15"/>
      <c r="AW308" s="15"/>
      <c r="AZ308" s="15"/>
      <c r="BA308" s="15"/>
      <c r="BB308" s="15"/>
      <c r="BC308" s="15"/>
      <c r="BD308" s="15"/>
      <c r="BE308" s="15"/>
      <c r="BF308" s="15"/>
      <c r="BG308" s="15"/>
      <c r="BJ308" s="15"/>
      <c r="BK308" s="15"/>
      <c r="BL308" s="15"/>
      <c r="BM308" s="15"/>
      <c r="BN308" s="15"/>
      <c r="BO308" s="15"/>
      <c r="BP308" s="15"/>
      <c r="BQ308" s="15"/>
      <c r="BT308" s="15"/>
      <c r="BU308" s="15"/>
      <c r="BV308" s="15"/>
      <c r="BW308" s="15"/>
      <c r="BX308" s="15"/>
      <c r="BY308" s="15"/>
      <c r="BZ308" s="15"/>
      <c r="CA308" s="15"/>
      <c r="CD308" s="15"/>
      <c r="CE308" s="15"/>
      <c r="CF308" s="15"/>
      <c r="CG308" s="15"/>
      <c r="CH308" s="15"/>
      <c r="CI308" s="15"/>
      <c r="CJ308" s="15"/>
      <c r="CK308" s="15"/>
      <c r="CN308" s="15"/>
      <c r="CO308" s="15"/>
      <c r="CP308" s="15"/>
      <c r="CQ308" s="15"/>
      <c r="CR308" s="15"/>
      <c r="CS308" s="15"/>
      <c r="CT308" s="15"/>
      <c r="CU308" s="15"/>
      <c r="CX308" s="15"/>
      <c r="CY308" s="15"/>
      <c r="CZ308" s="15"/>
      <c r="DA308" s="15"/>
      <c r="DB308" s="15"/>
      <c r="DC308" s="15"/>
      <c r="DD308" s="15"/>
      <c r="DE308" s="15"/>
      <c r="DH308" s="15"/>
      <c r="DI308" s="15"/>
      <c r="DJ308" s="15"/>
      <c r="DK308" s="15"/>
      <c r="DL308" s="15"/>
      <c r="DM308" s="15"/>
      <c r="DN308" s="15"/>
      <c r="DO308" s="15"/>
      <c r="DR308" s="15"/>
      <c r="DS308" s="15"/>
      <c r="DT308" s="15"/>
      <c r="DU308" s="15"/>
      <c r="DV308" s="15"/>
      <c r="DW308" s="15"/>
      <c r="DX308" s="15"/>
      <c r="DY308" s="15"/>
      <c r="EB308" s="15"/>
      <c r="EC308" s="15"/>
      <c r="ED308" s="15"/>
      <c r="EE308" s="15"/>
      <c r="EF308" s="15"/>
      <c r="EG308" s="15"/>
      <c r="EH308" s="15"/>
      <c r="EI308" s="15"/>
      <c r="EL308" s="15"/>
      <c r="EM308" s="15"/>
      <c r="EN308" s="15"/>
      <c r="EO308" s="15"/>
      <c r="EP308" s="15"/>
      <c r="EQ308" s="15"/>
      <c r="ER308" s="15"/>
      <c r="ES308" s="15"/>
      <c r="EV308" s="15"/>
      <c r="EW308" s="15"/>
      <c r="EX308" s="15"/>
      <c r="EY308" s="15"/>
      <c r="EZ308" s="15"/>
      <c r="FA308" s="15"/>
      <c r="FB308" s="15"/>
      <c r="FC308" s="15"/>
      <c r="FF308" s="15"/>
      <c r="FG308" s="15"/>
      <c r="FH308" s="15"/>
      <c r="FI308" s="15"/>
      <c r="FJ308" s="15"/>
      <c r="FK308" s="15"/>
      <c r="FL308" s="15"/>
      <c r="FM308" s="15"/>
      <c r="FP308" s="15"/>
      <c r="FQ308" s="15"/>
      <c r="FR308" s="15"/>
      <c r="FS308" s="15"/>
      <c r="FT308" s="15"/>
      <c r="FU308" s="15"/>
      <c r="FV308" s="15"/>
      <c r="FW308" s="15"/>
      <c r="FZ308" s="15"/>
      <c r="GA308" s="15"/>
      <c r="GB308" s="15"/>
      <c r="GC308" s="15"/>
      <c r="GD308" s="15"/>
      <c r="GE308" s="15"/>
      <c r="GF308" s="15"/>
      <c r="GG308" s="15"/>
      <c r="GJ308" s="15"/>
      <c r="GK308" s="15"/>
      <c r="GL308" s="15"/>
      <c r="GM308" s="15"/>
      <c r="GN308" s="15"/>
      <c r="GO308" s="15"/>
      <c r="GP308" s="15"/>
      <c r="GQ308" s="15"/>
      <c r="GT308" s="15"/>
      <c r="GU308" s="15"/>
      <c r="GV308" s="15"/>
      <c r="GW308" s="15"/>
      <c r="GX308" s="15"/>
      <c r="GY308" s="15"/>
      <c r="GZ308" s="15"/>
      <c r="HA308" s="15"/>
      <c r="HD308" s="15"/>
      <c r="HE308" s="15"/>
      <c r="HF308" s="15"/>
      <c r="HG308" s="15"/>
      <c r="HH308" s="15"/>
      <c r="HI308" s="15"/>
      <c r="HJ308" s="15"/>
      <c r="HK308" s="15"/>
      <c r="HN308" s="15"/>
      <c r="HO308" s="15"/>
      <c r="HP308" s="15"/>
      <c r="HQ308" s="15"/>
      <c r="HR308" s="15"/>
      <c r="HS308" s="15"/>
      <c r="HT308" s="15"/>
      <c r="HU308" s="15"/>
      <c r="HX308" s="15"/>
      <c r="HY308" s="15"/>
      <c r="HZ308" s="15"/>
      <c r="IA308" s="15"/>
      <c r="IB308" s="15"/>
      <c r="IC308" s="15"/>
      <c r="ID308" s="15"/>
      <c r="IE308" s="15"/>
      <c r="IH308" s="15"/>
      <c r="II308" s="15"/>
      <c r="IJ308" s="15"/>
      <c r="IK308" s="15"/>
      <c r="IL308" s="15"/>
      <c r="IM308" s="15"/>
      <c r="IN308" s="15"/>
      <c r="IO308" s="15"/>
      <c r="IR308" s="15"/>
      <c r="IS308" s="15"/>
      <c r="IT308" s="15"/>
      <c r="IU308" s="15"/>
      <c r="IV308" s="15"/>
      <c r="IW308" s="15"/>
      <c r="IX308" s="15"/>
      <c r="IY308" s="15"/>
      <c r="JB308" s="15"/>
      <c r="JC308" s="15"/>
      <c r="JD308" s="15"/>
      <c r="JE308" s="15"/>
      <c r="JF308" s="15"/>
      <c r="JG308" s="15"/>
      <c r="JH308" s="15"/>
      <c r="JI308" s="15"/>
      <c r="JL308" s="15"/>
      <c r="JM308" s="15"/>
      <c r="JN308" s="15"/>
      <c r="JO308" s="15"/>
      <c r="JP308" s="15"/>
      <c r="JQ308" s="15"/>
      <c r="JR308" s="15"/>
      <c r="JS308" s="15"/>
      <c r="JV308" s="15"/>
      <c r="JW308" s="15"/>
      <c r="JX308" s="15"/>
      <c r="JY308" s="15"/>
      <c r="JZ308" s="15"/>
      <c r="KA308" s="15"/>
      <c r="KB308" s="15"/>
      <c r="KC308" s="15"/>
      <c r="KF308" s="15"/>
      <c r="KG308" s="15"/>
      <c r="KH308" s="15"/>
      <c r="KI308" s="15"/>
      <c r="KJ308" s="15"/>
      <c r="KK308" s="15"/>
      <c r="KL308" s="15"/>
      <c r="KM308" s="15"/>
      <c r="KP308" s="15"/>
      <c r="KQ308" s="15"/>
      <c r="KR308" s="15"/>
      <c r="KS308" s="15"/>
      <c r="KT308" s="15"/>
      <c r="KU308" s="15"/>
      <c r="KV308" s="15"/>
      <c r="KW308" s="15"/>
      <c r="KZ308" s="15"/>
      <c r="LA308" s="15"/>
    </row>
    <row r="309" spans="4:313" x14ac:dyDescent="0.25">
      <c r="D309" s="15"/>
      <c r="E309" s="15"/>
      <c r="F309" s="15"/>
      <c r="G309" s="15"/>
      <c r="H309" s="15"/>
      <c r="I309" s="15"/>
      <c r="L309" s="15"/>
      <c r="M309" s="15"/>
      <c r="N309" s="15"/>
      <c r="O309" s="15"/>
      <c r="P309" s="15"/>
      <c r="Q309" s="15"/>
      <c r="R309" s="15"/>
      <c r="S309" s="15"/>
      <c r="V309" s="15"/>
      <c r="W309" s="15"/>
      <c r="X309" s="15"/>
      <c r="Y309" s="15"/>
      <c r="Z309" s="15"/>
      <c r="AA309" s="15"/>
      <c r="AB309" s="15"/>
      <c r="AC309" s="15"/>
      <c r="AF309" s="15"/>
      <c r="AG309" s="15"/>
      <c r="AH309" s="15"/>
      <c r="AI309" s="15"/>
      <c r="AJ309" s="15"/>
      <c r="AK309" s="15"/>
      <c r="AL309" s="15"/>
      <c r="AM309" s="15"/>
      <c r="AP309" s="15"/>
      <c r="AQ309" s="15"/>
      <c r="AR309" s="15"/>
      <c r="AS309" s="15"/>
      <c r="AT309" s="15"/>
      <c r="AU309" s="15"/>
      <c r="AV309" s="15"/>
      <c r="AW309" s="15"/>
      <c r="AZ309" s="15"/>
      <c r="BA309" s="15"/>
      <c r="BB309" s="15"/>
      <c r="BC309" s="15"/>
      <c r="BD309" s="15"/>
      <c r="BE309" s="15"/>
      <c r="BF309" s="15"/>
      <c r="BG309" s="15"/>
      <c r="BJ309" s="15"/>
      <c r="BK309" s="15"/>
      <c r="BL309" s="15"/>
      <c r="BM309" s="15"/>
      <c r="BN309" s="15"/>
      <c r="BO309" s="15"/>
      <c r="BP309" s="15"/>
      <c r="BQ309" s="15"/>
      <c r="BT309" s="15"/>
      <c r="BU309" s="15"/>
      <c r="BV309" s="15"/>
      <c r="BW309" s="15"/>
      <c r="BX309" s="15"/>
      <c r="BY309" s="15"/>
      <c r="BZ309" s="15"/>
      <c r="CA309" s="15"/>
      <c r="CD309" s="15"/>
      <c r="CE309" s="15"/>
      <c r="CF309" s="15"/>
      <c r="CG309" s="15"/>
      <c r="CH309" s="15"/>
      <c r="CI309" s="15"/>
      <c r="CJ309" s="15"/>
      <c r="CK309" s="15"/>
      <c r="CN309" s="15"/>
      <c r="CO309" s="15"/>
      <c r="CP309" s="15"/>
      <c r="CQ309" s="15"/>
      <c r="CR309" s="15"/>
      <c r="CS309" s="15"/>
      <c r="CT309" s="15"/>
      <c r="CU309" s="15"/>
      <c r="CX309" s="15"/>
      <c r="CY309" s="15"/>
      <c r="CZ309" s="15"/>
      <c r="DA309" s="15"/>
      <c r="DB309" s="15"/>
      <c r="DC309" s="15"/>
      <c r="DD309" s="15"/>
      <c r="DE309" s="15"/>
      <c r="DH309" s="15"/>
      <c r="DI309" s="15"/>
      <c r="DJ309" s="15"/>
      <c r="DK309" s="15"/>
      <c r="DL309" s="15"/>
      <c r="DM309" s="15"/>
      <c r="DN309" s="15"/>
      <c r="DO309" s="15"/>
      <c r="DR309" s="15"/>
      <c r="DS309" s="15"/>
      <c r="DT309" s="15"/>
      <c r="DU309" s="15"/>
      <c r="DV309" s="15"/>
      <c r="DW309" s="15"/>
      <c r="DX309" s="15"/>
      <c r="DY309" s="15"/>
      <c r="EB309" s="15"/>
      <c r="EC309" s="15"/>
      <c r="ED309" s="15"/>
      <c r="EE309" s="15"/>
      <c r="EF309" s="15"/>
      <c r="EG309" s="15"/>
      <c r="EH309" s="15"/>
      <c r="EI309" s="15"/>
      <c r="EL309" s="15"/>
      <c r="EM309" s="15"/>
      <c r="EN309" s="15"/>
      <c r="EO309" s="15"/>
      <c r="EP309" s="15"/>
      <c r="EQ309" s="15"/>
      <c r="ER309" s="15"/>
      <c r="ES309" s="15"/>
      <c r="EV309" s="15"/>
      <c r="EW309" s="15"/>
      <c r="EX309" s="15"/>
      <c r="EY309" s="15"/>
      <c r="EZ309" s="15"/>
      <c r="FA309" s="15"/>
      <c r="FB309" s="15"/>
      <c r="FC309" s="15"/>
      <c r="FF309" s="15"/>
      <c r="FG309" s="15"/>
      <c r="FH309" s="15"/>
      <c r="FI309" s="15"/>
      <c r="FJ309" s="15"/>
      <c r="FK309" s="15"/>
      <c r="FL309" s="15"/>
      <c r="FM309" s="15"/>
      <c r="FP309" s="15"/>
      <c r="FQ309" s="15"/>
      <c r="FR309" s="15"/>
      <c r="FS309" s="15"/>
      <c r="FT309" s="15"/>
      <c r="FU309" s="15"/>
      <c r="FV309" s="15"/>
      <c r="FW309" s="15"/>
      <c r="FZ309" s="15"/>
      <c r="GA309" s="15"/>
      <c r="GB309" s="15"/>
      <c r="GC309" s="15"/>
      <c r="GD309" s="15"/>
      <c r="GE309" s="15"/>
      <c r="GF309" s="15"/>
      <c r="GG309" s="15"/>
      <c r="GJ309" s="15"/>
      <c r="GK309" s="15"/>
      <c r="GL309" s="15"/>
      <c r="GM309" s="15"/>
      <c r="GN309" s="15"/>
      <c r="GO309" s="15"/>
      <c r="GP309" s="15"/>
      <c r="GQ309" s="15"/>
      <c r="GT309" s="15"/>
      <c r="GU309" s="15"/>
      <c r="GV309" s="15"/>
      <c r="GW309" s="15"/>
      <c r="GX309" s="15"/>
      <c r="GY309" s="15"/>
      <c r="GZ309" s="15"/>
      <c r="HA309" s="15"/>
      <c r="HD309" s="15"/>
      <c r="HE309" s="15"/>
      <c r="HF309" s="15"/>
      <c r="HG309" s="15"/>
      <c r="HH309" s="15"/>
      <c r="HI309" s="15"/>
      <c r="HJ309" s="15"/>
      <c r="HK309" s="15"/>
      <c r="HN309" s="15"/>
      <c r="HO309" s="15"/>
      <c r="HP309" s="15"/>
      <c r="HQ309" s="15"/>
      <c r="HR309" s="15"/>
      <c r="HS309" s="15"/>
      <c r="HT309" s="15"/>
      <c r="HU309" s="15"/>
      <c r="HX309" s="15"/>
      <c r="HY309" s="15"/>
      <c r="HZ309" s="15"/>
      <c r="IA309" s="15"/>
      <c r="IB309" s="15"/>
      <c r="IC309" s="15"/>
      <c r="ID309" s="15"/>
      <c r="IE309" s="15"/>
      <c r="IH309" s="15"/>
      <c r="II309" s="15"/>
      <c r="IJ309" s="15"/>
      <c r="IK309" s="15"/>
      <c r="IL309" s="15"/>
      <c r="IM309" s="15"/>
      <c r="IN309" s="15"/>
      <c r="IO309" s="15"/>
      <c r="IR309" s="15"/>
      <c r="IS309" s="15"/>
      <c r="IT309" s="15"/>
      <c r="IU309" s="15"/>
      <c r="IV309" s="15"/>
      <c r="IW309" s="15"/>
      <c r="IX309" s="15"/>
      <c r="IY309" s="15"/>
      <c r="JB309" s="15"/>
      <c r="JC309" s="15"/>
      <c r="JD309" s="15"/>
      <c r="JE309" s="15"/>
      <c r="JF309" s="15"/>
      <c r="JG309" s="15"/>
      <c r="JH309" s="15"/>
      <c r="JI309" s="15"/>
      <c r="JL309" s="15"/>
      <c r="JM309" s="15"/>
      <c r="JN309" s="15"/>
      <c r="JO309" s="15"/>
      <c r="JP309" s="15"/>
      <c r="JQ309" s="15"/>
      <c r="JR309" s="15"/>
      <c r="JS309" s="15"/>
      <c r="JV309" s="15"/>
      <c r="JW309" s="15"/>
      <c r="JX309" s="15"/>
      <c r="JY309" s="15"/>
      <c r="JZ309" s="15"/>
      <c r="KA309" s="15"/>
      <c r="KB309" s="15"/>
      <c r="KC309" s="15"/>
      <c r="KF309" s="15"/>
      <c r="KG309" s="15"/>
      <c r="KH309" s="15"/>
      <c r="KI309" s="15"/>
      <c r="KJ309" s="15"/>
      <c r="KK309" s="15"/>
      <c r="KL309" s="15"/>
      <c r="KM309" s="15"/>
      <c r="KP309" s="15"/>
      <c r="KQ309" s="15"/>
      <c r="KR309" s="15"/>
      <c r="KS309" s="15"/>
      <c r="KT309" s="15"/>
      <c r="KU309" s="15"/>
      <c r="KV309" s="15"/>
      <c r="KW309" s="15"/>
      <c r="KZ309" s="15"/>
      <c r="LA309" s="15"/>
    </row>
    <row r="310" spans="4:313" x14ac:dyDescent="0.25">
      <c r="D310" s="15"/>
      <c r="E310" s="15"/>
      <c r="F310" s="15"/>
      <c r="G310" s="15"/>
      <c r="H310" s="15"/>
      <c r="I310" s="15"/>
      <c r="L310" s="15"/>
      <c r="M310" s="15"/>
      <c r="N310" s="15"/>
      <c r="O310" s="15"/>
      <c r="P310" s="15"/>
      <c r="Q310" s="15"/>
      <c r="R310" s="15"/>
      <c r="S310" s="15"/>
      <c r="V310" s="15"/>
      <c r="W310" s="15"/>
      <c r="X310" s="15"/>
      <c r="Y310" s="15"/>
      <c r="Z310" s="15"/>
      <c r="AA310" s="15"/>
      <c r="AB310" s="15"/>
      <c r="AC310" s="15"/>
      <c r="AF310" s="15"/>
      <c r="AG310" s="15"/>
      <c r="AH310" s="15"/>
      <c r="AI310" s="15"/>
      <c r="AJ310" s="15"/>
      <c r="AK310" s="15"/>
      <c r="AL310" s="15"/>
      <c r="AM310" s="15"/>
      <c r="AP310" s="15"/>
      <c r="AQ310" s="15"/>
      <c r="AR310" s="15"/>
      <c r="AS310" s="15"/>
      <c r="AT310" s="15"/>
      <c r="AU310" s="15"/>
      <c r="AV310" s="15"/>
      <c r="AW310" s="15"/>
      <c r="AZ310" s="15"/>
      <c r="BA310" s="15"/>
      <c r="BB310" s="15"/>
      <c r="BC310" s="15"/>
      <c r="BD310" s="15"/>
      <c r="BE310" s="15"/>
      <c r="BF310" s="15"/>
      <c r="BG310" s="15"/>
      <c r="BJ310" s="15"/>
      <c r="BK310" s="15"/>
      <c r="BL310" s="15"/>
      <c r="BM310" s="15"/>
      <c r="BN310" s="15"/>
      <c r="BO310" s="15"/>
      <c r="BP310" s="15"/>
      <c r="BQ310" s="15"/>
      <c r="BT310" s="15"/>
      <c r="BU310" s="15"/>
      <c r="BV310" s="15"/>
      <c r="BW310" s="15"/>
      <c r="BX310" s="15"/>
      <c r="BY310" s="15"/>
      <c r="BZ310" s="15"/>
      <c r="CA310" s="15"/>
      <c r="CD310" s="15"/>
      <c r="CE310" s="15"/>
      <c r="CF310" s="15"/>
      <c r="CG310" s="15"/>
      <c r="CH310" s="15"/>
      <c r="CI310" s="15"/>
      <c r="CJ310" s="15"/>
      <c r="CK310" s="15"/>
      <c r="CN310" s="15"/>
      <c r="CO310" s="15"/>
      <c r="CP310" s="15"/>
      <c r="CQ310" s="15"/>
      <c r="CR310" s="15"/>
      <c r="CS310" s="15"/>
      <c r="CT310" s="15"/>
      <c r="CU310" s="15"/>
      <c r="CX310" s="15"/>
      <c r="CY310" s="15"/>
      <c r="CZ310" s="15"/>
      <c r="DA310" s="15"/>
      <c r="DB310" s="15"/>
      <c r="DC310" s="15"/>
      <c r="DD310" s="15"/>
      <c r="DE310" s="15"/>
      <c r="DH310" s="15"/>
      <c r="DI310" s="15"/>
      <c r="DJ310" s="15"/>
      <c r="DK310" s="15"/>
      <c r="DL310" s="15"/>
      <c r="DM310" s="15"/>
      <c r="DN310" s="15"/>
      <c r="DO310" s="15"/>
      <c r="DR310" s="15"/>
      <c r="DS310" s="15"/>
      <c r="DT310" s="15"/>
      <c r="DU310" s="15"/>
      <c r="DV310" s="15"/>
      <c r="DW310" s="15"/>
      <c r="DX310" s="15"/>
      <c r="DY310" s="15"/>
      <c r="EB310" s="15"/>
      <c r="EC310" s="15"/>
      <c r="ED310" s="15"/>
      <c r="EE310" s="15"/>
      <c r="EF310" s="15"/>
      <c r="EG310" s="15"/>
      <c r="EH310" s="15"/>
      <c r="EI310" s="15"/>
      <c r="EL310" s="15"/>
      <c r="EM310" s="15"/>
      <c r="EN310" s="15"/>
      <c r="EO310" s="15"/>
      <c r="EP310" s="15"/>
      <c r="EQ310" s="15"/>
      <c r="ER310" s="15"/>
      <c r="ES310" s="15"/>
      <c r="EV310" s="15"/>
      <c r="EW310" s="15"/>
      <c r="EX310" s="15"/>
      <c r="EY310" s="15"/>
      <c r="EZ310" s="15"/>
      <c r="FA310" s="15"/>
      <c r="FB310" s="15"/>
      <c r="FC310" s="15"/>
      <c r="FF310" s="15"/>
      <c r="FG310" s="15"/>
      <c r="FH310" s="15"/>
      <c r="FI310" s="15"/>
      <c r="FJ310" s="15"/>
      <c r="FK310" s="15"/>
      <c r="FL310" s="15"/>
      <c r="FM310" s="15"/>
      <c r="FP310" s="15"/>
      <c r="FQ310" s="15"/>
      <c r="FR310" s="15"/>
      <c r="FS310" s="15"/>
      <c r="FT310" s="15"/>
      <c r="FU310" s="15"/>
      <c r="FV310" s="15"/>
      <c r="FW310" s="15"/>
      <c r="FZ310" s="15"/>
      <c r="GA310" s="15"/>
      <c r="GB310" s="15"/>
      <c r="GC310" s="15"/>
      <c r="GD310" s="15"/>
      <c r="GE310" s="15"/>
      <c r="GF310" s="15"/>
      <c r="GG310" s="15"/>
      <c r="GJ310" s="15"/>
      <c r="GK310" s="15"/>
      <c r="GL310" s="15"/>
      <c r="GM310" s="15"/>
      <c r="GN310" s="15"/>
      <c r="GO310" s="15"/>
      <c r="GP310" s="15"/>
      <c r="GQ310" s="15"/>
      <c r="GT310" s="15"/>
      <c r="GU310" s="15"/>
      <c r="GV310" s="15"/>
      <c r="GW310" s="15"/>
      <c r="GX310" s="15"/>
      <c r="GY310" s="15"/>
      <c r="GZ310" s="15"/>
      <c r="HA310" s="15"/>
      <c r="HD310" s="15"/>
      <c r="HE310" s="15"/>
      <c r="HF310" s="15"/>
      <c r="HG310" s="15"/>
      <c r="HH310" s="15"/>
      <c r="HI310" s="15"/>
      <c r="HJ310" s="15"/>
      <c r="HK310" s="15"/>
      <c r="HN310" s="15"/>
      <c r="HO310" s="15"/>
      <c r="HP310" s="15"/>
      <c r="HQ310" s="15"/>
      <c r="HR310" s="15"/>
      <c r="HS310" s="15"/>
      <c r="HT310" s="15"/>
      <c r="HU310" s="15"/>
      <c r="HX310" s="15"/>
      <c r="HY310" s="15"/>
      <c r="HZ310" s="15"/>
      <c r="IA310" s="15"/>
      <c r="IB310" s="15"/>
      <c r="IC310" s="15"/>
      <c r="ID310" s="15"/>
      <c r="IE310" s="15"/>
      <c r="IH310" s="15"/>
      <c r="II310" s="15"/>
      <c r="IJ310" s="15"/>
      <c r="IK310" s="15"/>
      <c r="IL310" s="15"/>
      <c r="IM310" s="15"/>
      <c r="IN310" s="15"/>
      <c r="IO310" s="15"/>
      <c r="IR310" s="15"/>
      <c r="IS310" s="15"/>
      <c r="IT310" s="15"/>
      <c r="IU310" s="15"/>
      <c r="IV310" s="15"/>
      <c r="IW310" s="15"/>
      <c r="IX310" s="15"/>
      <c r="IY310" s="15"/>
      <c r="JB310" s="15"/>
      <c r="JC310" s="15"/>
      <c r="JD310" s="15"/>
      <c r="JE310" s="15"/>
      <c r="JF310" s="15"/>
      <c r="JG310" s="15"/>
      <c r="JH310" s="15"/>
      <c r="JI310" s="15"/>
      <c r="JL310" s="15"/>
      <c r="JM310" s="15"/>
      <c r="JN310" s="15"/>
      <c r="JO310" s="15"/>
      <c r="JP310" s="15"/>
      <c r="JQ310" s="15"/>
      <c r="JR310" s="15"/>
      <c r="JS310" s="15"/>
      <c r="JV310" s="15"/>
      <c r="JW310" s="15"/>
      <c r="JX310" s="15"/>
      <c r="JY310" s="15"/>
      <c r="JZ310" s="15"/>
      <c r="KA310" s="15"/>
      <c r="KB310" s="15"/>
      <c r="KC310" s="15"/>
      <c r="KF310" s="15"/>
      <c r="KG310" s="15"/>
      <c r="KH310" s="15"/>
      <c r="KI310" s="15"/>
      <c r="KJ310" s="15"/>
      <c r="KK310" s="15"/>
      <c r="KL310" s="15"/>
      <c r="KM310" s="15"/>
      <c r="KP310" s="15"/>
      <c r="KQ310" s="15"/>
      <c r="KR310" s="15"/>
      <c r="KS310" s="15"/>
      <c r="KT310" s="15"/>
      <c r="KU310" s="15"/>
      <c r="KV310" s="15"/>
      <c r="KW310" s="15"/>
      <c r="KZ310" s="15"/>
      <c r="LA310" s="15"/>
    </row>
    <row r="311" spans="4:313" x14ac:dyDescent="0.25">
      <c r="D311" s="15"/>
      <c r="E311" s="15"/>
      <c r="F311" s="15"/>
      <c r="G311" s="15"/>
      <c r="H311" s="15"/>
      <c r="I311" s="15"/>
      <c r="L311" s="15"/>
      <c r="M311" s="15"/>
      <c r="N311" s="15"/>
      <c r="O311" s="15"/>
      <c r="P311" s="15"/>
      <c r="Q311" s="15"/>
      <c r="R311" s="15"/>
      <c r="S311" s="15"/>
      <c r="V311" s="15"/>
      <c r="W311" s="15"/>
      <c r="X311" s="15"/>
      <c r="Y311" s="15"/>
      <c r="Z311" s="15"/>
      <c r="AA311" s="15"/>
      <c r="AB311" s="15"/>
      <c r="AC311" s="15"/>
      <c r="AF311" s="15"/>
      <c r="AG311" s="15"/>
      <c r="AH311" s="15"/>
      <c r="AI311" s="15"/>
      <c r="AJ311" s="15"/>
      <c r="AK311" s="15"/>
      <c r="AL311" s="15"/>
      <c r="AM311" s="15"/>
      <c r="AP311" s="15"/>
      <c r="AQ311" s="15"/>
      <c r="AR311" s="15"/>
      <c r="AS311" s="15"/>
      <c r="AT311" s="15"/>
      <c r="AU311" s="15"/>
      <c r="AV311" s="15"/>
      <c r="AW311" s="15"/>
      <c r="AZ311" s="15"/>
      <c r="BA311" s="15"/>
      <c r="BB311" s="15"/>
      <c r="BC311" s="15"/>
      <c r="BD311" s="15"/>
      <c r="BE311" s="15"/>
      <c r="BF311" s="15"/>
      <c r="BG311" s="15"/>
      <c r="BJ311" s="15"/>
      <c r="BK311" s="15"/>
      <c r="BL311" s="15"/>
      <c r="BM311" s="15"/>
      <c r="BN311" s="15"/>
      <c r="BO311" s="15"/>
      <c r="BP311" s="15"/>
      <c r="BQ311" s="15"/>
      <c r="BT311" s="15"/>
      <c r="BU311" s="15"/>
      <c r="BV311" s="15"/>
      <c r="BW311" s="15"/>
      <c r="BX311" s="15"/>
      <c r="BY311" s="15"/>
      <c r="BZ311" s="15"/>
      <c r="CA311" s="15"/>
      <c r="CD311" s="15"/>
      <c r="CE311" s="15"/>
      <c r="CF311" s="15"/>
      <c r="CG311" s="15"/>
      <c r="CH311" s="15"/>
      <c r="CI311" s="15"/>
      <c r="CJ311" s="15"/>
      <c r="CK311" s="15"/>
      <c r="CN311" s="15"/>
      <c r="CO311" s="15"/>
      <c r="CP311" s="15"/>
      <c r="CQ311" s="15"/>
      <c r="CR311" s="15"/>
      <c r="CS311" s="15"/>
      <c r="CT311" s="15"/>
      <c r="CU311" s="15"/>
      <c r="CX311" s="15"/>
      <c r="CY311" s="15"/>
      <c r="CZ311" s="15"/>
      <c r="DA311" s="15"/>
      <c r="DB311" s="15"/>
      <c r="DC311" s="15"/>
      <c r="DD311" s="15"/>
      <c r="DE311" s="15"/>
      <c r="DH311" s="15"/>
      <c r="DI311" s="15"/>
      <c r="DJ311" s="15"/>
      <c r="DK311" s="15"/>
      <c r="DL311" s="15"/>
      <c r="DM311" s="15"/>
      <c r="DN311" s="15"/>
      <c r="DO311" s="15"/>
      <c r="DR311" s="15"/>
      <c r="DS311" s="15"/>
      <c r="DT311" s="15"/>
      <c r="DU311" s="15"/>
      <c r="DV311" s="15"/>
      <c r="DW311" s="15"/>
      <c r="DX311" s="15"/>
      <c r="DY311" s="15"/>
      <c r="EB311" s="15"/>
      <c r="EC311" s="15"/>
      <c r="ED311" s="15"/>
      <c r="EE311" s="15"/>
      <c r="EF311" s="15"/>
      <c r="EG311" s="15"/>
      <c r="EH311" s="15"/>
      <c r="EI311" s="15"/>
      <c r="EL311" s="15"/>
      <c r="EM311" s="15"/>
      <c r="EN311" s="15"/>
      <c r="EO311" s="15"/>
      <c r="EP311" s="15"/>
      <c r="EQ311" s="15"/>
      <c r="ER311" s="15"/>
      <c r="ES311" s="15"/>
      <c r="EV311" s="15"/>
      <c r="EW311" s="15"/>
      <c r="EX311" s="15"/>
      <c r="EY311" s="15"/>
      <c r="EZ311" s="15"/>
      <c r="FA311" s="15"/>
      <c r="FB311" s="15"/>
      <c r="FC311" s="15"/>
      <c r="FF311" s="15"/>
      <c r="FG311" s="15"/>
      <c r="FH311" s="15"/>
      <c r="FI311" s="15"/>
      <c r="FJ311" s="15"/>
      <c r="FK311" s="15"/>
      <c r="FL311" s="15"/>
      <c r="FM311" s="15"/>
      <c r="FP311" s="15"/>
      <c r="FQ311" s="15"/>
      <c r="FR311" s="15"/>
      <c r="FS311" s="15"/>
      <c r="FT311" s="15"/>
      <c r="FU311" s="15"/>
      <c r="FV311" s="15"/>
      <c r="FW311" s="15"/>
      <c r="FZ311" s="15"/>
      <c r="GA311" s="15"/>
      <c r="GB311" s="15"/>
      <c r="GC311" s="15"/>
      <c r="GD311" s="15"/>
      <c r="GE311" s="15"/>
      <c r="GF311" s="15"/>
      <c r="GG311" s="15"/>
      <c r="GJ311" s="15"/>
      <c r="GK311" s="15"/>
      <c r="GL311" s="15"/>
      <c r="GM311" s="15"/>
      <c r="GN311" s="15"/>
      <c r="GO311" s="15"/>
      <c r="GP311" s="15"/>
      <c r="GQ311" s="15"/>
      <c r="GT311" s="15"/>
      <c r="GU311" s="15"/>
      <c r="GV311" s="15"/>
      <c r="GW311" s="15"/>
      <c r="GX311" s="15"/>
      <c r="GY311" s="15"/>
      <c r="GZ311" s="15"/>
      <c r="HA311" s="15"/>
      <c r="HD311" s="15"/>
      <c r="HE311" s="15"/>
      <c r="HF311" s="15"/>
      <c r="HG311" s="15"/>
      <c r="HH311" s="15"/>
      <c r="HI311" s="15"/>
      <c r="HJ311" s="15"/>
      <c r="HK311" s="15"/>
      <c r="HN311" s="15"/>
      <c r="HO311" s="15"/>
      <c r="HP311" s="15"/>
      <c r="HQ311" s="15"/>
      <c r="HR311" s="15"/>
      <c r="HS311" s="15"/>
      <c r="HT311" s="15"/>
      <c r="HU311" s="15"/>
      <c r="HX311" s="15"/>
      <c r="HY311" s="15"/>
      <c r="HZ311" s="15"/>
      <c r="IA311" s="15"/>
      <c r="IB311" s="15"/>
      <c r="IC311" s="15"/>
      <c r="ID311" s="15"/>
      <c r="IE311" s="15"/>
      <c r="IH311" s="15"/>
      <c r="II311" s="15"/>
      <c r="IJ311" s="15"/>
      <c r="IK311" s="15"/>
      <c r="IL311" s="15"/>
      <c r="IM311" s="15"/>
      <c r="IN311" s="15"/>
      <c r="IO311" s="15"/>
      <c r="IR311" s="15"/>
      <c r="IS311" s="15"/>
      <c r="IT311" s="15"/>
      <c r="IU311" s="15"/>
      <c r="IV311" s="15"/>
      <c r="IW311" s="15"/>
      <c r="IX311" s="15"/>
      <c r="IY311" s="15"/>
      <c r="JB311" s="15"/>
      <c r="JC311" s="15"/>
      <c r="JD311" s="15"/>
      <c r="JE311" s="15"/>
      <c r="JF311" s="15"/>
      <c r="JG311" s="15"/>
      <c r="JH311" s="15"/>
      <c r="JI311" s="15"/>
      <c r="JL311" s="15"/>
      <c r="JM311" s="15"/>
      <c r="JN311" s="15"/>
      <c r="JO311" s="15"/>
      <c r="JP311" s="15"/>
      <c r="JQ311" s="15"/>
      <c r="JR311" s="15"/>
      <c r="JS311" s="15"/>
      <c r="JV311" s="15"/>
      <c r="JW311" s="15"/>
      <c r="JX311" s="15"/>
      <c r="JY311" s="15"/>
      <c r="JZ311" s="15"/>
      <c r="KA311" s="15"/>
      <c r="KB311" s="15"/>
      <c r="KC311" s="15"/>
      <c r="KF311" s="15"/>
      <c r="KG311" s="15"/>
      <c r="KH311" s="15"/>
      <c r="KI311" s="15"/>
      <c r="KJ311" s="15"/>
      <c r="KK311" s="15"/>
      <c r="KL311" s="15"/>
      <c r="KM311" s="15"/>
      <c r="KP311" s="15"/>
      <c r="KQ311" s="15"/>
      <c r="KR311" s="15"/>
      <c r="KS311" s="15"/>
      <c r="KT311" s="15"/>
      <c r="KU311" s="15"/>
      <c r="KV311" s="15"/>
      <c r="KW311" s="15"/>
      <c r="KZ311" s="15"/>
      <c r="LA311" s="15"/>
    </row>
    <row r="312" spans="4:313" x14ac:dyDescent="0.25">
      <c r="D312" s="15"/>
      <c r="E312" s="15"/>
      <c r="F312" s="15"/>
      <c r="G312" s="15"/>
      <c r="H312" s="15"/>
      <c r="I312" s="15"/>
      <c r="L312" s="15"/>
      <c r="M312" s="15"/>
      <c r="N312" s="15"/>
      <c r="O312" s="15"/>
      <c r="P312" s="15"/>
      <c r="Q312" s="15"/>
      <c r="R312" s="15"/>
      <c r="S312" s="15"/>
      <c r="V312" s="15"/>
      <c r="W312" s="15"/>
      <c r="X312" s="15"/>
      <c r="Y312" s="15"/>
      <c r="Z312" s="15"/>
      <c r="AA312" s="15"/>
      <c r="AB312" s="15"/>
      <c r="AC312" s="15"/>
      <c r="AF312" s="15"/>
      <c r="AG312" s="15"/>
      <c r="AH312" s="15"/>
      <c r="AI312" s="15"/>
      <c r="AJ312" s="15"/>
      <c r="AK312" s="15"/>
      <c r="AL312" s="15"/>
      <c r="AM312" s="15"/>
      <c r="AP312" s="15"/>
      <c r="AQ312" s="15"/>
      <c r="AR312" s="15"/>
      <c r="AS312" s="15"/>
      <c r="AT312" s="15"/>
      <c r="AU312" s="15"/>
      <c r="AV312" s="15"/>
      <c r="AW312" s="15"/>
      <c r="AZ312" s="15"/>
      <c r="BA312" s="15"/>
      <c r="BB312" s="15"/>
      <c r="BC312" s="15"/>
      <c r="BD312" s="15"/>
      <c r="BE312" s="15"/>
      <c r="BF312" s="15"/>
      <c r="BG312" s="15"/>
      <c r="BJ312" s="15"/>
      <c r="BK312" s="15"/>
      <c r="BL312" s="15"/>
      <c r="BM312" s="15"/>
      <c r="BN312" s="15"/>
      <c r="BO312" s="15"/>
      <c r="BP312" s="15"/>
      <c r="BQ312" s="15"/>
      <c r="BT312" s="15"/>
      <c r="BU312" s="15"/>
      <c r="BV312" s="15"/>
      <c r="BW312" s="15"/>
      <c r="BX312" s="15"/>
      <c r="BY312" s="15"/>
      <c r="BZ312" s="15"/>
      <c r="CA312" s="15"/>
      <c r="CD312" s="15"/>
      <c r="CE312" s="15"/>
      <c r="CF312" s="15"/>
      <c r="CG312" s="15"/>
      <c r="CH312" s="15"/>
      <c r="CI312" s="15"/>
      <c r="CJ312" s="15"/>
      <c r="CK312" s="15"/>
      <c r="CN312" s="15"/>
      <c r="CO312" s="15"/>
      <c r="CP312" s="15"/>
      <c r="CQ312" s="15"/>
      <c r="CR312" s="15"/>
      <c r="CS312" s="15"/>
      <c r="CT312" s="15"/>
      <c r="CU312" s="15"/>
      <c r="CX312" s="15"/>
      <c r="CY312" s="15"/>
      <c r="CZ312" s="15"/>
      <c r="DA312" s="15"/>
      <c r="DB312" s="15"/>
      <c r="DC312" s="15"/>
      <c r="DD312" s="15"/>
      <c r="DE312" s="15"/>
      <c r="DH312" s="15"/>
      <c r="DI312" s="15"/>
      <c r="DJ312" s="15"/>
      <c r="DK312" s="15"/>
      <c r="DL312" s="15"/>
      <c r="DM312" s="15"/>
      <c r="DN312" s="15"/>
      <c r="DO312" s="15"/>
      <c r="DR312" s="15"/>
      <c r="DS312" s="15"/>
      <c r="DT312" s="15"/>
      <c r="DU312" s="15"/>
      <c r="DV312" s="15"/>
      <c r="DW312" s="15"/>
      <c r="DX312" s="15"/>
      <c r="DY312" s="15"/>
      <c r="EB312" s="15"/>
      <c r="EC312" s="15"/>
      <c r="ED312" s="15"/>
      <c r="EE312" s="15"/>
      <c r="EF312" s="15"/>
      <c r="EG312" s="15"/>
      <c r="EH312" s="15"/>
      <c r="EI312" s="15"/>
      <c r="EL312" s="15"/>
      <c r="EM312" s="15"/>
      <c r="EN312" s="15"/>
      <c r="EO312" s="15"/>
      <c r="EP312" s="15"/>
      <c r="EQ312" s="15"/>
      <c r="ER312" s="15"/>
      <c r="ES312" s="15"/>
      <c r="EV312" s="15"/>
      <c r="EW312" s="15"/>
      <c r="EX312" s="15"/>
      <c r="EY312" s="15"/>
      <c r="EZ312" s="15"/>
      <c r="FA312" s="15"/>
      <c r="FB312" s="15"/>
      <c r="FC312" s="15"/>
      <c r="FF312" s="15"/>
      <c r="FG312" s="15"/>
      <c r="FH312" s="15"/>
      <c r="FI312" s="15"/>
      <c r="FJ312" s="15"/>
      <c r="FK312" s="15"/>
      <c r="FL312" s="15"/>
      <c r="FM312" s="15"/>
      <c r="FP312" s="15"/>
      <c r="FQ312" s="15"/>
      <c r="FR312" s="15"/>
      <c r="FS312" s="15"/>
      <c r="FT312" s="15"/>
      <c r="FU312" s="15"/>
      <c r="FV312" s="15"/>
      <c r="FW312" s="15"/>
      <c r="FZ312" s="15"/>
      <c r="GA312" s="15"/>
      <c r="GB312" s="15"/>
      <c r="GC312" s="15"/>
      <c r="GD312" s="15"/>
      <c r="GE312" s="15"/>
      <c r="GF312" s="15"/>
      <c r="GG312" s="15"/>
      <c r="GJ312" s="15"/>
      <c r="GK312" s="15"/>
      <c r="GL312" s="15"/>
      <c r="GM312" s="15"/>
      <c r="GN312" s="15"/>
      <c r="GO312" s="15"/>
      <c r="GP312" s="15"/>
      <c r="GQ312" s="15"/>
      <c r="GT312" s="15"/>
      <c r="GU312" s="15"/>
      <c r="GV312" s="15"/>
      <c r="GW312" s="15"/>
      <c r="GX312" s="15"/>
      <c r="GY312" s="15"/>
      <c r="GZ312" s="15"/>
      <c r="HA312" s="15"/>
      <c r="HD312" s="15"/>
      <c r="HE312" s="15"/>
      <c r="HF312" s="15"/>
      <c r="HG312" s="15"/>
      <c r="HH312" s="15"/>
      <c r="HI312" s="15"/>
      <c r="HJ312" s="15"/>
      <c r="HK312" s="15"/>
      <c r="HN312" s="15"/>
      <c r="HO312" s="15"/>
      <c r="HP312" s="15"/>
      <c r="HQ312" s="15"/>
      <c r="HR312" s="15"/>
      <c r="HS312" s="15"/>
      <c r="HT312" s="15"/>
      <c r="HU312" s="15"/>
      <c r="HX312" s="15"/>
      <c r="HY312" s="15"/>
      <c r="HZ312" s="15"/>
      <c r="IA312" s="15"/>
      <c r="IB312" s="15"/>
      <c r="IC312" s="15"/>
      <c r="ID312" s="15"/>
      <c r="IE312" s="15"/>
      <c r="IH312" s="15"/>
      <c r="II312" s="15"/>
      <c r="IJ312" s="15"/>
      <c r="IK312" s="15"/>
      <c r="IL312" s="15"/>
      <c r="IM312" s="15"/>
      <c r="IN312" s="15"/>
      <c r="IO312" s="15"/>
      <c r="IR312" s="15"/>
      <c r="IS312" s="15"/>
      <c r="IT312" s="15"/>
      <c r="IU312" s="15"/>
      <c r="IV312" s="15"/>
      <c r="IW312" s="15"/>
      <c r="IX312" s="15"/>
      <c r="IY312" s="15"/>
      <c r="JB312" s="15"/>
      <c r="JC312" s="15"/>
      <c r="JD312" s="15"/>
      <c r="JE312" s="15"/>
      <c r="JF312" s="15"/>
      <c r="JG312" s="15"/>
      <c r="JH312" s="15"/>
      <c r="JI312" s="15"/>
      <c r="JL312" s="15"/>
      <c r="JM312" s="15"/>
      <c r="JN312" s="15"/>
      <c r="JO312" s="15"/>
      <c r="JP312" s="15"/>
      <c r="JQ312" s="15"/>
      <c r="JR312" s="15"/>
      <c r="JS312" s="15"/>
      <c r="JV312" s="15"/>
      <c r="JW312" s="15"/>
      <c r="JX312" s="15"/>
      <c r="JY312" s="15"/>
      <c r="JZ312" s="15"/>
      <c r="KA312" s="15"/>
      <c r="KB312" s="15"/>
      <c r="KC312" s="15"/>
      <c r="KF312" s="15"/>
      <c r="KG312" s="15"/>
      <c r="KH312" s="15"/>
      <c r="KI312" s="15"/>
      <c r="KJ312" s="15"/>
      <c r="KK312" s="15"/>
      <c r="KL312" s="15"/>
      <c r="KM312" s="15"/>
      <c r="KP312" s="15"/>
      <c r="KQ312" s="15"/>
      <c r="KR312" s="15"/>
      <c r="KS312" s="15"/>
      <c r="KT312" s="15"/>
      <c r="KU312" s="15"/>
      <c r="KV312" s="15"/>
      <c r="KW312" s="15"/>
      <c r="KZ312" s="15"/>
      <c r="LA312" s="15"/>
    </row>
    <row r="313" spans="4:313" x14ac:dyDescent="0.25">
      <c r="D313" s="15"/>
      <c r="E313" s="15"/>
      <c r="F313" s="15"/>
      <c r="G313" s="15"/>
      <c r="H313" s="15"/>
      <c r="I313" s="15"/>
      <c r="L313" s="15"/>
      <c r="M313" s="15"/>
      <c r="N313" s="15"/>
      <c r="O313" s="15"/>
      <c r="P313" s="15"/>
      <c r="Q313" s="15"/>
      <c r="R313" s="15"/>
      <c r="S313" s="15"/>
      <c r="V313" s="15"/>
      <c r="W313" s="15"/>
      <c r="X313" s="15"/>
      <c r="Y313" s="15"/>
      <c r="Z313" s="15"/>
      <c r="AA313" s="15"/>
      <c r="AB313" s="15"/>
      <c r="AC313" s="15"/>
      <c r="AF313" s="15"/>
      <c r="AG313" s="15"/>
      <c r="AH313" s="15"/>
      <c r="AI313" s="15"/>
      <c r="AJ313" s="15"/>
      <c r="AK313" s="15"/>
      <c r="AL313" s="15"/>
      <c r="AM313" s="15"/>
      <c r="AP313" s="15"/>
      <c r="AQ313" s="15"/>
      <c r="AR313" s="15"/>
      <c r="AS313" s="15"/>
      <c r="AT313" s="15"/>
      <c r="AU313" s="15"/>
      <c r="AV313" s="15"/>
      <c r="AW313" s="15"/>
      <c r="AZ313" s="15"/>
      <c r="BA313" s="15"/>
      <c r="BB313" s="15"/>
      <c r="BC313" s="15"/>
      <c r="BD313" s="15"/>
      <c r="BE313" s="15"/>
      <c r="BF313" s="15"/>
      <c r="BG313" s="15"/>
      <c r="BJ313" s="15"/>
      <c r="BK313" s="15"/>
      <c r="BL313" s="15"/>
      <c r="BM313" s="15"/>
      <c r="BN313" s="15"/>
      <c r="BO313" s="15"/>
      <c r="BP313" s="15"/>
      <c r="BQ313" s="15"/>
      <c r="BT313" s="15"/>
      <c r="BU313" s="15"/>
      <c r="BV313" s="15"/>
      <c r="BW313" s="15"/>
      <c r="BX313" s="15"/>
      <c r="BY313" s="15"/>
      <c r="BZ313" s="15"/>
      <c r="CA313" s="15"/>
      <c r="CD313" s="15"/>
      <c r="CE313" s="15"/>
      <c r="CF313" s="15"/>
      <c r="CG313" s="15"/>
      <c r="CH313" s="15"/>
      <c r="CI313" s="15"/>
      <c r="CJ313" s="15"/>
      <c r="CK313" s="15"/>
      <c r="CN313" s="15"/>
      <c r="CO313" s="15"/>
      <c r="CP313" s="15"/>
      <c r="CQ313" s="15"/>
      <c r="CR313" s="15"/>
      <c r="CS313" s="15"/>
      <c r="CT313" s="15"/>
      <c r="CU313" s="15"/>
      <c r="CX313" s="15"/>
      <c r="CY313" s="15"/>
      <c r="CZ313" s="15"/>
      <c r="DA313" s="15"/>
      <c r="DB313" s="15"/>
      <c r="DC313" s="15"/>
      <c r="DD313" s="15"/>
      <c r="DE313" s="15"/>
      <c r="DH313" s="15"/>
      <c r="DI313" s="15"/>
      <c r="DJ313" s="15"/>
      <c r="DK313" s="15"/>
      <c r="DL313" s="15"/>
      <c r="DM313" s="15"/>
      <c r="DN313" s="15"/>
      <c r="DO313" s="15"/>
      <c r="DR313" s="15"/>
      <c r="DS313" s="15"/>
      <c r="DT313" s="15"/>
      <c r="DU313" s="15"/>
      <c r="DV313" s="15"/>
      <c r="DW313" s="15"/>
      <c r="DX313" s="15"/>
      <c r="DY313" s="15"/>
      <c r="EB313" s="15"/>
      <c r="EC313" s="15"/>
      <c r="ED313" s="15"/>
      <c r="EE313" s="15"/>
      <c r="EF313" s="15"/>
      <c r="EG313" s="15"/>
      <c r="EH313" s="15"/>
      <c r="EI313" s="15"/>
      <c r="EL313" s="15"/>
      <c r="EM313" s="15"/>
      <c r="EN313" s="15"/>
      <c r="EO313" s="15"/>
      <c r="EP313" s="15"/>
      <c r="EQ313" s="15"/>
      <c r="ER313" s="15"/>
      <c r="ES313" s="15"/>
      <c r="EV313" s="15"/>
      <c r="EW313" s="15"/>
      <c r="EX313" s="15"/>
      <c r="EY313" s="15"/>
      <c r="EZ313" s="15"/>
      <c r="FA313" s="15"/>
      <c r="FB313" s="15"/>
      <c r="FC313" s="15"/>
      <c r="FF313" s="15"/>
      <c r="FG313" s="15"/>
      <c r="FH313" s="15"/>
      <c r="FI313" s="15"/>
      <c r="FJ313" s="15"/>
      <c r="FK313" s="15"/>
      <c r="FL313" s="15"/>
      <c r="FM313" s="15"/>
      <c r="FP313" s="15"/>
      <c r="FQ313" s="15"/>
      <c r="FR313" s="15"/>
      <c r="FS313" s="15"/>
      <c r="FT313" s="15"/>
      <c r="FU313" s="15"/>
      <c r="FV313" s="15"/>
      <c r="FW313" s="15"/>
      <c r="FZ313" s="15"/>
      <c r="GA313" s="15"/>
      <c r="GB313" s="15"/>
      <c r="GC313" s="15"/>
      <c r="GD313" s="15"/>
      <c r="GE313" s="15"/>
      <c r="GF313" s="15"/>
      <c r="GG313" s="15"/>
      <c r="GJ313" s="15"/>
      <c r="GK313" s="15"/>
      <c r="GL313" s="15"/>
      <c r="GM313" s="15"/>
      <c r="GN313" s="15"/>
      <c r="GO313" s="15"/>
      <c r="GP313" s="15"/>
      <c r="GQ313" s="15"/>
      <c r="GT313" s="15"/>
      <c r="GU313" s="15"/>
      <c r="GV313" s="15"/>
      <c r="GW313" s="15"/>
      <c r="GX313" s="15"/>
      <c r="GY313" s="15"/>
      <c r="GZ313" s="15"/>
      <c r="HA313" s="15"/>
      <c r="HD313" s="15"/>
      <c r="HE313" s="15"/>
      <c r="HF313" s="15"/>
      <c r="HG313" s="15"/>
      <c r="HH313" s="15"/>
      <c r="HI313" s="15"/>
      <c r="HJ313" s="15"/>
      <c r="HK313" s="15"/>
      <c r="HN313" s="15"/>
      <c r="HO313" s="15"/>
      <c r="HP313" s="15"/>
      <c r="HQ313" s="15"/>
      <c r="HR313" s="15"/>
      <c r="HS313" s="15"/>
      <c r="HT313" s="15"/>
      <c r="HU313" s="15"/>
      <c r="HX313" s="15"/>
      <c r="HY313" s="15"/>
      <c r="HZ313" s="15"/>
      <c r="IA313" s="15"/>
      <c r="IB313" s="15"/>
      <c r="IC313" s="15"/>
      <c r="ID313" s="15"/>
      <c r="IE313" s="15"/>
      <c r="IH313" s="15"/>
      <c r="II313" s="15"/>
      <c r="IJ313" s="15"/>
      <c r="IK313" s="15"/>
      <c r="IL313" s="15"/>
      <c r="IM313" s="15"/>
      <c r="IN313" s="15"/>
      <c r="IO313" s="15"/>
      <c r="IR313" s="15"/>
      <c r="IS313" s="15"/>
      <c r="IT313" s="15"/>
      <c r="IU313" s="15"/>
      <c r="IV313" s="15"/>
      <c r="IW313" s="15"/>
      <c r="IX313" s="15"/>
      <c r="IY313" s="15"/>
      <c r="JB313" s="15"/>
      <c r="JC313" s="15"/>
      <c r="JD313" s="15"/>
      <c r="JE313" s="15"/>
      <c r="JF313" s="15"/>
      <c r="JG313" s="15"/>
      <c r="JH313" s="15"/>
      <c r="JI313" s="15"/>
      <c r="JL313" s="15"/>
      <c r="JM313" s="15"/>
      <c r="JN313" s="15"/>
      <c r="JO313" s="15"/>
      <c r="JP313" s="15"/>
      <c r="JQ313" s="15"/>
      <c r="JR313" s="15"/>
      <c r="JS313" s="15"/>
      <c r="JV313" s="15"/>
      <c r="JW313" s="15"/>
      <c r="JX313" s="15"/>
      <c r="JY313" s="15"/>
      <c r="JZ313" s="15"/>
      <c r="KA313" s="15"/>
      <c r="KB313" s="15"/>
      <c r="KC313" s="15"/>
      <c r="KF313" s="15"/>
      <c r="KG313" s="15"/>
      <c r="KH313" s="15"/>
      <c r="KI313" s="15"/>
      <c r="KJ313" s="15"/>
      <c r="KK313" s="15"/>
      <c r="KL313" s="15"/>
      <c r="KM313" s="15"/>
      <c r="KP313" s="15"/>
      <c r="KQ313" s="15"/>
      <c r="KR313" s="15"/>
      <c r="KS313" s="15"/>
      <c r="KT313" s="15"/>
      <c r="KU313" s="15"/>
      <c r="KV313" s="15"/>
      <c r="KW313" s="15"/>
      <c r="KZ313" s="15"/>
      <c r="LA313" s="15"/>
    </row>
    <row r="314" spans="4:313" x14ac:dyDescent="0.25">
      <c r="D314" s="15"/>
      <c r="E314" s="15"/>
      <c r="F314" s="15"/>
      <c r="G314" s="15"/>
      <c r="H314" s="15"/>
      <c r="I314" s="15"/>
      <c r="L314" s="15"/>
      <c r="M314" s="15"/>
      <c r="N314" s="15"/>
      <c r="O314" s="15"/>
      <c r="P314" s="15"/>
      <c r="Q314" s="15"/>
      <c r="R314" s="15"/>
      <c r="S314" s="15"/>
      <c r="V314" s="15"/>
      <c r="W314" s="15"/>
      <c r="X314" s="15"/>
      <c r="Y314" s="15"/>
      <c r="Z314" s="15"/>
      <c r="AA314" s="15"/>
      <c r="AB314" s="15"/>
      <c r="AC314" s="15"/>
      <c r="AF314" s="15"/>
      <c r="AG314" s="15"/>
      <c r="AH314" s="15"/>
      <c r="AI314" s="15"/>
      <c r="AJ314" s="15"/>
      <c r="AK314" s="15"/>
      <c r="AL314" s="15"/>
      <c r="AM314" s="15"/>
      <c r="AP314" s="15"/>
      <c r="AQ314" s="15"/>
      <c r="AR314" s="15"/>
      <c r="AS314" s="15"/>
      <c r="AT314" s="15"/>
      <c r="AU314" s="15"/>
      <c r="AV314" s="15"/>
      <c r="AW314" s="15"/>
      <c r="AZ314" s="15"/>
      <c r="BA314" s="15"/>
      <c r="BB314" s="15"/>
      <c r="BC314" s="15"/>
      <c r="BD314" s="15"/>
      <c r="BE314" s="15"/>
      <c r="BF314" s="15"/>
      <c r="BG314" s="15"/>
      <c r="BJ314" s="15"/>
      <c r="BK314" s="15"/>
      <c r="BL314" s="15"/>
      <c r="BM314" s="15"/>
      <c r="BN314" s="15"/>
      <c r="BO314" s="15"/>
      <c r="BP314" s="15"/>
      <c r="BQ314" s="15"/>
      <c r="BT314" s="15"/>
      <c r="BU314" s="15"/>
      <c r="BV314" s="15"/>
      <c r="BW314" s="15"/>
      <c r="BX314" s="15"/>
      <c r="BY314" s="15"/>
      <c r="BZ314" s="15"/>
      <c r="CA314" s="15"/>
      <c r="CD314" s="15"/>
      <c r="CE314" s="15"/>
      <c r="CF314" s="15"/>
      <c r="CG314" s="15"/>
      <c r="CH314" s="15"/>
      <c r="CI314" s="15"/>
      <c r="CJ314" s="15"/>
      <c r="CK314" s="15"/>
      <c r="CN314" s="15"/>
      <c r="CO314" s="15"/>
      <c r="CP314" s="15"/>
      <c r="CQ314" s="15"/>
      <c r="CR314" s="15"/>
      <c r="CS314" s="15"/>
      <c r="CT314" s="15"/>
      <c r="CU314" s="15"/>
      <c r="CX314" s="15"/>
      <c r="CY314" s="15"/>
      <c r="CZ314" s="15"/>
      <c r="DA314" s="15"/>
      <c r="DB314" s="15"/>
      <c r="DC314" s="15"/>
      <c r="DD314" s="15"/>
      <c r="DE314" s="15"/>
      <c r="DH314" s="15"/>
      <c r="DI314" s="15"/>
      <c r="DJ314" s="15"/>
      <c r="DK314" s="15"/>
      <c r="DL314" s="15"/>
      <c r="DM314" s="15"/>
      <c r="DN314" s="15"/>
      <c r="DO314" s="15"/>
      <c r="DR314" s="15"/>
      <c r="DS314" s="15"/>
      <c r="DT314" s="15"/>
      <c r="DU314" s="15"/>
      <c r="DV314" s="15"/>
      <c r="DW314" s="15"/>
      <c r="DX314" s="15"/>
      <c r="DY314" s="15"/>
      <c r="EB314" s="15"/>
      <c r="EC314" s="15"/>
      <c r="ED314" s="15"/>
      <c r="EE314" s="15"/>
      <c r="EF314" s="15"/>
      <c r="EG314" s="15"/>
      <c r="EH314" s="15"/>
      <c r="EI314" s="15"/>
      <c r="EL314" s="15"/>
      <c r="EM314" s="15"/>
      <c r="EN314" s="15"/>
      <c r="EO314" s="15"/>
      <c r="EP314" s="15"/>
      <c r="EQ314" s="15"/>
      <c r="ER314" s="15"/>
      <c r="ES314" s="15"/>
      <c r="EV314" s="15"/>
      <c r="EW314" s="15"/>
      <c r="EX314" s="15"/>
      <c r="EY314" s="15"/>
      <c r="EZ314" s="15"/>
      <c r="FA314" s="15"/>
      <c r="FB314" s="15"/>
      <c r="FC314" s="15"/>
      <c r="FF314" s="15"/>
      <c r="FG314" s="15"/>
      <c r="FH314" s="15"/>
      <c r="FI314" s="15"/>
      <c r="FJ314" s="15"/>
      <c r="FK314" s="15"/>
      <c r="FL314" s="15"/>
      <c r="FM314" s="15"/>
      <c r="FP314" s="15"/>
      <c r="FQ314" s="15"/>
      <c r="FR314" s="15"/>
      <c r="FS314" s="15"/>
      <c r="FT314" s="15"/>
      <c r="FU314" s="15"/>
      <c r="FV314" s="15"/>
      <c r="FW314" s="15"/>
      <c r="FZ314" s="15"/>
      <c r="GA314" s="15"/>
      <c r="GB314" s="15"/>
      <c r="GC314" s="15"/>
      <c r="GD314" s="15"/>
      <c r="GE314" s="15"/>
      <c r="GF314" s="15"/>
      <c r="GG314" s="15"/>
      <c r="GJ314" s="15"/>
      <c r="GK314" s="15"/>
      <c r="GL314" s="15"/>
      <c r="GM314" s="15"/>
      <c r="GN314" s="15"/>
      <c r="GO314" s="15"/>
      <c r="GP314" s="15"/>
      <c r="GQ314" s="15"/>
      <c r="GT314" s="15"/>
      <c r="GU314" s="15"/>
      <c r="GV314" s="15"/>
      <c r="GW314" s="15"/>
      <c r="GX314" s="15"/>
      <c r="GY314" s="15"/>
      <c r="GZ314" s="15"/>
      <c r="HA314" s="15"/>
      <c r="HD314" s="15"/>
      <c r="HE314" s="15"/>
      <c r="HF314" s="15"/>
      <c r="HG314" s="15"/>
      <c r="HH314" s="15"/>
      <c r="HI314" s="15"/>
      <c r="HJ314" s="15"/>
      <c r="HK314" s="15"/>
      <c r="HN314" s="15"/>
      <c r="HO314" s="15"/>
      <c r="HP314" s="15"/>
      <c r="HQ314" s="15"/>
      <c r="HR314" s="15"/>
      <c r="HS314" s="15"/>
      <c r="HT314" s="15"/>
      <c r="HU314" s="15"/>
      <c r="HX314" s="15"/>
      <c r="HY314" s="15"/>
      <c r="HZ314" s="15"/>
      <c r="IA314" s="15"/>
      <c r="IB314" s="15"/>
      <c r="IC314" s="15"/>
      <c r="ID314" s="15"/>
      <c r="IE314" s="15"/>
      <c r="IH314" s="15"/>
      <c r="II314" s="15"/>
      <c r="IJ314" s="15"/>
      <c r="IK314" s="15"/>
      <c r="IL314" s="15"/>
      <c r="IM314" s="15"/>
      <c r="IN314" s="15"/>
      <c r="IO314" s="15"/>
      <c r="IR314" s="15"/>
      <c r="IS314" s="15"/>
      <c r="IT314" s="15"/>
      <c r="IU314" s="15"/>
      <c r="IV314" s="15"/>
      <c r="IW314" s="15"/>
      <c r="IX314" s="15"/>
      <c r="IY314" s="15"/>
      <c r="JB314" s="15"/>
      <c r="JC314" s="15"/>
      <c r="JD314" s="15"/>
      <c r="JE314" s="15"/>
      <c r="JF314" s="15"/>
      <c r="JG314" s="15"/>
      <c r="JH314" s="15"/>
      <c r="JI314" s="15"/>
      <c r="JL314" s="15"/>
      <c r="JM314" s="15"/>
      <c r="JN314" s="15"/>
      <c r="JO314" s="15"/>
      <c r="JP314" s="15"/>
      <c r="JQ314" s="15"/>
      <c r="JR314" s="15"/>
      <c r="JS314" s="15"/>
      <c r="JV314" s="15"/>
      <c r="JW314" s="15"/>
      <c r="JX314" s="15"/>
      <c r="JY314" s="15"/>
      <c r="JZ314" s="15"/>
      <c r="KA314" s="15"/>
      <c r="KB314" s="15"/>
      <c r="KC314" s="15"/>
      <c r="KF314" s="15"/>
      <c r="KG314" s="15"/>
      <c r="KH314" s="15"/>
      <c r="KI314" s="15"/>
      <c r="KJ314" s="15"/>
      <c r="KK314" s="15"/>
      <c r="KL314" s="15"/>
      <c r="KM314" s="15"/>
      <c r="KP314" s="15"/>
      <c r="KQ314" s="15"/>
      <c r="KR314" s="15"/>
      <c r="KS314" s="15"/>
      <c r="KT314" s="15"/>
      <c r="KU314" s="15"/>
      <c r="KV314" s="15"/>
      <c r="KW314" s="15"/>
      <c r="KZ314" s="15"/>
      <c r="LA314" s="15"/>
    </row>
    <row r="315" spans="4:313" x14ac:dyDescent="0.25">
      <c r="D315" s="15"/>
      <c r="E315" s="15"/>
      <c r="F315" s="15"/>
      <c r="G315" s="15"/>
      <c r="H315" s="15"/>
      <c r="I315" s="15"/>
      <c r="L315" s="15"/>
      <c r="M315" s="15"/>
      <c r="N315" s="15"/>
      <c r="O315" s="15"/>
      <c r="P315" s="15"/>
      <c r="Q315" s="15"/>
      <c r="R315" s="15"/>
      <c r="S315" s="15"/>
      <c r="V315" s="15"/>
      <c r="W315" s="15"/>
      <c r="X315" s="15"/>
      <c r="Y315" s="15"/>
      <c r="Z315" s="15"/>
      <c r="AA315" s="15"/>
      <c r="AB315" s="15"/>
      <c r="AC315" s="15"/>
      <c r="AF315" s="15"/>
      <c r="AG315" s="15"/>
      <c r="AH315" s="15"/>
      <c r="AI315" s="15"/>
      <c r="AJ315" s="15"/>
      <c r="AK315" s="15"/>
      <c r="AL315" s="15"/>
      <c r="AM315" s="15"/>
      <c r="AP315" s="15"/>
      <c r="AQ315" s="15"/>
      <c r="AR315" s="15"/>
      <c r="AS315" s="15"/>
      <c r="AT315" s="15"/>
      <c r="AU315" s="15"/>
      <c r="AV315" s="15"/>
      <c r="AW315" s="15"/>
      <c r="AZ315" s="15"/>
      <c r="BA315" s="15"/>
      <c r="BB315" s="15"/>
      <c r="BC315" s="15"/>
      <c r="BD315" s="15"/>
      <c r="BE315" s="15"/>
      <c r="BF315" s="15"/>
      <c r="BG315" s="15"/>
      <c r="BJ315" s="15"/>
      <c r="BK315" s="15"/>
      <c r="BL315" s="15"/>
      <c r="BM315" s="15"/>
      <c r="BN315" s="15"/>
      <c r="BO315" s="15"/>
      <c r="BP315" s="15"/>
      <c r="BQ315" s="15"/>
      <c r="BT315" s="15"/>
      <c r="BU315" s="15"/>
      <c r="BV315" s="15"/>
      <c r="BW315" s="15"/>
      <c r="BX315" s="15"/>
      <c r="BY315" s="15"/>
      <c r="BZ315" s="15"/>
      <c r="CA315" s="15"/>
      <c r="CD315" s="15"/>
      <c r="CE315" s="15"/>
      <c r="CF315" s="15"/>
      <c r="CG315" s="15"/>
      <c r="CH315" s="15"/>
      <c r="CI315" s="15"/>
      <c r="CJ315" s="15"/>
      <c r="CK315" s="15"/>
      <c r="CN315" s="15"/>
      <c r="CO315" s="15"/>
      <c r="CP315" s="15"/>
      <c r="CQ315" s="15"/>
      <c r="CR315" s="15"/>
      <c r="CS315" s="15"/>
      <c r="CT315" s="15"/>
      <c r="CU315" s="15"/>
      <c r="CX315" s="15"/>
      <c r="CY315" s="15"/>
      <c r="CZ315" s="15"/>
      <c r="DA315" s="15"/>
      <c r="DB315" s="15"/>
      <c r="DC315" s="15"/>
      <c r="DD315" s="15"/>
      <c r="DE315" s="15"/>
      <c r="DH315" s="15"/>
      <c r="DI315" s="15"/>
      <c r="DJ315" s="15"/>
      <c r="DK315" s="15"/>
      <c r="DL315" s="15"/>
      <c r="DM315" s="15"/>
      <c r="DN315" s="15"/>
      <c r="DO315" s="15"/>
      <c r="DR315" s="15"/>
      <c r="DS315" s="15"/>
      <c r="DT315" s="15"/>
      <c r="DU315" s="15"/>
      <c r="DV315" s="15"/>
      <c r="DW315" s="15"/>
      <c r="DX315" s="15"/>
      <c r="DY315" s="15"/>
      <c r="EB315" s="15"/>
      <c r="EC315" s="15"/>
      <c r="ED315" s="15"/>
      <c r="EE315" s="15"/>
      <c r="EF315" s="15"/>
      <c r="EG315" s="15"/>
      <c r="EH315" s="15"/>
      <c r="EI315" s="15"/>
      <c r="EL315" s="15"/>
      <c r="EM315" s="15"/>
      <c r="EN315" s="15"/>
      <c r="EO315" s="15"/>
      <c r="EP315" s="15"/>
      <c r="EQ315" s="15"/>
      <c r="ER315" s="15"/>
      <c r="ES315" s="15"/>
      <c r="EV315" s="15"/>
      <c r="EW315" s="15"/>
      <c r="EX315" s="15"/>
      <c r="EY315" s="15"/>
      <c r="EZ315" s="15"/>
      <c r="FA315" s="15"/>
      <c r="FB315" s="15"/>
      <c r="FC315" s="15"/>
      <c r="FF315" s="15"/>
      <c r="FG315" s="15"/>
      <c r="FH315" s="15"/>
      <c r="FI315" s="15"/>
      <c r="FJ315" s="15"/>
      <c r="FK315" s="15"/>
      <c r="FL315" s="15"/>
      <c r="FM315" s="15"/>
      <c r="FP315" s="15"/>
      <c r="FQ315" s="15"/>
      <c r="FR315" s="15"/>
      <c r="FS315" s="15"/>
      <c r="FT315" s="15"/>
      <c r="FU315" s="15"/>
      <c r="FV315" s="15"/>
      <c r="FW315" s="15"/>
      <c r="FZ315" s="15"/>
      <c r="GA315" s="15"/>
      <c r="GB315" s="15"/>
      <c r="GC315" s="15"/>
      <c r="GD315" s="15"/>
      <c r="GE315" s="15"/>
      <c r="GF315" s="15"/>
      <c r="GG315" s="15"/>
      <c r="GJ315" s="15"/>
      <c r="GK315" s="15"/>
      <c r="GL315" s="15"/>
      <c r="GM315" s="15"/>
      <c r="GN315" s="15"/>
      <c r="GO315" s="15"/>
      <c r="GP315" s="15"/>
      <c r="GQ315" s="15"/>
      <c r="GT315" s="15"/>
      <c r="GU315" s="15"/>
      <c r="GV315" s="15"/>
      <c r="GW315" s="15"/>
      <c r="GX315" s="15"/>
      <c r="GY315" s="15"/>
      <c r="GZ315" s="15"/>
      <c r="HA315" s="15"/>
      <c r="HD315" s="15"/>
      <c r="HE315" s="15"/>
      <c r="HF315" s="15"/>
      <c r="HG315" s="15"/>
      <c r="HH315" s="15"/>
      <c r="HI315" s="15"/>
      <c r="HJ315" s="15"/>
      <c r="HK315" s="15"/>
      <c r="HN315" s="15"/>
      <c r="HO315" s="15"/>
      <c r="HP315" s="15"/>
      <c r="HQ315" s="15"/>
      <c r="HR315" s="15"/>
      <c r="HS315" s="15"/>
      <c r="HT315" s="15"/>
      <c r="HU315" s="15"/>
      <c r="HX315" s="15"/>
      <c r="HY315" s="15"/>
      <c r="HZ315" s="15"/>
      <c r="IA315" s="15"/>
      <c r="IB315" s="15"/>
      <c r="IC315" s="15"/>
      <c r="ID315" s="15"/>
      <c r="IE315" s="15"/>
      <c r="IH315" s="15"/>
      <c r="II315" s="15"/>
      <c r="IJ315" s="15"/>
      <c r="IK315" s="15"/>
      <c r="IL315" s="15"/>
      <c r="IM315" s="15"/>
      <c r="IN315" s="15"/>
      <c r="IO315" s="15"/>
      <c r="IR315" s="15"/>
      <c r="IS315" s="15"/>
      <c r="IT315" s="15"/>
      <c r="IU315" s="15"/>
      <c r="IV315" s="15"/>
      <c r="IW315" s="15"/>
      <c r="IX315" s="15"/>
      <c r="IY315" s="15"/>
      <c r="JB315" s="15"/>
      <c r="JC315" s="15"/>
      <c r="JD315" s="15"/>
      <c r="JE315" s="15"/>
      <c r="JF315" s="15"/>
      <c r="JG315" s="15"/>
      <c r="JH315" s="15"/>
      <c r="JI315" s="15"/>
      <c r="JL315" s="15"/>
      <c r="JM315" s="15"/>
      <c r="JN315" s="15"/>
      <c r="JO315" s="15"/>
      <c r="JP315" s="15"/>
      <c r="JQ315" s="15"/>
      <c r="JR315" s="15"/>
      <c r="JS315" s="15"/>
      <c r="JV315" s="15"/>
      <c r="JW315" s="15"/>
      <c r="JX315" s="15"/>
      <c r="JY315" s="15"/>
      <c r="JZ315" s="15"/>
      <c r="KA315" s="15"/>
      <c r="KB315" s="15"/>
      <c r="KC315" s="15"/>
      <c r="KF315" s="15"/>
      <c r="KG315" s="15"/>
      <c r="KH315" s="15"/>
      <c r="KI315" s="15"/>
      <c r="KJ315" s="15"/>
      <c r="KK315" s="15"/>
      <c r="KL315" s="15"/>
      <c r="KM315" s="15"/>
      <c r="KP315" s="15"/>
      <c r="KQ315" s="15"/>
      <c r="KR315" s="15"/>
      <c r="KS315" s="15"/>
      <c r="KT315" s="15"/>
      <c r="KU315" s="15"/>
      <c r="KV315" s="15"/>
      <c r="KW315" s="15"/>
      <c r="KZ315" s="15"/>
      <c r="LA315" s="15"/>
    </row>
    <row r="316" spans="4:313" x14ac:dyDescent="0.25">
      <c r="D316" s="15"/>
      <c r="E316" s="15"/>
      <c r="F316" s="15"/>
      <c r="G316" s="15"/>
      <c r="H316" s="15"/>
      <c r="I316" s="15"/>
      <c r="L316" s="15"/>
      <c r="M316" s="15"/>
      <c r="N316" s="15"/>
      <c r="O316" s="15"/>
      <c r="P316" s="15"/>
      <c r="Q316" s="15"/>
      <c r="R316" s="15"/>
      <c r="S316" s="15"/>
      <c r="V316" s="15"/>
      <c r="W316" s="15"/>
      <c r="X316" s="15"/>
      <c r="Y316" s="15"/>
      <c r="Z316" s="15"/>
      <c r="AA316" s="15"/>
      <c r="AB316" s="15"/>
      <c r="AC316" s="15"/>
      <c r="AF316" s="15"/>
      <c r="AG316" s="15"/>
      <c r="AH316" s="15"/>
      <c r="AI316" s="15"/>
      <c r="AJ316" s="15"/>
      <c r="AK316" s="15"/>
      <c r="AL316" s="15"/>
      <c r="AM316" s="15"/>
      <c r="AP316" s="15"/>
      <c r="AQ316" s="15"/>
      <c r="AR316" s="15"/>
      <c r="AS316" s="15"/>
      <c r="AT316" s="15"/>
      <c r="AU316" s="15"/>
      <c r="AV316" s="15"/>
      <c r="AW316" s="15"/>
      <c r="AZ316" s="15"/>
      <c r="BA316" s="15"/>
      <c r="BB316" s="15"/>
      <c r="BC316" s="15"/>
      <c r="BD316" s="15"/>
      <c r="BE316" s="15"/>
      <c r="BF316" s="15"/>
      <c r="BG316" s="15"/>
      <c r="BJ316" s="15"/>
      <c r="BK316" s="15"/>
      <c r="BL316" s="15"/>
      <c r="BM316" s="15"/>
      <c r="BN316" s="15"/>
      <c r="BO316" s="15"/>
      <c r="BP316" s="15"/>
      <c r="BQ316" s="15"/>
      <c r="BT316" s="15"/>
      <c r="BU316" s="15"/>
      <c r="BV316" s="15"/>
      <c r="BW316" s="15"/>
      <c r="BX316" s="15"/>
      <c r="BY316" s="15"/>
      <c r="BZ316" s="15"/>
      <c r="CA316" s="15"/>
      <c r="CD316" s="15"/>
      <c r="CE316" s="15"/>
      <c r="CF316" s="15"/>
      <c r="CG316" s="15"/>
      <c r="CH316" s="15"/>
      <c r="CI316" s="15"/>
      <c r="CJ316" s="15"/>
      <c r="CK316" s="15"/>
      <c r="CN316" s="15"/>
      <c r="CO316" s="15"/>
      <c r="CP316" s="15"/>
      <c r="CQ316" s="15"/>
      <c r="CR316" s="15"/>
      <c r="CS316" s="15"/>
      <c r="CT316" s="15"/>
      <c r="CU316" s="15"/>
      <c r="CX316" s="15"/>
      <c r="CY316" s="15"/>
      <c r="CZ316" s="15"/>
      <c r="DA316" s="15"/>
      <c r="DB316" s="15"/>
      <c r="DC316" s="15"/>
      <c r="DD316" s="15"/>
      <c r="DE316" s="15"/>
      <c r="DH316" s="15"/>
      <c r="DI316" s="15"/>
      <c r="DJ316" s="15"/>
      <c r="DK316" s="15"/>
      <c r="DL316" s="15"/>
      <c r="DM316" s="15"/>
      <c r="DN316" s="15"/>
      <c r="DO316" s="15"/>
      <c r="DR316" s="15"/>
      <c r="DS316" s="15"/>
      <c r="DT316" s="15"/>
      <c r="DU316" s="15"/>
      <c r="DV316" s="15"/>
      <c r="DW316" s="15"/>
      <c r="DX316" s="15"/>
      <c r="DY316" s="15"/>
      <c r="EB316" s="15"/>
      <c r="EC316" s="15"/>
      <c r="ED316" s="15"/>
      <c r="EE316" s="15"/>
      <c r="EF316" s="15"/>
      <c r="EG316" s="15"/>
      <c r="EH316" s="15"/>
      <c r="EI316" s="15"/>
      <c r="EL316" s="15"/>
      <c r="EM316" s="15"/>
      <c r="EN316" s="15"/>
      <c r="EO316" s="15"/>
      <c r="EP316" s="15"/>
      <c r="EQ316" s="15"/>
      <c r="ER316" s="15"/>
      <c r="ES316" s="15"/>
      <c r="EV316" s="15"/>
      <c r="EW316" s="15"/>
      <c r="EX316" s="15"/>
      <c r="EY316" s="15"/>
      <c r="EZ316" s="15"/>
      <c r="FA316" s="15"/>
      <c r="FB316" s="15"/>
      <c r="FC316" s="15"/>
      <c r="FF316" s="15"/>
      <c r="FG316" s="15"/>
      <c r="FH316" s="15"/>
      <c r="FI316" s="15"/>
      <c r="FJ316" s="15"/>
      <c r="FK316" s="15"/>
      <c r="FL316" s="15"/>
      <c r="FM316" s="15"/>
      <c r="FP316" s="15"/>
      <c r="FQ316" s="15"/>
      <c r="FR316" s="15"/>
      <c r="FS316" s="15"/>
      <c r="FT316" s="15"/>
      <c r="FU316" s="15"/>
      <c r="FV316" s="15"/>
      <c r="FW316" s="15"/>
      <c r="FZ316" s="15"/>
      <c r="GA316" s="15"/>
      <c r="GB316" s="15"/>
      <c r="GC316" s="15"/>
      <c r="GD316" s="15"/>
      <c r="GE316" s="15"/>
      <c r="GF316" s="15"/>
      <c r="GG316" s="15"/>
      <c r="GJ316" s="15"/>
      <c r="GK316" s="15"/>
      <c r="GL316" s="15"/>
      <c r="GM316" s="15"/>
      <c r="GN316" s="15"/>
      <c r="GO316" s="15"/>
      <c r="GP316" s="15"/>
      <c r="GQ316" s="15"/>
      <c r="GT316" s="15"/>
      <c r="GU316" s="15"/>
      <c r="GV316" s="15"/>
      <c r="GW316" s="15"/>
      <c r="GX316" s="15"/>
      <c r="GY316" s="15"/>
      <c r="GZ316" s="15"/>
      <c r="HA316" s="15"/>
      <c r="HD316" s="15"/>
      <c r="HE316" s="15"/>
      <c r="HF316" s="15"/>
      <c r="HG316" s="15"/>
      <c r="HH316" s="15"/>
      <c r="HI316" s="15"/>
      <c r="HJ316" s="15"/>
      <c r="HK316" s="15"/>
      <c r="HN316" s="15"/>
      <c r="HO316" s="15"/>
      <c r="HP316" s="15"/>
      <c r="HQ316" s="15"/>
      <c r="HR316" s="15"/>
      <c r="HS316" s="15"/>
      <c r="HT316" s="15"/>
      <c r="HU316" s="15"/>
      <c r="HX316" s="15"/>
      <c r="HY316" s="15"/>
      <c r="HZ316" s="15"/>
      <c r="IA316" s="15"/>
      <c r="IB316" s="15"/>
      <c r="IC316" s="15"/>
      <c r="ID316" s="15"/>
      <c r="IE316" s="15"/>
      <c r="IH316" s="15"/>
      <c r="II316" s="15"/>
      <c r="IJ316" s="15"/>
      <c r="IK316" s="15"/>
      <c r="IL316" s="15"/>
      <c r="IM316" s="15"/>
      <c r="IN316" s="15"/>
      <c r="IO316" s="15"/>
      <c r="IR316" s="15"/>
      <c r="IS316" s="15"/>
      <c r="IT316" s="15"/>
      <c r="IU316" s="15"/>
      <c r="IV316" s="15"/>
      <c r="IW316" s="15"/>
      <c r="IX316" s="15"/>
      <c r="IY316" s="15"/>
      <c r="JB316" s="15"/>
      <c r="JC316" s="15"/>
      <c r="JD316" s="15"/>
      <c r="JE316" s="15"/>
      <c r="JF316" s="15"/>
      <c r="JG316" s="15"/>
      <c r="JH316" s="15"/>
      <c r="JI316" s="15"/>
      <c r="JL316" s="15"/>
      <c r="JM316" s="15"/>
      <c r="JN316" s="15"/>
      <c r="JO316" s="15"/>
      <c r="JP316" s="15"/>
      <c r="JQ316" s="15"/>
      <c r="JR316" s="15"/>
      <c r="JS316" s="15"/>
      <c r="JV316" s="15"/>
      <c r="JW316" s="15"/>
      <c r="JX316" s="15"/>
      <c r="JY316" s="15"/>
      <c r="JZ316" s="15"/>
      <c r="KA316" s="15"/>
      <c r="KB316" s="15"/>
      <c r="KC316" s="15"/>
      <c r="KF316" s="15"/>
      <c r="KG316" s="15"/>
      <c r="KH316" s="15"/>
      <c r="KI316" s="15"/>
      <c r="KJ316" s="15"/>
      <c r="KK316" s="15"/>
      <c r="KL316" s="15"/>
      <c r="KM316" s="15"/>
      <c r="KP316" s="15"/>
      <c r="KQ316" s="15"/>
      <c r="KR316" s="15"/>
      <c r="KS316" s="15"/>
      <c r="KT316" s="15"/>
      <c r="KU316" s="15"/>
      <c r="KV316" s="15"/>
      <c r="KW316" s="15"/>
      <c r="KZ316" s="15"/>
      <c r="LA316" s="15"/>
    </row>
    <row r="317" spans="4:313" x14ac:dyDescent="0.25">
      <c r="D317" s="15"/>
      <c r="E317" s="15"/>
      <c r="F317" s="15"/>
      <c r="G317" s="15"/>
      <c r="H317" s="15"/>
      <c r="I317" s="15"/>
      <c r="L317" s="15"/>
      <c r="M317" s="15"/>
      <c r="N317" s="15"/>
      <c r="O317" s="15"/>
      <c r="P317" s="15"/>
      <c r="Q317" s="15"/>
      <c r="R317" s="15"/>
      <c r="S317" s="15"/>
      <c r="V317" s="15"/>
      <c r="W317" s="15"/>
      <c r="X317" s="15"/>
      <c r="Y317" s="15"/>
      <c r="Z317" s="15"/>
      <c r="AA317" s="15"/>
      <c r="AB317" s="15"/>
      <c r="AC317" s="15"/>
      <c r="AF317" s="15"/>
      <c r="AG317" s="15"/>
      <c r="AH317" s="15"/>
      <c r="AI317" s="15"/>
      <c r="AJ317" s="15"/>
      <c r="AK317" s="15"/>
      <c r="AL317" s="15"/>
      <c r="AM317" s="15"/>
      <c r="AP317" s="15"/>
      <c r="AQ317" s="15"/>
      <c r="AR317" s="15"/>
      <c r="AS317" s="15"/>
      <c r="AT317" s="15"/>
      <c r="AU317" s="15"/>
      <c r="AV317" s="15"/>
      <c r="AW317" s="15"/>
      <c r="AZ317" s="15"/>
      <c r="BA317" s="15"/>
      <c r="BB317" s="15"/>
      <c r="BC317" s="15"/>
      <c r="BD317" s="15"/>
      <c r="BE317" s="15"/>
      <c r="BF317" s="15"/>
      <c r="BG317" s="15"/>
      <c r="BJ317" s="15"/>
      <c r="BK317" s="15"/>
      <c r="BL317" s="15"/>
      <c r="BM317" s="15"/>
      <c r="BN317" s="15"/>
      <c r="BO317" s="15"/>
      <c r="BP317" s="15"/>
      <c r="BQ317" s="15"/>
      <c r="BT317" s="15"/>
      <c r="BU317" s="15"/>
      <c r="BV317" s="15"/>
      <c r="BW317" s="15"/>
      <c r="BX317" s="15"/>
      <c r="BY317" s="15"/>
      <c r="BZ317" s="15"/>
      <c r="CA317" s="15"/>
      <c r="CD317" s="15"/>
      <c r="CE317" s="15"/>
      <c r="CF317" s="15"/>
      <c r="CG317" s="15"/>
      <c r="CH317" s="15"/>
      <c r="CI317" s="15"/>
      <c r="CJ317" s="15"/>
      <c r="CK317" s="15"/>
      <c r="CN317" s="15"/>
      <c r="CO317" s="15"/>
      <c r="CP317" s="15"/>
      <c r="CQ317" s="15"/>
      <c r="CR317" s="15"/>
      <c r="CS317" s="15"/>
      <c r="CT317" s="15"/>
      <c r="CU317" s="15"/>
      <c r="CX317" s="15"/>
      <c r="CY317" s="15"/>
      <c r="CZ317" s="15"/>
      <c r="DA317" s="15"/>
      <c r="DB317" s="15"/>
      <c r="DC317" s="15"/>
      <c r="DD317" s="15"/>
      <c r="DE317" s="15"/>
      <c r="DH317" s="15"/>
      <c r="DI317" s="15"/>
      <c r="DJ317" s="15"/>
      <c r="DK317" s="15"/>
      <c r="DL317" s="15"/>
      <c r="DM317" s="15"/>
      <c r="DN317" s="15"/>
      <c r="DO317" s="15"/>
      <c r="DR317" s="15"/>
      <c r="DS317" s="15"/>
      <c r="DT317" s="15"/>
      <c r="DU317" s="15"/>
      <c r="DV317" s="15"/>
      <c r="DW317" s="15"/>
      <c r="DX317" s="15"/>
      <c r="DY317" s="15"/>
      <c r="EB317" s="15"/>
      <c r="EC317" s="15"/>
      <c r="ED317" s="15"/>
      <c r="EE317" s="15"/>
      <c r="EF317" s="15"/>
      <c r="EG317" s="15"/>
      <c r="EH317" s="15"/>
      <c r="EI317" s="15"/>
      <c r="EL317" s="15"/>
      <c r="EM317" s="15"/>
      <c r="EN317" s="15"/>
      <c r="EO317" s="15"/>
      <c r="EP317" s="15"/>
      <c r="EQ317" s="15"/>
      <c r="ER317" s="15"/>
      <c r="ES317" s="15"/>
      <c r="EV317" s="15"/>
      <c r="EW317" s="15"/>
      <c r="EX317" s="15"/>
      <c r="EY317" s="15"/>
      <c r="EZ317" s="15"/>
      <c r="FA317" s="15"/>
      <c r="FB317" s="15"/>
      <c r="FC317" s="15"/>
      <c r="FF317" s="15"/>
      <c r="FG317" s="15"/>
      <c r="FH317" s="15"/>
      <c r="FI317" s="15"/>
      <c r="FJ317" s="15"/>
      <c r="FK317" s="15"/>
      <c r="FL317" s="15"/>
      <c r="FM317" s="15"/>
      <c r="FP317" s="15"/>
      <c r="FQ317" s="15"/>
      <c r="FR317" s="15"/>
      <c r="FS317" s="15"/>
      <c r="FT317" s="15"/>
      <c r="FU317" s="15"/>
      <c r="FV317" s="15"/>
      <c r="FW317" s="15"/>
      <c r="FZ317" s="15"/>
      <c r="GA317" s="15"/>
      <c r="GB317" s="15"/>
      <c r="GC317" s="15"/>
      <c r="GD317" s="15"/>
      <c r="GE317" s="15"/>
      <c r="GF317" s="15"/>
      <c r="GG317" s="15"/>
      <c r="GJ317" s="15"/>
      <c r="GK317" s="15"/>
      <c r="GL317" s="15"/>
      <c r="GM317" s="15"/>
      <c r="GN317" s="15"/>
      <c r="GO317" s="15"/>
      <c r="GP317" s="15"/>
      <c r="GQ317" s="15"/>
      <c r="GT317" s="15"/>
      <c r="GU317" s="15"/>
      <c r="GV317" s="15"/>
      <c r="GW317" s="15"/>
      <c r="GX317" s="15"/>
      <c r="GY317" s="15"/>
      <c r="GZ317" s="15"/>
      <c r="HA317" s="15"/>
      <c r="HD317" s="15"/>
      <c r="HE317" s="15"/>
      <c r="HF317" s="15"/>
      <c r="HG317" s="15"/>
      <c r="HH317" s="15"/>
      <c r="HI317" s="15"/>
      <c r="HJ317" s="15"/>
      <c r="HK317" s="15"/>
      <c r="HN317" s="15"/>
      <c r="HO317" s="15"/>
      <c r="HP317" s="15"/>
      <c r="HQ317" s="15"/>
      <c r="HR317" s="15"/>
      <c r="HS317" s="15"/>
      <c r="HT317" s="15"/>
      <c r="HU317" s="15"/>
      <c r="HX317" s="15"/>
      <c r="HY317" s="15"/>
      <c r="HZ317" s="15"/>
      <c r="IA317" s="15"/>
      <c r="IB317" s="15"/>
      <c r="IC317" s="15"/>
      <c r="ID317" s="15"/>
      <c r="IE317" s="15"/>
      <c r="IH317" s="15"/>
      <c r="II317" s="15"/>
      <c r="IJ317" s="15"/>
      <c r="IK317" s="15"/>
      <c r="IL317" s="15"/>
      <c r="IM317" s="15"/>
      <c r="IN317" s="15"/>
      <c r="IO317" s="15"/>
      <c r="IR317" s="15"/>
      <c r="IS317" s="15"/>
      <c r="IT317" s="15"/>
      <c r="IU317" s="15"/>
      <c r="IV317" s="15"/>
      <c r="IW317" s="15"/>
      <c r="IX317" s="15"/>
      <c r="IY317" s="15"/>
      <c r="JB317" s="15"/>
      <c r="JC317" s="15"/>
      <c r="JD317" s="15"/>
      <c r="JE317" s="15"/>
      <c r="JF317" s="15"/>
      <c r="JG317" s="15"/>
      <c r="JH317" s="15"/>
      <c r="JI317" s="15"/>
      <c r="JL317" s="15"/>
      <c r="JM317" s="15"/>
      <c r="JN317" s="15"/>
      <c r="JO317" s="15"/>
      <c r="JP317" s="15"/>
      <c r="JQ317" s="15"/>
      <c r="JR317" s="15"/>
      <c r="JS317" s="15"/>
      <c r="JV317" s="15"/>
      <c r="JW317" s="15"/>
      <c r="JX317" s="15"/>
      <c r="JY317" s="15"/>
      <c r="JZ317" s="15"/>
      <c r="KA317" s="15"/>
      <c r="KB317" s="15"/>
      <c r="KC317" s="15"/>
      <c r="KF317" s="15"/>
      <c r="KG317" s="15"/>
      <c r="KH317" s="15"/>
      <c r="KI317" s="15"/>
      <c r="KJ317" s="15"/>
      <c r="KK317" s="15"/>
      <c r="KL317" s="15"/>
      <c r="KM317" s="15"/>
      <c r="KP317" s="15"/>
      <c r="KQ317" s="15"/>
      <c r="KR317" s="15"/>
      <c r="KS317" s="15"/>
      <c r="KT317" s="15"/>
      <c r="KU317" s="15"/>
      <c r="KV317" s="15"/>
      <c r="KW317" s="15"/>
      <c r="KZ317" s="15"/>
      <c r="LA317" s="15"/>
    </row>
    <row r="318" spans="4:313" x14ac:dyDescent="0.25">
      <c r="D318" s="15"/>
      <c r="E318" s="15"/>
      <c r="F318" s="15"/>
      <c r="G318" s="15"/>
      <c r="H318" s="15"/>
      <c r="I318" s="15"/>
      <c r="L318" s="15"/>
      <c r="M318" s="15"/>
      <c r="N318" s="15"/>
      <c r="O318" s="15"/>
      <c r="P318" s="15"/>
      <c r="Q318" s="15"/>
      <c r="R318" s="15"/>
      <c r="S318" s="15"/>
      <c r="V318" s="15"/>
      <c r="W318" s="15"/>
      <c r="X318" s="15"/>
      <c r="Y318" s="15"/>
      <c r="Z318" s="15"/>
      <c r="AA318" s="15"/>
      <c r="AB318" s="15"/>
      <c r="AC318" s="15"/>
      <c r="AF318" s="15"/>
      <c r="AG318" s="15"/>
      <c r="AH318" s="15"/>
      <c r="AI318" s="15"/>
      <c r="AJ318" s="15"/>
      <c r="AK318" s="15"/>
      <c r="AL318" s="15"/>
      <c r="AM318" s="15"/>
      <c r="AP318" s="15"/>
      <c r="AQ318" s="15"/>
      <c r="AR318" s="15"/>
      <c r="AS318" s="15"/>
      <c r="AT318" s="15"/>
      <c r="AU318" s="15"/>
      <c r="AV318" s="15"/>
      <c r="AW318" s="15"/>
      <c r="AZ318" s="15"/>
      <c r="BA318" s="15"/>
      <c r="BB318" s="15"/>
      <c r="BC318" s="15"/>
      <c r="BD318" s="15"/>
      <c r="BE318" s="15"/>
      <c r="BF318" s="15"/>
      <c r="BG318" s="15"/>
      <c r="BJ318" s="15"/>
      <c r="BK318" s="15"/>
      <c r="BL318" s="15"/>
      <c r="BM318" s="15"/>
      <c r="BN318" s="15"/>
      <c r="BO318" s="15"/>
      <c r="BP318" s="15"/>
      <c r="BQ318" s="15"/>
      <c r="BT318" s="15"/>
      <c r="BU318" s="15"/>
      <c r="BV318" s="15"/>
      <c r="BW318" s="15"/>
      <c r="BX318" s="15"/>
      <c r="BY318" s="15"/>
      <c r="BZ318" s="15"/>
      <c r="CA318" s="15"/>
      <c r="CD318" s="15"/>
      <c r="CE318" s="15"/>
      <c r="CF318" s="15"/>
      <c r="CG318" s="15"/>
      <c r="CH318" s="15"/>
      <c r="CI318" s="15"/>
      <c r="CJ318" s="15"/>
      <c r="CK318" s="15"/>
      <c r="CN318" s="15"/>
      <c r="CO318" s="15"/>
      <c r="CP318" s="15"/>
      <c r="CQ318" s="15"/>
      <c r="CR318" s="15"/>
      <c r="CS318" s="15"/>
      <c r="CT318" s="15"/>
      <c r="CU318" s="15"/>
      <c r="CX318" s="15"/>
      <c r="CY318" s="15"/>
      <c r="CZ318" s="15"/>
      <c r="DA318" s="15"/>
      <c r="DB318" s="15"/>
      <c r="DC318" s="15"/>
      <c r="DD318" s="15"/>
      <c r="DE318" s="15"/>
      <c r="DH318" s="15"/>
      <c r="DI318" s="15"/>
      <c r="DJ318" s="15"/>
      <c r="DK318" s="15"/>
      <c r="DL318" s="15"/>
      <c r="DM318" s="15"/>
      <c r="DN318" s="15"/>
      <c r="DO318" s="15"/>
      <c r="DR318" s="15"/>
      <c r="DS318" s="15"/>
      <c r="DT318" s="15"/>
      <c r="DU318" s="15"/>
      <c r="DV318" s="15"/>
      <c r="DW318" s="15"/>
      <c r="DX318" s="15"/>
      <c r="DY318" s="15"/>
      <c r="EB318" s="15"/>
      <c r="EC318" s="15"/>
      <c r="ED318" s="15"/>
      <c r="EE318" s="15"/>
      <c r="EF318" s="15"/>
      <c r="EG318" s="15"/>
      <c r="EH318" s="15"/>
      <c r="EI318" s="15"/>
      <c r="EL318" s="15"/>
      <c r="EM318" s="15"/>
      <c r="EN318" s="15"/>
      <c r="EO318" s="15"/>
      <c r="EP318" s="15"/>
      <c r="EQ318" s="15"/>
      <c r="ER318" s="15"/>
      <c r="ES318" s="15"/>
      <c r="EV318" s="15"/>
      <c r="EW318" s="15"/>
      <c r="EX318" s="15"/>
      <c r="EY318" s="15"/>
      <c r="EZ318" s="15"/>
      <c r="FA318" s="15"/>
      <c r="FB318" s="15"/>
      <c r="FC318" s="15"/>
      <c r="FF318" s="15"/>
      <c r="FG318" s="15"/>
      <c r="FH318" s="15"/>
      <c r="FI318" s="15"/>
      <c r="FJ318" s="15"/>
      <c r="FK318" s="15"/>
      <c r="FL318" s="15"/>
      <c r="FM318" s="15"/>
      <c r="FP318" s="15"/>
      <c r="FQ318" s="15"/>
      <c r="FR318" s="15"/>
      <c r="FS318" s="15"/>
      <c r="FT318" s="15"/>
      <c r="FU318" s="15"/>
      <c r="FV318" s="15"/>
      <c r="FW318" s="15"/>
      <c r="FZ318" s="15"/>
      <c r="GA318" s="15"/>
      <c r="GB318" s="15"/>
      <c r="GC318" s="15"/>
      <c r="GD318" s="15"/>
      <c r="GE318" s="15"/>
      <c r="GF318" s="15"/>
      <c r="GG318" s="15"/>
      <c r="GJ318" s="15"/>
      <c r="GK318" s="15"/>
      <c r="GL318" s="15"/>
      <c r="GM318" s="15"/>
      <c r="GN318" s="15"/>
      <c r="GO318" s="15"/>
      <c r="GP318" s="15"/>
      <c r="GQ318" s="15"/>
      <c r="GT318" s="15"/>
      <c r="GU318" s="15"/>
      <c r="GV318" s="15"/>
      <c r="GW318" s="15"/>
      <c r="GX318" s="15"/>
      <c r="GY318" s="15"/>
      <c r="GZ318" s="15"/>
      <c r="HA318" s="15"/>
      <c r="HD318" s="15"/>
      <c r="HE318" s="15"/>
      <c r="HF318" s="15"/>
      <c r="HG318" s="15"/>
      <c r="HH318" s="15"/>
      <c r="HI318" s="15"/>
      <c r="HJ318" s="15"/>
      <c r="HK318" s="15"/>
      <c r="HN318" s="15"/>
      <c r="HO318" s="15"/>
      <c r="HP318" s="15"/>
      <c r="HQ318" s="15"/>
      <c r="HR318" s="15"/>
      <c r="HS318" s="15"/>
      <c r="HT318" s="15"/>
      <c r="HU318" s="15"/>
      <c r="HX318" s="15"/>
      <c r="HY318" s="15"/>
      <c r="HZ318" s="15"/>
      <c r="IA318" s="15"/>
      <c r="IB318" s="15"/>
      <c r="IC318" s="15"/>
      <c r="ID318" s="15"/>
      <c r="IE318" s="15"/>
      <c r="IH318" s="15"/>
      <c r="II318" s="15"/>
      <c r="IJ318" s="15"/>
      <c r="IK318" s="15"/>
      <c r="IL318" s="15"/>
      <c r="IM318" s="15"/>
      <c r="IN318" s="15"/>
      <c r="IO318" s="15"/>
      <c r="IR318" s="15"/>
      <c r="IS318" s="15"/>
      <c r="IT318" s="15"/>
      <c r="IU318" s="15"/>
      <c r="IV318" s="15"/>
      <c r="IW318" s="15"/>
      <c r="IX318" s="15"/>
      <c r="IY318" s="15"/>
      <c r="JB318" s="15"/>
      <c r="JC318" s="15"/>
      <c r="JD318" s="15"/>
      <c r="JE318" s="15"/>
      <c r="JF318" s="15"/>
      <c r="JG318" s="15"/>
      <c r="JH318" s="15"/>
      <c r="JI318" s="15"/>
      <c r="JL318" s="15"/>
      <c r="JM318" s="15"/>
      <c r="JN318" s="15"/>
      <c r="JO318" s="15"/>
      <c r="JP318" s="15"/>
      <c r="JQ318" s="15"/>
      <c r="JR318" s="15"/>
      <c r="JS318" s="15"/>
      <c r="JV318" s="15"/>
      <c r="JW318" s="15"/>
      <c r="JX318" s="15"/>
      <c r="JY318" s="15"/>
      <c r="JZ318" s="15"/>
      <c r="KA318" s="15"/>
      <c r="KB318" s="15"/>
      <c r="KC318" s="15"/>
      <c r="KF318" s="15"/>
      <c r="KG318" s="15"/>
      <c r="KH318" s="15"/>
      <c r="KI318" s="15"/>
      <c r="KJ318" s="15"/>
      <c r="KK318" s="15"/>
      <c r="KL318" s="15"/>
      <c r="KM318" s="15"/>
      <c r="KP318" s="15"/>
      <c r="KQ318" s="15"/>
      <c r="KR318" s="15"/>
      <c r="KS318" s="15"/>
      <c r="KT318" s="15"/>
      <c r="KU318" s="15"/>
      <c r="KV318" s="15"/>
      <c r="KW318" s="15"/>
      <c r="KZ318" s="15"/>
      <c r="LA318" s="15"/>
    </row>
    <row r="319" spans="4:313" x14ac:dyDescent="0.25">
      <c r="D319" s="15"/>
      <c r="E319" s="15"/>
      <c r="F319" s="15"/>
      <c r="G319" s="15"/>
      <c r="H319" s="15"/>
      <c r="I319" s="15"/>
      <c r="L319" s="15"/>
      <c r="M319" s="15"/>
      <c r="N319" s="15"/>
      <c r="O319" s="15"/>
      <c r="P319" s="15"/>
      <c r="Q319" s="15"/>
      <c r="R319" s="15"/>
      <c r="S319" s="15"/>
      <c r="V319" s="15"/>
      <c r="W319" s="15"/>
      <c r="X319" s="15"/>
      <c r="Y319" s="15"/>
      <c r="Z319" s="15"/>
      <c r="AA319" s="15"/>
      <c r="AB319" s="15"/>
      <c r="AC319" s="15"/>
      <c r="AF319" s="15"/>
      <c r="AG319" s="15"/>
      <c r="AH319" s="15"/>
      <c r="AI319" s="15"/>
      <c r="AJ319" s="15"/>
      <c r="AK319" s="15"/>
      <c r="AL319" s="15"/>
      <c r="AM319" s="15"/>
      <c r="AP319" s="15"/>
      <c r="AQ319" s="15"/>
      <c r="AR319" s="15"/>
      <c r="AS319" s="15"/>
      <c r="AT319" s="15"/>
      <c r="AU319" s="15"/>
      <c r="AV319" s="15"/>
      <c r="AW319" s="15"/>
      <c r="AZ319" s="15"/>
      <c r="BA319" s="15"/>
      <c r="BB319" s="15"/>
      <c r="BC319" s="15"/>
      <c r="BD319" s="15"/>
      <c r="BE319" s="15"/>
      <c r="BF319" s="15"/>
      <c r="BG319" s="15"/>
      <c r="BJ319" s="15"/>
      <c r="BK319" s="15"/>
      <c r="BL319" s="15"/>
      <c r="BM319" s="15"/>
      <c r="BN319" s="15"/>
      <c r="BO319" s="15"/>
      <c r="BP319" s="15"/>
      <c r="BQ319" s="15"/>
      <c r="BT319" s="15"/>
      <c r="BU319" s="15"/>
      <c r="BV319" s="15"/>
      <c r="BW319" s="15"/>
      <c r="BX319" s="15"/>
      <c r="BY319" s="15"/>
      <c r="BZ319" s="15"/>
      <c r="CA319" s="15"/>
      <c r="CD319" s="15"/>
      <c r="CE319" s="15"/>
      <c r="CF319" s="15"/>
      <c r="CG319" s="15"/>
      <c r="CH319" s="15"/>
      <c r="CI319" s="15"/>
      <c r="CJ319" s="15"/>
      <c r="CK319" s="15"/>
      <c r="CN319" s="15"/>
      <c r="CO319" s="15"/>
      <c r="CP319" s="15"/>
      <c r="CQ319" s="15"/>
      <c r="CR319" s="15"/>
      <c r="CS319" s="15"/>
      <c r="CT319" s="15"/>
      <c r="CU319" s="15"/>
      <c r="CX319" s="15"/>
      <c r="CY319" s="15"/>
      <c r="CZ319" s="15"/>
      <c r="DA319" s="15"/>
      <c r="DB319" s="15"/>
      <c r="DC319" s="15"/>
      <c r="DD319" s="15"/>
      <c r="DE319" s="15"/>
      <c r="DH319" s="15"/>
      <c r="DI319" s="15"/>
      <c r="DJ319" s="15"/>
      <c r="DK319" s="15"/>
      <c r="DL319" s="15"/>
      <c r="DM319" s="15"/>
      <c r="DN319" s="15"/>
      <c r="DO319" s="15"/>
      <c r="DR319" s="15"/>
      <c r="DS319" s="15"/>
      <c r="DT319" s="15"/>
      <c r="DU319" s="15"/>
      <c r="DV319" s="15"/>
      <c r="DW319" s="15"/>
      <c r="DX319" s="15"/>
      <c r="DY319" s="15"/>
      <c r="EB319" s="15"/>
      <c r="EC319" s="15"/>
      <c r="ED319" s="15"/>
      <c r="EE319" s="15"/>
      <c r="EF319" s="15"/>
      <c r="EG319" s="15"/>
      <c r="EH319" s="15"/>
      <c r="EI319" s="15"/>
      <c r="EL319" s="15"/>
      <c r="EM319" s="15"/>
      <c r="EN319" s="15"/>
      <c r="EO319" s="15"/>
      <c r="EP319" s="15"/>
      <c r="EQ319" s="15"/>
      <c r="ER319" s="15"/>
      <c r="ES319" s="15"/>
      <c r="EV319" s="15"/>
      <c r="EW319" s="15"/>
      <c r="EX319" s="15"/>
      <c r="EY319" s="15"/>
      <c r="EZ319" s="15"/>
      <c r="FA319" s="15"/>
      <c r="FB319" s="15"/>
      <c r="FC319" s="15"/>
      <c r="FF319" s="15"/>
      <c r="FG319" s="15"/>
      <c r="FH319" s="15"/>
      <c r="FI319" s="15"/>
      <c r="FJ319" s="15"/>
      <c r="FK319" s="15"/>
      <c r="FL319" s="15"/>
      <c r="FM319" s="15"/>
      <c r="FP319" s="15"/>
      <c r="FQ319" s="15"/>
      <c r="FR319" s="15"/>
      <c r="FS319" s="15"/>
      <c r="FT319" s="15"/>
      <c r="FU319" s="15"/>
      <c r="FV319" s="15"/>
      <c r="FW319" s="15"/>
      <c r="FZ319" s="15"/>
      <c r="GA319" s="15"/>
      <c r="GB319" s="15"/>
      <c r="GC319" s="15"/>
      <c r="GD319" s="15"/>
      <c r="GE319" s="15"/>
      <c r="GF319" s="15"/>
      <c r="GG319" s="15"/>
      <c r="GJ319" s="15"/>
      <c r="GK319" s="15"/>
      <c r="GL319" s="15"/>
      <c r="GM319" s="15"/>
      <c r="GN319" s="15"/>
      <c r="GO319" s="15"/>
      <c r="GP319" s="15"/>
      <c r="GQ319" s="15"/>
      <c r="GT319" s="15"/>
      <c r="GU319" s="15"/>
      <c r="GV319" s="15"/>
      <c r="GW319" s="15"/>
      <c r="GX319" s="15"/>
      <c r="GY319" s="15"/>
      <c r="GZ319" s="15"/>
      <c r="HA319" s="15"/>
      <c r="HD319" s="15"/>
      <c r="HE319" s="15"/>
      <c r="HF319" s="15"/>
      <c r="HG319" s="15"/>
      <c r="HH319" s="15"/>
      <c r="HI319" s="15"/>
      <c r="HJ319" s="15"/>
      <c r="HK319" s="15"/>
      <c r="HN319" s="15"/>
      <c r="HO319" s="15"/>
      <c r="HP319" s="15"/>
      <c r="HQ319" s="15"/>
      <c r="HR319" s="15"/>
      <c r="HS319" s="15"/>
      <c r="HT319" s="15"/>
      <c r="HU319" s="15"/>
      <c r="HX319" s="15"/>
      <c r="HY319" s="15"/>
      <c r="HZ319" s="15"/>
      <c r="IA319" s="15"/>
      <c r="IB319" s="15"/>
      <c r="IC319" s="15"/>
      <c r="ID319" s="15"/>
      <c r="IE319" s="15"/>
      <c r="IH319" s="15"/>
      <c r="II319" s="15"/>
      <c r="IJ319" s="15"/>
      <c r="IK319" s="15"/>
      <c r="IL319" s="15"/>
      <c r="IM319" s="15"/>
      <c r="IN319" s="15"/>
      <c r="IO319" s="15"/>
      <c r="IR319" s="15"/>
      <c r="IS319" s="15"/>
      <c r="IT319" s="15"/>
      <c r="IU319" s="15"/>
      <c r="IV319" s="15"/>
      <c r="IW319" s="15"/>
      <c r="IX319" s="15"/>
      <c r="IY319" s="15"/>
      <c r="JB319" s="15"/>
      <c r="JC319" s="15"/>
      <c r="JD319" s="15"/>
      <c r="JE319" s="15"/>
      <c r="JF319" s="15"/>
      <c r="JG319" s="15"/>
      <c r="JH319" s="15"/>
      <c r="JI319" s="15"/>
      <c r="JL319" s="15"/>
      <c r="JM319" s="15"/>
      <c r="JN319" s="15"/>
      <c r="JO319" s="15"/>
      <c r="JP319" s="15"/>
      <c r="JQ319" s="15"/>
      <c r="JR319" s="15"/>
      <c r="JS319" s="15"/>
      <c r="JV319" s="15"/>
      <c r="JW319" s="15"/>
      <c r="JX319" s="15"/>
      <c r="JY319" s="15"/>
      <c r="JZ319" s="15"/>
      <c r="KA319" s="15"/>
      <c r="KB319" s="15"/>
      <c r="KC319" s="15"/>
      <c r="KF319" s="15"/>
      <c r="KG319" s="15"/>
      <c r="KH319" s="15"/>
      <c r="KI319" s="15"/>
      <c r="KJ319" s="15"/>
      <c r="KK319" s="15"/>
      <c r="KL319" s="15"/>
      <c r="KM319" s="15"/>
      <c r="KP319" s="15"/>
      <c r="KQ319" s="15"/>
      <c r="KR319" s="15"/>
      <c r="KS319" s="15"/>
      <c r="KT319" s="15"/>
      <c r="KU319" s="15"/>
      <c r="KV319" s="15"/>
      <c r="KW319" s="15"/>
      <c r="KZ319" s="15"/>
      <c r="LA319" s="15"/>
    </row>
    <row r="320" spans="4:313" x14ac:dyDescent="0.25">
      <c r="D320" s="15"/>
      <c r="E320" s="15"/>
      <c r="F320" s="15"/>
      <c r="G320" s="15"/>
      <c r="H320" s="15"/>
      <c r="I320" s="15"/>
      <c r="L320" s="15"/>
      <c r="M320" s="15"/>
      <c r="N320" s="15"/>
      <c r="O320" s="15"/>
      <c r="P320" s="15"/>
      <c r="Q320" s="15"/>
      <c r="R320" s="15"/>
      <c r="S320" s="15"/>
      <c r="V320" s="15"/>
      <c r="W320" s="15"/>
      <c r="X320" s="15"/>
      <c r="Y320" s="15"/>
      <c r="Z320" s="15"/>
      <c r="AA320" s="15"/>
      <c r="AB320" s="15"/>
      <c r="AC320" s="15"/>
      <c r="AF320" s="15"/>
      <c r="AG320" s="15"/>
      <c r="AH320" s="15"/>
      <c r="AI320" s="15"/>
      <c r="AJ320" s="15"/>
      <c r="AK320" s="15"/>
      <c r="AL320" s="15"/>
      <c r="AM320" s="15"/>
      <c r="AP320" s="15"/>
      <c r="AQ320" s="15"/>
      <c r="AR320" s="15"/>
      <c r="AS320" s="15"/>
      <c r="AT320" s="15"/>
      <c r="AU320" s="15"/>
      <c r="AV320" s="15"/>
      <c r="AW320" s="15"/>
      <c r="AZ320" s="15"/>
      <c r="BA320" s="15"/>
      <c r="BB320" s="15"/>
      <c r="BC320" s="15"/>
      <c r="BD320" s="15"/>
      <c r="BE320" s="15"/>
      <c r="BF320" s="15"/>
      <c r="BG320" s="15"/>
      <c r="BJ320" s="15"/>
      <c r="BK320" s="15"/>
      <c r="BL320" s="15"/>
      <c r="BM320" s="15"/>
      <c r="BN320" s="15"/>
      <c r="BO320" s="15"/>
      <c r="BP320" s="15"/>
      <c r="BQ320" s="15"/>
      <c r="BT320" s="15"/>
      <c r="BU320" s="15"/>
      <c r="BV320" s="15"/>
      <c r="BW320" s="15"/>
      <c r="BX320" s="15"/>
      <c r="BY320" s="15"/>
      <c r="BZ320" s="15"/>
      <c r="CA320" s="15"/>
      <c r="CD320" s="15"/>
      <c r="CE320" s="15"/>
      <c r="CF320" s="15"/>
      <c r="CG320" s="15"/>
      <c r="CH320" s="15"/>
      <c r="CI320" s="15"/>
      <c r="CJ320" s="15"/>
      <c r="CK320" s="15"/>
      <c r="CN320" s="15"/>
      <c r="CO320" s="15"/>
      <c r="CP320" s="15"/>
      <c r="CQ320" s="15"/>
      <c r="CR320" s="15"/>
      <c r="CS320" s="15"/>
      <c r="CT320" s="15"/>
      <c r="CU320" s="15"/>
      <c r="CX320" s="15"/>
      <c r="CY320" s="15"/>
      <c r="CZ320" s="15"/>
      <c r="DA320" s="15"/>
      <c r="DB320" s="15"/>
      <c r="DC320" s="15"/>
      <c r="DD320" s="15"/>
      <c r="DE320" s="15"/>
      <c r="DH320" s="15"/>
      <c r="DI320" s="15"/>
      <c r="DJ320" s="15"/>
      <c r="DK320" s="15"/>
      <c r="DL320" s="15"/>
      <c r="DM320" s="15"/>
      <c r="DN320" s="15"/>
      <c r="DO320" s="15"/>
      <c r="DR320" s="15"/>
      <c r="DS320" s="15"/>
      <c r="DT320" s="15"/>
      <c r="DU320" s="15"/>
      <c r="DV320" s="15"/>
      <c r="DW320" s="15"/>
      <c r="DX320" s="15"/>
      <c r="DY320" s="15"/>
      <c r="EB320" s="15"/>
      <c r="EC320" s="15"/>
      <c r="ED320" s="15"/>
      <c r="EE320" s="15"/>
      <c r="EF320" s="15"/>
      <c r="EG320" s="15"/>
      <c r="EH320" s="15"/>
      <c r="EI320" s="15"/>
      <c r="EL320" s="15"/>
      <c r="EM320" s="15"/>
      <c r="EN320" s="15"/>
      <c r="EO320" s="15"/>
      <c r="EP320" s="15"/>
      <c r="EQ320" s="15"/>
      <c r="ER320" s="15"/>
      <c r="ES320" s="15"/>
      <c r="EV320" s="15"/>
      <c r="EW320" s="15"/>
      <c r="EX320" s="15"/>
      <c r="EY320" s="15"/>
      <c r="EZ320" s="15"/>
      <c r="FA320" s="15"/>
      <c r="FB320" s="15"/>
      <c r="FC320" s="15"/>
      <c r="FF320" s="15"/>
      <c r="FG320" s="15"/>
      <c r="FH320" s="15"/>
      <c r="FI320" s="15"/>
      <c r="FJ320" s="15"/>
      <c r="FK320" s="15"/>
      <c r="FL320" s="15"/>
      <c r="FM320" s="15"/>
      <c r="FP320" s="15"/>
      <c r="FQ320" s="15"/>
      <c r="FR320" s="15"/>
      <c r="FS320" s="15"/>
      <c r="FT320" s="15"/>
      <c r="FU320" s="15"/>
      <c r="FV320" s="15"/>
      <c r="FW320" s="15"/>
      <c r="FZ320" s="15"/>
      <c r="GA320" s="15"/>
      <c r="GB320" s="15"/>
      <c r="GC320" s="15"/>
      <c r="GD320" s="15"/>
      <c r="GE320" s="15"/>
      <c r="GF320" s="15"/>
      <c r="GG320" s="15"/>
      <c r="GJ320" s="15"/>
      <c r="GK320" s="15"/>
      <c r="GL320" s="15"/>
      <c r="GM320" s="15"/>
      <c r="GN320" s="15"/>
      <c r="GO320" s="15"/>
      <c r="GP320" s="15"/>
      <c r="GQ320" s="15"/>
      <c r="GT320" s="15"/>
      <c r="GU320" s="15"/>
      <c r="GV320" s="15"/>
      <c r="GW320" s="15"/>
      <c r="GX320" s="15"/>
      <c r="GY320" s="15"/>
      <c r="GZ320" s="15"/>
      <c r="HA320" s="15"/>
      <c r="HD320" s="15"/>
      <c r="HE320" s="15"/>
      <c r="HF320" s="15"/>
      <c r="HG320" s="15"/>
      <c r="HH320" s="15"/>
      <c r="HI320" s="15"/>
      <c r="HJ320" s="15"/>
      <c r="HK320" s="15"/>
      <c r="HN320" s="15"/>
      <c r="HO320" s="15"/>
      <c r="HP320" s="15"/>
      <c r="HQ320" s="15"/>
      <c r="HR320" s="15"/>
      <c r="HS320" s="15"/>
      <c r="HT320" s="15"/>
      <c r="HU320" s="15"/>
      <c r="HX320" s="15"/>
      <c r="HY320" s="15"/>
      <c r="HZ320" s="15"/>
      <c r="IA320" s="15"/>
      <c r="IB320" s="15"/>
      <c r="IC320" s="15"/>
      <c r="ID320" s="15"/>
      <c r="IE320" s="15"/>
      <c r="IH320" s="15"/>
      <c r="II320" s="15"/>
      <c r="IJ320" s="15"/>
      <c r="IK320" s="15"/>
      <c r="IL320" s="15"/>
      <c r="IM320" s="15"/>
      <c r="IN320" s="15"/>
      <c r="IO320" s="15"/>
      <c r="IR320" s="15"/>
      <c r="IS320" s="15"/>
      <c r="IT320" s="15"/>
      <c r="IU320" s="15"/>
      <c r="IV320" s="15"/>
      <c r="IW320" s="15"/>
      <c r="IX320" s="15"/>
      <c r="IY320" s="15"/>
      <c r="JB320" s="15"/>
      <c r="JC320" s="15"/>
      <c r="JD320" s="15"/>
      <c r="JE320" s="15"/>
      <c r="JF320" s="15"/>
      <c r="JG320" s="15"/>
      <c r="JH320" s="15"/>
      <c r="JI320" s="15"/>
      <c r="JL320" s="15"/>
      <c r="JM320" s="15"/>
      <c r="JN320" s="15"/>
      <c r="JO320" s="15"/>
      <c r="JP320" s="15"/>
      <c r="JQ320" s="15"/>
      <c r="JR320" s="15"/>
      <c r="JS320" s="15"/>
      <c r="JV320" s="15"/>
      <c r="JW320" s="15"/>
      <c r="JX320" s="15"/>
      <c r="JY320" s="15"/>
      <c r="JZ320" s="15"/>
      <c r="KA320" s="15"/>
      <c r="KB320" s="15"/>
      <c r="KC320" s="15"/>
      <c r="KF320" s="15"/>
      <c r="KG320" s="15"/>
      <c r="KH320" s="15"/>
      <c r="KI320" s="15"/>
      <c r="KJ320" s="15"/>
      <c r="KK320" s="15"/>
      <c r="KL320" s="15"/>
      <c r="KM320" s="15"/>
      <c r="KP320" s="15"/>
      <c r="KQ320" s="15"/>
      <c r="KR320" s="15"/>
      <c r="KS320" s="15"/>
      <c r="KT320" s="15"/>
      <c r="KU320" s="15"/>
      <c r="KV320" s="15"/>
      <c r="KW320" s="15"/>
      <c r="KZ320" s="15"/>
      <c r="LA320" s="15"/>
    </row>
    <row r="321" spans="4:313" x14ac:dyDescent="0.25">
      <c r="D321" s="15"/>
      <c r="E321" s="15"/>
      <c r="F321" s="15"/>
      <c r="G321" s="15"/>
      <c r="H321" s="15"/>
      <c r="I321" s="15"/>
      <c r="L321" s="15"/>
      <c r="M321" s="15"/>
      <c r="N321" s="15"/>
      <c r="O321" s="15"/>
      <c r="P321" s="15"/>
      <c r="Q321" s="15"/>
      <c r="R321" s="15"/>
      <c r="S321" s="15"/>
      <c r="V321" s="15"/>
      <c r="W321" s="15"/>
      <c r="X321" s="15"/>
      <c r="Y321" s="15"/>
      <c r="Z321" s="15"/>
      <c r="AA321" s="15"/>
      <c r="AB321" s="15"/>
      <c r="AC321" s="15"/>
      <c r="AF321" s="15"/>
      <c r="AG321" s="15"/>
      <c r="AH321" s="15"/>
      <c r="AI321" s="15"/>
      <c r="AJ321" s="15"/>
      <c r="AK321" s="15"/>
      <c r="AL321" s="15"/>
      <c r="AM321" s="15"/>
      <c r="AP321" s="15"/>
      <c r="AQ321" s="15"/>
      <c r="AR321" s="15"/>
      <c r="AS321" s="15"/>
      <c r="AT321" s="15"/>
      <c r="AU321" s="15"/>
      <c r="AV321" s="15"/>
      <c r="AW321" s="15"/>
      <c r="AZ321" s="15"/>
      <c r="BA321" s="15"/>
      <c r="BB321" s="15"/>
      <c r="BC321" s="15"/>
      <c r="BD321" s="15"/>
      <c r="BE321" s="15"/>
      <c r="BF321" s="15"/>
      <c r="BG321" s="15"/>
      <c r="BJ321" s="15"/>
      <c r="BK321" s="15"/>
      <c r="BL321" s="15"/>
      <c r="BM321" s="15"/>
      <c r="BN321" s="15"/>
      <c r="BO321" s="15"/>
      <c r="BP321" s="15"/>
      <c r="BQ321" s="15"/>
      <c r="BT321" s="15"/>
      <c r="BU321" s="15"/>
      <c r="BV321" s="15"/>
      <c r="BW321" s="15"/>
      <c r="BX321" s="15"/>
      <c r="BY321" s="15"/>
      <c r="BZ321" s="15"/>
      <c r="CA321" s="15"/>
      <c r="CD321" s="15"/>
      <c r="CE321" s="15"/>
      <c r="CF321" s="15"/>
      <c r="CG321" s="15"/>
      <c r="CH321" s="15"/>
      <c r="CI321" s="15"/>
      <c r="CJ321" s="15"/>
      <c r="CK321" s="15"/>
      <c r="CN321" s="15"/>
      <c r="CO321" s="15"/>
      <c r="CP321" s="15"/>
      <c r="CQ321" s="15"/>
      <c r="CR321" s="15"/>
      <c r="CS321" s="15"/>
      <c r="CT321" s="15"/>
      <c r="CU321" s="15"/>
      <c r="CX321" s="15"/>
      <c r="CY321" s="15"/>
      <c r="CZ321" s="15"/>
      <c r="DA321" s="15"/>
      <c r="DB321" s="15"/>
      <c r="DC321" s="15"/>
      <c r="DD321" s="15"/>
      <c r="DE321" s="15"/>
      <c r="DH321" s="15"/>
      <c r="DI321" s="15"/>
      <c r="DJ321" s="15"/>
      <c r="DK321" s="15"/>
      <c r="DL321" s="15"/>
      <c r="DM321" s="15"/>
      <c r="DN321" s="15"/>
      <c r="DO321" s="15"/>
      <c r="DR321" s="15"/>
      <c r="DS321" s="15"/>
      <c r="DT321" s="15"/>
      <c r="DU321" s="15"/>
      <c r="DV321" s="15"/>
      <c r="DW321" s="15"/>
      <c r="DX321" s="15"/>
      <c r="DY321" s="15"/>
      <c r="EB321" s="15"/>
      <c r="EC321" s="15"/>
      <c r="ED321" s="15"/>
      <c r="EE321" s="15"/>
      <c r="EF321" s="15"/>
      <c r="EG321" s="15"/>
      <c r="EH321" s="15"/>
      <c r="EI321" s="15"/>
      <c r="EL321" s="15"/>
      <c r="EM321" s="15"/>
      <c r="EN321" s="15"/>
      <c r="EO321" s="15"/>
      <c r="EP321" s="15"/>
      <c r="EQ321" s="15"/>
      <c r="ER321" s="15"/>
      <c r="ES321" s="15"/>
      <c r="EV321" s="15"/>
      <c r="EW321" s="15"/>
      <c r="EX321" s="15"/>
      <c r="EY321" s="15"/>
      <c r="EZ321" s="15"/>
      <c r="FA321" s="15"/>
      <c r="FB321" s="15"/>
      <c r="FC321" s="15"/>
      <c r="FF321" s="15"/>
      <c r="FG321" s="15"/>
      <c r="FH321" s="15"/>
      <c r="FI321" s="15"/>
      <c r="FJ321" s="15"/>
      <c r="FK321" s="15"/>
      <c r="FL321" s="15"/>
      <c r="FM321" s="15"/>
      <c r="FP321" s="15"/>
      <c r="FQ321" s="15"/>
      <c r="FR321" s="15"/>
      <c r="FS321" s="15"/>
      <c r="FT321" s="15"/>
      <c r="FU321" s="15"/>
      <c r="FV321" s="15"/>
      <c r="FW321" s="15"/>
      <c r="FZ321" s="15"/>
      <c r="GA321" s="15"/>
      <c r="GB321" s="15"/>
      <c r="GC321" s="15"/>
      <c r="GD321" s="15"/>
      <c r="GE321" s="15"/>
      <c r="GF321" s="15"/>
      <c r="GG321" s="15"/>
      <c r="GJ321" s="15"/>
      <c r="GK321" s="15"/>
      <c r="GL321" s="15"/>
      <c r="GM321" s="15"/>
      <c r="GN321" s="15"/>
      <c r="GO321" s="15"/>
      <c r="GP321" s="15"/>
      <c r="GQ321" s="15"/>
      <c r="GT321" s="15"/>
      <c r="GU321" s="15"/>
      <c r="GV321" s="15"/>
      <c r="GW321" s="15"/>
      <c r="GX321" s="15"/>
      <c r="GY321" s="15"/>
      <c r="GZ321" s="15"/>
      <c r="HA321" s="15"/>
      <c r="HD321" s="15"/>
      <c r="HE321" s="15"/>
      <c r="HF321" s="15"/>
      <c r="HG321" s="15"/>
      <c r="HH321" s="15"/>
      <c r="HI321" s="15"/>
      <c r="HJ321" s="15"/>
      <c r="HK321" s="15"/>
      <c r="HN321" s="15"/>
      <c r="HO321" s="15"/>
      <c r="HP321" s="15"/>
      <c r="HQ321" s="15"/>
      <c r="HR321" s="15"/>
      <c r="HS321" s="15"/>
      <c r="HT321" s="15"/>
      <c r="HU321" s="15"/>
      <c r="HX321" s="15"/>
      <c r="HY321" s="15"/>
      <c r="HZ321" s="15"/>
      <c r="IA321" s="15"/>
      <c r="IB321" s="15"/>
      <c r="IC321" s="15"/>
      <c r="ID321" s="15"/>
      <c r="IE321" s="15"/>
      <c r="IH321" s="15"/>
      <c r="II321" s="15"/>
      <c r="IJ321" s="15"/>
      <c r="IK321" s="15"/>
      <c r="IL321" s="15"/>
      <c r="IM321" s="15"/>
      <c r="IN321" s="15"/>
      <c r="IO321" s="15"/>
      <c r="IR321" s="15"/>
      <c r="IS321" s="15"/>
      <c r="IT321" s="15"/>
      <c r="IU321" s="15"/>
      <c r="IV321" s="15"/>
      <c r="IW321" s="15"/>
      <c r="IX321" s="15"/>
      <c r="IY321" s="15"/>
      <c r="JB321" s="15"/>
      <c r="JC321" s="15"/>
      <c r="JD321" s="15"/>
      <c r="JE321" s="15"/>
      <c r="JF321" s="15"/>
      <c r="JG321" s="15"/>
      <c r="JH321" s="15"/>
      <c r="JI321" s="15"/>
      <c r="JL321" s="15"/>
      <c r="JM321" s="15"/>
      <c r="JN321" s="15"/>
      <c r="JO321" s="15"/>
      <c r="JP321" s="15"/>
      <c r="JQ321" s="15"/>
      <c r="JR321" s="15"/>
      <c r="JS321" s="15"/>
      <c r="JV321" s="15"/>
      <c r="JW321" s="15"/>
      <c r="JX321" s="15"/>
      <c r="JY321" s="15"/>
      <c r="JZ321" s="15"/>
      <c r="KA321" s="15"/>
      <c r="KB321" s="15"/>
      <c r="KC321" s="15"/>
      <c r="KF321" s="15"/>
      <c r="KG321" s="15"/>
      <c r="KH321" s="15"/>
      <c r="KI321" s="15"/>
      <c r="KJ321" s="15"/>
      <c r="KK321" s="15"/>
      <c r="KL321" s="15"/>
      <c r="KM321" s="15"/>
      <c r="KP321" s="15"/>
      <c r="KQ321" s="15"/>
      <c r="KR321" s="15"/>
      <c r="KS321" s="15"/>
      <c r="KT321" s="15"/>
      <c r="KU321" s="15"/>
      <c r="KV321" s="15"/>
      <c r="KW321" s="15"/>
      <c r="KZ321" s="15"/>
      <c r="LA321" s="15"/>
    </row>
    <row r="322" spans="4:313" x14ac:dyDescent="0.25">
      <c r="D322" s="15"/>
      <c r="E322" s="15"/>
      <c r="F322" s="15"/>
      <c r="G322" s="15"/>
      <c r="H322" s="15"/>
      <c r="I322" s="15"/>
      <c r="L322" s="15"/>
      <c r="M322" s="15"/>
      <c r="N322" s="15"/>
      <c r="O322" s="15"/>
      <c r="P322" s="15"/>
      <c r="Q322" s="15"/>
      <c r="R322" s="15"/>
      <c r="S322" s="15"/>
      <c r="V322" s="15"/>
      <c r="W322" s="15"/>
      <c r="X322" s="15"/>
      <c r="Y322" s="15"/>
      <c r="Z322" s="15"/>
      <c r="AA322" s="15"/>
      <c r="AB322" s="15"/>
      <c r="AC322" s="15"/>
      <c r="AF322" s="15"/>
      <c r="AG322" s="15"/>
      <c r="AH322" s="15"/>
      <c r="AI322" s="15"/>
      <c r="AJ322" s="15"/>
      <c r="AK322" s="15"/>
      <c r="AL322" s="15"/>
      <c r="AM322" s="15"/>
      <c r="AP322" s="15"/>
      <c r="AQ322" s="15"/>
      <c r="AR322" s="15"/>
      <c r="AS322" s="15"/>
      <c r="AT322" s="15"/>
      <c r="AU322" s="15"/>
      <c r="AV322" s="15"/>
      <c r="AW322" s="15"/>
      <c r="AZ322" s="15"/>
      <c r="BA322" s="15"/>
      <c r="BB322" s="15"/>
      <c r="BC322" s="15"/>
      <c r="BD322" s="15"/>
      <c r="BE322" s="15"/>
      <c r="BF322" s="15"/>
      <c r="BG322" s="15"/>
      <c r="BJ322" s="15"/>
      <c r="BK322" s="15"/>
      <c r="BL322" s="15"/>
      <c r="BM322" s="15"/>
      <c r="BN322" s="15"/>
      <c r="BO322" s="15"/>
      <c r="BP322" s="15"/>
      <c r="BQ322" s="15"/>
      <c r="BT322" s="15"/>
      <c r="BU322" s="15"/>
      <c r="BV322" s="15"/>
      <c r="BW322" s="15"/>
      <c r="BX322" s="15"/>
      <c r="BY322" s="15"/>
      <c r="BZ322" s="15"/>
      <c r="CA322" s="15"/>
      <c r="CD322" s="15"/>
      <c r="CE322" s="15"/>
      <c r="CF322" s="15"/>
      <c r="CG322" s="15"/>
      <c r="CH322" s="15"/>
      <c r="CI322" s="15"/>
      <c r="CJ322" s="15"/>
      <c r="CK322" s="15"/>
      <c r="CN322" s="15"/>
      <c r="CO322" s="15"/>
      <c r="CP322" s="15"/>
      <c r="CQ322" s="15"/>
      <c r="CR322" s="15"/>
      <c r="CS322" s="15"/>
      <c r="CT322" s="15"/>
      <c r="CU322" s="15"/>
      <c r="CX322" s="15"/>
      <c r="CY322" s="15"/>
      <c r="CZ322" s="15"/>
      <c r="DA322" s="15"/>
      <c r="DB322" s="15"/>
      <c r="DC322" s="15"/>
      <c r="DD322" s="15"/>
      <c r="DE322" s="15"/>
      <c r="DH322" s="15"/>
      <c r="DI322" s="15"/>
      <c r="DJ322" s="15"/>
      <c r="DK322" s="15"/>
      <c r="DL322" s="15"/>
      <c r="DM322" s="15"/>
      <c r="DN322" s="15"/>
      <c r="DO322" s="15"/>
      <c r="DR322" s="15"/>
      <c r="DS322" s="15"/>
      <c r="DT322" s="15"/>
      <c r="DU322" s="15"/>
      <c r="DV322" s="15"/>
      <c r="DW322" s="15"/>
      <c r="DX322" s="15"/>
      <c r="DY322" s="15"/>
      <c r="EB322" s="15"/>
      <c r="EC322" s="15"/>
      <c r="ED322" s="15"/>
      <c r="EE322" s="15"/>
      <c r="EF322" s="15"/>
      <c r="EG322" s="15"/>
      <c r="EH322" s="15"/>
      <c r="EI322" s="15"/>
      <c r="EL322" s="15"/>
      <c r="EM322" s="15"/>
      <c r="EN322" s="15"/>
      <c r="EO322" s="15"/>
      <c r="EP322" s="15"/>
      <c r="EQ322" s="15"/>
      <c r="ER322" s="15"/>
      <c r="ES322" s="15"/>
      <c r="EV322" s="15"/>
      <c r="EW322" s="15"/>
      <c r="EX322" s="15"/>
      <c r="EY322" s="15"/>
      <c r="EZ322" s="15"/>
      <c r="FA322" s="15"/>
      <c r="FB322" s="15"/>
      <c r="FC322" s="15"/>
      <c r="FF322" s="15"/>
      <c r="FG322" s="15"/>
      <c r="FH322" s="15"/>
      <c r="FI322" s="15"/>
      <c r="FJ322" s="15"/>
      <c r="FK322" s="15"/>
      <c r="FL322" s="15"/>
      <c r="FM322" s="15"/>
      <c r="FP322" s="15"/>
      <c r="FQ322" s="15"/>
      <c r="FR322" s="15"/>
      <c r="FS322" s="15"/>
      <c r="FT322" s="15"/>
      <c r="FU322" s="15"/>
      <c r="FV322" s="15"/>
      <c r="FW322" s="15"/>
      <c r="FZ322" s="15"/>
      <c r="GA322" s="15"/>
      <c r="GB322" s="15"/>
      <c r="GC322" s="15"/>
      <c r="GD322" s="15"/>
      <c r="GE322" s="15"/>
      <c r="GF322" s="15"/>
      <c r="GG322" s="15"/>
      <c r="GJ322" s="15"/>
      <c r="GK322" s="15"/>
      <c r="GL322" s="15"/>
      <c r="GM322" s="15"/>
      <c r="GN322" s="15"/>
      <c r="GO322" s="15"/>
      <c r="GP322" s="15"/>
      <c r="GQ322" s="15"/>
      <c r="GT322" s="15"/>
      <c r="GU322" s="15"/>
      <c r="GV322" s="15"/>
      <c r="GW322" s="15"/>
      <c r="GX322" s="15"/>
      <c r="GY322" s="15"/>
      <c r="GZ322" s="15"/>
      <c r="HA322" s="15"/>
      <c r="HD322" s="15"/>
      <c r="HE322" s="15"/>
      <c r="HF322" s="15"/>
      <c r="HG322" s="15"/>
      <c r="HH322" s="15"/>
      <c r="HI322" s="15"/>
      <c r="HJ322" s="15"/>
      <c r="HK322" s="15"/>
      <c r="HN322" s="15"/>
      <c r="HO322" s="15"/>
      <c r="HP322" s="15"/>
      <c r="HQ322" s="15"/>
      <c r="HR322" s="15"/>
      <c r="HS322" s="15"/>
      <c r="HT322" s="15"/>
      <c r="HU322" s="15"/>
      <c r="HX322" s="15"/>
      <c r="HY322" s="15"/>
      <c r="HZ322" s="15"/>
      <c r="IA322" s="15"/>
      <c r="IB322" s="15"/>
      <c r="IC322" s="15"/>
      <c r="ID322" s="15"/>
      <c r="IE322" s="15"/>
      <c r="IH322" s="15"/>
      <c r="II322" s="15"/>
      <c r="IJ322" s="15"/>
      <c r="IK322" s="15"/>
      <c r="IL322" s="15"/>
      <c r="IM322" s="15"/>
      <c r="IN322" s="15"/>
      <c r="IO322" s="15"/>
      <c r="IR322" s="15"/>
      <c r="IS322" s="15"/>
      <c r="IT322" s="15"/>
      <c r="IU322" s="15"/>
      <c r="IV322" s="15"/>
      <c r="IW322" s="15"/>
      <c r="IX322" s="15"/>
      <c r="IY322" s="15"/>
      <c r="JB322" s="15"/>
      <c r="JC322" s="15"/>
      <c r="JD322" s="15"/>
      <c r="JE322" s="15"/>
      <c r="JF322" s="15"/>
      <c r="JG322" s="15"/>
      <c r="JH322" s="15"/>
      <c r="JI322" s="15"/>
      <c r="JL322" s="15"/>
      <c r="JM322" s="15"/>
      <c r="JN322" s="15"/>
      <c r="JO322" s="15"/>
      <c r="JP322" s="15"/>
      <c r="JQ322" s="15"/>
      <c r="JR322" s="15"/>
      <c r="JS322" s="15"/>
      <c r="JV322" s="15"/>
      <c r="JW322" s="15"/>
      <c r="JX322" s="15"/>
      <c r="JY322" s="15"/>
      <c r="JZ322" s="15"/>
      <c r="KA322" s="15"/>
      <c r="KB322" s="15"/>
      <c r="KC322" s="15"/>
      <c r="KF322" s="15"/>
      <c r="KG322" s="15"/>
      <c r="KH322" s="15"/>
      <c r="KI322" s="15"/>
      <c r="KJ322" s="15"/>
      <c r="KK322" s="15"/>
      <c r="KL322" s="15"/>
      <c r="KM322" s="15"/>
      <c r="KP322" s="15"/>
      <c r="KQ322" s="15"/>
      <c r="KR322" s="15"/>
      <c r="KS322" s="15"/>
      <c r="KT322" s="15"/>
      <c r="KU322" s="15"/>
      <c r="KV322" s="15"/>
      <c r="KW322" s="15"/>
      <c r="KZ322" s="15"/>
      <c r="LA322" s="15"/>
    </row>
    <row r="323" spans="4:313" x14ac:dyDescent="0.25">
      <c r="D323" s="15"/>
      <c r="E323" s="15"/>
      <c r="F323" s="15"/>
      <c r="G323" s="15"/>
      <c r="H323" s="15"/>
      <c r="I323" s="15"/>
      <c r="L323" s="15"/>
      <c r="M323" s="15"/>
      <c r="N323" s="15"/>
      <c r="O323" s="15"/>
      <c r="P323" s="15"/>
      <c r="Q323" s="15"/>
      <c r="R323" s="15"/>
      <c r="S323" s="15"/>
      <c r="V323" s="15"/>
      <c r="W323" s="15"/>
      <c r="X323" s="15"/>
      <c r="Y323" s="15"/>
      <c r="Z323" s="15"/>
      <c r="AA323" s="15"/>
      <c r="AB323" s="15"/>
      <c r="AC323" s="15"/>
      <c r="AF323" s="15"/>
      <c r="AG323" s="15"/>
      <c r="AH323" s="15"/>
      <c r="AI323" s="15"/>
      <c r="AJ323" s="15"/>
      <c r="AK323" s="15"/>
      <c r="AL323" s="15"/>
      <c r="AM323" s="15"/>
      <c r="AP323" s="15"/>
      <c r="AQ323" s="15"/>
      <c r="AR323" s="15"/>
      <c r="AS323" s="15"/>
      <c r="AT323" s="15"/>
      <c r="AU323" s="15"/>
      <c r="AV323" s="15"/>
      <c r="AW323" s="15"/>
      <c r="AZ323" s="15"/>
      <c r="BA323" s="15"/>
      <c r="BB323" s="15"/>
      <c r="BC323" s="15"/>
      <c r="BD323" s="15"/>
      <c r="BE323" s="15"/>
      <c r="BF323" s="15"/>
      <c r="BG323" s="15"/>
      <c r="BJ323" s="15"/>
      <c r="BK323" s="15"/>
      <c r="BL323" s="15"/>
      <c r="BM323" s="15"/>
      <c r="BN323" s="15"/>
      <c r="BO323" s="15"/>
      <c r="BP323" s="15"/>
      <c r="BQ323" s="15"/>
      <c r="BT323" s="15"/>
      <c r="BU323" s="15"/>
      <c r="BV323" s="15"/>
      <c r="BW323" s="15"/>
      <c r="BX323" s="15"/>
      <c r="BY323" s="15"/>
      <c r="BZ323" s="15"/>
      <c r="CA323" s="15"/>
      <c r="CD323" s="15"/>
      <c r="CE323" s="15"/>
      <c r="CF323" s="15"/>
      <c r="CG323" s="15"/>
      <c r="CH323" s="15"/>
      <c r="CI323" s="15"/>
      <c r="CJ323" s="15"/>
      <c r="CK323" s="15"/>
      <c r="CN323" s="15"/>
      <c r="CO323" s="15"/>
      <c r="CP323" s="15"/>
      <c r="CQ323" s="15"/>
      <c r="CR323" s="15"/>
      <c r="CS323" s="15"/>
      <c r="CT323" s="15"/>
      <c r="CU323" s="15"/>
      <c r="CX323" s="15"/>
      <c r="CY323" s="15"/>
      <c r="CZ323" s="15"/>
      <c r="DA323" s="15"/>
      <c r="DB323" s="15"/>
      <c r="DC323" s="15"/>
      <c r="DD323" s="15"/>
      <c r="DE323" s="15"/>
      <c r="DH323" s="15"/>
      <c r="DI323" s="15"/>
      <c r="DJ323" s="15"/>
      <c r="DK323" s="15"/>
      <c r="DL323" s="15"/>
      <c r="DM323" s="15"/>
      <c r="DN323" s="15"/>
      <c r="DO323" s="15"/>
      <c r="DR323" s="15"/>
      <c r="DS323" s="15"/>
      <c r="DT323" s="15"/>
      <c r="DU323" s="15"/>
      <c r="DV323" s="15"/>
      <c r="DW323" s="15"/>
      <c r="DX323" s="15"/>
      <c r="DY323" s="15"/>
      <c r="EB323" s="15"/>
      <c r="EC323" s="15"/>
      <c r="ED323" s="15"/>
      <c r="EE323" s="15"/>
      <c r="EF323" s="15"/>
      <c r="EG323" s="15"/>
      <c r="EH323" s="15"/>
      <c r="EI323" s="15"/>
      <c r="EL323" s="15"/>
      <c r="EM323" s="15"/>
      <c r="EN323" s="15"/>
      <c r="EO323" s="15"/>
      <c r="EP323" s="15"/>
      <c r="EQ323" s="15"/>
      <c r="ER323" s="15"/>
      <c r="ES323" s="15"/>
      <c r="EV323" s="15"/>
      <c r="EW323" s="15"/>
      <c r="EX323" s="15"/>
      <c r="EY323" s="15"/>
      <c r="EZ323" s="15"/>
      <c r="FA323" s="15"/>
      <c r="FB323" s="15"/>
      <c r="FC323" s="15"/>
      <c r="FF323" s="15"/>
      <c r="FG323" s="15"/>
      <c r="FH323" s="15"/>
      <c r="FI323" s="15"/>
      <c r="FJ323" s="15"/>
      <c r="FK323" s="15"/>
      <c r="FL323" s="15"/>
      <c r="FM323" s="15"/>
      <c r="FP323" s="15"/>
      <c r="FQ323" s="15"/>
      <c r="FR323" s="15"/>
      <c r="FS323" s="15"/>
      <c r="FT323" s="15"/>
      <c r="FU323" s="15"/>
      <c r="FV323" s="15"/>
      <c r="FW323" s="15"/>
      <c r="FZ323" s="15"/>
      <c r="GA323" s="15"/>
      <c r="GB323" s="15"/>
      <c r="GC323" s="15"/>
      <c r="GD323" s="15"/>
      <c r="GE323" s="15"/>
      <c r="GF323" s="15"/>
      <c r="GG323" s="15"/>
      <c r="GJ323" s="15"/>
      <c r="GK323" s="15"/>
      <c r="GL323" s="15"/>
      <c r="GM323" s="15"/>
      <c r="GN323" s="15"/>
      <c r="GO323" s="15"/>
      <c r="GP323" s="15"/>
      <c r="GQ323" s="15"/>
      <c r="GT323" s="15"/>
      <c r="GU323" s="15"/>
      <c r="GV323" s="15"/>
      <c r="GW323" s="15"/>
      <c r="GX323" s="15"/>
      <c r="GY323" s="15"/>
      <c r="GZ323" s="15"/>
      <c r="HA323" s="15"/>
      <c r="HD323" s="15"/>
      <c r="HE323" s="15"/>
      <c r="HF323" s="15"/>
      <c r="HG323" s="15"/>
      <c r="HH323" s="15"/>
      <c r="HI323" s="15"/>
      <c r="HJ323" s="15"/>
      <c r="HK323" s="15"/>
      <c r="HN323" s="15"/>
      <c r="HO323" s="15"/>
      <c r="HP323" s="15"/>
      <c r="HQ323" s="15"/>
      <c r="HR323" s="15"/>
      <c r="HS323" s="15"/>
      <c r="HT323" s="15"/>
      <c r="HU323" s="15"/>
      <c r="HX323" s="15"/>
      <c r="HY323" s="15"/>
      <c r="HZ323" s="15"/>
      <c r="IA323" s="15"/>
      <c r="IB323" s="15"/>
      <c r="IC323" s="15"/>
      <c r="ID323" s="15"/>
      <c r="IE323" s="15"/>
      <c r="IH323" s="15"/>
      <c r="II323" s="15"/>
      <c r="IJ323" s="15"/>
      <c r="IK323" s="15"/>
      <c r="IL323" s="15"/>
      <c r="IM323" s="15"/>
      <c r="IN323" s="15"/>
      <c r="IO323" s="15"/>
      <c r="IR323" s="15"/>
      <c r="IS323" s="15"/>
      <c r="IT323" s="15"/>
      <c r="IU323" s="15"/>
      <c r="IV323" s="15"/>
      <c r="IW323" s="15"/>
      <c r="IX323" s="15"/>
      <c r="IY323" s="15"/>
      <c r="JB323" s="15"/>
      <c r="JC323" s="15"/>
      <c r="JD323" s="15"/>
      <c r="JE323" s="15"/>
      <c r="JF323" s="15"/>
      <c r="JG323" s="15"/>
      <c r="JH323" s="15"/>
      <c r="JI323" s="15"/>
      <c r="JL323" s="15"/>
      <c r="JM323" s="15"/>
      <c r="JN323" s="15"/>
      <c r="JO323" s="15"/>
      <c r="JP323" s="15"/>
      <c r="JQ323" s="15"/>
      <c r="JR323" s="15"/>
      <c r="JS323" s="15"/>
      <c r="JV323" s="15"/>
      <c r="JW323" s="15"/>
      <c r="JX323" s="15"/>
      <c r="JY323" s="15"/>
      <c r="JZ323" s="15"/>
      <c r="KA323" s="15"/>
      <c r="KB323" s="15"/>
      <c r="KC323" s="15"/>
      <c r="KF323" s="15"/>
      <c r="KG323" s="15"/>
      <c r="KH323" s="15"/>
      <c r="KI323" s="15"/>
      <c r="KJ323" s="15"/>
      <c r="KK323" s="15"/>
      <c r="KL323" s="15"/>
      <c r="KM323" s="15"/>
      <c r="KP323" s="15"/>
      <c r="KQ323" s="15"/>
      <c r="KR323" s="15"/>
      <c r="KS323" s="15"/>
      <c r="KT323" s="15"/>
      <c r="KU323" s="15"/>
      <c r="KV323" s="15"/>
      <c r="KW323" s="15"/>
      <c r="KZ323" s="15"/>
      <c r="LA323" s="15"/>
    </row>
    <row r="324" spans="4:313" x14ac:dyDescent="0.25">
      <c r="D324" s="15"/>
      <c r="E324" s="15"/>
      <c r="F324" s="15"/>
      <c r="G324" s="15"/>
      <c r="H324" s="15"/>
      <c r="I324" s="15"/>
      <c r="L324" s="15"/>
      <c r="M324" s="15"/>
      <c r="N324" s="15"/>
      <c r="O324" s="15"/>
      <c r="P324" s="15"/>
      <c r="Q324" s="15"/>
      <c r="R324" s="15"/>
      <c r="S324" s="15"/>
      <c r="V324" s="15"/>
      <c r="W324" s="15"/>
      <c r="X324" s="15"/>
      <c r="Y324" s="15"/>
      <c r="Z324" s="15"/>
      <c r="AA324" s="15"/>
      <c r="AB324" s="15"/>
      <c r="AC324" s="15"/>
      <c r="AF324" s="15"/>
      <c r="AG324" s="15"/>
      <c r="AH324" s="15"/>
      <c r="AI324" s="15"/>
      <c r="AJ324" s="15"/>
      <c r="AK324" s="15"/>
      <c r="AL324" s="15"/>
      <c r="AM324" s="15"/>
      <c r="AP324" s="15"/>
      <c r="AQ324" s="15"/>
      <c r="AR324" s="15"/>
      <c r="AS324" s="15"/>
      <c r="AT324" s="15"/>
      <c r="AU324" s="15"/>
      <c r="AV324" s="15"/>
      <c r="AW324" s="15"/>
      <c r="AZ324" s="15"/>
      <c r="BA324" s="15"/>
      <c r="BB324" s="15"/>
      <c r="BC324" s="15"/>
      <c r="BD324" s="15"/>
      <c r="BE324" s="15"/>
      <c r="BF324" s="15"/>
      <c r="BG324" s="15"/>
      <c r="BJ324" s="15"/>
      <c r="BK324" s="15"/>
      <c r="BL324" s="15"/>
      <c r="BM324" s="15"/>
      <c r="BN324" s="15"/>
      <c r="BO324" s="15"/>
      <c r="BP324" s="15"/>
      <c r="BQ324" s="15"/>
      <c r="BT324" s="15"/>
      <c r="BU324" s="15"/>
      <c r="BV324" s="15"/>
      <c r="BW324" s="15"/>
      <c r="BX324" s="15"/>
      <c r="BY324" s="15"/>
      <c r="BZ324" s="15"/>
      <c r="CA324" s="15"/>
      <c r="CD324" s="15"/>
      <c r="CE324" s="15"/>
      <c r="CF324" s="15"/>
      <c r="CG324" s="15"/>
      <c r="CH324" s="15"/>
      <c r="CI324" s="15"/>
      <c r="CJ324" s="15"/>
      <c r="CK324" s="15"/>
      <c r="CN324" s="15"/>
      <c r="CO324" s="15"/>
      <c r="CP324" s="15"/>
      <c r="CQ324" s="15"/>
      <c r="CR324" s="15"/>
      <c r="CS324" s="15"/>
      <c r="CT324" s="15"/>
      <c r="CU324" s="15"/>
      <c r="CX324" s="15"/>
      <c r="CY324" s="15"/>
      <c r="CZ324" s="15"/>
      <c r="DA324" s="15"/>
      <c r="DB324" s="15"/>
      <c r="DC324" s="15"/>
      <c r="DD324" s="15"/>
      <c r="DE324" s="15"/>
      <c r="DH324" s="15"/>
      <c r="DI324" s="15"/>
      <c r="DJ324" s="15"/>
      <c r="DK324" s="15"/>
      <c r="DL324" s="15"/>
      <c r="DM324" s="15"/>
      <c r="DN324" s="15"/>
      <c r="DO324" s="15"/>
      <c r="DR324" s="15"/>
      <c r="DS324" s="15"/>
      <c r="DT324" s="15"/>
      <c r="DU324" s="15"/>
      <c r="DV324" s="15"/>
      <c r="DW324" s="15"/>
      <c r="DX324" s="15"/>
      <c r="DY324" s="15"/>
      <c r="EB324" s="15"/>
      <c r="EC324" s="15"/>
      <c r="ED324" s="15"/>
      <c r="EE324" s="15"/>
      <c r="EF324" s="15"/>
      <c r="EG324" s="15"/>
      <c r="EH324" s="15"/>
      <c r="EI324" s="15"/>
      <c r="EL324" s="15"/>
      <c r="EM324" s="15"/>
      <c r="EN324" s="15"/>
      <c r="EO324" s="15"/>
      <c r="EP324" s="15"/>
      <c r="EQ324" s="15"/>
      <c r="ER324" s="15"/>
      <c r="ES324" s="15"/>
      <c r="EV324" s="15"/>
      <c r="EW324" s="15"/>
      <c r="EX324" s="15"/>
      <c r="EY324" s="15"/>
      <c r="EZ324" s="15"/>
      <c r="FA324" s="15"/>
      <c r="FB324" s="15"/>
      <c r="FC324" s="15"/>
      <c r="FF324" s="15"/>
      <c r="FG324" s="15"/>
      <c r="FH324" s="15"/>
      <c r="FI324" s="15"/>
      <c r="FJ324" s="15"/>
      <c r="FK324" s="15"/>
      <c r="FL324" s="15"/>
      <c r="FM324" s="15"/>
      <c r="FP324" s="15"/>
      <c r="FQ324" s="15"/>
      <c r="FR324" s="15"/>
      <c r="FS324" s="15"/>
      <c r="FT324" s="15"/>
      <c r="FU324" s="15"/>
      <c r="FV324" s="15"/>
      <c r="FW324" s="15"/>
      <c r="FZ324" s="15"/>
      <c r="GA324" s="15"/>
      <c r="GB324" s="15"/>
      <c r="GC324" s="15"/>
      <c r="GD324" s="15"/>
      <c r="GE324" s="15"/>
      <c r="GF324" s="15"/>
      <c r="GG324" s="15"/>
      <c r="GJ324" s="15"/>
      <c r="GK324" s="15"/>
      <c r="GL324" s="15"/>
      <c r="GM324" s="15"/>
      <c r="GN324" s="15"/>
      <c r="GO324" s="15"/>
      <c r="GP324" s="15"/>
      <c r="GQ324" s="15"/>
      <c r="GT324" s="15"/>
      <c r="GU324" s="15"/>
      <c r="GV324" s="15"/>
      <c r="GW324" s="15"/>
      <c r="GX324" s="15"/>
      <c r="GY324" s="15"/>
      <c r="GZ324" s="15"/>
      <c r="HA324" s="15"/>
      <c r="HD324" s="15"/>
      <c r="HE324" s="15"/>
      <c r="HF324" s="15"/>
      <c r="HG324" s="15"/>
      <c r="HH324" s="15"/>
      <c r="HI324" s="15"/>
      <c r="HJ324" s="15"/>
      <c r="HK324" s="15"/>
      <c r="HN324" s="15"/>
      <c r="HO324" s="15"/>
      <c r="HP324" s="15"/>
      <c r="HQ324" s="15"/>
      <c r="HR324" s="15"/>
      <c r="HS324" s="15"/>
      <c r="HT324" s="15"/>
      <c r="HU324" s="15"/>
      <c r="HX324" s="15"/>
      <c r="HY324" s="15"/>
      <c r="HZ324" s="15"/>
      <c r="IA324" s="15"/>
      <c r="IB324" s="15"/>
      <c r="IC324" s="15"/>
      <c r="ID324" s="15"/>
      <c r="IE324" s="15"/>
      <c r="IH324" s="15"/>
      <c r="II324" s="15"/>
      <c r="IJ324" s="15"/>
      <c r="IK324" s="15"/>
      <c r="IL324" s="15"/>
      <c r="IM324" s="15"/>
      <c r="IN324" s="15"/>
      <c r="IO324" s="15"/>
      <c r="IR324" s="15"/>
      <c r="IS324" s="15"/>
      <c r="IT324" s="15"/>
      <c r="IU324" s="15"/>
      <c r="IV324" s="15"/>
      <c r="IW324" s="15"/>
      <c r="IX324" s="15"/>
      <c r="IY324" s="15"/>
      <c r="JB324" s="15"/>
      <c r="JC324" s="15"/>
      <c r="JD324" s="15"/>
      <c r="JE324" s="15"/>
      <c r="JF324" s="15"/>
      <c r="JG324" s="15"/>
      <c r="JH324" s="15"/>
      <c r="JI324" s="15"/>
      <c r="JL324" s="15"/>
      <c r="JM324" s="15"/>
      <c r="JN324" s="15"/>
      <c r="JO324" s="15"/>
      <c r="JP324" s="15"/>
      <c r="JQ324" s="15"/>
      <c r="JR324" s="15"/>
      <c r="JS324" s="15"/>
      <c r="JV324" s="15"/>
      <c r="JW324" s="15"/>
      <c r="JX324" s="15"/>
      <c r="JY324" s="15"/>
      <c r="JZ324" s="15"/>
      <c r="KA324" s="15"/>
      <c r="KB324" s="15"/>
      <c r="KC324" s="15"/>
      <c r="KF324" s="15"/>
      <c r="KG324" s="15"/>
      <c r="KH324" s="15"/>
      <c r="KI324" s="15"/>
      <c r="KJ324" s="15"/>
      <c r="KK324" s="15"/>
      <c r="KL324" s="15"/>
      <c r="KM324" s="15"/>
      <c r="KP324" s="15"/>
      <c r="KQ324" s="15"/>
      <c r="KR324" s="15"/>
      <c r="KS324" s="15"/>
      <c r="KT324" s="15"/>
      <c r="KU324" s="15"/>
      <c r="KV324" s="15"/>
      <c r="KW324" s="15"/>
      <c r="KZ324" s="15"/>
      <c r="LA324" s="15"/>
    </row>
    <row r="325" spans="4:313" x14ac:dyDescent="0.25">
      <c r="D325" s="15"/>
      <c r="E325" s="15"/>
      <c r="F325" s="15"/>
      <c r="G325" s="15"/>
      <c r="H325" s="15"/>
      <c r="I325" s="15"/>
      <c r="L325" s="15"/>
      <c r="M325" s="15"/>
      <c r="N325" s="15"/>
      <c r="O325" s="15"/>
      <c r="P325" s="15"/>
      <c r="Q325" s="15"/>
      <c r="R325" s="15"/>
      <c r="S325" s="15"/>
      <c r="V325" s="15"/>
      <c r="W325" s="15"/>
      <c r="X325" s="15"/>
      <c r="Y325" s="15"/>
      <c r="Z325" s="15"/>
      <c r="AA325" s="15"/>
      <c r="AB325" s="15"/>
      <c r="AC325" s="15"/>
      <c r="AF325" s="15"/>
      <c r="AG325" s="15"/>
      <c r="AH325" s="15"/>
      <c r="AI325" s="15"/>
      <c r="AJ325" s="15"/>
      <c r="AK325" s="15"/>
      <c r="AL325" s="15"/>
      <c r="AM325" s="15"/>
      <c r="AP325" s="15"/>
      <c r="AQ325" s="15"/>
      <c r="AR325" s="15"/>
      <c r="AS325" s="15"/>
      <c r="AT325" s="15"/>
      <c r="AU325" s="15"/>
      <c r="AV325" s="15"/>
      <c r="AW325" s="15"/>
      <c r="AZ325" s="15"/>
      <c r="BA325" s="15"/>
      <c r="BB325" s="15"/>
      <c r="BC325" s="15"/>
      <c r="BD325" s="15"/>
      <c r="BE325" s="15"/>
      <c r="BF325" s="15"/>
      <c r="BG325" s="15"/>
      <c r="BJ325" s="15"/>
      <c r="BK325" s="15"/>
      <c r="BL325" s="15"/>
      <c r="BM325" s="15"/>
      <c r="BN325" s="15"/>
      <c r="BO325" s="15"/>
      <c r="BP325" s="15"/>
      <c r="BQ325" s="15"/>
      <c r="BT325" s="15"/>
      <c r="BU325" s="15"/>
      <c r="BV325" s="15"/>
      <c r="BW325" s="15"/>
      <c r="BX325" s="15"/>
      <c r="BY325" s="15"/>
      <c r="BZ325" s="15"/>
      <c r="CA325" s="15"/>
      <c r="CD325" s="15"/>
      <c r="CE325" s="15"/>
      <c r="CF325" s="15"/>
      <c r="CG325" s="15"/>
      <c r="CH325" s="15"/>
      <c r="CI325" s="15"/>
      <c r="CJ325" s="15"/>
      <c r="CK325" s="15"/>
      <c r="CN325" s="15"/>
      <c r="CO325" s="15"/>
      <c r="CP325" s="15"/>
      <c r="CQ325" s="15"/>
      <c r="CR325" s="15"/>
      <c r="CS325" s="15"/>
      <c r="CT325" s="15"/>
      <c r="CU325" s="15"/>
      <c r="CX325" s="15"/>
      <c r="CY325" s="15"/>
      <c r="CZ325" s="15"/>
      <c r="DA325" s="15"/>
      <c r="DB325" s="15"/>
      <c r="DC325" s="15"/>
      <c r="DD325" s="15"/>
      <c r="DE325" s="15"/>
      <c r="DH325" s="15"/>
      <c r="DI325" s="15"/>
      <c r="DJ325" s="15"/>
      <c r="DK325" s="15"/>
      <c r="DL325" s="15"/>
      <c r="DM325" s="15"/>
      <c r="DN325" s="15"/>
      <c r="DO325" s="15"/>
      <c r="DR325" s="15"/>
      <c r="DS325" s="15"/>
      <c r="DT325" s="15"/>
      <c r="DU325" s="15"/>
      <c r="DV325" s="15"/>
      <c r="DW325" s="15"/>
      <c r="DX325" s="15"/>
      <c r="DY325" s="15"/>
      <c r="EB325" s="15"/>
      <c r="EC325" s="15"/>
      <c r="ED325" s="15"/>
      <c r="EE325" s="15"/>
      <c r="EF325" s="15"/>
      <c r="EG325" s="15"/>
      <c r="EH325" s="15"/>
      <c r="EI325" s="15"/>
      <c r="EL325" s="15"/>
      <c r="EM325" s="15"/>
      <c r="EN325" s="15"/>
      <c r="EO325" s="15"/>
      <c r="EP325" s="15"/>
      <c r="EQ325" s="15"/>
      <c r="ER325" s="15"/>
      <c r="ES325" s="15"/>
      <c r="EV325" s="15"/>
      <c r="EW325" s="15"/>
      <c r="EX325" s="15"/>
      <c r="EY325" s="15"/>
      <c r="EZ325" s="15"/>
      <c r="FA325" s="15"/>
      <c r="FB325" s="15"/>
      <c r="FC325" s="15"/>
      <c r="FF325" s="15"/>
      <c r="FG325" s="15"/>
      <c r="FH325" s="15"/>
      <c r="FI325" s="15"/>
      <c r="FJ325" s="15"/>
      <c r="FK325" s="15"/>
      <c r="FL325" s="15"/>
      <c r="FM325" s="15"/>
      <c r="FP325" s="15"/>
      <c r="FQ325" s="15"/>
      <c r="FR325" s="15"/>
      <c r="FS325" s="15"/>
      <c r="FT325" s="15"/>
      <c r="FU325" s="15"/>
      <c r="FV325" s="15"/>
      <c r="FW325" s="15"/>
      <c r="FZ325" s="15"/>
      <c r="GA325" s="15"/>
      <c r="GB325" s="15"/>
      <c r="GC325" s="15"/>
      <c r="GD325" s="15"/>
      <c r="GE325" s="15"/>
      <c r="GF325" s="15"/>
      <c r="GG325" s="15"/>
      <c r="GJ325" s="15"/>
      <c r="GK325" s="15"/>
      <c r="GL325" s="15"/>
      <c r="GM325" s="15"/>
      <c r="GN325" s="15"/>
      <c r="GO325" s="15"/>
      <c r="GP325" s="15"/>
      <c r="GQ325" s="15"/>
      <c r="GT325" s="15"/>
      <c r="GU325" s="15"/>
      <c r="GV325" s="15"/>
      <c r="GW325" s="15"/>
      <c r="GX325" s="15"/>
      <c r="GY325" s="15"/>
      <c r="GZ325" s="15"/>
      <c r="HA325" s="15"/>
      <c r="HD325" s="15"/>
      <c r="HE325" s="15"/>
      <c r="HF325" s="15"/>
      <c r="HG325" s="15"/>
      <c r="HH325" s="15"/>
      <c r="HI325" s="15"/>
      <c r="HJ325" s="15"/>
      <c r="HK325" s="15"/>
      <c r="HN325" s="15"/>
      <c r="HO325" s="15"/>
      <c r="HP325" s="15"/>
      <c r="HQ325" s="15"/>
      <c r="HR325" s="15"/>
      <c r="HS325" s="15"/>
      <c r="HT325" s="15"/>
      <c r="HU325" s="15"/>
      <c r="HX325" s="15"/>
      <c r="HY325" s="15"/>
      <c r="HZ325" s="15"/>
      <c r="IA325" s="15"/>
      <c r="IB325" s="15"/>
      <c r="IC325" s="15"/>
      <c r="ID325" s="15"/>
      <c r="IE325" s="15"/>
      <c r="IH325" s="15"/>
      <c r="II325" s="15"/>
      <c r="IJ325" s="15"/>
      <c r="IK325" s="15"/>
      <c r="IL325" s="15"/>
      <c r="IM325" s="15"/>
      <c r="IN325" s="15"/>
      <c r="IO325" s="15"/>
      <c r="IR325" s="15"/>
      <c r="IS325" s="15"/>
      <c r="IT325" s="15"/>
      <c r="IU325" s="15"/>
      <c r="IV325" s="15"/>
      <c r="IW325" s="15"/>
      <c r="IX325" s="15"/>
      <c r="IY325" s="15"/>
      <c r="JB325" s="15"/>
      <c r="JC325" s="15"/>
      <c r="JD325" s="15"/>
      <c r="JE325" s="15"/>
      <c r="JF325" s="15"/>
      <c r="JG325" s="15"/>
      <c r="JH325" s="15"/>
      <c r="JI325" s="15"/>
      <c r="JL325" s="15"/>
      <c r="JM325" s="15"/>
      <c r="JN325" s="15"/>
      <c r="JO325" s="15"/>
      <c r="JP325" s="15"/>
      <c r="JQ325" s="15"/>
      <c r="JR325" s="15"/>
      <c r="JS325" s="15"/>
      <c r="JV325" s="15"/>
      <c r="JW325" s="15"/>
      <c r="JX325" s="15"/>
      <c r="JY325" s="15"/>
      <c r="JZ325" s="15"/>
      <c r="KA325" s="15"/>
      <c r="KB325" s="15"/>
      <c r="KC325" s="15"/>
      <c r="KF325" s="15"/>
      <c r="KG325" s="15"/>
      <c r="KH325" s="15"/>
      <c r="KI325" s="15"/>
      <c r="KJ325" s="15"/>
      <c r="KK325" s="15"/>
      <c r="KL325" s="15"/>
      <c r="KM325" s="15"/>
      <c r="KP325" s="15"/>
      <c r="KQ325" s="15"/>
      <c r="KR325" s="15"/>
      <c r="KS325" s="15"/>
      <c r="KT325" s="15"/>
      <c r="KU325" s="15"/>
      <c r="KV325" s="15"/>
      <c r="KW325" s="15"/>
      <c r="KZ325" s="15"/>
      <c r="LA325" s="15"/>
    </row>
    <row r="326" spans="4:313" x14ac:dyDescent="0.25">
      <c r="D326" s="15"/>
      <c r="E326" s="15"/>
      <c r="F326" s="15"/>
      <c r="G326" s="15"/>
      <c r="H326" s="15"/>
      <c r="I326" s="15"/>
      <c r="L326" s="15"/>
      <c r="M326" s="15"/>
      <c r="N326" s="15"/>
      <c r="O326" s="15"/>
      <c r="P326" s="15"/>
      <c r="Q326" s="15"/>
      <c r="R326" s="15"/>
      <c r="S326" s="15"/>
      <c r="V326" s="15"/>
      <c r="W326" s="15"/>
      <c r="X326" s="15"/>
      <c r="Y326" s="15"/>
      <c r="Z326" s="15"/>
      <c r="AA326" s="15"/>
      <c r="AB326" s="15"/>
      <c r="AC326" s="15"/>
      <c r="AF326" s="15"/>
      <c r="AG326" s="15"/>
      <c r="AH326" s="15"/>
      <c r="AI326" s="15"/>
      <c r="AJ326" s="15"/>
      <c r="AK326" s="15"/>
      <c r="AL326" s="15"/>
      <c r="AM326" s="15"/>
      <c r="AP326" s="15"/>
      <c r="AQ326" s="15"/>
      <c r="AR326" s="15"/>
      <c r="AS326" s="15"/>
      <c r="AT326" s="15"/>
      <c r="AU326" s="15"/>
      <c r="AV326" s="15"/>
      <c r="AW326" s="15"/>
      <c r="AZ326" s="15"/>
      <c r="BA326" s="15"/>
      <c r="BB326" s="15"/>
      <c r="BC326" s="15"/>
      <c r="BD326" s="15"/>
      <c r="BE326" s="15"/>
      <c r="BF326" s="15"/>
      <c r="BG326" s="15"/>
      <c r="BJ326" s="15"/>
      <c r="BK326" s="15"/>
      <c r="BL326" s="15"/>
      <c r="BM326" s="15"/>
      <c r="BN326" s="15"/>
      <c r="BO326" s="15"/>
      <c r="BP326" s="15"/>
      <c r="BQ326" s="15"/>
      <c r="BT326" s="15"/>
      <c r="BU326" s="15"/>
      <c r="BV326" s="15"/>
      <c r="BW326" s="15"/>
      <c r="BX326" s="15"/>
      <c r="BY326" s="15"/>
      <c r="BZ326" s="15"/>
      <c r="CA326" s="15"/>
      <c r="CD326" s="15"/>
      <c r="CE326" s="15"/>
      <c r="CF326" s="15"/>
      <c r="CG326" s="15"/>
      <c r="CH326" s="15"/>
      <c r="CI326" s="15"/>
      <c r="CJ326" s="15"/>
      <c r="CK326" s="15"/>
      <c r="CN326" s="15"/>
      <c r="CO326" s="15"/>
      <c r="CP326" s="15"/>
      <c r="CQ326" s="15"/>
      <c r="CR326" s="15"/>
      <c r="CS326" s="15"/>
      <c r="CT326" s="15"/>
      <c r="CU326" s="15"/>
      <c r="CX326" s="15"/>
      <c r="CY326" s="15"/>
      <c r="CZ326" s="15"/>
      <c r="DA326" s="15"/>
      <c r="DB326" s="15"/>
      <c r="DC326" s="15"/>
      <c r="DD326" s="15"/>
      <c r="DE326" s="15"/>
      <c r="DH326" s="15"/>
      <c r="DI326" s="15"/>
      <c r="DJ326" s="15"/>
      <c r="DK326" s="15"/>
      <c r="DL326" s="15"/>
      <c r="DM326" s="15"/>
      <c r="DN326" s="15"/>
      <c r="DO326" s="15"/>
      <c r="DR326" s="15"/>
      <c r="DS326" s="15"/>
      <c r="DT326" s="15"/>
      <c r="DU326" s="15"/>
      <c r="DV326" s="15"/>
      <c r="DW326" s="15"/>
      <c r="DX326" s="15"/>
      <c r="DY326" s="15"/>
      <c r="EB326" s="15"/>
      <c r="EC326" s="15"/>
      <c r="ED326" s="15"/>
      <c r="EE326" s="15"/>
      <c r="EF326" s="15"/>
      <c r="EG326" s="15"/>
      <c r="EH326" s="15"/>
      <c r="EI326" s="15"/>
      <c r="EL326" s="15"/>
      <c r="EM326" s="15"/>
      <c r="EN326" s="15"/>
      <c r="EO326" s="15"/>
      <c r="EP326" s="15"/>
      <c r="EQ326" s="15"/>
      <c r="ER326" s="15"/>
      <c r="ES326" s="15"/>
      <c r="EV326" s="15"/>
      <c r="EW326" s="15"/>
      <c r="EX326" s="15"/>
      <c r="EY326" s="15"/>
      <c r="EZ326" s="15"/>
      <c r="FA326" s="15"/>
      <c r="FB326" s="15"/>
      <c r="FC326" s="15"/>
      <c r="FF326" s="15"/>
      <c r="FG326" s="15"/>
      <c r="FH326" s="15"/>
      <c r="FI326" s="15"/>
      <c r="FJ326" s="15"/>
      <c r="FK326" s="15"/>
      <c r="FL326" s="15"/>
      <c r="FM326" s="15"/>
      <c r="FP326" s="15"/>
      <c r="FQ326" s="15"/>
      <c r="FR326" s="15"/>
      <c r="FS326" s="15"/>
      <c r="FT326" s="15"/>
      <c r="FU326" s="15"/>
      <c r="FV326" s="15"/>
      <c r="FW326" s="15"/>
      <c r="FZ326" s="15"/>
      <c r="GA326" s="15"/>
      <c r="GB326" s="15"/>
      <c r="GC326" s="15"/>
      <c r="GD326" s="15"/>
      <c r="GE326" s="15"/>
      <c r="GF326" s="15"/>
      <c r="GG326" s="15"/>
      <c r="GJ326" s="15"/>
      <c r="GK326" s="15"/>
      <c r="GL326" s="15"/>
      <c r="GM326" s="15"/>
      <c r="GN326" s="15"/>
      <c r="GO326" s="15"/>
      <c r="GP326" s="15"/>
      <c r="GQ326" s="15"/>
      <c r="GT326" s="15"/>
      <c r="GU326" s="15"/>
      <c r="GV326" s="15"/>
      <c r="GW326" s="15"/>
      <c r="GX326" s="15"/>
      <c r="GY326" s="15"/>
      <c r="GZ326" s="15"/>
      <c r="HA326" s="15"/>
      <c r="HD326" s="15"/>
      <c r="HE326" s="15"/>
      <c r="HF326" s="15"/>
      <c r="HG326" s="15"/>
      <c r="HH326" s="15"/>
      <c r="HI326" s="15"/>
      <c r="HJ326" s="15"/>
      <c r="HK326" s="15"/>
      <c r="HN326" s="15"/>
      <c r="HO326" s="15"/>
      <c r="HP326" s="15"/>
      <c r="HQ326" s="15"/>
      <c r="HR326" s="15"/>
      <c r="HS326" s="15"/>
      <c r="HT326" s="15"/>
      <c r="HU326" s="15"/>
      <c r="HX326" s="15"/>
      <c r="HY326" s="15"/>
      <c r="HZ326" s="15"/>
      <c r="IA326" s="15"/>
      <c r="IB326" s="15"/>
      <c r="IC326" s="15"/>
      <c r="ID326" s="15"/>
      <c r="IE326" s="15"/>
      <c r="IH326" s="15"/>
      <c r="II326" s="15"/>
      <c r="IJ326" s="15"/>
      <c r="IK326" s="15"/>
      <c r="IL326" s="15"/>
      <c r="IM326" s="15"/>
      <c r="IN326" s="15"/>
      <c r="IO326" s="15"/>
      <c r="IR326" s="15"/>
      <c r="IS326" s="15"/>
      <c r="IT326" s="15"/>
      <c r="IU326" s="15"/>
      <c r="IV326" s="15"/>
      <c r="IW326" s="15"/>
      <c r="IX326" s="15"/>
      <c r="IY326" s="15"/>
      <c r="JB326" s="15"/>
      <c r="JC326" s="15"/>
      <c r="JD326" s="15"/>
      <c r="JE326" s="15"/>
      <c r="JF326" s="15"/>
      <c r="JG326" s="15"/>
      <c r="JH326" s="15"/>
      <c r="JI326" s="15"/>
      <c r="JL326" s="15"/>
      <c r="JM326" s="15"/>
      <c r="JN326" s="15"/>
      <c r="JO326" s="15"/>
      <c r="JP326" s="15"/>
      <c r="JQ326" s="15"/>
      <c r="JR326" s="15"/>
      <c r="JS326" s="15"/>
      <c r="JV326" s="15"/>
      <c r="JW326" s="15"/>
      <c r="JX326" s="15"/>
      <c r="JY326" s="15"/>
      <c r="JZ326" s="15"/>
      <c r="KA326" s="15"/>
      <c r="KB326" s="15"/>
      <c r="KC326" s="15"/>
      <c r="KF326" s="15"/>
      <c r="KG326" s="15"/>
      <c r="KH326" s="15"/>
      <c r="KI326" s="15"/>
      <c r="KJ326" s="15"/>
      <c r="KK326" s="15"/>
      <c r="KL326" s="15"/>
      <c r="KM326" s="15"/>
      <c r="KP326" s="15"/>
      <c r="KQ326" s="15"/>
      <c r="KR326" s="15"/>
      <c r="KS326" s="15"/>
      <c r="KT326" s="15"/>
      <c r="KU326" s="15"/>
      <c r="KV326" s="15"/>
      <c r="KW326" s="15"/>
      <c r="KZ326" s="15"/>
      <c r="LA326" s="15"/>
    </row>
    <row r="327" spans="4:313" x14ac:dyDescent="0.25">
      <c r="D327" s="15"/>
      <c r="E327" s="15"/>
      <c r="F327" s="15"/>
      <c r="G327" s="15"/>
      <c r="H327" s="15"/>
      <c r="I327" s="15"/>
      <c r="L327" s="15"/>
      <c r="M327" s="15"/>
      <c r="N327" s="15"/>
      <c r="O327" s="15"/>
      <c r="P327" s="15"/>
      <c r="Q327" s="15"/>
      <c r="R327" s="15"/>
      <c r="S327" s="15"/>
      <c r="V327" s="15"/>
      <c r="W327" s="15"/>
      <c r="X327" s="15"/>
      <c r="Y327" s="15"/>
      <c r="Z327" s="15"/>
      <c r="AA327" s="15"/>
      <c r="AB327" s="15"/>
      <c r="AC327" s="15"/>
      <c r="AF327" s="15"/>
      <c r="AG327" s="15"/>
      <c r="AH327" s="15"/>
      <c r="AI327" s="15"/>
      <c r="AJ327" s="15"/>
      <c r="AK327" s="15"/>
      <c r="AL327" s="15"/>
      <c r="AM327" s="15"/>
      <c r="AP327" s="15"/>
      <c r="AQ327" s="15"/>
      <c r="AR327" s="15"/>
      <c r="AS327" s="15"/>
      <c r="AT327" s="15"/>
      <c r="AU327" s="15"/>
      <c r="AV327" s="15"/>
      <c r="AW327" s="15"/>
      <c r="AZ327" s="15"/>
      <c r="BA327" s="15"/>
      <c r="BB327" s="15"/>
      <c r="BC327" s="15"/>
      <c r="BD327" s="15"/>
      <c r="BE327" s="15"/>
      <c r="BF327" s="15"/>
      <c r="BG327" s="15"/>
      <c r="BJ327" s="15"/>
      <c r="BK327" s="15"/>
      <c r="BL327" s="15"/>
      <c r="BM327" s="15"/>
      <c r="BN327" s="15"/>
      <c r="BO327" s="15"/>
      <c r="BP327" s="15"/>
      <c r="BQ327" s="15"/>
      <c r="BT327" s="15"/>
      <c r="BU327" s="15"/>
      <c r="BV327" s="15"/>
      <c r="BW327" s="15"/>
      <c r="BX327" s="15"/>
      <c r="BY327" s="15"/>
      <c r="BZ327" s="15"/>
      <c r="CA327" s="15"/>
      <c r="CD327" s="15"/>
      <c r="CE327" s="15"/>
      <c r="CF327" s="15"/>
      <c r="CG327" s="15"/>
      <c r="CH327" s="15"/>
      <c r="CI327" s="15"/>
      <c r="CJ327" s="15"/>
      <c r="CK327" s="15"/>
      <c r="CN327" s="15"/>
      <c r="CO327" s="15"/>
      <c r="CP327" s="15"/>
      <c r="CQ327" s="15"/>
      <c r="CR327" s="15"/>
      <c r="CS327" s="15"/>
      <c r="CT327" s="15"/>
      <c r="CU327" s="15"/>
      <c r="CX327" s="15"/>
      <c r="CY327" s="15"/>
      <c r="CZ327" s="15"/>
      <c r="DA327" s="15"/>
      <c r="DB327" s="15"/>
      <c r="DC327" s="15"/>
      <c r="DD327" s="15"/>
      <c r="DE327" s="15"/>
      <c r="DH327" s="15"/>
      <c r="DI327" s="15"/>
      <c r="DJ327" s="15"/>
      <c r="DK327" s="15"/>
      <c r="DL327" s="15"/>
      <c r="DM327" s="15"/>
      <c r="DN327" s="15"/>
      <c r="DO327" s="15"/>
      <c r="DR327" s="15"/>
      <c r="DS327" s="15"/>
      <c r="DT327" s="15"/>
      <c r="DU327" s="15"/>
      <c r="DV327" s="15"/>
      <c r="DW327" s="15"/>
      <c r="DX327" s="15"/>
      <c r="DY327" s="15"/>
      <c r="EB327" s="15"/>
      <c r="EC327" s="15"/>
      <c r="ED327" s="15"/>
      <c r="EE327" s="15"/>
      <c r="EF327" s="15"/>
      <c r="EG327" s="15"/>
      <c r="EH327" s="15"/>
      <c r="EI327" s="15"/>
      <c r="EL327" s="15"/>
      <c r="EM327" s="15"/>
      <c r="EN327" s="15"/>
      <c r="EO327" s="15"/>
      <c r="EP327" s="15"/>
      <c r="EQ327" s="15"/>
      <c r="ER327" s="15"/>
      <c r="ES327" s="15"/>
      <c r="EV327" s="15"/>
      <c r="EW327" s="15"/>
      <c r="EX327" s="15"/>
      <c r="EY327" s="15"/>
      <c r="EZ327" s="15"/>
      <c r="FA327" s="15"/>
      <c r="FB327" s="15"/>
      <c r="FC327" s="15"/>
      <c r="FF327" s="15"/>
      <c r="FG327" s="15"/>
      <c r="FH327" s="15"/>
      <c r="FI327" s="15"/>
      <c r="FJ327" s="15"/>
      <c r="FK327" s="15"/>
      <c r="FL327" s="15"/>
      <c r="FM327" s="15"/>
      <c r="FP327" s="15"/>
      <c r="FQ327" s="15"/>
      <c r="FR327" s="15"/>
      <c r="FS327" s="15"/>
      <c r="FT327" s="15"/>
      <c r="FU327" s="15"/>
      <c r="FV327" s="15"/>
      <c r="FW327" s="15"/>
      <c r="FZ327" s="15"/>
      <c r="GA327" s="15"/>
      <c r="GB327" s="15"/>
      <c r="GC327" s="15"/>
      <c r="GD327" s="15"/>
      <c r="GE327" s="15"/>
      <c r="GF327" s="15"/>
      <c r="GG327" s="15"/>
      <c r="GJ327" s="15"/>
      <c r="GK327" s="15"/>
      <c r="GL327" s="15"/>
      <c r="GM327" s="15"/>
      <c r="GN327" s="15"/>
      <c r="GO327" s="15"/>
      <c r="GP327" s="15"/>
      <c r="GQ327" s="15"/>
      <c r="GT327" s="15"/>
      <c r="GU327" s="15"/>
      <c r="GV327" s="15"/>
      <c r="GW327" s="15"/>
      <c r="GX327" s="15"/>
      <c r="GY327" s="15"/>
      <c r="GZ327" s="15"/>
      <c r="HA327" s="15"/>
      <c r="HD327" s="15"/>
      <c r="HE327" s="15"/>
      <c r="HF327" s="15"/>
      <c r="HG327" s="15"/>
      <c r="HH327" s="15"/>
      <c r="HI327" s="15"/>
      <c r="HJ327" s="15"/>
      <c r="HK327" s="15"/>
      <c r="HN327" s="15"/>
      <c r="HO327" s="15"/>
      <c r="HP327" s="15"/>
      <c r="HQ327" s="15"/>
      <c r="HR327" s="15"/>
      <c r="HS327" s="15"/>
      <c r="HT327" s="15"/>
      <c r="HU327" s="15"/>
      <c r="HX327" s="15"/>
      <c r="HY327" s="15"/>
      <c r="HZ327" s="15"/>
      <c r="IA327" s="15"/>
      <c r="IB327" s="15"/>
      <c r="IC327" s="15"/>
      <c r="ID327" s="15"/>
      <c r="IE327" s="15"/>
      <c r="IH327" s="15"/>
      <c r="II327" s="15"/>
      <c r="IJ327" s="15"/>
      <c r="IK327" s="15"/>
      <c r="IL327" s="15"/>
      <c r="IM327" s="15"/>
      <c r="IN327" s="15"/>
      <c r="IO327" s="15"/>
      <c r="IR327" s="15"/>
      <c r="IS327" s="15"/>
      <c r="IT327" s="15"/>
      <c r="IU327" s="15"/>
      <c r="IV327" s="15"/>
      <c r="IW327" s="15"/>
      <c r="IX327" s="15"/>
      <c r="IY327" s="15"/>
      <c r="JB327" s="15"/>
      <c r="JC327" s="15"/>
      <c r="JD327" s="15"/>
      <c r="JE327" s="15"/>
      <c r="JF327" s="15"/>
      <c r="JG327" s="15"/>
      <c r="JH327" s="15"/>
      <c r="JI327" s="15"/>
      <c r="JL327" s="15"/>
      <c r="JM327" s="15"/>
      <c r="JN327" s="15"/>
      <c r="JO327" s="15"/>
      <c r="JP327" s="15"/>
      <c r="JQ327" s="15"/>
      <c r="JR327" s="15"/>
      <c r="JS327" s="15"/>
      <c r="JV327" s="15"/>
      <c r="JW327" s="15"/>
      <c r="JX327" s="15"/>
      <c r="JY327" s="15"/>
      <c r="JZ327" s="15"/>
      <c r="KA327" s="15"/>
      <c r="KB327" s="15"/>
      <c r="KC327" s="15"/>
      <c r="KF327" s="15"/>
      <c r="KG327" s="15"/>
      <c r="KH327" s="15"/>
      <c r="KI327" s="15"/>
      <c r="KJ327" s="15"/>
      <c r="KK327" s="15"/>
      <c r="KL327" s="15"/>
      <c r="KM327" s="15"/>
      <c r="KP327" s="15"/>
      <c r="KQ327" s="15"/>
      <c r="KR327" s="15"/>
      <c r="KS327" s="15"/>
      <c r="KT327" s="15"/>
      <c r="KU327" s="15"/>
      <c r="KV327" s="15"/>
      <c r="KW327" s="15"/>
      <c r="KZ327" s="15"/>
      <c r="LA327" s="15"/>
    </row>
    <row r="328" spans="4:313" x14ac:dyDescent="0.25">
      <c r="D328" s="15"/>
      <c r="E328" s="15"/>
      <c r="F328" s="15"/>
      <c r="G328" s="15"/>
      <c r="H328" s="15"/>
      <c r="I328" s="15"/>
      <c r="L328" s="15"/>
      <c r="M328" s="15"/>
      <c r="N328" s="15"/>
      <c r="O328" s="15"/>
      <c r="P328" s="15"/>
      <c r="Q328" s="15"/>
      <c r="R328" s="15"/>
      <c r="S328" s="15"/>
      <c r="V328" s="15"/>
      <c r="W328" s="15"/>
      <c r="X328" s="15"/>
      <c r="Y328" s="15"/>
      <c r="Z328" s="15"/>
      <c r="AA328" s="15"/>
      <c r="AB328" s="15"/>
      <c r="AC328" s="15"/>
      <c r="AF328" s="15"/>
      <c r="AG328" s="15"/>
      <c r="AH328" s="15"/>
      <c r="AI328" s="15"/>
      <c r="AJ328" s="15"/>
      <c r="AK328" s="15"/>
      <c r="AL328" s="15"/>
      <c r="AM328" s="15"/>
      <c r="AP328" s="15"/>
      <c r="AQ328" s="15"/>
      <c r="AR328" s="15"/>
      <c r="AS328" s="15"/>
      <c r="AT328" s="15"/>
      <c r="AU328" s="15"/>
      <c r="AV328" s="15"/>
      <c r="AW328" s="15"/>
      <c r="AZ328" s="15"/>
      <c r="BA328" s="15"/>
      <c r="BB328" s="15"/>
      <c r="BC328" s="15"/>
      <c r="BD328" s="15"/>
      <c r="BE328" s="15"/>
      <c r="BF328" s="15"/>
      <c r="BG328" s="15"/>
      <c r="BJ328" s="15"/>
      <c r="BK328" s="15"/>
      <c r="BL328" s="15"/>
      <c r="BM328" s="15"/>
      <c r="BN328" s="15"/>
      <c r="BO328" s="15"/>
      <c r="BP328" s="15"/>
      <c r="BQ328" s="15"/>
      <c r="BT328" s="15"/>
      <c r="BU328" s="15"/>
      <c r="BV328" s="15"/>
      <c r="BW328" s="15"/>
      <c r="BX328" s="15"/>
      <c r="BY328" s="15"/>
      <c r="BZ328" s="15"/>
      <c r="CA328" s="15"/>
      <c r="CD328" s="15"/>
      <c r="CE328" s="15"/>
      <c r="CF328" s="15"/>
      <c r="CG328" s="15"/>
      <c r="CH328" s="15"/>
      <c r="CI328" s="15"/>
      <c r="CJ328" s="15"/>
      <c r="CK328" s="15"/>
      <c r="CN328" s="15"/>
      <c r="CO328" s="15"/>
      <c r="CP328" s="15"/>
      <c r="CQ328" s="15"/>
      <c r="CR328" s="15"/>
      <c r="CS328" s="15"/>
      <c r="CT328" s="15"/>
      <c r="CU328" s="15"/>
      <c r="CX328" s="15"/>
      <c r="CY328" s="15"/>
      <c r="CZ328" s="15"/>
      <c r="DA328" s="15"/>
      <c r="DB328" s="15"/>
      <c r="DC328" s="15"/>
      <c r="DD328" s="15"/>
      <c r="DE328" s="15"/>
      <c r="DH328" s="15"/>
      <c r="DI328" s="15"/>
      <c r="DJ328" s="15"/>
      <c r="DK328" s="15"/>
      <c r="DL328" s="15"/>
      <c r="DM328" s="15"/>
      <c r="DN328" s="15"/>
      <c r="DO328" s="15"/>
      <c r="DR328" s="15"/>
      <c r="DS328" s="15"/>
      <c r="DT328" s="15"/>
      <c r="DU328" s="15"/>
      <c r="DV328" s="15"/>
      <c r="DW328" s="15"/>
      <c r="DX328" s="15"/>
      <c r="DY328" s="15"/>
      <c r="EB328" s="15"/>
      <c r="EC328" s="15"/>
      <c r="ED328" s="15"/>
      <c r="EE328" s="15"/>
      <c r="EF328" s="15"/>
      <c r="EG328" s="15"/>
      <c r="EH328" s="15"/>
      <c r="EI328" s="15"/>
      <c r="EL328" s="15"/>
      <c r="EM328" s="15"/>
      <c r="EN328" s="15"/>
      <c r="EO328" s="15"/>
      <c r="EP328" s="15"/>
      <c r="EQ328" s="15"/>
      <c r="ER328" s="15"/>
      <c r="ES328" s="15"/>
      <c r="EV328" s="15"/>
      <c r="EW328" s="15"/>
      <c r="EX328" s="15"/>
      <c r="EY328" s="15"/>
      <c r="EZ328" s="15"/>
      <c r="FA328" s="15"/>
      <c r="FB328" s="15"/>
      <c r="FC328" s="15"/>
      <c r="FF328" s="15"/>
      <c r="FG328" s="15"/>
      <c r="FH328" s="15"/>
      <c r="FI328" s="15"/>
      <c r="FJ328" s="15"/>
      <c r="FK328" s="15"/>
      <c r="FL328" s="15"/>
      <c r="FM328" s="15"/>
      <c r="FP328" s="15"/>
      <c r="FQ328" s="15"/>
      <c r="FR328" s="15"/>
      <c r="FS328" s="15"/>
      <c r="FT328" s="15"/>
      <c r="FU328" s="15"/>
      <c r="FV328" s="15"/>
      <c r="FW328" s="15"/>
      <c r="FZ328" s="15"/>
      <c r="GA328" s="15"/>
      <c r="GB328" s="15"/>
      <c r="GC328" s="15"/>
      <c r="GD328" s="15"/>
      <c r="GE328" s="15"/>
      <c r="GF328" s="15"/>
      <c r="GG328" s="15"/>
      <c r="GJ328" s="15"/>
      <c r="GK328" s="15"/>
      <c r="GL328" s="15"/>
      <c r="GM328" s="15"/>
      <c r="GN328" s="15"/>
      <c r="GO328" s="15"/>
      <c r="GP328" s="15"/>
      <c r="GQ328" s="15"/>
      <c r="GT328" s="15"/>
      <c r="GU328" s="15"/>
      <c r="GV328" s="15"/>
      <c r="GW328" s="15"/>
      <c r="GX328" s="15"/>
      <c r="GY328" s="15"/>
      <c r="GZ328" s="15"/>
      <c r="HA328" s="15"/>
      <c r="HD328" s="15"/>
      <c r="HE328" s="15"/>
      <c r="HF328" s="15"/>
      <c r="HG328" s="15"/>
      <c r="HH328" s="15"/>
      <c r="HI328" s="15"/>
      <c r="HJ328" s="15"/>
      <c r="HK328" s="15"/>
      <c r="HN328" s="15"/>
      <c r="HO328" s="15"/>
      <c r="HP328" s="15"/>
      <c r="HQ328" s="15"/>
      <c r="HR328" s="15"/>
      <c r="HS328" s="15"/>
      <c r="HT328" s="15"/>
      <c r="HU328" s="15"/>
      <c r="HX328" s="15"/>
      <c r="HY328" s="15"/>
      <c r="HZ328" s="15"/>
      <c r="IA328" s="15"/>
      <c r="IB328" s="15"/>
      <c r="IC328" s="15"/>
      <c r="ID328" s="15"/>
      <c r="IE328" s="15"/>
      <c r="IH328" s="15"/>
      <c r="II328" s="15"/>
      <c r="IJ328" s="15"/>
      <c r="IK328" s="15"/>
      <c r="IL328" s="15"/>
      <c r="IM328" s="15"/>
      <c r="IN328" s="15"/>
      <c r="IO328" s="15"/>
      <c r="IR328" s="15"/>
      <c r="IS328" s="15"/>
      <c r="IT328" s="15"/>
      <c r="IU328" s="15"/>
      <c r="IV328" s="15"/>
      <c r="IW328" s="15"/>
      <c r="IX328" s="15"/>
      <c r="IY328" s="15"/>
      <c r="JB328" s="15"/>
      <c r="JC328" s="15"/>
      <c r="JD328" s="15"/>
      <c r="JE328" s="15"/>
      <c r="JF328" s="15"/>
      <c r="JG328" s="15"/>
      <c r="JH328" s="15"/>
      <c r="JI328" s="15"/>
      <c r="JL328" s="15"/>
      <c r="JM328" s="15"/>
      <c r="JN328" s="15"/>
      <c r="JO328" s="15"/>
      <c r="JP328" s="15"/>
      <c r="JQ328" s="15"/>
      <c r="JR328" s="15"/>
      <c r="JS328" s="15"/>
      <c r="JV328" s="15"/>
      <c r="JW328" s="15"/>
      <c r="JX328" s="15"/>
      <c r="JY328" s="15"/>
      <c r="JZ328" s="15"/>
      <c r="KA328" s="15"/>
      <c r="KB328" s="15"/>
      <c r="KC328" s="15"/>
      <c r="KF328" s="15"/>
      <c r="KG328" s="15"/>
      <c r="KH328" s="15"/>
      <c r="KI328" s="15"/>
      <c r="KJ328" s="15"/>
      <c r="KK328" s="15"/>
      <c r="KL328" s="15"/>
      <c r="KM328" s="15"/>
      <c r="KP328" s="15"/>
      <c r="KQ328" s="15"/>
      <c r="KR328" s="15"/>
      <c r="KS328" s="15"/>
      <c r="KT328" s="15"/>
      <c r="KU328" s="15"/>
      <c r="KV328" s="15"/>
      <c r="KW328" s="15"/>
      <c r="KZ328" s="15"/>
      <c r="LA328" s="15"/>
    </row>
    <row r="329" spans="4:313" x14ac:dyDescent="0.25">
      <c r="D329" s="15"/>
      <c r="E329" s="15"/>
      <c r="F329" s="15"/>
      <c r="G329" s="15"/>
      <c r="H329" s="15"/>
      <c r="I329" s="15"/>
      <c r="L329" s="15"/>
      <c r="M329" s="15"/>
      <c r="N329" s="15"/>
      <c r="O329" s="15"/>
      <c r="P329" s="15"/>
      <c r="Q329" s="15"/>
      <c r="R329" s="15"/>
      <c r="S329" s="15"/>
      <c r="V329" s="15"/>
      <c r="W329" s="15"/>
      <c r="X329" s="15"/>
      <c r="Y329" s="15"/>
      <c r="Z329" s="15"/>
      <c r="AA329" s="15"/>
      <c r="AB329" s="15"/>
      <c r="AC329" s="15"/>
      <c r="AF329" s="15"/>
      <c r="AG329" s="15"/>
      <c r="AH329" s="15"/>
      <c r="AI329" s="15"/>
      <c r="AJ329" s="15"/>
      <c r="AK329" s="15"/>
      <c r="AL329" s="15"/>
      <c r="AM329" s="15"/>
      <c r="AP329" s="15"/>
      <c r="AQ329" s="15"/>
      <c r="AR329" s="15"/>
      <c r="AS329" s="15"/>
      <c r="AT329" s="15"/>
      <c r="AU329" s="15"/>
      <c r="AV329" s="15"/>
      <c r="AW329" s="15"/>
      <c r="AZ329" s="15"/>
      <c r="BA329" s="15"/>
      <c r="BB329" s="15"/>
      <c r="BC329" s="15"/>
      <c r="BD329" s="15"/>
      <c r="BE329" s="15"/>
      <c r="BF329" s="15"/>
      <c r="BG329" s="15"/>
      <c r="BJ329" s="15"/>
      <c r="BK329" s="15"/>
      <c r="BL329" s="15"/>
      <c r="BM329" s="15"/>
      <c r="BN329" s="15"/>
      <c r="BO329" s="15"/>
      <c r="BP329" s="15"/>
      <c r="BQ329" s="15"/>
      <c r="BT329" s="15"/>
      <c r="BU329" s="15"/>
      <c r="BV329" s="15"/>
      <c r="BW329" s="15"/>
      <c r="BX329" s="15"/>
      <c r="BY329" s="15"/>
      <c r="BZ329" s="15"/>
      <c r="CA329" s="15"/>
      <c r="CD329" s="15"/>
      <c r="CE329" s="15"/>
      <c r="CF329" s="15"/>
      <c r="CG329" s="15"/>
      <c r="CH329" s="15"/>
      <c r="CI329" s="15"/>
      <c r="CJ329" s="15"/>
      <c r="CK329" s="15"/>
      <c r="CN329" s="15"/>
      <c r="CO329" s="15"/>
      <c r="CP329" s="15"/>
      <c r="CQ329" s="15"/>
      <c r="CR329" s="15"/>
      <c r="CS329" s="15"/>
      <c r="CT329" s="15"/>
      <c r="CU329" s="15"/>
      <c r="CX329" s="15"/>
      <c r="CY329" s="15"/>
      <c r="CZ329" s="15"/>
      <c r="DA329" s="15"/>
      <c r="DB329" s="15"/>
      <c r="DC329" s="15"/>
      <c r="DD329" s="15"/>
      <c r="DE329" s="15"/>
      <c r="DH329" s="15"/>
      <c r="DI329" s="15"/>
      <c r="DJ329" s="15"/>
      <c r="DK329" s="15"/>
      <c r="DL329" s="15"/>
      <c r="DM329" s="15"/>
      <c r="DN329" s="15"/>
      <c r="DO329" s="15"/>
      <c r="DR329" s="15"/>
      <c r="DS329" s="15"/>
      <c r="DT329" s="15"/>
      <c r="DU329" s="15"/>
      <c r="DV329" s="15"/>
      <c r="DW329" s="15"/>
      <c r="DX329" s="15"/>
      <c r="DY329" s="15"/>
      <c r="EB329" s="15"/>
      <c r="EC329" s="15"/>
      <c r="ED329" s="15"/>
      <c r="EE329" s="15"/>
      <c r="EF329" s="15"/>
      <c r="EG329" s="15"/>
      <c r="EH329" s="15"/>
      <c r="EI329" s="15"/>
      <c r="EL329" s="15"/>
      <c r="EM329" s="15"/>
      <c r="EN329" s="15"/>
      <c r="EO329" s="15"/>
      <c r="EP329" s="15"/>
      <c r="EQ329" s="15"/>
      <c r="ER329" s="15"/>
      <c r="ES329" s="15"/>
      <c r="EV329" s="15"/>
      <c r="EW329" s="15"/>
      <c r="EX329" s="15"/>
      <c r="EY329" s="15"/>
      <c r="EZ329" s="15"/>
      <c r="FA329" s="15"/>
      <c r="FB329" s="15"/>
      <c r="FC329" s="15"/>
      <c r="FF329" s="15"/>
      <c r="FG329" s="15"/>
      <c r="FH329" s="15"/>
      <c r="FI329" s="15"/>
      <c r="FJ329" s="15"/>
      <c r="FK329" s="15"/>
      <c r="FL329" s="15"/>
      <c r="FM329" s="15"/>
      <c r="FP329" s="15"/>
      <c r="FQ329" s="15"/>
      <c r="FR329" s="15"/>
      <c r="FS329" s="15"/>
      <c r="FT329" s="15"/>
      <c r="FU329" s="15"/>
      <c r="FV329" s="15"/>
      <c r="FW329" s="15"/>
      <c r="FZ329" s="15"/>
      <c r="GA329" s="15"/>
      <c r="GB329" s="15"/>
      <c r="GC329" s="15"/>
      <c r="GD329" s="15"/>
      <c r="GE329" s="15"/>
      <c r="GF329" s="15"/>
      <c r="GG329" s="15"/>
      <c r="GJ329" s="15"/>
      <c r="GK329" s="15"/>
      <c r="GL329" s="15"/>
      <c r="GM329" s="15"/>
      <c r="GN329" s="15"/>
      <c r="GO329" s="15"/>
      <c r="GP329" s="15"/>
      <c r="GQ329" s="15"/>
      <c r="GT329" s="15"/>
      <c r="GU329" s="15"/>
      <c r="GV329" s="15"/>
      <c r="GW329" s="15"/>
      <c r="GX329" s="15"/>
      <c r="GY329" s="15"/>
      <c r="GZ329" s="15"/>
      <c r="HA329" s="15"/>
      <c r="HD329" s="15"/>
      <c r="HE329" s="15"/>
      <c r="HF329" s="15"/>
      <c r="HG329" s="15"/>
      <c r="HH329" s="15"/>
      <c r="HI329" s="15"/>
      <c r="HJ329" s="15"/>
      <c r="HK329" s="15"/>
      <c r="HN329" s="15"/>
      <c r="HO329" s="15"/>
      <c r="HP329" s="15"/>
      <c r="HQ329" s="15"/>
      <c r="HR329" s="15"/>
      <c r="HS329" s="15"/>
      <c r="HT329" s="15"/>
      <c r="HU329" s="15"/>
      <c r="HX329" s="15"/>
      <c r="HY329" s="15"/>
      <c r="HZ329" s="15"/>
      <c r="IA329" s="15"/>
      <c r="IB329" s="15"/>
      <c r="IC329" s="15"/>
      <c r="ID329" s="15"/>
      <c r="IE329" s="15"/>
      <c r="IH329" s="15"/>
      <c r="II329" s="15"/>
      <c r="IJ329" s="15"/>
      <c r="IK329" s="15"/>
      <c r="IL329" s="15"/>
      <c r="IM329" s="15"/>
      <c r="IN329" s="15"/>
      <c r="IO329" s="15"/>
      <c r="IR329" s="15"/>
      <c r="IS329" s="15"/>
      <c r="IT329" s="15"/>
      <c r="IU329" s="15"/>
      <c r="IV329" s="15"/>
      <c r="IW329" s="15"/>
      <c r="IX329" s="15"/>
      <c r="IY329" s="15"/>
      <c r="JB329" s="15"/>
      <c r="JC329" s="15"/>
      <c r="JD329" s="15"/>
      <c r="JE329" s="15"/>
      <c r="JF329" s="15"/>
      <c r="JG329" s="15"/>
      <c r="JH329" s="15"/>
      <c r="JI329" s="15"/>
      <c r="JL329" s="15"/>
      <c r="JM329" s="15"/>
      <c r="JN329" s="15"/>
      <c r="JO329" s="15"/>
      <c r="JP329" s="15"/>
      <c r="JQ329" s="15"/>
      <c r="JR329" s="15"/>
      <c r="JS329" s="15"/>
      <c r="JV329" s="15"/>
      <c r="JW329" s="15"/>
      <c r="JX329" s="15"/>
      <c r="JY329" s="15"/>
      <c r="JZ329" s="15"/>
      <c r="KA329" s="15"/>
      <c r="KB329" s="15"/>
      <c r="KC329" s="15"/>
      <c r="KF329" s="15"/>
      <c r="KG329" s="15"/>
      <c r="KH329" s="15"/>
      <c r="KI329" s="15"/>
      <c r="KJ329" s="15"/>
      <c r="KK329" s="15"/>
      <c r="KL329" s="15"/>
      <c r="KM329" s="15"/>
      <c r="KP329" s="15"/>
      <c r="KQ329" s="15"/>
      <c r="KR329" s="15"/>
      <c r="KS329" s="15"/>
      <c r="KT329" s="15"/>
      <c r="KU329" s="15"/>
      <c r="KV329" s="15"/>
      <c r="KW329" s="15"/>
      <c r="KZ329" s="15"/>
      <c r="LA329" s="15"/>
    </row>
    <row r="330" spans="4:313" x14ac:dyDescent="0.25">
      <c r="D330" s="15"/>
      <c r="E330" s="15"/>
      <c r="F330" s="15"/>
      <c r="G330" s="15"/>
      <c r="H330" s="15"/>
      <c r="I330" s="15"/>
      <c r="L330" s="15"/>
      <c r="M330" s="15"/>
      <c r="N330" s="15"/>
      <c r="O330" s="15"/>
      <c r="P330" s="15"/>
      <c r="Q330" s="15"/>
      <c r="R330" s="15"/>
      <c r="S330" s="15"/>
      <c r="V330" s="15"/>
      <c r="W330" s="15"/>
      <c r="X330" s="15"/>
      <c r="Y330" s="15"/>
      <c r="Z330" s="15"/>
      <c r="AA330" s="15"/>
      <c r="AB330" s="15"/>
      <c r="AC330" s="15"/>
      <c r="AF330" s="15"/>
      <c r="AG330" s="15"/>
      <c r="AH330" s="15"/>
      <c r="AI330" s="15"/>
      <c r="AJ330" s="15"/>
      <c r="AK330" s="15"/>
      <c r="AL330" s="15"/>
      <c r="AM330" s="15"/>
      <c r="AP330" s="15"/>
      <c r="AQ330" s="15"/>
      <c r="AR330" s="15"/>
      <c r="AS330" s="15"/>
      <c r="AT330" s="15"/>
      <c r="AU330" s="15"/>
      <c r="AV330" s="15"/>
      <c r="AW330" s="15"/>
      <c r="AZ330" s="15"/>
      <c r="BA330" s="15"/>
      <c r="BB330" s="15"/>
      <c r="BC330" s="15"/>
      <c r="BD330" s="15"/>
      <c r="BE330" s="15"/>
      <c r="BF330" s="15"/>
      <c r="BG330" s="15"/>
      <c r="BJ330" s="15"/>
      <c r="BK330" s="15"/>
      <c r="BL330" s="15"/>
      <c r="BM330" s="15"/>
      <c r="BN330" s="15"/>
      <c r="BO330" s="15"/>
      <c r="BP330" s="15"/>
      <c r="BQ330" s="15"/>
      <c r="BT330" s="15"/>
      <c r="BU330" s="15"/>
      <c r="BV330" s="15"/>
      <c r="BW330" s="15"/>
      <c r="BX330" s="15"/>
      <c r="BY330" s="15"/>
      <c r="BZ330" s="15"/>
      <c r="CA330" s="15"/>
      <c r="CD330" s="15"/>
      <c r="CE330" s="15"/>
      <c r="CF330" s="15"/>
      <c r="CG330" s="15"/>
      <c r="CH330" s="15"/>
      <c r="CI330" s="15"/>
      <c r="CJ330" s="15"/>
      <c r="CK330" s="15"/>
      <c r="CN330" s="15"/>
      <c r="CO330" s="15"/>
      <c r="CP330" s="15"/>
      <c r="CQ330" s="15"/>
      <c r="CR330" s="15"/>
      <c r="CS330" s="15"/>
      <c r="CT330" s="15"/>
      <c r="CU330" s="15"/>
      <c r="CX330" s="15"/>
      <c r="CY330" s="15"/>
      <c r="CZ330" s="15"/>
      <c r="DA330" s="15"/>
      <c r="DB330" s="15"/>
      <c r="DC330" s="15"/>
      <c r="DD330" s="15"/>
      <c r="DE330" s="15"/>
      <c r="DH330" s="15"/>
      <c r="DI330" s="15"/>
      <c r="DJ330" s="15"/>
      <c r="DK330" s="15"/>
      <c r="DL330" s="15"/>
      <c r="DM330" s="15"/>
      <c r="DN330" s="15"/>
      <c r="DO330" s="15"/>
      <c r="DR330" s="15"/>
      <c r="DS330" s="15"/>
      <c r="DT330" s="15"/>
      <c r="DU330" s="15"/>
      <c r="DV330" s="15"/>
      <c r="DW330" s="15"/>
      <c r="DX330" s="15"/>
      <c r="DY330" s="15"/>
      <c r="EB330" s="15"/>
      <c r="EC330" s="15"/>
      <c r="ED330" s="15"/>
      <c r="EE330" s="15"/>
      <c r="EF330" s="15"/>
      <c r="EG330" s="15"/>
      <c r="EH330" s="15"/>
      <c r="EI330" s="15"/>
      <c r="EL330" s="15"/>
      <c r="EM330" s="15"/>
      <c r="EN330" s="15"/>
      <c r="EO330" s="15"/>
      <c r="EP330" s="15"/>
      <c r="EQ330" s="15"/>
      <c r="ER330" s="15"/>
      <c r="ES330" s="15"/>
      <c r="EV330" s="15"/>
      <c r="EW330" s="15"/>
      <c r="EX330" s="15"/>
      <c r="EY330" s="15"/>
      <c r="EZ330" s="15"/>
      <c r="FA330" s="15"/>
      <c r="FB330" s="15"/>
      <c r="FC330" s="15"/>
      <c r="FF330" s="15"/>
      <c r="FG330" s="15"/>
      <c r="FH330" s="15"/>
      <c r="FI330" s="15"/>
      <c r="FJ330" s="15"/>
      <c r="FK330" s="15"/>
      <c r="FL330" s="15"/>
      <c r="FM330" s="15"/>
      <c r="FP330" s="15"/>
      <c r="FQ330" s="15"/>
      <c r="FR330" s="15"/>
      <c r="FS330" s="15"/>
      <c r="FT330" s="15"/>
      <c r="FU330" s="15"/>
      <c r="FV330" s="15"/>
      <c r="FW330" s="15"/>
      <c r="FZ330" s="15"/>
      <c r="GA330" s="15"/>
      <c r="GB330" s="15"/>
      <c r="GC330" s="15"/>
      <c r="GD330" s="15"/>
      <c r="GE330" s="15"/>
      <c r="GF330" s="15"/>
      <c r="GG330" s="15"/>
      <c r="GJ330" s="15"/>
      <c r="GK330" s="15"/>
      <c r="GL330" s="15"/>
      <c r="GM330" s="15"/>
      <c r="GN330" s="15"/>
      <c r="GO330" s="15"/>
      <c r="GP330" s="15"/>
      <c r="GQ330" s="15"/>
      <c r="GT330" s="15"/>
      <c r="GU330" s="15"/>
      <c r="GV330" s="15"/>
      <c r="GW330" s="15"/>
      <c r="GX330" s="15"/>
      <c r="GY330" s="15"/>
      <c r="GZ330" s="15"/>
      <c r="HA330" s="15"/>
      <c r="HD330" s="15"/>
      <c r="HE330" s="15"/>
      <c r="HF330" s="15"/>
      <c r="HG330" s="15"/>
      <c r="HH330" s="15"/>
      <c r="HI330" s="15"/>
      <c r="HJ330" s="15"/>
      <c r="HK330" s="15"/>
      <c r="HN330" s="15"/>
      <c r="HO330" s="15"/>
      <c r="HP330" s="15"/>
      <c r="HQ330" s="15"/>
      <c r="HR330" s="15"/>
      <c r="HS330" s="15"/>
      <c r="HT330" s="15"/>
      <c r="HU330" s="15"/>
      <c r="HX330" s="15"/>
      <c r="HY330" s="15"/>
      <c r="HZ330" s="15"/>
      <c r="IA330" s="15"/>
      <c r="IB330" s="15"/>
      <c r="IC330" s="15"/>
      <c r="ID330" s="15"/>
      <c r="IE330" s="15"/>
      <c r="IH330" s="15"/>
      <c r="II330" s="15"/>
      <c r="IJ330" s="15"/>
      <c r="IK330" s="15"/>
      <c r="IL330" s="15"/>
      <c r="IM330" s="15"/>
      <c r="IN330" s="15"/>
      <c r="IO330" s="15"/>
      <c r="IR330" s="15"/>
      <c r="IS330" s="15"/>
      <c r="IT330" s="15"/>
      <c r="IU330" s="15"/>
      <c r="IV330" s="15"/>
      <c r="IW330" s="15"/>
      <c r="IX330" s="15"/>
      <c r="IY330" s="15"/>
      <c r="JB330" s="15"/>
      <c r="JC330" s="15"/>
      <c r="JD330" s="15"/>
      <c r="JE330" s="15"/>
      <c r="JF330" s="15"/>
      <c r="JG330" s="15"/>
      <c r="JH330" s="15"/>
      <c r="JI330" s="15"/>
      <c r="JL330" s="15"/>
      <c r="JM330" s="15"/>
      <c r="JN330" s="15"/>
      <c r="JO330" s="15"/>
      <c r="JP330" s="15"/>
      <c r="JQ330" s="15"/>
      <c r="JR330" s="15"/>
      <c r="JS330" s="15"/>
      <c r="JV330" s="15"/>
      <c r="JW330" s="15"/>
      <c r="JX330" s="15"/>
      <c r="JY330" s="15"/>
      <c r="JZ330" s="15"/>
      <c r="KA330" s="15"/>
      <c r="KB330" s="15"/>
      <c r="KC330" s="15"/>
      <c r="KF330" s="15"/>
      <c r="KG330" s="15"/>
      <c r="KH330" s="15"/>
      <c r="KI330" s="15"/>
      <c r="KJ330" s="15"/>
      <c r="KK330" s="15"/>
      <c r="KL330" s="15"/>
      <c r="KM330" s="15"/>
      <c r="KP330" s="15"/>
      <c r="KQ330" s="15"/>
      <c r="KR330" s="15"/>
      <c r="KS330" s="15"/>
      <c r="KT330" s="15"/>
      <c r="KU330" s="15"/>
      <c r="KV330" s="15"/>
      <c r="KW330" s="15"/>
      <c r="KZ330" s="15"/>
      <c r="LA330" s="15"/>
    </row>
    <row r="331" spans="4:313" x14ac:dyDescent="0.25">
      <c r="D331" s="15"/>
      <c r="E331" s="15"/>
      <c r="F331" s="15"/>
      <c r="G331" s="15"/>
      <c r="H331" s="15"/>
      <c r="I331" s="15"/>
      <c r="L331" s="15"/>
      <c r="M331" s="15"/>
      <c r="N331" s="15"/>
      <c r="O331" s="15"/>
      <c r="P331" s="15"/>
      <c r="Q331" s="15"/>
      <c r="R331" s="15"/>
      <c r="S331" s="15"/>
      <c r="V331" s="15"/>
      <c r="W331" s="15"/>
      <c r="X331" s="15"/>
      <c r="Y331" s="15"/>
      <c r="Z331" s="15"/>
      <c r="AA331" s="15"/>
      <c r="AB331" s="15"/>
      <c r="AC331" s="15"/>
      <c r="AF331" s="15"/>
      <c r="AG331" s="15"/>
      <c r="AH331" s="15"/>
      <c r="AI331" s="15"/>
      <c r="AJ331" s="15"/>
      <c r="AK331" s="15"/>
      <c r="AL331" s="15"/>
      <c r="AM331" s="15"/>
      <c r="AP331" s="15"/>
      <c r="AQ331" s="15"/>
      <c r="AR331" s="15"/>
      <c r="AS331" s="15"/>
      <c r="AT331" s="15"/>
      <c r="AU331" s="15"/>
      <c r="AV331" s="15"/>
      <c r="AW331" s="15"/>
      <c r="AZ331" s="15"/>
      <c r="BA331" s="15"/>
      <c r="BB331" s="15"/>
      <c r="BC331" s="15"/>
      <c r="BD331" s="15"/>
      <c r="BE331" s="15"/>
      <c r="BF331" s="15"/>
      <c r="BG331" s="15"/>
      <c r="BJ331" s="15"/>
      <c r="BK331" s="15"/>
      <c r="BL331" s="15"/>
      <c r="BM331" s="15"/>
      <c r="BN331" s="15"/>
      <c r="BO331" s="15"/>
      <c r="BP331" s="15"/>
      <c r="BQ331" s="15"/>
      <c r="BT331" s="15"/>
      <c r="BU331" s="15"/>
      <c r="BV331" s="15"/>
      <c r="BW331" s="15"/>
      <c r="BX331" s="15"/>
      <c r="BY331" s="15"/>
      <c r="BZ331" s="15"/>
      <c r="CA331" s="15"/>
      <c r="CD331" s="15"/>
      <c r="CE331" s="15"/>
      <c r="CF331" s="15"/>
      <c r="CG331" s="15"/>
      <c r="CH331" s="15"/>
      <c r="CI331" s="15"/>
      <c r="CJ331" s="15"/>
      <c r="CK331" s="15"/>
      <c r="CN331" s="15"/>
      <c r="CO331" s="15"/>
      <c r="CP331" s="15"/>
      <c r="CQ331" s="15"/>
      <c r="CR331" s="15"/>
      <c r="CS331" s="15"/>
      <c r="CT331" s="15"/>
      <c r="CU331" s="15"/>
      <c r="CX331" s="15"/>
      <c r="CY331" s="15"/>
      <c r="CZ331" s="15"/>
      <c r="DA331" s="15"/>
      <c r="DB331" s="15"/>
      <c r="DC331" s="15"/>
      <c r="DD331" s="15"/>
      <c r="DE331" s="15"/>
      <c r="DH331" s="15"/>
      <c r="DI331" s="15"/>
      <c r="DJ331" s="15"/>
      <c r="DK331" s="15"/>
      <c r="DL331" s="15"/>
      <c r="DM331" s="15"/>
      <c r="DN331" s="15"/>
      <c r="DO331" s="15"/>
      <c r="DR331" s="15"/>
      <c r="DS331" s="15"/>
      <c r="DT331" s="15"/>
      <c r="DU331" s="15"/>
      <c r="DV331" s="15"/>
      <c r="DW331" s="15"/>
      <c r="DX331" s="15"/>
      <c r="DY331" s="15"/>
      <c r="EB331" s="15"/>
      <c r="EC331" s="15"/>
      <c r="ED331" s="15"/>
      <c r="EE331" s="15"/>
      <c r="EF331" s="15"/>
      <c r="EG331" s="15"/>
      <c r="EH331" s="15"/>
      <c r="EI331" s="15"/>
      <c r="EL331" s="15"/>
      <c r="EM331" s="15"/>
      <c r="EN331" s="15"/>
      <c r="EO331" s="15"/>
      <c r="EP331" s="15"/>
      <c r="EQ331" s="15"/>
      <c r="ER331" s="15"/>
      <c r="ES331" s="15"/>
      <c r="EV331" s="15"/>
      <c r="EW331" s="15"/>
      <c r="EX331" s="15"/>
      <c r="EY331" s="15"/>
      <c r="EZ331" s="15"/>
      <c r="FA331" s="15"/>
      <c r="FB331" s="15"/>
      <c r="FC331" s="15"/>
      <c r="FF331" s="15"/>
      <c r="FG331" s="15"/>
      <c r="FH331" s="15"/>
      <c r="FI331" s="15"/>
      <c r="FJ331" s="15"/>
      <c r="FK331" s="15"/>
      <c r="FL331" s="15"/>
      <c r="FM331" s="15"/>
      <c r="FP331" s="15"/>
      <c r="FQ331" s="15"/>
      <c r="FR331" s="15"/>
      <c r="FS331" s="15"/>
      <c r="FT331" s="15"/>
      <c r="FU331" s="15"/>
      <c r="FV331" s="15"/>
      <c r="FW331" s="15"/>
      <c r="FZ331" s="15"/>
      <c r="GA331" s="15"/>
      <c r="GB331" s="15"/>
      <c r="GC331" s="15"/>
      <c r="GD331" s="15"/>
      <c r="GE331" s="15"/>
      <c r="GF331" s="15"/>
      <c r="GG331" s="15"/>
      <c r="GJ331" s="15"/>
      <c r="GK331" s="15"/>
      <c r="GL331" s="15"/>
      <c r="GM331" s="15"/>
      <c r="GN331" s="15"/>
      <c r="GO331" s="15"/>
      <c r="GP331" s="15"/>
      <c r="GQ331" s="15"/>
      <c r="GT331" s="15"/>
      <c r="GU331" s="15"/>
      <c r="GV331" s="15"/>
      <c r="GW331" s="15"/>
      <c r="GX331" s="15"/>
      <c r="GY331" s="15"/>
      <c r="GZ331" s="15"/>
      <c r="HA331" s="15"/>
      <c r="HD331" s="15"/>
      <c r="HE331" s="15"/>
      <c r="HF331" s="15"/>
      <c r="HG331" s="15"/>
      <c r="HH331" s="15"/>
      <c r="HI331" s="15"/>
      <c r="HJ331" s="15"/>
      <c r="HK331" s="15"/>
      <c r="HN331" s="15"/>
      <c r="HO331" s="15"/>
      <c r="HP331" s="15"/>
      <c r="HQ331" s="15"/>
      <c r="HR331" s="15"/>
      <c r="HS331" s="15"/>
      <c r="HT331" s="15"/>
      <c r="HU331" s="15"/>
      <c r="HX331" s="15"/>
      <c r="HY331" s="15"/>
      <c r="HZ331" s="15"/>
      <c r="IA331" s="15"/>
      <c r="IB331" s="15"/>
      <c r="IC331" s="15"/>
      <c r="ID331" s="15"/>
      <c r="IE331" s="15"/>
      <c r="IH331" s="15"/>
      <c r="II331" s="15"/>
      <c r="IJ331" s="15"/>
      <c r="IK331" s="15"/>
      <c r="IL331" s="15"/>
      <c r="IM331" s="15"/>
      <c r="IN331" s="15"/>
      <c r="IO331" s="15"/>
      <c r="IR331" s="15"/>
      <c r="IS331" s="15"/>
      <c r="IT331" s="15"/>
      <c r="IU331" s="15"/>
      <c r="IV331" s="15"/>
      <c r="IW331" s="15"/>
      <c r="IX331" s="15"/>
      <c r="IY331" s="15"/>
      <c r="JB331" s="15"/>
      <c r="JC331" s="15"/>
      <c r="JD331" s="15"/>
      <c r="JE331" s="15"/>
      <c r="JF331" s="15"/>
      <c r="JG331" s="15"/>
      <c r="JH331" s="15"/>
      <c r="JI331" s="15"/>
      <c r="JL331" s="15"/>
      <c r="JM331" s="15"/>
      <c r="JN331" s="15"/>
      <c r="JO331" s="15"/>
      <c r="JP331" s="15"/>
      <c r="JQ331" s="15"/>
      <c r="JR331" s="15"/>
      <c r="JS331" s="15"/>
      <c r="JV331" s="15"/>
      <c r="JW331" s="15"/>
      <c r="JX331" s="15"/>
      <c r="JY331" s="15"/>
      <c r="JZ331" s="15"/>
      <c r="KA331" s="15"/>
      <c r="KB331" s="15"/>
      <c r="KC331" s="15"/>
      <c r="KF331" s="15"/>
      <c r="KG331" s="15"/>
      <c r="KH331" s="15"/>
      <c r="KI331" s="15"/>
      <c r="KJ331" s="15"/>
      <c r="KK331" s="15"/>
      <c r="KL331" s="15"/>
      <c r="KM331" s="15"/>
      <c r="KP331" s="15"/>
      <c r="KQ331" s="15"/>
      <c r="KR331" s="15"/>
      <c r="KS331" s="15"/>
      <c r="KT331" s="15"/>
      <c r="KU331" s="15"/>
      <c r="KV331" s="15"/>
      <c r="KW331" s="15"/>
      <c r="KZ331" s="15"/>
      <c r="LA331" s="15"/>
    </row>
    <row r="332" spans="4:313" x14ac:dyDescent="0.25">
      <c r="D332" s="15"/>
      <c r="E332" s="15"/>
      <c r="F332" s="15"/>
      <c r="G332" s="15"/>
      <c r="H332" s="15"/>
      <c r="I332" s="15"/>
      <c r="L332" s="15"/>
      <c r="M332" s="15"/>
      <c r="N332" s="15"/>
      <c r="O332" s="15"/>
      <c r="P332" s="15"/>
      <c r="Q332" s="15"/>
      <c r="R332" s="15"/>
      <c r="S332" s="15"/>
      <c r="V332" s="15"/>
      <c r="W332" s="15"/>
      <c r="X332" s="15"/>
      <c r="Y332" s="15"/>
      <c r="Z332" s="15"/>
      <c r="AA332" s="15"/>
      <c r="AB332" s="15"/>
      <c r="AC332" s="15"/>
      <c r="AF332" s="15"/>
      <c r="AG332" s="15"/>
      <c r="AH332" s="15"/>
      <c r="AI332" s="15"/>
      <c r="AJ332" s="15"/>
      <c r="AK332" s="15"/>
      <c r="AL332" s="15"/>
      <c r="AM332" s="15"/>
      <c r="AP332" s="15"/>
      <c r="AQ332" s="15"/>
      <c r="AR332" s="15"/>
      <c r="AS332" s="15"/>
      <c r="AT332" s="15"/>
      <c r="AU332" s="15"/>
      <c r="AV332" s="15"/>
      <c r="AW332" s="15"/>
      <c r="AZ332" s="15"/>
      <c r="BA332" s="15"/>
      <c r="BB332" s="15"/>
      <c r="BC332" s="15"/>
      <c r="BD332" s="15"/>
      <c r="BE332" s="15"/>
      <c r="BF332" s="15"/>
      <c r="BG332" s="15"/>
      <c r="BJ332" s="15"/>
      <c r="BK332" s="15"/>
      <c r="BL332" s="15"/>
      <c r="BM332" s="15"/>
      <c r="BN332" s="15"/>
      <c r="BO332" s="15"/>
      <c r="BP332" s="15"/>
      <c r="BQ332" s="15"/>
      <c r="BT332" s="15"/>
      <c r="BU332" s="15"/>
      <c r="BV332" s="15"/>
      <c r="BW332" s="15"/>
      <c r="BX332" s="15"/>
      <c r="BY332" s="15"/>
      <c r="BZ332" s="15"/>
      <c r="CA332" s="15"/>
      <c r="CD332" s="15"/>
      <c r="CE332" s="15"/>
      <c r="CF332" s="15"/>
      <c r="CG332" s="15"/>
      <c r="CH332" s="15"/>
      <c r="CI332" s="15"/>
      <c r="CJ332" s="15"/>
      <c r="CK332" s="15"/>
      <c r="CN332" s="15"/>
      <c r="CO332" s="15"/>
      <c r="CP332" s="15"/>
      <c r="CQ332" s="15"/>
      <c r="CR332" s="15"/>
      <c r="CS332" s="15"/>
      <c r="CT332" s="15"/>
      <c r="CU332" s="15"/>
      <c r="CX332" s="15"/>
      <c r="CY332" s="15"/>
      <c r="CZ332" s="15"/>
      <c r="DA332" s="15"/>
      <c r="DB332" s="15"/>
      <c r="DC332" s="15"/>
      <c r="DD332" s="15"/>
      <c r="DE332" s="15"/>
      <c r="DH332" s="15"/>
      <c r="DI332" s="15"/>
      <c r="DJ332" s="15"/>
      <c r="DK332" s="15"/>
      <c r="DL332" s="15"/>
      <c r="DM332" s="15"/>
      <c r="DN332" s="15"/>
      <c r="DO332" s="15"/>
      <c r="DR332" s="15"/>
      <c r="DS332" s="15"/>
      <c r="DT332" s="15"/>
      <c r="DU332" s="15"/>
      <c r="DV332" s="15"/>
      <c r="DW332" s="15"/>
      <c r="DX332" s="15"/>
      <c r="DY332" s="15"/>
      <c r="EB332" s="15"/>
      <c r="EC332" s="15"/>
      <c r="ED332" s="15"/>
      <c r="EE332" s="15"/>
      <c r="EF332" s="15"/>
      <c r="EG332" s="15"/>
      <c r="EH332" s="15"/>
      <c r="EI332" s="15"/>
      <c r="EL332" s="15"/>
      <c r="EM332" s="15"/>
      <c r="EN332" s="15"/>
      <c r="EO332" s="15"/>
      <c r="EP332" s="15"/>
      <c r="EQ332" s="15"/>
      <c r="ER332" s="15"/>
      <c r="ES332" s="15"/>
      <c r="EV332" s="15"/>
      <c r="EW332" s="15"/>
      <c r="EX332" s="15"/>
      <c r="EY332" s="15"/>
      <c r="EZ332" s="15"/>
      <c r="FA332" s="15"/>
      <c r="FB332" s="15"/>
      <c r="FC332" s="15"/>
      <c r="FF332" s="15"/>
      <c r="FG332" s="15"/>
      <c r="FH332" s="15"/>
      <c r="FI332" s="15"/>
      <c r="FJ332" s="15"/>
      <c r="FK332" s="15"/>
      <c r="FL332" s="15"/>
      <c r="FM332" s="15"/>
      <c r="FP332" s="15"/>
      <c r="FQ332" s="15"/>
      <c r="FR332" s="15"/>
      <c r="FS332" s="15"/>
      <c r="FT332" s="15"/>
      <c r="FU332" s="15"/>
      <c r="FV332" s="15"/>
      <c r="FW332" s="15"/>
      <c r="FZ332" s="15"/>
      <c r="GA332" s="15"/>
      <c r="GB332" s="15"/>
      <c r="GC332" s="15"/>
      <c r="GD332" s="15"/>
      <c r="GE332" s="15"/>
      <c r="GF332" s="15"/>
      <c r="GG332" s="15"/>
      <c r="GJ332" s="15"/>
      <c r="GK332" s="15"/>
      <c r="GL332" s="15"/>
      <c r="GM332" s="15"/>
      <c r="GN332" s="15"/>
      <c r="GO332" s="15"/>
      <c r="GP332" s="15"/>
      <c r="GQ332" s="15"/>
      <c r="GT332" s="15"/>
      <c r="GU332" s="15"/>
      <c r="GV332" s="15"/>
      <c r="GW332" s="15"/>
      <c r="GX332" s="15"/>
      <c r="GY332" s="15"/>
      <c r="GZ332" s="15"/>
      <c r="HA332" s="15"/>
      <c r="HD332" s="15"/>
      <c r="HE332" s="15"/>
      <c r="HF332" s="15"/>
      <c r="HG332" s="15"/>
      <c r="HH332" s="15"/>
      <c r="HI332" s="15"/>
      <c r="HJ332" s="15"/>
      <c r="HK332" s="15"/>
      <c r="HN332" s="15"/>
      <c r="HO332" s="15"/>
      <c r="HP332" s="15"/>
      <c r="HQ332" s="15"/>
      <c r="HR332" s="15"/>
      <c r="HS332" s="15"/>
      <c r="HT332" s="15"/>
      <c r="HU332" s="15"/>
      <c r="HX332" s="15"/>
      <c r="HY332" s="15"/>
      <c r="HZ332" s="15"/>
      <c r="IA332" s="15"/>
      <c r="IB332" s="15"/>
      <c r="IC332" s="15"/>
      <c r="ID332" s="15"/>
      <c r="IE332" s="15"/>
      <c r="IH332" s="15"/>
      <c r="II332" s="15"/>
      <c r="IJ332" s="15"/>
      <c r="IK332" s="15"/>
      <c r="IL332" s="15"/>
      <c r="IM332" s="15"/>
      <c r="IN332" s="15"/>
      <c r="IO332" s="15"/>
      <c r="IR332" s="15"/>
      <c r="IS332" s="15"/>
      <c r="IT332" s="15"/>
      <c r="IU332" s="15"/>
      <c r="IV332" s="15"/>
      <c r="IW332" s="15"/>
      <c r="IX332" s="15"/>
      <c r="IY332" s="15"/>
      <c r="JB332" s="15"/>
      <c r="JC332" s="15"/>
      <c r="JD332" s="15"/>
      <c r="JE332" s="15"/>
      <c r="JF332" s="15"/>
      <c r="JG332" s="15"/>
      <c r="JH332" s="15"/>
      <c r="JI332" s="15"/>
      <c r="JL332" s="15"/>
      <c r="JM332" s="15"/>
      <c r="JN332" s="15"/>
      <c r="JO332" s="15"/>
      <c r="JP332" s="15"/>
      <c r="JQ332" s="15"/>
      <c r="JR332" s="15"/>
      <c r="JS332" s="15"/>
      <c r="JV332" s="15"/>
      <c r="JW332" s="15"/>
      <c r="JX332" s="15"/>
      <c r="JY332" s="15"/>
      <c r="JZ332" s="15"/>
      <c r="KA332" s="15"/>
      <c r="KB332" s="15"/>
      <c r="KC332" s="15"/>
      <c r="KF332" s="15"/>
      <c r="KG332" s="15"/>
      <c r="KH332" s="15"/>
      <c r="KI332" s="15"/>
      <c r="KJ332" s="15"/>
      <c r="KK332" s="15"/>
      <c r="KL332" s="15"/>
      <c r="KM332" s="15"/>
      <c r="KP332" s="15"/>
      <c r="KQ332" s="15"/>
      <c r="KR332" s="15"/>
      <c r="KS332" s="15"/>
      <c r="KT332" s="15"/>
      <c r="KU332" s="15"/>
      <c r="KV332" s="15"/>
      <c r="KW332" s="15"/>
      <c r="KZ332" s="15"/>
      <c r="LA332" s="15"/>
    </row>
    <row r="333" spans="4:313" x14ac:dyDescent="0.25">
      <c r="D333" s="15"/>
      <c r="E333" s="15"/>
      <c r="F333" s="15"/>
      <c r="G333" s="15"/>
      <c r="H333" s="15"/>
      <c r="I333" s="15"/>
      <c r="L333" s="15"/>
      <c r="M333" s="15"/>
      <c r="N333" s="15"/>
      <c r="O333" s="15"/>
      <c r="P333" s="15"/>
      <c r="Q333" s="15"/>
      <c r="R333" s="15"/>
      <c r="S333" s="15"/>
      <c r="V333" s="15"/>
      <c r="W333" s="15"/>
      <c r="X333" s="15"/>
      <c r="Y333" s="15"/>
      <c r="Z333" s="15"/>
      <c r="AA333" s="15"/>
      <c r="AB333" s="15"/>
      <c r="AC333" s="15"/>
      <c r="AF333" s="15"/>
      <c r="AG333" s="15"/>
      <c r="AH333" s="15"/>
      <c r="AI333" s="15"/>
      <c r="AJ333" s="15"/>
      <c r="AK333" s="15"/>
      <c r="AL333" s="15"/>
      <c r="AM333" s="15"/>
      <c r="AP333" s="15"/>
      <c r="AQ333" s="15"/>
      <c r="AR333" s="15"/>
      <c r="AS333" s="15"/>
      <c r="AT333" s="15"/>
      <c r="AU333" s="15"/>
      <c r="AV333" s="15"/>
      <c r="AW333" s="15"/>
      <c r="AZ333" s="15"/>
      <c r="BA333" s="15"/>
      <c r="BB333" s="15"/>
      <c r="BC333" s="15"/>
      <c r="BD333" s="15"/>
      <c r="BE333" s="15"/>
      <c r="BF333" s="15"/>
      <c r="BG333" s="15"/>
      <c r="BJ333" s="15"/>
      <c r="BK333" s="15"/>
      <c r="BL333" s="15"/>
      <c r="BM333" s="15"/>
      <c r="BN333" s="15"/>
      <c r="BO333" s="15"/>
      <c r="BP333" s="15"/>
      <c r="BQ333" s="15"/>
      <c r="BT333" s="15"/>
      <c r="BU333" s="15"/>
      <c r="BV333" s="15"/>
      <c r="BW333" s="15"/>
      <c r="BX333" s="15"/>
      <c r="BY333" s="15"/>
      <c r="BZ333" s="15"/>
      <c r="CA333" s="15"/>
      <c r="CD333" s="15"/>
      <c r="CE333" s="15"/>
      <c r="CF333" s="15"/>
      <c r="CG333" s="15"/>
      <c r="CH333" s="15"/>
      <c r="CI333" s="15"/>
      <c r="CJ333" s="15"/>
      <c r="CK333" s="15"/>
      <c r="CN333" s="15"/>
      <c r="CO333" s="15"/>
      <c r="CP333" s="15"/>
      <c r="CQ333" s="15"/>
      <c r="CR333" s="15"/>
      <c r="CS333" s="15"/>
      <c r="CT333" s="15"/>
      <c r="CU333" s="15"/>
      <c r="CX333" s="15"/>
      <c r="CY333" s="15"/>
      <c r="CZ333" s="15"/>
      <c r="DA333" s="15"/>
      <c r="DB333" s="15"/>
      <c r="DC333" s="15"/>
      <c r="DD333" s="15"/>
      <c r="DE333" s="15"/>
      <c r="DH333" s="15"/>
      <c r="DI333" s="15"/>
      <c r="DJ333" s="15"/>
      <c r="DK333" s="15"/>
      <c r="DL333" s="15"/>
      <c r="DM333" s="15"/>
      <c r="DN333" s="15"/>
      <c r="DO333" s="15"/>
      <c r="DR333" s="15"/>
      <c r="DS333" s="15"/>
      <c r="DT333" s="15"/>
      <c r="DU333" s="15"/>
      <c r="DV333" s="15"/>
      <c r="DW333" s="15"/>
      <c r="DX333" s="15"/>
      <c r="DY333" s="15"/>
      <c r="EB333" s="15"/>
      <c r="EC333" s="15"/>
      <c r="ED333" s="15"/>
      <c r="EE333" s="15"/>
      <c r="EF333" s="15"/>
      <c r="EG333" s="15"/>
      <c r="EH333" s="15"/>
      <c r="EI333" s="15"/>
      <c r="EL333" s="15"/>
      <c r="EM333" s="15"/>
      <c r="EN333" s="15"/>
      <c r="EO333" s="15"/>
      <c r="EP333" s="15"/>
      <c r="EQ333" s="15"/>
      <c r="ER333" s="15"/>
      <c r="ES333" s="15"/>
      <c r="EV333" s="15"/>
      <c r="EW333" s="15"/>
      <c r="EX333" s="15"/>
      <c r="EY333" s="15"/>
      <c r="EZ333" s="15"/>
      <c r="FA333" s="15"/>
      <c r="FB333" s="15"/>
      <c r="FC333" s="15"/>
      <c r="FF333" s="15"/>
      <c r="FG333" s="15"/>
      <c r="FH333" s="15"/>
      <c r="FI333" s="15"/>
      <c r="FJ333" s="15"/>
      <c r="FK333" s="15"/>
      <c r="FL333" s="15"/>
      <c r="FM333" s="15"/>
      <c r="FP333" s="15"/>
      <c r="FQ333" s="15"/>
      <c r="FR333" s="15"/>
      <c r="FS333" s="15"/>
      <c r="FT333" s="15"/>
      <c r="FU333" s="15"/>
      <c r="FV333" s="15"/>
      <c r="FW333" s="15"/>
      <c r="FZ333" s="15"/>
      <c r="GA333" s="15"/>
      <c r="GB333" s="15"/>
      <c r="GC333" s="15"/>
      <c r="GD333" s="15"/>
      <c r="GE333" s="15"/>
      <c r="GF333" s="15"/>
      <c r="GG333" s="15"/>
      <c r="GJ333" s="15"/>
      <c r="GK333" s="15"/>
      <c r="GL333" s="15"/>
      <c r="GM333" s="15"/>
      <c r="GN333" s="15"/>
      <c r="GO333" s="15"/>
      <c r="GP333" s="15"/>
      <c r="GQ333" s="15"/>
      <c r="GT333" s="15"/>
      <c r="GU333" s="15"/>
      <c r="GV333" s="15"/>
      <c r="GW333" s="15"/>
      <c r="GX333" s="15"/>
      <c r="GY333" s="15"/>
      <c r="GZ333" s="15"/>
      <c r="HA333" s="15"/>
      <c r="HD333" s="15"/>
      <c r="HE333" s="15"/>
      <c r="HF333" s="15"/>
      <c r="HG333" s="15"/>
      <c r="HH333" s="15"/>
      <c r="HI333" s="15"/>
      <c r="HJ333" s="15"/>
      <c r="HK333" s="15"/>
      <c r="HN333" s="15"/>
      <c r="HO333" s="15"/>
      <c r="HP333" s="15"/>
      <c r="HQ333" s="15"/>
      <c r="HR333" s="15"/>
      <c r="HS333" s="15"/>
      <c r="HT333" s="15"/>
      <c r="HU333" s="15"/>
      <c r="HX333" s="15"/>
      <c r="HY333" s="15"/>
      <c r="HZ333" s="15"/>
      <c r="IA333" s="15"/>
      <c r="IB333" s="15"/>
      <c r="IC333" s="15"/>
      <c r="ID333" s="15"/>
      <c r="IE333" s="15"/>
      <c r="IH333" s="15"/>
      <c r="II333" s="15"/>
      <c r="IJ333" s="15"/>
      <c r="IK333" s="15"/>
      <c r="IL333" s="15"/>
      <c r="IM333" s="15"/>
      <c r="IN333" s="15"/>
      <c r="IO333" s="15"/>
      <c r="IR333" s="15"/>
      <c r="IS333" s="15"/>
      <c r="IT333" s="15"/>
      <c r="IU333" s="15"/>
      <c r="IV333" s="15"/>
      <c r="IW333" s="15"/>
      <c r="IX333" s="15"/>
      <c r="IY333" s="15"/>
      <c r="JB333" s="15"/>
      <c r="JC333" s="15"/>
      <c r="JD333" s="15"/>
      <c r="JE333" s="15"/>
      <c r="JF333" s="15"/>
      <c r="JG333" s="15"/>
      <c r="JH333" s="15"/>
      <c r="JI333" s="15"/>
      <c r="JL333" s="15"/>
      <c r="JM333" s="15"/>
      <c r="JN333" s="15"/>
      <c r="JO333" s="15"/>
      <c r="JP333" s="15"/>
      <c r="JQ333" s="15"/>
      <c r="JR333" s="15"/>
      <c r="JS333" s="15"/>
      <c r="JV333" s="15"/>
      <c r="JW333" s="15"/>
      <c r="JX333" s="15"/>
      <c r="JY333" s="15"/>
      <c r="JZ333" s="15"/>
      <c r="KA333" s="15"/>
      <c r="KB333" s="15"/>
      <c r="KC333" s="15"/>
      <c r="KF333" s="15"/>
      <c r="KG333" s="15"/>
      <c r="KH333" s="15"/>
      <c r="KI333" s="15"/>
      <c r="KJ333" s="15"/>
      <c r="KK333" s="15"/>
      <c r="KL333" s="15"/>
      <c r="KM333" s="15"/>
      <c r="KP333" s="15"/>
      <c r="KQ333" s="15"/>
      <c r="KR333" s="15"/>
      <c r="KS333" s="15"/>
      <c r="KT333" s="15"/>
      <c r="KU333" s="15"/>
      <c r="KV333" s="15"/>
      <c r="KW333" s="15"/>
      <c r="KZ333" s="15"/>
      <c r="LA333" s="15"/>
    </row>
    <row r="334" spans="4:313" x14ac:dyDescent="0.25">
      <c r="D334" s="15"/>
      <c r="E334" s="15"/>
      <c r="F334" s="15"/>
      <c r="G334" s="15"/>
      <c r="H334" s="15"/>
      <c r="I334" s="15"/>
      <c r="L334" s="15"/>
      <c r="M334" s="15"/>
      <c r="N334" s="15"/>
      <c r="O334" s="15"/>
      <c r="P334" s="15"/>
      <c r="Q334" s="15"/>
      <c r="R334" s="15"/>
      <c r="S334" s="15"/>
      <c r="V334" s="15"/>
      <c r="W334" s="15"/>
      <c r="X334" s="15"/>
      <c r="Y334" s="15"/>
      <c r="Z334" s="15"/>
      <c r="AA334" s="15"/>
      <c r="AB334" s="15"/>
      <c r="AC334" s="15"/>
      <c r="AF334" s="15"/>
      <c r="AG334" s="15"/>
      <c r="AH334" s="15"/>
      <c r="AI334" s="15"/>
      <c r="AJ334" s="15"/>
      <c r="AK334" s="15"/>
      <c r="AL334" s="15"/>
      <c r="AM334" s="15"/>
      <c r="AP334" s="15"/>
      <c r="AQ334" s="15"/>
      <c r="AR334" s="15"/>
      <c r="AS334" s="15"/>
      <c r="AT334" s="15"/>
      <c r="AU334" s="15"/>
      <c r="AV334" s="15"/>
      <c r="AW334" s="15"/>
      <c r="AZ334" s="15"/>
      <c r="BA334" s="15"/>
      <c r="BB334" s="15"/>
      <c r="BC334" s="15"/>
      <c r="BD334" s="15"/>
      <c r="BE334" s="15"/>
      <c r="BF334" s="15"/>
      <c r="BG334" s="15"/>
      <c r="BJ334" s="15"/>
      <c r="BK334" s="15"/>
      <c r="BL334" s="15"/>
      <c r="BM334" s="15"/>
      <c r="BN334" s="15"/>
      <c r="BO334" s="15"/>
      <c r="BP334" s="15"/>
      <c r="BQ334" s="15"/>
      <c r="BT334" s="15"/>
      <c r="BU334" s="15"/>
      <c r="BV334" s="15"/>
      <c r="BW334" s="15"/>
      <c r="BX334" s="15"/>
      <c r="BY334" s="15"/>
      <c r="BZ334" s="15"/>
      <c r="CA334" s="15"/>
      <c r="CD334" s="15"/>
      <c r="CE334" s="15"/>
      <c r="CF334" s="15"/>
      <c r="CG334" s="15"/>
      <c r="CH334" s="15"/>
      <c r="CI334" s="15"/>
      <c r="CJ334" s="15"/>
      <c r="CK334" s="15"/>
      <c r="CN334" s="15"/>
      <c r="CO334" s="15"/>
      <c r="CP334" s="15"/>
      <c r="CQ334" s="15"/>
      <c r="CR334" s="15"/>
      <c r="CS334" s="15"/>
      <c r="CT334" s="15"/>
      <c r="CU334" s="15"/>
      <c r="CX334" s="15"/>
      <c r="CY334" s="15"/>
      <c r="CZ334" s="15"/>
      <c r="DA334" s="15"/>
      <c r="DB334" s="15"/>
      <c r="DC334" s="15"/>
      <c r="DD334" s="15"/>
      <c r="DE334" s="15"/>
      <c r="DH334" s="15"/>
      <c r="DI334" s="15"/>
      <c r="DJ334" s="15"/>
      <c r="DK334" s="15"/>
      <c r="DL334" s="15"/>
      <c r="DM334" s="15"/>
      <c r="DN334" s="15"/>
      <c r="DO334" s="15"/>
      <c r="DR334" s="15"/>
      <c r="DS334" s="15"/>
      <c r="DT334" s="15"/>
      <c r="DU334" s="15"/>
      <c r="DV334" s="15"/>
      <c r="DW334" s="15"/>
      <c r="DX334" s="15"/>
      <c r="DY334" s="15"/>
      <c r="EB334" s="15"/>
      <c r="EC334" s="15"/>
      <c r="ED334" s="15"/>
      <c r="EE334" s="15"/>
      <c r="EF334" s="15"/>
      <c r="EG334" s="15"/>
      <c r="EH334" s="15"/>
      <c r="EI334" s="15"/>
      <c r="EL334" s="15"/>
      <c r="EM334" s="15"/>
      <c r="EN334" s="15"/>
      <c r="EO334" s="15"/>
      <c r="EP334" s="15"/>
      <c r="EQ334" s="15"/>
      <c r="ER334" s="15"/>
      <c r="ES334" s="15"/>
      <c r="EV334" s="15"/>
      <c r="EW334" s="15"/>
      <c r="EX334" s="15"/>
      <c r="EY334" s="15"/>
      <c r="EZ334" s="15"/>
      <c r="FA334" s="15"/>
      <c r="FB334" s="15"/>
      <c r="FC334" s="15"/>
      <c r="FF334" s="15"/>
      <c r="FG334" s="15"/>
      <c r="FH334" s="15"/>
      <c r="FI334" s="15"/>
      <c r="FJ334" s="15"/>
      <c r="FK334" s="15"/>
      <c r="FL334" s="15"/>
      <c r="FM334" s="15"/>
      <c r="FP334" s="15"/>
      <c r="FQ334" s="15"/>
      <c r="FR334" s="15"/>
      <c r="FS334" s="15"/>
      <c r="FT334" s="15"/>
      <c r="FU334" s="15"/>
      <c r="FV334" s="15"/>
      <c r="FW334" s="15"/>
      <c r="FZ334" s="15"/>
      <c r="GA334" s="15"/>
      <c r="GB334" s="15"/>
      <c r="GC334" s="15"/>
      <c r="GD334" s="15"/>
      <c r="GE334" s="15"/>
      <c r="GF334" s="15"/>
      <c r="GG334" s="15"/>
      <c r="GJ334" s="15"/>
      <c r="GK334" s="15"/>
      <c r="GL334" s="15"/>
      <c r="GM334" s="15"/>
      <c r="GN334" s="15"/>
      <c r="GO334" s="15"/>
      <c r="GP334" s="15"/>
      <c r="GQ334" s="15"/>
      <c r="GT334" s="15"/>
      <c r="GU334" s="15"/>
      <c r="GV334" s="15"/>
      <c r="GW334" s="15"/>
      <c r="GX334" s="15"/>
      <c r="GY334" s="15"/>
      <c r="GZ334" s="15"/>
      <c r="HA334" s="15"/>
      <c r="HD334" s="15"/>
      <c r="HE334" s="15"/>
      <c r="HF334" s="15"/>
      <c r="HG334" s="15"/>
      <c r="HH334" s="15"/>
      <c r="HI334" s="15"/>
      <c r="HJ334" s="15"/>
      <c r="HK334" s="15"/>
      <c r="HN334" s="15"/>
      <c r="HO334" s="15"/>
      <c r="HP334" s="15"/>
      <c r="HQ334" s="15"/>
      <c r="HR334" s="15"/>
      <c r="HS334" s="15"/>
      <c r="HT334" s="15"/>
      <c r="HU334" s="15"/>
      <c r="HX334" s="15"/>
      <c r="HY334" s="15"/>
      <c r="HZ334" s="15"/>
      <c r="IA334" s="15"/>
      <c r="IB334" s="15"/>
      <c r="IC334" s="15"/>
      <c r="ID334" s="15"/>
      <c r="IE334" s="15"/>
      <c r="IH334" s="15"/>
      <c r="II334" s="15"/>
      <c r="IJ334" s="15"/>
      <c r="IK334" s="15"/>
      <c r="IL334" s="15"/>
      <c r="IM334" s="15"/>
      <c r="IN334" s="15"/>
      <c r="IO334" s="15"/>
      <c r="IR334" s="15"/>
      <c r="IS334" s="15"/>
      <c r="IT334" s="15"/>
      <c r="IU334" s="15"/>
      <c r="IV334" s="15"/>
      <c r="IW334" s="15"/>
      <c r="IX334" s="15"/>
      <c r="IY334" s="15"/>
      <c r="JB334" s="15"/>
      <c r="JC334" s="15"/>
      <c r="JD334" s="15"/>
      <c r="JE334" s="15"/>
      <c r="JF334" s="15"/>
      <c r="JG334" s="15"/>
      <c r="JH334" s="15"/>
      <c r="JI334" s="15"/>
      <c r="JL334" s="15"/>
      <c r="JM334" s="15"/>
      <c r="JN334" s="15"/>
      <c r="JO334" s="15"/>
      <c r="JP334" s="15"/>
      <c r="JQ334" s="15"/>
      <c r="JR334" s="15"/>
      <c r="JS334" s="15"/>
      <c r="JV334" s="15"/>
      <c r="JW334" s="15"/>
      <c r="JX334" s="15"/>
      <c r="JY334" s="15"/>
      <c r="JZ334" s="15"/>
      <c r="KA334" s="15"/>
      <c r="KB334" s="15"/>
      <c r="KC334" s="15"/>
      <c r="KF334" s="15"/>
      <c r="KG334" s="15"/>
      <c r="KH334" s="15"/>
      <c r="KI334" s="15"/>
      <c r="KJ334" s="15"/>
      <c r="KK334" s="15"/>
      <c r="KL334" s="15"/>
      <c r="KM334" s="15"/>
      <c r="KP334" s="15"/>
      <c r="KQ334" s="15"/>
      <c r="KR334" s="15"/>
      <c r="KS334" s="15"/>
      <c r="KT334" s="15"/>
      <c r="KU334" s="15"/>
      <c r="KV334" s="15"/>
      <c r="KW334" s="15"/>
      <c r="KZ334" s="15"/>
      <c r="LA334" s="15"/>
    </row>
    <row r="335" spans="4:313" x14ac:dyDescent="0.25">
      <c r="D335" s="15"/>
      <c r="E335" s="15"/>
      <c r="F335" s="15"/>
      <c r="G335" s="15"/>
      <c r="H335" s="15"/>
      <c r="I335" s="15"/>
      <c r="L335" s="15"/>
      <c r="M335" s="15"/>
      <c r="N335" s="15"/>
      <c r="O335" s="15"/>
      <c r="P335" s="15"/>
      <c r="Q335" s="15"/>
      <c r="R335" s="15"/>
      <c r="S335" s="15"/>
      <c r="V335" s="15"/>
      <c r="W335" s="15"/>
      <c r="X335" s="15"/>
      <c r="Y335" s="15"/>
      <c r="Z335" s="15"/>
      <c r="AA335" s="15"/>
      <c r="AB335" s="15"/>
      <c r="AC335" s="15"/>
      <c r="AF335" s="15"/>
      <c r="AG335" s="15"/>
      <c r="AH335" s="15"/>
      <c r="AI335" s="15"/>
      <c r="AJ335" s="15"/>
      <c r="AK335" s="15"/>
      <c r="AL335" s="15"/>
      <c r="AM335" s="15"/>
      <c r="AP335" s="15"/>
      <c r="AQ335" s="15"/>
      <c r="AR335" s="15"/>
      <c r="AS335" s="15"/>
      <c r="AT335" s="15"/>
      <c r="AU335" s="15"/>
      <c r="AV335" s="15"/>
      <c r="AW335" s="15"/>
      <c r="AZ335" s="15"/>
      <c r="BA335" s="15"/>
      <c r="BB335" s="15"/>
      <c r="BC335" s="15"/>
      <c r="BD335" s="15"/>
      <c r="BE335" s="15"/>
      <c r="BF335" s="15"/>
      <c r="BG335" s="15"/>
      <c r="BJ335" s="15"/>
      <c r="BK335" s="15"/>
      <c r="BL335" s="15"/>
      <c r="BM335" s="15"/>
      <c r="BN335" s="15"/>
      <c r="BO335" s="15"/>
      <c r="BP335" s="15"/>
      <c r="BQ335" s="15"/>
      <c r="BT335" s="15"/>
      <c r="BU335" s="15"/>
      <c r="BV335" s="15"/>
      <c r="BW335" s="15"/>
      <c r="BX335" s="15"/>
      <c r="BY335" s="15"/>
      <c r="BZ335" s="15"/>
      <c r="CA335" s="15"/>
      <c r="CD335" s="15"/>
      <c r="CE335" s="15"/>
      <c r="CF335" s="15"/>
      <c r="CG335" s="15"/>
      <c r="CH335" s="15"/>
      <c r="CI335" s="15"/>
      <c r="CJ335" s="15"/>
      <c r="CK335" s="15"/>
      <c r="CN335" s="15"/>
      <c r="CO335" s="15"/>
      <c r="CP335" s="15"/>
      <c r="CQ335" s="15"/>
      <c r="CR335" s="15"/>
      <c r="CS335" s="15"/>
      <c r="CT335" s="15"/>
      <c r="CU335" s="15"/>
      <c r="CX335" s="15"/>
      <c r="CY335" s="15"/>
      <c r="CZ335" s="15"/>
      <c r="DA335" s="15"/>
      <c r="DB335" s="15"/>
      <c r="DC335" s="15"/>
      <c r="DD335" s="15"/>
      <c r="DE335" s="15"/>
      <c r="DH335" s="15"/>
      <c r="DI335" s="15"/>
      <c r="DJ335" s="15"/>
      <c r="DK335" s="15"/>
      <c r="DL335" s="15"/>
      <c r="DM335" s="15"/>
      <c r="DN335" s="15"/>
      <c r="DO335" s="15"/>
      <c r="DR335" s="15"/>
      <c r="DS335" s="15"/>
      <c r="DT335" s="15"/>
      <c r="DU335" s="15"/>
      <c r="DV335" s="15"/>
      <c r="DW335" s="15"/>
      <c r="DX335" s="15"/>
      <c r="DY335" s="15"/>
      <c r="EB335" s="15"/>
      <c r="EC335" s="15"/>
      <c r="ED335" s="15"/>
      <c r="EE335" s="15"/>
      <c r="EF335" s="15"/>
      <c r="EG335" s="15"/>
      <c r="EH335" s="15"/>
      <c r="EI335" s="15"/>
      <c r="EL335" s="15"/>
      <c r="EM335" s="15"/>
      <c r="EN335" s="15"/>
      <c r="EO335" s="15"/>
      <c r="EP335" s="15"/>
      <c r="EQ335" s="15"/>
      <c r="ER335" s="15"/>
      <c r="ES335" s="15"/>
      <c r="EV335" s="15"/>
      <c r="EW335" s="15"/>
      <c r="EX335" s="15"/>
      <c r="EY335" s="15"/>
      <c r="EZ335" s="15"/>
      <c r="FA335" s="15"/>
      <c r="FB335" s="15"/>
      <c r="FC335" s="15"/>
      <c r="FF335" s="15"/>
      <c r="FG335" s="15"/>
      <c r="FH335" s="15"/>
      <c r="FI335" s="15"/>
      <c r="FJ335" s="15"/>
      <c r="FK335" s="15"/>
      <c r="FL335" s="15"/>
      <c r="FM335" s="15"/>
      <c r="FP335" s="15"/>
      <c r="FQ335" s="15"/>
      <c r="FR335" s="15"/>
      <c r="FS335" s="15"/>
      <c r="FT335" s="15"/>
      <c r="FU335" s="15"/>
      <c r="FV335" s="15"/>
      <c r="FW335" s="15"/>
      <c r="FZ335" s="15"/>
      <c r="GA335" s="15"/>
      <c r="GB335" s="15"/>
      <c r="GC335" s="15"/>
      <c r="GD335" s="15"/>
      <c r="GE335" s="15"/>
      <c r="GF335" s="15"/>
      <c r="GG335" s="15"/>
      <c r="GJ335" s="15"/>
      <c r="GK335" s="15"/>
      <c r="GL335" s="15"/>
      <c r="GM335" s="15"/>
      <c r="GN335" s="15"/>
      <c r="GO335" s="15"/>
      <c r="GP335" s="15"/>
      <c r="GQ335" s="15"/>
      <c r="GT335" s="15"/>
      <c r="GU335" s="15"/>
      <c r="GV335" s="15"/>
      <c r="GW335" s="15"/>
      <c r="GX335" s="15"/>
      <c r="GY335" s="15"/>
      <c r="GZ335" s="15"/>
      <c r="HA335" s="15"/>
      <c r="HD335" s="15"/>
      <c r="HE335" s="15"/>
      <c r="HF335" s="15"/>
      <c r="HG335" s="15"/>
      <c r="HH335" s="15"/>
      <c r="HI335" s="15"/>
      <c r="HJ335" s="15"/>
      <c r="HK335" s="15"/>
      <c r="HN335" s="15"/>
      <c r="HO335" s="15"/>
      <c r="HP335" s="15"/>
      <c r="HQ335" s="15"/>
      <c r="HR335" s="15"/>
      <c r="HS335" s="15"/>
      <c r="HT335" s="15"/>
      <c r="HU335" s="15"/>
      <c r="HX335" s="15"/>
      <c r="HY335" s="15"/>
      <c r="HZ335" s="15"/>
      <c r="IA335" s="15"/>
      <c r="IB335" s="15"/>
      <c r="IC335" s="15"/>
      <c r="ID335" s="15"/>
      <c r="IE335" s="15"/>
      <c r="IH335" s="15"/>
      <c r="II335" s="15"/>
      <c r="IJ335" s="15"/>
      <c r="IK335" s="15"/>
      <c r="IL335" s="15"/>
      <c r="IM335" s="15"/>
      <c r="IN335" s="15"/>
      <c r="IO335" s="15"/>
      <c r="IR335" s="15"/>
      <c r="IS335" s="15"/>
      <c r="IT335" s="15"/>
      <c r="IU335" s="15"/>
      <c r="IV335" s="15"/>
      <c r="IW335" s="15"/>
      <c r="IX335" s="15"/>
      <c r="IY335" s="15"/>
      <c r="JB335" s="15"/>
      <c r="JC335" s="15"/>
      <c r="JD335" s="15"/>
      <c r="JE335" s="15"/>
      <c r="JF335" s="15"/>
      <c r="JG335" s="15"/>
      <c r="JH335" s="15"/>
      <c r="JI335" s="15"/>
      <c r="JL335" s="15"/>
      <c r="JM335" s="15"/>
      <c r="JN335" s="15"/>
      <c r="JO335" s="15"/>
      <c r="JP335" s="15"/>
      <c r="JQ335" s="15"/>
      <c r="JR335" s="15"/>
      <c r="JS335" s="15"/>
      <c r="JV335" s="15"/>
      <c r="JW335" s="15"/>
      <c r="JX335" s="15"/>
      <c r="JY335" s="15"/>
      <c r="JZ335" s="15"/>
      <c r="KA335" s="15"/>
      <c r="KB335" s="15"/>
      <c r="KC335" s="15"/>
      <c r="KF335" s="15"/>
      <c r="KG335" s="15"/>
      <c r="KH335" s="15"/>
      <c r="KI335" s="15"/>
      <c r="KJ335" s="15"/>
      <c r="KK335" s="15"/>
      <c r="KL335" s="15"/>
      <c r="KM335" s="15"/>
      <c r="KP335" s="15"/>
      <c r="KQ335" s="15"/>
      <c r="KR335" s="15"/>
      <c r="KS335" s="15"/>
      <c r="KT335" s="15"/>
      <c r="KU335" s="15"/>
      <c r="KV335" s="15"/>
      <c r="KW335" s="15"/>
      <c r="KZ335" s="15"/>
      <c r="LA335" s="15"/>
    </row>
    <row r="336" spans="4:313" x14ac:dyDescent="0.25">
      <c r="D336" s="15"/>
      <c r="E336" s="15"/>
      <c r="F336" s="15"/>
      <c r="G336" s="15"/>
      <c r="H336" s="15"/>
      <c r="I336" s="15"/>
      <c r="L336" s="15"/>
      <c r="M336" s="15"/>
      <c r="N336" s="15"/>
      <c r="O336" s="15"/>
      <c r="P336" s="15"/>
      <c r="Q336" s="15"/>
      <c r="R336" s="15"/>
      <c r="S336" s="15"/>
      <c r="V336" s="15"/>
      <c r="W336" s="15"/>
      <c r="X336" s="15"/>
      <c r="Y336" s="15"/>
      <c r="Z336" s="15"/>
      <c r="AA336" s="15"/>
      <c r="AB336" s="15"/>
      <c r="AC336" s="15"/>
      <c r="AF336" s="15"/>
      <c r="AG336" s="15"/>
      <c r="AH336" s="15"/>
      <c r="AI336" s="15"/>
      <c r="AJ336" s="15"/>
      <c r="AK336" s="15"/>
      <c r="AL336" s="15"/>
      <c r="AM336" s="15"/>
      <c r="AP336" s="15"/>
      <c r="AQ336" s="15"/>
      <c r="AR336" s="15"/>
      <c r="AS336" s="15"/>
      <c r="AT336" s="15"/>
      <c r="AU336" s="15"/>
      <c r="AV336" s="15"/>
      <c r="AW336" s="15"/>
      <c r="AZ336" s="15"/>
      <c r="BA336" s="15"/>
      <c r="BB336" s="15"/>
      <c r="BC336" s="15"/>
      <c r="BD336" s="15"/>
      <c r="BE336" s="15"/>
      <c r="BF336" s="15"/>
      <c r="BG336" s="15"/>
      <c r="BJ336" s="15"/>
      <c r="BK336" s="15"/>
      <c r="BL336" s="15"/>
      <c r="BM336" s="15"/>
      <c r="BN336" s="15"/>
      <c r="BO336" s="15"/>
      <c r="BP336" s="15"/>
      <c r="BQ336" s="15"/>
      <c r="BT336" s="15"/>
      <c r="BU336" s="15"/>
      <c r="BV336" s="15"/>
      <c r="BW336" s="15"/>
      <c r="BX336" s="15"/>
      <c r="BY336" s="15"/>
      <c r="BZ336" s="15"/>
      <c r="CA336" s="15"/>
      <c r="CD336" s="15"/>
      <c r="CE336" s="15"/>
      <c r="CF336" s="15"/>
      <c r="CG336" s="15"/>
      <c r="CH336" s="15"/>
      <c r="CI336" s="15"/>
      <c r="CJ336" s="15"/>
      <c r="CK336" s="15"/>
      <c r="CN336" s="15"/>
      <c r="CO336" s="15"/>
      <c r="CP336" s="15"/>
      <c r="CQ336" s="15"/>
      <c r="CR336" s="15"/>
      <c r="CS336" s="15"/>
      <c r="CT336" s="15"/>
      <c r="CU336" s="15"/>
      <c r="CX336" s="15"/>
      <c r="CY336" s="15"/>
      <c r="CZ336" s="15"/>
      <c r="DA336" s="15"/>
      <c r="DB336" s="15"/>
      <c r="DC336" s="15"/>
      <c r="DD336" s="15"/>
      <c r="DE336" s="15"/>
      <c r="DH336" s="15"/>
      <c r="DI336" s="15"/>
      <c r="DJ336" s="15"/>
      <c r="DK336" s="15"/>
      <c r="DL336" s="15"/>
      <c r="DM336" s="15"/>
      <c r="DN336" s="15"/>
      <c r="DO336" s="15"/>
      <c r="DR336" s="15"/>
      <c r="DS336" s="15"/>
      <c r="DT336" s="15"/>
      <c r="DU336" s="15"/>
      <c r="DV336" s="15"/>
      <c r="DW336" s="15"/>
      <c r="DX336" s="15"/>
      <c r="DY336" s="15"/>
      <c r="EB336" s="15"/>
      <c r="EC336" s="15"/>
      <c r="ED336" s="15"/>
      <c r="EE336" s="15"/>
      <c r="EF336" s="15"/>
      <c r="EG336" s="15"/>
      <c r="EH336" s="15"/>
      <c r="EI336" s="15"/>
      <c r="EL336" s="15"/>
      <c r="EM336" s="15"/>
      <c r="EN336" s="15"/>
      <c r="EO336" s="15"/>
      <c r="EP336" s="15"/>
      <c r="EQ336" s="15"/>
      <c r="ER336" s="15"/>
      <c r="ES336" s="15"/>
      <c r="EV336" s="15"/>
      <c r="EW336" s="15"/>
      <c r="EX336" s="15"/>
      <c r="EY336" s="15"/>
      <c r="EZ336" s="15"/>
      <c r="FA336" s="15"/>
      <c r="FB336" s="15"/>
      <c r="FC336" s="15"/>
      <c r="FF336" s="15"/>
      <c r="FG336" s="15"/>
      <c r="FH336" s="15"/>
      <c r="FI336" s="15"/>
      <c r="FJ336" s="15"/>
      <c r="FK336" s="15"/>
      <c r="FL336" s="15"/>
      <c r="FM336" s="15"/>
      <c r="FP336" s="15"/>
      <c r="FQ336" s="15"/>
      <c r="FR336" s="15"/>
      <c r="FS336" s="15"/>
      <c r="FT336" s="15"/>
      <c r="FU336" s="15"/>
      <c r="FV336" s="15"/>
      <c r="FW336" s="15"/>
      <c r="FZ336" s="15"/>
      <c r="GA336" s="15"/>
      <c r="GB336" s="15"/>
      <c r="GC336" s="15"/>
      <c r="GD336" s="15"/>
      <c r="GE336" s="15"/>
      <c r="GF336" s="15"/>
      <c r="GG336" s="15"/>
      <c r="GJ336" s="15"/>
      <c r="GK336" s="15"/>
      <c r="GL336" s="15"/>
      <c r="GM336" s="15"/>
      <c r="GN336" s="15"/>
      <c r="GO336" s="15"/>
      <c r="GP336" s="15"/>
      <c r="GQ336" s="15"/>
      <c r="GT336" s="15"/>
      <c r="GU336" s="15"/>
      <c r="GV336" s="15"/>
      <c r="GW336" s="15"/>
      <c r="GX336" s="15"/>
      <c r="GY336" s="15"/>
      <c r="GZ336" s="15"/>
      <c r="HA336" s="15"/>
      <c r="HD336" s="15"/>
      <c r="HE336" s="15"/>
      <c r="HF336" s="15"/>
      <c r="HG336" s="15"/>
      <c r="HH336" s="15"/>
      <c r="HI336" s="15"/>
      <c r="HJ336" s="15"/>
      <c r="HK336" s="15"/>
      <c r="HN336" s="15"/>
      <c r="HO336" s="15"/>
      <c r="HP336" s="15"/>
      <c r="HQ336" s="15"/>
      <c r="HR336" s="15"/>
      <c r="HS336" s="15"/>
      <c r="HT336" s="15"/>
      <c r="HU336" s="15"/>
      <c r="HX336" s="15"/>
      <c r="HY336" s="15"/>
      <c r="HZ336" s="15"/>
      <c r="IA336" s="15"/>
      <c r="IB336" s="15"/>
      <c r="IC336" s="15"/>
      <c r="ID336" s="15"/>
      <c r="IE336" s="15"/>
      <c r="IH336" s="15"/>
      <c r="II336" s="15"/>
      <c r="IJ336" s="15"/>
      <c r="IK336" s="15"/>
      <c r="IL336" s="15"/>
      <c r="IM336" s="15"/>
      <c r="IN336" s="15"/>
      <c r="IO336" s="15"/>
      <c r="IR336" s="15"/>
      <c r="IS336" s="15"/>
      <c r="IT336" s="15"/>
      <c r="IU336" s="15"/>
      <c r="IV336" s="15"/>
      <c r="IW336" s="15"/>
      <c r="IX336" s="15"/>
      <c r="IY336" s="15"/>
      <c r="JB336" s="15"/>
      <c r="JC336" s="15"/>
      <c r="JD336" s="15"/>
      <c r="JE336" s="15"/>
      <c r="JF336" s="15"/>
      <c r="JG336" s="15"/>
      <c r="JH336" s="15"/>
      <c r="JI336" s="15"/>
      <c r="JL336" s="15"/>
      <c r="JM336" s="15"/>
      <c r="JN336" s="15"/>
      <c r="JO336" s="15"/>
      <c r="JP336" s="15"/>
      <c r="JQ336" s="15"/>
      <c r="JR336" s="15"/>
      <c r="JS336" s="15"/>
      <c r="JV336" s="15"/>
      <c r="JW336" s="15"/>
      <c r="JX336" s="15"/>
      <c r="JY336" s="15"/>
      <c r="JZ336" s="15"/>
      <c r="KA336" s="15"/>
      <c r="KB336" s="15"/>
      <c r="KC336" s="15"/>
      <c r="KF336" s="15"/>
      <c r="KG336" s="15"/>
      <c r="KH336" s="15"/>
      <c r="KI336" s="15"/>
      <c r="KJ336" s="15"/>
      <c r="KK336" s="15"/>
      <c r="KL336" s="15"/>
      <c r="KM336" s="15"/>
      <c r="KP336" s="15"/>
      <c r="KQ336" s="15"/>
      <c r="KR336" s="15"/>
      <c r="KS336" s="15"/>
      <c r="KT336" s="15"/>
      <c r="KU336" s="15"/>
      <c r="KV336" s="15"/>
      <c r="KW336" s="15"/>
      <c r="KZ336" s="15"/>
      <c r="LA336" s="15"/>
    </row>
    <row r="337" spans="4:313" x14ac:dyDescent="0.25">
      <c r="D337" s="15"/>
      <c r="E337" s="15"/>
      <c r="F337" s="15"/>
      <c r="G337" s="15"/>
      <c r="H337" s="15"/>
      <c r="I337" s="15"/>
      <c r="L337" s="15"/>
      <c r="M337" s="15"/>
      <c r="N337" s="15"/>
      <c r="O337" s="15"/>
      <c r="P337" s="15"/>
      <c r="Q337" s="15"/>
      <c r="R337" s="15"/>
      <c r="S337" s="15"/>
      <c r="V337" s="15"/>
      <c r="W337" s="15"/>
      <c r="X337" s="15"/>
      <c r="Y337" s="15"/>
      <c r="Z337" s="15"/>
      <c r="AA337" s="15"/>
      <c r="AB337" s="15"/>
      <c r="AC337" s="15"/>
      <c r="AF337" s="15"/>
      <c r="AG337" s="15"/>
      <c r="AH337" s="15"/>
      <c r="AI337" s="15"/>
      <c r="AJ337" s="15"/>
      <c r="AK337" s="15"/>
      <c r="AL337" s="15"/>
      <c r="AM337" s="15"/>
      <c r="AP337" s="15"/>
      <c r="AQ337" s="15"/>
      <c r="AR337" s="15"/>
      <c r="AS337" s="15"/>
      <c r="AT337" s="15"/>
      <c r="AU337" s="15"/>
      <c r="AV337" s="15"/>
      <c r="AW337" s="15"/>
      <c r="AZ337" s="15"/>
      <c r="BA337" s="15"/>
      <c r="BB337" s="15"/>
      <c r="BC337" s="15"/>
      <c r="BD337" s="15"/>
      <c r="BE337" s="15"/>
      <c r="BF337" s="15"/>
      <c r="BG337" s="15"/>
      <c r="BJ337" s="15"/>
      <c r="BK337" s="15"/>
      <c r="BL337" s="15"/>
      <c r="BM337" s="15"/>
      <c r="BN337" s="15"/>
      <c r="BO337" s="15"/>
      <c r="BP337" s="15"/>
      <c r="BQ337" s="15"/>
      <c r="BT337" s="15"/>
      <c r="BU337" s="15"/>
      <c r="BV337" s="15"/>
      <c r="BW337" s="15"/>
      <c r="BX337" s="15"/>
      <c r="BY337" s="15"/>
      <c r="BZ337" s="15"/>
      <c r="CA337" s="15"/>
      <c r="CD337" s="15"/>
      <c r="CE337" s="15"/>
      <c r="CF337" s="15"/>
      <c r="CG337" s="15"/>
      <c r="CH337" s="15"/>
      <c r="CI337" s="15"/>
      <c r="CJ337" s="15"/>
      <c r="CK337" s="15"/>
      <c r="CN337" s="15"/>
      <c r="CO337" s="15"/>
      <c r="CP337" s="15"/>
      <c r="CQ337" s="15"/>
      <c r="CR337" s="15"/>
      <c r="CS337" s="15"/>
      <c r="CT337" s="15"/>
      <c r="CU337" s="15"/>
      <c r="CX337" s="15"/>
      <c r="CY337" s="15"/>
      <c r="CZ337" s="15"/>
      <c r="DA337" s="15"/>
      <c r="DB337" s="15"/>
      <c r="DC337" s="15"/>
      <c r="DD337" s="15"/>
      <c r="DE337" s="15"/>
      <c r="DH337" s="15"/>
      <c r="DI337" s="15"/>
      <c r="DJ337" s="15"/>
      <c r="DK337" s="15"/>
      <c r="DL337" s="15"/>
      <c r="DM337" s="15"/>
      <c r="DN337" s="15"/>
      <c r="DO337" s="15"/>
      <c r="DR337" s="15"/>
      <c r="DS337" s="15"/>
      <c r="DT337" s="15"/>
      <c r="DU337" s="15"/>
      <c r="DV337" s="15"/>
      <c r="DW337" s="15"/>
      <c r="DX337" s="15"/>
      <c r="DY337" s="15"/>
      <c r="EB337" s="15"/>
      <c r="EC337" s="15"/>
      <c r="ED337" s="15"/>
      <c r="EE337" s="15"/>
      <c r="EF337" s="15"/>
      <c r="EG337" s="15"/>
      <c r="EH337" s="15"/>
      <c r="EI337" s="15"/>
      <c r="EL337" s="15"/>
      <c r="EM337" s="15"/>
      <c r="EN337" s="15"/>
      <c r="EO337" s="15"/>
      <c r="EP337" s="15"/>
      <c r="EQ337" s="15"/>
      <c r="ER337" s="15"/>
      <c r="ES337" s="15"/>
      <c r="EV337" s="15"/>
      <c r="EW337" s="15"/>
      <c r="EX337" s="15"/>
      <c r="EY337" s="15"/>
      <c r="EZ337" s="15"/>
      <c r="FA337" s="15"/>
      <c r="FB337" s="15"/>
      <c r="FC337" s="15"/>
      <c r="FF337" s="15"/>
      <c r="FG337" s="15"/>
      <c r="FH337" s="15"/>
      <c r="FI337" s="15"/>
      <c r="FJ337" s="15"/>
      <c r="FK337" s="15"/>
      <c r="FL337" s="15"/>
      <c r="FM337" s="15"/>
      <c r="FP337" s="15"/>
      <c r="FQ337" s="15"/>
      <c r="FR337" s="15"/>
      <c r="FS337" s="15"/>
      <c r="FT337" s="15"/>
      <c r="FU337" s="15"/>
      <c r="FV337" s="15"/>
      <c r="FW337" s="15"/>
      <c r="FZ337" s="15"/>
      <c r="GA337" s="15"/>
      <c r="GB337" s="15"/>
      <c r="GC337" s="15"/>
      <c r="GD337" s="15"/>
      <c r="GE337" s="15"/>
      <c r="GF337" s="15"/>
      <c r="GG337" s="15"/>
      <c r="GJ337" s="15"/>
      <c r="GK337" s="15"/>
      <c r="GL337" s="15"/>
      <c r="GM337" s="15"/>
      <c r="GN337" s="15"/>
      <c r="GO337" s="15"/>
      <c r="GP337" s="15"/>
      <c r="GQ337" s="15"/>
      <c r="GT337" s="15"/>
      <c r="GU337" s="15"/>
      <c r="GV337" s="15"/>
      <c r="GW337" s="15"/>
      <c r="GX337" s="15"/>
      <c r="GY337" s="15"/>
      <c r="GZ337" s="15"/>
      <c r="HA337" s="15"/>
      <c r="HD337" s="15"/>
      <c r="HE337" s="15"/>
      <c r="HF337" s="15"/>
      <c r="HG337" s="15"/>
      <c r="HH337" s="15"/>
      <c r="HI337" s="15"/>
      <c r="HJ337" s="15"/>
      <c r="HK337" s="15"/>
      <c r="HN337" s="15"/>
      <c r="HO337" s="15"/>
      <c r="HP337" s="15"/>
      <c r="HQ337" s="15"/>
      <c r="HR337" s="15"/>
      <c r="HS337" s="15"/>
      <c r="HT337" s="15"/>
      <c r="HU337" s="15"/>
      <c r="HX337" s="15"/>
      <c r="HY337" s="15"/>
      <c r="HZ337" s="15"/>
      <c r="IA337" s="15"/>
      <c r="IB337" s="15"/>
      <c r="IC337" s="15"/>
      <c r="ID337" s="15"/>
      <c r="IE337" s="15"/>
      <c r="IH337" s="15"/>
      <c r="II337" s="15"/>
      <c r="IJ337" s="15"/>
      <c r="IK337" s="15"/>
      <c r="IL337" s="15"/>
      <c r="IM337" s="15"/>
      <c r="IN337" s="15"/>
      <c r="IO337" s="15"/>
      <c r="IR337" s="15"/>
      <c r="IS337" s="15"/>
      <c r="IT337" s="15"/>
      <c r="IU337" s="15"/>
      <c r="IV337" s="15"/>
      <c r="IW337" s="15"/>
      <c r="IX337" s="15"/>
      <c r="IY337" s="15"/>
      <c r="JB337" s="15"/>
      <c r="JC337" s="15"/>
      <c r="JD337" s="15"/>
      <c r="JE337" s="15"/>
      <c r="JF337" s="15"/>
      <c r="JG337" s="15"/>
      <c r="JH337" s="15"/>
      <c r="JI337" s="15"/>
      <c r="JL337" s="15"/>
      <c r="JM337" s="15"/>
      <c r="JN337" s="15"/>
      <c r="JO337" s="15"/>
      <c r="JP337" s="15"/>
      <c r="JQ337" s="15"/>
      <c r="JR337" s="15"/>
      <c r="JS337" s="15"/>
      <c r="JV337" s="15"/>
      <c r="JW337" s="15"/>
      <c r="JX337" s="15"/>
      <c r="JY337" s="15"/>
      <c r="JZ337" s="15"/>
      <c r="KA337" s="15"/>
      <c r="KB337" s="15"/>
      <c r="KC337" s="15"/>
      <c r="KF337" s="15"/>
      <c r="KG337" s="15"/>
      <c r="KH337" s="15"/>
      <c r="KI337" s="15"/>
      <c r="KJ337" s="15"/>
      <c r="KK337" s="15"/>
      <c r="KL337" s="15"/>
      <c r="KM337" s="15"/>
      <c r="KP337" s="15"/>
      <c r="KQ337" s="15"/>
      <c r="KR337" s="15"/>
      <c r="KS337" s="15"/>
      <c r="KT337" s="15"/>
      <c r="KU337" s="15"/>
      <c r="KV337" s="15"/>
      <c r="KW337" s="15"/>
      <c r="KZ337" s="15"/>
      <c r="LA337" s="15"/>
    </row>
    <row r="338" spans="4:313" x14ac:dyDescent="0.25">
      <c r="D338" s="15"/>
      <c r="E338" s="15"/>
      <c r="F338" s="15"/>
      <c r="G338" s="15"/>
      <c r="H338" s="15"/>
      <c r="I338" s="15"/>
      <c r="L338" s="15"/>
      <c r="M338" s="15"/>
      <c r="N338" s="15"/>
      <c r="O338" s="15"/>
      <c r="P338" s="15"/>
      <c r="Q338" s="15"/>
      <c r="R338" s="15"/>
      <c r="S338" s="15"/>
      <c r="V338" s="15"/>
      <c r="W338" s="15"/>
      <c r="X338" s="15"/>
      <c r="Y338" s="15"/>
      <c r="Z338" s="15"/>
      <c r="AA338" s="15"/>
      <c r="AB338" s="15"/>
      <c r="AC338" s="15"/>
      <c r="AF338" s="15"/>
      <c r="AG338" s="15"/>
      <c r="AH338" s="15"/>
      <c r="AI338" s="15"/>
      <c r="AJ338" s="15"/>
      <c r="AK338" s="15"/>
      <c r="AL338" s="15"/>
      <c r="AM338" s="15"/>
      <c r="AP338" s="15"/>
      <c r="AQ338" s="15"/>
      <c r="AR338" s="15"/>
      <c r="AS338" s="15"/>
      <c r="AT338" s="15"/>
      <c r="AU338" s="15"/>
      <c r="AV338" s="15"/>
      <c r="AW338" s="15"/>
      <c r="AZ338" s="15"/>
      <c r="BA338" s="15"/>
      <c r="BB338" s="15"/>
      <c r="BC338" s="15"/>
      <c r="BD338" s="15"/>
      <c r="BE338" s="15"/>
      <c r="BF338" s="15"/>
      <c r="BG338" s="15"/>
      <c r="BJ338" s="15"/>
      <c r="BK338" s="15"/>
      <c r="BL338" s="15"/>
      <c r="BM338" s="15"/>
      <c r="BN338" s="15"/>
      <c r="BO338" s="15"/>
      <c r="BP338" s="15"/>
      <c r="BQ338" s="15"/>
      <c r="BT338" s="15"/>
      <c r="BU338" s="15"/>
      <c r="BV338" s="15"/>
      <c r="BW338" s="15"/>
      <c r="BX338" s="15"/>
      <c r="BY338" s="15"/>
      <c r="BZ338" s="15"/>
      <c r="CA338" s="15"/>
      <c r="CD338" s="15"/>
      <c r="CE338" s="15"/>
      <c r="CF338" s="15"/>
      <c r="CG338" s="15"/>
      <c r="CH338" s="15"/>
      <c r="CI338" s="15"/>
      <c r="CJ338" s="15"/>
      <c r="CK338" s="15"/>
      <c r="CN338" s="15"/>
      <c r="CO338" s="15"/>
      <c r="CP338" s="15"/>
      <c r="CQ338" s="15"/>
      <c r="CR338" s="15"/>
      <c r="CS338" s="15"/>
      <c r="CT338" s="15"/>
      <c r="CU338" s="15"/>
      <c r="CX338" s="15"/>
      <c r="CY338" s="15"/>
      <c r="CZ338" s="15"/>
      <c r="DA338" s="15"/>
      <c r="DB338" s="15"/>
      <c r="DC338" s="15"/>
      <c r="DD338" s="15"/>
      <c r="DE338" s="15"/>
      <c r="DH338" s="15"/>
      <c r="DI338" s="15"/>
      <c r="DJ338" s="15"/>
      <c r="DK338" s="15"/>
      <c r="DL338" s="15"/>
      <c r="DM338" s="15"/>
      <c r="DN338" s="15"/>
      <c r="DO338" s="15"/>
      <c r="DR338" s="15"/>
      <c r="DS338" s="15"/>
      <c r="DT338" s="15"/>
      <c r="DU338" s="15"/>
      <c r="DV338" s="15"/>
      <c r="DW338" s="15"/>
      <c r="DX338" s="15"/>
      <c r="DY338" s="15"/>
      <c r="EB338" s="15"/>
      <c r="EC338" s="15"/>
      <c r="ED338" s="15"/>
      <c r="EE338" s="15"/>
      <c r="EF338" s="15"/>
      <c r="EG338" s="15"/>
      <c r="EH338" s="15"/>
      <c r="EI338" s="15"/>
      <c r="EL338" s="15"/>
      <c r="EM338" s="15"/>
      <c r="EN338" s="15"/>
      <c r="EO338" s="15"/>
      <c r="EP338" s="15"/>
      <c r="EQ338" s="15"/>
      <c r="ER338" s="15"/>
      <c r="ES338" s="15"/>
      <c r="EV338" s="15"/>
      <c r="EW338" s="15"/>
      <c r="EX338" s="15"/>
      <c r="EY338" s="15"/>
      <c r="EZ338" s="15"/>
      <c r="FA338" s="15"/>
      <c r="FB338" s="15"/>
      <c r="FC338" s="15"/>
      <c r="FF338" s="15"/>
      <c r="FG338" s="15"/>
      <c r="FH338" s="15"/>
      <c r="FI338" s="15"/>
      <c r="FJ338" s="15"/>
      <c r="FK338" s="15"/>
      <c r="FL338" s="15"/>
      <c r="FM338" s="15"/>
      <c r="FP338" s="15"/>
      <c r="FQ338" s="15"/>
      <c r="FR338" s="15"/>
      <c r="FS338" s="15"/>
      <c r="FT338" s="15"/>
      <c r="FU338" s="15"/>
      <c r="FV338" s="15"/>
      <c r="FW338" s="15"/>
      <c r="FZ338" s="15"/>
      <c r="GA338" s="15"/>
      <c r="GB338" s="15"/>
      <c r="GC338" s="15"/>
      <c r="GD338" s="15"/>
      <c r="GE338" s="15"/>
      <c r="GF338" s="15"/>
      <c r="GG338" s="15"/>
      <c r="GJ338" s="15"/>
      <c r="GK338" s="15"/>
      <c r="GL338" s="15"/>
      <c r="GM338" s="15"/>
      <c r="GN338" s="15"/>
      <c r="GO338" s="15"/>
      <c r="GP338" s="15"/>
      <c r="GQ338" s="15"/>
      <c r="GT338" s="15"/>
      <c r="GU338" s="15"/>
      <c r="GV338" s="15"/>
      <c r="GW338" s="15"/>
      <c r="GX338" s="15"/>
      <c r="GY338" s="15"/>
      <c r="GZ338" s="15"/>
      <c r="HA338" s="15"/>
      <c r="HD338" s="15"/>
      <c r="HE338" s="15"/>
      <c r="HF338" s="15"/>
      <c r="HG338" s="15"/>
      <c r="HH338" s="15"/>
      <c r="HI338" s="15"/>
      <c r="HJ338" s="15"/>
      <c r="HK338" s="15"/>
      <c r="HN338" s="15"/>
      <c r="HO338" s="15"/>
      <c r="HP338" s="15"/>
      <c r="HQ338" s="15"/>
      <c r="HR338" s="15"/>
      <c r="HS338" s="15"/>
      <c r="HT338" s="15"/>
      <c r="HU338" s="15"/>
      <c r="HX338" s="15"/>
      <c r="HY338" s="15"/>
      <c r="HZ338" s="15"/>
      <c r="IA338" s="15"/>
      <c r="IB338" s="15"/>
      <c r="IC338" s="15"/>
      <c r="ID338" s="15"/>
      <c r="IE338" s="15"/>
      <c r="IH338" s="15"/>
      <c r="II338" s="15"/>
      <c r="IJ338" s="15"/>
      <c r="IK338" s="15"/>
      <c r="IL338" s="15"/>
      <c r="IM338" s="15"/>
      <c r="IN338" s="15"/>
      <c r="IO338" s="15"/>
      <c r="IR338" s="15"/>
      <c r="IS338" s="15"/>
      <c r="IT338" s="15"/>
      <c r="IU338" s="15"/>
      <c r="IV338" s="15"/>
      <c r="IW338" s="15"/>
      <c r="IX338" s="15"/>
      <c r="IY338" s="15"/>
      <c r="JB338" s="15"/>
      <c r="JC338" s="15"/>
      <c r="JD338" s="15"/>
      <c r="JE338" s="15"/>
      <c r="JF338" s="15"/>
      <c r="JG338" s="15"/>
      <c r="JH338" s="15"/>
      <c r="JI338" s="15"/>
      <c r="JL338" s="15"/>
      <c r="JM338" s="15"/>
      <c r="JN338" s="15"/>
      <c r="JO338" s="15"/>
      <c r="JP338" s="15"/>
      <c r="JQ338" s="15"/>
      <c r="JR338" s="15"/>
      <c r="JS338" s="15"/>
      <c r="JV338" s="15"/>
      <c r="JW338" s="15"/>
      <c r="JX338" s="15"/>
      <c r="JY338" s="15"/>
      <c r="JZ338" s="15"/>
      <c r="KA338" s="15"/>
      <c r="KB338" s="15"/>
      <c r="KC338" s="15"/>
      <c r="KF338" s="15"/>
      <c r="KG338" s="15"/>
      <c r="KH338" s="15"/>
      <c r="KI338" s="15"/>
      <c r="KJ338" s="15"/>
      <c r="KK338" s="15"/>
      <c r="KL338" s="15"/>
      <c r="KM338" s="15"/>
      <c r="KP338" s="15"/>
      <c r="KQ338" s="15"/>
      <c r="KR338" s="15"/>
      <c r="KS338" s="15"/>
      <c r="KT338" s="15"/>
      <c r="KU338" s="15"/>
      <c r="KV338" s="15"/>
      <c r="KW338" s="15"/>
      <c r="KZ338" s="15"/>
      <c r="LA338" s="15"/>
    </row>
    <row r="339" spans="4:313" x14ac:dyDescent="0.25">
      <c r="D339" s="15"/>
      <c r="E339" s="15"/>
      <c r="F339" s="15"/>
      <c r="G339" s="15"/>
      <c r="H339" s="15"/>
      <c r="I339" s="15"/>
      <c r="L339" s="15"/>
      <c r="M339" s="15"/>
      <c r="N339" s="15"/>
      <c r="O339" s="15"/>
      <c r="P339" s="15"/>
      <c r="Q339" s="15"/>
      <c r="R339" s="15"/>
      <c r="S339" s="15"/>
      <c r="V339" s="15"/>
      <c r="W339" s="15"/>
      <c r="X339" s="15"/>
      <c r="Y339" s="15"/>
      <c r="Z339" s="15"/>
      <c r="AA339" s="15"/>
      <c r="AB339" s="15"/>
      <c r="AC339" s="15"/>
      <c r="AF339" s="15"/>
      <c r="AG339" s="15"/>
      <c r="AH339" s="15"/>
      <c r="AI339" s="15"/>
      <c r="AJ339" s="15"/>
      <c r="AK339" s="15"/>
      <c r="AL339" s="15"/>
      <c r="AM339" s="15"/>
      <c r="AP339" s="15"/>
      <c r="AQ339" s="15"/>
      <c r="AR339" s="15"/>
      <c r="AS339" s="15"/>
      <c r="AT339" s="15"/>
      <c r="AU339" s="15"/>
      <c r="AV339" s="15"/>
      <c r="AW339" s="15"/>
      <c r="AZ339" s="15"/>
      <c r="BA339" s="15"/>
      <c r="BB339" s="15"/>
      <c r="BC339" s="15"/>
      <c r="BD339" s="15"/>
      <c r="BE339" s="15"/>
      <c r="BF339" s="15"/>
      <c r="BG339" s="15"/>
      <c r="BJ339" s="15"/>
      <c r="BK339" s="15"/>
      <c r="BL339" s="15"/>
      <c r="BM339" s="15"/>
      <c r="BN339" s="15"/>
      <c r="BO339" s="15"/>
      <c r="BP339" s="15"/>
      <c r="BQ339" s="15"/>
      <c r="BT339" s="15"/>
      <c r="BU339" s="15"/>
      <c r="BV339" s="15"/>
      <c r="BW339" s="15"/>
      <c r="BX339" s="15"/>
      <c r="BY339" s="15"/>
      <c r="BZ339" s="15"/>
      <c r="CA339" s="15"/>
      <c r="CD339" s="15"/>
      <c r="CE339" s="15"/>
      <c r="CF339" s="15"/>
      <c r="CG339" s="15"/>
      <c r="CH339" s="15"/>
      <c r="CI339" s="15"/>
      <c r="CJ339" s="15"/>
      <c r="CK339" s="15"/>
      <c r="CN339" s="15"/>
      <c r="CO339" s="15"/>
      <c r="CP339" s="15"/>
      <c r="CQ339" s="15"/>
      <c r="CR339" s="15"/>
      <c r="CS339" s="15"/>
      <c r="CT339" s="15"/>
      <c r="CU339" s="15"/>
      <c r="CX339" s="15"/>
      <c r="CY339" s="15"/>
      <c r="CZ339" s="15"/>
      <c r="DA339" s="15"/>
      <c r="DB339" s="15"/>
      <c r="DC339" s="15"/>
      <c r="DD339" s="15"/>
      <c r="DE339" s="15"/>
      <c r="DH339" s="15"/>
      <c r="DI339" s="15"/>
      <c r="DJ339" s="15"/>
      <c r="DK339" s="15"/>
      <c r="DL339" s="15"/>
      <c r="DM339" s="15"/>
      <c r="DN339" s="15"/>
      <c r="DO339" s="15"/>
      <c r="DR339" s="15"/>
      <c r="DS339" s="15"/>
      <c r="DT339" s="15"/>
      <c r="DU339" s="15"/>
      <c r="DV339" s="15"/>
      <c r="DW339" s="15"/>
      <c r="DX339" s="15"/>
      <c r="DY339" s="15"/>
      <c r="EB339" s="15"/>
      <c r="EC339" s="15"/>
      <c r="ED339" s="15"/>
      <c r="EE339" s="15"/>
      <c r="EF339" s="15"/>
      <c r="EG339" s="15"/>
      <c r="EH339" s="15"/>
      <c r="EI339" s="15"/>
      <c r="EL339" s="15"/>
      <c r="EM339" s="15"/>
      <c r="EN339" s="15"/>
      <c r="EO339" s="15"/>
      <c r="EP339" s="15"/>
      <c r="EQ339" s="15"/>
      <c r="ER339" s="15"/>
      <c r="ES339" s="15"/>
      <c r="EV339" s="15"/>
      <c r="EW339" s="15"/>
      <c r="EX339" s="15"/>
      <c r="EY339" s="15"/>
      <c r="EZ339" s="15"/>
      <c r="FA339" s="15"/>
      <c r="FB339" s="15"/>
      <c r="FC339" s="15"/>
      <c r="FF339" s="15"/>
      <c r="FG339" s="15"/>
      <c r="FH339" s="15"/>
      <c r="FI339" s="15"/>
      <c r="FJ339" s="15"/>
      <c r="FK339" s="15"/>
      <c r="FL339" s="15"/>
      <c r="FM339" s="15"/>
      <c r="FP339" s="15"/>
      <c r="FQ339" s="15"/>
      <c r="FR339" s="15"/>
      <c r="FS339" s="15"/>
      <c r="FT339" s="15"/>
      <c r="FU339" s="15"/>
      <c r="FV339" s="15"/>
      <c r="FW339" s="15"/>
      <c r="FZ339" s="15"/>
      <c r="GA339" s="15"/>
      <c r="GB339" s="15"/>
      <c r="GC339" s="15"/>
      <c r="GD339" s="15"/>
      <c r="GE339" s="15"/>
      <c r="GF339" s="15"/>
      <c r="GG339" s="15"/>
      <c r="GJ339" s="15"/>
      <c r="GK339" s="15"/>
      <c r="GL339" s="15"/>
      <c r="GM339" s="15"/>
      <c r="GN339" s="15"/>
      <c r="GO339" s="15"/>
      <c r="GP339" s="15"/>
      <c r="GQ339" s="15"/>
      <c r="GT339" s="15"/>
      <c r="GU339" s="15"/>
      <c r="GV339" s="15"/>
      <c r="GW339" s="15"/>
      <c r="GX339" s="15"/>
      <c r="GY339" s="15"/>
      <c r="GZ339" s="15"/>
      <c r="HA339" s="15"/>
      <c r="HD339" s="15"/>
      <c r="HE339" s="15"/>
      <c r="HF339" s="15"/>
      <c r="HG339" s="15"/>
      <c r="HH339" s="15"/>
      <c r="HI339" s="15"/>
      <c r="HJ339" s="15"/>
      <c r="HK339" s="15"/>
      <c r="HN339" s="15"/>
      <c r="HO339" s="15"/>
      <c r="HP339" s="15"/>
      <c r="HQ339" s="15"/>
      <c r="HR339" s="15"/>
      <c r="HS339" s="15"/>
      <c r="HT339" s="15"/>
      <c r="HU339" s="15"/>
      <c r="HX339" s="15"/>
      <c r="HY339" s="15"/>
      <c r="HZ339" s="15"/>
      <c r="IA339" s="15"/>
      <c r="IB339" s="15"/>
      <c r="IC339" s="15"/>
      <c r="ID339" s="15"/>
      <c r="IE339" s="15"/>
      <c r="IH339" s="15"/>
      <c r="II339" s="15"/>
      <c r="IJ339" s="15"/>
      <c r="IK339" s="15"/>
      <c r="IL339" s="15"/>
      <c r="IM339" s="15"/>
      <c r="IN339" s="15"/>
      <c r="IO339" s="15"/>
      <c r="IR339" s="15"/>
      <c r="IS339" s="15"/>
      <c r="IT339" s="15"/>
      <c r="IU339" s="15"/>
      <c r="IV339" s="15"/>
      <c r="IW339" s="15"/>
      <c r="IX339" s="15"/>
      <c r="IY339" s="15"/>
      <c r="JB339" s="15"/>
      <c r="JC339" s="15"/>
      <c r="JD339" s="15"/>
      <c r="JE339" s="15"/>
      <c r="JF339" s="15"/>
      <c r="JG339" s="15"/>
      <c r="JH339" s="15"/>
      <c r="JI339" s="15"/>
      <c r="JL339" s="15"/>
      <c r="JM339" s="15"/>
      <c r="JN339" s="15"/>
      <c r="JO339" s="15"/>
      <c r="JP339" s="15"/>
      <c r="JQ339" s="15"/>
      <c r="JR339" s="15"/>
      <c r="JS339" s="15"/>
      <c r="JV339" s="15"/>
      <c r="JW339" s="15"/>
      <c r="JX339" s="15"/>
      <c r="JY339" s="15"/>
      <c r="JZ339" s="15"/>
      <c r="KA339" s="15"/>
      <c r="KB339" s="15"/>
      <c r="KC339" s="15"/>
      <c r="KF339" s="15"/>
      <c r="KG339" s="15"/>
      <c r="KH339" s="15"/>
      <c r="KI339" s="15"/>
      <c r="KJ339" s="15"/>
      <c r="KK339" s="15"/>
      <c r="KL339" s="15"/>
      <c r="KM339" s="15"/>
      <c r="KP339" s="15"/>
      <c r="KQ339" s="15"/>
      <c r="KR339" s="15"/>
      <c r="KS339" s="15"/>
      <c r="KT339" s="15"/>
      <c r="KU339" s="15"/>
      <c r="KV339" s="15"/>
      <c r="KW339" s="15"/>
      <c r="KZ339" s="15"/>
      <c r="LA339" s="15"/>
    </row>
    <row r="340" spans="4:313" x14ac:dyDescent="0.25">
      <c r="D340" s="15"/>
      <c r="E340" s="15"/>
      <c r="F340" s="15"/>
      <c r="G340" s="15"/>
      <c r="H340" s="15"/>
      <c r="I340" s="15"/>
      <c r="L340" s="15"/>
      <c r="M340" s="15"/>
      <c r="N340" s="15"/>
      <c r="O340" s="15"/>
      <c r="P340" s="15"/>
      <c r="Q340" s="15"/>
      <c r="R340" s="15"/>
      <c r="S340" s="15"/>
      <c r="V340" s="15"/>
      <c r="W340" s="15"/>
      <c r="X340" s="15"/>
      <c r="Y340" s="15"/>
      <c r="Z340" s="15"/>
      <c r="AA340" s="15"/>
      <c r="AB340" s="15"/>
      <c r="AC340" s="15"/>
      <c r="AF340" s="15"/>
      <c r="AG340" s="15"/>
      <c r="AH340" s="15"/>
      <c r="AI340" s="15"/>
      <c r="AJ340" s="15"/>
      <c r="AK340" s="15"/>
      <c r="AL340" s="15"/>
      <c r="AM340" s="15"/>
      <c r="AP340" s="15"/>
      <c r="AQ340" s="15"/>
      <c r="AR340" s="15"/>
      <c r="AS340" s="15"/>
      <c r="AT340" s="15"/>
      <c r="AU340" s="15"/>
      <c r="AV340" s="15"/>
      <c r="AW340" s="15"/>
      <c r="AZ340" s="15"/>
      <c r="BA340" s="15"/>
      <c r="BB340" s="15"/>
      <c r="BC340" s="15"/>
      <c r="BD340" s="15"/>
      <c r="BE340" s="15"/>
      <c r="BF340" s="15"/>
      <c r="BG340" s="15"/>
      <c r="BJ340" s="15"/>
      <c r="BK340" s="15"/>
      <c r="BL340" s="15"/>
      <c r="BM340" s="15"/>
      <c r="BN340" s="15"/>
      <c r="BO340" s="15"/>
      <c r="BP340" s="15"/>
      <c r="BQ340" s="15"/>
      <c r="BT340" s="15"/>
      <c r="BU340" s="15"/>
      <c r="BV340" s="15"/>
      <c r="BW340" s="15"/>
      <c r="BX340" s="15"/>
      <c r="BY340" s="15"/>
      <c r="BZ340" s="15"/>
      <c r="CA340" s="15"/>
      <c r="CD340" s="15"/>
      <c r="CE340" s="15"/>
      <c r="CF340" s="15"/>
      <c r="CG340" s="15"/>
      <c r="CH340" s="15"/>
      <c r="CI340" s="15"/>
      <c r="CJ340" s="15"/>
      <c r="CK340" s="15"/>
      <c r="CN340" s="15"/>
      <c r="CO340" s="15"/>
      <c r="CP340" s="15"/>
      <c r="CQ340" s="15"/>
      <c r="CR340" s="15"/>
      <c r="CS340" s="15"/>
      <c r="CT340" s="15"/>
      <c r="CU340" s="15"/>
      <c r="CX340" s="15"/>
      <c r="CY340" s="15"/>
      <c r="CZ340" s="15"/>
      <c r="DA340" s="15"/>
      <c r="DB340" s="15"/>
      <c r="DC340" s="15"/>
      <c r="DD340" s="15"/>
      <c r="DE340" s="15"/>
      <c r="DH340" s="15"/>
      <c r="DI340" s="15"/>
      <c r="DJ340" s="15"/>
      <c r="DK340" s="15"/>
      <c r="DL340" s="15"/>
      <c r="DM340" s="15"/>
      <c r="DN340" s="15"/>
      <c r="DO340" s="15"/>
      <c r="DR340" s="15"/>
      <c r="DS340" s="15"/>
      <c r="DT340" s="15"/>
      <c r="DU340" s="15"/>
      <c r="DV340" s="15"/>
      <c r="DW340" s="15"/>
      <c r="DX340" s="15"/>
      <c r="DY340" s="15"/>
      <c r="EB340" s="15"/>
      <c r="EC340" s="15"/>
      <c r="ED340" s="15"/>
      <c r="EE340" s="15"/>
      <c r="EF340" s="15"/>
      <c r="EG340" s="15"/>
      <c r="EH340" s="15"/>
      <c r="EI340" s="15"/>
      <c r="EL340" s="15"/>
      <c r="EM340" s="15"/>
      <c r="EN340" s="15"/>
      <c r="EO340" s="15"/>
      <c r="EP340" s="15"/>
      <c r="EQ340" s="15"/>
      <c r="ER340" s="15"/>
      <c r="ES340" s="15"/>
      <c r="EV340" s="15"/>
      <c r="EW340" s="15"/>
      <c r="EX340" s="15"/>
      <c r="EY340" s="15"/>
      <c r="EZ340" s="15"/>
      <c r="FA340" s="15"/>
      <c r="FB340" s="15"/>
      <c r="FC340" s="15"/>
      <c r="FF340" s="15"/>
      <c r="FG340" s="15"/>
      <c r="FH340" s="15"/>
      <c r="FI340" s="15"/>
      <c r="FJ340" s="15"/>
      <c r="FK340" s="15"/>
      <c r="FL340" s="15"/>
      <c r="FM340" s="15"/>
      <c r="FP340" s="15"/>
      <c r="FQ340" s="15"/>
      <c r="FR340" s="15"/>
      <c r="FS340" s="15"/>
      <c r="FT340" s="15"/>
      <c r="FU340" s="15"/>
      <c r="FV340" s="15"/>
      <c r="FW340" s="15"/>
      <c r="FZ340" s="15"/>
      <c r="GA340" s="15"/>
      <c r="GB340" s="15"/>
      <c r="GC340" s="15"/>
      <c r="GD340" s="15"/>
      <c r="GE340" s="15"/>
      <c r="GF340" s="15"/>
      <c r="GG340" s="15"/>
      <c r="GJ340" s="15"/>
      <c r="GK340" s="15"/>
      <c r="GL340" s="15"/>
      <c r="GM340" s="15"/>
      <c r="GN340" s="15"/>
      <c r="GO340" s="15"/>
      <c r="GP340" s="15"/>
      <c r="GQ340" s="15"/>
      <c r="GT340" s="15"/>
      <c r="GU340" s="15"/>
      <c r="GV340" s="15"/>
      <c r="GW340" s="15"/>
      <c r="GX340" s="15"/>
      <c r="GY340" s="15"/>
      <c r="GZ340" s="15"/>
      <c r="HA340" s="15"/>
      <c r="HD340" s="15"/>
      <c r="HE340" s="15"/>
      <c r="HF340" s="15"/>
      <c r="HG340" s="15"/>
      <c r="HH340" s="15"/>
      <c r="HI340" s="15"/>
      <c r="HJ340" s="15"/>
      <c r="HK340" s="15"/>
      <c r="HN340" s="15"/>
      <c r="HO340" s="15"/>
      <c r="HP340" s="15"/>
      <c r="HQ340" s="15"/>
      <c r="HR340" s="15"/>
      <c r="HS340" s="15"/>
      <c r="HT340" s="15"/>
      <c r="HU340" s="15"/>
      <c r="HX340" s="15"/>
      <c r="HY340" s="15"/>
      <c r="HZ340" s="15"/>
      <c r="IA340" s="15"/>
      <c r="IB340" s="15"/>
      <c r="IC340" s="15"/>
      <c r="ID340" s="15"/>
      <c r="IE340" s="15"/>
      <c r="IH340" s="15"/>
      <c r="II340" s="15"/>
      <c r="IJ340" s="15"/>
      <c r="IK340" s="15"/>
      <c r="IL340" s="15"/>
      <c r="IM340" s="15"/>
      <c r="IN340" s="15"/>
      <c r="IO340" s="15"/>
      <c r="IR340" s="15"/>
      <c r="IS340" s="15"/>
      <c r="IT340" s="15"/>
      <c r="IU340" s="15"/>
      <c r="IV340" s="15"/>
      <c r="IW340" s="15"/>
      <c r="IX340" s="15"/>
      <c r="IY340" s="15"/>
      <c r="JB340" s="15"/>
      <c r="JC340" s="15"/>
      <c r="JD340" s="15"/>
      <c r="JE340" s="15"/>
      <c r="JF340" s="15"/>
      <c r="JG340" s="15"/>
      <c r="JH340" s="15"/>
      <c r="JI340" s="15"/>
      <c r="JL340" s="15"/>
      <c r="JM340" s="15"/>
      <c r="JN340" s="15"/>
      <c r="JO340" s="15"/>
      <c r="JP340" s="15"/>
      <c r="JQ340" s="15"/>
      <c r="JR340" s="15"/>
      <c r="JS340" s="15"/>
      <c r="JV340" s="15"/>
      <c r="JW340" s="15"/>
      <c r="JX340" s="15"/>
      <c r="JY340" s="15"/>
      <c r="JZ340" s="15"/>
      <c r="KA340" s="15"/>
      <c r="KB340" s="15"/>
      <c r="KC340" s="15"/>
      <c r="KF340" s="15"/>
      <c r="KG340" s="15"/>
      <c r="KH340" s="15"/>
      <c r="KI340" s="15"/>
      <c r="KJ340" s="15"/>
      <c r="KK340" s="15"/>
      <c r="KL340" s="15"/>
      <c r="KM340" s="15"/>
      <c r="KP340" s="15"/>
      <c r="KQ340" s="15"/>
      <c r="KR340" s="15"/>
      <c r="KS340" s="15"/>
      <c r="KT340" s="15"/>
      <c r="KU340" s="15"/>
      <c r="KV340" s="15"/>
      <c r="KW340" s="15"/>
      <c r="KZ340" s="15"/>
      <c r="LA340" s="15"/>
    </row>
    <row r="341" spans="4:313" x14ac:dyDescent="0.25">
      <c r="D341" s="15"/>
      <c r="E341" s="15"/>
      <c r="F341" s="15"/>
      <c r="G341" s="15"/>
      <c r="H341" s="15"/>
      <c r="I341" s="15"/>
      <c r="L341" s="15"/>
      <c r="M341" s="15"/>
      <c r="N341" s="15"/>
      <c r="O341" s="15"/>
      <c r="P341" s="15"/>
      <c r="Q341" s="15"/>
      <c r="R341" s="15"/>
      <c r="S341" s="15"/>
      <c r="V341" s="15"/>
      <c r="W341" s="15"/>
      <c r="X341" s="15"/>
      <c r="Y341" s="15"/>
      <c r="Z341" s="15"/>
      <c r="AA341" s="15"/>
      <c r="AB341" s="15"/>
      <c r="AC341" s="15"/>
      <c r="AF341" s="15"/>
      <c r="AG341" s="15"/>
      <c r="AH341" s="15"/>
      <c r="AI341" s="15"/>
      <c r="AJ341" s="15"/>
      <c r="AK341" s="15"/>
      <c r="AL341" s="15"/>
      <c r="AM341" s="15"/>
      <c r="AP341" s="15"/>
      <c r="AQ341" s="15"/>
      <c r="AR341" s="15"/>
      <c r="AS341" s="15"/>
      <c r="AT341" s="15"/>
      <c r="AU341" s="15"/>
      <c r="AV341" s="15"/>
      <c r="AW341" s="15"/>
      <c r="AZ341" s="15"/>
      <c r="BA341" s="15"/>
      <c r="BB341" s="15"/>
      <c r="BC341" s="15"/>
      <c r="BD341" s="15"/>
      <c r="BE341" s="15"/>
      <c r="BF341" s="15"/>
      <c r="BG341" s="15"/>
      <c r="BJ341" s="15"/>
      <c r="BK341" s="15"/>
      <c r="BL341" s="15"/>
      <c r="BM341" s="15"/>
      <c r="BN341" s="15"/>
      <c r="BO341" s="15"/>
      <c r="BP341" s="15"/>
      <c r="BQ341" s="15"/>
      <c r="BT341" s="15"/>
      <c r="BU341" s="15"/>
      <c r="BV341" s="15"/>
      <c r="BW341" s="15"/>
      <c r="BX341" s="15"/>
      <c r="BY341" s="15"/>
      <c r="BZ341" s="15"/>
      <c r="CA341" s="15"/>
      <c r="CD341" s="15"/>
      <c r="CE341" s="15"/>
      <c r="CF341" s="15"/>
      <c r="CG341" s="15"/>
      <c r="CH341" s="15"/>
      <c r="CI341" s="15"/>
      <c r="CJ341" s="15"/>
      <c r="CK341" s="15"/>
      <c r="CN341" s="15"/>
      <c r="CO341" s="15"/>
      <c r="CP341" s="15"/>
      <c r="CQ341" s="15"/>
      <c r="CR341" s="15"/>
      <c r="CS341" s="15"/>
      <c r="CT341" s="15"/>
      <c r="CU341" s="15"/>
      <c r="CX341" s="15"/>
      <c r="CY341" s="15"/>
      <c r="CZ341" s="15"/>
      <c r="DA341" s="15"/>
      <c r="DB341" s="15"/>
      <c r="DC341" s="15"/>
      <c r="DD341" s="15"/>
      <c r="DE341" s="15"/>
      <c r="DH341" s="15"/>
      <c r="DI341" s="15"/>
      <c r="DJ341" s="15"/>
      <c r="DK341" s="15"/>
      <c r="DL341" s="15"/>
      <c r="DM341" s="15"/>
      <c r="DN341" s="15"/>
      <c r="DO341" s="15"/>
      <c r="DR341" s="15"/>
      <c r="DS341" s="15"/>
      <c r="DT341" s="15"/>
      <c r="DU341" s="15"/>
      <c r="DV341" s="15"/>
      <c r="DW341" s="15"/>
      <c r="DX341" s="15"/>
      <c r="DY341" s="15"/>
      <c r="EB341" s="15"/>
      <c r="EC341" s="15"/>
      <c r="ED341" s="15"/>
      <c r="EE341" s="15"/>
      <c r="EF341" s="15"/>
      <c r="EG341" s="15"/>
      <c r="EH341" s="15"/>
      <c r="EI341" s="15"/>
      <c r="EL341" s="15"/>
      <c r="EM341" s="15"/>
      <c r="EN341" s="15"/>
      <c r="EO341" s="15"/>
      <c r="EP341" s="15"/>
      <c r="EQ341" s="15"/>
      <c r="ER341" s="15"/>
      <c r="ES341" s="15"/>
      <c r="EV341" s="15"/>
      <c r="EW341" s="15"/>
      <c r="EX341" s="15"/>
      <c r="EY341" s="15"/>
      <c r="EZ341" s="15"/>
      <c r="FA341" s="15"/>
      <c r="FB341" s="15"/>
      <c r="FC341" s="15"/>
      <c r="FF341" s="15"/>
      <c r="FG341" s="15"/>
      <c r="FH341" s="15"/>
      <c r="FI341" s="15"/>
      <c r="FJ341" s="15"/>
      <c r="FK341" s="15"/>
      <c r="FL341" s="15"/>
      <c r="FM341" s="15"/>
      <c r="FP341" s="15"/>
      <c r="FQ341" s="15"/>
      <c r="FR341" s="15"/>
      <c r="FS341" s="15"/>
      <c r="FT341" s="15"/>
      <c r="FU341" s="15"/>
      <c r="FV341" s="15"/>
      <c r="FW341" s="15"/>
      <c r="FZ341" s="15"/>
      <c r="GA341" s="15"/>
      <c r="GB341" s="15"/>
      <c r="GC341" s="15"/>
      <c r="GD341" s="15"/>
      <c r="GE341" s="15"/>
      <c r="GF341" s="15"/>
      <c r="GG341" s="15"/>
      <c r="GJ341" s="15"/>
      <c r="GK341" s="15"/>
      <c r="GL341" s="15"/>
      <c r="GM341" s="15"/>
      <c r="GN341" s="15"/>
      <c r="GO341" s="15"/>
      <c r="GP341" s="15"/>
      <c r="GQ341" s="15"/>
      <c r="GT341" s="15"/>
      <c r="GU341" s="15"/>
      <c r="GV341" s="15"/>
      <c r="GW341" s="15"/>
      <c r="GX341" s="15"/>
      <c r="GY341" s="15"/>
      <c r="GZ341" s="15"/>
      <c r="HA341" s="15"/>
      <c r="HD341" s="15"/>
      <c r="HE341" s="15"/>
      <c r="HF341" s="15"/>
      <c r="HG341" s="15"/>
      <c r="HH341" s="15"/>
      <c r="HI341" s="15"/>
      <c r="HJ341" s="15"/>
      <c r="HK341" s="15"/>
      <c r="HN341" s="15"/>
      <c r="HO341" s="15"/>
      <c r="HP341" s="15"/>
      <c r="HQ341" s="15"/>
      <c r="HR341" s="15"/>
      <c r="HS341" s="15"/>
      <c r="HT341" s="15"/>
      <c r="HU341" s="15"/>
      <c r="HX341" s="15"/>
      <c r="HY341" s="15"/>
      <c r="HZ341" s="15"/>
      <c r="IA341" s="15"/>
      <c r="IB341" s="15"/>
      <c r="IC341" s="15"/>
      <c r="ID341" s="15"/>
      <c r="IE341" s="15"/>
      <c r="IH341" s="15"/>
      <c r="II341" s="15"/>
      <c r="IJ341" s="15"/>
      <c r="IK341" s="15"/>
      <c r="IL341" s="15"/>
      <c r="IM341" s="15"/>
      <c r="IN341" s="15"/>
      <c r="IO341" s="15"/>
      <c r="IR341" s="15"/>
      <c r="IS341" s="15"/>
      <c r="IT341" s="15"/>
      <c r="IU341" s="15"/>
      <c r="IV341" s="15"/>
      <c r="IW341" s="15"/>
      <c r="IX341" s="15"/>
      <c r="IY341" s="15"/>
      <c r="JB341" s="15"/>
      <c r="JC341" s="15"/>
      <c r="JD341" s="15"/>
      <c r="JE341" s="15"/>
      <c r="JF341" s="15"/>
      <c r="JG341" s="15"/>
      <c r="JH341" s="15"/>
      <c r="JI341" s="15"/>
      <c r="JL341" s="15"/>
      <c r="JM341" s="15"/>
      <c r="JN341" s="15"/>
      <c r="JO341" s="15"/>
      <c r="JP341" s="15"/>
      <c r="JQ341" s="15"/>
      <c r="JR341" s="15"/>
      <c r="JS341" s="15"/>
      <c r="JV341" s="15"/>
      <c r="JW341" s="15"/>
      <c r="JX341" s="15"/>
      <c r="JY341" s="15"/>
      <c r="JZ341" s="15"/>
      <c r="KA341" s="15"/>
      <c r="KB341" s="15"/>
      <c r="KC341" s="15"/>
      <c r="KF341" s="15"/>
      <c r="KG341" s="15"/>
      <c r="KH341" s="15"/>
      <c r="KI341" s="15"/>
      <c r="KJ341" s="15"/>
      <c r="KK341" s="15"/>
      <c r="KL341" s="15"/>
      <c r="KM341" s="15"/>
      <c r="KP341" s="15"/>
      <c r="KQ341" s="15"/>
      <c r="KR341" s="15"/>
      <c r="KS341" s="15"/>
      <c r="KT341" s="15"/>
      <c r="KU341" s="15"/>
      <c r="KV341" s="15"/>
      <c r="KW341" s="15"/>
      <c r="KZ341" s="15"/>
      <c r="LA341" s="15"/>
    </row>
    <row r="342" spans="4:313" x14ac:dyDescent="0.25">
      <c r="D342" s="15"/>
      <c r="E342" s="15"/>
      <c r="F342" s="15"/>
      <c r="G342" s="15"/>
      <c r="H342" s="15"/>
      <c r="I342" s="15"/>
      <c r="L342" s="15"/>
      <c r="M342" s="15"/>
      <c r="N342" s="15"/>
      <c r="O342" s="15"/>
      <c r="P342" s="15"/>
      <c r="Q342" s="15"/>
      <c r="R342" s="15"/>
      <c r="S342" s="15"/>
      <c r="V342" s="15"/>
      <c r="W342" s="15"/>
      <c r="X342" s="15"/>
      <c r="Y342" s="15"/>
      <c r="Z342" s="15"/>
      <c r="AA342" s="15"/>
      <c r="AB342" s="15"/>
      <c r="AC342" s="15"/>
      <c r="AF342" s="15"/>
      <c r="AG342" s="15"/>
      <c r="AH342" s="15"/>
      <c r="AI342" s="15"/>
      <c r="AJ342" s="15"/>
      <c r="AK342" s="15"/>
      <c r="AL342" s="15"/>
      <c r="AM342" s="15"/>
      <c r="AP342" s="15"/>
      <c r="AQ342" s="15"/>
      <c r="AR342" s="15"/>
      <c r="AS342" s="15"/>
      <c r="AT342" s="15"/>
      <c r="AU342" s="15"/>
      <c r="AV342" s="15"/>
      <c r="AW342" s="15"/>
      <c r="AZ342" s="15"/>
      <c r="BA342" s="15"/>
      <c r="BB342" s="15"/>
      <c r="BC342" s="15"/>
      <c r="BD342" s="15"/>
      <c r="BE342" s="15"/>
      <c r="BF342" s="15"/>
      <c r="BG342" s="15"/>
      <c r="BJ342" s="15"/>
      <c r="BK342" s="15"/>
      <c r="BL342" s="15"/>
      <c r="BM342" s="15"/>
      <c r="BN342" s="15"/>
      <c r="BO342" s="15"/>
      <c r="BP342" s="15"/>
      <c r="BQ342" s="15"/>
      <c r="BT342" s="15"/>
      <c r="BU342" s="15"/>
      <c r="BV342" s="15"/>
      <c r="BW342" s="15"/>
      <c r="BX342" s="15"/>
      <c r="BY342" s="15"/>
      <c r="BZ342" s="15"/>
      <c r="CA342" s="15"/>
      <c r="CD342" s="15"/>
      <c r="CE342" s="15"/>
      <c r="CF342" s="15"/>
      <c r="CG342" s="15"/>
      <c r="CH342" s="15"/>
      <c r="CI342" s="15"/>
      <c r="CJ342" s="15"/>
      <c r="CK342" s="15"/>
      <c r="CN342" s="15"/>
      <c r="CO342" s="15"/>
      <c r="CP342" s="15"/>
      <c r="CQ342" s="15"/>
      <c r="CR342" s="15"/>
      <c r="CS342" s="15"/>
      <c r="CT342" s="15"/>
      <c r="CU342" s="15"/>
      <c r="CX342" s="15"/>
      <c r="CY342" s="15"/>
      <c r="CZ342" s="15"/>
      <c r="DA342" s="15"/>
      <c r="DB342" s="15"/>
      <c r="DC342" s="15"/>
      <c r="DD342" s="15"/>
      <c r="DE342" s="15"/>
      <c r="DH342" s="15"/>
      <c r="DI342" s="15"/>
      <c r="DJ342" s="15"/>
      <c r="DK342" s="15"/>
      <c r="DL342" s="15"/>
      <c r="DM342" s="15"/>
      <c r="DN342" s="15"/>
      <c r="DO342" s="15"/>
      <c r="DR342" s="15"/>
      <c r="DS342" s="15"/>
      <c r="DT342" s="15"/>
      <c r="DU342" s="15"/>
      <c r="DV342" s="15"/>
      <c r="DW342" s="15"/>
      <c r="DX342" s="15"/>
      <c r="DY342" s="15"/>
      <c r="EB342" s="15"/>
      <c r="EC342" s="15"/>
      <c r="ED342" s="15"/>
      <c r="EE342" s="15"/>
      <c r="EF342" s="15"/>
      <c r="EG342" s="15"/>
      <c r="EH342" s="15"/>
      <c r="EI342" s="15"/>
      <c r="EL342" s="15"/>
      <c r="EM342" s="15"/>
      <c r="EN342" s="15"/>
      <c r="EO342" s="15"/>
      <c r="EP342" s="15"/>
      <c r="EQ342" s="15"/>
      <c r="ER342" s="15"/>
      <c r="ES342" s="15"/>
      <c r="EV342" s="15"/>
      <c r="EW342" s="15"/>
      <c r="EX342" s="15"/>
      <c r="EY342" s="15"/>
      <c r="EZ342" s="15"/>
      <c r="FA342" s="15"/>
      <c r="FB342" s="15"/>
      <c r="FC342" s="15"/>
      <c r="FF342" s="15"/>
      <c r="FG342" s="15"/>
      <c r="FH342" s="15"/>
      <c r="FI342" s="15"/>
      <c r="FJ342" s="15"/>
      <c r="FK342" s="15"/>
      <c r="FL342" s="15"/>
      <c r="FM342" s="15"/>
      <c r="FP342" s="15"/>
      <c r="FQ342" s="15"/>
      <c r="FR342" s="15"/>
      <c r="FS342" s="15"/>
      <c r="FT342" s="15"/>
      <c r="FU342" s="15"/>
      <c r="FV342" s="15"/>
      <c r="FW342" s="15"/>
      <c r="FZ342" s="15"/>
      <c r="GA342" s="15"/>
      <c r="GB342" s="15"/>
      <c r="GC342" s="15"/>
      <c r="GD342" s="15"/>
      <c r="GE342" s="15"/>
      <c r="GF342" s="15"/>
      <c r="GG342" s="15"/>
      <c r="GJ342" s="15"/>
      <c r="GK342" s="15"/>
      <c r="GL342" s="15"/>
      <c r="GM342" s="15"/>
      <c r="GN342" s="15"/>
      <c r="GO342" s="15"/>
      <c r="GP342" s="15"/>
      <c r="GQ342" s="15"/>
      <c r="GT342" s="15"/>
      <c r="GU342" s="15"/>
      <c r="GV342" s="15"/>
      <c r="GW342" s="15"/>
      <c r="GX342" s="15"/>
      <c r="GY342" s="15"/>
      <c r="GZ342" s="15"/>
      <c r="HA342" s="15"/>
      <c r="HD342" s="15"/>
      <c r="HE342" s="15"/>
      <c r="HF342" s="15"/>
      <c r="HG342" s="15"/>
      <c r="HH342" s="15"/>
      <c r="HI342" s="15"/>
      <c r="HJ342" s="15"/>
      <c r="HK342" s="15"/>
      <c r="HN342" s="15"/>
      <c r="HO342" s="15"/>
      <c r="HP342" s="15"/>
      <c r="HQ342" s="15"/>
      <c r="HR342" s="15"/>
      <c r="HS342" s="15"/>
      <c r="HT342" s="15"/>
      <c r="HU342" s="15"/>
      <c r="HX342" s="15"/>
      <c r="HY342" s="15"/>
      <c r="HZ342" s="15"/>
      <c r="IA342" s="15"/>
      <c r="IB342" s="15"/>
      <c r="IC342" s="15"/>
      <c r="ID342" s="15"/>
      <c r="IE342" s="15"/>
      <c r="IH342" s="15"/>
      <c r="II342" s="15"/>
      <c r="IJ342" s="15"/>
      <c r="IK342" s="15"/>
      <c r="IL342" s="15"/>
      <c r="IM342" s="15"/>
      <c r="IN342" s="15"/>
      <c r="IO342" s="15"/>
      <c r="IR342" s="15"/>
      <c r="IS342" s="15"/>
      <c r="IT342" s="15"/>
      <c r="IU342" s="15"/>
      <c r="IV342" s="15"/>
      <c r="IW342" s="15"/>
      <c r="IX342" s="15"/>
      <c r="IY342" s="15"/>
      <c r="JB342" s="15"/>
      <c r="JC342" s="15"/>
      <c r="JD342" s="15"/>
      <c r="JE342" s="15"/>
      <c r="JF342" s="15"/>
      <c r="JG342" s="15"/>
      <c r="JH342" s="15"/>
      <c r="JI342" s="15"/>
      <c r="JL342" s="15"/>
      <c r="JM342" s="15"/>
      <c r="JN342" s="15"/>
      <c r="JO342" s="15"/>
      <c r="JP342" s="15"/>
      <c r="JQ342" s="15"/>
      <c r="JR342" s="15"/>
      <c r="JS342" s="15"/>
      <c r="JV342" s="15"/>
      <c r="JW342" s="15"/>
      <c r="JX342" s="15"/>
      <c r="JY342" s="15"/>
      <c r="JZ342" s="15"/>
      <c r="KA342" s="15"/>
      <c r="KB342" s="15"/>
      <c r="KC342" s="15"/>
      <c r="KF342" s="15"/>
      <c r="KG342" s="15"/>
      <c r="KH342" s="15"/>
      <c r="KI342" s="15"/>
      <c r="KJ342" s="15"/>
      <c r="KK342" s="15"/>
      <c r="KL342" s="15"/>
      <c r="KM342" s="15"/>
      <c r="KP342" s="15"/>
      <c r="KQ342" s="15"/>
      <c r="KR342" s="15"/>
      <c r="KS342" s="15"/>
      <c r="KT342" s="15"/>
      <c r="KU342" s="15"/>
      <c r="KV342" s="15"/>
      <c r="KW342" s="15"/>
      <c r="KZ342" s="15"/>
      <c r="LA342" s="15"/>
    </row>
    <row r="343" spans="4:313" x14ac:dyDescent="0.25">
      <c r="D343" s="15"/>
      <c r="E343" s="15"/>
      <c r="F343" s="15"/>
      <c r="G343" s="15"/>
      <c r="H343" s="15"/>
      <c r="I343" s="15"/>
      <c r="L343" s="15"/>
      <c r="M343" s="15"/>
      <c r="N343" s="15"/>
      <c r="O343" s="15"/>
      <c r="P343" s="15"/>
      <c r="Q343" s="15"/>
      <c r="R343" s="15"/>
      <c r="S343" s="15"/>
      <c r="V343" s="15"/>
      <c r="W343" s="15"/>
      <c r="X343" s="15"/>
      <c r="Y343" s="15"/>
      <c r="Z343" s="15"/>
      <c r="AA343" s="15"/>
      <c r="AB343" s="15"/>
      <c r="AC343" s="15"/>
      <c r="AF343" s="15"/>
      <c r="AG343" s="15"/>
      <c r="AH343" s="15"/>
      <c r="AI343" s="15"/>
      <c r="AJ343" s="15"/>
      <c r="AK343" s="15"/>
      <c r="AL343" s="15"/>
      <c r="AM343" s="15"/>
      <c r="AP343" s="15"/>
      <c r="AQ343" s="15"/>
      <c r="AR343" s="15"/>
      <c r="AS343" s="15"/>
      <c r="AT343" s="15"/>
      <c r="AU343" s="15"/>
      <c r="AV343" s="15"/>
      <c r="AW343" s="15"/>
      <c r="AZ343" s="15"/>
      <c r="BA343" s="15"/>
      <c r="BB343" s="15"/>
      <c r="BC343" s="15"/>
      <c r="BD343" s="15"/>
      <c r="BE343" s="15"/>
      <c r="BF343" s="15"/>
      <c r="BG343" s="15"/>
      <c r="BJ343" s="15"/>
      <c r="BK343" s="15"/>
      <c r="BL343" s="15"/>
      <c r="BM343" s="15"/>
      <c r="BN343" s="15"/>
      <c r="BO343" s="15"/>
      <c r="BP343" s="15"/>
      <c r="BQ343" s="15"/>
      <c r="BT343" s="15"/>
      <c r="BU343" s="15"/>
      <c r="BV343" s="15"/>
      <c r="BW343" s="15"/>
      <c r="BX343" s="15"/>
      <c r="BY343" s="15"/>
      <c r="BZ343" s="15"/>
      <c r="CA343" s="15"/>
      <c r="CD343" s="15"/>
      <c r="CE343" s="15"/>
      <c r="CF343" s="15"/>
      <c r="CG343" s="15"/>
      <c r="CH343" s="15"/>
      <c r="CI343" s="15"/>
      <c r="CJ343" s="15"/>
      <c r="CK343" s="15"/>
      <c r="CN343" s="15"/>
      <c r="CO343" s="15"/>
      <c r="CP343" s="15"/>
      <c r="CQ343" s="15"/>
      <c r="CR343" s="15"/>
      <c r="CS343" s="15"/>
      <c r="CT343" s="15"/>
      <c r="CU343" s="15"/>
      <c r="CX343" s="15"/>
      <c r="CY343" s="15"/>
      <c r="CZ343" s="15"/>
      <c r="DA343" s="15"/>
      <c r="DB343" s="15"/>
      <c r="DC343" s="15"/>
      <c r="DD343" s="15"/>
      <c r="DE343" s="15"/>
      <c r="DH343" s="15"/>
      <c r="DI343" s="15"/>
      <c r="DJ343" s="15"/>
      <c r="DK343" s="15"/>
      <c r="DL343" s="15"/>
      <c r="DM343" s="15"/>
      <c r="DN343" s="15"/>
      <c r="DO343" s="15"/>
      <c r="DR343" s="15"/>
      <c r="DS343" s="15"/>
      <c r="DT343" s="15"/>
      <c r="DU343" s="15"/>
      <c r="DV343" s="15"/>
      <c r="DW343" s="15"/>
      <c r="DX343" s="15"/>
      <c r="DY343" s="15"/>
      <c r="EB343" s="15"/>
      <c r="EC343" s="15"/>
      <c r="ED343" s="15"/>
      <c r="EE343" s="15"/>
      <c r="EF343" s="15"/>
      <c r="EG343" s="15"/>
      <c r="EH343" s="15"/>
      <c r="EI343" s="15"/>
      <c r="EL343" s="15"/>
      <c r="EM343" s="15"/>
      <c r="EN343" s="15"/>
      <c r="EO343" s="15"/>
      <c r="EP343" s="15"/>
      <c r="EQ343" s="15"/>
      <c r="ER343" s="15"/>
      <c r="ES343" s="15"/>
      <c r="EV343" s="15"/>
      <c r="EW343" s="15"/>
      <c r="EX343" s="15"/>
      <c r="EY343" s="15"/>
      <c r="EZ343" s="15"/>
      <c r="FA343" s="15"/>
      <c r="FB343" s="15"/>
      <c r="FC343" s="15"/>
      <c r="FF343" s="15"/>
      <c r="FG343" s="15"/>
      <c r="FH343" s="15"/>
      <c r="FI343" s="15"/>
      <c r="FJ343" s="15"/>
      <c r="FK343" s="15"/>
      <c r="FL343" s="15"/>
      <c r="FM343" s="15"/>
      <c r="FP343" s="15"/>
      <c r="FQ343" s="15"/>
      <c r="FR343" s="15"/>
      <c r="FS343" s="15"/>
      <c r="FT343" s="15"/>
      <c r="FU343" s="15"/>
      <c r="FV343" s="15"/>
      <c r="FW343" s="15"/>
      <c r="FZ343" s="15"/>
      <c r="GA343" s="15"/>
      <c r="GB343" s="15"/>
      <c r="GC343" s="15"/>
      <c r="GD343" s="15"/>
      <c r="GE343" s="15"/>
      <c r="GF343" s="15"/>
      <c r="GG343" s="15"/>
      <c r="GJ343" s="15"/>
      <c r="GK343" s="15"/>
      <c r="GL343" s="15"/>
      <c r="GM343" s="15"/>
      <c r="GN343" s="15"/>
      <c r="GO343" s="15"/>
      <c r="GP343" s="15"/>
      <c r="GQ343" s="15"/>
      <c r="GT343" s="15"/>
      <c r="GU343" s="15"/>
      <c r="GV343" s="15"/>
      <c r="GW343" s="15"/>
      <c r="GX343" s="15"/>
      <c r="GY343" s="15"/>
      <c r="GZ343" s="15"/>
      <c r="HA343" s="15"/>
      <c r="HD343" s="15"/>
      <c r="HE343" s="15"/>
      <c r="HF343" s="15"/>
      <c r="HG343" s="15"/>
      <c r="HH343" s="15"/>
      <c r="HI343" s="15"/>
      <c r="HJ343" s="15"/>
      <c r="HK343" s="15"/>
      <c r="HN343" s="15"/>
      <c r="HO343" s="15"/>
      <c r="HP343" s="15"/>
      <c r="HQ343" s="15"/>
      <c r="HR343" s="15"/>
      <c r="HS343" s="15"/>
      <c r="HT343" s="15"/>
      <c r="HU343" s="15"/>
      <c r="HX343" s="15"/>
      <c r="HY343" s="15"/>
      <c r="HZ343" s="15"/>
      <c r="IA343" s="15"/>
      <c r="IB343" s="15"/>
      <c r="IC343" s="15"/>
      <c r="ID343" s="15"/>
      <c r="IE343" s="15"/>
      <c r="IH343" s="15"/>
      <c r="II343" s="15"/>
      <c r="IJ343" s="15"/>
      <c r="IK343" s="15"/>
      <c r="IL343" s="15"/>
      <c r="IM343" s="15"/>
      <c r="IN343" s="15"/>
      <c r="IO343" s="15"/>
      <c r="IR343" s="15"/>
      <c r="IS343" s="15"/>
      <c r="IT343" s="15"/>
      <c r="IU343" s="15"/>
      <c r="IV343" s="15"/>
      <c r="IW343" s="15"/>
      <c r="IX343" s="15"/>
      <c r="IY343" s="15"/>
      <c r="JB343" s="15"/>
      <c r="JC343" s="15"/>
      <c r="JD343" s="15"/>
      <c r="JE343" s="15"/>
      <c r="JF343" s="15"/>
      <c r="JG343" s="15"/>
      <c r="JH343" s="15"/>
      <c r="JI343" s="15"/>
      <c r="JL343" s="15"/>
      <c r="JM343" s="15"/>
      <c r="JN343" s="15"/>
      <c r="JO343" s="15"/>
      <c r="JP343" s="15"/>
      <c r="JQ343" s="15"/>
      <c r="JR343" s="15"/>
      <c r="JS343" s="15"/>
      <c r="JV343" s="15"/>
      <c r="JW343" s="15"/>
      <c r="JX343" s="15"/>
      <c r="JY343" s="15"/>
      <c r="JZ343" s="15"/>
      <c r="KA343" s="15"/>
      <c r="KB343" s="15"/>
      <c r="KC343" s="15"/>
      <c r="KF343" s="15"/>
      <c r="KG343" s="15"/>
      <c r="KH343" s="15"/>
      <c r="KI343" s="15"/>
      <c r="KJ343" s="15"/>
      <c r="KK343" s="15"/>
      <c r="KL343" s="15"/>
      <c r="KM343" s="15"/>
      <c r="KP343" s="15"/>
      <c r="KQ343" s="15"/>
      <c r="KR343" s="15"/>
      <c r="KS343" s="15"/>
      <c r="KT343" s="15"/>
      <c r="KU343" s="15"/>
      <c r="KV343" s="15"/>
      <c r="KW343" s="15"/>
      <c r="KZ343" s="15"/>
      <c r="LA343" s="15"/>
    </row>
    <row r="344" spans="4:313" x14ac:dyDescent="0.25">
      <c r="D344" s="15"/>
      <c r="E344" s="15"/>
      <c r="F344" s="15"/>
      <c r="G344" s="15"/>
      <c r="H344" s="15"/>
      <c r="I344" s="15"/>
      <c r="L344" s="15"/>
      <c r="M344" s="15"/>
      <c r="N344" s="15"/>
      <c r="O344" s="15"/>
      <c r="P344" s="15"/>
      <c r="Q344" s="15"/>
      <c r="R344" s="15"/>
      <c r="S344" s="15"/>
      <c r="V344" s="15"/>
      <c r="W344" s="15"/>
      <c r="X344" s="15"/>
      <c r="Y344" s="15"/>
      <c r="Z344" s="15"/>
      <c r="AA344" s="15"/>
      <c r="AB344" s="15"/>
      <c r="AC344" s="15"/>
      <c r="AF344" s="15"/>
      <c r="AG344" s="15"/>
      <c r="AH344" s="15"/>
      <c r="AI344" s="15"/>
      <c r="AJ344" s="15"/>
      <c r="AK344" s="15"/>
      <c r="AL344" s="15"/>
      <c r="AM344" s="15"/>
      <c r="AP344" s="15"/>
      <c r="AQ344" s="15"/>
      <c r="AR344" s="15"/>
      <c r="AS344" s="15"/>
      <c r="AT344" s="15"/>
      <c r="AU344" s="15"/>
      <c r="AV344" s="15"/>
      <c r="AW344" s="15"/>
      <c r="AZ344" s="15"/>
      <c r="BA344" s="15"/>
      <c r="BB344" s="15"/>
      <c r="BC344" s="15"/>
      <c r="BD344" s="15"/>
      <c r="BE344" s="15"/>
      <c r="BF344" s="15"/>
      <c r="BG344" s="15"/>
      <c r="BJ344" s="15"/>
      <c r="BK344" s="15"/>
      <c r="BL344" s="15"/>
      <c r="BM344" s="15"/>
      <c r="BN344" s="15"/>
      <c r="BO344" s="15"/>
      <c r="BP344" s="15"/>
      <c r="BQ344" s="15"/>
      <c r="BT344" s="15"/>
      <c r="BU344" s="15"/>
      <c r="BV344" s="15"/>
      <c r="BW344" s="15"/>
      <c r="BX344" s="15"/>
      <c r="BY344" s="15"/>
      <c r="BZ344" s="15"/>
      <c r="CA344" s="15"/>
      <c r="CD344" s="15"/>
      <c r="CE344" s="15"/>
      <c r="CF344" s="15"/>
      <c r="CG344" s="15"/>
      <c r="CH344" s="15"/>
      <c r="CI344" s="15"/>
      <c r="CJ344" s="15"/>
      <c r="CK344" s="15"/>
      <c r="CN344" s="15"/>
      <c r="CO344" s="15"/>
      <c r="CP344" s="15"/>
      <c r="CQ344" s="15"/>
      <c r="CR344" s="15"/>
      <c r="CS344" s="15"/>
      <c r="CT344" s="15"/>
      <c r="CU344" s="15"/>
      <c r="CX344" s="15"/>
      <c r="CY344" s="15"/>
      <c r="CZ344" s="15"/>
      <c r="DA344" s="15"/>
      <c r="DB344" s="15"/>
      <c r="DC344" s="15"/>
      <c r="DD344" s="15"/>
      <c r="DE344" s="15"/>
      <c r="DH344" s="15"/>
      <c r="DI344" s="15"/>
      <c r="DJ344" s="15"/>
      <c r="DK344" s="15"/>
      <c r="DL344" s="15"/>
      <c r="DM344" s="15"/>
      <c r="DN344" s="15"/>
      <c r="DO344" s="15"/>
      <c r="DR344" s="15"/>
      <c r="DS344" s="15"/>
      <c r="DT344" s="15"/>
      <c r="DU344" s="15"/>
      <c r="DV344" s="15"/>
      <c r="DW344" s="15"/>
      <c r="DX344" s="15"/>
      <c r="DY344" s="15"/>
      <c r="EB344" s="15"/>
      <c r="EC344" s="15"/>
      <c r="ED344" s="15"/>
      <c r="EE344" s="15"/>
      <c r="EF344" s="15"/>
      <c r="EG344" s="15"/>
      <c r="EH344" s="15"/>
      <c r="EI344" s="15"/>
      <c r="EL344" s="15"/>
      <c r="EM344" s="15"/>
      <c r="EN344" s="15"/>
      <c r="EO344" s="15"/>
      <c r="EP344" s="15"/>
      <c r="EQ344" s="15"/>
      <c r="ER344" s="15"/>
      <c r="ES344" s="15"/>
      <c r="EV344" s="15"/>
      <c r="EW344" s="15"/>
      <c r="EX344" s="15"/>
      <c r="EY344" s="15"/>
      <c r="EZ344" s="15"/>
      <c r="FA344" s="15"/>
      <c r="FB344" s="15"/>
      <c r="FC344" s="15"/>
      <c r="FF344" s="15"/>
      <c r="FG344" s="15"/>
      <c r="FH344" s="15"/>
      <c r="FI344" s="15"/>
      <c r="FJ344" s="15"/>
      <c r="FK344" s="15"/>
      <c r="FL344" s="15"/>
      <c r="FM344" s="15"/>
      <c r="FP344" s="15"/>
      <c r="FQ344" s="15"/>
      <c r="FR344" s="15"/>
      <c r="FS344" s="15"/>
      <c r="FT344" s="15"/>
      <c r="FU344" s="15"/>
      <c r="FV344" s="15"/>
      <c r="FW344" s="15"/>
      <c r="FZ344" s="15"/>
      <c r="GA344" s="15"/>
      <c r="GB344" s="15"/>
      <c r="GC344" s="15"/>
      <c r="GD344" s="15"/>
      <c r="GE344" s="15"/>
      <c r="GF344" s="15"/>
      <c r="GG344" s="15"/>
      <c r="GJ344" s="15"/>
      <c r="GK344" s="15"/>
      <c r="GL344" s="15"/>
      <c r="GM344" s="15"/>
      <c r="GN344" s="15"/>
      <c r="GO344" s="15"/>
      <c r="GP344" s="15"/>
      <c r="GQ344" s="15"/>
      <c r="GT344" s="15"/>
      <c r="GU344" s="15"/>
      <c r="GV344" s="15"/>
      <c r="GW344" s="15"/>
      <c r="GX344" s="15"/>
      <c r="GY344" s="15"/>
      <c r="GZ344" s="15"/>
      <c r="HA344" s="15"/>
      <c r="HD344" s="15"/>
      <c r="HE344" s="15"/>
      <c r="HF344" s="15"/>
      <c r="HG344" s="15"/>
      <c r="HH344" s="15"/>
      <c r="HI344" s="15"/>
      <c r="HJ344" s="15"/>
      <c r="HK344" s="15"/>
      <c r="HN344" s="15"/>
      <c r="HO344" s="15"/>
      <c r="HP344" s="15"/>
      <c r="HQ344" s="15"/>
      <c r="HR344" s="15"/>
      <c r="HS344" s="15"/>
      <c r="HT344" s="15"/>
      <c r="HU344" s="15"/>
      <c r="HX344" s="15"/>
      <c r="HY344" s="15"/>
      <c r="HZ344" s="15"/>
      <c r="IA344" s="15"/>
      <c r="IB344" s="15"/>
      <c r="IC344" s="15"/>
      <c r="ID344" s="15"/>
      <c r="IE344" s="15"/>
      <c r="IH344" s="15"/>
      <c r="II344" s="15"/>
      <c r="IJ344" s="15"/>
      <c r="IK344" s="15"/>
      <c r="IL344" s="15"/>
      <c r="IM344" s="15"/>
      <c r="IN344" s="15"/>
      <c r="IO344" s="15"/>
      <c r="IR344" s="15"/>
      <c r="IS344" s="15"/>
      <c r="IT344" s="15"/>
      <c r="IU344" s="15"/>
      <c r="IV344" s="15"/>
      <c r="IW344" s="15"/>
      <c r="IX344" s="15"/>
      <c r="IY344" s="15"/>
      <c r="JB344" s="15"/>
      <c r="JC344" s="15"/>
      <c r="JD344" s="15"/>
      <c r="JE344" s="15"/>
      <c r="JF344" s="15"/>
      <c r="JG344" s="15"/>
      <c r="JH344" s="15"/>
      <c r="JI344" s="15"/>
      <c r="JL344" s="15"/>
      <c r="JM344" s="15"/>
      <c r="JN344" s="15"/>
      <c r="JO344" s="15"/>
      <c r="JP344" s="15"/>
      <c r="JQ344" s="15"/>
      <c r="JR344" s="15"/>
      <c r="JS344" s="15"/>
      <c r="JV344" s="15"/>
      <c r="JW344" s="15"/>
      <c r="JX344" s="15"/>
      <c r="JY344" s="15"/>
      <c r="JZ344" s="15"/>
      <c r="KA344" s="15"/>
      <c r="KB344" s="15"/>
      <c r="KC344" s="15"/>
      <c r="KF344" s="15"/>
      <c r="KG344" s="15"/>
      <c r="KH344" s="15"/>
      <c r="KI344" s="15"/>
      <c r="KJ344" s="15"/>
      <c r="KK344" s="15"/>
      <c r="KL344" s="15"/>
      <c r="KM344" s="15"/>
      <c r="KP344" s="15"/>
      <c r="KQ344" s="15"/>
      <c r="KR344" s="15"/>
      <c r="KS344" s="15"/>
      <c r="KT344" s="15"/>
      <c r="KU344" s="15"/>
      <c r="KV344" s="15"/>
      <c r="KW344" s="15"/>
      <c r="KZ344" s="15"/>
      <c r="LA344" s="15"/>
    </row>
    <row r="345" spans="4:313" x14ac:dyDescent="0.25">
      <c r="D345" s="15"/>
      <c r="E345" s="15"/>
      <c r="F345" s="15"/>
      <c r="G345" s="15"/>
      <c r="H345" s="15"/>
      <c r="I345" s="15"/>
      <c r="L345" s="15"/>
      <c r="M345" s="15"/>
      <c r="N345" s="15"/>
      <c r="O345" s="15"/>
      <c r="P345" s="15"/>
      <c r="Q345" s="15"/>
      <c r="R345" s="15"/>
      <c r="S345" s="15"/>
      <c r="V345" s="15"/>
      <c r="W345" s="15"/>
      <c r="X345" s="15"/>
      <c r="Y345" s="15"/>
      <c r="Z345" s="15"/>
      <c r="AA345" s="15"/>
      <c r="AB345" s="15"/>
      <c r="AC345" s="15"/>
      <c r="AF345" s="15"/>
      <c r="AG345" s="15"/>
      <c r="AH345" s="15"/>
      <c r="AI345" s="15"/>
      <c r="AJ345" s="15"/>
      <c r="AK345" s="15"/>
      <c r="AL345" s="15"/>
      <c r="AM345" s="15"/>
      <c r="AP345" s="15"/>
      <c r="AQ345" s="15"/>
      <c r="AR345" s="15"/>
      <c r="AS345" s="15"/>
      <c r="AT345" s="15"/>
      <c r="AU345" s="15"/>
      <c r="AV345" s="15"/>
      <c r="AW345" s="15"/>
      <c r="AZ345" s="15"/>
      <c r="BA345" s="15"/>
      <c r="BB345" s="15"/>
      <c r="BC345" s="15"/>
      <c r="BD345" s="15"/>
      <c r="BE345" s="15"/>
      <c r="BF345" s="15"/>
      <c r="BG345" s="15"/>
      <c r="BJ345" s="15"/>
      <c r="BK345" s="15"/>
      <c r="BL345" s="15"/>
      <c r="BM345" s="15"/>
      <c r="BN345" s="15"/>
      <c r="BO345" s="15"/>
      <c r="BP345" s="15"/>
      <c r="BQ345" s="15"/>
      <c r="BT345" s="15"/>
      <c r="BU345" s="15"/>
      <c r="BV345" s="15"/>
      <c r="BW345" s="15"/>
      <c r="BX345" s="15"/>
      <c r="BY345" s="15"/>
      <c r="BZ345" s="15"/>
      <c r="CA345" s="15"/>
      <c r="CD345" s="15"/>
      <c r="CE345" s="15"/>
      <c r="CF345" s="15"/>
      <c r="CG345" s="15"/>
      <c r="CH345" s="15"/>
      <c r="CI345" s="15"/>
      <c r="CJ345" s="15"/>
      <c r="CK345" s="15"/>
      <c r="CN345" s="15"/>
      <c r="CO345" s="15"/>
      <c r="CP345" s="15"/>
      <c r="CQ345" s="15"/>
      <c r="CR345" s="15"/>
      <c r="CS345" s="15"/>
      <c r="CT345" s="15"/>
      <c r="CU345" s="15"/>
      <c r="CX345" s="15"/>
      <c r="CY345" s="15"/>
      <c r="CZ345" s="15"/>
      <c r="DA345" s="15"/>
      <c r="DB345" s="15"/>
      <c r="DC345" s="15"/>
      <c r="DD345" s="15"/>
      <c r="DE345" s="15"/>
      <c r="DH345" s="15"/>
      <c r="DI345" s="15"/>
      <c r="DJ345" s="15"/>
      <c r="DK345" s="15"/>
      <c r="DL345" s="15"/>
      <c r="DM345" s="15"/>
      <c r="DN345" s="15"/>
      <c r="DO345" s="15"/>
      <c r="DR345" s="15"/>
      <c r="DS345" s="15"/>
      <c r="DT345" s="15"/>
      <c r="DU345" s="15"/>
      <c r="DV345" s="15"/>
      <c r="DW345" s="15"/>
      <c r="DX345" s="15"/>
      <c r="DY345" s="15"/>
      <c r="EB345" s="15"/>
      <c r="EC345" s="15"/>
      <c r="ED345" s="15"/>
      <c r="EE345" s="15"/>
      <c r="EF345" s="15"/>
      <c r="EG345" s="15"/>
      <c r="EH345" s="15"/>
      <c r="EI345" s="15"/>
      <c r="EL345" s="15"/>
      <c r="EM345" s="15"/>
      <c r="EN345" s="15"/>
      <c r="EO345" s="15"/>
      <c r="EP345" s="15"/>
      <c r="EQ345" s="15"/>
      <c r="ER345" s="15"/>
      <c r="ES345" s="15"/>
      <c r="EV345" s="15"/>
      <c r="EW345" s="15"/>
      <c r="EX345" s="15"/>
      <c r="EY345" s="15"/>
      <c r="EZ345" s="15"/>
      <c r="FA345" s="15"/>
      <c r="FB345" s="15"/>
      <c r="FC345" s="15"/>
      <c r="FF345" s="15"/>
      <c r="FG345" s="15"/>
      <c r="FH345" s="15"/>
      <c r="FI345" s="15"/>
      <c r="FJ345" s="15"/>
      <c r="FK345" s="15"/>
      <c r="FL345" s="15"/>
      <c r="FM345" s="15"/>
      <c r="FP345" s="15"/>
      <c r="FQ345" s="15"/>
      <c r="FR345" s="15"/>
      <c r="FS345" s="15"/>
      <c r="FT345" s="15"/>
      <c r="FU345" s="15"/>
      <c r="FV345" s="15"/>
      <c r="FW345" s="15"/>
      <c r="FZ345" s="15"/>
      <c r="GA345" s="15"/>
      <c r="GB345" s="15"/>
      <c r="GC345" s="15"/>
      <c r="GD345" s="15"/>
      <c r="GE345" s="15"/>
      <c r="GF345" s="15"/>
      <c r="GG345" s="15"/>
      <c r="GJ345" s="15"/>
      <c r="GK345" s="15"/>
      <c r="GL345" s="15"/>
      <c r="GM345" s="15"/>
      <c r="GN345" s="15"/>
      <c r="GO345" s="15"/>
      <c r="GP345" s="15"/>
      <c r="GQ345" s="15"/>
      <c r="GT345" s="15"/>
      <c r="GU345" s="15"/>
      <c r="GV345" s="15"/>
      <c r="GW345" s="15"/>
      <c r="GX345" s="15"/>
      <c r="GY345" s="15"/>
      <c r="GZ345" s="15"/>
      <c r="HA345" s="15"/>
      <c r="HD345" s="15"/>
      <c r="HE345" s="15"/>
      <c r="HF345" s="15"/>
      <c r="HG345" s="15"/>
      <c r="HH345" s="15"/>
      <c r="HI345" s="15"/>
      <c r="HJ345" s="15"/>
      <c r="HK345" s="15"/>
      <c r="HN345" s="15"/>
      <c r="HO345" s="15"/>
      <c r="HP345" s="15"/>
      <c r="HQ345" s="15"/>
      <c r="HR345" s="15"/>
      <c r="HS345" s="15"/>
      <c r="HT345" s="15"/>
      <c r="HU345" s="15"/>
      <c r="HX345" s="15"/>
      <c r="HY345" s="15"/>
      <c r="HZ345" s="15"/>
      <c r="IA345" s="15"/>
      <c r="IB345" s="15"/>
      <c r="IC345" s="15"/>
      <c r="ID345" s="15"/>
      <c r="IE345" s="15"/>
      <c r="IH345" s="15"/>
      <c r="II345" s="15"/>
      <c r="IJ345" s="15"/>
      <c r="IK345" s="15"/>
      <c r="IL345" s="15"/>
      <c r="IM345" s="15"/>
      <c r="IN345" s="15"/>
      <c r="IO345" s="15"/>
      <c r="IR345" s="15"/>
      <c r="IS345" s="15"/>
      <c r="IT345" s="15"/>
      <c r="IU345" s="15"/>
      <c r="IV345" s="15"/>
      <c r="IW345" s="15"/>
      <c r="IX345" s="15"/>
      <c r="IY345" s="15"/>
      <c r="JB345" s="15"/>
      <c r="JC345" s="15"/>
      <c r="JD345" s="15"/>
      <c r="JE345" s="15"/>
      <c r="JF345" s="15"/>
      <c r="JG345" s="15"/>
      <c r="JH345" s="15"/>
      <c r="JI345" s="15"/>
      <c r="JL345" s="15"/>
      <c r="JM345" s="15"/>
      <c r="JN345" s="15"/>
      <c r="JO345" s="15"/>
      <c r="JP345" s="15"/>
      <c r="JQ345" s="15"/>
      <c r="JR345" s="15"/>
      <c r="JS345" s="15"/>
      <c r="JV345" s="15"/>
      <c r="JW345" s="15"/>
      <c r="JX345" s="15"/>
      <c r="JY345" s="15"/>
      <c r="JZ345" s="15"/>
      <c r="KA345" s="15"/>
      <c r="KB345" s="15"/>
      <c r="KC345" s="15"/>
      <c r="KF345" s="15"/>
      <c r="KG345" s="15"/>
      <c r="KH345" s="15"/>
      <c r="KI345" s="15"/>
      <c r="KJ345" s="15"/>
      <c r="KK345" s="15"/>
      <c r="KL345" s="15"/>
      <c r="KM345" s="15"/>
      <c r="KP345" s="15"/>
      <c r="KQ345" s="15"/>
      <c r="KR345" s="15"/>
      <c r="KS345" s="15"/>
      <c r="KT345" s="15"/>
      <c r="KU345" s="15"/>
      <c r="KV345" s="15"/>
      <c r="KW345" s="15"/>
      <c r="KZ345" s="15"/>
      <c r="LA345" s="15"/>
    </row>
    <row r="346" spans="4:313" x14ac:dyDescent="0.25">
      <c r="D346" s="15"/>
      <c r="E346" s="15"/>
      <c r="F346" s="15"/>
      <c r="G346" s="15"/>
      <c r="H346" s="15"/>
      <c r="I346" s="15"/>
      <c r="L346" s="15"/>
      <c r="M346" s="15"/>
      <c r="N346" s="15"/>
      <c r="O346" s="15"/>
      <c r="P346" s="15"/>
      <c r="Q346" s="15"/>
      <c r="R346" s="15"/>
      <c r="S346" s="15"/>
      <c r="V346" s="15"/>
      <c r="W346" s="15"/>
      <c r="X346" s="15"/>
      <c r="Y346" s="15"/>
      <c r="Z346" s="15"/>
      <c r="AA346" s="15"/>
      <c r="AB346" s="15"/>
      <c r="AC346" s="15"/>
      <c r="AF346" s="15"/>
      <c r="AG346" s="15"/>
      <c r="AH346" s="15"/>
      <c r="AI346" s="15"/>
      <c r="AJ346" s="15"/>
      <c r="AK346" s="15"/>
      <c r="AL346" s="15"/>
      <c r="AM346" s="15"/>
      <c r="AP346" s="15"/>
      <c r="AQ346" s="15"/>
      <c r="AR346" s="15"/>
      <c r="AS346" s="15"/>
      <c r="AT346" s="15"/>
      <c r="AU346" s="15"/>
      <c r="AV346" s="15"/>
      <c r="AW346" s="15"/>
      <c r="AZ346" s="15"/>
      <c r="BA346" s="15"/>
      <c r="BB346" s="15"/>
      <c r="BC346" s="15"/>
      <c r="BD346" s="15"/>
      <c r="BE346" s="15"/>
      <c r="BF346" s="15"/>
      <c r="BG346" s="15"/>
      <c r="BJ346" s="15"/>
      <c r="BK346" s="15"/>
      <c r="BL346" s="15"/>
      <c r="BM346" s="15"/>
      <c r="BN346" s="15"/>
      <c r="BO346" s="15"/>
      <c r="BP346" s="15"/>
      <c r="BQ346" s="15"/>
      <c r="BT346" s="15"/>
      <c r="BU346" s="15"/>
      <c r="BV346" s="15"/>
      <c r="BW346" s="15"/>
      <c r="BX346" s="15"/>
      <c r="BY346" s="15"/>
      <c r="BZ346" s="15"/>
      <c r="CA346" s="15"/>
      <c r="CD346" s="15"/>
      <c r="CE346" s="15"/>
      <c r="CF346" s="15"/>
      <c r="CG346" s="15"/>
      <c r="CH346" s="15"/>
      <c r="CI346" s="15"/>
      <c r="CJ346" s="15"/>
      <c r="CK346" s="15"/>
      <c r="CN346" s="15"/>
      <c r="CO346" s="15"/>
      <c r="CP346" s="15"/>
      <c r="CQ346" s="15"/>
      <c r="CR346" s="15"/>
      <c r="CS346" s="15"/>
      <c r="CT346" s="15"/>
      <c r="CU346" s="15"/>
      <c r="CX346" s="15"/>
      <c r="CY346" s="15"/>
      <c r="CZ346" s="15"/>
      <c r="DA346" s="15"/>
      <c r="DB346" s="15"/>
      <c r="DC346" s="15"/>
      <c r="DD346" s="15"/>
      <c r="DE346" s="15"/>
      <c r="DH346" s="15"/>
      <c r="DI346" s="15"/>
      <c r="DJ346" s="15"/>
      <c r="DK346" s="15"/>
      <c r="DL346" s="15"/>
      <c r="DM346" s="15"/>
      <c r="DN346" s="15"/>
      <c r="DO346" s="15"/>
      <c r="DR346" s="15"/>
      <c r="DS346" s="15"/>
      <c r="DT346" s="15"/>
      <c r="DU346" s="15"/>
      <c r="DV346" s="15"/>
      <c r="DW346" s="15"/>
      <c r="DX346" s="15"/>
      <c r="DY346" s="15"/>
      <c r="EB346" s="15"/>
      <c r="EC346" s="15"/>
      <c r="ED346" s="15"/>
      <c r="EE346" s="15"/>
      <c r="EF346" s="15"/>
      <c r="EG346" s="15"/>
      <c r="EH346" s="15"/>
      <c r="EI346" s="15"/>
      <c r="EL346" s="15"/>
      <c r="EM346" s="15"/>
      <c r="EN346" s="15"/>
      <c r="EO346" s="15"/>
      <c r="EP346" s="15"/>
      <c r="EQ346" s="15"/>
      <c r="ER346" s="15"/>
      <c r="ES346" s="15"/>
      <c r="EV346" s="15"/>
      <c r="EW346" s="15"/>
      <c r="EX346" s="15"/>
      <c r="EY346" s="15"/>
      <c r="EZ346" s="15"/>
      <c r="FA346" s="15"/>
      <c r="FB346" s="15"/>
      <c r="FC346" s="15"/>
      <c r="FF346" s="15"/>
      <c r="FG346" s="15"/>
      <c r="FH346" s="15"/>
      <c r="FI346" s="15"/>
      <c r="FJ346" s="15"/>
      <c r="FK346" s="15"/>
      <c r="FL346" s="15"/>
      <c r="FM346" s="15"/>
      <c r="FP346" s="15"/>
      <c r="FQ346" s="15"/>
      <c r="FR346" s="15"/>
      <c r="FS346" s="15"/>
      <c r="FT346" s="15"/>
      <c r="FU346" s="15"/>
      <c r="FV346" s="15"/>
      <c r="FW346" s="15"/>
      <c r="FZ346" s="15"/>
      <c r="GA346" s="15"/>
      <c r="GB346" s="15"/>
      <c r="GC346" s="15"/>
      <c r="GD346" s="15"/>
      <c r="GE346" s="15"/>
      <c r="GF346" s="15"/>
      <c r="GG346" s="15"/>
      <c r="GJ346" s="15"/>
      <c r="GK346" s="15"/>
      <c r="GL346" s="15"/>
      <c r="GM346" s="15"/>
      <c r="GN346" s="15"/>
      <c r="GO346" s="15"/>
      <c r="GP346" s="15"/>
      <c r="GQ346" s="15"/>
      <c r="GT346" s="15"/>
      <c r="GU346" s="15"/>
      <c r="GV346" s="15"/>
      <c r="GW346" s="15"/>
      <c r="GX346" s="15"/>
      <c r="GY346" s="15"/>
      <c r="GZ346" s="15"/>
      <c r="HA346" s="15"/>
      <c r="HD346" s="15"/>
      <c r="HE346" s="15"/>
      <c r="HF346" s="15"/>
      <c r="HG346" s="15"/>
      <c r="HH346" s="15"/>
      <c r="HI346" s="15"/>
      <c r="HJ346" s="15"/>
      <c r="HK346" s="15"/>
      <c r="HN346" s="15"/>
      <c r="HO346" s="15"/>
      <c r="HP346" s="15"/>
      <c r="HQ346" s="15"/>
      <c r="HR346" s="15"/>
      <c r="HS346" s="15"/>
      <c r="HT346" s="15"/>
      <c r="HU346" s="15"/>
      <c r="HX346" s="15"/>
      <c r="HY346" s="15"/>
      <c r="HZ346" s="15"/>
      <c r="IA346" s="15"/>
      <c r="IB346" s="15"/>
      <c r="IC346" s="15"/>
      <c r="ID346" s="15"/>
      <c r="IE346" s="15"/>
      <c r="IH346" s="15"/>
      <c r="II346" s="15"/>
      <c r="IJ346" s="15"/>
      <c r="IK346" s="15"/>
      <c r="IL346" s="15"/>
      <c r="IM346" s="15"/>
      <c r="IN346" s="15"/>
      <c r="IO346" s="15"/>
      <c r="IR346" s="15"/>
      <c r="IS346" s="15"/>
      <c r="IT346" s="15"/>
      <c r="IU346" s="15"/>
      <c r="IV346" s="15"/>
      <c r="IW346" s="15"/>
      <c r="IX346" s="15"/>
      <c r="IY346" s="15"/>
      <c r="JB346" s="15"/>
      <c r="JC346" s="15"/>
      <c r="JD346" s="15"/>
      <c r="JE346" s="15"/>
      <c r="JF346" s="15"/>
      <c r="JG346" s="15"/>
      <c r="JH346" s="15"/>
      <c r="JI346" s="15"/>
      <c r="JL346" s="15"/>
      <c r="JM346" s="15"/>
      <c r="JN346" s="15"/>
      <c r="JO346" s="15"/>
      <c r="JP346" s="15"/>
      <c r="JQ346" s="15"/>
      <c r="JR346" s="15"/>
      <c r="JS346" s="15"/>
      <c r="JV346" s="15"/>
      <c r="JW346" s="15"/>
      <c r="JX346" s="15"/>
      <c r="JY346" s="15"/>
      <c r="JZ346" s="15"/>
      <c r="KA346" s="15"/>
      <c r="KB346" s="15"/>
      <c r="KC346" s="15"/>
      <c r="KF346" s="15"/>
      <c r="KG346" s="15"/>
      <c r="KH346" s="15"/>
      <c r="KI346" s="15"/>
      <c r="KJ346" s="15"/>
      <c r="KK346" s="15"/>
      <c r="KL346" s="15"/>
      <c r="KM346" s="15"/>
      <c r="KP346" s="15"/>
      <c r="KQ346" s="15"/>
      <c r="KR346" s="15"/>
      <c r="KS346" s="15"/>
      <c r="KT346" s="15"/>
      <c r="KU346" s="15"/>
      <c r="KV346" s="15"/>
      <c r="KW346" s="15"/>
      <c r="KZ346" s="15"/>
      <c r="LA346" s="15"/>
    </row>
    <row r="347" spans="4:313" x14ac:dyDescent="0.25">
      <c r="D347" s="15"/>
      <c r="E347" s="15"/>
      <c r="F347" s="15"/>
      <c r="G347" s="15"/>
      <c r="H347" s="15"/>
      <c r="I347" s="15"/>
      <c r="L347" s="15"/>
      <c r="M347" s="15"/>
      <c r="N347" s="15"/>
      <c r="O347" s="15"/>
      <c r="P347" s="15"/>
      <c r="Q347" s="15"/>
      <c r="R347" s="15"/>
      <c r="S347" s="15"/>
      <c r="V347" s="15"/>
      <c r="W347" s="15"/>
      <c r="X347" s="15"/>
      <c r="Y347" s="15"/>
      <c r="Z347" s="15"/>
      <c r="AA347" s="15"/>
      <c r="AB347" s="15"/>
      <c r="AC347" s="15"/>
      <c r="AF347" s="15"/>
      <c r="AG347" s="15"/>
      <c r="AH347" s="15"/>
      <c r="AI347" s="15"/>
      <c r="AJ347" s="15"/>
      <c r="AK347" s="15"/>
      <c r="AL347" s="15"/>
      <c r="AM347" s="15"/>
      <c r="AP347" s="15"/>
      <c r="AQ347" s="15"/>
      <c r="AR347" s="15"/>
      <c r="AS347" s="15"/>
      <c r="AT347" s="15"/>
      <c r="AU347" s="15"/>
      <c r="AV347" s="15"/>
      <c r="AW347" s="15"/>
      <c r="AZ347" s="15"/>
      <c r="BA347" s="15"/>
      <c r="BB347" s="15"/>
      <c r="BC347" s="15"/>
      <c r="BD347" s="15"/>
      <c r="BE347" s="15"/>
      <c r="BF347" s="15"/>
      <c r="BG347" s="15"/>
      <c r="BJ347" s="15"/>
      <c r="BK347" s="15"/>
      <c r="BL347" s="15"/>
      <c r="BM347" s="15"/>
      <c r="BN347" s="15"/>
      <c r="BO347" s="15"/>
      <c r="BP347" s="15"/>
      <c r="BQ347" s="15"/>
      <c r="BT347" s="15"/>
      <c r="BU347" s="15"/>
      <c r="BV347" s="15"/>
      <c r="BW347" s="15"/>
      <c r="BX347" s="15"/>
      <c r="BY347" s="15"/>
      <c r="BZ347" s="15"/>
      <c r="CA347" s="15"/>
      <c r="CD347" s="15"/>
      <c r="CE347" s="15"/>
      <c r="CF347" s="15"/>
      <c r="CG347" s="15"/>
      <c r="CH347" s="15"/>
      <c r="CI347" s="15"/>
      <c r="CJ347" s="15"/>
      <c r="CK347" s="15"/>
      <c r="CN347" s="15"/>
      <c r="CO347" s="15"/>
      <c r="CP347" s="15"/>
      <c r="CQ347" s="15"/>
      <c r="CR347" s="15"/>
      <c r="CS347" s="15"/>
      <c r="CT347" s="15"/>
      <c r="CU347" s="15"/>
      <c r="CX347" s="15"/>
      <c r="CY347" s="15"/>
      <c r="CZ347" s="15"/>
      <c r="DA347" s="15"/>
      <c r="DB347" s="15"/>
      <c r="DC347" s="15"/>
      <c r="DD347" s="15"/>
      <c r="DE347" s="15"/>
      <c r="DH347" s="15"/>
      <c r="DI347" s="15"/>
      <c r="DJ347" s="15"/>
      <c r="DK347" s="15"/>
      <c r="DL347" s="15"/>
      <c r="DM347" s="15"/>
      <c r="DN347" s="15"/>
      <c r="DO347" s="15"/>
      <c r="DR347" s="15"/>
      <c r="DS347" s="15"/>
      <c r="DT347" s="15"/>
      <c r="DU347" s="15"/>
      <c r="DV347" s="15"/>
      <c r="DW347" s="15"/>
      <c r="DX347" s="15"/>
      <c r="DY347" s="15"/>
      <c r="EB347" s="15"/>
      <c r="EC347" s="15"/>
      <c r="ED347" s="15"/>
      <c r="EE347" s="15"/>
      <c r="EF347" s="15"/>
      <c r="EG347" s="15"/>
      <c r="EH347" s="15"/>
      <c r="EI347" s="15"/>
      <c r="EL347" s="15"/>
      <c r="EM347" s="15"/>
      <c r="EN347" s="15"/>
      <c r="EO347" s="15"/>
      <c r="EP347" s="15"/>
      <c r="EQ347" s="15"/>
      <c r="ER347" s="15"/>
      <c r="ES347" s="15"/>
      <c r="EV347" s="15"/>
      <c r="EW347" s="15"/>
      <c r="EX347" s="15"/>
      <c r="EY347" s="15"/>
      <c r="EZ347" s="15"/>
      <c r="FA347" s="15"/>
      <c r="FB347" s="15"/>
      <c r="FC347" s="15"/>
      <c r="FF347" s="15"/>
      <c r="FG347" s="15"/>
      <c r="FH347" s="15"/>
      <c r="FI347" s="15"/>
      <c r="FJ347" s="15"/>
      <c r="FK347" s="15"/>
      <c r="FL347" s="15"/>
      <c r="FM347" s="15"/>
      <c r="FP347" s="15"/>
      <c r="FQ347" s="15"/>
      <c r="FR347" s="15"/>
      <c r="FS347" s="15"/>
      <c r="FT347" s="15"/>
      <c r="FU347" s="15"/>
      <c r="FV347" s="15"/>
      <c r="FW347" s="15"/>
      <c r="FZ347" s="15"/>
      <c r="GA347" s="15"/>
      <c r="GB347" s="15"/>
      <c r="GC347" s="15"/>
      <c r="GD347" s="15"/>
      <c r="GE347" s="15"/>
      <c r="GF347" s="15"/>
      <c r="GG347" s="15"/>
      <c r="GJ347" s="15"/>
      <c r="GK347" s="15"/>
      <c r="GL347" s="15"/>
      <c r="GM347" s="15"/>
      <c r="GN347" s="15"/>
      <c r="GO347" s="15"/>
      <c r="GP347" s="15"/>
      <c r="GQ347" s="15"/>
      <c r="GT347" s="15"/>
      <c r="GU347" s="15"/>
      <c r="GV347" s="15"/>
      <c r="GW347" s="15"/>
      <c r="GX347" s="15"/>
      <c r="GY347" s="15"/>
      <c r="GZ347" s="15"/>
      <c r="HA347" s="15"/>
      <c r="HD347" s="15"/>
      <c r="HE347" s="15"/>
      <c r="HF347" s="15"/>
      <c r="HG347" s="15"/>
      <c r="HH347" s="15"/>
      <c r="HI347" s="15"/>
      <c r="HJ347" s="15"/>
      <c r="HK347" s="15"/>
      <c r="HN347" s="15"/>
      <c r="HO347" s="15"/>
      <c r="HP347" s="15"/>
      <c r="HQ347" s="15"/>
      <c r="HR347" s="15"/>
      <c r="HS347" s="15"/>
      <c r="HT347" s="15"/>
      <c r="HU347" s="15"/>
      <c r="HX347" s="15"/>
      <c r="HY347" s="15"/>
      <c r="HZ347" s="15"/>
      <c r="IA347" s="15"/>
      <c r="IB347" s="15"/>
      <c r="IC347" s="15"/>
      <c r="ID347" s="15"/>
      <c r="IE347" s="15"/>
      <c r="IH347" s="15"/>
      <c r="II347" s="15"/>
      <c r="IJ347" s="15"/>
      <c r="IK347" s="15"/>
      <c r="IL347" s="15"/>
      <c r="IM347" s="15"/>
      <c r="IN347" s="15"/>
      <c r="IO347" s="15"/>
      <c r="IR347" s="15"/>
      <c r="IS347" s="15"/>
      <c r="IT347" s="15"/>
      <c r="IU347" s="15"/>
      <c r="IV347" s="15"/>
      <c r="IW347" s="15"/>
      <c r="IX347" s="15"/>
      <c r="IY347" s="15"/>
      <c r="JB347" s="15"/>
      <c r="JC347" s="15"/>
      <c r="JD347" s="15"/>
      <c r="JE347" s="15"/>
      <c r="JF347" s="15"/>
      <c r="JG347" s="15"/>
      <c r="JH347" s="15"/>
      <c r="JI347" s="15"/>
      <c r="JL347" s="15"/>
      <c r="JM347" s="15"/>
      <c r="JN347" s="15"/>
      <c r="JO347" s="15"/>
      <c r="JP347" s="15"/>
      <c r="JQ347" s="15"/>
      <c r="JR347" s="15"/>
      <c r="JS347" s="15"/>
      <c r="JV347" s="15"/>
      <c r="JW347" s="15"/>
      <c r="JX347" s="15"/>
      <c r="JY347" s="15"/>
      <c r="JZ347" s="15"/>
      <c r="KA347" s="15"/>
      <c r="KB347" s="15"/>
      <c r="KC347" s="15"/>
      <c r="KF347" s="15"/>
      <c r="KG347" s="15"/>
      <c r="KH347" s="15"/>
      <c r="KI347" s="15"/>
      <c r="KJ347" s="15"/>
      <c r="KK347" s="15"/>
      <c r="KL347" s="15"/>
      <c r="KM347" s="15"/>
      <c r="KP347" s="15"/>
      <c r="KQ347" s="15"/>
      <c r="KR347" s="15"/>
      <c r="KS347" s="15"/>
      <c r="KT347" s="15"/>
      <c r="KU347" s="15"/>
      <c r="KV347" s="15"/>
      <c r="KW347" s="15"/>
      <c r="KZ347" s="15"/>
      <c r="LA347" s="15"/>
    </row>
    <row r="348" spans="4:313" x14ac:dyDescent="0.25">
      <c r="D348" s="15"/>
      <c r="E348" s="15"/>
      <c r="F348" s="15"/>
      <c r="G348" s="15"/>
      <c r="H348" s="15"/>
      <c r="I348" s="15"/>
      <c r="L348" s="15"/>
      <c r="M348" s="15"/>
      <c r="N348" s="15"/>
      <c r="O348" s="15"/>
      <c r="P348" s="15"/>
      <c r="Q348" s="15"/>
      <c r="R348" s="15"/>
      <c r="S348" s="15"/>
      <c r="V348" s="15"/>
      <c r="W348" s="15"/>
      <c r="X348" s="15"/>
      <c r="Y348" s="15"/>
      <c r="Z348" s="15"/>
      <c r="AA348" s="15"/>
      <c r="AB348" s="15"/>
      <c r="AC348" s="15"/>
      <c r="AF348" s="15"/>
      <c r="AG348" s="15"/>
      <c r="AH348" s="15"/>
      <c r="AI348" s="15"/>
      <c r="AJ348" s="15"/>
      <c r="AK348" s="15"/>
      <c r="AL348" s="15"/>
      <c r="AM348" s="15"/>
      <c r="AP348" s="15"/>
      <c r="AQ348" s="15"/>
      <c r="AR348" s="15"/>
      <c r="AS348" s="15"/>
      <c r="AT348" s="15"/>
      <c r="AU348" s="15"/>
      <c r="AV348" s="15"/>
      <c r="AW348" s="15"/>
      <c r="AZ348" s="15"/>
      <c r="BA348" s="15"/>
      <c r="BB348" s="15"/>
      <c r="BC348" s="15"/>
      <c r="BD348" s="15"/>
      <c r="BE348" s="15"/>
      <c r="BF348" s="15"/>
      <c r="BG348" s="15"/>
      <c r="BJ348" s="15"/>
      <c r="BK348" s="15"/>
      <c r="BL348" s="15"/>
      <c r="BM348" s="15"/>
      <c r="BN348" s="15"/>
      <c r="BO348" s="15"/>
      <c r="BP348" s="15"/>
      <c r="BQ348" s="15"/>
      <c r="BT348" s="15"/>
      <c r="BU348" s="15"/>
      <c r="BV348" s="15"/>
      <c r="BW348" s="15"/>
      <c r="BX348" s="15"/>
      <c r="BY348" s="15"/>
      <c r="BZ348" s="15"/>
      <c r="CA348" s="15"/>
      <c r="CD348" s="15"/>
      <c r="CE348" s="15"/>
      <c r="CF348" s="15"/>
      <c r="CG348" s="15"/>
      <c r="CH348" s="15"/>
      <c r="CI348" s="15"/>
      <c r="CJ348" s="15"/>
      <c r="CK348" s="15"/>
      <c r="CN348" s="15"/>
      <c r="CO348" s="15"/>
      <c r="CP348" s="15"/>
      <c r="CQ348" s="15"/>
      <c r="CR348" s="15"/>
      <c r="CS348" s="15"/>
      <c r="CT348" s="15"/>
      <c r="CU348" s="15"/>
      <c r="CX348" s="15"/>
      <c r="CY348" s="15"/>
      <c r="CZ348" s="15"/>
      <c r="DA348" s="15"/>
      <c r="DB348" s="15"/>
      <c r="DC348" s="15"/>
      <c r="DD348" s="15"/>
      <c r="DE348" s="15"/>
      <c r="DH348" s="15"/>
      <c r="DI348" s="15"/>
      <c r="DJ348" s="15"/>
      <c r="DK348" s="15"/>
      <c r="DL348" s="15"/>
      <c r="DM348" s="15"/>
      <c r="DN348" s="15"/>
      <c r="DO348" s="15"/>
      <c r="DR348" s="15"/>
      <c r="DS348" s="15"/>
      <c r="DT348" s="15"/>
      <c r="DU348" s="15"/>
      <c r="DV348" s="15"/>
      <c r="DW348" s="15"/>
      <c r="DX348" s="15"/>
      <c r="DY348" s="15"/>
      <c r="EB348" s="15"/>
      <c r="EC348" s="15"/>
      <c r="ED348" s="15"/>
      <c r="EE348" s="15"/>
      <c r="EF348" s="15"/>
      <c r="EG348" s="15"/>
      <c r="EH348" s="15"/>
      <c r="EI348" s="15"/>
      <c r="EL348" s="15"/>
      <c r="EM348" s="15"/>
      <c r="EN348" s="15"/>
      <c r="EO348" s="15"/>
      <c r="EP348" s="15"/>
      <c r="EQ348" s="15"/>
      <c r="ER348" s="15"/>
      <c r="ES348" s="15"/>
      <c r="EV348" s="15"/>
      <c r="EW348" s="15"/>
      <c r="EX348" s="15"/>
      <c r="EY348" s="15"/>
      <c r="EZ348" s="15"/>
      <c r="FA348" s="15"/>
      <c r="FB348" s="15"/>
      <c r="FC348" s="15"/>
      <c r="FF348" s="15"/>
      <c r="FG348" s="15"/>
      <c r="FH348" s="15"/>
      <c r="FI348" s="15"/>
      <c r="FJ348" s="15"/>
      <c r="FK348" s="15"/>
      <c r="FL348" s="15"/>
      <c r="FM348" s="15"/>
      <c r="FP348" s="15"/>
      <c r="FQ348" s="15"/>
      <c r="FR348" s="15"/>
      <c r="FS348" s="15"/>
      <c r="FT348" s="15"/>
      <c r="FU348" s="15"/>
      <c r="FV348" s="15"/>
      <c r="FW348" s="15"/>
      <c r="FZ348" s="15"/>
      <c r="GA348" s="15"/>
      <c r="GB348" s="15"/>
      <c r="GC348" s="15"/>
      <c r="GD348" s="15"/>
      <c r="GE348" s="15"/>
      <c r="GF348" s="15"/>
      <c r="GG348" s="15"/>
      <c r="GJ348" s="15"/>
      <c r="GK348" s="15"/>
      <c r="GL348" s="15"/>
      <c r="GM348" s="15"/>
      <c r="GN348" s="15"/>
      <c r="GO348" s="15"/>
      <c r="GP348" s="15"/>
      <c r="GQ348" s="15"/>
      <c r="GT348" s="15"/>
      <c r="GU348" s="15"/>
      <c r="GV348" s="15"/>
      <c r="GW348" s="15"/>
      <c r="GX348" s="15"/>
      <c r="GY348" s="15"/>
      <c r="GZ348" s="15"/>
      <c r="HA348" s="15"/>
      <c r="HD348" s="15"/>
      <c r="HE348" s="15"/>
      <c r="HF348" s="15"/>
      <c r="HG348" s="15"/>
      <c r="HH348" s="15"/>
      <c r="HI348" s="15"/>
      <c r="HJ348" s="15"/>
      <c r="HK348" s="15"/>
      <c r="HN348" s="15"/>
      <c r="HO348" s="15"/>
      <c r="HP348" s="15"/>
      <c r="HQ348" s="15"/>
      <c r="HR348" s="15"/>
      <c r="HS348" s="15"/>
      <c r="HT348" s="15"/>
      <c r="HU348" s="15"/>
      <c r="HX348" s="15"/>
      <c r="HY348" s="15"/>
      <c r="HZ348" s="15"/>
      <c r="IA348" s="15"/>
      <c r="IB348" s="15"/>
      <c r="IC348" s="15"/>
      <c r="ID348" s="15"/>
      <c r="IE348" s="15"/>
      <c r="IH348" s="15"/>
      <c r="II348" s="15"/>
      <c r="IJ348" s="15"/>
      <c r="IK348" s="15"/>
      <c r="IL348" s="15"/>
      <c r="IM348" s="15"/>
      <c r="IN348" s="15"/>
      <c r="IO348" s="15"/>
      <c r="IR348" s="15"/>
      <c r="IS348" s="15"/>
      <c r="IT348" s="15"/>
      <c r="IU348" s="15"/>
      <c r="IV348" s="15"/>
      <c r="IW348" s="15"/>
      <c r="IX348" s="15"/>
      <c r="IY348" s="15"/>
      <c r="JB348" s="15"/>
      <c r="JC348" s="15"/>
      <c r="JD348" s="15"/>
      <c r="JE348" s="15"/>
      <c r="JF348" s="15"/>
      <c r="JG348" s="15"/>
      <c r="JH348" s="15"/>
      <c r="JI348" s="15"/>
      <c r="JL348" s="15"/>
      <c r="JM348" s="15"/>
      <c r="JN348" s="15"/>
      <c r="JO348" s="15"/>
      <c r="JP348" s="15"/>
      <c r="JQ348" s="15"/>
      <c r="JR348" s="15"/>
      <c r="JS348" s="15"/>
      <c r="JV348" s="15"/>
      <c r="JW348" s="15"/>
      <c r="JX348" s="15"/>
      <c r="JY348" s="15"/>
      <c r="JZ348" s="15"/>
      <c r="KA348" s="15"/>
      <c r="KB348" s="15"/>
      <c r="KC348" s="15"/>
      <c r="KF348" s="15"/>
      <c r="KG348" s="15"/>
      <c r="KH348" s="15"/>
      <c r="KI348" s="15"/>
      <c r="KJ348" s="15"/>
      <c r="KK348" s="15"/>
      <c r="KL348" s="15"/>
      <c r="KM348" s="15"/>
      <c r="KP348" s="15"/>
      <c r="KQ348" s="15"/>
      <c r="KR348" s="15"/>
      <c r="KS348" s="15"/>
      <c r="KT348" s="15"/>
      <c r="KU348" s="15"/>
      <c r="KV348" s="15"/>
      <c r="KW348" s="15"/>
      <c r="KZ348" s="15"/>
      <c r="LA348" s="15"/>
    </row>
    <row r="349" spans="4:313" x14ac:dyDescent="0.25">
      <c r="D349" s="15"/>
      <c r="E349" s="15"/>
      <c r="F349" s="15"/>
      <c r="G349" s="15"/>
      <c r="H349" s="15"/>
      <c r="I349" s="15"/>
      <c r="L349" s="15"/>
      <c r="M349" s="15"/>
      <c r="N349" s="15"/>
      <c r="O349" s="15"/>
      <c r="P349" s="15"/>
      <c r="Q349" s="15"/>
      <c r="R349" s="15"/>
      <c r="S349" s="15"/>
      <c r="V349" s="15"/>
      <c r="W349" s="15"/>
      <c r="X349" s="15"/>
      <c r="Y349" s="15"/>
      <c r="Z349" s="15"/>
      <c r="AA349" s="15"/>
      <c r="AB349" s="15"/>
      <c r="AC349" s="15"/>
      <c r="AF349" s="15"/>
      <c r="AG349" s="15"/>
      <c r="AH349" s="15"/>
      <c r="AI349" s="15"/>
      <c r="AJ349" s="15"/>
      <c r="AK349" s="15"/>
      <c r="AL349" s="15"/>
      <c r="AM349" s="15"/>
      <c r="AP349" s="15"/>
      <c r="AQ349" s="15"/>
      <c r="AR349" s="15"/>
      <c r="AS349" s="15"/>
      <c r="AT349" s="15"/>
      <c r="AU349" s="15"/>
      <c r="AV349" s="15"/>
      <c r="AW349" s="15"/>
      <c r="AZ349" s="15"/>
      <c r="BA349" s="15"/>
      <c r="BB349" s="15"/>
      <c r="BC349" s="15"/>
      <c r="BD349" s="15"/>
      <c r="BE349" s="15"/>
      <c r="BF349" s="15"/>
      <c r="BG349" s="15"/>
      <c r="BJ349" s="15"/>
      <c r="BK349" s="15"/>
      <c r="BL349" s="15"/>
      <c r="BM349" s="15"/>
      <c r="BN349" s="15"/>
      <c r="BO349" s="15"/>
      <c r="BP349" s="15"/>
      <c r="BQ349" s="15"/>
      <c r="BT349" s="15"/>
      <c r="BU349" s="15"/>
      <c r="BV349" s="15"/>
      <c r="BW349" s="15"/>
      <c r="BX349" s="15"/>
      <c r="BY349" s="15"/>
      <c r="BZ349" s="15"/>
      <c r="CA349" s="15"/>
      <c r="CD349" s="15"/>
      <c r="CE349" s="15"/>
      <c r="CF349" s="15"/>
      <c r="CG349" s="15"/>
      <c r="CH349" s="15"/>
      <c r="CI349" s="15"/>
      <c r="CJ349" s="15"/>
      <c r="CK349" s="15"/>
      <c r="CN349" s="15"/>
      <c r="CO349" s="15"/>
      <c r="CP349" s="15"/>
      <c r="CQ349" s="15"/>
      <c r="CR349" s="15"/>
      <c r="CS349" s="15"/>
      <c r="CT349" s="15"/>
      <c r="CU349" s="15"/>
      <c r="CX349" s="15"/>
      <c r="CY349" s="15"/>
      <c r="CZ349" s="15"/>
      <c r="DA349" s="15"/>
      <c r="DB349" s="15"/>
      <c r="DC349" s="15"/>
      <c r="DD349" s="15"/>
      <c r="DE349" s="15"/>
      <c r="DH349" s="15"/>
      <c r="DI349" s="15"/>
      <c r="DJ349" s="15"/>
      <c r="DK349" s="15"/>
      <c r="DL349" s="15"/>
      <c r="DM349" s="15"/>
      <c r="DN349" s="15"/>
      <c r="DO349" s="15"/>
      <c r="DR349" s="15"/>
      <c r="DS349" s="15"/>
      <c r="DT349" s="15"/>
      <c r="DU349" s="15"/>
      <c r="DV349" s="15"/>
      <c r="DW349" s="15"/>
      <c r="DX349" s="15"/>
      <c r="DY349" s="15"/>
      <c r="EB349" s="15"/>
      <c r="EC349" s="15"/>
      <c r="ED349" s="15"/>
      <c r="EE349" s="15"/>
      <c r="EF349" s="15"/>
      <c r="EG349" s="15"/>
      <c r="EH349" s="15"/>
      <c r="EI349" s="15"/>
      <c r="EL349" s="15"/>
      <c r="EM349" s="15"/>
      <c r="EN349" s="15"/>
      <c r="EO349" s="15"/>
      <c r="EP349" s="15"/>
      <c r="EQ349" s="15"/>
      <c r="ER349" s="15"/>
      <c r="ES349" s="15"/>
      <c r="EV349" s="15"/>
      <c r="EW349" s="15"/>
      <c r="EX349" s="15"/>
      <c r="EY349" s="15"/>
      <c r="EZ349" s="15"/>
      <c r="FA349" s="15"/>
      <c r="FB349" s="15"/>
      <c r="FC349" s="15"/>
      <c r="FF349" s="15"/>
      <c r="FG349" s="15"/>
      <c r="FH349" s="15"/>
      <c r="FI349" s="15"/>
      <c r="FJ349" s="15"/>
      <c r="FK349" s="15"/>
      <c r="FL349" s="15"/>
      <c r="FM349" s="15"/>
      <c r="FP349" s="15"/>
      <c r="FQ349" s="15"/>
      <c r="FR349" s="15"/>
      <c r="FS349" s="15"/>
      <c r="FT349" s="15"/>
      <c r="FU349" s="15"/>
      <c r="FV349" s="15"/>
      <c r="FW349" s="15"/>
      <c r="FZ349" s="15"/>
      <c r="GA349" s="15"/>
      <c r="GB349" s="15"/>
      <c r="GC349" s="15"/>
      <c r="GD349" s="15"/>
      <c r="GE349" s="15"/>
      <c r="GF349" s="15"/>
      <c r="GG349" s="15"/>
      <c r="GJ349" s="15"/>
      <c r="GK349" s="15"/>
      <c r="GL349" s="15"/>
      <c r="GM349" s="15"/>
      <c r="GN349" s="15"/>
      <c r="GO349" s="15"/>
      <c r="GP349" s="15"/>
      <c r="GQ349" s="15"/>
      <c r="GT349" s="15"/>
      <c r="GU349" s="15"/>
      <c r="GV349" s="15"/>
      <c r="GW349" s="15"/>
      <c r="GX349" s="15"/>
      <c r="GY349" s="15"/>
      <c r="GZ349" s="15"/>
      <c r="HA349" s="15"/>
      <c r="HD349" s="15"/>
      <c r="HE349" s="15"/>
      <c r="HF349" s="15"/>
      <c r="HG349" s="15"/>
      <c r="HH349" s="15"/>
      <c r="HI349" s="15"/>
      <c r="HJ349" s="15"/>
      <c r="HK349" s="15"/>
      <c r="HN349" s="15"/>
      <c r="HO349" s="15"/>
      <c r="HP349" s="15"/>
      <c r="HQ349" s="15"/>
      <c r="HR349" s="15"/>
      <c r="HS349" s="15"/>
      <c r="HT349" s="15"/>
      <c r="HU349" s="15"/>
      <c r="HX349" s="15"/>
      <c r="HY349" s="15"/>
      <c r="HZ349" s="15"/>
      <c r="IA349" s="15"/>
      <c r="IB349" s="15"/>
      <c r="IC349" s="15"/>
      <c r="ID349" s="15"/>
      <c r="IE349" s="15"/>
      <c r="IH349" s="15"/>
      <c r="II349" s="15"/>
      <c r="IJ349" s="15"/>
      <c r="IK349" s="15"/>
      <c r="IL349" s="15"/>
      <c r="IM349" s="15"/>
      <c r="IN349" s="15"/>
      <c r="IO349" s="15"/>
      <c r="IR349" s="15"/>
      <c r="IS349" s="15"/>
      <c r="IT349" s="15"/>
      <c r="IU349" s="15"/>
      <c r="IV349" s="15"/>
      <c r="IW349" s="15"/>
      <c r="IX349" s="15"/>
      <c r="IY349" s="15"/>
      <c r="JB349" s="15"/>
      <c r="JC349" s="15"/>
      <c r="JD349" s="15"/>
      <c r="JE349" s="15"/>
      <c r="JF349" s="15"/>
      <c r="JG349" s="15"/>
      <c r="JH349" s="15"/>
      <c r="JI349" s="15"/>
      <c r="JL349" s="15"/>
      <c r="JM349" s="15"/>
      <c r="JN349" s="15"/>
      <c r="JO349" s="15"/>
      <c r="JP349" s="15"/>
      <c r="JQ349" s="15"/>
      <c r="JR349" s="15"/>
      <c r="JS349" s="15"/>
      <c r="JV349" s="15"/>
      <c r="JW349" s="15"/>
      <c r="JX349" s="15"/>
      <c r="JY349" s="15"/>
      <c r="JZ349" s="15"/>
      <c r="KA349" s="15"/>
      <c r="KB349" s="15"/>
      <c r="KC349" s="15"/>
      <c r="KF349" s="15"/>
      <c r="KG349" s="15"/>
      <c r="KH349" s="15"/>
      <c r="KI349" s="15"/>
      <c r="KJ349" s="15"/>
      <c r="KK349" s="15"/>
      <c r="KL349" s="15"/>
      <c r="KM349" s="15"/>
      <c r="KP349" s="15"/>
      <c r="KQ349" s="15"/>
      <c r="KR349" s="15"/>
      <c r="KS349" s="15"/>
      <c r="KT349" s="15"/>
      <c r="KU349" s="15"/>
      <c r="KV349" s="15"/>
      <c r="KW349" s="15"/>
      <c r="KZ349" s="15"/>
      <c r="LA349" s="15"/>
    </row>
    <row r="350" spans="4:313" x14ac:dyDescent="0.25">
      <c r="D350" s="15"/>
      <c r="E350" s="15"/>
      <c r="F350" s="15"/>
      <c r="G350" s="15"/>
      <c r="H350" s="15"/>
      <c r="I350" s="15"/>
      <c r="L350" s="15"/>
      <c r="M350" s="15"/>
      <c r="N350" s="15"/>
      <c r="O350" s="15"/>
      <c r="P350" s="15"/>
      <c r="Q350" s="15"/>
      <c r="R350" s="15"/>
      <c r="S350" s="15"/>
      <c r="V350" s="15"/>
      <c r="W350" s="15"/>
      <c r="X350" s="15"/>
      <c r="Y350" s="15"/>
      <c r="Z350" s="15"/>
      <c r="AA350" s="15"/>
      <c r="AB350" s="15"/>
      <c r="AC350" s="15"/>
      <c r="AF350" s="15"/>
      <c r="AG350" s="15"/>
      <c r="AH350" s="15"/>
      <c r="AI350" s="15"/>
      <c r="AJ350" s="15"/>
      <c r="AK350" s="15"/>
      <c r="AL350" s="15"/>
      <c r="AM350" s="15"/>
      <c r="AP350" s="15"/>
      <c r="AQ350" s="15"/>
      <c r="AR350" s="15"/>
      <c r="AS350" s="15"/>
      <c r="AT350" s="15"/>
      <c r="AU350" s="15"/>
      <c r="AV350" s="15"/>
      <c r="AW350" s="15"/>
      <c r="AZ350" s="15"/>
      <c r="BA350" s="15"/>
      <c r="BB350" s="15"/>
      <c r="BC350" s="15"/>
      <c r="BD350" s="15"/>
      <c r="BE350" s="15"/>
      <c r="BF350" s="15"/>
      <c r="BG350" s="15"/>
      <c r="BJ350" s="15"/>
      <c r="BK350" s="15"/>
      <c r="BL350" s="15"/>
      <c r="BM350" s="15"/>
      <c r="BN350" s="15"/>
      <c r="BO350" s="15"/>
      <c r="BP350" s="15"/>
      <c r="BQ350" s="15"/>
      <c r="BT350" s="15"/>
      <c r="BU350" s="15"/>
      <c r="BV350" s="15"/>
      <c r="BW350" s="15"/>
      <c r="BX350" s="15"/>
      <c r="BY350" s="15"/>
      <c r="BZ350" s="15"/>
      <c r="CA350" s="15"/>
      <c r="CD350" s="15"/>
      <c r="CE350" s="15"/>
      <c r="CF350" s="15"/>
      <c r="CG350" s="15"/>
      <c r="CH350" s="15"/>
      <c r="CI350" s="15"/>
      <c r="CJ350" s="15"/>
      <c r="CK350" s="15"/>
      <c r="CN350" s="15"/>
      <c r="CO350" s="15"/>
      <c r="CP350" s="15"/>
      <c r="CQ350" s="15"/>
      <c r="CR350" s="15"/>
      <c r="CS350" s="15"/>
      <c r="CT350" s="15"/>
      <c r="CU350" s="15"/>
      <c r="CX350" s="15"/>
      <c r="CY350" s="15"/>
      <c r="CZ350" s="15"/>
      <c r="DA350" s="15"/>
      <c r="DB350" s="15"/>
      <c r="DC350" s="15"/>
      <c r="DD350" s="15"/>
      <c r="DE350" s="15"/>
      <c r="DH350" s="15"/>
      <c r="DI350" s="15"/>
      <c r="DJ350" s="15"/>
      <c r="DK350" s="15"/>
      <c r="DL350" s="15"/>
      <c r="DM350" s="15"/>
      <c r="DN350" s="15"/>
      <c r="DO350" s="15"/>
      <c r="DR350" s="15"/>
      <c r="DS350" s="15"/>
      <c r="DT350" s="15"/>
      <c r="DU350" s="15"/>
      <c r="DV350" s="15"/>
      <c r="DW350" s="15"/>
      <c r="DX350" s="15"/>
      <c r="DY350" s="15"/>
      <c r="EB350" s="15"/>
      <c r="EC350" s="15"/>
      <c r="ED350" s="15"/>
      <c r="EE350" s="15"/>
      <c r="EF350" s="15"/>
      <c r="EG350" s="15"/>
      <c r="EH350" s="15"/>
      <c r="EI350" s="15"/>
      <c r="EL350" s="15"/>
      <c r="EM350" s="15"/>
      <c r="EN350" s="15"/>
      <c r="EO350" s="15"/>
      <c r="EP350" s="15"/>
      <c r="EQ350" s="15"/>
      <c r="ER350" s="15"/>
      <c r="ES350" s="15"/>
      <c r="EV350" s="15"/>
      <c r="EW350" s="15"/>
      <c r="EX350" s="15"/>
      <c r="EY350" s="15"/>
      <c r="EZ350" s="15"/>
      <c r="FA350" s="15"/>
      <c r="FB350" s="15"/>
      <c r="FC350" s="15"/>
      <c r="FF350" s="15"/>
      <c r="FG350" s="15"/>
      <c r="FH350" s="15"/>
      <c r="FI350" s="15"/>
      <c r="FJ350" s="15"/>
      <c r="FK350" s="15"/>
      <c r="FL350" s="15"/>
      <c r="FM350" s="15"/>
      <c r="FP350" s="15"/>
      <c r="FQ350" s="15"/>
      <c r="FR350" s="15"/>
      <c r="FS350" s="15"/>
      <c r="FT350" s="15"/>
      <c r="FU350" s="15"/>
      <c r="FV350" s="15"/>
      <c r="FW350" s="15"/>
      <c r="FZ350" s="15"/>
      <c r="GA350" s="15"/>
      <c r="GB350" s="15"/>
      <c r="GC350" s="15"/>
      <c r="GD350" s="15"/>
      <c r="GE350" s="15"/>
      <c r="GF350" s="15"/>
      <c r="GG350" s="15"/>
      <c r="GJ350" s="15"/>
      <c r="GK350" s="15"/>
      <c r="GL350" s="15"/>
      <c r="GM350" s="15"/>
      <c r="GN350" s="15"/>
      <c r="GO350" s="15"/>
      <c r="GP350" s="15"/>
      <c r="GQ350" s="15"/>
      <c r="GT350" s="15"/>
      <c r="GU350" s="15"/>
      <c r="GV350" s="15"/>
      <c r="GW350" s="15"/>
      <c r="GX350" s="15"/>
      <c r="GY350" s="15"/>
      <c r="GZ350" s="15"/>
      <c r="HA350" s="15"/>
      <c r="HD350" s="15"/>
      <c r="HE350" s="15"/>
      <c r="HF350" s="15"/>
      <c r="HG350" s="15"/>
      <c r="HH350" s="15"/>
      <c r="HI350" s="15"/>
      <c r="HJ350" s="15"/>
      <c r="HK350" s="15"/>
      <c r="HN350" s="15"/>
      <c r="HO350" s="15"/>
      <c r="HP350" s="15"/>
      <c r="HQ350" s="15"/>
      <c r="HR350" s="15"/>
      <c r="HS350" s="15"/>
      <c r="HT350" s="15"/>
      <c r="HU350" s="15"/>
      <c r="HX350" s="15"/>
      <c r="HY350" s="15"/>
      <c r="HZ350" s="15"/>
      <c r="IA350" s="15"/>
      <c r="IB350" s="15"/>
      <c r="IC350" s="15"/>
      <c r="ID350" s="15"/>
      <c r="IE350" s="15"/>
      <c r="IH350" s="15"/>
      <c r="II350" s="15"/>
      <c r="IJ350" s="15"/>
      <c r="IK350" s="15"/>
      <c r="IL350" s="15"/>
      <c r="IM350" s="15"/>
      <c r="IN350" s="15"/>
      <c r="IO350" s="15"/>
      <c r="IR350" s="15"/>
      <c r="IS350" s="15"/>
      <c r="IT350" s="15"/>
      <c r="IU350" s="15"/>
      <c r="IV350" s="15"/>
      <c r="IW350" s="15"/>
      <c r="IX350" s="15"/>
      <c r="IY350" s="15"/>
      <c r="JB350" s="15"/>
      <c r="JC350" s="15"/>
      <c r="JD350" s="15"/>
      <c r="JE350" s="15"/>
      <c r="JF350" s="15"/>
      <c r="JG350" s="15"/>
      <c r="JH350" s="15"/>
      <c r="JI350" s="15"/>
      <c r="JL350" s="15"/>
      <c r="JM350" s="15"/>
      <c r="JN350" s="15"/>
      <c r="JO350" s="15"/>
      <c r="JP350" s="15"/>
      <c r="JQ350" s="15"/>
      <c r="JR350" s="15"/>
      <c r="JS350" s="15"/>
      <c r="JV350" s="15"/>
      <c r="JW350" s="15"/>
      <c r="JX350" s="15"/>
      <c r="JY350" s="15"/>
      <c r="JZ350" s="15"/>
      <c r="KA350" s="15"/>
      <c r="KB350" s="15"/>
      <c r="KC350" s="15"/>
      <c r="KF350" s="15"/>
      <c r="KG350" s="15"/>
      <c r="KH350" s="15"/>
      <c r="KI350" s="15"/>
      <c r="KJ350" s="15"/>
      <c r="KK350" s="15"/>
      <c r="KL350" s="15"/>
      <c r="KM350" s="15"/>
      <c r="KP350" s="15"/>
      <c r="KQ350" s="15"/>
      <c r="KR350" s="15"/>
      <c r="KS350" s="15"/>
      <c r="KT350" s="15"/>
      <c r="KU350" s="15"/>
      <c r="KV350" s="15"/>
      <c r="KW350" s="15"/>
      <c r="KZ350" s="15"/>
      <c r="LA350" s="15"/>
    </row>
    <row r="351" spans="4:313" x14ac:dyDescent="0.25">
      <c r="D351" s="15"/>
      <c r="E351" s="15"/>
      <c r="F351" s="15"/>
      <c r="G351" s="15"/>
      <c r="H351" s="15"/>
      <c r="I351" s="15"/>
      <c r="L351" s="15"/>
      <c r="M351" s="15"/>
      <c r="N351" s="15"/>
      <c r="O351" s="15"/>
      <c r="P351" s="15"/>
      <c r="Q351" s="15"/>
      <c r="R351" s="15"/>
      <c r="S351" s="15"/>
      <c r="V351" s="15"/>
      <c r="W351" s="15"/>
      <c r="X351" s="15"/>
      <c r="Y351" s="15"/>
      <c r="Z351" s="15"/>
      <c r="AA351" s="15"/>
      <c r="AB351" s="15"/>
      <c r="AC351" s="15"/>
      <c r="AF351" s="15"/>
      <c r="AG351" s="15"/>
      <c r="AH351" s="15"/>
      <c r="AI351" s="15"/>
      <c r="AJ351" s="15"/>
      <c r="AK351" s="15"/>
      <c r="AL351" s="15"/>
      <c r="AM351" s="15"/>
      <c r="AP351" s="15"/>
      <c r="AQ351" s="15"/>
      <c r="AR351" s="15"/>
      <c r="AS351" s="15"/>
      <c r="AT351" s="15"/>
      <c r="AU351" s="15"/>
      <c r="AV351" s="15"/>
      <c r="AW351" s="15"/>
      <c r="AZ351" s="15"/>
      <c r="BA351" s="15"/>
      <c r="BB351" s="15"/>
      <c r="BC351" s="15"/>
      <c r="BD351" s="15"/>
      <c r="BE351" s="15"/>
      <c r="BF351" s="15"/>
      <c r="BG351" s="15"/>
      <c r="BJ351" s="15"/>
      <c r="BK351" s="15"/>
      <c r="BL351" s="15"/>
      <c r="BM351" s="15"/>
      <c r="BN351" s="15"/>
      <c r="BO351" s="15"/>
      <c r="BP351" s="15"/>
      <c r="BQ351" s="15"/>
      <c r="BT351" s="15"/>
      <c r="BU351" s="15"/>
      <c r="BV351" s="15"/>
      <c r="BW351" s="15"/>
      <c r="BX351" s="15"/>
      <c r="BY351" s="15"/>
      <c r="BZ351" s="15"/>
      <c r="CA351" s="15"/>
      <c r="CD351" s="15"/>
      <c r="CE351" s="15"/>
      <c r="CF351" s="15"/>
      <c r="CG351" s="15"/>
      <c r="CH351" s="15"/>
      <c r="CI351" s="15"/>
      <c r="CJ351" s="15"/>
      <c r="CK351" s="15"/>
      <c r="CN351" s="15"/>
      <c r="CO351" s="15"/>
      <c r="CP351" s="15"/>
      <c r="CQ351" s="15"/>
      <c r="CR351" s="15"/>
      <c r="CS351" s="15"/>
      <c r="CT351" s="15"/>
      <c r="CU351" s="15"/>
      <c r="CX351" s="15"/>
      <c r="CY351" s="15"/>
      <c r="CZ351" s="15"/>
      <c r="DA351" s="15"/>
      <c r="DB351" s="15"/>
      <c r="DC351" s="15"/>
      <c r="DD351" s="15"/>
      <c r="DE351" s="15"/>
      <c r="DH351" s="15"/>
      <c r="DI351" s="15"/>
      <c r="DJ351" s="15"/>
      <c r="DK351" s="15"/>
      <c r="DL351" s="15"/>
      <c r="DM351" s="15"/>
      <c r="DN351" s="15"/>
      <c r="DO351" s="15"/>
      <c r="DR351" s="15"/>
      <c r="DS351" s="15"/>
      <c r="DT351" s="15"/>
      <c r="DU351" s="15"/>
      <c r="DV351" s="15"/>
      <c r="DW351" s="15"/>
      <c r="DX351" s="15"/>
      <c r="DY351" s="15"/>
      <c r="EB351" s="15"/>
      <c r="EC351" s="15"/>
      <c r="ED351" s="15"/>
      <c r="EE351" s="15"/>
      <c r="EF351" s="15"/>
      <c r="EG351" s="15"/>
      <c r="EH351" s="15"/>
      <c r="EI351" s="15"/>
      <c r="EL351" s="15"/>
      <c r="EM351" s="15"/>
      <c r="EN351" s="15"/>
      <c r="EO351" s="15"/>
      <c r="EP351" s="15"/>
      <c r="EQ351" s="15"/>
      <c r="ER351" s="15"/>
      <c r="ES351" s="15"/>
      <c r="EV351" s="15"/>
      <c r="EW351" s="15"/>
      <c r="EX351" s="15"/>
      <c r="EY351" s="15"/>
      <c r="EZ351" s="15"/>
      <c r="FA351" s="15"/>
      <c r="FB351" s="15"/>
      <c r="FC351" s="15"/>
      <c r="FF351" s="15"/>
      <c r="FG351" s="15"/>
      <c r="FH351" s="15"/>
      <c r="FI351" s="15"/>
      <c r="FJ351" s="15"/>
      <c r="FK351" s="15"/>
      <c r="FL351" s="15"/>
      <c r="FM351" s="15"/>
      <c r="FP351" s="15"/>
      <c r="FQ351" s="15"/>
      <c r="FR351" s="15"/>
      <c r="FS351" s="15"/>
      <c r="FT351" s="15"/>
      <c r="FU351" s="15"/>
      <c r="FV351" s="15"/>
      <c r="FW351" s="15"/>
      <c r="FZ351" s="15"/>
      <c r="GA351" s="15"/>
      <c r="GB351" s="15"/>
      <c r="GC351" s="15"/>
      <c r="GD351" s="15"/>
      <c r="GE351" s="15"/>
      <c r="GF351" s="15"/>
      <c r="GG351" s="15"/>
      <c r="GJ351" s="15"/>
      <c r="GK351" s="15"/>
      <c r="GL351" s="15"/>
      <c r="GM351" s="15"/>
      <c r="GN351" s="15"/>
      <c r="GO351" s="15"/>
      <c r="GP351" s="15"/>
      <c r="GQ351" s="15"/>
      <c r="GT351" s="15"/>
      <c r="GU351" s="15"/>
      <c r="GV351" s="15"/>
      <c r="GW351" s="15"/>
      <c r="GX351" s="15"/>
      <c r="GY351" s="15"/>
      <c r="GZ351" s="15"/>
      <c r="HA351" s="15"/>
      <c r="HD351" s="15"/>
      <c r="HE351" s="15"/>
      <c r="HF351" s="15"/>
      <c r="HG351" s="15"/>
      <c r="HH351" s="15"/>
      <c r="HI351" s="15"/>
      <c r="HJ351" s="15"/>
      <c r="HK351" s="15"/>
      <c r="HN351" s="15"/>
      <c r="HO351" s="15"/>
      <c r="HP351" s="15"/>
      <c r="HQ351" s="15"/>
      <c r="HR351" s="15"/>
      <c r="HS351" s="15"/>
      <c r="HT351" s="15"/>
      <c r="HU351" s="15"/>
      <c r="HX351" s="15"/>
      <c r="HY351" s="15"/>
      <c r="HZ351" s="15"/>
      <c r="IA351" s="15"/>
      <c r="IB351" s="15"/>
      <c r="IC351" s="15"/>
      <c r="ID351" s="15"/>
      <c r="IE351" s="15"/>
      <c r="IH351" s="15"/>
      <c r="II351" s="15"/>
      <c r="IJ351" s="15"/>
      <c r="IK351" s="15"/>
      <c r="IL351" s="15"/>
      <c r="IM351" s="15"/>
      <c r="IN351" s="15"/>
      <c r="IO351" s="15"/>
      <c r="IR351" s="15"/>
      <c r="IS351" s="15"/>
      <c r="IT351" s="15"/>
      <c r="IU351" s="15"/>
      <c r="IV351" s="15"/>
      <c r="IW351" s="15"/>
      <c r="IX351" s="15"/>
      <c r="IY351" s="15"/>
      <c r="JB351" s="15"/>
      <c r="JC351" s="15"/>
      <c r="JD351" s="15"/>
      <c r="JE351" s="15"/>
      <c r="JF351" s="15"/>
      <c r="JG351" s="15"/>
      <c r="JH351" s="15"/>
      <c r="JI351" s="15"/>
      <c r="JL351" s="15"/>
      <c r="JM351" s="15"/>
      <c r="JN351" s="15"/>
      <c r="JO351" s="15"/>
      <c r="JP351" s="15"/>
      <c r="JQ351" s="15"/>
      <c r="JR351" s="15"/>
      <c r="JS351" s="15"/>
      <c r="JV351" s="15"/>
      <c r="JW351" s="15"/>
      <c r="JX351" s="15"/>
      <c r="JY351" s="15"/>
      <c r="JZ351" s="15"/>
      <c r="KA351" s="15"/>
      <c r="KB351" s="15"/>
      <c r="KC351" s="15"/>
      <c r="KF351" s="15"/>
      <c r="KG351" s="15"/>
      <c r="KH351" s="15"/>
      <c r="KI351" s="15"/>
      <c r="KJ351" s="15"/>
      <c r="KK351" s="15"/>
      <c r="KL351" s="15"/>
      <c r="KM351" s="15"/>
      <c r="KP351" s="15"/>
      <c r="KQ351" s="15"/>
      <c r="KR351" s="15"/>
      <c r="KS351" s="15"/>
      <c r="KT351" s="15"/>
      <c r="KU351" s="15"/>
      <c r="KV351" s="15"/>
      <c r="KW351" s="15"/>
      <c r="KZ351" s="15"/>
      <c r="LA351" s="15"/>
    </row>
    <row r="352" spans="4:313" x14ac:dyDescent="0.25">
      <c r="D352" s="15"/>
      <c r="E352" s="15"/>
      <c r="F352" s="15"/>
      <c r="G352" s="15"/>
      <c r="H352" s="15"/>
      <c r="I352" s="15"/>
      <c r="L352" s="15"/>
      <c r="M352" s="15"/>
      <c r="N352" s="15"/>
      <c r="O352" s="15"/>
      <c r="P352" s="15"/>
      <c r="Q352" s="15"/>
      <c r="R352" s="15"/>
      <c r="S352" s="15"/>
      <c r="V352" s="15"/>
      <c r="W352" s="15"/>
      <c r="X352" s="15"/>
      <c r="Y352" s="15"/>
      <c r="Z352" s="15"/>
      <c r="AA352" s="15"/>
      <c r="AB352" s="15"/>
      <c r="AC352" s="15"/>
      <c r="AF352" s="15"/>
      <c r="AG352" s="15"/>
      <c r="AH352" s="15"/>
      <c r="AI352" s="15"/>
      <c r="AJ352" s="15"/>
      <c r="AK352" s="15"/>
      <c r="AL352" s="15"/>
      <c r="AM352" s="15"/>
      <c r="AP352" s="15"/>
      <c r="AQ352" s="15"/>
      <c r="AR352" s="15"/>
      <c r="AS352" s="15"/>
      <c r="AT352" s="15"/>
      <c r="AU352" s="15"/>
      <c r="AV352" s="15"/>
      <c r="AW352" s="15"/>
      <c r="AZ352" s="15"/>
      <c r="BA352" s="15"/>
      <c r="BB352" s="15"/>
      <c r="BC352" s="15"/>
      <c r="BD352" s="15"/>
      <c r="BE352" s="15"/>
      <c r="BF352" s="15"/>
      <c r="BG352" s="15"/>
      <c r="BJ352" s="15"/>
      <c r="BK352" s="15"/>
      <c r="BL352" s="15"/>
      <c r="BM352" s="15"/>
      <c r="BN352" s="15"/>
      <c r="BO352" s="15"/>
      <c r="BP352" s="15"/>
      <c r="BQ352" s="15"/>
      <c r="BT352" s="15"/>
      <c r="BU352" s="15"/>
      <c r="BV352" s="15"/>
      <c r="BW352" s="15"/>
      <c r="BX352" s="15"/>
      <c r="BY352" s="15"/>
      <c r="BZ352" s="15"/>
      <c r="CA352" s="15"/>
      <c r="CD352" s="15"/>
      <c r="CE352" s="15"/>
      <c r="CF352" s="15"/>
      <c r="CG352" s="15"/>
      <c r="CH352" s="15"/>
      <c r="CI352" s="15"/>
      <c r="CJ352" s="15"/>
      <c r="CK352" s="15"/>
      <c r="CN352" s="15"/>
      <c r="CO352" s="15"/>
      <c r="CP352" s="15"/>
      <c r="CQ352" s="15"/>
      <c r="CR352" s="15"/>
      <c r="CS352" s="15"/>
      <c r="CT352" s="15"/>
      <c r="CU352" s="15"/>
      <c r="CX352" s="15"/>
      <c r="CY352" s="15"/>
      <c r="CZ352" s="15"/>
      <c r="DA352" s="15"/>
      <c r="DB352" s="15"/>
      <c r="DC352" s="15"/>
      <c r="DD352" s="15"/>
      <c r="DE352" s="15"/>
      <c r="DH352" s="15"/>
      <c r="DI352" s="15"/>
      <c r="DJ352" s="15"/>
      <c r="DK352" s="15"/>
      <c r="DL352" s="15"/>
      <c r="DM352" s="15"/>
      <c r="DN352" s="15"/>
      <c r="DO352" s="15"/>
      <c r="DR352" s="15"/>
      <c r="DS352" s="15"/>
      <c r="DT352" s="15"/>
      <c r="DU352" s="15"/>
      <c r="DV352" s="15"/>
      <c r="DW352" s="15"/>
      <c r="DX352" s="15"/>
      <c r="DY352" s="15"/>
      <c r="EB352" s="15"/>
      <c r="EC352" s="15"/>
      <c r="ED352" s="15"/>
      <c r="EE352" s="15"/>
      <c r="EF352" s="15"/>
      <c r="EG352" s="15"/>
      <c r="EH352" s="15"/>
      <c r="EI352" s="15"/>
      <c r="EL352" s="15"/>
      <c r="EM352" s="15"/>
      <c r="EN352" s="15"/>
      <c r="EO352" s="15"/>
      <c r="EP352" s="15"/>
      <c r="EQ352" s="15"/>
      <c r="ER352" s="15"/>
      <c r="ES352" s="15"/>
      <c r="EV352" s="15"/>
      <c r="EW352" s="15"/>
      <c r="EX352" s="15"/>
      <c r="EY352" s="15"/>
      <c r="EZ352" s="15"/>
      <c r="FA352" s="15"/>
      <c r="FB352" s="15"/>
      <c r="FC352" s="15"/>
      <c r="FF352" s="15"/>
      <c r="FG352" s="15"/>
      <c r="FH352" s="15"/>
      <c r="FI352" s="15"/>
      <c r="FJ352" s="15"/>
      <c r="FK352" s="15"/>
      <c r="FL352" s="15"/>
      <c r="FM352" s="15"/>
      <c r="FP352" s="15"/>
      <c r="FQ352" s="15"/>
      <c r="FR352" s="15"/>
      <c r="FS352" s="15"/>
      <c r="FT352" s="15"/>
      <c r="FU352" s="15"/>
      <c r="FV352" s="15"/>
      <c r="FW352" s="15"/>
      <c r="FZ352" s="15"/>
      <c r="GA352" s="15"/>
      <c r="GB352" s="15"/>
      <c r="GC352" s="15"/>
      <c r="GD352" s="15"/>
      <c r="GE352" s="15"/>
      <c r="GF352" s="15"/>
      <c r="GG352" s="15"/>
      <c r="GJ352" s="15"/>
      <c r="GK352" s="15"/>
      <c r="GL352" s="15"/>
      <c r="GM352" s="15"/>
      <c r="GN352" s="15"/>
      <c r="GO352" s="15"/>
      <c r="GP352" s="15"/>
      <c r="GQ352" s="15"/>
      <c r="GT352" s="15"/>
      <c r="GU352" s="15"/>
      <c r="GV352" s="15"/>
      <c r="GW352" s="15"/>
      <c r="GX352" s="15"/>
      <c r="GY352" s="15"/>
      <c r="GZ352" s="15"/>
      <c r="HA352" s="15"/>
      <c r="HD352" s="15"/>
      <c r="HE352" s="15"/>
      <c r="HF352" s="15"/>
      <c r="HG352" s="15"/>
      <c r="HH352" s="15"/>
      <c r="HI352" s="15"/>
      <c r="HJ352" s="15"/>
      <c r="HK352" s="15"/>
      <c r="HN352" s="15"/>
      <c r="HO352" s="15"/>
      <c r="HP352" s="15"/>
      <c r="HQ352" s="15"/>
      <c r="HR352" s="15"/>
      <c r="HS352" s="15"/>
      <c r="HT352" s="15"/>
      <c r="HU352" s="15"/>
      <c r="HX352" s="15"/>
      <c r="HY352" s="15"/>
      <c r="HZ352" s="15"/>
      <c r="IA352" s="15"/>
      <c r="IB352" s="15"/>
      <c r="IC352" s="15"/>
      <c r="ID352" s="15"/>
      <c r="IE352" s="15"/>
      <c r="IH352" s="15"/>
      <c r="II352" s="15"/>
      <c r="IJ352" s="15"/>
      <c r="IK352" s="15"/>
      <c r="IL352" s="15"/>
      <c r="IM352" s="15"/>
      <c r="IN352" s="15"/>
      <c r="IO352" s="15"/>
      <c r="IR352" s="15"/>
      <c r="IS352" s="15"/>
      <c r="IT352" s="15"/>
      <c r="IU352" s="15"/>
      <c r="IV352" s="15"/>
      <c r="IW352" s="15"/>
      <c r="IX352" s="15"/>
      <c r="IY352" s="15"/>
      <c r="JB352" s="15"/>
      <c r="JC352" s="15"/>
      <c r="JD352" s="15"/>
      <c r="JE352" s="15"/>
      <c r="JF352" s="15"/>
      <c r="JG352" s="15"/>
      <c r="JH352" s="15"/>
      <c r="JI352" s="15"/>
      <c r="JL352" s="15"/>
      <c r="JM352" s="15"/>
      <c r="JN352" s="15"/>
      <c r="JO352" s="15"/>
      <c r="JP352" s="15"/>
      <c r="JQ352" s="15"/>
      <c r="JR352" s="15"/>
      <c r="JS352" s="15"/>
      <c r="JV352" s="15"/>
      <c r="JW352" s="15"/>
      <c r="JX352" s="15"/>
      <c r="JY352" s="15"/>
      <c r="JZ352" s="15"/>
      <c r="KA352" s="15"/>
      <c r="KB352" s="15"/>
      <c r="KC352" s="15"/>
      <c r="KF352" s="15"/>
      <c r="KG352" s="15"/>
      <c r="KH352" s="15"/>
      <c r="KI352" s="15"/>
      <c r="KJ352" s="15"/>
      <c r="KK352" s="15"/>
      <c r="KL352" s="15"/>
      <c r="KM352" s="15"/>
      <c r="KP352" s="15"/>
      <c r="KQ352" s="15"/>
      <c r="KR352" s="15"/>
      <c r="KS352" s="15"/>
      <c r="KT352" s="15"/>
      <c r="KU352" s="15"/>
      <c r="KV352" s="15"/>
      <c r="KW352" s="15"/>
      <c r="KZ352" s="15"/>
      <c r="LA352" s="15"/>
    </row>
    <row r="353" spans="4:313" x14ac:dyDescent="0.25">
      <c r="D353" s="15"/>
      <c r="E353" s="15"/>
      <c r="F353" s="15"/>
      <c r="G353" s="15"/>
      <c r="H353" s="15"/>
      <c r="I353" s="15"/>
      <c r="L353" s="15"/>
      <c r="M353" s="15"/>
      <c r="N353" s="15"/>
      <c r="O353" s="15"/>
      <c r="P353" s="15"/>
      <c r="Q353" s="15"/>
      <c r="R353" s="15"/>
      <c r="S353" s="15"/>
      <c r="V353" s="15"/>
      <c r="W353" s="15"/>
      <c r="X353" s="15"/>
      <c r="Y353" s="15"/>
      <c r="Z353" s="15"/>
      <c r="AA353" s="15"/>
      <c r="AB353" s="15"/>
      <c r="AC353" s="15"/>
      <c r="AF353" s="15"/>
      <c r="AG353" s="15"/>
      <c r="AH353" s="15"/>
      <c r="AI353" s="15"/>
      <c r="AJ353" s="15"/>
      <c r="AK353" s="15"/>
      <c r="AL353" s="15"/>
      <c r="AM353" s="15"/>
      <c r="AP353" s="15"/>
      <c r="AQ353" s="15"/>
      <c r="AR353" s="15"/>
      <c r="AS353" s="15"/>
      <c r="AT353" s="15"/>
      <c r="AU353" s="15"/>
      <c r="AV353" s="15"/>
      <c r="AW353" s="15"/>
      <c r="AZ353" s="15"/>
      <c r="BA353" s="15"/>
      <c r="BB353" s="15"/>
      <c r="BC353" s="15"/>
      <c r="BD353" s="15"/>
      <c r="BE353" s="15"/>
      <c r="BF353" s="15"/>
      <c r="BG353" s="15"/>
      <c r="BJ353" s="15"/>
      <c r="BK353" s="15"/>
      <c r="BL353" s="15"/>
      <c r="BM353" s="15"/>
      <c r="BN353" s="15"/>
      <c r="BO353" s="15"/>
      <c r="BP353" s="15"/>
      <c r="BQ353" s="15"/>
      <c r="BT353" s="15"/>
      <c r="BU353" s="15"/>
      <c r="BV353" s="15"/>
      <c r="BW353" s="15"/>
      <c r="BX353" s="15"/>
      <c r="BY353" s="15"/>
      <c r="BZ353" s="15"/>
      <c r="CA353" s="15"/>
      <c r="CD353" s="15"/>
      <c r="CE353" s="15"/>
      <c r="CF353" s="15"/>
      <c r="CG353" s="15"/>
      <c r="CH353" s="15"/>
      <c r="CI353" s="15"/>
      <c r="CJ353" s="15"/>
      <c r="CK353" s="15"/>
      <c r="CN353" s="15"/>
      <c r="CO353" s="15"/>
      <c r="CP353" s="15"/>
      <c r="CQ353" s="15"/>
      <c r="CR353" s="15"/>
      <c r="CS353" s="15"/>
      <c r="CT353" s="15"/>
      <c r="CU353" s="15"/>
      <c r="CX353" s="15"/>
      <c r="CY353" s="15"/>
      <c r="CZ353" s="15"/>
      <c r="DA353" s="15"/>
      <c r="DB353" s="15"/>
      <c r="DC353" s="15"/>
      <c r="DD353" s="15"/>
      <c r="DE353" s="15"/>
      <c r="DH353" s="15"/>
      <c r="DI353" s="15"/>
      <c r="DJ353" s="15"/>
      <c r="DK353" s="15"/>
      <c r="DL353" s="15"/>
      <c r="DM353" s="15"/>
      <c r="DN353" s="15"/>
      <c r="DO353" s="15"/>
      <c r="DR353" s="15"/>
      <c r="DS353" s="15"/>
      <c r="DT353" s="15"/>
      <c r="DU353" s="15"/>
      <c r="DV353" s="15"/>
      <c r="DW353" s="15"/>
      <c r="DX353" s="15"/>
      <c r="DY353" s="15"/>
      <c r="EB353" s="15"/>
      <c r="EC353" s="15"/>
      <c r="ED353" s="15"/>
      <c r="EE353" s="15"/>
      <c r="EF353" s="15"/>
      <c r="EG353" s="15"/>
      <c r="EH353" s="15"/>
      <c r="EI353" s="15"/>
      <c r="EL353" s="15"/>
      <c r="EM353" s="15"/>
      <c r="EN353" s="15"/>
      <c r="EO353" s="15"/>
      <c r="EP353" s="15"/>
      <c r="EQ353" s="15"/>
      <c r="ER353" s="15"/>
      <c r="ES353" s="15"/>
      <c r="EV353" s="15"/>
      <c r="EW353" s="15"/>
      <c r="EX353" s="15"/>
      <c r="EY353" s="15"/>
      <c r="EZ353" s="15"/>
      <c r="FA353" s="15"/>
      <c r="FB353" s="15"/>
      <c r="FC353" s="15"/>
      <c r="FF353" s="15"/>
      <c r="FG353" s="15"/>
      <c r="FH353" s="15"/>
      <c r="FI353" s="15"/>
      <c r="FJ353" s="15"/>
      <c r="FK353" s="15"/>
      <c r="FL353" s="15"/>
      <c r="FM353" s="15"/>
      <c r="FP353" s="15"/>
      <c r="FQ353" s="15"/>
      <c r="FR353" s="15"/>
      <c r="FS353" s="15"/>
      <c r="FT353" s="15"/>
      <c r="FU353" s="15"/>
      <c r="FV353" s="15"/>
      <c r="FW353" s="15"/>
      <c r="FZ353" s="15"/>
      <c r="GA353" s="15"/>
      <c r="GB353" s="15"/>
      <c r="GC353" s="15"/>
      <c r="GD353" s="15"/>
      <c r="GE353" s="15"/>
      <c r="GF353" s="15"/>
      <c r="GG353" s="15"/>
      <c r="GJ353" s="15"/>
      <c r="GK353" s="15"/>
      <c r="GL353" s="15"/>
      <c r="GM353" s="15"/>
      <c r="GN353" s="15"/>
      <c r="GO353" s="15"/>
      <c r="GP353" s="15"/>
      <c r="GQ353" s="15"/>
      <c r="GT353" s="15"/>
      <c r="GU353" s="15"/>
      <c r="GV353" s="15"/>
      <c r="GW353" s="15"/>
      <c r="GX353" s="15"/>
      <c r="GY353" s="15"/>
      <c r="GZ353" s="15"/>
      <c r="HA353" s="15"/>
      <c r="HD353" s="15"/>
      <c r="HE353" s="15"/>
      <c r="HF353" s="15"/>
      <c r="HG353" s="15"/>
      <c r="HH353" s="15"/>
      <c r="HI353" s="15"/>
      <c r="HJ353" s="15"/>
      <c r="HK353" s="15"/>
      <c r="HN353" s="15"/>
      <c r="HO353" s="15"/>
      <c r="HP353" s="15"/>
      <c r="HQ353" s="15"/>
      <c r="HR353" s="15"/>
      <c r="HS353" s="15"/>
      <c r="HT353" s="15"/>
      <c r="HU353" s="15"/>
      <c r="HX353" s="15"/>
      <c r="HY353" s="15"/>
      <c r="HZ353" s="15"/>
      <c r="IA353" s="15"/>
      <c r="IB353" s="15"/>
      <c r="IC353" s="15"/>
      <c r="ID353" s="15"/>
      <c r="IE353" s="15"/>
      <c r="IH353" s="15"/>
      <c r="II353" s="15"/>
      <c r="IJ353" s="15"/>
      <c r="IK353" s="15"/>
      <c r="IL353" s="15"/>
      <c r="IM353" s="15"/>
      <c r="IN353" s="15"/>
      <c r="IO353" s="15"/>
      <c r="IR353" s="15"/>
      <c r="IS353" s="15"/>
      <c r="IT353" s="15"/>
      <c r="IU353" s="15"/>
      <c r="IV353" s="15"/>
      <c r="IW353" s="15"/>
      <c r="IX353" s="15"/>
      <c r="IY353" s="15"/>
      <c r="JB353" s="15"/>
      <c r="JC353" s="15"/>
      <c r="JD353" s="15"/>
      <c r="JE353" s="15"/>
      <c r="JF353" s="15"/>
      <c r="JG353" s="15"/>
      <c r="JH353" s="15"/>
      <c r="JI353" s="15"/>
      <c r="JL353" s="15"/>
      <c r="JM353" s="15"/>
      <c r="JN353" s="15"/>
      <c r="JO353" s="15"/>
      <c r="JP353" s="15"/>
      <c r="JQ353" s="15"/>
      <c r="JR353" s="15"/>
      <c r="JS353" s="15"/>
      <c r="JV353" s="15"/>
      <c r="JW353" s="15"/>
      <c r="JX353" s="15"/>
      <c r="JY353" s="15"/>
      <c r="JZ353" s="15"/>
      <c r="KA353" s="15"/>
      <c r="KB353" s="15"/>
      <c r="KC353" s="15"/>
      <c r="KF353" s="15"/>
      <c r="KG353" s="15"/>
      <c r="KH353" s="15"/>
      <c r="KI353" s="15"/>
      <c r="KJ353" s="15"/>
      <c r="KK353" s="15"/>
      <c r="KL353" s="15"/>
      <c r="KM353" s="15"/>
      <c r="KP353" s="15"/>
      <c r="KQ353" s="15"/>
      <c r="KR353" s="15"/>
      <c r="KS353" s="15"/>
      <c r="KT353" s="15"/>
      <c r="KU353" s="15"/>
      <c r="KV353" s="15"/>
      <c r="KW353" s="15"/>
      <c r="KZ353" s="15"/>
      <c r="LA353" s="15"/>
    </row>
    <row r="354" spans="4:313" x14ac:dyDescent="0.25">
      <c r="D354" s="15"/>
      <c r="E354" s="15"/>
      <c r="F354" s="15"/>
      <c r="G354" s="15"/>
      <c r="H354" s="15"/>
      <c r="I354" s="15"/>
      <c r="L354" s="15"/>
      <c r="M354" s="15"/>
      <c r="N354" s="15"/>
      <c r="O354" s="15"/>
      <c r="P354" s="15"/>
      <c r="Q354" s="15"/>
      <c r="R354" s="15"/>
      <c r="S354" s="15"/>
      <c r="V354" s="15"/>
      <c r="W354" s="15"/>
      <c r="X354" s="15"/>
      <c r="Y354" s="15"/>
      <c r="Z354" s="15"/>
      <c r="AA354" s="15"/>
      <c r="AB354" s="15"/>
      <c r="AC354" s="15"/>
      <c r="AF354" s="15"/>
      <c r="AG354" s="15"/>
      <c r="AH354" s="15"/>
      <c r="AI354" s="15"/>
      <c r="AJ354" s="15"/>
      <c r="AK354" s="15"/>
      <c r="AL354" s="15"/>
      <c r="AM354" s="15"/>
      <c r="AP354" s="15"/>
      <c r="AQ354" s="15"/>
      <c r="AR354" s="15"/>
      <c r="AS354" s="15"/>
      <c r="AT354" s="15"/>
      <c r="AU354" s="15"/>
      <c r="AV354" s="15"/>
      <c r="AW354" s="15"/>
      <c r="AZ354" s="15"/>
      <c r="BA354" s="15"/>
      <c r="BB354" s="15"/>
      <c r="BC354" s="15"/>
      <c r="BD354" s="15"/>
      <c r="BE354" s="15"/>
      <c r="BF354" s="15"/>
      <c r="BG354" s="15"/>
      <c r="BJ354" s="15"/>
      <c r="BK354" s="15"/>
      <c r="BL354" s="15"/>
      <c r="BM354" s="15"/>
      <c r="BN354" s="15"/>
      <c r="BO354" s="15"/>
      <c r="BP354" s="15"/>
      <c r="BQ354" s="15"/>
      <c r="BT354" s="15"/>
      <c r="BU354" s="15"/>
      <c r="BV354" s="15"/>
      <c r="BW354" s="15"/>
      <c r="BX354" s="15"/>
      <c r="BY354" s="15"/>
      <c r="BZ354" s="15"/>
      <c r="CA354" s="15"/>
      <c r="CD354" s="15"/>
      <c r="CE354" s="15"/>
      <c r="CF354" s="15"/>
      <c r="CG354" s="15"/>
      <c r="CH354" s="15"/>
      <c r="CI354" s="15"/>
      <c r="CJ354" s="15"/>
      <c r="CK354" s="15"/>
      <c r="CN354" s="15"/>
      <c r="CO354" s="15"/>
      <c r="CP354" s="15"/>
      <c r="CQ354" s="15"/>
      <c r="CR354" s="15"/>
      <c r="CS354" s="15"/>
      <c r="CT354" s="15"/>
      <c r="CU354" s="15"/>
      <c r="CX354" s="15"/>
      <c r="CY354" s="15"/>
      <c r="CZ354" s="15"/>
      <c r="DA354" s="15"/>
      <c r="DB354" s="15"/>
      <c r="DC354" s="15"/>
      <c r="DD354" s="15"/>
      <c r="DE354" s="15"/>
      <c r="DH354" s="15"/>
      <c r="DI354" s="15"/>
      <c r="DJ354" s="15"/>
      <c r="DK354" s="15"/>
      <c r="DL354" s="15"/>
      <c r="DM354" s="15"/>
      <c r="DN354" s="15"/>
      <c r="DO354" s="15"/>
      <c r="DR354" s="15"/>
      <c r="DS354" s="15"/>
      <c r="DT354" s="15"/>
      <c r="DU354" s="15"/>
      <c r="DV354" s="15"/>
      <c r="DW354" s="15"/>
      <c r="DX354" s="15"/>
      <c r="DY354" s="15"/>
      <c r="EB354" s="15"/>
      <c r="EC354" s="15"/>
      <c r="ED354" s="15"/>
      <c r="EE354" s="15"/>
      <c r="EF354" s="15"/>
      <c r="EG354" s="15"/>
      <c r="EH354" s="15"/>
      <c r="EI354" s="15"/>
      <c r="EL354" s="15"/>
      <c r="EM354" s="15"/>
      <c r="EN354" s="15"/>
      <c r="EO354" s="15"/>
      <c r="EP354" s="15"/>
      <c r="EQ354" s="15"/>
      <c r="ER354" s="15"/>
      <c r="ES354" s="15"/>
      <c r="EV354" s="15"/>
      <c r="EW354" s="15"/>
      <c r="EX354" s="15"/>
      <c r="EY354" s="15"/>
      <c r="EZ354" s="15"/>
      <c r="FA354" s="15"/>
      <c r="FB354" s="15"/>
      <c r="FC354" s="15"/>
      <c r="FF354" s="15"/>
      <c r="FG354" s="15"/>
      <c r="FH354" s="15"/>
      <c r="FI354" s="15"/>
      <c r="FJ354" s="15"/>
      <c r="FK354" s="15"/>
      <c r="FL354" s="15"/>
      <c r="FM354" s="15"/>
      <c r="FP354" s="15"/>
      <c r="FQ354" s="15"/>
      <c r="FR354" s="15"/>
      <c r="FS354" s="15"/>
      <c r="FT354" s="15"/>
      <c r="FU354" s="15"/>
      <c r="FV354" s="15"/>
      <c r="FW354" s="15"/>
      <c r="FZ354" s="15"/>
      <c r="GA354" s="15"/>
      <c r="GB354" s="15"/>
      <c r="GC354" s="15"/>
      <c r="GD354" s="15"/>
      <c r="GE354" s="15"/>
      <c r="GF354" s="15"/>
      <c r="GG354" s="15"/>
      <c r="GJ354" s="15"/>
      <c r="GK354" s="15"/>
      <c r="GL354" s="15"/>
      <c r="GM354" s="15"/>
      <c r="GN354" s="15"/>
      <c r="GO354" s="15"/>
      <c r="GP354" s="15"/>
      <c r="GQ354" s="15"/>
      <c r="GT354" s="15"/>
      <c r="GU354" s="15"/>
      <c r="GV354" s="15"/>
      <c r="GW354" s="15"/>
      <c r="GX354" s="15"/>
      <c r="GY354" s="15"/>
      <c r="GZ354" s="15"/>
      <c r="HA354" s="15"/>
      <c r="HD354" s="15"/>
      <c r="HE354" s="15"/>
      <c r="HF354" s="15"/>
      <c r="HG354" s="15"/>
      <c r="HH354" s="15"/>
      <c r="HI354" s="15"/>
      <c r="HJ354" s="15"/>
      <c r="HK354" s="15"/>
      <c r="HN354" s="15"/>
      <c r="HO354" s="15"/>
      <c r="HP354" s="15"/>
      <c r="HQ354" s="15"/>
      <c r="HR354" s="15"/>
      <c r="HS354" s="15"/>
      <c r="HT354" s="15"/>
      <c r="HU354" s="15"/>
      <c r="HX354" s="15"/>
      <c r="HY354" s="15"/>
      <c r="HZ354" s="15"/>
      <c r="IA354" s="15"/>
      <c r="IB354" s="15"/>
      <c r="IC354" s="15"/>
      <c r="ID354" s="15"/>
      <c r="IE354" s="15"/>
      <c r="IH354" s="15"/>
      <c r="II354" s="15"/>
      <c r="IJ354" s="15"/>
      <c r="IK354" s="15"/>
      <c r="IL354" s="15"/>
      <c r="IM354" s="15"/>
      <c r="IN354" s="15"/>
      <c r="IO354" s="15"/>
      <c r="IR354" s="15"/>
      <c r="IS354" s="15"/>
      <c r="IT354" s="15"/>
      <c r="IU354" s="15"/>
      <c r="IV354" s="15"/>
      <c r="IW354" s="15"/>
      <c r="IX354" s="15"/>
      <c r="IY354" s="15"/>
      <c r="JB354" s="15"/>
      <c r="JC354" s="15"/>
      <c r="JD354" s="15"/>
      <c r="JE354" s="15"/>
      <c r="JF354" s="15"/>
      <c r="JG354" s="15"/>
      <c r="JH354" s="15"/>
      <c r="JI354" s="15"/>
      <c r="JL354" s="15"/>
      <c r="JM354" s="15"/>
      <c r="JN354" s="15"/>
      <c r="JO354" s="15"/>
      <c r="JP354" s="15"/>
      <c r="JQ354" s="15"/>
      <c r="JR354" s="15"/>
      <c r="JS354" s="15"/>
      <c r="JV354" s="15"/>
      <c r="JW354" s="15"/>
      <c r="JX354" s="15"/>
      <c r="JY354" s="15"/>
      <c r="JZ354" s="15"/>
      <c r="KA354" s="15"/>
      <c r="KB354" s="15"/>
      <c r="KC354" s="15"/>
      <c r="KF354" s="15"/>
      <c r="KG354" s="15"/>
      <c r="KH354" s="15"/>
      <c r="KI354" s="15"/>
      <c r="KJ354" s="15"/>
      <c r="KK354" s="15"/>
      <c r="KL354" s="15"/>
      <c r="KM354" s="15"/>
      <c r="KP354" s="15"/>
      <c r="KQ354" s="15"/>
      <c r="KR354" s="15"/>
      <c r="KS354" s="15"/>
      <c r="KT354" s="15"/>
      <c r="KU354" s="15"/>
      <c r="KV354" s="15"/>
      <c r="KW354" s="15"/>
      <c r="KZ354" s="15"/>
      <c r="LA354" s="15"/>
    </row>
    <row r="355" spans="4:313" x14ac:dyDescent="0.25">
      <c r="D355" s="15"/>
      <c r="E355" s="15"/>
      <c r="F355" s="15"/>
      <c r="G355" s="15"/>
      <c r="H355" s="15"/>
      <c r="I355" s="15"/>
      <c r="L355" s="15"/>
      <c r="M355" s="15"/>
      <c r="N355" s="15"/>
      <c r="O355" s="15"/>
      <c r="P355" s="15"/>
      <c r="Q355" s="15"/>
      <c r="R355" s="15"/>
      <c r="S355" s="15"/>
      <c r="V355" s="15"/>
      <c r="W355" s="15"/>
      <c r="X355" s="15"/>
      <c r="Y355" s="15"/>
      <c r="Z355" s="15"/>
      <c r="AA355" s="15"/>
      <c r="AB355" s="15"/>
      <c r="AC355" s="15"/>
      <c r="AF355" s="15"/>
      <c r="AG355" s="15"/>
      <c r="AH355" s="15"/>
      <c r="AI355" s="15"/>
      <c r="AJ355" s="15"/>
      <c r="AK355" s="15"/>
      <c r="AL355" s="15"/>
      <c r="AM355" s="15"/>
      <c r="AP355" s="15"/>
      <c r="AQ355" s="15"/>
      <c r="AR355" s="15"/>
      <c r="AS355" s="15"/>
      <c r="AT355" s="15"/>
      <c r="AU355" s="15"/>
      <c r="AV355" s="15"/>
      <c r="AW355" s="15"/>
      <c r="AZ355" s="15"/>
      <c r="BA355" s="15"/>
      <c r="BB355" s="15"/>
      <c r="BC355" s="15"/>
      <c r="BD355" s="15"/>
      <c r="BE355" s="15"/>
      <c r="BF355" s="15"/>
      <c r="BG355" s="15"/>
      <c r="BJ355" s="15"/>
      <c r="BK355" s="15"/>
      <c r="BL355" s="15"/>
      <c r="BM355" s="15"/>
      <c r="BN355" s="15"/>
      <c r="BO355" s="15"/>
      <c r="BP355" s="15"/>
      <c r="BQ355" s="15"/>
      <c r="BT355" s="15"/>
      <c r="BU355" s="15"/>
      <c r="BV355" s="15"/>
      <c r="BW355" s="15"/>
      <c r="BX355" s="15"/>
      <c r="BY355" s="15"/>
      <c r="BZ355" s="15"/>
      <c r="CA355" s="15"/>
      <c r="CD355" s="15"/>
      <c r="CE355" s="15"/>
      <c r="CF355" s="15"/>
      <c r="CG355" s="15"/>
      <c r="CH355" s="15"/>
      <c r="CI355" s="15"/>
      <c r="CJ355" s="15"/>
      <c r="CK355" s="15"/>
      <c r="CN355" s="15"/>
      <c r="CO355" s="15"/>
      <c r="CP355" s="15"/>
      <c r="CQ355" s="15"/>
      <c r="CR355" s="15"/>
      <c r="CS355" s="15"/>
      <c r="CT355" s="15"/>
      <c r="CU355" s="15"/>
      <c r="CX355" s="15"/>
      <c r="CY355" s="15"/>
      <c r="CZ355" s="15"/>
      <c r="DA355" s="15"/>
      <c r="DB355" s="15"/>
      <c r="DC355" s="15"/>
      <c r="DD355" s="15"/>
      <c r="DE355" s="15"/>
      <c r="DH355" s="15"/>
      <c r="DI355" s="15"/>
      <c r="DJ355" s="15"/>
      <c r="DK355" s="15"/>
      <c r="DL355" s="15"/>
      <c r="DM355" s="15"/>
      <c r="DN355" s="15"/>
      <c r="DO355" s="15"/>
      <c r="DR355" s="15"/>
      <c r="DS355" s="15"/>
      <c r="DT355" s="15"/>
      <c r="DU355" s="15"/>
      <c r="DV355" s="15"/>
      <c r="DW355" s="15"/>
      <c r="DX355" s="15"/>
      <c r="DY355" s="15"/>
      <c r="EB355" s="15"/>
      <c r="EC355" s="15"/>
      <c r="ED355" s="15"/>
      <c r="EE355" s="15"/>
      <c r="EF355" s="15"/>
      <c r="EG355" s="15"/>
      <c r="EH355" s="15"/>
      <c r="EI355" s="15"/>
      <c r="EL355" s="15"/>
      <c r="EM355" s="15"/>
      <c r="EN355" s="15"/>
      <c r="EO355" s="15"/>
      <c r="EP355" s="15"/>
      <c r="EQ355" s="15"/>
      <c r="ER355" s="15"/>
      <c r="ES355" s="15"/>
      <c r="EV355" s="15"/>
      <c r="EW355" s="15"/>
      <c r="EX355" s="15"/>
      <c r="EY355" s="15"/>
      <c r="EZ355" s="15"/>
      <c r="FA355" s="15"/>
      <c r="FB355" s="15"/>
      <c r="FC355" s="15"/>
      <c r="FF355" s="15"/>
      <c r="FG355" s="15"/>
      <c r="FH355" s="15"/>
      <c r="FI355" s="15"/>
      <c r="FJ355" s="15"/>
      <c r="FK355" s="15"/>
      <c r="FL355" s="15"/>
      <c r="FM355" s="15"/>
      <c r="FP355" s="15"/>
      <c r="FQ355" s="15"/>
      <c r="FR355" s="15"/>
      <c r="FS355" s="15"/>
      <c r="FT355" s="15"/>
      <c r="FU355" s="15"/>
      <c r="FV355" s="15"/>
      <c r="FW355" s="15"/>
      <c r="FZ355" s="15"/>
      <c r="GA355" s="15"/>
      <c r="GB355" s="15"/>
      <c r="GC355" s="15"/>
      <c r="GD355" s="15"/>
      <c r="GE355" s="15"/>
      <c r="GF355" s="15"/>
      <c r="GG355" s="15"/>
      <c r="GJ355" s="15"/>
      <c r="GK355" s="15"/>
      <c r="GL355" s="15"/>
      <c r="GM355" s="15"/>
      <c r="GN355" s="15"/>
      <c r="GO355" s="15"/>
      <c r="GP355" s="15"/>
      <c r="GQ355" s="15"/>
      <c r="GT355" s="15"/>
      <c r="GU355" s="15"/>
      <c r="GV355" s="15"/>
      <c r="GW355" s="15"/>
      <c r="GX355" s="15"/>
      <c r="GY355" s="15"/>
      <c r="GZ355" s="15"/>
      <c r="HA355" s="15"/>
      <c r="HD355" s="15"/>
      <c r="HE355" s="15"/>
      <c r="HF355" s="15"/>
      <c r="HG355" s="15"/>
      <c r="HH355" s="15"/>
      <c r="HI355" s="15"/>
      <c r="HJ355" s="15"/>
      <c r="HK355" s="15"/>
      <c r="HN355" s="15"/>
      <c r="HO355" s="15"/>
      <c r="HP355" s="15"/>
      <c r="HQ355" s="15"/>
      <c r="HR355" s="15"/>
      <c r="HS355" s="15"/>
      <c r="HT355" s="15"/>
      <c r="HU355" s="15"/>
      <c r="HX355" s="15"/>
      <c r="HY355" s="15"/>
      <c r="HZ355" s="15"/>
      <c r="IA355" s="15"/>
      <c r="IB355" s="15"/>
      <c r="IC355" s="15"/>
      <c r="ID355" s="15"/>
      <c r="IE355" s="15"/>
      <c r="IH355" s="15"/>
      <c r="II355" s="15"/>
      <c r="IJ355" s="15"/>
      <c r="IK355" s="15"/>
      <c r="IL355" s="15"/>
      <c r="IM355" s="15"/>
      <c r="IN355" s="15"/>
      <c r="IO355" s="15"/>
      <c r="IR355" s="15"/>
      <c r="IS355" s="15"/>
      <c r="IT355" s="15"/>
      <c r="IU355" s="15"/>
      <c r="IV355" s="15"/>
      <c r="IW355" s="15"/>
      <c r="IX355" s="15"/>
      <c r="IY355" s="15"/>
      <c r="JB355" s="15"/>
      <c r="JC355" s="15"/>
      <c r="JD355" s="15"/>
      <c r="JE355" s="15"/>
      <c r="JF355" s="15"/>
      <c r="JG355" s="15"/>
      <c r="JH355" s="15"/>
      <c r="JI355" s="15"/>
      <c r="JL355" s="15"/>
      <c r="JM355" s="15"/>
      <c r="JN355" s="15"/>
      <c r="JO355" s="15"/>
      <c r="JP355" s="15"/>
      <c r="JQ355" s="15"/>
      <c r="JR355" s="15"/>
      <c r="JS355" s="15"/>
      <c r="JV355" s="15"/>
      <c r="JW355" s="15"/>
      <c r="JX355" s="15"/>
      <c r="JY355" s="15"/>
      <c r="JZ355" s="15"/>
      <c r="KA355" s="15"/>
      <c r="KB355" s="15"/>
      <c r="KC355" s="15"/>
      <c r="KF355" s="15"/>
      <c r="KG355" s="15"/>
      <c r="KH355" s="15"/>
      <c r="KI355" s="15"/>
      <c r="KJ355" s="15"/>
      <c r="KK355" s="15"/>
      <c r="KL355" s="15"/>
      <c r="KM355" s="15"/>
      <c r="KP355" s="15"/>
      <c r="KQ355" s="15"/>
      <c r="KR355" s="15"/>
      <c r="KS355" s="15"/>
      <c r="KT355" s="15"/>
      <c r="KU355" s="15"/>
      <c r="KV355" s="15"/>
      <c r="KW355" s="15"/>
      <c r="KZ355" s="15"/>
      <c r="LA355" s="15"/>
    </row>
    <row r="356" spans="4:313" x14ac:dyDescent="0.25">
      <c r="D356" s="15"/>
      <c r="E356" s="15"/>
      <c r="F356" s="15"/>
      <c r="G356" s="15"/>
      <c r="H356" s="15"/>
      <c r="I356" s="15"/>
      <c r="L356" s="15"/>
      <c r="M356" s="15"/>
      <c r="N356" s="15"/>
      <c r="O356" s="15"/>
      <c r="P356" s="15"/>
      <c r="Q356" s="15"/>
      <c r="R356" s="15"/>
      <c r="S356" s="15"/>
      <c r="V356" s="15"/>
      <c r="W356" s="15"/>
      <c r="X356" s="15"/>
      <c r="Y356" s="15"/>
      <c r="Z356" s="15"/>
      <c r="AA356" s="15"/>
      <c r="AB356" s="15"/>
      <c r="AC356" s="15"/>
      <c r="AF356" s="15"/>
      <c r="AG356" s="15"/>
      <c r="AH356" s="15"/>
      <c r="AI356" s="15"/>
      <c r="AJ356" s="15"/>
      <c r="AK356" s="15"/>
      <c r="AL356" s="15"/>
      <c r="AM356" s="15"/>
      <c r="AP356" s="15"/>
      <c r="AQ356" s="15"/>
      <c r="AR356" s="15"/>
      <c r="AS356" s="15"/>
      <c r="AT356" s="15"/>
      <c r="AU356" s="15"/>
      <c r="AV356" s="15"/>
      <c r="AW356" s="15"/>
      <c r="AZ356" s="15"/>
      <c r="BA356" s="15"/>
      <c r="BB356" s="15"/>
      <c r="BC356" s="15"/>
      <c r="BD356" s="15"/>
      <c r="BE356" s="15"/>
      <c r="BF356" s="15"/>
      <c r="BG356" s="15"/>
      <c r="BJ356" s="15"/>
      <c r="BK356" s="15"/>
      <c r="BL356" s="15"/>
      <c r="BM356" s="15"/>
      <c r="BN356" s="15"/>
      <c r="BO356" s="15"/>
      <c r="BP356" s="15"/>
      <c r="BQ356" s="15"/>
      <c r="BT356" s="15"/>
      <c r="BU356" s="15"/>
      <c r="BV356" s="15"/>
      <c r="BW356" s="15"/>
      <c r="BX356" s="15"/>
      <c r="BY356" s="15"/>
      <c r="BZ356" s="15"/>
      <c r="CA356" s="15"/>
      <c r="CD356" s="15"/>
      <c r="CE356" s="15"/>
      <c r="CF356" s="15"/>
      <c r="CG356" s="15"/>
      <c r="CH356" s="15"/>
      <c r="CI356" s="15"/>
      <c r="CJ356" s="15"/>
      <c r="CK356" s="15"/>
      <c r="CN356" s="15"/>
      <c r="CO356" s="15"/>
      <c r="CP356" s="15"/>
      <c r="CQ356" s="15"/>
      <c r="CR356" s="15"/>
      <c r="CS356" s="15"/>
      <c r="CT356" s="15"/>
      <c r="CU356" s="15"/>
      <c r="CX356" s="15"/>
      <c r="CY356" s="15"/>
      <c r="CZ356" s="15"/>
      <c r="DA356" s="15"/>
      <c r="DB356" s="15"/>
      <c r="DC356" s="15"/>
      <c r="DD356" s="15"/>
      <c r="DE356" s="15"/>
      <c r="DH356" s="15"/>
      <c r="DI356" s="15"/>
      <c r="DJ356" s="15"/>
      <c r="DK356" s="15"/>
      <c r="DL356" s="15"/>
      <c r="DM356" s="15"/>
      <c r="DN356" s="15"/>
      <c r="DO356" s="15"/>
      <c r="DR356" s="15"/>
      <c r="DS356" s="15"/>
      <c r="DT356" s="15"/>
      <c r="DU356" s="15"/>
      <c r="DV356" s="15"/>
      <c r="DW356" s="15"/>
      <c r="DX356" s="15"/>
      <c r="DY356" s="15"/>
      <c r="EB356" s="15"/>
      <c r="EC356" s="15"/>
      <c r="ED356" s="15"/>
      <c r="EE356" s="15"/>
      <c r="EF356" s="15"/>
      <c r="EG356" s="15"/>
      <c r="EH356" s="15"/>
      <c r="EI356" s="15"/>
      <c r="EL356" s="15"/>
      <c r="EM356" s="15"/>
      <c r="EN356" s="15"/>
      <c r="EO356" s="15"/>
      <c r="EP356" s="15"/>
      <c r="EQ356" s="15"/>
      <c r="ER356" s="15"/>
      <c r="ES356" s="15"/>
      <c r="EV356" s="15"/>
      <c r="EW356" s="15"/>
      <c r="EX356" s="15"/>
      <c r="EY356" s="15"/>
      <c r="EZ356" s="15"/>
      <c r="FA356" s="15"/>
      <c r="FB356" s="15"/>
      <c r="FC356" s="15"/>
      <c r="FF356" s="15"/>
      <c r="FG356" s="15"/>
      <c r="FH356" s="15"/>
      <c r="FI356" s="15"/>
      <c r="FJ356" s="15"/>
      <c r="FK356" s="15"/>
      <c r="FL356" s="15"/>
      <c r="FM356" s="15"/>
      <c r="FP356" s="15"/>
      <c r="FQ356" s="15"/>
      <c r="FR356" s="15"/>
      <c r="FS356" s="15"/>
      <c r="FT356" s="15"/>
      <c r="FU356" s="15"/>
      <c r="FV356" s="15"/>
      <c r="FW356" s="15"/>
      <c r="FZ356" s="15"/>
      <c r="GA356" s="15"/>
      <c r="GB356" s="15"/>
      <c r="GC356" s="15"/>
      <c r="GD356" s="15"/>
      <c r="GE356" s="15"/>
      <c r="GF356" s="15"/>
      <c r="GG356" s="15"/>
      <c r="GJ356" s="15"/>
      <c r="GK356" s="15"/>
      <c r="GL356" s="15"/>
      <c r="GM356" s="15"/>
      <c r="GN356" s="15"/>
      <c r="GO356" s="15"/>
      <c r="GP356" s="15"/>
      <c r="GQ356" s="15"/>
      <c r="GT356" s="15"/>
      <c r="GU356" s="15"/>
      <c r="GV356" s="15"/>
      <c r="GW356" s="15"/>
      <c r="GX356" s="15"/>
      <c r="GY356" s="15"/>
      <c r="GZ356" s="15"/>
      <c r="HA356" s="15"/>
      <c r="HD356" s="15"/>
      <c r="HE356" s="15"/>
      <c r="HF356" s="15"/>
      <c r="HG356" s="15"/>
      <c r="HH356" s="15"/>
      <c r="HI356" s="15"/>
      <c r="HJ356" s="15"/>
      <c r="HK356" s="15"/>
      <c r="HN356" s="15"/>
      <c r="HO356" s="15"/>
      <c r="HP356" s="15"/>
      <c r="HQ356" s="15"/>
      <c r="HR356" s="15"/>
      <c r="HS356" s="15"/>
      <c r="HT356" s="15"/>
      <c r="HU356" s="15"/>
      <c r="HX356" s="15"/>
      <c r="HY356" s="15"/>
      <c r="HZ356" s="15"/>
      <c r="IA356" s="15"/>
      <c r="IB356" s="15"/>
      <c r="IC356" s="15"/>
      <c r="ID356" s="15"/>
      <c r="IE356" s="15"/>
      <c r="IH356" s="15"/>
      <c r="II356" s="15"/>
      <c r="IJ356" s="15"/>
      <c r="IK356" s="15"/>
      <c r="IL356" s="15"/>
      <c r="IM356" s="15"/>
      <c r="IN356" s="15"/>
      <c r="IO356" s="15"/>
      <c r="IR356" s="15"/>
      <c r="IS356" s="15"/>
      <c r="IT356" s="15"/>
      <c r="IU356" s="15"/>
      <c r="IV356" s="15"/>
      <c r="IW356" s="15"/>
      <c r="IX356" s="15"/>
      <c r="IY356" s="15"/>
      <c r="JB356" s="15"/>
      <c r="JC356" s="15"/>
      <c r="JD356" s="15"/>
      <c r="JE356" s="15"/>
      <c r="JF356" s="15"/>
      <c r="JG356" s="15"/>
      <c r="JH356" s="15"/>
      <c r="JI356" s="15"/>
      <c r="JL356" s="15"/>
      <c r="JM356" s="15"/>
      <c r="JN356" s="15"/>
      <c r="JO356" s="15"/>
      <c r="JP356" s="15"/>
      <c r="JQ356" s="15"/>
      <c r="JR356" s="15"/>
      <c r="JS356" s="15"/>
      <c r="JV356" s="15"/>
      <c r="JW356" s="15"/>
      <c r="JX356" s="15"/>
      <c r="JY356" s="15"/>
      <c r="JZ356" s="15"/>
      <c r="KA356" s="15"/>
      <c r="KB356" s="15"/>
      <c r="KC356" s="15"/>
      <c r="KF356" s="15"/>
      <c r="KG356" s="15"/>
      <c r="KH356" s="15"/>
      <c r="KI356" s="15"/>
      <c r="KJ356" s="15"/>
      <c r="KK356" s="15"/>
      <c r="KL356" s="15"/>
      <c r="KM356" s="15"/>
      <c r="KP356" s="15"/>
      <c r="KQ356" s="15"/>
      <c r="KR356" s="15"/>
      <c r="KS356" s="15"/>
      <c r="KT356" s="15"/>
      <c r="KU356" s="15"/>
      <c r="KV356" s="15"/>
      <c r="KW356" s="15"/>
      <c r="KZ356" s="15"/>
      <c r="LA356" s="15"/>
    </row>
    <row r="357" spans="4:313" x14ac:dyDescent="0.25">
      <c r="D357" s="15"/>
      <c r="E357" s="15"/>
      <c r="F357" s="15"/>
      <c r="G357" s="15"/>
      <c r="H357" s="15"/>
      <c r="I357" s="15"/>
      <c r="L357" s="15"/>
      <c r="M357" s="15"/>
      <c r="N357" s="15"/>
      <c r="O357" s="15"/>
      <c r="P357" s="15"/>
      <c r="Q357" s="15"/>
      <c r="R357" s="15"/>
      <c r="S357" s="15"/>
      <c r="V357" s="15"/>
      <c r="W357" s="15"/>
      <c r="X357" s="15"/>
      <c r="Y357" s="15"/>
      <c r="Z357" s="15"/>
      <c r="AA357" s="15"/>
      <c r="AB357" s="15"/>
      <c r="AC357" s="15"/>
      <c r="AF357" s="15"/>
      <c r="AG357" s="15"/>
      <c r="AH357" s="15"/>
      <c r="AI357" s="15"/>
      <c r="AJ357" s="15"/>
      <c r="AK357" s="15"/>
      <c r="AL357" s="15"/>
      <c r="AM357" s="15"/>
      <c r="AP357" s="15"/>
      <c r="AQ357" s="15"/>
      <c r="AR357" s="15"/>
      <c r="AS357" s="15"/>
      <c r="AT357" s="15"/>
      <c r="AU357" s="15"/>
      <c r="AV357" s="15"/>
      <c r="AW357" s="15"/>
      <c r="AZ357" s="15"/>
      <c r="BA357" s="15"/>
      <c r="BB357" s="15"/>
      <c r="BC357" s="15"/>
      <c r="BD357" s="15"/>
      <c r="BE357" s="15"/>
      <c r="BF357" s="15"/>
      <c r="BG357" s="15"/>
      <c r="BJ357" s="15"/>
      <c r="BK357" s="15"/>
      <c r="BL357" s="15"/>
      <c r="BM357" s="15"/>
      <c r="BN357" s="15"/>
      <c r="BO357" s="15"/>
      <c r="BP357" s="15"/>
      <c r="BQ357" s="15"/>
      <c r="BT357" s="15"/>
      <c r="BU357" s="15"/>
      <c r="BV357" s="15"/>
      <c r="BW357" s="15"/>
      <c r="BX357" s="15"/>
      <c r="BY357" s="15"/>
      <c r="BZ357" s="15"/>
      <c r="CA357" s="15"/>
      <c r="CD357" s="15"/>
      <c r="CE357" s="15"/>
      <c r="CF357" s="15"/>
      <c r="CG357" s="15"/>
      <c r="CH357" s="15"/>
      <c r="CI357" s="15"/>
      <c r="CJ357" s="15"/>
      <c r="CK357" s="15"/>
      <c r="CN357" s="15"/>
      <c r="CO357" s="15"/>
      <c r="CP357" s="15"/>
      <c r="CQ357" s="15"/>
      <c r="CR357" s="15"/>
      <c r="CS357" s="15"/>
      <c r="CT357" s="15"/>
      <c r="CU357" s="15"/>
      <c r="CX357" s="15"/>
      <c r="CY357" s="15"/>
      <c r="CZ357" s="15"/>
      <c r="DA357" s="15"/>
      <c r="DB357" s="15"/>
      <c r="DC357" s="15"/>
      <c r="DD357" s="15"/>
      <c r="DE357" s="15"/>
      <c r="DH357" s="15"/>
      <c r="DI357" s="15"/>
      <c r="DJ357" s="15"/>
      <c r="DK357" s="15"/>
      <c r="DL357" s="15"/>
      <c r="DM357" s="15"/>
      <c r="DN357" s="15"/>
      <c r="DO357" s="15"/>
      <c r="DR357" s="15"/>
      <c r="DS357" s="15"/>
      <c r="DT357" s="15"/>
      <c r="DU357" s="15"/>
      <c r="DV357" s="15"/>
      <c r="DW357" s="15"/>
      <c r="DX357" s="15"/>
      <c r="DY357" s="15"/>
      <c r="EB357" s="15"/>
      <c r="EC357" s="15"/>
      <c r="ED357" s="15"/>
      <c r="EE357" s="15"/>
      <c r="EF357" s="15"/>
      <c r="EG357" s="15"/>
      <c r="EH357" s="15"/>
      <c r="EI357" s="15"/>
      <c r="EL357" s="15"/>
      <c r="EM357" s="15"/>
      <c r="EN357" s="15"/>
      <c r="EO357" s="15"/>
      <c r="EP357" s="15"/>
      <c r="EQ357" s="15"/>
      <c r="ER357" s="15"/>
      <c r="ES357" s="15"/>
      <c r="EV357" s="15"/>
      <c r="EW357" s="15"/>
      <c r="EX357" s="15"/>
      <c r="EY357" s="15"/>
      <c r="EZ357" s="15"/>
      <c r="FA357" s="15"/>
      <c r="FB357" s="15"/>
      <c r="FC357" s="15"/>
      <c r="FF357" s="15"/>
      <c r="FG357" s="15"/>
      <c r="FH357" s="15"/>
      <c r="FI357" s="15"/>
      <c r="FJ357" s="15"/>
      <c r="FK357" s="15"/>
      <c r="FL357" s="15"/>
      <c r="FM357" s="15"/>
      <c r="FP357" s="15"/>
      <c r="FQ357" s="15"/>
      <c r="FR357" s="15"/>
      <c r="FS357" s="15"/>
      <c r="FT357" s="15"/>
      <c r="FU357" s="15"/>
      <c r="FV357" s="15"/>
      <c r="FW357" s="15"/>
      <c r="FZ357" s="15"/>
      <c r="GA357" s="15"/>
      <c r="GB357" s="15"/>
      <c r="GC357" s="15"/>
      <c r="GD357" s="15"/>
      <c r="GE357" s="15"/>
      <c r="GF357" s="15"/>
      <c r="GG357" s="15"/>
      <c r="GJ357" s="15"/>
      <c r="GK357" s="15"/>
      <c r="GL357" s="15"/>
      <c r="GM357" s="15"/>
      <c r="GN357" s="15"/>
      <c r="GO357" s="15"/>
      <c r="GP357" s="15"/>
      <c r="GQ357" s="15"/>
      <c r="GT357" s="15"/>
      <c r="GU357" s="15"/>
      <c r="GV357" s="15"/>
      <c r="GW357" s="15"/>
      <c r="GX357" s="15"/>
      <c r="GY357" s="15"/>
      <c r="GZ357" s="15"/>
      <c r="HA357" s="15"/>
      <c r="HD357" s="15"/>
      <c r="HE357" s="15"/>
      <c r="HF357" s="15"/>
      <c r="HG357" s="15"/>
      <c r="HH357" s="15"/>
      <c r="HI357" s="15"/>
      <c r="HJ357" s="15"/>
      <c r="HK357" s="15"/>
      <c r="HN357" s="15"/>
      <c r="HO357" s="15"/>
      <c r="HP357" s="15"/>
      <c r="HQ357" s="15"/>
      <c r="HR357" s="15"/>
      <c r="HS357" s="15"/>
      <c r="HT357" s="15"/>
      <c r="HU357" s="15"/>
      <c r="HX357" s="15"/>
      <c r="HY357" s="15"/>
      <c r="HZ357" s="15"/>
      <c r="IA357" s="15"/>
      <c r="IB357" s="15"/>
      <c r="IC357" s="15"/>
      <c r="ID357" s="15"/>
      <c r="IE357" s="15"/>
      <c r="IH357" s="15"/>
      <c r="II357" s="15"/>
      <c r="IJ357" s="15"/>
      <c r="IK357" s="15"/>
      <c r="IL357" s="15"/>
      <c r="IM357" s="15"/>
      <c r="IN357" s="15"/>
      <c r="IO357" s="15"/>
      <c r="IR357" s="15"/>
      <c r="IS357" s="15"/>
      <c r="IT357" s="15"/>
      <c r="IU357" s="15"/>
      <c r="IV357" s="15"/>
      <c r="IW357" s="15"/>
      <c r="IX357" s="15"/>
      <c r="IY357" s="15"/>
      <c r="JB357" s="15"/>
      <c r="JC357" s="15"/>
      <c r="JD357" s="15"/>
      <c r="JE357" s="15"/>
      <c r="JF357" s="15"/>
      <c r="JG357" s="15"/>
      <c r="JH357" s="15"/>
      <c r="JI357" s="15"/>
      <c r="JL357" s="15"/>
      <c r="JM357" s="15"/>
      <c r="JN357" s="15"/>
      <c r="JO357" s="15"/>
      <c r="JP357" s="15"/>
      <c r="JQ357" s="15"/>
      <c r="JR357" s="15"/>
      <c r="JS357" s="15"/>
      <c r="JV357" s="15"/>
      <c r="JW357" s="15"/>
      <c r="JX357" s="15"/>
      <c r="JY357" s="15"/>
      <c r="JZ357" s="15"/>
      <c r="KA357" s="15"/>
      <c r="KB357" s="15"/>
      <c r="KC357" s="15"/>
      <c r="KF357" s="15"/>
      <c r="KG357" s="15"/>
      <c r="KH357" s="15"/>
      <c r="KI357" s="15"/>
      <c r="KJ357" s="15"/>
      <c r="KK357" s="15"/>
      <c r="KL357" s="15"/>
      <c r="KM357" s="15"/>
      <c r="KP357" s="15"/>
      <c r="KQ357" s="15"/>
      <c r="KR357" s="15"/>
      <c r="KS357" s="15"/>
      <c r="KT357" s="15"/>
      <c r="KU357" s="15"/>
      <c r="KV357" s="15"/>
      <c r="KW357" s="15"/>
      <c r="KZ357" s="15"/>
      <c r="LA357" s="15"/>
    </row>
    <row r="358" spans="4:313" x14ac:dyDescent="0.25">
      <c r="D358" s="15"/>
      <c r="E358" s="15"/>
      <c r="F358" s="15"/>
      <c r="G358" s="15"/>
      <c r="H358" s="15"/>
      <c r="I358" s="15"/>
      <c r="L358" s="15"/>
      <c r="M358" s="15"/>
      <c r="N358" s="15"/>
      <c r="O358" s="15"/>
      <c r="P358" s="15"/>
      <c r="Q358" s="15"/>
      <c r="R358" s="15"/>
      <c r="S358" s="15"/>
      <c r="V358" s="15"/>
      <c r="W358" s="15"/>
      <c r="X358" s="15"/>
      <c r="Y358" s="15"/>
      <c r="Z358" s="15"/>
      <c r="AA358" s="15"/>
      <c r="AB358" s="15"/>
      <c r="AC358" s="15"/>
      <c r="AF358" s="15"/>
      <c r="AG358" s="15"/>
      <c r="AH358" s="15"/>
      <c r="AI358" s="15"/>
      <c r="AJ358" s="15"/>
      <c r="AK358" s="15"/>
      <c r="AL358" s="15"/>
      <c r="AM358" s="15"/>
      <c r="AP358" s="15"/>
      <c r="AQ358" s="15"/>
      <c r="AR358" s="15"/>
      <c r="AS358" s="15"/>
      <c r="AT358" s="15"/>
      <c r="AU358" s="15"/>
      <c r="AV358" s="15"/>
      <c r="AW358" s="15"/>
      <c r="AZ358" s="15"/>
      <c r="BA358" s="15"/>
      <c r="BB358" s="15"/>
      <c r="BC358" s="15"/>
      <c r="BD358" s="15"/>
      <c r="BE358" s="15"/>
      <c r="BF358" s="15"/>
      <c r="BG358" s="15"/>
      <c r="BJ358" s="15"/>
      <c r="BK358" s="15"/>
      <c r="BL358" s="15"/>
      <c r="BM358" s="15"/>
      <c r="BN358" s="15"/>
      <c r="BO358" s="15"/>
      <c r="BP358" s="15"/>
      <c r="BQ358" s="15"/>
      <c r="BT358" s="15"/>
      <c r="BU358" s="15"/>
      <c r="BV358" s="15"/>
      <c r="BW358" s="15"/>
      <c r="BX358" s="15"/>
      <c r="BY358" s="15"/>
      <c r="BZ358" s="15"/>
      <c r="CA358" s="15"/>
      <c r="CD358" s="15"/>
      <c r="CE358" s="15"/>
      <c r="CF358" s="15"/>
      <c r="CG358" s="15"/>
      <c r="CH358" s="15"/>
      <c r="CI358" s="15"/>
      <c r="CJ358" s="15"/>
      <c r="CK358" s="15"/>
      <c r="CN358" s="15"/>
      <c r="CO358" s="15"/>
      <c r="CP358" s="15"/>
      <c r="CQ358" s="15"/>
      <c r="CR358" s="15"/>
      <c r="CS358" s="15"/>
      <c r="CT358" s="15"/>
      <c r="CU358" s="15"/>
      <c r="CX358" s="15"/>
      <c r="CY358" s="15"/>
      <c r="CZ358" s="15"/>
      <c r="DA358" s="15"/>
      <c r="DB358" s="15"/>
      <c r="DC358" s="15"/>
      <c r="DD358" s="15"/>
      <c r="DE358" s="15"/>
      <c r="DH358" s="15"/>
      <c r="DI358" s="15"/>
      <c r="DJ358" s="15"/>
      <c r="DK358" s="15"/>
      <c r="DL358" s="15"/>
      <c r="DM358" s="15"/>
      <c r="DN358" s="15"/>
      <c r="DO358" s="15"/>
      <c r="DR358" s="15"/>
      <c r="DS358" s="15"/>
      <c r="DT358" s="15"/>
      <c r="DU358" s="15"/>
      <c r="DV358" s="15"/>
      <c r="DW358" s="15"/>
      <c r="DX358" s="15"/>
      <c r="DY358" s="15"/>
      <c r="EB358" s="15"/>
      <c r="EC358" s="15"/>
      <c r="ED358" s="15"/>
      <c r="EE358" s="15"/>
      <c r="EF358" s="15"/>
      <c r="EG358" s="15"/>
      <c r="EH358" s="15"/>
      <c r="EI358" s="15"/>
      <c r="EL358" s="15"/>
      <c r="EM358" s="15"/>
      <c r="EN358" s="15"/>
      <c r="EO358" s="15"/>
      <c r="EP358" s="15"/>
      <c r="EQ358" s="15"/>
      <c r="ER358" s="15"/>
      <c r="ES358" s="15"/>
      <c r="EV358" s="15"/>
      <c r="EW358" s="15"/>
      <c r="EX358" s="15"/>
      <c r="EY358" s="15"/>
      <c r="EZ358" s="15"/>
      <c r="FA358" s="15"/>
      <c r="FB358" s="15"/>
      <c r="FC358" s="15"/>
      <c r="FF358" s="15"/>
      <c r="FG358" s="15"/>
      <c r="FH358" s="15"/>
      <c r="FI358" s="15"/>
      <c r="FJ358" s="15"/>
      <c r="FK358" s="15"/>
      <c r="FL358" s="15"/>
      <c r="FM358" s="15"/>
      <c r="FP358" s="15"/>
      <c r="FQ358" s="15"/>
      <c r="FR358" s="15"/>
      <c r="FS358" s="15"/>
      <c r="FT358" s="15"/>
      <c r="FU358" s="15"/>
      <c r="FV358" s="15"/>
      <c r="FW358" s="15"/>
      <c r="FZ358" s="15"/>
      <c r="GA358" s="15"/>
      <c r="GB358" s="15"/>
      <c r="GC358" s="15"/>
      <c r="GD358" s="15"/>
      <c r="GE358" s="15"/>
      <c r="GF358" s="15"/>
      <c r="GG358" s="15"/>
      <c r="GJ358" s="15"/>
      <c r="GK358" s="15"/>
      <c r="GL358" s="15"/>
      <c r="GM358" s="15"/>
      <c r="GN358" s="15"/>
      <c r="GO358" s="15"/>
      <c r="GP358" s="15"/>
      <c r="GQ358" s="15"/>
      <c r="GT358" s="15"/>
      <c r="GU358" s="15"/>
      <c r="GV358" s="15"/>
      <c r="GW358" s="15"/>
      <c r="GX358" s="15"/>
      <c r="GY358" s="15"/>
      <c r="GZ358" s="15"/>
      <c r="HA358" s="15"/>
      <c r="HD358" s="15"/>
      <c r="HE358" s="15"/>
      <c r="HF358" s="15"/>
      <c r="HG358" s="15"/>
      <c r="HH358" s="15"/>
      <c r="HI358" s="15"/>
      <c r="HJ358" s="15"/>
      <c r="HK358" s="15"/>
      <c r="HN358" s="15"/>
      <c r="HO358" s="15"/>
      <c r="HP358" s="15"/>
      <c r="HQ358" s="15"/>
      <c r="HR358" s="15"/>
      <c r="HS358" s="15"/>
      <c r="HT358" s="15"/>
      <c r="HU358" s="15"/>
      <c r="HX358" s="15"/>
      <c r="HY358" s="15"/>
      <c r="HZ358" s="15"/>
      <c r="IA358" s="15"/>
      <c r="IB358" s="15"/>
      <c r="IC358" s="15"/>
      <c r="ID358" s="15"/>
      <c r="IE358" s="15"/>
      <c r="IH358" s="15"/>
      <c r="II358" s="15"/>
      <c r="IJ358" s="15"/>
      <c r="IK358" s="15"/>
      <c r="IL358" s="15"/>
      <c r="IM358" s="15"/>
      <c r="IN358" s="15"/>
      <c r="IO358" s="15"/>
      <c r="IR358" s="15"/>
      <c r="IS358" s="15"/>
      <c r="IT358" s="15"/>
      <c r="IU358" s="15"/>
      <c r="IV358" s="15"/>
      <c r="IW358" s="15"/>
      <c r="IX358" s="15"/>
      <c r="IY358" s="15"/>
      <c r="JB358" s="15"/>
      <c r="JC358" s="15"/>
      <c r="JD358" s="15"/>
      <c r="JE358" s="15"/>
      <c r="JF358" s="15"/>
      <c r="JG358" s="15"/>
      <c r="JH358" s="15"/>
      <c r="JI358" s="15"/>
      <c r="JL358" s="15"/>
      <c r="JM358" s="15"/>
      <c r="JN358" s="15"/>
      <c r="JO358" s="15"/>
      <c r="JP358" s="15"/>
      <c r="JQ358" s="15"/>
      <c r="JR358" s="15"/>
      <c r="JS358" s="15"/>
      <c r="JV358" s="15"/>
      <c r="JW358" s="15"/>
      <c r="JX358" s="15"/>
      <c r="JY358" s="15"/>
      <c r="JZ358" s="15"/>
      <c r="KA358" s="15"/>
      <c r="KB358" s="15"/>
      <c r="KC358" s="15"/>
      <c r="KF358" s="15"/>
      <c r="KG358" s="15"/>
      <c r="KH358" s="15"/>
      <c r="KI358" s="15"/>
      <c r="KJ358" s="15"/>
      <c r="KK358" s="15"/>
      <c r="KL358" s="15"/>
      <c r="KM358" s="15"/>
      <c r="KP358" s="15"/>
      <c r="KQ358" s="15"/>
      <c r="KR358" s="15"/>
      <c r="KS358" s="15"/>
      <c r="KT358" s="15"/>
      <c r="KU358" s="15"/>
      <c r="KV358" s="15"/>
      <c r="KW358" s="15"/>
      <c r="KZ358" s="15"/>
      <c r="LA358" s="15"/>
    </row>
    <row r="359" spans="4:313" x14ac:dyDescent="0.25">
      <c r="D359" s="15"/>
      <c r="E359" s="15"/>
      <c r="F359" s="15"/>
      <c r="G359" s="15"/>
      <c r="H359" s="15"/>
      <c r="I359" s="15"/>
      <c r="L359" s="15"/>
      <c r="M359" s="15"/>
      <c r="N359" s="15"/>
      <c r="O359" s="15"/>
      <c r="P359" s="15"/>
      <c r="Q359" s="15"/>
      <c r="R359" s="15"/>
      <c r="S359" s="15"/>
      <c r="V359" s="15"/>
      <c r="W359" s="15"/>
      <c r="X359" s="15"/>
      <c r="Y359" s="15"/>
      <c r="Z359" s="15"/>
      <c r="AA359" s="15"/>
      <c r="AB359" s="15"/>
      <c r="AC359" s="15"/>
      <c r="AF359" s="15"/>
      <c r="AG359" s="15"/>
      <c r="AH359" s="15"/>
      <c r="AI359" s="15"/>
      <c r="AJ359" s="15"/>
      <c r="AK359" s="15"/>
      <c r="AL359" s="15"/>
      <c r="AM359" s="15"/>
      <c r="AP359" s="15"/>
      <c r="AQ359" s="15"/>
      <c r="AR359" s="15"/>
      <c r="AS359" s="15"/>
      <c r="AT359" s="15"/>
      <c r="AU359" s="15"/>
      <c r="AV359" s="15"/>
      <c r="AW359" s="15"/>
      <c r="AZ359" s="15"/>
      <c r="BA359" s="15"/>
      <c r="BB359" s="15"/>
      <c r="BC359" s="15"/>
      <c r="BD359" s="15"/>
      <c r="BE359" s="15"/>
      <c r="BF359" s="15"/>
      <c r="BG359" s="15"/>
      <c r="BJ359" s="15"/>
      <c r="BK359" s="15"/>
      <c r="BL359" s="15"/>
      <c r="BM359" s="15"/>
      <c r="BN359" s="15"/>
      <c r="BO359" s="15"/>
      <c r="BP359" s="15"/>
      <c r="BQ359" s="15"/>
      <c r="BT359" s="15"/>
      <c r="BU359" s="15"/>
      <c r="BV359" s="15"/>
      <c r="BW359" s="15"/>
      <c r="BX359" s="15"/>
      <c r="BY359" s="15"/>
      <c r="BZ359" s="15"/>
      <c r="CA359" s="15"/>
      <c r="CD359" s="15"/>
      <c r="CE359" s="15"/>
      <c r="CF359" s="15"/>
      <c r="CG359" s="15"/>
      <c r="CH359" s="15"/>
      <c r="CI359" s="15"/>
      <c r="CJ359" s="15"/>
      <c r="CK359" s="15"/>
      <c r="CN359" s="15"/>
      <c r="CO359" s="15"/>
      <c r="CP359" s="15"/>
      <c r="CQ359" s="15"/>
      <c r="CR359" s="15"/>
      <c r="CS359" s="15"/>
      <c r="CT359" s="15"/>
      <c r="CU359" s="15"/>
      <c r="CX359" s="15"/>
      <c r="CY359" s="15"/>
      <c r="CZ359" s="15"/>
      <c r="DA359" s="15"/>
      <c r="DB359" s="15"/>
      <c r="DC359" s="15"/>
      <c r="DD359" s="15"/>
      <c r="DE359" s="15"/>
      <c r="DH359" s="15"/>
      <c r="DI359" s="15"/>
      <c r="DJ359" s="15"/>
      <c r="DK359" s="15"/>
      <c r="DL359" s="15"/>
      <c r="DM359" s="15"/>
      <c r="DN359" s="15"/>
      <c r="DO359" s="15"/>
      <c r="DR359" s="15"/>
      <c r="DS359" s="15"/>
      <c r="DT359" s="15"/>
      <c r="DU359" s="15"/>
      <c r="DV359" s="15"/>
      <c r="DW359" s="15"/>
      <c r="DX359" s="15"/>
      <c r="DY359" s="15"/>
      <c r="EB359" s="15"/>
      <c r="EC359" s="15"/>
      <c r="ED359" s="15"/>
      <c r="EE359" s="15"/>
      <c r="EF359" s="15"/>
      <c r="EG359" s="15"/>
      <c r="EH359" s="15"/>
      <c r="EI359" s="15"/>
      <c r="EL359" s="15"/>
      <c r="EM359" s="15"/>
      <c r="EN359" s="15"/>
      <c r="EO359" s="15"/>
      <c r="EP359" s="15"/>
      <c r="EQ359" s="15"/>
      <c r="ER359" s="15"/>
      <c r="ES359" s="15"/>
      <c r="EV359" s="15"/>
      <c r="EW359" s="15"/>
      <c r="EX359" s="15"/>
      <c r="EY359" s="15"/>
      <c r="EZ359" s="15"/>
      <c r="FA359" s="15"/>
      <c r="FB359" s="15"/>
      <c r="FC359" s="15"/>
      <c r="FF359" s="15"/>
      <c r="FG359" s="15"/>
      <c r="FH359" s="15"/>
      <c r="FI359" s="15"/>
      <c r="FJ359" s="15"/>
      <c r="FK359" s="15"/>
      <c r="FL359" s="15"/>
      <c r="FM359" s="15"/>
      <c r="FP359" s="15"/>
      <c r="FQ359" s="15"/>
      <c r="FR359" s="15"/>
      <c r="FS359" s="15"/>
      <c r="FT359" s="15"/>
      <c r="FU359" s="15"/>
      <c r="FV359" s="15"/>
      <c r="FW359" s="15"/>
      <c r="FZ359" s="15"/>
      <c r="GA359" s="15"/>
      <c r="GB359" s="15"/>
      <c r="GC359" s="15"/>
      <c r="GD359" s="15"/>
      <c r="GE359" s="15"/>
      <c r="GF359" s="15"/>
      <c r="GG359" s="15"/>
      <c r="GJ359" s="15"/>
      <c r="GK359" s="15"/>
      <c r="GL359" s="15"/>
      <c r="GM359" s="15"/>
      <c r="GN359" s="15"/>
      <c r="GO359" s="15"/>
      <c r="GP359" s="15"/>
      <c r="GQ359" s="15"/>
      <c r="GT359" s="15"/>
      <c r="GU359" s="15"/>
      <c r="GV359" s="15"/>
      <c r="GW359" s="15"/>
      <c r="GX359" s="15"/>
      <c r="GY359" s="15"/>
      <c r="GZ359" s="15"/>
      <c r="HA359" s="15"/>
      <c r="HD359" s="15"/>
      <c r="HE359" s="15"/>
      <c r="HF359" s="15"/>
      <c r="HG359" s="15"/>
      <c r="HH359" s="15"/>
      <c r="HI359" s="15"/>
      <c r="HJ359" s="15"/>
      <c r="HK359" s="15"/>
      <c r="HN359" s="15"/>
      <c r="HO359" s="15"/>
      <c r="HP359" s="15"/>
      <c r="HQ359" s="15"/>
      <c r="HR359" s="15"/>
      <c r="HS359" s="15"/>
      <c r="HT359" s="15"/>
      <c r="HU359" s="15"/>
      <c r="HX359" s="15"/>
      <c r="HY359" s="15"/>
      <c r="HZ359" s="15"/>
      <c r="IA359" s="15"/>
      <c r="IB359" s="15"/>
      <c r="IC359" s="15"/>
      <c r="ID359" s="15"/>
      <c r="IE359" s="15"/>
      <c r="IH359" s="15"/>
      <c r="II359" s="15"/>
      <c r="IJ359" s="15"/>
      <c r="IK359" s="15"/>
      <c r="IL359" s="15"/>
      <c r="IM359" s="15"/>
      <c r="IN359" s="15"/>
      <c r="IO359" s="15"/>
      <c r="IR359" s="15"/>
      <c r="IS359" s="15"/>
      <c r="IT359" s="15"/>
      <c r="IU359" s="15"/>
      <c r="IV359" s="15"/>
      <c r="IW359" s="15"/>
      <c r="IX359" s="15"/>
      <c r="IY359" s="15"/>
      <c r="JB359" s="15"/>
      <c r="JC359" s="15"/>
      <c r="JD359" s="15"/>
      <c r="JE359" s="15"/>
      <c r="JF359" s="15"/>
      <c r="JG359" s="15"/>
      <c r="JH359" s="15"/>
      <c r="JI359" s="15"/>
      <c r="JL359" s="15"/>
      <c r="JM359" s="15"/>
      <c r="JN359" s="15"/>
      <c r="JO359" s="15"/>
      <c r="JP359" s="15"/>
      <c r="JQ359" s="15"/>
      <c r="JR359" s="15"/>
      <c r="JS359" s="15"/>
      <c r="JV359" s="15"/>
      <c r="JW359" s="15"/>
      <c r="JX359" s="15"/>
      <c r="JY359" s="15"/>
      <c r="JZ359" s="15"/>
      <c r="KA359" s="15"/>
      <c r="KB359" s="15"/>
      <c r="KC359" s="15"/>
      <c r="KF359" s="15"/>
      <c r="KG359" s="15"/>
      <c r="KH359" s="15"/>
      <c r="KI359" s="15"/>
      <c r="KJ359" s="15"/>
      <c r="KK359" s="15"/>
      <c r="KL359" s="15"/>
      <c r="KM359" s="15"/>
      <c r="KP359" s="15"/>
      <c r="KQ359" s="15"/>
      <c r="KR359" s="15"/>
      <c r="KS359" s="15"/>
      <c r="KT359" s="15"/>
      <c r="KU359" s="15"/>
      <c r="KV359" s="15"/>
      <c r="KW359" s="15"/>
      <c r="KZ359" s="15"/>
      <c r="LA359" s="15"/>
    </row>
    <row r="360" spans="4:313" x14ac:dyDescent="0.25">
      <c r="D360" s="15"/>
      <c r="E360" s="15"/>
      <c r="F360" s="15"/>
      <c r="G360" s="15"/>
      <c r="H360" s="15"/>
      <c r="I360" s="15"/>
      <c r="L360" s="15"/>
      <c r="M360" s="15"/>
      <c r="N360" s="15"/>
      <c r="O360" s="15"/>
      <c r="P360" s="15"/>
      <c r="Q360" s="15"/>
      <c r="R360" s="15"/>
      <c r="S360" s="15"/>
      <c r="V360" s="15"/>
      <c r="W360" s="15"/>
      <c r="X360" s="15"/>
      <c r="Y360" s="15"/>
      <c r="Z360" s="15"/>
      <c r="AA360" s="15"/>
      <c r="AB360" s="15"/>
      <c r="AC360" s="15"/>
      <c r="AF360" s="15"/>
      <c r="AG360" s="15"/>
      <c r="AH360" s="15"/>
      <c r="AI360" s="15"/>
      <c r="AJ360" s="15"/>
      <c r="AK360" s="15"/>
      <c r="AL360" s="15"/>
      <c r="AM360" s="15"/>
      <c r="AP360" s="15"/>
      <c r="AQ360" s="15"/>
      <c r="AR360" s="15"/>
      <c r="AS360" s="15"/>
      <c r="AT360" s="15"/>
      <c r="AU360" s="15"/>
      <c r="AV360" s="15"/>
      <c r="AW360" s="15"/>
      <c r="AZ360" s="15"/>
      <c r="BA360" s="15"/>
      <c r="BB360" s="15"/>
      <c r="BC360" s="15"/>
      <c r="BD360" s="15"/>
      <c r="BE360" s="15"/>
      <c r="BF360" s="15"/>
      <c r="BG360" s="15"/>
      <c r="BJ360" s="15"/>
      <c r="BK360" s="15"/>
      <c r="BL360" s="15"/>
      <c r="BM360" s="15"/>
      <c r="BN360" s="15"/>
      <c r="BO360" s="15"/>
      <c r="BP360" s="15"/>
      <c r="BQ360" s="15"/>
      <c r="BT360" s="15"/>
      <c r="BU360" s="15"/>
      <c r="BV360" s="15"/>
      <c r="BW360" s="15"/>
      <c r="BX360" s="15"/>
      <c r="BY360" s="15"/>
      <c r="BZ360" s="15"/>
      <c r="CA360" s="15"/>
      <c r="CD360" s="15"/>
      <c r="CE360" s="15"/>
      <c r="CF360" s="15"/>
      <c r="CG360" s="15"/>
      <c r="CH360" s="15"/>
      <c r="CI360" s="15"/>
      <c r="CJ360" s="15"/>
      <c r="CK360" s="15"/>
      <c r="CN360" s="15"/>
      <c r="CO360" s="15"/>
      <c r="CP360" s="15"/>
      <c r="CQ360" s="15"/>
      <c r="CR360" s="15"/>
      <c r="CS360" s="15"/>
      <c r="CT360" s="15"/>
      <c r="CU360" s="15"/>
      <c r="CX360" s="15"/>
      <c r="CY360" s="15"/>
      <c r="CZ360" s="15"/>
      <c r="DA360" s="15"/>
      <c r="DB360" s="15"/>
      <c r="DC360" s="15"/>
      <c r="DD360" s="15"/>
      <c r="DE360" s="15"/>
      <c r="DH360" s="15"/>
      <c r="DI360" s="15"/>
      <c r="DJ360" s="15"/>
      <c r="DK360" s="15"/>
      <c r="DL360" s="15"/>
      <c r="DM360" s="15"/>
      <c r="DN360" s="15"/>
      <c r="DO360" s="15"/>
      <c r="DR360" s="15"/>
      <c r="DS360" s="15"/>
      <c r="DT360" s="15"/>
      <c r="DU360" s="15"/>
      <c r="DV360" s="15"/>
      <c r="DW360" s="15"/>
      <c r="DX360" s="15"/>
      <c r="DY360" s="15"/>
      <c r="EB360" s="15"/>
      <c r="EC360" s="15"/>
      <c r="ED360" s="15"/>
      <c r="EE360" s="15"/>
      <c r="EF360" s="15"/>
      <c r="EG360" s="15"/>
      <c r="EH360" s="15"/>
      <c r="EI360" s="15"/>
      <c r="EL360" s="15"/>
      <c r="EM360" s="15"/>
      <c r="EN360" s="15"/>
      <c r="EO360" s="15"/>
      <c r="EP360" s="15"/>
      <c r="EQ360" s="15"/>
      <c r="ER360" s="15"/>
      <c r="ES360" s="15"/>
      <c r="EV360" s="15"/>
      <c r="EW360" s="15"/>
      <c r="EX360" s="15"/>
      <c r="EY360" s="15"/>
      <c r="EZ360" s="15"/>
      <c r="FA360" s="15"/>
      <c r="FB360" s="15"/>
      <c r="FC360" s="15"/>
      <c r="FF360" s="15"/>
      <c r="FG360" s="15"/>
      <c r="FH360" s="15"/>
      <c r="FI360" s="15"/>
      <c r="FJ360" s="15"/>
      <c r="FK360" s="15"/>
      <c r="FL360" s="15"/>
      <c r="FM360" s="15"/>
      <c r="FP360" s="15"/>
      <c r="FQ360" s="15"/>
      <c r="FR360" s="15"/>
      <c r="FS360" s="15"/>
      <c r="FT360" s="15"/>
      <c r="FU360" s="15"/>
      <c r="FV360" s="15"/>
      <c r="FW360" s="15"/>
      <c r="FZ360" s="15"/>
      <c r="GA360" s="15"/>
      <c r="GB360" s="15"/>
      <c r="GC360" s="15"/>
      <c r="GD360" s="15"/>
      <c r="GE360" s="15"/>
      <c r="GF360" s="15"/>
      <c r="GG360" s="15"/>
      <c r="GJ360" s="15"/>
      <c r="GK360" s="15"/>
      <c r="GL360" s="15"/>
      <c r="GM360" s="15"/>
      <c r="GN360" s="15"/>
      <c r="GO360" s="15"/>
      <c r="GP360" s="15"/>
      <c r="GQ360" s="15"/>
      <c r="GT360" s="15"/>
      <c r="GU360" s="15"/>
      <c r="GV360" s="15"/>
      <c r="GW360" s="15"/>
      <c r="GX360" s="15"/>
      <c r="GY360" s="15"/>
      <c r="GZ360" s="15"/>
      <c r="HA360" s="15"/>
      <c r="HD360" s="15"/>
      <c r="HE360" s="15"/>
      <c r="HF360" s="15"/>
      <c r="HG360" s="15"/>
      <c r="HH360" s="15"/>
      <c r="HI360" s="15"/>
      <c r="HJ360" s="15"/>
      <c r="HK360" s="15"/>
      <c r="HN360" s="15"/>
      <c r="HO360" s="15"/>
      <c r="HP360" s="15"/>
      <c r="HQ360" s="15"/>
      <c r="HR360" s="15"/>
      <c r="HS360" s="15"/>
      <c r="HT360" s="15"/>
      <c r="HU360" s="15"/>
      <c r="HX360" s="15"/>
      <c r="HY360" s="15"/>
      <c r="HZ360" s="15"/>
      <c r="IA360" s="15"/>
      <c r="IB360" s="15"/>
      <c r="IC360" s="15"/>
      <c r="ID360" s="15"/>
      <c r="IE360" s="15"/>
      <c r="IH360" s="15"/>
      <c r="II360" s="15"/>
      <c r="IJ360" s="15"/>
      <c r="IK360" s="15"/>
      <c r="IL360" s="15"/>
      <c r="IM360" s="15"/>
      <c r="IN360" s="15"/>
      <c r="IO360" s="15"/>
      <c r="IR360" s="15"/>
      <c r="IS360" s="15"/>
      <c r="IT360" s="15"/>
      <c r="IU360" s="15"/>
      <c r="IV360" s="15"/>
      <c r="IW360" s="15"/>
      <c r="IX360" s="15"/>
      <c r="IY360" s="15"/>
      <c r="JB360" s="15"/>
      <c r="JC360" s="15"/>
      <c r="JD360" s="15"/>
      <c r="JE360" s="15"/>
      <c r="JF360" s="15"/>
      <c r="JG360" s="15"/>
      <c r="JH360" s="15"/>
      <c r="JI360" s="15"/>
      <c r="JL360" s="15"/>
      <c r="JM360" s="15"/>
      <c r="JN360" s="15"/>
      <c r="JO360" s="15"/>
      <c r="JP360" s="15"/>
      <c r="JQ360" s="15"/>
      <c r="JR360" s="15"/>
      <c r="JS360" s="15"/>
      <c r="JV360" s="15"/>
      <c r="JW360" s="15"/>
      <c r="JX360" s="15"/>
      <c r="JY360" s="15"/>
      <c r="JZ360" s="15"/>
      <c r="KA360" s="15"/>
      <c r="KB360" s="15"/>
      <c r="KC360" s="15"/>
      <c r="KF360" s="15"/>
      <c r="KG360" s="15"/>
      <c r="KH360" s="15"/>
      <c r="KI360" s="15"/>
      <c r="KJ360" s="15"/>
      <c r="KK360" s="15"/>
      <c r="KL360" s="15"/>
      <c r="KM360" s="15"/>
      <c r="KP360" s="15"/>
      <c r="KQ360" s="15"/>
      <c r="KR360" s="15"/>
      <c r="KS360" s="15"/>
      <c r="KT360" s="15"/>
      <c r="KU360" s="15"/>
      <c r="KV360" s="15"/>
      <c r="KW360" s="15"/>
      <c r="KZ360" s="15"/>
      <c r="LA360" s="15"/>
    </row>
  </sheetData>
  <mergeCells count="170">
    <mergeCell ref="JD4:JF4"/>
    <mergeCell ref="IP4:IR4"/>
    <mergeCell ref="IJ116:IS116"/>
    <mergeCell ref="IT3:JC3"/>
    <mergeCell ref="IT4:IV4"/>
    <mergeCell ref="IW4:IY4"/>
    <mergeCell ref="IZ4:JB4"/>
    <mergeCell ref="IT116:JC116"/>
    <mergeCell ref="IJ3:IS3"/>
    <mergeCell ref="IJ4:IL4"/>
    <mergeCell ref="IM4:IO4"/>
    <mergeCell ref="HP3:HY3"/>
    <mergeCell ref="HP4:HR4"/>
    <mergeCell ref="HS4:HU4"/>
    <mergeCell ref="HV4:HX4"/>
    <mergeCell ref="HP116:HY116"/>
    <mergeCell ref="HZ3:II3"/>
    <mergeCell ref="HZ4:IB4"/>
    <mergeCell ref="IC4:IE4"/>
    <mergeCell ref="IF4:IH4"/>
    <mergeCell ref="HZ116:II116"/>
    <mergeCell ref="FH3:FQ3"/>
    <mergeCell ref="FH4:FJ4"/>
    <mergeCell ref="FK4:FM4"/>
    <mergeCell ref="FN4:FP4"/>
    <mergeCell ref="FH116:FQ116"/>
    <mergeCell ref="GB3:GK3"/>
    <mergeCell ref="GB4:GD4"/>
    <mergeCell ref="GE4:GG4"/>
    <mergeCell ref="GH4:GJ4"/>
    <mergeCell ref="GB116:GK116"/>
    <mergeCell ref="FR3:GA3"/>
    <mergeCell ref="FR4:FT4"/>
    <mergeCell ref="FU4:FW4"/>
    <mergeCell ref="FX4:FZ4"/>
    <mergeCell ref="FR116:GA116"/>
    <mergeCell ref="CZ116:DI116"/>
    <mergeCell ref="CZ3:DI3"/>
    <mergeCell ref="CZ4:DB4"/>
    <mergeCell ref="DC4:DE4"/>
    <mergeCell ref="DF4:DH4"/>
    <mergeCell ref="CZ115:DI115"/>
    <mergeCell ref="DJ116:DS116"/>
    <mergeCell ref="DJ3:DS3"/>
    <mergeCell ref="DJ4:DL4"/>
    <mergeCell ref="DM4:DO4"/>
    <mergeCell ref="DP4:DR4"/>
    <mergeCell ref="CP4:CR4"/>
    <mergeCell ref="CS4:CU4"/>
    <mergeCell ref="CV4:CX4"/>
    <mergeCell ref="CP115:CY115"/>
    <mergeCell ref="CP116:CY116"/>
    <mergeCell ref="CF3:CO3"/>
    <mergeCell ref="CF4:CH4"/>
    <mergeCell ref="CI4:CK4"/>
    <mergeCell ref="CL4:CN4"/>
    <mergeCell ref="CF115:CO115"/>
    <mergeCell ref="A107:B107"/>
    <mergeCell ref="A108:B108"/>
    <mergeCell ref="A109:B109"/>
    <mergeCell ref="A116:B116"/>
    <mergeCell ref="D115:M115"/>
    <mergeCell ref="D116:M116"/>
    <mergeCell ref="BB115:BK115"/>
    <mergeCell ref="BL116:BU116"/>
    <mergeCell ref="AH4:AJ4"/>
    <mergeCell ref="AK4:AM4"/>
    <mergeCell ref="AN4:AP4"/>
    <mergeCell ref="AH115:AQ115"/>
    <mergeCell ref="AH116:AQ116"/>
    <mergeCell ref="BB116:BK116"/>
    <mergeCell ref="AR116:BA116"/>
    <mergeCell ref="BL4:BN4"/>
    <mergeCell ref="BO4:BQ4"/>
    <mergeCell ref="BR4:BT4"/>
    <mergeCell ref="BL115:BU115"/>
    <mergeCell ref="X115:AG115"/>
    <mergeCell ref="X116:AG116"/>
    <mergeCell ref="X3:AG3"/>
    <mergeCell ref="X4:Z4"/>
    <mergeCell ref="AA4:AC4"/>
    <mergeCell ref="AD4:AF4"/>
    <mergeCell ref="N116:W116"/>
    <mergeCell ref="D3:M3"/>
    <mergeCell ref="D4:F4"/>
    <mergeCell ref="G4:I4"/>
    <mergeCell ref="J4:L4"/>
    <mergeCell ref="N3:W3"/>
    <mergeCell ref="N4:P4"/>
    <mergeCell ref="Q4:S4"/>
    <mergeCell ref="T4:V4"/>
    <mergeCell ref="N115:W115"/>
    <mergeCell ref="DT3:EC3"/>
    <mergeCell ref="DT4:DV4"/>
    <mergeCell ref="DW4:DY4"/>
    <mergeCell ref="DZ4:EB4"/>
    <mergeCell ref="DT116:EC116"/>
    <mergeCell ref="BV115:CE115"/>
    <mergeCell ref="BV116:CE116"/>
    <mergeCell ref="AH3:AQ3"/>
    <mergeCell ref="BV3:CE3"/>
    <mergeCell ref="BV4:BX4"/>
    <mergeCell ref="BY4:CA4"/>
    <mergeCell ref="CB4:CD4"/>
    <mergeCell ref="AR3:BA3"/>
    <mergeCell ref="AR4:AT4"/>
    <mergeCell ref="AU4:AW4"/>
    <mergeCell ref="AX4:AZ4"/>
    <mergeCell ref="AR115:BA115"/>
    <mergeCell ref="BB3:BK3"/>
    <mergeCell ref="BB4:BD4"/>
    <mergeCell ref="BE4:BG4"/>
    <mergeCell ref="BH4:BJ4"/>
    <mergeCell ref="BL3:BU3"/>
    <mergeCell ref="CF116:CO116"/>
    <mergeCell ref="CP3:CY3"/>
    <mergeCell ref="EX3:FG3"/>
    <mergeCell ref="EX4:EZ4"/>
    <mergeCell ref="FA4:FC4"/>
    <mergeCell ref="FD4:FF4"/>
    <mergeCell ref="EX116:FG116"/>
    <mergeCell ref="ED3:EM3"/>
    <mergeCell ref="ED4:EF4"/>
    <mergeCell ref="EG4:EI4"/>
    <mergeCell ref="EJ4:EL4"/>
    <mergeCell ref="ED116:EM116"/>
    <mergeCell ref="EN3:EW3"/>
    <mergeCell ref="EN4:EP4"/>
    <mergeCell ref="EQ4:ES4"/>
    <mergeCell ref="ET4:EV4"/>
    <mergeCell ref="EN116:EW116"/>
    <mergeCell ref="GL3:GU3"/>
    <mergeCell ref="GL4:GN4"/>
    <mergeCell ref="GO4:GQ4"/>
    <mergeCell ref="GR4:GT4"/>
    <mergeCell ref="GL116:GU116"/>
    <mergeCell ref="HF3:HO3"/>
    <mergeCell ref="HF4:HH4"/>
    <mergeCell ref="HI4:HK4"/>
    <mergeCell ref="HL4:HN4"/>
    <mergeCell ref="HF116:HO116"/>
    <mergeCell ref="GV3:HE3"/>
    <mergeCell ref="GV4:GX4"/>
    <mergeCell ref="GY4:HA4"/>
    <mergeCell ref="HB4:HD4"/>
    <mergeCell ref="GV116:HE116"/>
    <mergeCell ref="JG4:JI4"/>
    <mergeCell ref="KH3:KQ3"/>
    <mergeCell ref="KH4:KJ4"/>
    <mergeCell ref="KK4:KM4"/>
    <mergeCell ref="KN4:KP4"/>
    <mergeCell ref="KH116:KQ116"/>
    <mergeCell ref="KR3:LA3"/>
    <mergeCell ref="KR4:KT4"/>
    <mergeCell ref="KU4:KW4"/>
    <mergeCell ref="KX4:KZ4"/>
    <mergeCell ref="KR116:LA116"/>
    <mergeCell ref="JX3:KG3"/>
    <mergeCell ref="JX4:JZ4"/>
    <mergeCell ref="KA4:KC4"/>
    <mergeCell ref="KD4:KF4"/>
    <mergeCell ref="JX116:KG116"/>
    <mergeCell ref="JJ4:JL4"/>
    <mergeCell ref="JD116:JM116"/>
    <mergeCell ref="JN3:JW3"/>
    <mergeCell ref="JN4:JP4"/>
    <mergeCell ref="JQ4:JS4"/>
    <mergeCell ref="JT4:JV4"/>
    <mergeCell ref="JN116:JW116"/>
    <mergeCell ref="JD3:JM3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4" tint="-0.249977111117893"/>
  </sheetPr>
  <dimension ref="A1:NQ914"/>
  <sheetViews>
    <sheetView zoomScale="110" zoomScaleNormal="110" workbookViewId="0">
      <pane xSplit="2" ySplit="6" topLeftCell="KH104" activePane="bottomRight" state="frozen"/>
      <selection pane="topRight" activeCell="C1" sqref="C1"/>
      <selection pane="bottomLeft" activeCell="A7" sqref="A7"/>
      <selection pane="bottomRight" activeCell="KI116" sqref="KI116"/>
    </sheetView>
  </sheetViews>
  <sheetFormatPr defaultRowHeight="15" x14ac:dyDescent="0.25"/>
  <cols>
    <col min="1" max="1" width="22.28515625" style="25" customWidth="1"/>
    <col min="2" max="2" width="11.5703125" style="102" customWidth="1"/>
    <col min="3" max="3" width="11" style="102" customWidth="1"/>
    <col min="4" max="4" width="13.5703125" style="98" customWidth="1"/>
    <col min="5" max="5" width="10.85546875" style="92" customWidth="1"/>
    <col min="6" max="6" width="10.85546875" style="4" customWidth="1"/>
    <col min="7" max="7" width="9.28515625" style="34" bestFit="1" customWidth="1"/>
    <col min="8" max="8" width="11.42578125" style="92" customWidth="1"/>
    <col min="9" max="9" width="10.140625" style="9" customWidth="1"/>
    <col min="10" max="10" width="9.28515625" style="55" bestFit="1" customWidth="1"/>
    <col min="11" max="11" width="9.28515625" style="92" customWidth="1"/>
    <col min="12" max="12" width="9.28515625" style="9" bestFit="1" customWidth="1"/>
    <col min="13" max="13" width="11.85546875" style="10" customWidth="1"/>
    <col min="14" max="14" width="10.85546875" style="98" customWidth="1"/>
    <col min="15" max="15" width="10.85546875" style="92" customWidth="1"/>
    <col min="16" max="16" width="10.85546875" style="4" customWidth="1"/>
    <col min="17" max="17" width="9.28515625" style="34" bestFit="1" customWidth="1"/>
    <col min="18" max="18" width="11" style="92" customWidth="1"/>
    <col min="19" max="19" width="10.140625" style="9" customWidth="1"/>
    <col min="20" max="20" width="9.28515625" style="55" bestFit="1" customWidth="1"/>
    <col min="21" max="21" width="9.28515625" style="92" customWidth="1"/>
    <col min="22" max="22" width="9.28515625" style="9" bestFit="1" customWidth="1"/>
    <col min="23" max="23" width="11.85546875" style="10" customWidth="1"/>
    <col min="24" max="24" width="11" style="98" customWidth="1"/>
    <col min="25" max="25" width="12.85546875" style="92" customWidth="1"/>
    <col min="26" max="26" width="12.7109375" style="4" customWidth="1"/>
    <col min="27" max="27" width="9.28515625" style="34" bestFit="1" customWidth="1"/>
    <col min="28" max="28" width="11.5703125" style="92" customWidth="1"/>
    <col min="29" max="29" width="12.28515625" style="9" customWidth="1"/>
    <col min="30" max="30" width="9.28515625" style="55" bestFit="1" customWidth="1"/>
    <col min="31" max="31" width="11" style="92" customWidth="1"/>
    <col min="32" max="32" width="9.28515625" style="9" bestFit="1" customWidth="1"/>
    <col min="33" max="33" width="11.85546875" style="10" customWidth="1"/>
    <col min="34" max="34" width="11.5703125" style="98" customWidth="1"/>
    <col min="35" max="35" width="10.85546875" style="92" customWidth="1"/>
    <col min="36" max="36" width="10.85546875" style="4" customWidth="1"/>
    <col min="37" max="37" width="10.28515625" style="34" bestFit="1" customWidth="1"/>
    <col min="38" max="38" width="11.42578125" style="92" customWidth="1"/>
    <col min="39" max="39" width="12" style="9" customWidth="1"/>
    <col min="40" max="40" width="9.28515625" style="55" bestFit="1" customWidth="1"/>
    <col min="41" max="41" width="9.28515625" style="92" customWidth="1"/>
    <col min="42" max="42" width="9.28515625" style="9" bestFit="1" customWidth="1"/>
    <col min="43" max="43" width="11.85546875" style="10" customWidth="1"/>
    <col min="44" max="44" width="12.140625" style="98" customWidth="1"/>
    <col min="45" max="45" width="10.85546875" style="92" customWidth="1"/>
    <col min="46" max="46" width="10.85546875" style="4" customWidth="1"/>
    <col min="47" max="47" width="9.28515625" style="34" bestFit="1" customWidth="1"/>
    <col min="48" max="48" width="9.28515625" style="92" customWidth="1"/>
    <col min="49" max="49" width="10.140625" style="9" customWidth="1"/>
    <col min="50" max="50" width="9.28515625" style="55" bestFit="1" customWidth="1"/>
    <col min="51" max="51" width="9.28515625" style="92" customWidth="1"/>
    <col min="52" max="52" width="9.28515625" style="9" bestFit="1" customWidth="1"/>
    <col min="53" max="53" width="11.85546875" style="10" customWidth="1"/>
    <col min="54" max="54" width="12.7109375" style="98" customWidth="1"/>
    <col min="55" max="55" width="10.85546875" style="92" customWidth="1"/>
    <col min="56" max="56" width="10.85546875" style="4" customWidth="1"/>
    <col min="57" max="57" width="9.28515625" style="34" bestFit="1" customWidth="1"/>
    <col min="58" max="58" width="11.28515625" style="92" customWidth="1"/>
    <col min="59" max="59" width="10.140625" style="9" customWidth="1"/>
    <col min="60" max="60" width="9.28515625" style="55" bestFit="1" customWidth="1"/>
    <col min="61" max="61" width="9.28515625" style="92" customWidth="1"/>
    <col min="62" max="62" width="9.28515625" style="9" bestFit="1" customWidth="1"/>
    <col min="63" max="63" width="11.85546875" style="10" customWidth="1"/>
    <col min="64" max="64" width="12.7109375" style="98" customWidth="1"/>
    <col min="65" max="65" width="10.85546875" style="92" customWidth="1"/>
    <col min="66" max="66" width="10.85546875" style="4" customWidth="1"/>
    <col min="67" max="67" width="9.28515625" style="34" bestFit="1" customWidth="1"/>
    <col min="68" max="68" width="11.28515625" style="92" customWidth="1"/>
    <col min="69" max="69" width="10.140625" style="9" customWidth="1"/>
    <col min="70" max="70" width="9.28515625" style="55" bestFit="1" customWidth="1"/>
    <col min="71" max="71" width="9.28515625" style="92" customWidth="1"/>
    <col min="72" max="72" width="9.28515625" style="9" bestFit="1" customWidth="1"/>
    <col min="73" max="73" width="11.85546875" style="10" customWidth="1"/>
    <col min="74" max="74" width="12.7109375" style="98" customWidth="1"/>
    <col min="75" max="75" width="10.85546875" style="92" customWidth="1"/>
    <col min="76" max="76" width="10.85546875" style="4" customWidth="1"/>
    <col min="77" max="77" width="9.28515625" style="34" bestFit="1" customWidth="1"/>
    <col min="78" max="78" width="11.28515625" style="92" customWidth="1"/>
    <col min="79" max="79" width="12.28515625" style="9" customWidth="1"/>
    <col min="80" max="80" width="9.28515625" style="55" bestFit="1" customWidth="1"/>
    <col min="81" max="81" width="9.28515625" style="92" customWidth="1"/>
    <col min="82" max="82" width="9.28515625" style="9" bestFit="1" customWidth="1"/>
    <col min="83" max="83" width="11.85546875" style="10" customWidth="1"/>
    <col min="84" max="84" width="12.7109375" style="98" customWidth="1"/>
    <col min="85" max="85" width="12.85546875" style="92" customWidth="1"/>
    <col min="86" max="86" width="10.85546875" style="4" customWidth="1"/>
    <col min="87" max="87" width="9.28515625" style="34" bestFit="1" customWidth="1"/>
    <col min="88" max="88" width="11.28515625" style="92" customWidth="1"/>
    <col min="89" max="89" width="12" style="9" customWidth="1"/>
    <col min="90" max="90" width="9.28515625" style="55" bestFit="1" customWidth="1"/>
    <col min="91" max="91" width="9.28515625" style="92" customWidth="1"/>
    <col min="92" max="92" width="9.28515625" style="9" bestFit="1" customWidth="1"/>
    <col min="93" max="93" width="11.85546875" style="10" customWidth="1"/>
    <col min="94" max="94" width="12.7109375" style="98" customWidth="1"/>
    <col min="95" max="95" width="10.85546875" style="92" customWidth="1"/>
    <col min="96" max="96" width="10.85546875" style="4" customWidth="1"/>
    <col min="97" max="97" width="9.28515625" style="34" bestFit="1" customWidth="1"/>
    <col min="98" max="98" width="11.28515625" style="92" customWidth="1"/>
    <col min="99" max="99" width="10.140625" style="9" customWidth="1"/>
    <col min="100" max="100" width="9.28515625" style="55" bestFit="1" customWidth="1"/>
    <col min="101" max="101" width="9.28515625" style="92" customWidth="1"/>
    <col min="102" max="102" width="9.28515625" style="9" bestFit="1" customWidth="1"/>
    <col min="103" max="103" width="11.85546875" style="10" customWidth="1"/>
    <col min="104" max="104" width="12.7109375" style="98" customWidth="1"/>
    <col min="105" max="105" width="10.85546875" style="92" customWidth="1"/>
    <col min="106" max="106" width="10.85546875" style="4" customWidth="1"/>
    <col min="107" max="107" width="9.28515625" style="34" bestFit="1" customWidth="1"/>
    <col min="108" max="108" width="11.28515625" style="92" customWidth="1"/>
    <col min="109" max="109" width="10.140625" style="9" customWidth="1"/>
    <col min="110" max="110" width="9.28515625" style="55" bestFit="1" customWidth="1"/>
    <col min="111" max="111" width="9.28515625" style="92" customWidth="1"/>
    <col min="112" max="112" width="9.28515625" style="9" bestFit="1" customWidth="1"/>
    <col min="113" max="113" width="11.85546875" style="10" customWidth="1"/>
    <col min="114" max="114" width="12.7109375" style="98" customWidth="1"/>
    <col min="115" max="115" width="10.85546875" style="92" customWidth="1"/>
    <col min="116" max="116" width="10.85546875" style="4" customWidth="1"/>
    <col min="117" max="117" width="9.28515625" style="34" bestFit="1" customWidth="1"/>
    <col min="118" max="118" width="11.28515625" style="92" customWidth="1"/>
    <col min="119" max="119" width="10.140625" style="9" customWidth="1"/>
    <col min="120" max="120" width="9.28515625" style="55" bestFit="1" customWidth="1"/>
    <col min="121" max="121" width="9.28515625" style="92" customWidth="1"/>
    <col min="122" max="122" width="9.28515625" style="9" bestFit="1" customWidth="1"/>
    <col min="123" max="123" width="11.85546875" style="10" customWidth="1"/>
    <col min="124" max="124" width="12.7109375" style="98" customWidth="1"/>
    <col min="125" max="125" width="10.85546875" style="92" customWidth="1"/>
    <col min="126" max="126" width="10.85546875" style="4" customWidth="1"/>
    <col min="127" max="127" width="9.28515625" style="34" bestFit="1" customWidth="1"/>
    <col min="128" max="128" width="11.28515625" style="92" customWidth="1"/>
    <col min="129" max="129" width="11.42578125" style="9" customWidth="1"/>
    <col min="130" max="130" width="9.28515625" style="55" bestFit="1" customWidth="1"/>
    <col min="131" max="131" width="9.28515625" style="92" customWidth="1"/>
    <col min="132" max="132" width="9.28515625" style="9" bestFit="1" customWidth="1"/>
    <col min="133" max="133" width="11.85546875" style="10" customWidth="1"/>
    <col min="134" max="134" width="12.7109375" style="98" customWidth="1"/>
    <col min="135" max="135" width="10.85546875" style="92" customWidth="1"/>
    <col min="136" max="136" width="10.85546875" style="4" customWidth="1"/>
    <col min="137" max="137" width="9.28515625" style="34" bestFit="1" customWidth="1"/>
    <col min="138" max="138" width="11.28515625" style="92" customWidth="1"/>
    <col min="139" max="139" width="10.140625" style="9" customWidth="1"/>
    <col min="140" max="140" width="9.28515625" style="55" bestFit="1" customWidth="1"/>
    <col min="141" max="141" width="9.28515625" style="92" customWidth="1"/>
    <col min="142" max="142" width="9.28515625" style="9" bestFit="1" customWidth="1"/>
    <col min="143" max="143" width="11.85546875" style="10" customWidth="1"/>
    <col min="144" max="144" width="12.7109375" style="98" customWidth="1"/>
    <col min="145" max="145" width="12.5703125" style="92" customWidth="1"/>
    <col min="146" max="146" width="9.7109375" style="4" customWidth="1"/>
    <col min="147" max="147" width="10.28515625" style="34" bestFit="1" customWidth="1"/>
    <col min="148" max="148" width="11.28515625" style="92" customWidth="1"/>
    <col min="149" max="149" width="14" style="9" customWidth="1"/>
    <col min="150" max="150" width="9.28515625" style="55" bestFit="1" customWidth="1"/>
    <col min="151" max="151" width="11" style="92" customWidth="1"/>
    <col min="152" max="152" width="9.28515625" style="9" bestFit="1" customWidth="1"/>
    <col min="153" max="153" width="13.140625" style="10" customWidth="1"/>
    <col min="154" max="154" width="12.7109375" style="98" customWidth="1"/>
    <col min="155" max="155" width="12.5703125" style="92" hidden="1" customWidth="1"/>
    <col min="156" max="156" width="9.7109375" style="4" hidden="1" customWidth="1"/>
    <col min="157" max="157" width="9.28515625" style="34" bestFit="1" customWidth="1"/>
    <col min="158" max="158" width="13.7109375" style="92" customWidth="1"/>
    <col min="159" max="159" width="14" style="9" customWidth="1"/>
    <col min="160" max="160" width="9.28515625" style="55" bestFit="1" customWidth="1"/>
    <col min="161" max="161" width="11" style="92" customWidth="1"/>
    <col min="162" max="162" width="9.28515625" style="9" bestFit="1" customWidth="1"/>
    <col min="163" max="163" width="13.140625" style="10" customWidth="1"/>
    <col min="164" max="164" width="12.7109375" style="98" customWidth="1"/>
    <col min="165" max="165" width="10.85546875" style="92" customWidth="1"/>
    <col min="166" max="166" width="10.85546875" style="4" customWidth="1"/>
    <col min="167" max="167" width="9.28515625" style="34" bestFit="1" customWidth="1"/>
    <col min="168" max="168" width="11.28515625" style="92" customWidth="1"/>
    <col min="169" max="169" width="10.140625" style="9" customWidth="1"/>
    <col min="170" max="170" width="9.28515625" style="55" bestFit="1" customWidth="1"/>
    <col min="171" max="171" width="9.28515625" style="92" customWidth="1"/>
    <col min="172" max="172" width="9.28515625" style="9" bestFit="1" customWidth="1"/>
    <col min="173" max="173" width="11.85546875" style="10" customWidth="1"/>
    <col min="174" max="174" width="12.7109375" style="98" customWidth="1"/>
    <col min="175" max="175" width="13.140625" style="92" customWidth="1"/>
    <col min="176" max="176" width="10.85546875" style="4" customWidth="1"/>
    <col min="177" max="177" width="9.28515625" style="34" bestFit="1" customWidth="1"/>
    <col min="178" max="178" width="11.28515625" style="92" customWidth="1"/>
    <col min="179" max="179" width="12.5703125" style="9" customWidth="1"/>
    <col min="180" max="180" width="9.28515625" style="55" bestFit="1" customWidth="1"/>
    <col min="181" max="181" width="9.28515625" style="92" customWidth="1"/>
    <col min="182" max="182" width="9.28515625" style="9" bestFit="1" customWidth="1"/>
    <col min="183" max="183" width="11.85546875" style="10" customWidth="1"/>
    <col min="184" max="184" width="12.7109375" style="98" customWidth="1"/>
    <col min="185" max="185" width="10.85546875" style="92" customWidth="1"/>
    <col min="186" max="186" width="10.85546875" style="4" customWidth="1"/>
    <col min="187" max="187" width="9.28515625" style="34" bestFit="1" customWidth="1"/>
    <col min="188" max="188" width="11.28515625" style="92" customWidth="1"/>
    <col min="189" max="189" width="10.140625" style="9" customWidth="1"/>
    <col min="190" max="190" width="9.28515625" style="55" bestFit="1" customWidth="1"/>
    <col min="191" max="191" width="9.28515625" style="92" customWidth="1"/>
    <col min="192" max="192" width="9.28515625" style="9" bestFit="1" customWidth="1"/>
    <col min="193" max="193" width="11.85546875" style="10" customWidth="1"/>
    <col min="194" max="194" width="12.7109375" style="98" customWidth="1"/>
    <col min="195" max="195" width="10.85546875" style="92" customWidth="1"/>
    <col min="196" max="196" width="10.85546875" style="4" customWidth="1"/>
    <col min="197" max="197" width="9.28515625" style="34" bestFit="1" customWidth="1"/>
    <col min="198" max="198" width="11.28515625" style="92" customWidth="1"/>
    <col min="199" max="199" width="10.140625" style="9" customWidth="1"/>
    <col min="200" max="200" width="9.28515625" style="55" bestFit="1" customWidth="1"/>
    <col min="201" max="201" width="9.28515625" style="92" customWidth="1"/>
    <col min="202" max="202" width="9.28515625" style="9" bestFit="1" customWidth="1"/>
    <col min="203" max="203" width="11.85546875" style="10" customWidth="1"/>
    <col min="204" max="204" width="12.7109375" style="98" customWidth="1"/>
    <col min="205" max="205" width="10.85546875" style="92" customWidth="1"/>
    <col min="206" max="206" width="10.85546875" style="4" customWidth="1"/>
    <col min="207" max="207" width="10.28515625" style="34" bestFit="1" customWidth="1"/>
    <col min="208" max="208" width="11.28515625" style="92" customWidth="1"/>
    <col min="209" max="209" width="10.140625" style="9" customWidth="1"/>
    <col min="210" max="210" width="9.28515625" style="55" bestFit="1" customWidth="1"/>
    <col min="211" max="211" width="9.28515625" style="92" customWidth="1"/>
    <col min="212" max="212" width="9.28515625" style="9" bestFit="1" customWidth="1"/>
    <col min="213" max="213" width="11.85546875" style="10" customWidth="1"/>
    <col min="214" max="214" width="12.7109375" style="98" customWidth="1"/>
    <col min="215" max="215" width="10.85546875" style="92" customWidth="1"/>
    <col min="216" max="216" width="10.85546875" style="4" customWidth="1"/>
    <col min="217" max="217" width="9.28515625" style="34" bestFit="1" customWidth="1"/>
    <col min="218" max="218" width="11.28515625" style="92" customWidth="1"/>
    <col min="219" max="219" width="10.140625" style="9" customWidth="1"/>
    <col min="220" max="220" width="9.28515625" style="55" bestFit="1" customWidth="1"/>
    <col min="221" max="221" width="9.28515625" style="92" customWidth="1"/>
    <col min="222" max="222" width="9.28515625" style="9" bestFit="1" customWidth="1"/>
    <col min="223" max="223" width="11.85546875" style="10" customWidth="1"/>
    <col min="224" max="224" width="12.7109375" style="98" customWidth="1"/>
    <col min="225" max="225" width="10.85546875" style="92" customWidth="1"/>
    <col min="226" max="226" width="10.85546875" style="4" customWidth="1"/>
    <col min="227" max="227" width="9.28515625" style="34" bestFit="1" customWidth="1"/>
    <col min="228" max="228" width="11.28515625" style="92" customWidth="1"/>
    <col min="229" max="229" width="10.140625" style="9" customWidth="1"/>
    <col min="230" max="230" width="9.28515625" style="55" bestFit="1" customWidth="1"/>
    <col min="231" max="231" width="9.28515625" style="92" customWidth="1"/>
    <col min="232" max="232" width="9.28515625" style="9" bestFit="1" customWidth="1"/>
    <col min="233" max="233" width="11.85546875" style="10" customWidth="1"/>
    <col min="234" max="234" width="12.7109375" style="98" customWidth="1"/>
    <col min="235" max="235" width="10.85546875" style="92" customWidth="1"/>
    <col min="236" max="236" width="10.85546875" style="4" customWidth="1"/>
    <col min="237" max="237" width="9.28515625" style="34" bestFit="1" customWidth="1"/>
    <col min="238" max="238" width="11.28515625" style="92" customWidth="1"/>
    <col min="239" max="239" width="10.140625" style="9" customWidth="1"/>
    <col min="240" max="240" width="9.28515625" style="55" bestFit="1" customWidth="1"/>
    <col min="241" max="241" width="9.28515625" style="92" customWidth="1"/>
    <col min="242" max="242" width="9.28515625" style="9" bestFit="1" customWidth="1"/>
    <col min="243" max="243" width="11.85546875" style="10" customWidth="1"/>
    <col min="244" max="244" width="12.7109375" style="98" customWidth="1"/>
    <col min="245" max="245" width="10.85546875" style="92" customWidth="1"/>
    <col min="246" max="246" width="10.85546875" style="4" customWidth="1"/>
    <col min="247" max="247" width="9.28515625" style="34" bestFit="1" customWidth="1"/>
    <col min="248" max="248" width="11.28515625" style="92" customWidth="1"/>
    <col min="249" max="249" width="10.140625" style="9" customWidth="1"/>
    <col min="250" max="250" width="9.28515625" style="55" bestFit="1" customWidth="1"/>
    <col min="251" max="251" width="9.28515625" style="92" customWidth="1"/>
    <col min="252" max="252" width="9.28515625" style="9" bestFit="1" customWidth="1"/>
    <col min="253" max="253" width="11.85546875" style="10" customWidth="1"/>
    <col min="254" max="254" width="12.7109375" style="98" customWidth="1"/>
    <col min="255" max="255" width="10.85546875" style="92" customWidth="1"/>
    <col min="256" max="256" width="10.85546875" style="4" customWidth="1"/>
    <col min="257" max="257" width="9.28515625" style="34" bestFit="1" customWidth="1"/>
    <col min="258" max="258" width="11.28515625" style="92" customWidth="1"/>
    <col min="259" max="259" width="12.28515625" style="9" customWidth="1"/>
    <col min="260" max="260" width="9.28515625" style="55" bestFit="1" customWidth="1"/>
    <col min="261" max="261" width="9.28515625" style="92" customWidth="1"/>
    <col min="262" max="262" width="9.28515625" style="9" bestFit="1" customWidth="1"/>
    <col min="263" max="263" width="11.85546875" style="10" customWidth="1"/>
    <col min="264" max="264" width="12.7109375" style="98" customWidth="1"/>
    <col min="265" max="265" width="10.85546875" style="92" customWidth="1"/>
    <col min="266" max="266" width="10.85546875" style="4" customWidth="1"/>
    <col min="267" max="267" width="9.28515625" style="34" bestFit="1" customWidth="1"/>
    <col min="268" max="268" width="11.28515625" style="92" customWidth="1"/>
    <col min="269" max="269" width="11.7109375" style="9" customWidth="1"/>
    <col min="270" max="270" width="9.28515625" style="55" bestFit="1" customWidth="1"/>
    <col min="271" max="271" width="9.28515625" style="92" customWidth="1"/>
    <col min="272" max="272" width="9.28515625" style="9" bestFit="1" customWidth="1"/>
    <col min="273" max="273" width="11.85546875" style="10" customWidth="1"/>
    <col min="274" max="274" width="12.7109375" style="98" customWidth="1"/>
    <col min="275" max="275" width="10.85546875" style="92" customWidth="1"/>
    <col min="276" max="276" width="10.85546875" style="4" customWidth="1"/>
    <col min="277" max="277" width="9.28515625" style="34" bestFit="1" customWidth="1"/>
    <col min="278" max="278" width="11.28515625" style="92" customWidth="1"/>
    <col min="279" max="279" width="11.85546875" style="9" customWidth="1"/>
    <col min="280" max="280" width="9.28515625" style="55" bestFit="1" customWidth="1"/>
    <col min="281" max="281" width="9.28515625" style="92" customWidth="1"/>
    <col min="282" max="282" width="9.28515625" style="9" bestFit="1" customWidth="1"/>
    <col min="283" max="283" width="11.85546875" style="10" customWidth="1"/>
    <col min="284" max="284" width="12.7109375" style="98" customWidth="1"/>
    <col min="285" max="285" width="10.85546875" style="92" customWidth="1"/>
    <col min="286" max="286" width="10.85546875" style="4" customWidth="1"/>
    <col min="287" max="287" width="10.28515625" style="34" bestFit="1" customWidth="1"/>
    <col min="288" max="288" width="11.28515625" style="92" customWidth="1"/>
    <col min="289" max="289" width="12.28515625" style="9" customWidth="1"/>
    <col min="290" max="290" width="9.28515625" style="55" bestFit="1" customWidth="1"/>
    <col min="291" max="291" width="9.28515625" style="92" customWidth="1"/>
    <col min="292" max="292" width="11.28515625" style="9" customWidth="1"/>
    <col min="293" max="293" width="11.85546875" style="10" customWidth="1"/>
    <col min="294" max="294" width="12.7109375" style="98" customWidth="1"/>
    <col min="295" max="295" width="10.85546875" style="92" customWidth="1"/>
    <col min="296" max="296" width="10.85546875" style="4" customWidth="1"/>
    <col min="297" max="297" width="9.28515625" style="34" bestFit="1" customWidth="1"/>
    <col min="298" max="298" width="11.28515625" style="92" customWidth="1"/>
    <col min="299" max="299" width="10.140625" style="9" customWidth="1"/>
    <col min="300" max="300" width="9.28515625" style="55" bestFit="1" customWidth="1"/>
    <col min="301" max="301" width="9.28515625" style="92" customWidth="1"/>
    <col min="302" max="302" width="9.28515625" style="9" bestFit="1" customWidth="1"/>
    <col min="303" max="303" width="11.85546875" style="10" customWidth="1"/>
    <col min="304" max="304" width="12.7109375" style="98" customWidth="1"/>
    <col min="305" max="305" width="10.85546875" style="92" customWidth="1"/>
    <col min="306" max="306" width="10.85546875" style="4" customWidth="1"/>
    <col min="307" max="307" width="10.28515625" style="34" bestFit="1" customWidth="1"/>
    <col min="308" max="308" width="11.28515625" style="92" customWidth="1"/>
    <col min="309" max="309" width="10.140625" style="9" customWidth="1"/>
    <col min="310" max="310" width="9.28515625" style="55" bestFit="1" customWidth="1"/>
    <col min="311" max="311" width="9.28515625" style="92" customWidth="1"/>
    <col min="312" max="312" width="9.28515625" style="9" bestFit="1" customWidth="1"/>
    <col min="313" max="313" width="11.85546875" style="10" customWidth="1"/>
    <col min="314" max="314" width="12.7109375" style="98" customWidth="1"/>
    <col min="315" max="315" width="10.85546875" style="92" customWidth="1"/>
    <col min="316" max="316" width="10.85546875" style="4" customWidth="1"/>
    <col min="317" max="317" width="9.28515625" style="34" bestFit="1" customWidth="1"/>
    <col min="318" max="318" width="11.28515625" style="92" customWidth="1"/>
    <col min="319" max="319" width="10.140625" style="9" customWidth="1"/>
    <col min="320" max="320" width="9.28515625" style="55" bestFit="1" customWidth="1"/>
    <col min="321" max="321" width="9.28515625" style="92" customWidth="1"/>
    <col min="322" max="322" width="9.28515625" style="9" bestFit="1" customWidth="1"/>
    <col min="323" max="323" width="11.85546875" style="10" customWidth="1"/>
    <col min="324" max="324" width="12.7109375" style="98" customWidth="1"/>
    <col min="325" max="325" width="12.42578125" style="92" customWidth="1"/>
    <col min="326" max="326" width="10.85546875" style="4" customWidth="1"/>
    <col min="327" max="327" width="9.28515625" style="34" bestFit="1" customWidth="1"/>
    <col min="328" max="328" width="11.28515625" style="92" customWidth="1"/>
    <col min="329" max="329" width="15.28515625" style="9" customWidth="1"/>
    <col min="330" max="330" width="9.28515625" style="55" bestFit="1" customWidth="1"/>
    <col min="331" max="331" width="9.28515625" style="92" customWidth="1"/>
    <col min="332" max="332" width="9.28515625" style="9" bestFit="1" customWidth="1"/>
    <col min="333" max="333" width="13" style="10" customWidth="1"/>
    <col min="334" max="334" width="5" style="8" customWidth="1"/>
    <col min="335" max="335" width="16.140625" style="293" bestFit="1" customWidth="1"/>
    <col min="336" max="336" width="16" style="293" customWidth="1"/>
    <col min="337" max="16384" width="9.140625" style="8"/>
  </cols>
  <sheetData>
    <row r="1" spans="1:336" s="100" customFormat="1" x14ac:dyDescent="0.25">
      <c r="A1" s="37"/>
      <c r="B1" s="101"/>
      <c r="C1" s="101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3"/>
      <c r="BN1" s="103"/>
      <c r="BO1" s="103"/>
      <c r="BP1" s="103"/>
      <c r="BQ1" s="103"/>
      <c r="BR1" s="103"/>
      <c r="BS1" s="103"/>
      <c r="BT1" s="103"/>
      <c r="BU1" s="103"/>
      <c r="BV1" s="103"/>
      <c r="BW1" s="103"/>
      <c r="BX1" s="103"/>
      <c r="BY1" s="103"/>
      <c r="BZ1" s="103"/>
      <c r="CA1" s="103"/>
      <c r="CB1" s="103"/>
      <c r="CC1" s="103"/>
      <c r="CD1" s="103"/>
      <c r="CE1" s="103"/>
      <c r="CF1" s="103"/>
      <c r="CG1" s="103"/>
      <c r="CH1" s="103"/>
      <c r="CI1" s="103"/>
      <c r="CJ1" s="103"/>
      <c r="CK1" s="103"/>
      <c r="CL1" s="103"/>
      <c r="CM1" s="103"/>
      <c r="CN1" s="103"/>
      <c r="CO1" s="103"/>
      <c r="CP1" s="103"/>
      <c r="CQ1" s="103"/>
      <c r="CR1" s="103"/>
      <c r="CS1" s="103"/>
      <c r="CT1" s="103"/>
      <c r="CU1" s="103"/>
      <c r="CV1" s="103"/>
      <c r="CW1" s="103"/>
      <c r="CX1" s="103"/>
      <c r="CY1" s="103"/>
      <c r="CZ1" s="103"/>
      <c r="DA1" s="103"/>
      <c r="DB1" s="103"/>
      <c r="DC1" s="103"/>
      <c r="DD1" s="103"/>
      <c r="DE1" s="103"/>
      <c r="DF1" s="103"/>
      <c r="DG1" s="103"/>
      <c r="DH1" s="103"/>
      <c r="DI1" s="103"/>
      <c r="DJ1" s="103"/>
      <c r="DK1" s="103"/>
      <c r="DL1" s="103"/>
      <c r="DM1" s="103"/>
      <c r="DN1" s="103"/>
      <c r="DO1" s="103"/>
      <c r="DP1" s="103"/>
      <c r="DQ1" s="103"/>
      <c r="DR1" s="103"/>
      <c r="DS1" s="103"/>
      <c r="DT1" s="103"/>
      <c r="DU1" s="103"/>
      <c r="DV1" s="103"/>
      <c r="DW1" s="103"/>
      <c r="DX1" s="103"/>
      <c r="DY1" s="103"/>
      <c r="DZ1" s="103"/>
      <c r="EA1" s="103"/>
      <c r="EB1" s="103"/>
      <c r="EC1" s="103"/>
      <c r="ED1" s="103"/>
      <c r="EE1" s="103"/>
      <c r="EF1" s="103"/>
      <c r="EG1" s="103"/>
      <c r="EH1" s="103"/>
      <c r="EI1" s="103"/>
      <c r="EJ1" s="103"/>
      <c r="EK1" s="103"/>
      <c r="EL1" s="103"/>
      <c r="EM1" s="103"/>
      <c r="EN1" s="103"/>
      <c r="EO1" s="103"/>
      <c r="EP1" s="103"/>
      <c r="EQ1" s="103"/>
      <c r="ER1" s="103"/>
      <c r="ES1" s="103"/>
      <c r="ET1" s="103"/>
      <c r="EU1" s="103"/>
      <c r="EV1" s="103"/>
      <c r="EW1" s="103"/>
      <c r="EX1" s="103"/>
      <c r="EY1" s="103"/>
      <c r="EZ1" s="103"/>
      <c r="FA1" s="103"/>
      <c r="FB1" s="103"/>
      <c r="FC1" s="103"/>
      <c r="FD1" s="103"/>
      <c r="FE1" s="103"/>
      <c r="FF1" s="103"/>
      <c r="FG1" s="103"/>
      <c r="FH1" s="103"/>
      <c r="FI1" s="103"/>
      <c r="FJ1" s="103"/>
      <c r="FK1" s="103"/>
      <c r="FL1" s="103"/>
      <c r="FM1" s="103"/>
      <c r="FN1" s="103"/>
      <c r="FO1" s="103"/>
      <c r="FP1" s="103"/>
      <c r="FQ1" s="103"/>
      <c r="FR1" s="103"/>
      <c r="FS1" s="103"/>
      <c r="FT1" s="103"/>
      <c r="FU1" s="103"/>
      <c r="FV1" s="103"/>
      <c r="FW1" s="103"/>
      <c r="FX1" s="103"/>
      <c r="FY1" s="103"/>
      <c r="FZ1" s="103"/>
      <c r="GA1" s="103"/>
      <c r="GB1" s="103"/>
      <c r="GC1" s="103"/>
      <c r="GD1" s="103"/>
      <c r="GE1" s="103"/>
      <c r="GF1" s="103"/>
      <c r="GG1" s="103"/>
      <c r="GH1" s="103"/>
      <c r="GI1" s="103"/>
      <c r="GJ1" s="103"/>
      <c r="GK1" s="103"/>
      <c r="GL1" s="103"/>
      <c r="GM1" s="103"/>
      <c r="GN1" s="103"/>
      <c r="GO1" s="103"/>
      <c r="GP1" s="103"/>
      <c r="GQ1" s="103"/>
      <c r="GR1" s="103"/>
      <c r="GS1" s="103"/>
      <c r="GT1" s="103"/>
      <c r="GU1" s="103"/>
      <c r="GV1" s="103"/>
      <c r="GW1" s="103"/>
      <c r="GX1" s="103"/>
      <c r="GY1" s="103"/>
      <c r="GZ1" s="103"/>
      <c r="HA1" s="103"/>
      <c r="HB1" s="103"/>
      <c r="HC1" s="103"/>
      <c r="HD1" s="103"/>
      <c r="HE1" s="103"/>
      <c r="HF1" s="103"/>
      <c r="HG1" s="103"/>
      <c r="HH1" s="103"/>
      <c r="HI1" s="103"/>
      <c r="HJ1" s="103"/>
      <c r="HK1" s="103"/>
      <c r="HL1" s="103"/>
      <c r="HM1" s="103"/>
      <c r="HN1" s="103"/>
      <c r="HO1" s="103"/>
      <c r="HP1" s="103"/>
      <c r="HQ1" s="103"/>
      <c r="HR1" s="103"/>
      <c r="HS1" s="103"/>
      <c r="HT1" s="103"/>
      <c r="HU1" s="103"/>
      <c r="HV1" s="103"/>
      <c r="HW1" s="103"/>
      <c r="HX1" s="103"/>
      <c r="HY1" s="103"/>
      <c r="HZ1" s="103"/>
      <c r="IA1" s="103"/>
      <c r="IB1" s="103"/>
      <c r="IC1" s="103"/>
      <c r="ID1" s="103"/>
      <c r="IE1" s="103"/>
      <c r="IF1" s="103"/>
      <c r="IG1" s="103"/>
      <c r="IH1" s="103"/>
      <c r="II1" s="103"/>
      <c r="IJ1" s="103"/>
      <c r="IK1" s="103"/>
      <c r="IL1" s="103"/>
      <c r="IM1" s="103"/>
      <c r="IN1" s="103"/>
      <c r="IO1" s="103"/>
      <c r="IP1" s="103"/>
      <c r="IQ1" s="103"/>
      <c r="IR1" s="103"/>
      <c r="IS1" s="103"/>
      <c r="IT1" s="103"/>
      <c r="IU1" s="103"/>
      <c r="IV1" s="103"/>
      <c r="IW1" s="103"/>
      <c r="IX1" s="103"/>
      <c r="IY1" s="103"/>
      <c r="IZ1" s="103"/>
      <c r="JA1" s="103"/>
      <c r="JB1" s="103"/>
      <c r="JC1" s="103"/>
      <c r="JD1" s="103"/>
      <c r="JE1" s="103"/>
      <c r="JF1" s="103"/>
      <c r="JG1" s="103"/>
      <c r="JH1" s="103"/>
      <c r="JI1" s="103"/>
      <c r="JJ1" s="103"/>
      <c r="JK1" s="103"/>
      <c r="JL1" s="103"/>
      <c r="JM1" s="103"/>
      <c r="JN1" s="103"/>
      <c r="JO1" s="103"/>
      <c r="JP1" s="103"/>
      <c r="JQ1" s="103"/>
      <c r="JR1" s="103"/>
      <c r="JS1" s="103"/>
      <c r="JT1" s="103"/>
      <c r="JU1" s="103"/>
      <c r="JV1" s="103"/>
      <c r="JW1" s="103"/>
      <c r="JX1" s="103"/>
      <c r="JY1" s="103"/>
      <c r="JZ1" s="103"/>
      <c r="KA1" s="103"/>
      <c r="KB1" s="103"/>
      <c r="KC1" s="103"/>
      <c r="KD1" s="103"/>
      <c r="KE1" s="103"/>
      <c r="KF1" s="103"/>
      <c r="KG1" s="103"/>
      <c r="KH1" s="103"/>
      <c r="KI1" s="103"/>
      <c r="KJ1" s="103"/>
      <c r="KK1" s="103"/>
      <c r="KL1" s="103"/>
      <c r="KM1" s="103"/>
      <c r="KN1" s="103"/>
      <c r="KO1" s="103"/>
      <c r="KP1" s="103"/>
      <c r="KQ1" s="103"/>
      <c r="KR1" s="103"/>
      <c r="KS1" s="103"/>
      <c r="KT1" s="103"/>
      <c r="KU1" s="103"/>
      <c r="KV1" s="103"/>
      <c r="KW1" s="103"/>
      <c r="KX1" s="103"/>
      <c r="KY1" s="103"/>
      <c r="KZ1" s="103"/>
      <c r="LA1" s="103"/>
      <c r="LB1" s="103"/>
      <c r="LC1" s="103"/>
      <c r="LD1" s="103"/>
      <c r="LE1" s="103"/>
      <c r="LF1" s="103"/>
      <c r="LG1" s="103"/>
      <c r="LH1" s="103"/>
      <c r="LI1" s="103"/>
      <c r="LJ1" s="103"/>
      <c r="LK1" s="103"/>
      <c r="LL1" s="103"/>
      <c r="LM1" s="103"/>
      <c r="LN1" s="103"/>
      <c r="LO1" s="103"/>
      <c r="LP1" s="103"/>
      <c r="LQ1" s="103"/>
      <c r="LR1" s="103"/>
      <c r="LS1" s="103"/>
      <c r="LT1" s="103"/>
      <c r="LU1" s="103"/>
      <c r="LW1" s="311"/>
      <c r="LX1" s="311"/>
    </row>
    <row r="2" spans="1:336" s="100" customFormat="1" x14ac:dyDescent="0.25">
      <c r="A2" s="37"/>
      <c r="B2" s="101"/>
      <c r="C2" s="101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  <c r="DL2" s="103"/>
      <c r="DM2" s="103"/>
      <c r="DN2" s="103"/>
      <c r="DO2" s="103"/>
      <c r="DP2" s="103"/>
      <c r="DQ2" s="103"/>
      <c r="DR2" s="103"/>
      <c r="DS2" s="103"/>
      <c r="DT2" s="103"/>
      <c r="DU2" s="103"/>
      <c r="DV2" s="103"/>
      <c r="DW2" s="103"/>
      <c r="DX2" s="103"/>
      <c r="DY2" s="103"/>
      <c r="DZ2" s="103"/>
      <c r="EA2" s="103"/>
      <c r="EB2" s="103"/>
      <c r="EC2" s="103"/>
      <c r="ED2" s="103"/>
      <c r="EE2" s="103"/>
      <c r="EF2" s="103"/>
      <c r="EG2" s="103"/>
      <c r="EH2" s="103"/>
      <c r="EI2" s="103"/>
      <c r="EJ2" s="103"/>
      <c r="EK2" s="103"/>
      <c r="EL2" s="103"/>
      <c r="EM2" s="103"/>
      <c r="EN2" s="103"/>
      <c r="EO2" s="103"/>
      <c r="EP2" s="103"/>
      <c r="EQ2" s="103"/>
      <c r="ER2" s="103"/>
      <c r="ES2" s="103"/>
      <c r="ET2" s="103"/>
      <c r="EU2" s="103"/>
      <c r="EV2" s="103"/>
      <c r="EW2" s="103"/>
      <c r="EX2" s="103"/>
      <c r="EY2" s="103"/>
      <c r="EZ2" s="103"/>
      <c r="FA2" s="103"/>
      <c r="FB2" s="103"/>
      <c r="FC2" s="103"/>
      <c r="FD2" s="103"/>
      <c r="FE2" s="103"/>
      <c r="FF2" s="103"/>
      <c r="FG2" s="103"/>
      <c r="FH2" s="103"/>
      <c r="FI2" s="103"/>
      <c r="FJ2" s="103"/>
      <c r="FK2" s="103"/>
      <c r="FL2" s="103"/>
      <c r="FM2" s="103"/>
      <c r="FN2" s="103"/>
      <c r="FO2" s="103"/>
      <c r="FP2" s="103"/>
      <c r="FQ2" s="103"/>
      <c r="FR2" s="103"/>
      <c r="FS2" s="103"/>
      <c r="FT2" s="103"/>
      <c r="FU2" s="103"/>
      <c r="FV2" s="103"/>
      <c r="FW2" s="103"/>
      <c r="FX2" s="103"/>
      <c r="FY2" s="103"/>
      <c r="FZ2" s="103"/>
      <c r="GA2" s="103"/>
      <c r="GB2" s="103"/>
      <c r="GC2" s="103"/>
      <c r="GD2" s="103"/>
      <c r="GE2" s="103"/>
      <c r="GF2" s="103"/>
      <c r="GG2" s="103"/>
      <c r="GH2" s="103"/>
      <c r="GI2" s="103"/>
      <c r="GJ2" s="103"/>
      <c r="GK2" s="103"/>
      <c r="GL2" s="103"/>
      <c r="GM2" s="103"/>
      <c r="GN2" s="103"/>
      <c r="GO2" s="103"/>
      <c r="GP2" s="103"/>
      <c r="GQ2" s="103"/>
      <c r="GR2" s="103"/>
      <c r="GS2" s="103"/>
      <c r="GT2" s="103"/>
      <c r="GU2" s="103"/>
      <c r="GV2" s="103"/>
      <c r="GW2" s="103"/>
      <c r="GX2" s="103"/>
      <c r="GY2" s="103"/>
      <c r="GZ2" s="103"/>
      <c r="HA2" s="103"/>
      <c r="HB2" s="103"/>
      <c r="HC2" s="103"/>
      <c r="HD2" s="103"/>
      <c r="HE2" s="103"/>
      <c r="HF2" s="103"/>
      <c r="HG2" s="103"/>
      <c r="HH2" s="103"/>
      <c r="HI2" s="103"/>
      <c r="HJ2" s="103"/>
      <c r="HK2" s="103"/>
      <c r="HL2" s="103"/>
      <c r="HM2" s="103"/>
      <c r="HN2" s="103"/>
      <c r="HO2" s="103"/>
      <c r="HP2" s="103"/>
      <c r="HQ2" s="103"/>
      <c r="HR2" s="103"/>
      <c r="HS2" s="103"/>
      <c r="HT2" s="103"/>
      <c r="HU2" s="103"/>
      <c r="HV2" s="103"/>
      <c r="HW2" s="103"/>
      <c r="HX2" s="103"/>
      <c r="HY2" s="103"/>
      <c r="HZ2" s="103"/>
      <c r="IA2" s="103"/>
      <c r="IB2" s="103"/>
      <c r="IC2" s="103"/>
      <c r="ID2" s="103"/>
      <c r="IE2" s="103"/>
      <c r="IF2" s="103"/>
      <c r="IG2" s="103"/>
      <c r="IH2" s="103"/>
      <c r="II2" s="103"/>
      <c r="IJ2" s="103"/>
      <c r="IK2" s="103"/>
      <c r="IL2" s="103"/>
      <c r="IM2" s="103"/>
      <c r="IN2" s="103"/>
      <c r="IO2" s="103"/>
      <c r="IP2" s="103"/>
      <c r="IQ2" s="103"/>
      <c r="IR2" s="103"/>
      <c r="IS2" s="103"/>
      <c r="IT2" s="103"/>
      <c r="IU2" s="103"/>
      <c r="IV2" s="103"/>
      <c r="IW2" s="103"/>
      <c r="IX2" s="103"/>
      <c r="IY2" s="103"/>
      <c r="IZ2" s="103"/>
      <c r="JA2" s="103"/>
      <c r="JB2" s="103"/>
      <c r="JC2" s="103"/>
      <c r="JD2" s="103"/>
      <c r="JE2" s="103"/>
      <c r="JF2" s="103"/>
      <c r="JG2" s="103"/>
      <c r="JH2" s="103"/>
      <c r="JI2" s="103"/>
      <c r="JJ2" s="103"/>
      <c r="JK2" s="103"/>
      <c r="JL2" s="103"/>
      <c r="JM2" s="103"/>
      <c r="JN2" s="103"/>
      <c r="JO2" s="103"/>
      <c r="JP2" s="103"/>
      <c r="JQ2" s="103"/>
      <c r="JR2" s="103"/>
      <c r="JS2" s="103"/>
      <c r="JT2" s="103"/>
      <c r="JU2" s="103"/>
      <c r="JV2" s="103"/>
      <c r="JW2" s="103"/>
      <c r="JX2" s="103"/>
      <c r="JY2" s="103"/>
      <c r="JZ2" s="103"/>
      <c r="KA2" s="103"/>
      <c r="KB2" s="103"/>
      <c r="KC2" s="103"/>
      <c r="KD2" s="103"/>
      <c r="KE2" s="103"/>
      <c r="KF2" s="103"/>
      <c r="KG2" s="103"/>
      <c r="KH2" s="103"/>
      <c r="KI2" s="103"/>
      <c r="KJ2" s="103"/>
      <c r="KK2" s="103"/>
      <c r="KL2" s="103"/>
      <c r="KM2" s="103"/>
      <c r="KN2" s="103"/>
      <c r="KO2" s="103"/>
      <c r="KP2" s="103"/>
      <c r="KQ2" s="103"/>
      <c r="KR2" s="103"/>
      <c r="KS2" s="103"/>
      <c r="KT2" s="103"/>
      <c r="KU2" s="103"/>
      <c r="KV2" s="103"/>
      <c r="KW2" s="103"/>
      <c r="KX2" s="103"/>
      <c r="KY2" s="103"/>
      <c r="KZ2" s="103"/>
      <c r="LA2" s="103"/>
      <c r="LB2" s="103"/>
      <c r="LC2" s="103"/>
      <c r="LD2" s="103"/>
      <c r="LE2" s="103"/>
      <c r="LF2" s="103"/>
      <c r="LG2" s="103"/>
      <c r="LH2" s="103"/>
      <c r="LI2" s="103"/>
      <c r="LJ2" s="103"/>
      <c r="LK2" s="103"/>
      <c r="LL2" s="103"/>
      <c r="LM2" s="103"/>
      <c r="LN2" s="103"/>
      <c r="LO2" s="103"/>
      <c r="LP2" s="103"/>
      <c r="LQ2" s="103"/>
      <c r="LR2" s="103"/>
      <c r="LS2" s="103"/>
      <c r="LT2" s="103"/>
      <c r="LU2" s="103"/>
      <c r="LW2" s="311"/>
      <c r="LX2" s="311"/>
    </row>
    <row r="3" spans="1:336" s="269" customFormat="1" x14ac:dyDescent="0.25">
      <c r="A3" s="499" t="s">
        <v>0</v>
      </c>
      <c r="B3" s="500"/>
      <c r="C3" s="501"/>
      <c r="D3" s="678">
        <v>44069</v>
      </c>
      <c r="E3" s="679"/>
      <c r="F3" s="679"/>
      <c r="G3" s="679"/>
      <c r="H3" s="679"/>
      <c r="I3" s="679"/>
      <c r="J3" s="679"/>
      <c r="K3" s="679"/>
      <c r="L3" s="679"/>
      <c r="M3" s="680"/>
      <c r="N3" s="678">
        <v>44070</v>
      </c>
      <c r="O3" s="679"/>
      <c r="P3" s="679"/>
      <c r="Q3" s="679"/>
      <c r="R3" s="679"/>
      <c r="S3" s="679"/>
      <c r="T3" s="679"/>
      <c r="U3" s="679"/>
      <c r="V3" s="679"/>
      <c r="W3" s="680"/>
      <c r="X3" s="678">
        <v>44071</v>
      </c>
      <c r="Y3" s="679"/>
      <c r="Z3" s="679"/>
      <c r="AA3" s="679"/>
      <c r="AB3" s="679"/>
      <c r="AC3" s="679"/>
      <c r="AD3" s="679"/>
      <c r="AE3" s="679"/>
      <c r="AF3" s="679"/>
      <c r="AG3" s="680"/>
      <c r="AH3" s="686">
        <v>44072</v>
      </c>
      <c r="AI3" s="687"/>
      <c r="AJ3" s="687"/>
      <c r="AK3" s="687"/>
      <c r="AL3" s="687"/>
      <c r="AM3" s="687"/>
      <c r="AN3" s="687"/>
      <c r="AO3" s="687"/>
      <c r="AP3" s="687"/>
      <c r="AQ3" s="688"/>
      <c r="AR3" s="678">
        <v>44073</v>
      </c>
      <c r="AS3" s="679"/>
      <c r="AT3" s="679"/>
      <c r="AU3" s="679"/>
      <c r="AV3" s="679"/>
      <c r="AW3" s="679"/>
      <c r="AX3" s="679"/>
      <c r="AY3" s="679"/>
      <c r="AZ3" s="679"/>
      <c r="BA3" s="680"/>
      <c r="BB3" s="678">
        <v>44074</v>
      </c>
      <c r="BC3" s="679"/>
      <c r="BD3" s="679"/>
      <c r="BE3" s="679"/>
      <c r="BF3" s="679"/>
      <c r="BG3" s="679"/>
      <c r="BH3" s="679"/>
      <c r="BI3" s="679"/>
      <c r="BJ3" s="679"/>
      <c r="BK3" s="680"/>
      <c r="BL3" s="678">
        <v>44075</v>
      </c>
      <c r="BM3" s="679"/>
      <c r="BN3" s="679"/>
      <c r="BO3" s="679"/>
      <c r="BP3" s="679"/>
      <c r="BQ3" s="679"/>
      <c r="BR3" s="679"/>
      <c r="BS3" s="679"/>
      <c r="BT3" s="679"/>
      <c r="BU3" s="680"/>
      <c r="BV3" s="678">
        <v>44076</v>
      </c>
      <c r="BW3" s="679"/>
      <c r="BX3" s="679"/>
      <c r="BY3" s="679"/>
      <c r="BZ3" s="679"/>
      <c r="CA3" s="679"/>
      <c r="CB3" s="679"/>
      <c r="CC3" s="679"/>
      <c r="CD3" s="679"/>
      <c r="CE3" s="680"/>
      <c r="CF3" s="678">
        <v>44077</v>
      </c>
      <c r="CG3" s="679"/>
      <c r="CH3" s="679"/>
      <c r="CI3" s="679"/>
      <c r="CJ3" s="679"/>
      <c r="CK3" s="679"/>
      <c r="CL3" s="679"/>
      <c r="CM3" s="679"/>
      <c r="CN3" s="679"/>
      <c r="CO3" s="680"/>
      <c r="CP3" s="678">
        <v>44078</v>
      </c>
      <c r="CQ3" s="679"/>
      <c r="CR3" s="679"/>
      <c r="CS3" s="679"/>
      <c r="CT3" s="679"/>
      <c r="CU3" s="679"/>
      <c r="CV3" s="679"/>
      <c r="CW3" s="679"/>
      <c r="CX3" s="679"/>
      <c r="CY3" s="680"/>
      <c r="CZ3" s="678">
        <v>44079</v>
      </c>
      <c r="DA3" s="679"/>
      <c r="DB3" s="679"/>
      <c r="DC3" s="679"/>
      <c r="DD3" s="679"/>
      <c r="DE3" s="679"/>
      <c r="DF3" s="679"/>
      <c r="DG3" s="679"/>
      <c r="DH3" s="679"/>
      <c r="DI3" s="680"/>
      <c r="DJ3" s="678">
        <v>44080</v>
      </c>
      <c r="DK3" s="679"/>
      <c r="DL3" s="679"/>
      <c r="DM3" s="679"/>
      <c r="DN3" s="679"/>
      <c r="DO3" s="679"/>
      <c r="DP3" s="679"/>
      <c r="DQ3" s="679"/>
      <c r="DR3" s="679"/>
      <c r="DS3" s="680"/>
      <c r="DT3" s="678">
        <v>44081</v>
      </c>
      <c r="DU3" s="679"/>
      <c r="DV3" s="679"/>
      <c r="DW3" s="679"/>
      <c r="DX3" s="679"/>
      <c r="DY3" s="679"/>
      <c r="DZ3" s="679"/>
      <c r="EA3" s="679"/>
      <c r="EB3" s="679"/>
      <c r="EC3" s="680"/>
      <c r="ED3" s="678">
        <v>44082</v>
      </c>
      <c r="EE3" s="679"/>
      <c r="EF3" s="679"/>
      <c r="EG3" s="679"/>
      <c r="EH3" s="679"/>
      <c r="EI3" s="679"/>
      <c r="EJ3" s="679"/>
      <c r="EK3" s="679"/>
      <c r="EL3" s="679"/>
      <c r="EM3" s="680"/>
      <c r="EN3" s="678">
        <v>44083</v>
      </c>
      <c r="EO3" s="679"/>
      <c r="EP3" s="679"/>
      <c r="EQ3" s="679"/>
      <c r="ER3" s="679"/>
      <c r="ES3" s="679"/>
      <c r="ET3" s="679"/>
      <c r="EU3" s="679"/>
      <c r="EV3" s="679"/>
      <c r="EW3" s="680"/>
      <c r="EX3" s="678" t="s">
        <v>220</v>
      </c>
      <c r="EY3" s="679"/>
      <c r="EZ3" s="679"/>
      <c r="FA3" s="679"/>
      <c r="FB3" s="679"/>
      <c r="FC3" s="679"/>
      <c r="FD3" s="679"/>
      <c r="FE3" s="679"/>
      <c r="FF3" s="679"/>
      <c r="FG3" s="680"/>
      <c r="FH3" s="678">
        <v>44084</v>
      </c>
      <c r="FI3" s="679"/>
      <c r="FJ3" s="679"/>
      <c r="FK3" s="679"/>
      <c r="FL3" s="679"/>
      <c r="FM3" s="679"/>
      <c r="FN3" s="679"/>
      <c r="FO3" s="679"/>
      <c r="FP3" s="679"/>
      <c r="FQ3" s="680"/>
      <c r="FR3" s="678">
        <v>44085</v>
      </c>
      <c r="FS3" s="679"/>
      <c r="FT3" s="679"/>
      <c r="FU3" s="679"/>
      <c r="FV3" s="679"/>
      <c r="FW3" s="679"/>
      <c r="FX3" s="679"/>
      <c r="FY3" s="679"/>
      <c r="FZ3" s="679"/>
      <c r="GA3" s="680"/>
      <c r="GB3" s="678">
        <v>44086</v>
      </c>
      <c r="GC3" s="679"/>
      <c r="GD3" s="679"/>
      <c r="GE3" s="679"/>
      <c r="GF3" s="679"/>
      <c r="GG3" s="679"/>
      <c r="GH3" s="679"/>
      <c r="GI3" s="679"/>
      <c r="GJ3" s="679"/>
      <c r="GK3" s="680"/>
      <c r="GL3" s="678">
        <v>44087</v>
      </c>
      <c r="GM3" s="679"/>
      <c r="GN3" s="679"/>
      <c r="GO3" s="679"/>
      <c r="GP3" s="679"/>
      <c r="GQ3" s="679"/>
      <c r="GR3" s="679"/>
      <c r="GS3" s="679"/>
      <c r="GT3" s="679"/>
      <c r="GU3" s="680"/>
      <c r="GV3" s="678">
        <v>44088</v>
      </c>
      <c r="GW3" s="679"/>
      <c r="GX3" s="679"/>
      <c r="GY3" s="679"/>
      <c r="GZ3" s="679"/>
      <c r="HA3" s="679"/>
      <c r="HB3" s="679"/>
      <c r="HC3" s="679"/>
      <c r="HD3" s="679"/>
      <c r="HE3" s="680"/>
      <c r="HF3" s="678">
        <v>44089</v>
      </c>
      <c r="HG3" s="679"/>
      <c r="HH3" s="679"/>
      <c r="HI3" s="679"/>
      <c r="HJ3" s="679"/>
      <c r="HK3" s="679"/>
      <c r="HL3" s="679"/>
      <c r="HM3" s="679"/>
      <c r="HN3" s="679"/>
      <c r="HO3" s="680"/>
      <c r="HP3" s="678">
        <v>44090</v>
      </c>
      <c r="HQ3" s="679"/>
      <c r="HR3" s="679"/>
      <c r="HS3" s="679"/>
      <c r="HT3" s="679"/>
      <c r="HU3" s="679"/>
      <c r="HV3" s="679"/>
      <c r="HW3" s="679"/>
      <c r="HX3" s="679"/>
      <c r="HY3" s="680"/>
      <c r="HZ3" s="678">
        <v>44091</v>
      </c>
      <c r="IA3" s="679"/>
      <c r="IB3" s="679"/>
      <c r="IC3" s="679"/>
      <c r="ID3" s="679"/>
      <c r="IE3" s="679"/>
      <c r="IF3" s="679"/>
      <c r="IG3" s="679"/>
      <c r="IH3" s="679"/>
      <c r="II3" s="680"/>
      <c r="IJ3" s="678">
        <v>44092</v>
      </c>
      <c r="IK3" s="679"/>
      <c r="IL3" s="679"/>
      <c r="IM3" s="679"/>
      <c r="IN3" s="679"/>
      <c r="IO3" s="679"/>
      <c r="IP3" s="679"/>
      <c r="IQ3" s="679"/>
      <c r="IR3" s="679"/>
      <c r="IS3" s="680"/>
      <c r="IT3" s="678">
        <v>44093</v>
      </c>
      <c r="IU3" s="679"/>
      <c r="IV3" s="679"/>
      <c r="IW3" s="679"/>
      <c r="IX3" s="679"/>
      <c r="IY3" s="679"/>
      <c r="IZ3" s="679"/>
      <c r="JA3" s="679"/>
      <c r="JB3" s="679"/>
      <c r="JC3" s="680"/>
      <c r="JD3" s="678">
        <v>44094</v>
      </c>
      <c r="JE3" s="679"/>
      <c r="JF3" s="679"/>
      <c r="JG3" s="679"/>
      <c r="JH3" s="679"/>
      <c r="JI3" s="679"/>
      <c r="JJ3" s="679"/>
      <c r="JK3" s="679"/>
      <c r="JL3" s="679"/>
      <c r="JM3" s="680"/>
      <c r="JN3" s="678">
        <v>44095</v>
      </c>
      <c r="JO3" s="679"/>
      <c r="JP3" s="679"/>
      <c r="JQ3" s="679"/>
      <c r="JR3" s="679"/>
      <c r="JS3" s="679"/>
      <c r="JT3" s="679"/>
      <c r="JU3" s="679"/>
      <c r="JV3" s="679"/>
      <c r="JW3" s="680"/>
      <c r="JX3" s="678">
        <v>44096</v>
      </c>
      <c r="JY3" s="679"/>
      <c r="JZ3" s="679"/>
      <c r="KA3" s="679"/>
      <c r="KB3" s="679"/>
      <c r="KC3" s="679"/>
      <c r="KD3" s="679"/>
      <c r="KE3" s="679"/>
      <c r="KF3" s="679"/>
      <c r="KG3" s="680"/>
      <c r="KH3" s="678">
        <v>44097</v>
      </c>
      <c r="KI3" s="679"/>
      <c r="KJ3" s="679"/>
      <c r="KK3" s="679"/>
      <c r="KL3" s="679"/>
      <c r="KM3" s="679"/>
      <c r="KN3" s="679"/>
      <c r="KO3" s="679"/>
      <c r="KP3" s="679"/>
      <c r="KQ3" s="680"/>
      <c r="KR3" s="678">
        <v>44098</v>
      </c>
      <c r="KS3" s="679"/>
      <c r="KT3" s="679"/>
      <c r="KU3" s="679"/>
      <c r="KV3" s="679"/>
      <c r="KW3" s="679"/>
      <c r="KX3" s="679"/>
      <c r="KY3" s="679"/>
      <c r="KZ3" s="679"/>
      <c r="LA3" s="680"/>
      <c r="LB3" s="678">
        <v>44099</v>
      </c>
      <c r="LC3" s="679"/>
      <c r="LD3" s="679"/>
      <c r="LE3" s="679"/>
      <c r="LF3" s="679"/>
      <c r="LG3" s="679"/>
      <c r="LH3" s="679"/>
      <c r="LI3" s="679"/>
      <c r="LJ3" s="679"/>
      <c r="LK3" s="680"/>
      <c r="LL3" s="678" t="s">
        <v>284</v>
      </c>
      <c r="LM3" s="679"/>
      <c r="LN3" s="679"/>
      <c r="LO3" s="679"/>
      <c r="LP3" s="679"/>
      <c r="LQ3" s="679"/>
      <c r="LR3" s="679"/>
      <c r="LS3" s="679"/>
      <c r="LT3" s="679"/>
      <c r="LU3" s="680"/>
      <c r="LW3" s="292"/>
      <c r="LX3" s="292"/>
    </row>
    <row r="4" spans="1:336" x14ac:dyDescent="0.25">
      <c r="B4" s="102" t="s">
        <v>152</v>
      </c>
      <c r="C4" s="102" t="s">
        <v>151</v>
      </c>
      <c r="D4" s="681" t="s">
        <v>147</v>
      </c>
      <c r="E4" s="682"/>
      <c r="F4" s="683"/>
      <c r="G4" s="681" t="s">
        <v>148</v>
      </c>
      <c r="H4" s="682"/>
      <c r="I4" s="683"/>
      <c r="J4" s="146" t="s">
        <v>160</v>
      </c>
      <c r="K4" s="146"/>
      <c r="L4" s="146"/>
      <c r="M4" s="139" t="s">
        <v>149</v>
      </c>
      <c r="N4" s="681" t="s">
        <v>147</v>
      </c>
      <c r="O4" s="682"/>
      <c r="P4" s="683"/>
      <c r="Q4" s="681" t="s">
        <v>148</v>
      </c>
      <c r="R4" s="682"/>
      <c r="S4" s="683"/>
      <c r="T4" s="146" t="s">
        <v>160</v>
      </c>
      <c r="U4" s="146"/>
      <c r="V4" s="146"/>
      <c r="W4" s="139" t="s">
        <v>149</v>
      </c>
      <c r="X4" s="681" t="s">
        <v>147</v>
      </c>
      <c r="Y4" s="682"/>
      <c r="Z4" s="683"/>
      <c r="AA4" s="681" t="s">
        <v>148</v>
      </c>
      <c r="AB4" s="682"/>
      <c r="AC4" s="683"/>
      <c r="AD4" s="146" t="s">
        <v>160</v>
      </c>
      <c r="AE4" s="146"/>
      <c r="AF4" s="146"/>
      <c r="AG4" s="139" t="s">
        <v>149</v>
      </c>
      <c r="AH4" s="681" t="s">
        <v>147</v>
      </c>
      <c r="AI4" s="682"/>
      <c r="AJ4" s="683"/>
      <c r="AK4" s="681" t="s">
        <v>148</v>
      </c>
      <c r="AL4" s="682"/>
      <c r="AM4" s="683"/>
      <c r="AN4" s="146" t="s">
        <v>160</v>
      </c>
      <c r="AO4" s="146"/>
      <c r="AP4" s="146"/>
      <c r="AQ4" s="139" t="s">
        <v>149</v>
      </c>
      <c r="AR4" s="681" t="s">
        <v>147</v>
      </c>
      <c r="AS4" s="682"/>
      <c r="AT4" s="683"/>
      <c r="AU4" s="681" t="s">
        <v>148</v>
      </c>
      <c r="AV4" s="682"/>
      <c r="AW4" s="683"/>
      <c r="AX4" s="146" t="s">
        <v>160</v>
      </c>
      <c r="AY4" s="146"/>
      <c r="AZ4" s="146"/>
      <c r="BA4" s="139" t="s">
        <v>149</v>
      </c>
      <c r="BB4" s="681" t="s">
        <v>147</v>
      </c>
      <c r="BC4" s="682"/>
      <c r="BD4" s="683"/>
      <c r="BE4" s="681" t="s">
        <v>148</v>
      </c>
      <c r="BF4" s="682"/>
      <c r="BG4" s="683"/>
      <c r="BH4" s="146" t="s">
        <v>160</v>
      </c>
      <c r="BI4" s="146"/>
      <c r="BJ4" s="146"/>
      <c r="BK4" s="139" t="s">
        <v>149</v>
      </c>
      <c r="BL4" s="681" t="s">
        <v>147</v>
      </c>
      <c r="BM4" s="682"/>
      <c r="BN4" s="683"/>
      <c r="BO4" s="681" t="s">
        <v>148</v>
      </c>
      <c r="BP4" s="682"/>
      <c r="BQ4" s="683"/>
      <c r="BR4" s="146" t="s">
        <v>160</v>
      </c>
      <c r="BS4" s="146"/>
      <c r="BT4" s="146"/>
      <c r="BU4" s="139" t="s">
        <v>149</v>
      </c>
      <c r="BV4" s="681" t="s">
        <v>147</v>
      </c>
      <c r="BW4" s="682"/>
      <c r="BX4" s="683"/>
      <c r="BY4" s="681" t="s">
        <v>148</v>
      </c>
      <c r="BZ4" s="682"/>
      <c r="CA4" s="683"/>
      <c r="CB4" s="146" t="s">
        <v>160</v>
      </c>
      <c r="CC4" s="146"/>
      <c r="CD4" s="146"/>
      <c r="CE4" s="139" t="s">
        <v>149</v>
      </c>
      <c r="CF4" s="681" t="s">
        <v>147</v>
      </c>
      <c r="CG4" s="682"/>
      <c r="CH4" s="683"/>
      <c r="CI4" s="681" t="s">
        <v>148</v>
      </c>
      <c r="CJ4" s="682"/>
      <c r="CK4" s="683"/>
      <c r="CL4" s="146" t="s">
        <v>160</v>
      </c>
      <c r="CM4" s="146"/>
      <c r="CN4" s="146"/>
      <c r="CO4" s="139" t="s">
        <v>149</v>
      </c>
      <c r="CP4" s="681" t="s">
        <v>147</v>
      </c>
      <c r="CQ4" s="682"/>
      <c r="CR4" s="683"/>
      <c r="CS4" s="681" t="s">
        <v>148</v>
      </c>
      <c r="CT4" s="682"/>
      <c r="CU4" s="683"/>
      <c r="CV4" s="146" t="s">
        <v>160</v>
      </c>
      <c r="CW4" s="146"/>
      <c r="CX4" s="146"/>
      <c r="CY4" s="139" t="s">
        <v>149</v>
      </c>
      <c r="CZ4" s="681" t="s">
        <v>147</v>
      </c>
      <c r="DA4" s="682"/>
      <c r="DB4" s="683"/>
      <c r="DC4" s="681" t="s">
        <v>148</v>
      </c>
      <c r="DD4" s="682"/>
      <c r="DE4" s="683"/>
      <c r="DF4" s="146" t="s">
        <v>160</v>
      </c>
      <c r="DG4" s="146"/>
      <c r="DH4" s="146"/>
      <c r="DI4" s="139" t="s">
        <v>149</v>
      </c>
      <c r="DJ4" s="681" t="s">
        <v>147</v>
      </c>
      <c r="DK4" s="682"/>
      <c r="DL4" s="683"/>
      <c r="DM4" s="681" t="s">
        <v>148</v>
      </c>
      <c r="DN4" s="682"/>
      <c r="DO4" s="683"/>
      <c r="DP4" s="146" t="s">
        <v>160</v>
      </c>
      <c r="DQ4" s="146"/>
      <c r="DR4" s="146"/>
      <c r="DS4" s="139" t="s">
        <v>149</v>
      </c>
      <c r="DT4" s="681" t="s">
        <v>147</v>
      </c>
      <c r="DU4" s="682"/>
      <c r="DV4" s="683"/>
      <c r="DW4" s="681" t="s">
        <v>148</v>
      </c>
      <c r="DX4" s="682"/>
      <c r="DY4" s="683"/>
      <c r="DZ4" s="146" t="s">
        <v>160</v>
      </c>
      <c r="EA4" s="146"/>
      <c r="EB4" s="146"/>
      <c r="EC4" s="139" t="s">
        <v>149</v>
      </c>
      <c r="ED4" s="681" t="s">
        <v>147</v>
      </c>
      <c r="EE4" s="682"/>
      <c r="EF4" s="683"/>
      <c r="EG4" s="681" t="s">
        <v>148</v>
      </c>
      <c r="EH4" s="682"/>
      <c r="EI4" s="683"/>
      <c r="EJ4" s="146" t="s">
        <v>160</v>
      </c>
      <c r="EK4" s="146"/>
      <c r="EL4" s="146"/>
      <c r="EM4" s="139" t="s">
        <v>149</v>
      </c>
      <c r="EN4" s="681" t="s">
        <v>147</v>
      </c>
      <c r="EO4" s="682"/>
      <c r="EP4" s="683"/>
      <c r="EQ4" s="681" t="s">
        <v>148</v>
      </c>
      <c r="ER4" s="682"/>
      <c r="ES4" s="683"/>
      <c r="ET4" s="146" t="s">
        <v>160</v>
      </c>
      <c r="EU4" s="146"/>
      <c r="EV4" s="146"/>
      <c r="EW4" s="139" t="s">
        <v>149</v>
      </c>
      <c r="EX4" s="681" t="s">
        <v>147</v>
      </c>
      <c r="EY4" s="682"/>
      <c r="EZ4" s="683"/>
      <c r="FA4" s="681" t="s">
        <v>148</v>
      </c>
      <c r="FB4" s="682"/>
      <c r="FC4" s="683"/>
      <c r="FD4" s="146" t="s">
        <v>160</v>
      </c>
      <c r="FE4" s="146"/>
      <c r="FF4" s="146"/>
      <c r="FG4" s="139" t="s">
        <v>149</v>
      </c>
      <c r="FH4" s="681" t="s">
        <v>147</v>
      </c>
      <c r="FI4" s="682"/>
      <c r="FJ4" s="683"/>
      <c r="FK4" s="681" t="s">
        <v>148</v>
      </c>
      <c r="FL4" s="682"/>
      <c r="FM4" s="683"/>
      <c r="FN4" s="146" t="s">
        <v>160</v>
      </c>
      <c r="FO4" s="146"/>
      <c r="FP4" s="146"/>
      <c r="FQ4" s="139" t="s">
        <v>149</v>
      </c>
      <c r="FR4" s="681" t="s">
        <v>147</v>
      </c>
      <c r="FS4" s="682"/>
      <c r="FT4" s="683"/>
      <c r="FU4" s="681" t="s">
        <v>148</v>
      </c>
      <c r="FV4" s="682"/>
      <c r="FW4" s="683"/>
      <c r="FX4" s="146" t="s">
        <v>160</v>
      </c>
      <c r="FY4" s="146"/>
      <c r="FZ4" s="146"/>
      <c r="GA4" s="139" t="s">
        <v>149</v>
      </c>
      <c r="GB4" s="681" t="s">
        <v>147</v>
      </c>
      <c r="GC4" s="682"/>
      <c r="GD4" s="683"/>
      <c r="GE4" s="681" t="s">
        <v>148</v>
      </c>
      <c r="GF4" s="682"/>
      <c r="GG4" s="683"/>
      <c r="GH4" s="146" t="s">
        <v>160</v>
      </c>
      <c r="GI4" s="146"/>
      <c r="GJ4" s="146"/>
      <c r="GK4" s="139" t="s">
        <v>149</v>
      </c>
      <c r="GL4" s="681" t="s">
        <v>147</v>
      </c>
      <c r="GM4" s="682"/>
      <c r="GN4" s="683"/>
      <c r="GO4" s="681" t="s">
        <v>148</v>
      </c>
      <c r="GP4" s="682"/>
      <c r="GQ4" s="683"/>
      <c r="GR4" s="146" t="s">
        <v>160</v>
      </c>
      <c r="GS4" s="146"/>
      <c r="GT4" s="146"/>
      <c r="GU4" s="139" t="s">
        <v>149</v>
      </c>
      <c r="GV4" s="681" t="s">
        <v>147</v>
      </c>
      <c r="GW4" s="682"/>
      <c r="GX4" s="683"/>
      <c r="GY4" s="681" t="s">
        <v>148</v>
      </c>
      <c r="GZ4" s="682"/>
      <c r="HA4" s="683"/>
      <c r="HB4" s="146" t="s">
        <v>160</v>
      </c>
      <c r="HC4" s="146"/>
      <c r="HD4" s="146"/>
      <c r="HE4" s="139" t="s">
        <v>149</v>
      </c>
      <c r="HF4" s="681" t="s">
        <v>147</v>
      </c>
      <c r="HG4" s="682"/>
      <c r="HH4" s="683"/>
      <c r="HI4" s="681" t="s">
        <v>148</v>
      </c>
      <c r="HJ4" s="682"/>
      <c r="HK4" s="683"/>
      <c r="HL4" s="146" t="s">
        <v>160</v>
      </c>
      <c r="HM4" s="146"/>
      <c r="HN4" s="146"/>
      <c r="HO4" s="139" t="s">
        <v>149</v>
      </c>
      <c r="HP4" s="681" t="s">
        <v>147</v>
      </c>
      <c r="HQ4" s="682"/>
      <c r="HR4" s="683"/>
      <c r="HS4" s="681" t="s">
        <v>148</v>
      </c>
      <c r="HT4" s="682"/>
      <c r="HU4" s="683"/>
      <c r="HV4" s="146" t="s">
        <v>160</v>
      </c>
      <c r="HW4" s="146"/>
      <c r="HX4" s="146"/>
      <c r="HY4" s="139" t="s">
        <v>149</v>
      </c>
      <c r="HZ4" s="681" t="s">
        <v>147</v>
      </c>
      <c r="IA4" s="682"/>
      <c r="IB4" s="683"/>
      <c r="IC4" s="681" t="s">
        <v>148</v>
      </c>
      <c r="ID4" s="682"/>
      <c r="IE4" s="683"/>
      <c r="IF4" s="146" t="s">
        <v>160</v>
      </c>
      <c r="IG4" s="146"/>
      <c r="IH4" s="146"/>
      <c r="II4" s="139" t="s">
        <v>149</v>
      </c>
      <c r="IJ4" s="681" t="s">
        <v>147</v>
      </c>
      <c r="IK4" s="682"/>
      <c r="IL4" s="683"/>
      <c r="IM4" s="681" t="s">
        <v>148</v>
      </c>
      <c r="IN4" s="682"/>
      <c r="IO4" s="683"/>
      <c r="IP4" s="146" t="s">
        <v>160</v>
      </c>
      <c r="IQ4" s="146"/>
      <c r="IR4" s="146"/>
      <c r="IS4" s="139" t="s">
        <v>149</v>
      </c>
      <c r="IT4" s="681" t="s">
        <v>147</v>
      </c>
      <c r="IU4" s="682"/>
      <c r="IV4" s="683"/>
      <c r="IW4" s="681" t="s">
        <v>148</v>
      </c>
      <c r="IX4" s="682"/>
      <c r="IY4" s="683"/>
      <c r="IZ4" s="146" t="s">
        <v>160</v>
      </c>
      <c r="JA4" s="146"/>
      <c r="JB4" s="146"/>
      <c r="JC4" s="139" t="s">
        <v>149</v>
      </c>
      <c r="JD4" s="681" t="s">
        <v>147</v>
      </c>
      <c r="JE4" s="682"/>
      <c r="JF4" s="683"/>
      <c r="JG4" s="681" t="s">
        <v>148</v>
      </c>
      <c r="JH4" s="682"/>
      <c r="JI4" s="683"/>
      <c r="JJ4" s="146" t="s">
        <v>160</v>
      </c>
      <c r="JK4" s="146"/>
      <c r="JL4" s="146"/>
      <c r="JM4" s="139" t="s">
        <v>149</v>
      </c>
      <c r="JN4" s="681" t="s">
        <v>147</v>
      </c>
      <c r="JO4" s="682"/>
      <c r="JP4" s="683"/>
      <c r="JQ4" s="681" t="s">
        <v>148</v>
      </c>
      <c r="JR4" s="682"/>
      <c r="JS4" s="683"/>
      <c r="JT4" s="146" t="s">
        <v>160</v>
      </c>
      <c r="JU4" s="146"/>
      <c r="JV4" s="146"/>
      <c r="JW4" s="139" t="s">
        <v>149</v>
      </c>
      <c r="JX4" s="681" t="s">
        <v>147</v>
      </c>
      <c r="JY4" s="682"/>
      <c r="JZ4" s="683"/>
      <c r="KA4" s="681" t="s">
        <v>148</v>
      </c>
      <c r="KB4" s="682"/>
      <c r="KC4" s="683"/>
      <c r="KD4" s="146" t="s">
        <v>160</v>
      </c>
      <c r="KE4" s="146"/>
      <c r="KF4" s="146"/>
      <c r="KG4" s="139" t="s">
        <v>149</v>
      </c>
      <c r="KH4" s="681" t="s">
        <v>147</v>
      </c>
      <c r="KI4" s="682"/>
      <c r="KJ4" s="683"/>
      <c r="KK4" s="681" t="s">
        <v>148</v>
      </c>
      <c r="KL4" s="682"/>
      <c r="KM4" s="683"/>
      <c r="KN4" s="146" t="s">
        <v>160</v>
      </c>
      <c r="KO4" s="146"/>
      <c r="KP4" s="146"/>
      <c r="KQ4" s="139" t="s">
        <v>149</v>
      </c>
      <c r="KR4" s="681" t="s">
        <v>147</v>
      </c>
      <c r="KS4" s="682"/>
      <c r="KT4" s="683"/>
      <c r="KU4" s="681" t="s">
        <v>148</v>
      </c>
      <c r="KV4" s="682"/>
      <c r="KW4" s="683"/>
      <c r="KX4" s="146" t="s">
        <v>160</v>
      </c>
      <c r="KY4" s="146"/>
      <c r="KZ4" s="146"/>
      <c r="LA4" s="139" t="s">
        <v>149</v>
      </c>
      <c r="LB4" s="681" t="s">
        <v>147</v>
      </c>
      <c r="LC4" s="682"/>
      <c r="LD4" s="683"/>
      <c r="LE4" s="681" t="s">
        <v>148</v>
      </c>
      <c r="LF4" s="682"/>
      <c r="LG4" s="683"/>
      <c r="LH4" s="146" t="s">
        <v>160</v>
      </c>
      <c r="LI4" s="146"/>
      <c r="LJ4" s="146"/>
      <c r="LK4" s="139" t="s">
        <v>149</v>
      </c>
      <c r="LL4" s="681" t="s">
        <v>147</v>
      </c>
      <c r="LM4" s="682"/>
      <c r="LN4" s="683"/>
      <c r="LO4" s="681" t="s">
        <v>148</v>
      </c>
      <c r="LP4" s="682"/>
      <c r="LQ4" s="683"/>
      <c r="LR4" s="146" t="s">
        <v>160</v>
      </c>
      <c r="LS4" s="146"/>
      <c r="LT4" s="146"/>
      <c r="LU4" s="139" t="s">
        <v>149</v>
      </c>
    </row>
    <row r="5" spans="1:336" x14ac:dyDescent="0.25">
      <c r="D5" s="187" t="s">
        <v>46</v>
      </c>
      <c r="E5" s="147" t="s">
        <v>158</v>
      </c>
      <c r="F5" s="148" t="s">
        <v>155</v>
      </c>
      <c r="G5" s="187" t="s">
        <v>46</v>
      </c>
      <c r="H5" s="147" t="s">
        <v>159</v>
      </c>
      <c r="I5" s="148" t="s">
        <v>155</v>
      </c>
      <c r="J5" s="187" t="s">
        <v>46</v>
      </c>
      <c r="K5" s="147" t="s">
        <v>159</v>
      </c>
      <c r="L5" s="148" t="s">
        <v>154</v>
      </c>
      <c r="M5" s="139" t="s">
        <v>150</v>
      </c>
      <c r="N5" s="187" t="s">
        <v>46</v>
      </c>
      <c r="O5" s="147" t="s">
        <v>158</v>
      </c>
      <c r="P5" s="148" t="s">
        <v>155</v>
      </c>
      <c r="Q5" s="187" t="s">
        <v>46</v>
      </c>
      <c r="R5" s="147" t="s">
        <v>159</v>
      </c>
      <c r="S5" s="148" t="s">
        <v>155</v>
      </c>
      <c r="T5" s="187" t="s">
        <v>46</v>
      </c>
      <c r="U5" s="147" t="s">
        <v>159</v>
      </c>
      <c r="V5" s="148" t="s">
        <v>154</v>
      </c>
      <c r="W5" s="139" t="s">
        <v>150</v>
      </c>
      <c r="X5" s="268" t="s">
        <v>46</v>
      </c>
      <c r="Y5" s="147" t="s">
        <v>158</v>
      </c>
      <c r="Z5" s="148" t="s">
        <v>155</v>
      </c>
      <c r="AA5" s="268" t="s">
        <v>46</v>
      </c>
      <c r="AB5" s="147" t="s">
        <v>159</v>
      </c>
      <c r="AC5" s="148" t="s">
        <v>155</v>
      </c>
      <c r="AD5" s="268" t="s">
        <v>46</v>
      </c>
      <c r="AE5" s="147" t="s">
        <v>159</v>
      </c>
      <c r="AF5" s="148" t="s">
        <v>154</v>
      </c>
      <c r="AG5" s="139" t="s">
        <v>150</v>
      </c>
      <c r="AH5" s="286" t="s">
        <v>46</v>
      </c>
      <c r="AI5" s="147" t="s">
        <v>158</v>
      </c>
      <c r="AJ5" s="148" t="s">
        <v>155</v>
      </c>
      <c r="AK5" s="286" t="s">
        <v>46</v>
      </c>
      <c r="AL5" s="147" t="s">
        <v>159</v>
      </c>
      <c r="AM5" s="148" t="s">
        <v>155</v>
      </c>
      <c r="AN5" s="286" t="s">
        <v>46</v>
      </c>
      <c r="AO5" s="147" t="s">
        <v>159</v>
      </c>
      <c r="AP5" s="148" t="s">
        <v>154</v>
      </c>
      <c r="AQ5" s="139" t="s">
        <v>150</v>
      </c>
      <c r="AR5" s="286" t="s">
        <v>46</v>
      </c>
      <c r="AS5" s="147" t="s">
        <v>158</v>
      </c>
      <c r="AT5" s="148" t="s">
        <v>155</v>
      </c>
      <c r="AU5" s="286" t="s">
        <v>46</v>
      </c>
      <c r="AV5" s="147" t="s">
        <v>159</v>
      </c>
      <c r="AW5" s="148" t="s">
        <v>155</v>
      </c>
      <c r="AX5" s="286" t="s">
        <v>46</v>
      </c>
      <c r="AY5" s="147" t="s">
        <v>159</v>
      </c>
      <c r="AZ5" s="148" t="s">
        <v>154</v>
      </c>
      <c r="BA5" s="139" t="s">
        <v>150</v>
      </c>
      <c r="BB5" s="286" t="s">
        <v>46</v>
      </c>
      <c r="BC5" s="147" t="s">
        <v>158</v>
      </c>
      <c r="BD5" s="148" t="s">
        <v>155</v>
      </c>
      <c r="BE5" s="286" t="s">
        <v>46</v>
      </c>
      <c r="BF5" s="147" t="s">
        <v>159</v>
      </c>
      <c r="BG5" s="148" t="s">
        <v>155</v>
      </c>
      <c r="BH5" s="286" t="s">
        <v>46</v>
      </c>
      <c r="BI5" s="147" t="s">
        <v>159</v>
      </c>
      <c r="BJ5" s="148" t="s">
        <v>154</v>
      </c>
      <c r="BK5" s="139" t="s">
        <v>150</v>
      </c>
      <c r="BL5" s="307" t="s">
        <v>46</v>
      </c>
      <c r="BM5" s="147" t="s">
        <v>158</v>
      </c>
      <c r="BN5" s="148" t="s">
        <v>155</v>
      </c>
      <c r="BO5" s="307" t="s">
        <v>46</v>
      </c>
      <c r="BP5" s="147" t="s">
        <v>159</v>
      </c>
      <c r="BQ5" s="148" t="s">
        <v>155</v>
      </c>
      <c r="BR5" s="307" t="s">
        <v>46</v>
      </c>
      <c r="BS5" s="147" t="s">
        <v>159</v>
      </c>
      <c r="BT5" s="148" t="s">
        <v>154</v>
      </c>
      <c r="BU5" s="139" t="s">
        <v>150</v>
      </c>
      <c r="BV5" s="319" t="s">
        <v>46</v>
      </c>
      <c r="BW5" s="147" t="s">
        <v>158</v>
      </c>
      <c r="BX5" s="148" t="s">
        <v>155</v>
      </c>
      <c r="BY5" s="319" t="s">
        <v>46</v>
      </c>
      <c r="BZ5" s="147" t="s">
        <v>159</v>
      </c>
      <c r="CA5" s="148" t="s">
        <v>155</v>
      </c>
      <c r="CB5" s="319" t="s">
        <v>46</v>
      </c>
      <c r="CC5" s="147" t="s">
        <v>159</v>
      </c>
      <c r="CD5" s="148" t="s">
        <v>154</v>
      </c>
      <c r="CE5" s="139" t="s">
        <v>150</v>
      </c>
      <c r="CF5" s="319" t="s">
        <v>46</v>
      </c>
      <c r="CG5" s="147" t="s">
        <v>158</v>
      </c>
      <c r="CH5" s="148" t="s">
        <v>155</v>
      </c>
      <c r="CI5" s="319" t="s">
        <v>46</v>
      </c>
      <c r="CJ5" s="147" t="s">
        <v>159</v>
      </c>
      <c r="CK5" s="148" t="s">
        <v>155</v>
      </c>
      <c r="CL5" s="319" t="s">
        <v>46</v>
      </c>
      <c r="CM5" s="147" t="s">
        <v>159</v>
      </c>
      <c r="CN5" s="148" t="s">
        <v>154</v>
      </c>
      <c r="CO5" s="139" t="s">
        <v>150</v>
      </c>
      <c r="CP5" s="329" t="s">
        <v>46</v>
      </c>
      <c r="CQ5" s="147" t="s">
        <v>158</v>
      </c>
      <c r="CR5" s="148" t="s">
        <v>155</v>
      </c>
      <c r="CS5" s="329" t="s">
        <v>46</v>
      </c>
      <c r="CT5" s="147" t="s">
        <v>159</v>
      </c>
      <c r="CU5" s="148" t="s">
        <v>155</v>
      </c>
      <c r="CV5" s="329" t="s">
        <v>46</v>
      </c>
      <c r="CW5" s="147" t="s">
        <v>159</v>
      </c>
      <c r="CX5" s="148" t="s">
        <v>154</v>
      </c>
      <c r="CY5" s="139" t="s">
        <v>150</v>
      </c>
      <c r="CZ5" s="329" t="s">
        <v>46</v>
      </c>
      <c r="DA5" s="147" t="s">
        <v>158</v>
      </c>
      <c r="DB5" s="148" t="s">
        <v>155</v>
      </c>
      <c r="DC5" s="329" t="s">
        <v>46</v>
      </c>
      <c r="DD5" s="147" t="s">
        <v>159</v>
      </c>
      <c r="DE5" s="148" t="s">
        <v>155</v>
      </c>
      <c r="DF5" s="329" t="s">
        <v>46</v>
      </c>
      <c r="DG5" s="147" t="s">
        <v>159</v>
      </c>
      <c r="DH5" s="148" t="s">
        <v>154</v>
      </c>
      <c r="DI5" s="139" t="s">
        <v>150</v>
      </c>
      <c r="DJ5" s="360" t="s">
        <v>46</v>
      </c>
      <c r="DK5" s="147" t="s">
        <v>158</v>
      </c>
      <c r="DL5" s="148" t="s">
        <v>155</v>
      </c>
      <c r="DM5" s="360" t="s">
        <v>46</v>
      </c>
      <c r="DN5" s="147" t="s">
        <v>159</v>
      </c>
      <c r="DO5" s="148" t="s">
        <v>155</v>
      </c>
      <c r="DP5" s="360" t="s">
        <v>46</v>
      </c>
      <c r="DQ5" s="147" t="s">
        <v>159</v>
      </c>
      <c r="DR5" s="148" t="s">
        <v>154</v>
      </c>
      <c r="DS5" s="139" t="s">
        <v>150</v>
      </c>
      <c r="DT5" s="360" t="s">
        <v>46</v>
      </c>
      <c r="DU5" s="147" t="s">
        <v>158</v>
      </c>
      <c r="DV5" s="148" t="s">
        <v>155</v>
      </c>
      <c r="DW5" s="360" t="s">
        <v>46</v>
      </c>
      <c r="DX5" s="147" t="s">
        <v>159</v>
      </c>
      <c r="DY5" s="148" t="s">
        <v>155</v>
      </c>
      <c r="DZ5" s="360" t="s">
        <v>46</v>
      </c>
      <c r="EA5" s="147" t="s">
        <v>159</v>
      </c>
      <c r="EB5" s="148" t="s">
        <v>154</v>
      </c>
      <c r="EC5" s="139" t="s">
        <v>150</v>
      </c>
      <c r="ED5" s="360" t="s">
        <v>46</v>
      </c>
      <c r="EE5" s="147" t="s">
        <v>158</v>
      </c>
      <c r="EF5" s="148" t="s">
        <v>155</v>
      </c>
      <c r="EG5" s="360" t="s">
        <v>46</v>
      </c>
      <c r="EH5" s="147" t="s">
        <v>159</v>
      </c>
      <c r="EI5" s="148" t="s">
        <v>155</v>
      </c>
      <c r="EJ5" s="360" t="s">
        <v>46</v>
      </c>
      <c r="EK5" s="147" t="s">
        <v>159</v>
      </c>
      <c r="EL5" s="148" t="s">
        <v>154</v>
      </c>
      <c r="EM5" s="139" t="s">
        <v>150</v>
      </c>
      <c r="EN5" s="370" t="s">
        <v>46</v>
      </c>
      <c r="EO5" s="147" t="s">
        <v>158</v>
      </c>
      <c r="EP5" s="148" t="s">
        <v>155</v>
      </c>
      <c r="EQ5" s="370" t="s">
        <v>46</v>
      </c>
      <c r="ER5" s="147" t="s">
        <v>159</v>
      </c>
      <c r="ES5" s="148" t="s">
        <v>155</v>
      </c>
      <c r="ET5" s="370" t="s">
        <v>46</v>
      </c>
      <c r="EU5" s="147" t="s">
        <v>159</v>
      </c>
      <c r="EV5" s="148" t="s">
        <v>154</v>
      </c>
      <c r="EW5" s="139" t="s">
        <v>150</v>
      </c>
      <c r="EX5" s="563" t="s">
        <v>46</v>
      </c>
      <c r="EY5" s="147" t="s">
        <v>158</v>
      </c>
      <c r="EZ5" s="148" t="s">
        <v>155</v>
      </c>
      <c r="FA5" s="563" t="s">
        <v>46</v>
      </c>
      <c r="FB5" s="147" t="s">
        <v>159</v>
      </c>
      <c r="FC5" s="148" t="s">
        <v>155</v>
      </c>
      <c r="FD5" s="563" t="s">
        <v>46</v>
      </c>
      <c r="FE5" s="147" t="s">
        <v>159</v>
      </c>
      <c r="FF5" s="148" t="s">
        <v>154</v>
      </c>
      <c r="FG5" s="139" t="s">
        <v>150</v>
      </c>
      <c r="FH5" s="563" t="s">
        <v>46</v>
      </c>
      <c r="FI5" s="147" t="s">
        <v>158</v>
      </c>
      <c r="FJ5" s="148" t="s">
        <v>155</v>
      </c>
      <c r="FK5" s="563" t="s">
        <v>46</v>
      </c>
      <c r="FL5" s="147" t="s">
        <v>159</v>
      </c>
      <c r="FM5" s="148" t="s">
        <v>155</v>
      </c>
      <c r="FN5" s="563" t="s">
        <v>46</v>
      </c>
      <c r="FO5" s="147" t="s">
        <v>159</v>
      </c>
      <c r="FP5" s="148" t="s">
        <v>154</v>
      </c>
      <c r="FQ5" s="139" t="s">
        <v>150</v>
      </c>
      <c r="FR5" s="381" t="s">
        <v>46</v>
      </c>
      <c r="FS5" s="147" t="s">
        <v>158</v>
      </c>
      <c r="FT5" s="148" t="s">
        <v>155</v>
      </c>
      <c r="FU5" s="381" t="s">
        <v>46</v>
      </c>
      <c r="FV5" s="147" t="s">
        <v>159</v>
      </c>
      <c r="FW5" s="148" t="s">
        <v>155</v>
      </c>
      <c r="FX5" s="381" t="s">
        <v>46</v>
      </c>
      <c r="FY5" s="147" t="s">
        <v>159</v>
      </c>
      <c r="FZ5" s="148" t="s">
        <v>154</v>
      </c>
      <c r="GA5" s="139" t="s">
        <v>150</v>
      </c>
      <c r="GB5" s="386" t="s">
        <v>46</v>
      </c>
      <c r="GC5" s="147" t="s">
        <v>158</v>
      </c>
      <c r="GD5" s="148" t="s">
        <v>155</v>
      </c>
      <c r="GE5" s="386" t="s">
        <v>46</v>
      </c>
      <c r="GF5" s="147" t="s">
        <v>159</v>
      </c>
      <c r="GG5" s="148" t="s">
        <v>155</v>
      </c>
      <c r="GH5" s="386" t="s">
        <v>46</v>
      </c>
      <c r="GI5" s="147" t="s">
        <v>159</v>
      </c>
      <c r="GJ5" s="148" t="s">
        <v>154</v>
      </c>
      <c r="GK5" s="139" t="s">
        <v>150</v>
      </c>
      <c r="GL5" s="410" t="s">
        <v>46</v>
      </c>
      <c r="GM5" s="147" t="s">
        <v>158</v>
      </c>
      <c r="GN5" s="148" t="s">
        <v>155</v>
      </c>
      <c r="GO5" s="410" t="s">
        <v>46</v>
      </c>
      <c r="GP5" s="147" t="s">
        <v>159</v>
      </c>
      <c r="GQ5" s="148" t="s">
        <v>155</v>
      </c>
      <c r="GR5" s="410" t="s">
        <v>46</v>
      </c>
      <c r="GS5" s="147" t="s">
        <v>159</v>
      </c>
      <c r="GT5" s="148" t="s">
        <v>154</v>
      </c>
      <c r="GU5" s="139" t="s">
        <v>150</v>
      </c>
      <c r="GV5" s="410" t="s">
        <v>46</v>
      </c>
      <c r="GW5" s="147" t="s">
        <v>158</v>
      </c>
      <c r="GX5" s="148" t="s">
        <v>155</v>
      </c>
      <c r="GY5" s="410" t="s">
        <v>46</v>
      </c>
      <c r="GZ5" s="147" t="s">
        <v>159</v>
      </c>
      <c r="HA5" s="148" t="s">
        <v>155</v>
      </c>
      <c r="HB5" s="410" t="s">
        <v>46</v>
      </c>
      <c r="HC5" s="147" t="s">
        <v>159</v>
      </c>
      <c r="HD5" s="148" t="s">
        <v>154</v>
      </c>
      <c r="HE5" s="139" t="s">
        <v>150</v>
      </c>
      <c r="HF5" s="415" t="s">
        <v>46</v>
      </c>
      <c r="HG5" s="147" t="s">
        <v>158</v>
      </c>
      <c r="HH5" s="148" t="s">
        <v>155</v>
      </c>
      <c r="HI5" s="415" t="s">
        <v>46</v>
      </c>
      <c r="HJ5" s="147" t="s">
        <v>159</v>
      </c>
      <c r="HK5" s="148" t="s">
        <v>155</v>
      </c>
      <c r="HL5" s="415" t="s">
        <v>46</v>
      </c>
      <c r="HM5" s="147" t="s">
        <v>159</v>
      </c>
      <c r="HN5" s="148" t="s">
        <v>154</v>
      </c>
      <c r="HO5" s="139" t="s">
        <v>150</v>
      </c>
      <c r="HP5" s="420" t="s">
        <v>46</v>
      </c>
      <c r="HQ5" s="147" t="s">
        <v>158</v>
      </c>
      <c r="HR5" s="148" t="s">
        <v>155</v>
      </c>
      <c r="HS5" s="420" t="s">
        <v>46</v>
      </c>
      <c r="HT5" s="147" t="s">
        <v>159</v>
      </c>
      <c r="HU5" s="148" t="s">
        <v>155</v>
      </c>
      <c r="HV5" s="420" t="s">
        <v>46</v>
      </c>
      <c r="HW5" s="147" t="s">
        <v>159</v>
      </c>
      <c r="HX5" s="148" t="s">
        <v>154</v>
      </c>
      <c r="HY5" s="139" t="s">
        <v>150</v>
      </c>
      <c r="HZ5" s="430" t="s">
        <v>46</v>
      </c>
      <c r="IA5" s="147" t="s">
        <v>158</v>
      </c>
      <c r="IB5" s="148" t="s">
        <v>155</v>
      </c>
      <c r="IC5" s="430" t="s">
        <v>46</v>
      </c>
      <c r="ID5" s="147" t="s">
        <v>159</v>
      </c>
      <c r="IE5" s="148" t="s">
        <v>155</v>
      </c>
      <c r="IF5" s="430" t="s">
        <v>46</v>
      </c>
      <c r="IG5" s="147" t="s">
        <v>159</v>
      </c>
      <c r="IH5" s="148" t="s">
        <v>154</v>
      </c>
      <c r="II5" s="139" t="s">
        <v>150</v>
      </c>
      <c r="IJ5" s="430" t="s">
        <v>46</v>
      </c>
      <c r="IK5" s="147" t="s">
        <v>158</v>
      </c>
      <c r="IL5" s="148" t="s">
        <v>155</v>
      </c>
      <c r="IM5" s="430" t="s">
        <v>46</v>
      </c>
      <c r="IN5" s="147" t="s">
        <v>159</v>
      </c>
      <c r="IO5" s="148" t="s">
        <v>155</v>
      </c>
      <c r="IP5" s="430" t="s">
        <v>46</v>
      </c>
      <c r="IQ5" s="147" t="s">
        <v>159</v>
      </c>
      <c r="IR5" s="148" t="s">
        <v>154</v>
      </c>
      <c r="IS5" s="139" t="s">
        <v>150</v>
      </c>
      <c r="IT5" s="430" t="s">
        <v>46</v>
      </c>
      <c r="IU5" s="147" t="s">
        <v>158</v>
      </c>
      <c r="IV5" s="148" t="s">
        <v>155</v>
      </c>
      <c r="IW5" s="430" t="s">
        <v>46</v>
      </c>
      <c r="IX5" s="147" t="s">
        <v>159</v>
      </c>
      <c r="IY5" s="148" t="s">
        <v>155</v>
      </c>
      <c r="IZ5" s="430" t="s">
        <v>46</v>
      </c>
      <c r="JA5" s="147" t="s">
        <v>159</v>
      </c>
      <c r="JB5" s="148" t="s">
        <v>154</v>
      </c>
      <c r="JC5" s="139" t="s">
        <v>150</v>
      </c>
      <c r="JD5" s="433" t="s">
        <v>46</v>
      </c>
      <c r="JE5" s="147" t="s">
        <v>158</v>
      </c>
      <c r="JF5" s="148" t="s">
        <v>155</v>
      </c>
      <c r="JG5" s="433" t="s">
        <v>46</v>
      </c>
      <c r="JH5" s="147" t="s">
        <v>159</v>
      </c>
      <c r="JI5" s="148" t="s">
        <v>155</v>
      </c>
      <c r="JJ5" s="433" t="s">
        <v>46</v>
      </c>
      <c r="JK5" s="147" t="s">
        <v>159</v>
      </c>
      <c r="JL5" s="148" t="s">
        <v>154</v>
      </c>
      <c r="JM5" s="139" t="s">
        <v>150</v>
      </c>
      <c r="JN5" s="440" t="s">
        <v>46</v>
      </c>
      <c r="JO5" s="147" t="s">
        <v>158</v>
      </c>
      <c r="JP5" s="148" t="s">
        <v>155</v>
      </c>
      <c r="JQ5" s="440" t="s">
        <v>46</v>
      </c>
      <c r="JR5" s="147" t="s">
        <v>159</v>
      </c>
      <c r="JS5" s="148" t="s">
        <v>155</v>
      </c>
      <c r="JT5" s="440" t="s">
        <v>46</v>
      </c>
      <c r="JU5" s="147" t="s">
        <v>159</v>
      </c>
      <c r="JV5" s="148" t="s">
        <v>154</v>
      </c>
      <c r="JW5" s="139" t="s">
        <v>150</v>
      </c>
      <c r="JX5" s="445" t="s">
        <v>46</v>
      </c>
      <c r="JY5" s="147" t="s">
        <v>158</v>
      </c>
      <c r="JZ5" s="148" t="s">
        <v>155</v>
      </c>
      <c r="KA5" s="445" t="s">
        <v>46</v>
      </c>
      <c r="KB5" s="147" t="s">
        <v>159</v>
      </c>
      <c r="KC5" s="148" t="s">
        <v>155</v>
      </c>
      <c r="KD5" s="445" t="s">
        <v>46</v>
      </c>
      <c r="KE5" s="147" t="s">
        <v>159</v>
      </c>
      <c r="KF5" s="148" t="s">
        <v>154</v>
      </c>
      <c r="KG5" s="139" t="s">
        <v>150</v>
      </c>
      <c r="KH5" s="450" t="s">
        <v>46</v>
      </c>
      <c r="KI5" s="147" t="s">
        <v>158</v>
      </c>
      <c r="KJ5" s="148" t="s">
        <v>155</v>
      </c>
      <c r="KK5" s="450" t="s">
        <v>46</v>
      </c>
      <c r="KL5" s="147" t="s">
        <v>159</v>
      </c>
      <c r="KM5" s="148" t="s">
        <v>155</v>
      </c>
      <c r="KN5" s="450" t="s">
        <v>46</v>
      </c>
      <c r="KO5" s="147" t="s">
        <v>159</v>
      </c>
      <c r="KP5" s="148" t="s">
        <v>154</v>
      </c>
      <c r="KQ5" s="139" t="s">
        <v>150</v>
      </c>
      <c r="KR5" s="458" t="s">
        <v>46</v>
      </c>
      <c r="KS5" s="147" t="s">
        <v>158</v>
      </c>
      <c r="KT5" s="148" t="s">
        <v>155</v>
      </c>
      <c r="KU5" s="458" t="s">
        <v>46</v>
      </c>
      <c r="KV5" s="147" t="s">
        <v>159</v>
      </c>
      <c r="KW5" s="148" t="s">
        <v>155</v>
      </c>
      <c r="KX5" s="458" t="s">
        <v>46</v>
      </c>
      <c r="KY5" s="147" t="s">
        <v>159</v>
      </c>
      <c r="KZ5" s="148" t="s">
        <v>154</v>
      </c>
      <c r="LA5" s="139" t="s">
        <v>150</v>
      </c>
      <c r="LB5" s="458" t="s">
        <v>46</v>
      </c>
      <c r="LC5" s="147" t="s">
        <v>158</v>
      </c>
      <c r="LD5" s="148" t="s">
        <v>155</v>
      </c>
      <c r="LE5" s="458" t="s">
        <v>46</v>
      </c>
      <c r="LF5" s="147" t="s">
        <v>159</v>
      </c>
      <c r="LG5" s="148" t="s">
        <v>155</v>
      </c>
      <c r="LH5" s="458" t="s">
        <v>46</v>
      </c>
      <c r="LI5" s="147" t="s">
        <v>159</v>
      </c>
      <c r="LJ5" s="148" t="s">
        <v>154</v>
      </c>
      <c r="LK5" s="139" t="s">
        <v>150</v>
      </c>
      <c r="LL5" s="460" t="s">
        <v>46</v>
      </c>
      <c r="LM5" s="147" t="s">
        <v>158</v>
      </c>
      <c r="LN5" s="148" t="s">
        <v>155</v>
      </c>
      <c r="LO5" s="460" t="s">
        <v>46</v>
      </c>
      <c r="LP5" s="147" t="s">
        <v>159</v>
      </c>
      <c r="LQ5" s="148" t="s">
        <v>155</v>
      </c>
      <c r="LR5" s="460" t="s">
        <v>46</v>
      </c>
      <c r="LS5" s="147" t="s">
        <v>159</v>
      </c>
      <c r="LT5" s="148" t="s">
        <v>154</v>
      </c>
      <c r="LU5" s="139" t="s">
        <v>150</v>
      </c>
      <c r="LW5" s="293" t="s">
        <v>232</v>
      </c>
    </row>
    <row r="6" spans="1:336" ht="15" hidden="1" customHeight="1" x14ac:dyDescent="0.25">
      <c r="D6" s="25" t="s">
        <v>162</v>
      </c>
      <c r="E6" s="92" t="s">
        <v>162</v>
      </c>
      <c r="F6" s="140" t="s">
        <v>162</v>
      </c>
      <c r="G6" s="25" t="s">
        <v>162</v>
      </c>
      <c r="H6" s="92" t="s">
        <v>162</v>
      </c>
      <c r="I6" s="140" t="s">
        <v>162</v>
      </c>
      <c r="J6" s="25" t="s">
        <v>162</v>
      </c>
      <c r="K6" s="92" t="s">
        <v>162</v>
      </c>
      <c r="L6" s="140" t="s">
        <v>162</v>
      </c>
      <c r="M6" s="139"/>
      <c r="N6" s="25" t="s">
        <v>162</v>
      </c>
      <c r="O6" s="92" t="s">
        <v>162</v>
      </c>
      <c r="P6" s="140" t="s">
        <v>162</v>
      </c>
      <c r="Q6" s="25" t="s">
        <v>162</v>
      </c>
      <c r="R6" s="92" t="s">
        <v>162</v>
      </c>
      <c r="S6" s="140" t="s">
        <v>162</v>
      </c>
      <c r="T6" s="25" t="s">
        <v>162</v>
      </c>
      <c r="U6" s="92" t="s">
        <v>162</v>
      </c>
      <c r="V6" s="140" t="s">
        <v>162</v>
      </c>
      <c r="W6" s="139"/>
      <c r="X6" s="25" t="s">
        <v>162</v>
      </c>
      <c r="Y6" s="92" t="s">
        <v>162</v>
      </c>
      <c r="Z6" s="140" t="s">
        <v>162</v>
      </c>
      <c r="AA6" s="25" t="s">
        <v>162</v>
      </c>
      <c r="AB6" s="92" t="s">
        <v>162</v>
      </c>
      <c r="AC6" s="140" t="s">
        <v>162</v>
      </c>
      <c r="AD6" s="25" t="s">
        <v>162</v>
      </c>
      <c r="AE6" s="92" t="s">
        <v>162</v>
      </c>
      <c r="AF6" s="140" t="s">
        <v>162</v>
      </c>
      <c r="AG6" s="139"/>
      <c r="AH6" s="25" t="s">
        <v>162</v>
      </c>
      <c r="AI6" s="92" t="s">
        <v>162</v>
      </c>
      <c r="AJ6" s="140" t="s">
        <v>162</v>
      </c>
      <c r="AK6" s="25" t="s">
        <v>162</v>
      </c>
      <c r="AL6" s="92" t="s">
        <v>162</v>
      </c>
      <c r="AM6" s="140" t="s">
        <v>162</v>
      </c>
      <c r="AN6" s="25" t="s">
        <v>162</v>
      </c>
      <c r="AO6" s="92" t="s">
        <v>162</v>
      </c>
      <c r="AP6" s="140" t="s">
        <v>162</v>
      </c>
      <c r="AQ6" s="139"/>
      <c r="AR6" s="25" t="s">
        <v>162</v>
      </c>
      <c r="AS6" s="92" t="s">
        <v>162</v>
      </c>
      <c r="AT6" s="140" t="s">
        <v>162</v>
      </c>
      <c r="AU6" s="25" t="s">
        <v>162</v>
      </c>
      <c r="AV6" s="92" t="s">
        <v>162</v>
      </c>
      <c r="AW6" s="140" t="s">
        <v>162</v>
      </c>
      <c r="AX6" s="25" t="s">
        <v>162</v>
      </c>
      <c r="AY6" s="92" t="s">
        <v>162</v>
      </c>
      <c r="AZ6" s="140" t="s">
        <v>162</v>
      </c>
      <c r="BA6" s="139"/>
      <c r="BB6" s="25" t="s">
        <v>162</v>
      </c>
      <c r="BC6" s="92" t="s">
        <v>162</v>
      </c>
      <c r="BD6" s="140" t="s">
        <v>162</v>
      </c>
      <c r="BE6" s="25" t="s">
        <v>162</v>
      </c>
      <c r="BF6" s="92" t="s">
        <v>162</v>
      </c>
      <c r="BG6" s="140" t="s">
        <v>162</v>
      </c>
      <c r="BH6" s="25" t="s">
        <v>162</v>
      </c>
      <c r="BI6" s="92" t="s">
        <v>162</v>
      </c>
      <c r="BJ6" s="140" t="s">
        <v>162</v>
      </c>
      <c r="BK6" s="139"/>
      <c r="BL6" s="25" t="s">
        <v>162</v>
      </c>
      <c r="BM6" s="92" t="s">
        <v>162</v>
      </c>
      <c r="BN6" s="140" t="s">
        <v>162</v>
      </c>
      <c r="BO6" s="25" t="s">
        <v>162</v>
      </c>
      <c r="BP6" s="92" t="s">
        <v>162</v>
      </c>
      <c r="BQ6" s="140" t="s">
        <v>162</v>
      </c>
      <c r="BR6" s="25" t="s">
        <v>162</v>
      </c>
      <c r="BS6" s="92" t="s">
        <v>162</v>
      </c>
      <c r="BT6" s="140" t="s">
        <v>162</v>
      </c>
      <c r="BU6" s="139"/>
      <c r="BV6" s="25" t="s">
        <v>162</v>
      </c>
      <c r="BW6" s="92" t="s">
        <v>162</v>
      </c>
      <c r="BX6" s="140" t="s">
        <v>162</v>
      </c>
      <c r="BY6" s="25" t="s">
        <v>162</v>
      </c>
      <c r="BZ6" s="92" t="s">
        <v>162</v>
      </c>
      <c r="CA6" s="140" t="s">
        <v>162</v>
      </c>
      <c r="CB6" s="25" t="s">
        <v>162</v>
      </c>
      <c r="CC6" s="92" t="s">
        <v>162</v>
      </c>
      <c r="CD6" s="140" t="s">
        <v>162</v>
      </c>
      <c r="CE6" s="139"/>
      <c r="CF6" s="25" t="s">
        <v>162</v>
      </c>
      <c r="CG6" s="92" t="s">
        <v>162</v>
      </c>
      <c r="CH6" s="140" t="s">
        <v>162</v>
      </c>
      <c r="CI6" s="25" t="s">
        <v>162</v>
      </c>
      <c r="CJ6" s="92" t="s">
        <v>162</v>
      </c>
      <c r="CK6" s="140" t="s">
        <v>162</v>
      </c>
      <c r="CL6" s="25" t="s">
        <v>162</v>
      </c>
      <c r="CM6" s="92" t="s">
        <v>162</v>
      </c>
      <c r="CN6" s="140" t="s">
        <v>162</v>
      </c>
      <c r="CO6" s="139"/>
      <c r="CP6" s="25" t="s">
        <v>162</v>
      </c>
      <c r="CQ6" s="92" t="s">
        <v>162</v>
      </c>
      <c r="CR6" s="140" t="s">
        <v>162</v>
      </c>
      <c r="CS6" s="25" t="s">
        <v>162</v>
      </c>
      <c r="CT6" s="92" t="s">
        <v>162</v>
      </c>
      <c r="CU6" s="140" t="s">
        <v>162</v>
      </c>
      <c r="CV6" s="25" t="s">
        <v>162</v>
      </c>
      <c r="CW6" s="92" t="s">
        <v>162</v>
      </c>
      <c r="CX6" s="140" t="s">
        <v>162</v>
      </c>
      <c r="CY6" s="139"/>
      <c r="CZ6" s="25" t="s">
        <v>162</v>
      </c>
      <c r="DA6" s="92" t="s">
        <v>162</v>
      </c>
      <c r="DB6" s="140" t="s">
        <v>162</v>
      </c>
      <c r="DC6" s="25" t="s">
        <v>162</v>
      </c>
      <c r="DD6" s="92" t="s">
        <v>162</v>
      </c>
      <c r="DE6" s="140" t="s">
        <v>162</v>
      </c>
      <c r="DF6" s="25" t="s">
        <v>162</v>
      </c>
      <c r="DG6" s="92" t="s">
        <v>162</v>
      </c>
      <c r="DH6" s="140" t="s">
        <v>162</v>
      </c>
      <c r="DI6" s="139"/>
      <c r="DJ6" s="25" t="s">
        <v>162</v>
      </c>
      <c r="DK6" s="92" t="s">
        <v>162</v>
      </c>
      <c r="DL6" s="140" t="s">
        <v>162</v>
      </c>
      <c r="DM6" s="25" t="s">
        <v>162</v>
      </c>
      <c r="DN6" s="92" t="s">
        <v>162</v>
      </c>
      <c r="DO6" s="140" t="s">
        <v>162</v>
      </c>
      <c r="DP6" s="25" t="s">
        <v>162</v>
      </c>
      <c r="DQ6" s="92" t="s">
        <v>162</v>
      </c>
      <c r="DR6" s="140" t="s">
        <v>162</v>
      </c>
      <c r="DS6" s="139"/>
      <c r="DT6" s="25" t="s">
        <v>162</v>
      </c>
      <c r="DU6" s="92" t="s">
        <v>162</v>
      </c>
      <c r="DV6" s="140" t="s">
        <v>162</v>
      </c>
      <c r="DW6" s="25" t="s">
        <v>162</v>
      </c>
      <c r="DX6" s="92" t="s">
        <v>162</v>
      </c>
      <c r="DY6" s="140" t="s">
        <v>162</v>
      </c>
      <c r="DZ6" s="25" t="s">
        <v>162</v>
      </c>
      <c r="EA6" s="92" t="s">
        <v>162</v>
      </c>
      <c r="EB6" s="140" t="s">
        <v>162</v>
      </c>
      <c r="EC6" s="139"/>
      <c r="ED6" s="25" t="s">
        <v>162</v>
      </c>
      <c r="EE6" s="92" t="s">
        <v>162</v>
      </c>
      <c r="EF6" s="140" t="s">
        <v>162</v>
      </c>
      <c r="EG6" s="25" t="s">
        <v>162</v>
      </c>
      <c r="EH6" s="92" t="s">
        <v>162</v>
      </c>
      <c r="EI6" s="140" t="s">
        <v>162</v>
      </c>
      <c r="EJ6" s="25" t="s">
        <v>162</v>
      </c>
      <c r="EK6" s="92" t="s">
        <v>162</v>
      </c>
      <c r="EL6" s="140" t="s">
        <v>162</v>
      </c>
      <c r="EM6" s="139"/>
      <c r="EN6" s="25" t="s">
        <v>162</v>
      </c>
      <c r="EO6" s="92" t="s">
        <v>162</v>
      </c>
      <c r="EP6" s="140" t="s">
        <v>162</v>
      </c>
      <c r="EQ6" s="25" t="s">
        <v>162</v>
      </c>
      <c r="ER6" s="92" t="s">
        <v>162</v>
      </c>
      <c r="ES6" s="140" t="s">
        <v>162</v>
      </c>
      <c r="ET6" s="25" t="s">
        <v>162</v>
      </c>
      <c r="EU6" s="92" t="s">
        <v>162</v>
      </c>
      <c r="EV6" s="140" t="s">
        <v>162</v>
      </c>
      <c r="EW6" s="139"/>
      <c r="EX6" s="25" t="s">
        <v>162</v>
      </c>
      <c r="EY6" s="92" t="s">
        <v>162</v>
      </c>
      <c r="EZ6" s="140" t="s">
        <v>162</v>
      </c>
      <c r="FA6" s="25" t="s">
        <v>162</v>
      </c>
      <c r="FB6" s="92" t="s">
        <v>162</v>
      </c>
      <c r="FC6" s="140" t="s">
        <v>162</v>
      </c>
      <c r="FD6" s="25" t="s">
        <v>162</v>
      </c>
      <c r="FE6" s="92" t="s">
        <v>162</v>
      </c>
      <c r="FF6" s="140" t="s">
        <v>162</v>
      </c>
      <c r="FG6" s="139"/>
      <c r="FH6" s="25" t="s">
        <v>162</v>
      </c>
      <c r="FI6" s="92" t="s">
        <v>162</v>
      </c>
      <c r="FJ6" s="140" t="s">
        <v>162</v>
      </c>
      <c r="FK6" s="25" t="s">
        <v>162</v>
      </c>
      <c r="FL6" s="92" t="s">
        <v>162</v>
      </c>
      <c r="FM6" s="140" t="s">
        <v>162</v>
      </c>
      <c r="FN6" s="25" t="s">
        <v>162</v>
      </c>
      <c r="FO6" s="92" t="s">
        <v>162</v>
      </c>
      <c r="FP6" s="140" t="s">
        <v>162</v>
      </c>
      <c r="FQ6" s="139"/>
      <c r="FR6" s="25" t="s">
        <v>162</v>
      </c>
      <c r="FS6" s="92" t="s">
        <v>162</v>
      </c>
      <c r="FT6" s="140" t="s">
        <v>162</v>
      </c>
      <c r="FU6" s="25" t="s">
        <v>162</v>
      </c>
      <c r="FV6" s="92" t="s">
        <v>162</v>
      </c>
      <c r="FW6" s="140" t="s">
        <v>162</v>
      </c>
      <c r="FX6" s="25" t="s">
        <v>162</v>
      </c>
      <c r="FY6" s="92" t="s">
        <v>162</v>
      </c>
      <c r="FZ6" s="140" t="s">
        <v>162</v>
      </c>
      <c r="GA6" s="139"/>
      <c r="GB6" s="25" t="s">
        <v>162</v>
      </c>
      <c r="GC6" s="92" t="s">
        <v>162</v>
      </c>
      <c r="GD6" s="140" t="s">
        <v>162</v>
      </c>
      <c r="GE6" s="25" t="s">
        <v>162</v>
      </c>
      <c r="GF6" s="92" t="s">
        <v>162</v>
      </c>
      <c r="GG6" s="140" t="s">
        <v>162</v>
      </c>
      <c r="GH6" s="25" t="s">
        <v>162</v>
      </c>
      <c r="GI6" s="92" t="s">
        <v>162</v>
      </c>
      <c r="GJ6" s="140" t="s">
        <v>162</v>
      </c>
      <c r="GK6" s="139"/>
      <c r="GL6" s="25" t="s">
        <v>162</v>
      </c>
      <c r="GM6" s="92" t="s">
        <v>162</v>
      </c>
      <c r="GN6" s="140" t="s">
        <v>162</v>
      </c>
      <c r="GO6" s="25" t="s">
        <v>162</v>
      </c>
      <c r="GP6" s="92" t="s">
        <v>162</v>
      </c>
      <c r="GQ6" s="140" t="s">
        <v>162</v>
      </c>
      <c r="GR6" s="25" t="s">
        <v>162</v>
      </c>
      <c r="GS6" s="92" t="s">
        <v>162</v>
      </c>
      <c r="GT6" s="140" t="s">
        <v>162</v>
      </c>
      <c r="GU6" s="139"/>
      <c r="GV6" s="25" t="s">
        <v>162</v>
      </c>
      <c r="GW6" s="92" t="s">
        <v>162</v>
      </c>
      <c r="GX6" s="140" t="s">
        <v>162</v>
      </c>
      <c r="GY6" s="25" t="s">
        <v>162</v>
      </c>
      <c r="GZ6" s="92" t="s">
        <v>162</v>
      </c>
      <c r="HA6" s="140" t="s">
        <v>162</v>
      </c>
      <c r="HB6" s="25" t="s">
        <v>162</v>
      </c>
      <c r="HC6" s="92" t="s">
        <v>162</v>
      </c>
      <c r="HD6" s="140" t="s">
        <v>162</v>
      </c>
      <c r="HE6" s="139"/>
      <c r="HF6" s="25" t="s">
        <v>162</v>
      </c>
      <c r="HG6" s="92" t="s">
        <v>162</v>
      </c>
      <c r="HH6" s="140" t="s">
        <v>162</v>
      </c>
      <c r="HI6" s="25" t="s">
        <v>162</v>
      </c>
      <c r="HJ6" s="92" t="s">
        <v>162</v>
      </c>
      <c r="HK6" s="140" t="s">
        <v>162</v>
      </c>
      <c r="HL6" s="25" t="s">
        <v>162</v>
      </c>
      <c r="HM6" s="92" t="s">
        <v>162</v>
      </c>
      <c r="HN6" s="140" t="s">
        <v>162</v>
      </c>
      <c r="HO6" s="139"/>
      <c r="HP6" s="25" t="s">
        <v>162</v>
      </c>
      <c r="HQ6" s="92" t="s">
        <v>162</v>
      </c>
      <c r="HR6" s="140" t="s">
        <v>162</v>
      </c>
      <c r="HS6" s="25" t="s">
        <v>162</v>
      </c>
      <c r="HT6" s="92" t="s">
        <v>162</v>
      </c>
      <c r="HU6" s="140" t="s">
        <v>162</v>
      </c>
      <c r="HV6" s="25" t="s">
        <v>162</v>
      </c>
      <c r="HW6" s="92" t="s">
        <v>162</v>
      </c>
      <c r="HX6" s="140" t="s">
        <v>162</v>
      </c>
      <c r="HY6" s="139"/>
      <c r="HZ6" s="25" t="s">
        <v>162</v>
      </c>
      <c r="IA6" s="92" t="s">
        <v>162</v>
      </c>
      <c r="IB6" s="140" t="s">
        <v>162</v>
      </c>
      <c r="IC6" s="25" t="s">
        <v>162</v>
      </c>
      <c r="ID6" s="92" t="s">
        <v>162</v>
      </c>
      <c r="IE6" s="140" t="s">
        <v>162</v>
      </c>
      <c r="IF6" s="25" t="s">
        <v>162</v>
      </c>
      <c r="IG6" s="92" t="s">
        <v>162</v>
      </c>
      <c r="IH6" s="140" t="s">
        <v>162</v>
      </c>
      <c r="II6" s="139"/>
      <c r="IJ6" s="25" t="s">
        <v>162</v>
      </c>
      <c r="IK6" s="92" t="s">
        <v>162</v>
      </c>
      <c r="IL6" s="140" t="s">
        <v>162</v>
      </c>
      <c r="IM6" s="25" t="s">
        <v>162</v>
      </c>
      <c r="IN6" s="92" t="s">
        <v>162</v>
      </c>
      <c r="IO6" s="140" t="s">
        <v>162</v>
      </c>
      <c r="IP6" s="25" t="s">
        <v>162</v>
      </c>
      <c r="IQ6" s="92" t="s">
        <v>162</v>
      </c>
      <c r="IR6" s="140" t="s">
        <v>162</v>
      </c>
      <c r="IS6" s="139"/>
      <c r="IT6" s="25" t="s">
        <v>162</v>
      </c>
      <c r="IU6" s="92" t="s">
        <v>162</v>
      </c>
      <c r="IV6" s="140" t="s">
        <v>162</v>
      </c>
      <c r="IW6" s="25" t="s">
        <v>162</v>
      </c>
      <c r="IX6" s="92" t="s">
        <v>162</v>
      </c>
      <c r="IY6" s="140" t="s">
        <v>162</v>
      </c>
      <c r="IZ6" s="25" t="s">
        <v>162</v>
      </c>
      <c r="JA6" s="92" t="s">
        <v>162</v>
      </c>
      <c r="JB6" s="140" t="s">
        <v>162</v>
      </c>
      <c r="JC6" s="139"/>
      <c r="JD6" s="25" t="s">
        <v>162</v>
      </c>
      <c r="JE6" s="92" t="s">
        <v>162</v>
      </c>
      <c r="JF6" s="140" t="s">
        <v>162</v>
      </c>
      <c r="JG6" s="25" t="s">
        <v>162</v>
      </c>
      <c r="JH6" s="92" t="s">
        <v>162</v>
      </c>
      <c r="JI6" s="140" t="s">
        <v>162</v>
      </c>
      <c r="JJ6" s="25" t="s">
        <v>162</v>
      </c>
      <c r="JK6" s="92" t="s">
        <v>162</v>
      </c>
      <c r="JL6" s="140" t="s">
        <v>162</v>
      </c>
      <c r="JM6" s="139"/>
      <c r="JN6" s="25" t="s">
        <v>162</v>
      </c>
      <c r="JO6" s="92" t="s">
        <v>162</v>
      </c>
      <c r="JP6" s="140" t="s">
        <v>162</v>
      </c>
      <c r="JQ6" s="25" t="s">
        <v>162</v>
      </c>
      <c r="JR6" s="92" t="s">
        <v>162</v>
      </c>
      <c r="JS6" s="140" t="s">
        <v>162</v>
      </c>
      <c r="JT6" s="25" t="s">
        <v>162</v>
      </c>
      <c r="JU6" s="92" t="s">
        <v>162</v>
      </c>
      <c r="JV6" s="140" t="s">
        <v>162</v>
      </c>
      <c r="JW6" s="139"/>
      <c r="JX6" s="25" t="s">
        <v>162</v>
      </c>
      <c r="JY6" s="92" t="s">
        <v>162</v>
      </c>
      <c r="JZ6" s="140" t="s">
        <v>162</v>
      </c>
      <c r="KA6" s="25" t="s">
        <v>162</v>
      </c>
      <c r="KB6" s="92" t="s">
        <v>162</v>
      </c>
      <c r="KC6" s="140" t="s">
        <v>162</v>
      </c>
      <c r="KD6" s="25" t="s">
        <v>162</v>
      </c>
      <c r="KE6" s="92" t="s">
        <v>162</v>
      </c>
      <c r="KF6" s="140" t="s">
        <v>162</v>
      </c>
      <c r="KG6" s="139"/>
      <c r="KH6" s="25" t="s">
        <v>162</v>
      </c>
      <c r="KI6" s="92" t="s">
        <v>162</v>
      </c>
      <c r="KJ6" s="140" t="s">
        <v>162</v>
      </c>
      <c r="KK6" s="25" t="s">
        <v>162</v>
      </c>
      <c r="KL6" s="92" t="s">
        <v>162</v>
      </c>
      <c r="KM6" s="140" t="s">
        <v>162</v>
      </c>
      <c r="KN6" s="25" t="s">
        <v>162</v>
      </c>
      <c r="KO6" s="92" t="s">
        <v>162</v>
      </c>
      <c r="KP6" s="140" t="s">
        <v>162</v>
      </c>
      <c r="KQ6" s="139"/>
      <c r="KR6" s="25" t="s">
        <v>162</v>
      </c>
      <c r="KS6" s="92" t="s">
        <v>162</v>
      </c>
      <c r="KT6" s="140" t="s">
        <v>162</v>
      </c>
      <c r="KU6" s="25" t="s">
        <v>162</v>
      </c>
      <c r="KV6" s="92" t="s">
        <v>162</v>
      </c>
      <c r="KW6" s="140" t="s">
        <v>162</v>
      </c>
      <c r="KX6" s="25" t="s">
        <v>162</v>
      </c>
      <c r="KY6" s="92" t="s">
        <v>162</v>
      </c>
      <c r="KZ6" s="140" t="s">
        <v>162</v>
      </c>
      <c r="LA6" s="139"/>
      <c r="LB6" s="25" t="s">
        <v>162</v>
      </c>
      <c r="LC6" s="92" t="s">
        <v>162</v>
      </c>
      <c r="LD6" s="140" t="s">
        <v>162</v>
      </c>
      <c r="LE6" s="25" t="s">
        <v>162</v>
      </c>
      <c r="LF6" s="92" t="s">
        <v>162</v>
      </c>
      <c r="LG6" s="140" t="s">
        <v>162</v>
      </c>
      <c r="LH6" s="25" t="s">
        <v>162</v>
      </c>
      <c r="LI6" s="92" t="s">
        <v>162</v>
      </c>
      <c r="LJ6" s="140" t="s">
        <v>162</v>
      </c>
      <c r="LK6" s="139"/>
      <c r="LL6" s="25" t="s">
        <v>162</v>
      </c>
      <c r="LM6" s="92" t="s">
        <v>162</v>
      </c>
      <c r="LN6" s="140" t="s">
        <v>162</v>
      </c>
      <c r="LO6" s="25" t="s">
        <v>162</v>
      </c>
      <c r="LP6" s="92" t="s">
        <v>162</v>
      </c>
      <c r="LQ6" s="140" t="s">
        <v>162</v>
      </c>
      <c r="LR6" s="25" t="s">
        <v>162</v>
      </c>
      <c r="LS6" s="92" t="s">
        <v>162</v>
      </c>
      <c r="LT6" s="140" t="s">
        <v>162</v>
      </c>
      <c r="LU6" s="139"/>
    </row>
    <row r="7" spans="1:336" x14ac:dyDescent="0.25">
      <c r="A7" s="55" t="s">
        <v>2</v>
      </c>
      <c r="D7" s="25"/>
      <c r="F7" s="140"/>
      <c r="G7" s="25"/>
      <c r="I7" s="140"/>
      <c r="J7" s="25"/>
      <c r="L7" s="140"/>
      <c r="M7" s="139">
        <f>D7+G7+J7</f>
        <v>0</v>
      </c>
      <c r="N7" s="25"/>
      <c r="P7" s="140"/>
      <c r="Q7" s="25"/>
      <c r="S7" s="140"/>
      <c r="T7" s="25"/>
      <c r="V7" s="140"/>
      <c r="W7" s="139">
        <f>N7+Q7+T7</f>
        <v>0</v>
      </c>
      <c r="X7" s="25"/>
      <c r="Z7" s="140"/>
      <c r="AA7" s="25"/>
      <c r="AC7" s="140"/>
      <c r="AD7" s="25"/>
      <c r="AF7" s="140"/>
      <c r="AG7" s="139">
        <f>X7+AA7+AD7</f>
        <v>0</v>
      </c>
      <c r="AH7" s="25"/>
      <c r="AJ7" s="140"/>
      <c r="AK7" s="25"/>
      <c r="AM7" s="140"/>
      <c r="AN7" s="25"/>
      <c r="AP7" s="140"/>
      <c r="AQ7" s="139">
        <f>AH7+AK7+AN7</f>
        <v>0</v>
      </c>
      <c r="AR7" s="25"/>
      <c r="AT7" s="140"/>
      <c r="AU7" s="25"/>
      <c r="AW7" s="140"/>
      <c r="AX7" s="25"/>
      <c r="AZ7" s="140"/>
      <c r="BA7" s="139">
        <f>AR7+AU7+AX7</f>
        <v>0</v>
      </c>
      <c r="BB7" s="25"/>
      <c r="BD7" s="140"/>
      <c r="BE7" s="25"/>
      <c r="BG7" s="140"/>
      <c r="BH7" s="25"/>
      <c r="BJ7" s="140"/>
      <c r="BK7" s="139">
        <f>BB7+BE7+BH7</f>
        <v>0</v>
      </c>
      <c r="BL7" s="25"/>
      <c r="BN7" s="140"/>
      <c r="BO7" s="25"/>
      <c r="BQ7" s="140"/>
      <c r="BR7" s="25"/>
      <c r="BT7" s="140"/>
      <c r="BU7" s="139">
        <f>BL7+BO7+BR7</f>
        <v>0</v>
      </c>
      <c r="BV7" s="25"/>
      <c r="BX7" s="140"/>
      <c r="BY7" s="25"/>
      <c r="CA7" s="140"/>
      <c r="CB7" s="25"/>
      <c r="CD7" s="140"/>
      <c r="CE7" s="139">
        <f>BV7+BY7+CB7</f>
        <v>0</v>
      </c>
      <c r="CF7" s="25"/>
      <c r="CH7" s="140"/>
      <c r="CI7" s="25"/>
      <c r="CK7" s="140"/>
      <c r="CL7" s="25"/>
      <c r="CN7" s="140"/>
      <c r="CO7" s="139">
        <f>CF7+CI7+CL7</f>
        <v>0</v>
      </c>
      <c r="CP7" s="25"/>
      <c r="CR7" s="140"/>
      <c r="CS7" s="25"/>
      <c r="CU7" s="140"/>
      <c r="CV7" s="25"/>
      <c r="CX7" s="140"/>
      <c r="CY7" s="139">
        <f>CP7+CS7+CV7</f>
        <v>0</v>
      </c>
      <c r="CZ7" s="25"/>
      <c r="DB7" s="140"/>
      <c r="DC7" s="25"/>
      <c r="DE7" s="140"/>
      <c r="DF7" s="25"/>
      <c r="DH7" s="140"/>
      <c r="DI7" s="139">
        <f>CZ7+DC7+DF7</f>
        <v>0</v>
      </c>
      <c r="DJ7" s="25"/>
      <c r="DL7" s="140"/>
      <c r="DM7" s="25"/>
      <c r="DO7" s="140"/>
      <c r="DP7" s="25"/>
      <c r="DR7" s="140"/>
      <c r="DS7" s="139">
        <f>DJ7+DM7+DP7</f>
        <v>0</v>
      </c>
      <c r="DT7" s="25"/>
      <c r="DV7" s="140"/>
      <c r="DW7" s="25"/>
      <c r="DY7" s="140"/>
      <c r="DZ7" s="25"/>
      <c r="EB7" s="140"/>
      <c r="EC7" s="139">
        <f>DT7+DW7+DZ7</f>
        <v>0</v>
      </c>
      <c r="ED7" s="25"/>
      <c r="EF7" s="140"/>
      <c r="EG7" s="25"/>
      <c r="EI7" s="140"/>
      <c r="EJ7" s="25"/>
      <c r="EL7" s="140"/>
      <c r="EM7" s="139">
        <f>ED7+EG7+EJ7</f>
        <v>0</v>
      </c>
      <c r="EN7" s="25"/>
      <c r="EP7" s="140"/>
      <c r="EQ7" s="25"/>
      <c r="ES7" s="140"/>
      <c r="ET7" s="25"/>
      <c r="EV7" s="140"/>
      <c r="EW7" s="139">
        <f>EN7+EQ7+ET7</f>
        <v>0</v>
      </c>
      <c r="EX7" s="25"/>
      <c r="EZ7" s="140"/>
      <c r="FA7" s="25"/>
      <c r="FC7" s="140"/>
      <c r="FD7" s="25"/>
      <c r="FF7" s="140"/>
      <c r="FG7" s="139">
        <f>EX7+FA7+FD7</f>
        <v>0</v>
      </c>
      <c r="FH7" s="25"/>
      <c r="FJ7" s="140"/>
      <c r="FK7" s="25"/>
      <c r="FM7" s="140"/>
      <c r="FN7" s="25"/>
      <c r="FP7" s="140"/>
      <c r="FQ7" s="139">
        <f>FH7+FK7+FN7</f>
        <v>0</v>
      </c>
      <c r="FR7" s="25"/>
      <c r="FT7" s="140"/>
      <c r="FU7" s="25"/>
      <c r="FW7" s="140"/>
      <c r="FX7" s="25"/>
      <c r="FZ7" s="140"/>
      <c r="GA7" s="139">
        <f>FR7+FU7+FX7</f>
        <v>0</v>
      </c>
      <c r="GB7" s="25"/>
      <c r="GD7" s="140"/>
      <c r="GE7" s="25"/>
      <c r="GG7" s="140"/>
      <c r="GH7" s="25"/>
      <c r="GJ7" s="140"/>
      <c r="GK7" s="139">
        <f>GB7+GE7+GH7</f>
        <v>0</v>
      </c>
      <c r="GL7" s="25"/>
      <c r="GN7" s="140"/>
      <c r="GO7" s="25"/>
      <c r="GQ7" s="140"/>
      <c r="GR7" s="25"/>
      <c r="GT7" s="140"/>
      <c r="GU7" s="139">
        <f>GL7+GO7+GR7</f>
        <v>0</v>
      </c>
      <c r="GV7" s="25"/>
      <c r="GX7" s="140"/>
      <c r="GY7" s="25"/>
      <c r="HA7" s="140"/>
      <c r="HB7" s="25"/>
      <c r="HD7" s="140"/>
      <c r="HE7" s="139">
        <f>GV7+GY7+HB7</f>
        <v>0</v>
      </c>
      <c r="HF7" s="25"/>
      <c r="HH7" s="140"/>
      <c r="HI7" s="25"/>
      <c r="HK7" s="140"/>
      <c r="HL7" s="25"/>
      <c r="HN7" s="140"/>
      <c r="HO7" s="139">
        <f>HF7+HI7+HL7</f>
        <v>0</v>
      </c>
      <c r="HP7" s="25"/>
      <c r="HR7" s="140"/>
      <c r="HS7" s="25"/>
      <c r="HU7" s="140"/>
      <c r="HV7" s="25"/>
      <c r="HX7" s="140"/>
      <c r="HY7" s="139">
        <f>HP7+HS7+HV7</f>
        <v>0</v>
      </c>
      <c r="HZ7" s="25"/>
      <c r="IB7" s="140"/>
      <c r="IC7" s="25"/>
      <c r="IE7" s="140"/>
      <c r="IF7" s="25"/>
      <c r="IH7" s="140"/>
      <c r="II7" s="139">
        <f>HZ7+IC7+IF7</f>
        <v>0</v>
      </c>
      <c r="IJ7" s="25"/>
      <c r="IL7" s="140"/>
      <c r="IM7" s="25"/>
      <c r="IO7" s="140"/>
      <c r="IP7" s="25"/>
      <c r="IR7" s="140"/>
      <c r="IS7" s="139">
        <f>IJ7+IM7+IP7</f>
        <v>0</v>
      </c>
      <c r="IT7" s="25"/>
      <c r="IV7" s="140"/>
      <c r="IW7" s="25"/>
      <c r="IY7" s="140"/>
      <c r="IZ7" s="25"/>
      <c r="JB7" s="140"/>
      <c r="JC7" s="139">
        <f>IT7+IW7+IZ7</f>
        <v>0</v>
      </c>
      <c r="JD7" s="25"/>
      <c r="JF7" s="140"/>
      <c r="JG7" s="25"/>
      <c r="JI7" s="140"/>
      <c r="JJ7" s="25"/>
      <c r="JL7" s="140"/>
      <c r="JM7" s="139">
        <f>JD7+JG7+JJ7</f>
        <v>0</v>
      </c>
      <c r="JN7" s="25"/>
      <c r="JP7" s="140"/>
      <c r="JQ7" s="25"/>
      <c r="JS7" s="140"/>
      <c r="JT7" s="25"/>
      <c r="JV7" s="140"/>
      <c r="JW7" s="139">
        <f>JN7+JQ7+JT7</f>
        <v>0</v>
      </c>
      <c r="JX7" s="25"/>
      <c r="JZ7" s="140"/>
      <c r="KA7" s="25"/>
      <c r="KC7" s="140"/>
      <c r="KD7" s="25"/>
      <c r="KF7" s="140"/>
      <c r="KG7" s="139">
        <f>JX7+KA7+KD7</f>
        <v>0</v>
      </c>
      <c r="KH7" s="25"/>
      <c r="KJ7" s="140"/>
      <c r="KK7" s="25"/>
      <c r="KM7" s="140"/>
      <c r="KN7" s="25"/>
      <c r="KP7" s="140"/>
      <c r="KQ7" s="139">
        <f>KH7+KK7+KN7</f>
        <v>0</v>
      </c>
      <c r="KR7" s="25"/>
      <c r="KT7" s="140"/>
      <c r="KU7" s="25"/>
      <c r="KW7" s="140"/>
      <c r="KX7" s="25"/>
      <c r="KZ7" s="140"/>
      <c r="LA7" s="139">
        <f>KR7+KU7+KX7</f>
        <v>0</v>
      </c>
      <c r="LB7" s="25"/>
      <c r="LD7" s="140"/>
      <c r="LE7" s="25"/>
      <c r="LG7" s="140"/>
      <c r="LH7" s="25"/>
      <c r="LJ7" s="140"/>
      <c r="LK7" s="139">
        <f>LB7+LE7+LH7</f>
        <v>0</v>
      </c>
      <c r="LL7" s="25"/>
      <c r="LN7" s="140"/>
      <c r="LO7" s="25"/>
      <c r="LQ7" s="140"/>
      <c r="LR7" s="25"/>
      <c r="LT7" s="140"/>
      <c r="LU7" s="139">
        <f>LL7+LO7+LR7</f>
        <v>0</v>
      </c>
      <c r="LW7" s="341"/>
    </row>
    <row r="8" spans="1:336" x14ac:dyDescent="0.25">
      <c r="A8" s="55" t="s">
        <v>3</v>
      </c>
      <c r="B8" s="102">
        <v>60000</v>
      </c>
      <c r="C8" s="102">
        <v>98000</v>
      </c>
      <c r="D8" s="25"/>
      <c r="E8" s="92">
        <f>D8*B8</f>
        <v>0</v>
      </c>
      <c r="F8" s="140">
        <f>D8*C8</f>
        <v>0</v>
      </c>
      <c r="G8" s="25"/>
      <c r="H8" s="92">
        <f>G8*B8</f>
        <v>0</v>
      </c>
      <c r="I8" s="140">
        <f>G8*C8</f>
        <v>0</v>
      </c>
      <c r="J8" s="25"/>
      <c r="K8" s="92">
        <f>J8*B8</f>
        <v>0</v>
      </c>
      <c r="L8" s="140">
        <f>J8*C8</f>
        <v>0</v>
      </c>
      <c r="M8" s="139">
        <f t="shared" ref="M8:M80" si="0">D8+G8+J8</f>
        <v>0</v>
      </c>
      <c r="N8" s="25"/>
      <c r="O8" s="92">
        <f t="shared" ref="O8:O45" si="1">N8*B8</f>
        <v>0</v>
      </c>
      <c r="P8" s="140">
        <f t="shared" ref="P8:P45" si="2">N8*C8</f>
        <v>0</v>
      </c>
      <c r="Q8" s="25"/>
      <c r="R8" s="92">
        <f t="shared" ref="R8:R45" si="3">Q8*B8</f>
        <v>0</v>
      </c>
      <c r="S8" s="140">
        <f t="shared" ref="S8:S45" si="4">Q8*C8</f>
        <v>0</v>
      </c>
      <c r="T8" s="25"/>
      <c r="U8" s="92">
        <f t="shared" ref="U8:U45" si="5">T8*C8</f>
        <v>0</v>
      </c>
      <c r="V8" s="140">
        <f t="shared" ref="V8:V45" si="6">T8*C8</f>
        <v>0</v>
      </c>
      <c r="W8" s="139">
        <f t="shared" ref="W8:W80" si="7">N8+Q8+T8</f>
        <v>0</v>
      </c>
      <c r="X8" s="25"/>
      <c r="Y8" s="92">
        <f>X8*B8</f>
        <v>0</v>
      </c>
      <c r="Z8" s="140">
        <f>X8*C8</f>
        <v>0</v>
      </c>
      <c r="AA8" s="25"/>
      <c r="AB8" s="92">
        <f>AA8*B8</f>
        <v>0</v>
      </c>
      <c r="AC8" s="140">
        <f>AA8*C8</f>
        <v>0</v>
      </c>
      <c r="AD8" s="25"/>
      <c r="AE8" s="92">
        <f>AD8*B8</f>
        <v>0</v>
      </c>
      <c r="AF8" s="140">
        <f>AD8*C8</f>
        <v>0</v>
      </c>
      <c r="AG8" s="139">
        <f t="shared" ref="AG8:AG80" si="8">X8+AA8+AD8</f>
        <v>0</v>
      </c>
      <c r="AH8" s="25"/>
      <c r="AI8" s="92">
        <f>AH8*B8</f>
        <v>0</v>
      </c>
      <c r="AJ8" s="140">
        <f>AH8*C8</f>
        <v>0</v>
      </c>
      <c r="AK8" s="25"/>
      <c r="AL8" s="92">
        <f>AK8*B8</f>
        <v>0</v>
      </c>
      <c r="AM8" s="140">
        <f>AK8*C8</f>
        <v>0</v>
      </c>
      <c r="AN8" s="25"/>
      <c r="AO8" s="92">
        <f>AN8*B8</f>
        <v>0</v>
      </c>
      <c r="AP8" s="140">
        <f>AN8*C8</f>
        <v>0</v>
      </c>
      <c r="AQ8" s="139">
        <f t="shared" ref="AQ8:AQ80" si="9">AH8+AK8+AN8</f>
        <v>0</v>
      </c>
      <c r="AR8" s="25"/>
      <c r="AS8" s="92">
        <f>AR8*B8</f>
        <v>0</v>
      </c>
      <c r="AT8" s="140">
        <f>AR8*C8</f>
        <v>0</v>
      </c>
      <c r="AU8" s="25"/>
      <c r="AV8" s="92">
        <f>AU8*B8</f>
        <v>0</v>
      </c>
      <c r="AW8" s="140">
        <f>AU8*C8</f>
        <v>0</v>
      </c>
      <c r="AX8" s="25"/>
      <c r="AY8" s="92">
        <f>AX8*B8</f>
        <v>0</v>
      </c>
      <c r="AZ8" s="140">
        <f>AX8*W8</f>
        <v>0</v>
      </c>
      <c r="BA8" s="139">
        <f t="shared" ref="BA8:BA71" si="10">AR8+AU8+AX8</f>
        <v>0</v>
      </c>
      <c r="BB8" s="25"/>
      <c r="BC8" s="92">
        <f>BB8*AF8</f>
        <v>0</v>
      </c>
      <c r="BD8" s="140">
        <f>BB8*C8</f>
        <v>0</v>
      </c>
      <c r="BE8" s="25"/>
      <c r="BF8" s="92">
        <f>BE8*B8</f>
        <v>0</v>
      </c>
      <c r="BG8" s="140">
        <f>BE8*C8</f>
        <v>0</v>
      </c>
      <c r="BH8" s="25"/>
      <c r="BI8" s="92">
        <f>BH8*B8</f>
        <v>0</v>
      </c>
      <c r="BJ8" s="140">
        <f>BH8*C8</f>
        <v>0</v>
      </c>
      <c r="BK8" s="139">
        <f t="shared" ref="BK8:BK71" si="11">BB8+BE8+BH8</f>
        <v>0</v>
      </c>
      <c r="BL8" s="25"/>
      <c r="BM8" s="92">
        <f>BL8*B8</f>
        <v>0</v>
      </c>
      <c r="BN8" s="140">
        <f>BL8*C8</f>
        <v>0</v>
      </c>
      <c r="BO8" s="25"/>
      <c r="BP8" s="92">
        <f>BO8*B8</f>
        <v>0</v>
      </c>
      <c r="BQ8" s="140">
        <f>BO8*C8</f>
        <v>0</v>
      </c>
      <c r="BR8" s="25"/>
      <c r="BS8" s="92">
        <f>BR8*B8</f>
        <v>0</v>
      </c>
      <c r="BT8" s="140">
        <f>BR8*C8</f>
        <v>0</v>
      </c>
      <c r="BU8" s="139">
        <f t="shared" ref="BU8:BU71" si="12">BL8+BO8+BR8</f>
        <v>0</v>
      </c>
      <c r="BV8" s="25"/>
      <c r="BW8" s="92">
        <f>BV8*B8</f>
        <v>0</v>
      </c>
      <c r="BX8" s="140">
        <f>BV8*C8</f>
        <v>0</v>
      </c>
      <c r="BY8" s="25">
        <f>30</f>
        <v>30</v>
      </c>
      <c r="BZ8" s="92">
        <f>BY8*B8</f>
        <v>1800000</v>
      </c>
      <c r="CA8" s="140">
        <f>BY8*C8</f>
        <v>2940000</v>
      </c>
      <c r="CB8" s="25"/>
      <c r="CC8" s="92">
        <f>CB8*B8</f>
        <v>0</v>
      </c>
      <c r="CD8" s="140">
        <f>CB8*C8</f>
        <v>0</v>
      </c>
      <c r="CE8" s="139">
        <f t="shared" ref="CE8:CE80" si="13">BV8+BY8+CB8</f>
        <v>30</v>
      </c>
      <c r="CF8" s="25"/>
      <c r="CG8" s="92">
        <f>CF8*B8</f>
        <v>0</v>
      </c>
      <c r="CH8" s="140">
        <f>CF8*C8</f>
        <v>0</v>
      </c>
      <c r="CI8" s="25"/>
      <c r="CJ8" s="92">
        <f>CI8*B8</f>
        <v>0</v>
      </c>
      <c r="CK8" s="140">
        <f>CI8*C8</f>
        <v>0</v>
      </c>
      <c r="CL8" s="25"/>
      <c r="CM8" s="92">
        <f>CL8*B8</f>
        <v>0</v>
      </c>
      <c r="CN8" s="140">
        <f>CL8*C8</f>
        <v>0</v>
      </c>
      <c r="CO8" s="139">
        <f t="shared" ref="CO8:CO80" si="14">CF8+CI8+CL8</f>
        <v>0</v>
      </c>
      <c r="CP8" s="25"/>
      <c r="CQ8" s="92">
        <f>CP8*B8</f>
        <v>0</v>
      </c>
      <c r="CR8" s="140">
        <f>CP8*C8</f>
        <v>0</v>
      </c>
      <c r="CS8" s="25"/>
      <c r="CT8" s="92">
        <f>CS8*B8</f>
        <v>0</v>
      </c>
      <c r="CU8" s="140">
        <f>CS8*C8</f>
        <v>0</v>
      </c>
      <c r="CV8" s="25"/>
      <c r="CW8" s="92">
        <f>CV8*B8</f>
        <v>0</v>
      </c>
      <c r="CX8" s="140">
        <f>CV8*C8</f>
        <v>0</v>
      </c>
      <c r="CY8" s="139">
        <f t="shared" ref="CY8:CY80" si="15">CP8+CS8+CV8</f>
        <v>0</v>
      </c>
      <c r="CZ8" s="25"/>
      <c r="DA8" s="92">
        <f>CZ8*B8</f>
        <v>0</v>
      </c>
      <c r="DB8" s="140">
        <f>CZ8*C8</f>
        <v>0</v>
      </c>
      <c r="DC8" s="25"/>
      <c r="DD8" s="92">
        <f>DC8*B8</f>
        <v>0</v>
      </c>
      <c r="DE8" s="140">
        <f>DC8*C8</f>
        <v>0</v>
      </c>
      <c r="DF8" s="25"/>
      <c r="DG8" s="92">
        <f>DF8*B8</f>
        <v>0</v>
      </c>
      <c r="DH8" s="140">
        <f>DF8*C8</f>
        <v>0</v>
      </c>
      <c r="DI8" s="139">
        <f t="shared" ref="DI8:DI80" si="16">CZ8+DC8+DF8</f>
        <v>0</v>
      </c>
      <c r="DJ8" s="25"/>
      <c r="DK8" s="92">
        <f>DJ8*B8</f>
        <v>0</v>
      </c>
      <c r="DL8" s="140">
        <f>DJ8*C8</f>
        <v>0</v>
      </c>
      <c r="DM8" s="25"/>
      <c r="DN8" s="92">
        <f>DM8*B8</f>
        <v>0</v>
      </c>
      <c r="DO8" s="140">
        <f>DM8*C8</f>
        <v>0</v>
      </c>
      <c r="DP8" s="25"/>
      <c r="DQ8" s="92">
        <f>DP8*L8</f>
        <v>0</v>
      </c>
      <c r="DR8" s="140">
        <f>DP8*M8</f>
        <v>0</v>
      </c>
      <c r="DS8" s="139">
        <f t="shared" ref="DS8:DS80" si="17">DJ8+DM8+DP8</f>
        <v>0</v>
      </c>
      <c r="DT8" s="25"/>
      <c r="DU8" s="92">
        <f>DT8*B8</f>
        <v>0</v>
      </c>
      <c r="DV8" s="140">
        <f>DT8*C8</f>
        <v>0</v>
      </c>
      <c r="DW8" s="25"/>
      <c r="DX8" s="92">
        <f>DW8*B8</f>
        <v>0</v>
      </c>
      <c r="DY8" s="140">
        <f>DW8*C8</f>
        <v>0</v>
      </c>
      <c r="DZ8" s="25"/>
      <c r="EA8" s="92">
        <f>DZ8*B8</f>
        <v>0</v>
      </c>
      <c r="EB8" s="140">
        <f>DZ8*C8</f>
        <v>0</v>
      </c>
      <c r="EC8" s="139">
        <f t="shared" ref="EC8:EC80" si="18">DT8+DW8+DZ8</f>
        <v>0</v>
      </c>
      <c r="ED8" s="25"/>
      <c r="EE8" s="92">
        <f>ED8*B8</f>
        <v>0</v>
      </c>
      <c r="EF8" s="140">
        <f>ED8*C8</f>
        <v>0</v>
      </c>
      <c r="EG8" s="25"/>
      <c r="EH8" s="92">
        <f>EG8*B8</f>
        <v>0</v>
      </c>
      <c r="EI8" s="140">
        <f>EG8*C8</f>
        <v>0</v>
      </c>
      <c r="EJ8" s="25"/>
      <c r="EK8" s="92">
        <f>EJ8*AF8</f>
        <v>0</v>
      </c>
      <c r="EL8" s="140">
        <f>EJ8*AG8</f>
        <v>0</v>
      </c>
      <c r="EM8" s="139">
        <f t="shared" ref="EM8:EM80" si="19">ED8+EG8+EJ8</f>
        <v>0</v>
      </c>
      <c r="EN8" s="25"/>
      <c r="EO8" s="92">
        <f>EN8*B8</f>
        <v>0</v>
      </c>
      <c r="EP8" s="140">
        <f>EN8*C8</f>
        <v>0</v>
      </c>
      <c r="EQ8" s="25"/>
      <c r="ER8" s="92">
        <f>EQ8*B8</f>
        <v>0</v>
      </c>
      <c r="ES8" s="140">
        <f>EQ8*C8</f>
        <v>0</v>
      </c>
      <c r="ET8" s="25"/>
      <c r="EU8" s="92">
        <f>ET8*B8</f>
        <v>0</v>
      </c>
      <c r="EV8" s="140">
        <f>ET8*C8</f>
        <v>0</v>
      </c>
      <c r="EW8" s="139">
        <f t="shared" ref="EW8:EW71" si="20">EN8+EQ8+ET8</f>
        <v>0</v>
      </c>
      <c r="EX8" s="25"/>
      <c r="EY8" s="92">
        <f>EX8*L8</f>
        <v>0</v>
      </c>
      <c r="EZ8" s="140">
        <f>EX8*M8</f>
        <v>0</v>
      </c>
      <c r="FA8" s="25"/>
      <c r="FB8" s="92">
        <f>FA8*B8</f>
        <v>0</v>
      </c>
      <c r="FC8" s="140">
        <f>FA8*C8</f>
        <v>0</v>
      </c>
      <c r="FD8" s="25"/>
      <c r="FE8" s="92">
        <f>FD8*L8</f>
        <v>0</v>
      </c>
      <c r="FF8" s="140">
        <f>FD8*M8</f>
        <v>0</v>
      </c>
      <c r="FG8" s="139">
        <f t="shared" ref="FG8:FG71" si="21">EX8+FA8+FD8</f>
        <v>0</v>
      </c>
      <c r="FH8" s="25"/>
      <c r="FI8" s="92">
        <f>FH8*B8</f>
        <v>0</v>
      </c>
      <c r="FJ8" s="140">
        <f>FH8*C8</f>
        <v>0</v>
      </c>
      <c r="FK8" s="25"/>
      <c r="FL8" s="92">
        <f>FK8*B8</f>
        <v>0</v>
      </c>
      <c r="FM8" s="140">
        <f>FK8*C8</f>
        <v>0</v>
      </c>
      <c r="FN8" s="25"/>
      <c r="FO8" s="92">
        <f>FN8*B8</f>
        <v>0</v>
      </c>
      <c r="FP8" s="140">
        <f>FN8*C8</f>
        <v>0</v>
      </c>
      <c r="FQ8" s="139">
        <f t="shared" ref="FQ8:FQ71" si="22">FH8+FK8+FN8</f>
        <v>0</v>
      </c>
      <c r="FR8" s="25"/>
      <c r="FS8" s="92">
        <f>FR8*B8</f>
        <v>0</v>
      </c>
      <c r="FT8" s="140">
        <f>FR8*C8</f>
        <v>0</v>
      </c>
      <c r="FU8" s="25"/>
      <c r="FV8" s="92">
        <f>FU8*B8</f>
        <v>0</v>
      </c>
      <c r="FW8" s="140">
        <f>FU8*C8</f>
        <v>0</v>
      </c>
      <c r="FX8" s="25"/>
      <c r="FY8" s="92">
        <f>FX8*B8</f>
        <v>0</v>
      </c>
      <c r="FZ8" s="140">
        <f>FX8*C8</f>
        <v>0</v>
      </c>
      <c r="GA8" s="139">
        <f t="shared" ref="GA8:GA71" si="23">FR8+FU8+FX8</f>
        <v>0</v>
      </c>
      <c r="GB8" s="25"/>
      <c r="GC8" s="92">
        <f>GB8*B8</f>
        <v>0</v>
      </c>
      <c r="GD8" s="140">
        <f>GB8*C8</f>
        <v>0</v>
      </c>
      <c r="GE8" s="25"/>
      <c r="GF8" s="92">
        <f>GE8*B8</f>
        <v>0</v>
      </c>
      <c r="GG8" s="140">
        <f>GE8*C8</f>
        <v>0</v>
      </c>
      <c r="GH8" s="25"/>
      <c r="GI8" s="92">
        <f>GH8*B8</f>
        <v>0</v>
      </c>
      <c r="GJ8" s="140">
        <f>GH8*C8</f>
        <v>0</v>
      </c>
      <c r="GK8" s="139">
        <f t="shared" ref="GK8:GK71" si="24">GB8+GE8+GH8</f>
        <v>0</v>
      </c>
      <c r="GL8" s="25"/>
      <c r="GM8" s="92">
        <f>GL8*B8</f>
        <v>0</v>
      </c>
      <c r="GN8" s="140">
        <f>GL8*C8</f>
        <v>0</v>
      </c>
      <c r="GO8" s="25"/>
      <c r="GP8" s="92">
        <f>GO8*B8</f>
        <v>0</v>
      </c>
      <c r="GQ8" s="140">
        <f>GO8*C8</f>
        <v>0</v>
      </c>
      <c r="GR8" s="25"/>
      <c r="GS8" s="92">
        <f>GR8*B8</f>
        <v>0</v>
      </c>
      <c r="GT8" s="140">
        <f>GR8*C8</f>
        <v>0</v>
      </c>
      <c r="GU8" s="139">
        <f t="shared" ref="GU8:GU71" si="25">GL8+GO8+GR8</f>
        <v>0</v>
      </c>
      <c r="GV8" s="25"/>
      <c r="GW8" s="92">
        <f>GV8*B8</f>
        <v>0</v>
      </c>
      <c r="GX8" s="140">
        <f>GV8*C8</f>
        <v>0</v>
      </c>
      <c r="GY8" s="25"/>
      <c r="GZ8" s="92">
        <f>GY8*B8</f>
        <v>0</v>
      </c>
      <c r="HA8" s="140">
        <f>GY8*C8</f>
        <v>0</v>
      </c>
      <c r="HB8" s="25"/>
      <c r="HC8" s="92">
        <f>HB8*B8</f>
        <v>0</v>
      </c>
      <c r="HD8" s="140" t="s">
        <v>262</v>
      </c>
      <c r="HE8" s="139">
        <f t="shared" ref="HE8:HE71" si="26">GV8+GY8+HB8</f>
        <v>0</v>
      </c>
      <c r="HF8" s="25"/>
      <c r="HG8" s="92">
        <f>HF8*B8</f>
        <v>0</v>
      </c>
      <c r="HH8" s="140">
        <f>HF8*C8</f>
        <v>0</v>
      </c>
      <c r="HI8" s="25"/>
      <c r="HJ8" s="92">
        <f>HI8*B8</f>
        <v>0</v>
      </c>
      <c r="HK8" s="140">
        <f>HI8*C8</f>
        <v>0</v>
      </c>
      <c r="HL8" s="25"/>
      <c r="HM8" s="92">
        <f>HL8*B8</f>
        <v>0</v>
      </c>
      <c r="HN8" s="140">
        <f>HL8*C8</f>
        <v>0</v>
      </c>
      <c r="HO8" s="139">
        <f t="shared" ref="HO8:HO71" si="27">HF8+HI8+HL8</f>
        <v>0</v>
      </c>
      <c r="HP8" s="25"/>
      <c r="HQ8" s="92">
        <f>HP8*B8</f>
        <v>0</v>
      </c>
      <c r="HR8" s="140">
        <f>HP8*C8</f>
        <v>0</v>
      </c>
      <c r="HS8" s="25"/>
      <c r="HT8" s="92">
        <f>HS8*B8</f>
        <v>0</v>
      </c>
      <c r="HU8" s="140">
        <f>HS8*C8</f>
        <v>0</v>
      </c>
      <c r="HV8" s="25"/>
      <c r="HW8" s="92">
        <f>HV8*B8</f>
        <v>0</v>
      </c>
      <c r="HX8" s="140">
        <f>HV8*C8</f>
        <v>0</v>
      </c>
      <c r="HY8" s="139">
        <f t="shared" ref="HY8:HY71" si="28">HP8+HS8+HV8</f>
        <v>0</v>
      </c>
      <c r="HZ8" s="25"/>
      <c r="IA8" s="92">
        <f>HZ8*B8</f>
        <v>0</v>
      </c>
      <c r="IB8" s="140">
        <f>HZ8*C8</f>
        <v>0</v>
      </c>
      <c r="IC8" s="25"/>
      <c r="ID8" s="92">
        <f>IC8*B8</f>
        <v>0</v>
      </c>
      <c r="IE8" s="140">
        <f>IC8*C8</f>
        <v>0</v>
      </c>
      <c r="IF8" s="25"/>
      <c r="IG8" s="92">
        <f>IF8*B8</f>
        <v>0</v>
      </c>
      <c r="IH8" s="140">
        <f>IF8*C8</f>
        <v>0</v>
      </c>
      <c r="II8" s="139">
        <f t="shared" ref="II8:II71" si="29">HZ8+IC8+IF8</f>
        <v>0</v>
      </c>
      <c r="IJ8" s="25"/>
      <c r="IK8" s="92">
        <f>IJ8*B8</f>
        <v>0</v>
      </c>
      <c r="IL8" s="140">
        <f>IJ8*C8</f>
        <v>0</v>
      </c>
      <c r="IM8" s="25"/>
      <c r="IN8" s="92">
        <f>IM8*B8</f>
        <v>0</v>
      </c>
      <c r="IO8" s="140">
        <f>IM8*C8</f>
        <v>0</v>
      </c>
      <c r="IP8" s="25"/>
      <c r="IQ8" s="92">
        <f>IP8*B8</f>
        <v>0</v>
      </c>
      <c r="IR8" s="140">
        <f>IP8*C8</f>
        <v>0</v>
      </c>
      <c r="IS8" s="139">
        <f t="shared" ref="IS8:IS71" si="30">IJ8+IM8+IP8</f>
        <v>0</v>
      </c>
      <c r="IT8" s="25"/>
      <c r="IU8" s="92">
        <f>IT8*B8</f>
        <v>0</v>
      </c>
      <c r="IV8" s="140">
        <f>IT8*C8</f>
        <v>0</v>
      </c>
      <c r="IW8" s="25"/>
      <c r="IX8" s="92">
        <f>IW8*B8</f>
        <v>0</v>
      </c>
      <c r="IY8" s="140">
        <f>IW8*C8</f>
        <v>0</v>
      </c>
      <c r="IZ8" s="25"/>
      <c r="JA8" s="92">
        <f>IZ8*B8</f>
        <v>0</v>
      </c>
      <c r="JB8" s="140">
        <f>IZ8*C8</f>
        <v>0</v>
      </c>
      <c r="JC8" s="139">
        <f t="shared" ref="JC8:JC36" si="31">IT8+IW8+IZ8</f>
        <v>0</v>
      </c>
      <c r="JD8" s="25"/>
      <c r="JE8" s="92">
        <f>JD8*B8</f>
        <v>0</v>
      </c>
      <c r="JF8" s="140">
        <f>JD8*C8</f>
        <v>0</v>
      </c>
      <c r="JG8" s="25"/>
      <c r="JH8" s="92">
        <f>JG8*B8</f>
        <v>0</v>
      </c>
      <c r="JI8" s="140">
        <f>JG8*C8</f>
        <v>0</v>
      </c>
      <c r="JJ8" s="25"/>
      <c r="JK8" s="92">
        <f>JJ8*B8</f>
        <v>0</v>
      </c>
      <c r="JL8" s="140">
        <f>JJ8*C8</f>
        <v>0</v>
      </c>
      <c r="JM8" s="139">
        <f t="shared" ref="JM8:JM36" si="32">JD8+JG8+JJ8</f>
        <v>0</v>
      </c>
      <c r="JN8" s="25">
        <f>1</f>
        <v>1</v>
      </c>
      <c r="JO8" s="92">
        <f>JN8*B8</f>
        <v>60000</v>
      </c>
      <c r="JP8" s="140">
        <f>JN8*C8</f>
        <v>98000</v>
      </c>
      <c r="JQ8" s="25"/>
      <c r="JR8" s="92">
        <f>JQ8*B8</f>
        <v>0</v>
      </c>
      <c r="JS8" s="140">
        <f>JQ8*C8</f>
        <v>0</v>
      </c>
      <c r="JT8" s="25"/>
      <c r="JU8" s="92">
        <f>JT8*EV8</f>
        <v>0</v>
      </c>
      <c r="JV8" s="140">
        <f>JT8*EW8</f>
        <v>0</v>
      </c>
      <c r="JW8" s="139">
        <f t="shared" ref="JW8:JW36" si="33">JN8+JQ8+JT8</f>
        <v>1</v>
      </c>
      <c r="JX8" s="25"/>
      <c r="JY8" s="92">
        <f>JX8*B8</f>
        <v>0</v>
      </c>
      <c r="JZ8" s="140">
        <f>JX8*C8</f>
        <v>0</v>
      </c>
      <c r="KA8" s="25"/>
      <c r="KB8" s="92">
        <f>KA8*B8</f>
        <v>0</v>
      </c>
      <c r="KC8" s="140">
        <f>KA8*C8</f>
        <v>0</v>
      </c>
      <c r="KD8" s="25"/>
      <c r="KE8" s="92">
        <f>KD8*B8</f>
        <v>0</v>
      </c>
      <c r="KF8" s="140">
        <f>KD8*C8</f>
        <v>0</v>
      </c>
      <c r="KG8" s="139">
        <f t="shared" ref="KG8:KG36" si="34">JX8+KA8+KD8</f>
        <v>0</v>
      </c>
      <c r="KH8" s="25"/>
      <c r="KI8" s="92">
        <f>KH8*B8</f>
        <v>0</v>
      </c>
      <c r="KJ8" s="140">
        <f>KH8*C8</f>
        <v>0</v>
      </c>
      <c r="KK8" s="25"/>
      <c r="KL8" s="92">
        <f>KK8*B8</f>
        <v>0</v>
      </c>
      <c r="KM8" s="140">
        <f>KK8*C8</f>
        <v>0</v>
      </c>
      <c r="KN8" s="25"/>
      <c r="KO8" s="92">
        <f>KN8*B8</f>
        <v>0</v>
      </c>
      <c r="KP8" s="140">
        <f>KN8*C8</f>
        <v>0</v>
      </c>
      <c r="KQ8" s="139">
        <f t="shared" ref="KQ8:KQ36" si="35">KH8+KK8+KN8</f>
        <v>0</v>
      </c>
      <c r="KR8" s="25"/>
      <c r="KS8" s="92">
        <f>KR8*B8</f>
        <v>0</v>
      </c>
      <c r="KT8" s="140">
        <f>KR8*C8</f>
        <v>0</v>
      </c>
      <c r="KU8" s="25"/>
      <c r="KV8" s="92">
        <f>KU8*B8</f>
        <v>0</v>
      </c>
      <c r="KW8" s="140">
        <f>KU8*C8</f>
        <v>0</v>
      </c>
      <c r="KX8" s="25"/>
      <c r="KY8" s="92">
        <f>KX8*B8</f>
        <v>0</v>
      </c>
      <c r="KZ8" s="140">
        <f>KX8*C8</f>
        <v>0</v>
      </c>
      <c r="LA8" s="139">
        <f t="shared" ref="LA8:LA36" si="36">KR8+KU8+KX8</f>
        <v>0</v>
      </c>
      <c r="LB8" s="25"/>
      <c r="LC8" s="92">
        <f>LB8*B8</f>
        <v>0</v>
      </c>
      <c r="LD8" s="140">
        <f>LB8*C8</f>
        <v>0</v>
      </c>
      <c r="LE8" s="25"/>
      <c r="LF8" s="92">
        <f>LE8*B8</f>
        <v>0</v>
      </c>
      <c r="LG8" s="140">
        <f>LE8*C8</f>
        <v>0</v>
      </c>
      <c r="LH8" s="25"/>
      <c r="LI8" s="92">
        <f>LH8*B8</f>
        <v>0</v>
      </c>
      <c r="LJ8" s="140">
        <f>LH8*C8</f>
        <v>0</v>
      </c>
      <c r="LK8" s="139">
        <f t="shared" ref="LK8:LK36" si="37">LB8+LE8+LH8</f>
        <v>0</v>
      </c>
      <c r="LL8" s="25"/>
      <c r="LM8" s="92">
        <f>LL8*BL8</f>
        <v>0</v>
      </c>
      <c r="LN8" s="140">
        <f>LL8*C8</f>
        <v>0</v>
      </c>
      <c r="LO8" s="25"/>
      <c r="LP8" s="92">
        <f>LO8*B8</f>
        <v>0</v>
      </c>
      <c r="LQ8" s="140">
        <f>LO8*C8</f>
        <v>0</v>
      </c>
      <c r="LR8" s="25"/>
      <c r="LS8" s="92">
        <f>LR8*B8</f>
        <v>0</v>
      </c>
      <c r="LT8" s="140">
        <f>LR8*C8</f>
        <v>0</v>
      </c>
      <c r="LU8" s="139">
        <f t="shared" ref="LU8:LU36" si="38">LL8+LO8+LR8</f>
        <v>0</v>
      </c>
      <c r="LW8" s="341">
        <f>W8+M8+AG8+AQ8+BA8+BK8+BU8+CE8+CO8+DI8+CY8+DS8+EC8+EM8+EW8+GA8+FQ8+GU8+HE8+GK8+II8+HY8+HO8+IS8+JC8+JM8+JW8+KG8+LA8+KQ8+LK8+LU8+FG8</f>
        <v>31</v>
      </c>
      <c r="LX8" s="293">
        <f t="shared" ref="LX8:LX71" si="39">LW8*C8</f>
        <v>3038000</v>
      </c>
    </row>
    <row r="9" spans="1:336" x14ac:dyDescent="0.25">
      <c r="A9" s="55" t="s">
        <v>4</v>
      </c>
      <c r="B9" s="102">
        <v>60000</v>
      </c>
      <c r="C9" s="102">
        <v>98000</v>
      </c>
      <c r="D9" s="25"/>
      <c r="E9" s="92">
        <f t="shared" ref="E9:E81" si="40">D9*B9</f>
        <v>0</v>
      </c>
      <c r="F9" s="140">
        <f t="shared" ref="F9:F81" si="41">D9*C9</f>
        <v>0</v>
      </c>
      <c r="G9" s="25"/>
      <c r="H9" s="92">
        <f t="shared" ref="H9:H81" si="42">G9*B9</f>
        <v>0</v>
      </c>
      <c r="I9" s="140">
        <f t="shared" ref="I9:I81" si="43">G9*C9</f>
        <v>0</v>
      </c>
      <c r="J9" s="25"/>
      <c r="K9" s="92">
        <f t="shared" ref="K9:K81" si="44">J9*B9</f>
        <v>0</v>
      </c>
      <c r="L9" s="140">
        <f t="shared" ref="L9:L81" si="45">J9*C9</f>
        <v>0</v>
      </c>
      <c r="M9" s="139">
        <f t="shared" si="0"/>
        <v>0</v>
      </c>
      <c r="N9" s="25"/>
      <c r="O9" s="92">
        <f t="shared" si="1"/>
        <v>0</v>
      </c>
      <c r="P9" s="140">
        <f t="shared" si="2"/>
        <v>0</v>
      </c>
      <c r="Q9" s="25"/>
      <c r="R9" s="92">
        <f t="shared" si="3"/>
        <v>0</v>
      </c>
      <c r="S9" s="140">
        <f t="shared" si="4"/>
        <v>0</v>
      </c>
      <c r="T9" s="25"/>
      <c r="U9" s="92">
        <f t="shared" si="5"/>
        <v>0</v>
      </c>
      <c r="V9" s="140">
        <f t="shared" si="6"/>
        <v>0</v>
      </c>
      <c r="W9" s="139">
        <f t="shared" si="7"/>
        <v>0</v>
      </c>
      <c r="X9" s="25"/>
      <c r="Y9" s="92">
        <f t="shared" ref="Y9:Y81" si="46">X9*B9</f>
        <v>0</v>
      </c>
      <c r="Z9" s="140">
        <f t="shared" ref="Z9:Z81" si="47">X9*C9</f>
        <v>0</v>
      </c>
      <c r="AA9" s="25"/>
      <c r="AB9" s="92">
        <f t="shared" ref="AB9:AB81" si="48">AA9*B9</f>
        <v>0</v>
      </c>
      <c r="AC9" s="140">
        <f t="shared" ref="AC9:AC81" si="49">AA9*C9</f>
        <v>0</v>
      </c>
      <c r="AD9" s="25"/>
      <c r="AE9" s="92">
        <f t="shared" ref="AE9:AE81" si="50">AD9*B9</f>
        <v>0</v>
      </c>
      <c r="AF9" s="140">
        <f t="shared" ref="AF9:AF81" si="51">AD9*C9</f>
        <v>0</v>
      </c>
      <c r="AG9" s="139">
        <f t="shared" si="8"/>
        <v>0</v>
      </c>
      <c r="AH9" s="25"/>
      <c r="AI9" s="92">
        <f t="shared" ref="AI9:AI81" si="52">AH9*B9</f>
        <v>0</v>
      </c>
      <c r="AJ9" s="140">
        <f t="shared" ref="AJ9:AJ81" si="53">AH9*C9</f>
        <v>0</v>
      </c>
      <c r="AK9" s="25"/>
      <c r="AL9" s="92">
        <f t="shared" ref="AL9:AL81" si="54">AK9*B9</f>
        <v>0</v>
      </c>
      <c r="AM9" s="140">
        <f t="shared" ref="AM9:AM81" si="55">AK9*C9</f>
        <v>0</v>
      </c>
      <c r="AN9" s="25"/>
      <c r="AO9" s="92">
        <f t="shared" ref="AO9:AO81" si="56">AN9*B9</f>
        <v>0</v>
      </c>
      <c r="AP9" s="140">
        <f t="shared" ref="AP9:AP81" si="57">AN9*C9</f>
        <v>0</v>
      </c>
      <c r="AQ9" s="139">
        <f t="shared" si="9"/>
        <v>0</v>
      </c>
      <c r="AR9" s="25">
        <v>1</v>
      </c>
      <c r="AS9" s="92">
        <f t="shared" ref="AS9:AS81" si="58">AR9*B9</f>
        <v>60000</v>
      </c>
      <c r="AT9" s="140">
        <f t="shared" ref="AT9:AT81" si="59">AR9*C9</f>
        <v>98000</v>
      </c>
      <c r="AU9" s="25"/>
      <c r="AV9" s="92">
        <f t="shared" ref="AV9:AV81" si="60">AU9*B9</f>
        <v>0</v>
      </c>
      <c r="AW9" s="140">
        <f t="shared" ref="AW9:AW81" si="61">AU9*C9</f>
        <v>0</v>
      </c>
      <c r="AX9" s="25"/>
      <c r="AY9" s="92">
        <f t="shared" ref="AY9:AY81" si="62">AX9*B9</f>
        <v>0</v>
      </c>
      <c r="AZ9" s="140">
        <f t="shared" ref="AZ9:AZ81" si="63">AX9*W9</f>
        <v>0</v>
      </c>
      <c r="BA9" s="139">
        <f t="shared" si="10"/>
        <v>1</v>
      </c>
      <c r="BB9" s="25"/>
      <c r="BC9" s="92">
        <f t="shared" ref="BC9:BC40" si="64">BB9*AF9</f>
        <v>0</v>
      </c>
      <c r="BD9" s="140">
        <f t="shared" ref="BD9:BD81" si="65">BB9*C9</f>
        <v>0</v>
      </c>
      <c r="BE9" s="25"/>
      <c r="BF9" s="92">
        <f t="shared" ref="BF9:BF81" si="66">BE9*B9</f>
        <v>0</v>
      </c>
      <c r="BG9" s="140">
        <f t="shared" ref="BG9:BG81" si="67">BE9*C9</f>
        <v>0</v>
      </c>
      <c r="BH9" s="25"/>
      <c r="BI9" s="92">
        <f t="shared" ref="BI9:BI81" si="68">BH9*B9</f>
        <v>0</v>
      </c>
      <c r="BJ9" s="140">
        <f t="shared" ref="BJ9:BJ81" si="69">BH9*C9</f>
        <v>0</v>
      </c>
      <c r="BK9" s="139">
        <f t="shared" si="11"/>
        <v>0</v>
      </c>
      <c r="BL9" s="25"/>
      <c r="BM9" s="92">
        <f t="shared" ref="BM9:BM74" si="70">BL9*B9</f>
        <v>0</v>
      </c>
      <c r="BN9" s="140">
        <f t="shared" ref="BN9:BN74" si="71">BL9*C9</f>
        <v>0</v>
      </c>
      <c r="BO9" s="25"/>
      <c r="BP9" s="92">
        <f t="shared" ref="BP9:BP81" si="72">BO9*B9</f>
        <v>0</v>
      </c>
      <c r="BQ9" s="140">
        <f t="shared" ref="BQ9:BQ81" si="73">BO9*C9</f>
        <v>0</v>
      </c>
      <c r="BR9" s="25"/>
      <c r="BS9" s="92">
        <f t="shared" ref="BS9:BS81" si="74">BR9*B9</f>
        <v>0</v>
      </c>
      <c r="BT9" s="140">
        <f t="shared" ref="BT9:BT81" si="75">BR9*C9</f>
        <v>0</v>
      </c>
      <c r="BU9" s="139">
        <f t="shared" si="12"/>
        <v>0</v>
      </c>
      <c r="BV9" s="25"/>
      <c r="BW9" s="92">
        <f t="shared" ref="BW9:BW74" si="76">BV9*B9</f>
        <v>0</v>
      </c>
      <c r="BX9" s="140">
        <f t="shared" ref="BX9:BX74" si="77">BV9*C9</f>
        <v>0</v>
      </c>
      <c r="BY9" s="25">
        <f>20</f>
        <v>20</v>
      </c>
      <c r="BZ9" s="92">
        <f t="shared" ref="BZ9:BZ74" si="78">BY9*B9</f>
        <v>1200000</v>
      </c>
      <c r="CA9" s="140">
        <f t="shared" ref="CA9:CA74" si="79">BY9*C9</f>
        <v>1960000</v>
      </c>
      <c r="CB9" s="25"/>
      <c r="CC9" s="92">
        <f t="shared" ref="CC9:CC74" si="80">CB9*B9</f>
        <v>0</v>
      </c>
      <c r="CD9" s="140">
        <f t="shared" ref="CD9:CD74" si="81">CB9*C9</f>
        <v>0</v>
      </c>
      <c r="CE9" s="139">
        <f t="shared" si="13"/>
        <v>20</v>
      </c>
      <c r="CF9" s="25"/>
      <c r="CG9" s="92">
        <f t="shared" ref="CG9:CG81" si="82">CF9*B9</f>
        <v>0</v>
      </c>
      <c r="CH9" s="140">
        <f t="shared" ref="CH9:CH81" si="83">CF9*C9</f>
        <v>0</v>
      </c>
      <c r="CI9" s="25"/>
      <c r="CJ9" s="92">
        <f t="shared" ref="CJ9:CJ81" si="84">CI9*B9</f>
        <v>0</v>
      </c>
      <c r="CK9" s="140">
        <f t="shared" ref="CK9:CK81" si="85">CI9*C9</f>
        <v>0</v>
      </c>
      <c r="CL9" s="25"/>
      <c r="CM9" s="92">
        <f t="shared" ref="CM9:CM81" si="86">CL9*B9</f>
        <v>0</v>
      </c>
      <c r="CN9" s="140">
        <f t="shared" ref="CN9:CN81" si="87">CL9*C9</f>
        <v>0</v>
      </c>
      <c r="CO9" s="139">
        <f t="shared" si="14"/>
        <v>0</v>
      </c>
      <c r="CP9" s="25"/>
      <c r="CQ9" s="92">
        <f t="shared" ref="CQ9:CQ81" si="88">CP9*B9</f>
        <v>0</v>
      </c>
      <c r="CR9" s="140">
        <f t="shared" ref="CR9:CR81" si="89">CP9*C9</f>
        <v>0</v>
      </c>
      <c r="CS9" s="25"/>
      <c r="CT9" s="92">
        <f t="shared" ref="CT9:CT81" si="90">CS9*B9</f>
        <v>0</v>
      </c>
      <c r="CU9" s="140">
        <f t="shared" ref="CU9:CU81" si="91">CS9*C9</f>
        <v>0</v>
      </c>
      <c r="CV9" s="25"/>
      <c r="CW9" s="92">
        <f t="shared" ref="CW9:CW81" si="92">CV9*B9</f>
        <v>0</v>
      </c>
      <c r="CX9" s="140">
        <f t="shared" ref="CX9:CX81" si="93">CV9*C9</f>
        <v>0</v>
      </c>
      <c r="CY9" s="139">
        <f t="shared" si="15"/>
        <v>0</v>
      </c>
      <c r="CZ9" s="25"/>
      <c r="DA9" s="92">
        <f t="shared" ref="DA9:DA81" si="94">CZ9*B9</f>
        <v>0</v>
      </c>
      <c r="DB9" s="140">
        <f t="shared" ref="DB9:DB81" si="95">CZ9*C9</f>
        <v>0</v>
      </c>
      <c r="DC9" s="25"/>
      <c r="DD9" s="92">
        <f t="shared" ref="DD9:DD81" si="96">DC9*B9</f>
        <v>0</v>
      </c>
      <c r="DE9" s="140">
        <f t="shared" ref="DE9:DE81" si="97">DC9*C9</f>
        <v>0</v>
      </c>
      <c r="DF9" s="25"/>
      <c r="DG9" s="92">
        <f t="shared" ref="DG9:DG81" si="98">DF9*B9</f>
        <v>0</v>
      </c>
      <c r="DH9" s="140">
        <f t="shared" ref="DH9:DH81" si="99">DF9*C9</f>
        <v>0</v>
      </c>
      <c r="DI9" s="139">
        <f t="shared" si="16"/>
        <v>0</v>
      </c>
      <c r="DJ9" s="25"/>
      <c r="DK9" s="92">
        <f t="shared" ref="DK9:DK74" si="100">DJ9*B9</f>
        <v>0</v>
      </c>
      <c r="DL9" s="140">
        <f>DJ9*C9</f>
        <v>0</v>
      </c>
      <c r="DM9" s="25"/>
      <c r="DN9" s="92">
        <f t="shared" ref="DN9:DN81" si="101">DM9*B9</f>
        <v>0</v>
      </c>
      <c r="DO9" s="140">
        <f t="shared" ref="DO9:DO81" si="102">DM9*C9</f>
        <v>0</v>
      </c>
      <c r="DP9" s="25"/>
      <c r="DQ9" s="92">
        <f t="shared" ref="DQ9:DQ81" si="103">DP9*L9</f>
        <v>0</v>
      </c>
      <c r="DR9" s="140">
        <f t="shared" ref="DR9:DR81" si="104">DP9*M9</f>
        <v>0</v>
      </c>
      <c r="DS9" s="139">
        <f t="shared" si="17"/>
        <v>0</v>
      </c>
      <c r="DT9" s="25"/>
      <c r="DU9" s="92">
        <f t="shared" ref="DU9:DU81" si="105">DT9*B9</f>
        <v>0</v>
      </c>
      <c r="DV9" s="140">
        <f t="shared" ref="DV9:DV81" si="106">DT9*C9</f>
        <v>0</v>
      </c>
      <c r="DW9" s="25"/>
      <c r="DX9" s="92">
        <f t="shared" ref="DX9:DX74" si="107">DW9*B9</f>
        <v>0</v>
      </c>
      <c r="DY9" s="140">
        <f t="shared" ref="DY9:DY74" si="108">DW9*C9</f>
        <v>0</v>
      </c>
      <c r="DZ9" s="25"/>
      <c r="EA9" s="92">
        <f t="shared" ref="EA9:EA74" si="109">DZ9*B9</f>
        <v>0</v>
      </c>
      <c r="EB9" s="140">
        <f t="shared" ref="EB9:EB74" si="110">DZ9*C9</f>
        <v>0</v>
      </c>
      <c r="EC9" s="139">
        <f t="shared" si="18"/>
        <v>0</v>
      </c>
      <c r="ED9" s="25"/>
      <c r="EE9" s="92">
        <f t="shared" ref="EE9:EE81" si="111">ED9*B9</f>
        <v>0</v>
      </c>
      <c r="EF9" s="140">
        <f t="shared" ref="EF9:EF81" si="112">ED9*C9</f>
        <v>0</v>
      </c>
      <c r="EG9" s="25"/>
      <c r="EH9" s="92">
        <f t="shared" ref="EH9:EH81" si="113">EG9*B9</f>
        <v>0</v>
      </c>
      <c r="EI9" s="140">
        <f t="shared" ref="EI9:EI81" si="114">EG9*C9</f>
        <v>0</v>
      </c>
      <c r="EJ9" s="25"/>
      <c r="EK9" s="92">
        <f t="shared" ref="EK9:EK81" si="115">EJ9*AF9</f>
        <v>0</v>
      </c>
      <c r="EL9" s="140">
        <f t="shared" ref="EL9:EL81" si="116">EJ9*AG9</f>
        <v>0</v>
      </c>
      <c r="EM9" s="139">
        <f t="shared" si="19"/>
        <v>0</v>
      </c>
      <c r="EN9" s="25"/>
      <c r="EO9" s="92">
        <f t="shared" ref="EO9:EO81" si="117">EN9*B9</f>
        <v>0</v>
      </c>
      <c r="EP9" s="140">
        <f t="shared" ref="EP9:EP81" si="118">EN9*C9</f>
        <v>0</v>
      </c>
      <c r="EQ9" s="25"/>
      <c r="ER9" s="92">
        <f t="shared" ref="ER9:ER81" si="119">EQ9*B9</f>
        <v>0</v>
      </c>
      <c r="ES9" s="140">
        <f t="shared" ref="ES9:ES81" si="120">EQ9*C9</f>
        <v>0</v>
      </c>
      <c r="ET9" s="25"/>
      <c r="EU9" s="92">
        <f t="shared" ref="EU9:EU81" si="121">ET9*B9</f>
        <v>0</v>
      </c>
      <c r="EV9" s="140">
        <f t="shared" ref="EV9:EV81" si="122">ET9*C9</f>
        <v>0</v>
      </c>
      <c r="EW9" s="139">
        <f t="shared" si="20"/>
        <v>0</v>
      </c>
      <c r="EX9" s="25"/>
      <c r="EY9" s="92">
        <f t="shared" ref="EY9:EY68" si="123">EX9*L9</f>
        <v>0</v>
      </c>
      <c r="EZ9" s="140">
        <f t="shared" ref="EZ9:EZ68" si="124">EX9*M9</f>
        <v>0</v>
      </c>
      <c r="FA9" s="25"/>
      <c r="FB9" s="92">
        <f t="shared" ref="FB9:FB72" si="125">FA9*B9</f>
        <v>0</v>
      </c>
      <c r="FC9" s="140">
        <f t="shared" ref="FC9:FC72" si="126">FA9*C9</f>
        <v>0</v>
      </c>
      <c r="FD9" s="25"/>
      <c r="FE9" s="92">
        <f t="shared" ref="FE9:FE68" si="127">FD9*L9</f>
        <v>0</v>
      </c>
      <c r="FF9" s="140">
        <f t="shared" ref="FF9:FF68" si="128">FD9*M9</f>
        <v>0</v>
      </c>
      <c r="FG9" s="139">
        <f t="shared" si="21"/>
        <v>0</v>
      </c>
      <c r="FH9" s="25"/>
      <c r="FI9" s="92">
        <f t="shared" ref="FI9:FI77" si="129">FH9*B9</f>
        <v>0</v>
      </c>
      <c r="FJ9" s="140">
        <f t="shared" ref="FJ9:FJ77" si="130">FH9*C9</f>
        <v>0</v>
      </c>
      <c r="FK9" s="25"/>
      <c r="FL9" s="92">
        <f t="shared" ref="FL9:FL77" si="131">FK9*B9</f>
        <v>0</v>
      </c>
      <c r="FM9" s="140">
        <f t="shared" ref="FM9:FM77" si="132">FK9*C9</f>
        <v>0</v>
      </c>
      <c r="FN9" s="25"/>
      <c r="FO9" s="92">
        <f t="shared" ref="FO9:FO77" si="133">FN9*B9</f>
        <v>0</v>
      </c>
      <c r="FP9" s="140">
        <f t="shared" ref="FP9:FP77" si="134">FN9*C9</f>
        <v>0</v>
      </c>
      <c r="FQ9" s="139">
        <f t="shared" si="22"/>
        <v>0</v>
      </c>
      <c r="FR9" s="25"/>
      <c r="FS9" s="92">
        <f t="shared" ref="FS9:FS77" si="135">FR9*B9</f>
        <v>0</v>
      </c>
      <c r="FT9" s="140">
        <f t="shared" ref="FT9:FT77" si="136">FR9*C9</f>
        <v>0</v>
      </c>
      <c r="FU9" s="25">
        <f>1</f>
        <v>1</v>
      </c>
      <c r="FV9" s="92">
        <f t="shared" ref="FV9:FV77" si="137">FU9*B9</f>
        <v>60000</v>
      </c>
      <c r="FW9" s="140">
        <f t="shared" ref="FW9:FW77" si="138">FU9*C9</f>
        <v>98000</v>
      </c>
      <c r="FX9" s="25"/>
      <c r="FY9" s="92">
        <f t="shared" ref="FY9:FY77" si="139">FX9*B9</f>
        <v>0</v>
      </c>
      <c r="FZ9" s="140">
        <f t="shared" ref="FZ9:FZ77" si="140">FX9*C9</f>
        <v>0</v>
      </c>
      <c r="GA9" s="139">
        <f t="shared" si="23"/>
        <v>1</v>
      </c>
      <c r="GB9" s="25"/>
      <c r="GC9" s="92">
        <f t="shared" ref="GC9:GC77" si="141">GB9*B9</f>
        <v>0</v>
      </c>
      <c r="GD9" s="140">
        <f t="shared" ref="GD9:GD77" si="142">GB9*C9</f>
        <v>0</v>
      </c>
      <c r="GE9" s="25"/>
      <c r="GF9" s="92">
        <f t="shared" ref="GF9:GF77" si="143">GE9*B9</f>
        <v>0</v>
      </c>
      <c r="GG9" s="140">
        <f t="shared" ref="GG9:GG77" si="144">GE9*C9</f>
        <v>0</v>
      </c>
      <c r="GH9" s="25"/>
      <c r="GI9" s="92">
        <f t="shared" ref="GI9:GI77" si="145">GH9*B9</f>
        <v>0</v>
      </c>
      <c r="GJ9" s="140">
        <f t="shared" ref="GJ9:GJ77" si="146">GH9*C9</f>
        <v>0</v>
      </c>
      <c r="GK9" s="139">
        <f t="shared" si="24"/>
        <v>0</v>
      </c>
      <c r="GL9" s="25"/>
      <c r="GM9" s="92">
        <f t="shared" ref="GM9:GM77" si="147">GL9*B9</f>
        <v>0</v>
      </c>
      <c r="GN9" s="140">
        <f t="shared" ref="GN9:GN77" si="148">GL9*C9</f>
        <v>0</v>
      </c>
      <c r="GO9" s="25"/>
      <c r="GP9" s="92">
        <f t="shared" ref="GP9:GP77" si="149">GO9*B9</f>
        <v>0</v>
      </c>
      <c r="GQ9" s="140">
        <f t="shared" ref="GQ9:GQ77" si="150">GO9*C9</f>
        <v>0</v>
      </c>
      <c r="GR9" s="25"/>
      <c r="GS9" s="92">
        <f t="shared" ref="GS9:GS77" si="151">GR9*B9</f>
        <v>0</v>
      </c>
      <c r="GT9" s="140">
        <f t="shared" ref="GT9:GT77" si="152">GR9*C9</f>
        <v>0</v>
      </c>
      <c r="GU9" s="139">
        <f t="shared" si="25"/>
        <v>0</v>
      </c>
      <c r="GV9" s="25"/>
      <c r="GW9" s="92">
        <f t="shared" ref="GW9:GW77" si="153">GV9*B9</f>
        <v>0</v>
      </c>
      <c r="GX9" s="140">
        <f t="shared" ref="GX9:GX77" si="154">GV9*C9</f>
        <v>0</v>
      </c>
      <c r="GY9" s="25"/>
      <c r="GZ9" s="92">
        <f t="shared" ref="GZ9:GZ77" si="155">GY9*B9</f>
        <v>0</v>
      </c>
      <c r="HA9" s="140">
        <f t="shared" ref="HA9:HA77" si="156">GY9*C9</f>
        <v>0</v>
      </c>
      <c r="HB9" s="25"/>
      <c r="HC9" s="92">
        <f t="shared" ref="HC9:HC77" si="157">HB9*B9</f>
        <v>0</v>
      </c>
      <c r="HD9" s="140">
        <f t="shared" ref="HD9:HD77" si="158">HB9*C9</f>
        <v>0</v>
      </c>
      <c r="HE9" s="139">
        <f t="shared" si="26"/>
        <v>0</v>
      </c>
      <c r="HF9" s="25"/>
      <c r="HG9" s="92">
        <f t="shared" ref="HG9:HG77" si="159">HF9*B9</f>
        <v>0</v>
      </c>
      <c r="HH9" s="140">
        <f t="shared" ref="HH9:HH77" si="160">HF9*C9</f>
        <v>0</v>
      </c>
      <c r="HI9" s="25"/>
      <c r="HJ9" s="92">
        <f t="shared" ref="HJ9:HJ77" si="161">HI9*B9</f>
        <v>0</v>
      </c>
      <c r="HK9" s="140">
        <f t="shared" ref="HK9:HK77" si="162">HI9*C9</f>
        <v>0</v>
      </c>
      <c r="HL9" s="25"/>
      <c r="HM9" s="92">
        <f t="shared" ref="HM9:HM77" si="163">HL9*B9</f>
        <v>0</v>
      </c>
      <c r="HN9" s="140">
        <f t="shared" ref="HN9:HN77" si="164">HL9*C9</f>
        <v>0</v>
      </c>
      <c r="HO9" s="139">
        <f t="shared" si="27"/>
        <v>0</v>
      </c>
      <c r="HP9" s="25"/>
      <c r="HQ9" s="92">
        <f t="shared" ref="HQ9:HQ77" si="165">HP9*B9</f>
        <v>0</v>
      </c>
      <c r="HR9" s="140">
        <f t="shared" ref="HR9:HR77" si="166">HP9*C9</f>
        <v>0</v>
      </c>
      <c r="HS9" s="25"/>
      <c r="HT9" s="92">
        <f t="shared" ref="HT9:HT77" si="167">HS9*B9</f>
        <v>0</v>
      </c>
      <c r="HU9" s="140">
        <f t="shared" ref="HU9:HU77" si="168">HS9*C9</f>
        <v>0</v>
      </c>
      <c r="HV9" s="25"/>
      <c r="HW9" s="92">
        <f t="shared" ref="HW9:HW77" si="169">HV9*B9</f>
        <v>0</v>
      </c>
      <c r="HX9" s="140">
        <f t="shared" ref="HX9:HX77" si="170">HV9*C9</f>
        <v>0</v>
      </c>
      <c r="HY9" s="139">
        <f t="shared" si="28"/>
        <v>0</v>
      </c>
      <c r="HZ9" s="25"/>
      <c r="IA9" s="92">
        <f t="shared" ref="IA9:IA77" si="171">HZ9*B9</f>
        <v>0</v>
      </c>
      <c r="IB9" s="140">
        <f t="shared" ref="IB9:IB77" si="172">HZ9*C9</f>
        <v>0</v>
      </c>
      <c r="IC9" s="25"/>
      <c r="ID9" s="92">
        <f t="shared" ref="ID9:ID77" si="173">IC9*B9</f>
        <v>0</v>
      </c>
      <c r="IE9" s="140">
        <f t="shared" ref="IE9:IE77" si="174">IC9*C9</f>
        <v>0</v>
      </c>
      <c r="IF9" s="25"/>
      <c r="IG9" s="92">
        <f t="shared" ref="IG9:IG77" si="175">IF9*B9</f>
        <v>0</v>
      </c>
      <c r="IH9" s="140">
        <f t="shared" ref="IH9:IH77" si="176">IF9*C9</f>
        <v>0</v>
      </c>
      <c r="II9" s="139">
        <f t="shared" si="29"/>
        <v>0</v>
      </c>
      <c r="IJ9" s="25"/>
      <c r="IK9" s="92">
        <f t="shared" ref="IK9:IK75" si="177">IJ9*B9</f>
        <v>0</v>
      </c>
      <c r="IL9" s="140">
        <f t="shared" ref="IL9:IL77" si="178">IJ9*C9</f>
        <v>0</v>
      </c>
      <c r="IM9" s="25"/>
      <c r="IN9" s="92">
        <f t="shared" ref="IN9:IN77" si="179">IM9*B9</f>
        <v>0</v>
      </c>
      <c r="IO9" s="140">
        <f t="shared" ref="IO9:IO77" si="180">IM9*C9</f>
        <v>0</v>
      </c>
      <c r="IP9" s="25"/>
      <c r="IQ9" s="92">
        <f t="shared" ref="IQ9:IQ77" si="181">IP9*B9</f>
        <v>0</v>
      </c>
      <c r="IR9" s="140">
        <f t="shared" ref="IR9:IR77" si="182">IP9*C9</f>
        <v>0</v>
      </c>
      <c r="IS9" s="139">
        <f t="shared" si="30"/>
        <v>0</v>
      </c>
      <c r="IT9" s="25"/>
      <c r="IU9" s="92">
        <f t="shared" ref="IU9:IU75" si="183">IT9*B9</f>
        <v>0</v>
      </c>
      <c r="IV9" s="140">
        <f t="shared" ref="IV9:IV75" si="184">IT9*C9</f>
        <v>0</v>
      </c>
      <c r="IW9" s="25"/>
      <c r="IX9" s="92">
        <f t="shared" ref="IX9:IX75" si="185">IW9*B9</f>
        <v>0</v>
      </c>
      <c r="IY9" s="140">
        <f t="shared" ref="IY9:IY75" si="186">IW9*C9</f>
        <v>0</v>
      </c>
      <c r="IZ9" s="25"/>
      <c r="JA9" s="92">
        <f t="shared" ref="JA9:JA75" si="187">IZ9*B9</f>
        <v>0</v>
      </c>
      <c r="JB9" s="140">
        <f t="shared" ref="JB9:JB75" si="188">IZ9*C9</f>
        <v>0</v>
      </c>
      <c r="JC9" s="139">
        <f t="shared" si="31"/>
        <v>0</v>
      </c>
      <c r="JD9" s="25"/>
      <c r="JE9" s="92">
        <f t="shared" ref="JE9:JE75" si="189">JD9*B9</f>
        <v>0</v>
      </c>
      <c r="JF9" s="140">
        <f t="shared" ref="JF9:JF75" si="190">JD9*C9</f>
        <v>0</v>
      </c>
      <c r="JG9" s="25"/>
      <c r="JH9" s="92">
        <f t="shared" ref="JH9:JH75" si="191">JG9*B9</f>
        <v>0</v>
      </c>
      <c r="JI9" s="140">
        <f t="shared" ref="JI9:JI75" si="192">JG9*C9</f>
        <v>0</v>
      </c>
      <c r="JJ9" s="25"/>
      <c r="JK9" s="92">
        <f t="shared" ref="JK9:JK75" si="193">JJ9*B9</f>
        <v>0</v>
      </c>
      <c r="JL9" s="140">
        <f t="shared" ref="JL9:JL75" si="194">JJ9*C9</f>
        <v>0</v>
      </c>
      <c r="JM9" s="139">
        <f t="shared" si="32"/>
        <v>0</v>
      </c>
      <c r="JN9" s="25"/>
      <c r="JO9" s="92">
        <f t="shared" ref="JO9:JO75" si="195">JN9*B9</f>
        <v>0</v>
      </c>
      <c r="JP9" s="140">
        <f t="shared" ref="JP9:JP72" si="196">JN9*C9</f>
        <v>0</v>
      </c>
      <c r="JQ9" s="25"/>
      <c r="JR9" s="92">
        <f t="shared" ref="JR9:JR72" si="197">JQ9*B9</f>
        <v>0</v>
      </c>
      <c r="JS9" s="140">
        <f t="shared" ref="JS9:JS72" si="198">JQ9*C9</f>
        <v>0</v>
      </c>
      <c r="JT9" s="25"/>
      <c r="JU9" s="92">
        <f t="shared" ref="JU9:JU81" si="199">JT9*EV9</f>
        <v>0</v>
      </c>
      <c r="JV9" s="140">
        <f t="shared" ref="JV9:JV81" si="200">JT9*EW9</f>
        <v>0</v>
      </c>
      <c r="JW9" s="139">
        <f t="shared" si="33"/>
        <v>0</v>
      </c>
      <c r="JX9" s="25"/>
      <c r="JY9" s="92">
        <f t="shared" ref="JY9:JY75" si="201">JX9*B9</f>
        <v>0</v>
      </c>
      <c r="JZ9" s="140">
        <f t="shared" ref="JZ9:JZ75" si="202">JX9*C9</f>
        <v>0</v>
      </c>
      <c r="KA9" s="25"/>
      <c r="KB9" s="92">
        <f t="shared" ref="KB9:KB75" si="203">KA9*B9</f>
        <v>0</v>
      </c>
      <c r="KC9" s="140">
        <f t="shared" ref="KC9:KC75" si="204">KA9*C9</f>
        <v>0</v>
      </c>
      <c r="KD9" s="25"/>
      <c r="KE9" s="92">
        <f t="shared" ref="KE9:KE75" si="205">KD9*B9</f>
        <v>0</v>
      </c>
      <c r="KF9" s="140">
        <f t="shared" ref="KF9:KF75" si="206">KD9*C9</f>
        <v>0</v>
      </c>
      <c r="KG9" s="139">
        <f t="shared" si="34"/>
        <v>0</v>
      </c>
      <c r="KH9" s="25"/>
      <c r="KI9" s="92">
        <f t="shared" ref="KI9:KI75" si="207">KH9*B9</f>
        <v>0</v>
      </c>
      <c r="KJ9" s="140">
        <f t="shared" ref="KJ9:KJ75" si="208">KH9*C9</f>
        <v>0</v>
      </c>
      <c r="KK9" s="25"/>
      <c r="KL9" s="92">
        <f t="shared" ref="KL9:KL75" si="209">KK9*B9</f>
        <v>0</v>
      </c>
      <c r="KM9" s="140">
        <f t="shared" ref="KM9:KM75" si="210">KK9*C9</f>
        <v>0</v>
      </c>
      <c r="KN9" s="25"/>
      <c r="KO9" s="92">
        <f t="shared" ref="KO9:KO75" si="211">KN9*B9</f>
        <v>0</v>
      </c>
      <c r="KP9" s="140">
        <f t="shared" ref="KP9:KP75" si="212">KN9*C9</f>
        <v>0</v>
      </c>
      <c r="KQ9" s="139">
        <f t="shared" si="35"/>
        <v>0</v>
      </c>
      <c r="KR9" s="25"/>
      <c r="KS9" s="92">
        <f t="shared" ref="KS9:KS75" si="213">KR9*B9</f>
        <v>0</v>
      </c>
      <c r="KT9" s="140">
        <f t="shared" ref="KT9:KT75" si="214">KR9*C9</f>
        <v>0</v>
      </c>
      <c r="KU9" s="25"/>
      <c r="KV9" s="92">
        <f t="shared" ref="KV9:KV75" si="215">KU9*B9</f>
        <v>0</v>
      </c>
      <c r="KW9" s="140">
        <f t="shared" ref="KW9:KW75" si="216">KU9*C9</f>
        <v>0</v>
      </c>
      <c r="KX9" s="25"/>
      <c r="KY9" s="92">
        <f t="shared" ref="KY9:KY75" si="217">KX9*B9</f>
        <v>0</v>
      </c>
      <c r="KZ9" s="140">
        <f t="shared" ref="KZ9:KZ75" si="218">KX9*C9</f>
        <v>0</v>
      </c>
      <c r="LA9" s="139">
        <f t="shared" si="36"/>
        <v>0</v>
      </c>
      <c r="LB9" s="25"/>
      <c r="LC9" s="92">
        <f t="shared" ref="LC9:LC75" si="219">LB9*B9</f>
        <v>0</v>
      </c>
      <c r="LD9" s="140">
        <f t="shared" ref="LD9:LD75" si="220">LB9*C9</f>
        <v>0</v>
      </c>
      <c r="LE9" s="25"/>
      <c r="LF9" s="92">
        <f t="shared" ref="LF9:LF75" si="221">LE9*B9</f>
        <v>0</v>
      </c>
      <c r="LG9" s="140">
        <f t="shared" ref="LG9:LG75" si="222">LE9*C9</f>
        <v>0</v>
      </c>
      <c r="LH9" s="25"/>
      <c r="LI9" s="92">
        <f t="shared" ref="LI9:LI75" si="223">LH9*B9</f>
        <v>0</v>
      </c>
      <c r="LJ9" s="140">
        <f t="shared" ref="LJ9:LJ75" si="224">LH9*C9</f>
        <v>0</v>
      </c>
      <c r="LK9" s="139">
        <f t="shared" si="37"/>
        <v>0</v>
      </c>
      <c r="LL9" s="25"/>
      <c r="LM9" s="92">
        <f t="shared" ref="LM9:LM75" si="225">LL9*BL9</f>
        <v>0</v>
      </c>
      <c r="LN9" s="140">
        <f t="shared" ref="LN9:LN75" si="226">LL9*C9</f>
        <v>0</v>
      </c>
      <c r="LO9" s="25"/>
      <c r="LP9" s="92">
        <f t="shared" ref="LP9:LP75" si="227">LO9*B9</f>
        <v>0</v>
      </c>
      <c r="LQ9" s="140">
        <f t="shared" ref="LQ9:LQ75" si="228">LO9*C9</f>
        <v>0</v>
      </c>
      <c r="LR9" s="25"/>
      <c r="LS9" s="92">
        <f t="shared" ref="LS9:LS75" si="229">LR9*B9</f>
        <v>0</v>
      </c>
      <c r="LT9" s="140">
        <f t="shared" ref="LT9:LT75" si="230">LR9*C9</f>
        <v>0</v>
      </c>
      <c r="LU9" s="139">
        <f t="shared" si="38"/>
        <v>0</v>
      </c>
      <c r="LW9" s="341">
        <f t="shared" ref="LW9:LW72" si="231">W9+M9+AG9+AQ9+BA9+BK9+BU9+CE9+CO9+DI9+CY9+DS9+EC9+EM9+EW9+GA9+FQ9+GU9+HE9+GK9+II9+HY9+HO9+IS9+JC9+JM9+JW9+KG9+LA9+KQ9+LK9+LU9+FG9</f>
        <v>22</v>
      </c>
      <c r="LX9" s="293">
        <f t="shared" si="39"/>
        <v>2156000</v>
      </c>
    </row>
    <row r="10" spans="1:336" x14ac:dyDescent="0.25">
      <c r="A10" s="55" t="s">
        <v>5</v>
      </c>
      <c r="B10" s="102">
        <v>60000</v>
      </c>
      <c r="C10" s="102">
        <v>98000</v>
      </c>
      <c r="D10" s="25"/>
      <c r="E10" s="92">
        <f t="shared" si="40"/>
        <v>0</v>
      </c>
      <c r="F10" s="140">
        <f t="shared" si="41"/>
        <v>0</v>
      </c>
      <c r="G10" s="25"/>
      <c r="H10" s="92">
        <f t="shared" si="42"/>
        <v>0</v>
      </c>
      <c r="I10" s="140">
        <f t="shared" si="43"/>
        <v>0</v>
      </c>
      <c r="J10" s="25"/>
      <c r="K10" s="92">
        <f t="shared" si="44"/>
        <v>0</v>
      </c>
      <c r="L10" s="140">
        <f t="shared" si="45"/>
        <v>0</v>
      </c>
      <c r="M10" s="139">
        <f t="shared" si="0"/>
        <v>0</v>
      </c>
      <c r="N10" s="25"/>
      <c r="O10" s="92">
        <f t="shared" si="1"/>
        <v>0</v>
      </c>
      <c r="P10" s="140">
        <f t="shared" si="2"/>
        <v>0</v>
      </c>
      <c r="Q10" s="25"/>
      <c r="R10" s="92">
        <f t="shared" si="3"/>
        <v>0</v>
      </c>
      <c r="S10" s="140">
        <f t="shared" si="4"/>
        <v>0</v>
      </c>
      <c r="T10" s="25"/>
      <c r="U10" s="92">
        <f t="shared" si="5"/>
        <v>0</v>
      </c>
      <c r="V10" s="140">
        <f t="shared" si="6"/>
        <v>0</v>
      </c>
      <c r="W10" s="139">
        <f t="shared" si="7"/>
        <v>0</v>
      </c>
      <c r="X10" s="25"/>
      <c r="Y10" s="92">
        <f t="shared" si="46"/>
        <v>0</v>
      </c>
      <c r="Z10" s="140">
        <f t="shared" si="47"/>
        <v>0</v>
      </c>
      <c r="AA10" s="25"/>
      <c r="AB10" s="92">
        <f t="shared" si="48"/>
        <v>0</v>
      </c>
      <c r="AC10" s="140">
        <f t="shared" si="49"/>
        <v>0</v>
      </c>
      <c r="AD10" s="25"/>
      <c r="AE10" s="92">
        <f t="shared" si="50"/>
        <v>0</v>
      </c>
      <c r="AF10" s="140">
        <f t="shared" si="51"/>
        <v>0</v>
      </c>
      <c r="AG10" s="139">
        <f t="shared" si="8"/>
        <v>0</v>
      </c>
      <c r="AH10" s="25"/>
      <c r="AI10" s="92">
        <f t="shared" si="52"/>
        <v>0</v>
      </c>
      <c r="AJ10" s="140">
        <f t="shared" si="53"/>
        <v>0</v>
      </c>
      <c r="AK10" s="25"/>
      <c r="AL10" s="92">
        <f t="shared" si="54"/>
        <v>0</v>
      </c>
      <c r="AM10" s="140">
        <f t="shared" si="55"/>
        <v>0</v>
      </c>
      <c r="AN10" s="25"/>
      <c r="AO10" s="92">
        <f t="shared" si="56"/>
        <v>0</v>
      </c>
      <c r="AP10" s="140">
        <f t="shared" si="57"/>
        <v>0</v>
      </c>
      <c r="AQ10" s="139">
        <f t="shared" si="9"/>
        <v>0</v>
      </c>
      <c r="AR10" s="25"/>
      <c r="AS10" s="92">
        <f t="shared" si="58"/>
        <v>0</v>
      </c>
      <c r="AT10" s="140">
        <f t="shared" si="59"/>
        <v>0</v>
      </c>
      <c r="AU10" s="25"/>
      <c r="AV10" s="92">
        <f t="shared" si="60"/>
        <v>0</v>
      </c>
      <c r="AW10" s="140">
        <f t="shared" si="61"/>
        <v>0</v>
      </c>
      <c r="AX10" s="25"/>
      <c r="AY10" s="92">
        <f t="shared" si="62"/>
        <v>0</v>
      </c>
      <c r="AZ10" s="140">
        <f t="shared" si="63"/>
        <v>0</v>
      </c>
      <c r="BA10" s="139">
        <f t="shared" si="10"/>
        <v>0</v>
      </c>
      <c r="BB10" s="25"/>
      <c r="BC10" s="92">
        <f t="shared" si="64"/>
        <v>0</v>
      </c>
      <c r="BD10" s="140">
        <f t="shared" si="65"/>
        <v>0</v>
      </c>
      <c r="BE10" s="25"/>
      <c r="BF10" s="92">
        <f t="shared" si="66"/>
        <v>0</v>
      </c>
      <c r="BG10" s="140">
        <f t="shared" si="67"/>
        <v>0</v>
      </c>
      <c r="BH10" s="25"/>
      <c r="BI10" s="92">
        <f t="shared" si="68"/>
        <v>0</v>
      </c>
      <c r="BJ10" s="140">
        <f t="shared" si="69"/>
        <v>0</v>
      </c>
      <c r="BK10" s="139">
        <f t="shared" si="11"/>
        <v>0</v>
      </c>
      <c r="BL10" s="25"/>
      <c r="BM10" s="92">
        <f t="shared" si="70"/>
        <v>0</v>
      </c>
      <c r="BN10" s="140">
        <f t="shared" si="71"/>
        <v>0</v>
      </c>
      <c r="BO10" s="25"/>
      <c r="BP10" s="92">
        <f t="shared" si="72"/>
        <v>0</v>
      </c>
      <c r="BQ10" s="140">
        <f t="shared" si="73"/>
        <v>0</v>
      </c>
      <c r="BR10" s="25"/>
      <c r="BS10" s="92">
        <f t="shared" si="74"/>
        <v>0</v>
      </c>
      <c r="BT10" s="140">
        <f t="shared" si="75"/>
        <v>0</v>
      </c>
      <c r="BU10" s="139">
        <f t="shared" si="12"/>
        <v>0</v>
      </c>
      <c r="BV10" s="25"/>
      <c r="BW10" s="92">
        <f t="shared" si="76"/>
        <v>0</v>
      </c>
      <c r="BX10" s="140">
        <f t="shared" si="77"/>
        <v>0</v>
      </c>
      <c r="BY10" s="25">
        <f>50</f>
        <v>50</v>
      </c>
      <c r="BZ10" s="92">
        <f t="shared" si="78"/>
        <v>3000000</v>
      </c>
      <c r="CA10" s="140">
        <f t="shared" si="79"/>
        <v>4900000</v>
      </c>
      <c r="CB10" s="25"/>
      <c r="CC10" s="92">
        <f t="shared" si="80"/>
        <v>0</v>
      </c>
      <c r="CD10" s="140">
        <f t="shared" si="81"/>
        <v>0</v>
      </c>
      <c r="CE10" s="139">
        <f t="shared" si="13"/>
        <v>50</v>
      </c>
      <c r="CF10" s="25"/>
      <c r="CG10" s="92">
        <f t="shared" si="82"/>
        <v>0</v>
      </c>
      <c r="CH10" s="140">
        <f t="shared" si="83"/>
        <v>0</v>
      </c>
      <c r="CI10" s="25"/>
      <c r="CJ10" s="92">
        <f t="shared" si="84"/>
        <v>0</v>
      </c>
      <c r="CK10" s="140">
        <f t="shared" si="85"/>
        <v>0</v>
      </c>
      <c r="CL10" s="25"/>
      <c r="CM10" s="92">
        <f t="shared" si="86"/>
        <v>0</v>
      </c>
      <c r="CN10" s="140">
        <f t="shared" si="87"/>
        <v>0</v>
      </c>
      <c r="CO10" s="139">
        <f t="shared" si="14"/>
        <v>0</v>
      </c>
      <c r="CP10" s="25"/>
      <c r="CQ10" s="92">
        <f t="shared" si="88"/>
        <v>0</v>
      </c>
      <c r="CR10" s="140">
        <f t="shared" si="89"/>
        <v>0</v>
      </c>
      <c r="CS10" s="25"/>
      <c r="CT10" s="92">
        <f t="shared" si="90"/>
        <v>0</v>
      </c>
      <c r="CU10" s="140">
        <f t="shared" si="91"/>
        <v>0</v>
      </c>
      <c r="CV10" s="25"/>
      <c r="CW10" s="92">
        <f t="shared" si="92"/>
        <v>0</v>
      </c>
      <c r="CX10" s="140">
        <f t="shared" si="93"/>
        <v>0</v>
      </c>
      <c r="CY10" s="139">
        <f t="shared" si="15"/>
        <v>0</v>
      </c>
      <c r="CZ10" s="25"/>
      <c r="DA10" s="92">
        <f t="shared" si="94"/>
        <v>0</v>
      </c>
      <c r="DB10" s="140">
        <f t="shared" si="95"/>
        <v>0</v>
      </c>
      <c r="DC10" s="25"/>
      <c r="DD10" s="92">
        <f t="shared" si="96"/>
        <v>0</v>
      </c>
      <c r="DE10" s="140">
        <f t="shared" si="97"/>
        <v>0</v>
      </c>
      <c r="DF10" s="25"/>
      <c r="DG10" s="92">
        <f t="shared" si="98"/>
        <v>0</v>
      </c>
      <c r="DH10" s="140">
        <f t="shared" si="99"/>
        <v>0</v>
      </c>
      <c r="DI10" s="139">
        <f t="shared" si="16"/>
        <v>0</v>
      </c>
      <c r="DJ10" s="25"/>
      <c r="DK10" s="92">
        <f t="shared" si="100"/>
        <v>0</v>
      </c>
      <c r="DL10" s="140">
        <f>DJ10*C10</f>
        <v>0</v>
      </c>
      <c r="DM10" s="25"/>
      <c r="DN10" s="92">
        <f t="shared" si="101"/>
        <v>0</v>
      </c>
      <c r="DO10" s="140">
        <f t="shared" si="102"/>
        <v>0</v>
      </c>
      <c r="DP10" s="25"/>
      <c r="DQ10" s="92">
        <f t="shared" si="103"/>
        <v>0</v>
      </c>
      <c r="DR10" s="140">
        <f t="shared" si="104"/>
        <v>0</v>
      </c>
      <c r="DS10" s="139">
        <f t="shared" si="17"/>
        <v>0</v>
      </c>
      <c r="DT10" s="25"/>
      <c r="DU10" s="92">
        <f t="shared" si="105"/>
        <v>0</v>
      </c>
      <c r="DV10" s="140">
        <f t="shared" si="106"/>
        <v>0</v>
      </c>
      <c r="DW10" s="25"/>
      <c r="DX10" s="92">
        <f t="shared" si="107"/>
        <v>0</v>
      </c>
      <c r="DY10" s="140">
        <f t="shared" si="108"/>
        <v>0</v>
      </c>
      <c r="DZ10" s="25"/>
      <c r="EA10" s="92">
        <f t="shared" si="109"/>
        <v>0</v>
      </c>
      <c r="EB10" s="140">
        <f t="shared" si="110"/>
        <v>0</v>
      </c>
      <c r="EC10" s="139">
        <f t="shared" si="18"/>
        <v>0</v>
      </c>
      <c r="ED10" s="25"/>
      <c r="EE10" s="92">
        <f t="shared" si="111"/>
        <v>0</v>
      </c>
      <c r="EF10" s="140">
        <f t="shared" si="112"/>
        <v>0</v>
      </c>
      <c r="EG10" s="25"/>
      <c r="EH10" s="92">
        <f t="shared" si="113"/>
        <v>0</v>
      </c>
      <c r="EI10" s="140">
        <f t="shared" si="114"/>
        <v>0</v>
      </c>
      <c r="EJ10" s="25"/>
      <c r="EK10" s="92">
        <f t="shared" si="115"/>
        <v>0</v>
      </c>
      <c r="EL10" s="140">
        <f t="shared" si="116"/>
        <v>0</v>
      </c>
      <c r="EM10" s="139">
        <f t="shared" si="19"/>
        <v>0</v>
      </c>
      <c r="EN10" s="25"/>
      <c r="EO10" s="92">
        <f t="shared" si="117"/>
        <v>0</v>
      </c>
      <c r="EP10" s="140">
        <f t="shared" si="118"/>
        <v>0</v>
      </c>
      <c r="EQ10" s="25"/>
      <c r="ER10" s="92">
        <f t="shared" si="119"/>
        <v>0</v>
      </c>
      <c r="ES10" s="140">
        <f t="shared" si="120"/>
        <v>0</v>
      </c>
      <c r="ET10" s="25"/>
      <c r="EU10" s="92">
        <f t="shared" si="121"/>
        <v>0</v>
      </c>
      <c r="EV10" s="140">
        <f t="shared" si="122"/>
        <v>0</v>
      </c>
      <c r="EW10" s="139">
        <f t="shared" si="20"/>
        <v>0</v>
      </c>
      <c r="EX10" s="25"/>
      <c r="EY10" s="92">
        <f t="shared" si="123"/>
        <v>0</v>
      </c>
      <c r="EZ10" s="140">
        <f t="shared" si="124"/>
        <v>0</v>
      </c>
      <c r="FA10" s="25"/>
      <c r="FB10" s="92">
        <f t="shared" si="125"/>
        <v>0</v>
      </c>
      <c r="FC10" s="140">
        <f t="shared" si="126"/>
        <v>0</v>
      </c>
      <c r="FD10" s="25"/>
      <c r="FE10" s="92">
        <f t="shared" si="127"/>
        <v>0</v>
      </c>
      <c r="FF10" s="140">
        <f t="shared" si="128"/>
        <v>0</v>
      </c>
      <c r="FG10" s="139">
        <f t="shared" si="21"/>
        <v>0</v>
      </c>
      <c r="FH10" s="25"/>
      <c r="FI10" s="92">
        <f t="shared" si="129"/>
        <v>0</v>
      </c>
      <c r="FJ10" s="140">
        <f t="shared" si="130"/>
        <v>0</v>
      </c>
      <c r="FK10" s="25"/>
      <c r="FL10" s="92">
        <f t="shared" si="131"/>
        <v>0</v>
      </c>
      <c r="FM10" s="140">
        <f t="shared" si="132"/>
        <v>0</v>
      </c>
      <c r="FN10" s="25"/>
      <c r="FO10" s="92">
        <f t="shared" si="133"/>
        <v>0</v>
      </c>
      <c r="FP10" s="140">
        <f t="shared" si="134"/>
        <v>0</v>
      </c>
      <c r="FQ10" s="139">
        <f t="shared" si="22"/>
        <v>0</v>
      </c>
      <c r="FR10" s="25"/>
      <c r="FS10" s="92">
        <f t="shared" si="135"/>
        <v>0</v>
      </c>
      <c r="FT10" s="140">
        <f t="shared" si="136"/>
        <v>0</v>
      </c>
      <c r="FU10" s="25"/>
      <c r="FV10" s="92">
        <f t="shared" si="137"/>
        <v>0</v>
      </c>
      <c r="FW10" s="140">
        <f t="shared" si="138"/>
        <v>0</v>
      </c>
      <c r="FX10" s="25"/>
      <c r="FY10" s="92">
        <f t="shared" si="139"/>
        <v>0</v>
      </c>
      <c r="FZ10" s="140">
        <f t="shared" si="140"/>
        <v>0</v>
      </c>
      <c r="GA10" s="139">
        <f t="shared" si="23"/>
        <v>0</v>
      </c>
      <c r="GB10" s="25"/>
      <c r="GC10" s="92">
        <f t="shared" si="141"/>
        <v>0</v>
      </c>
      <c r="GD10" s="140">
        <f t="shared" si="142"/>
        <v>0</v>
      </c>
      <c r="GE10" s="25"/>
      <c r="GF10" s="92">
        <f t="shared" si="143"/>
        <v>0</v>
      </c>
      <c r="GG10" s="140">
        <f t="shared" si="144"/>
        <v>0</v>
      </c>
      <c r="GH10" s="25"/>
      <c r="GI10" s="92">
        <f t="shared" si="145"/>
        <v>0</v>
      </c>
      <c r="GJ10" s="140">
        <f t="shared" si="146"/>
        <v>0</v>
      </c>
      <c r="GK10" s="139">
        <f t="shared" si="24"/>
        <v>0</v>
      </c>
      <c r="GL10" s="25">
        <v>1</v>
      </c>
      <c r="GM10" s="92">
        <f t="shared" si="147"/>
        <v>60000</v>
      </c>
      <c r="GN10" s="140">
        <f t="shared" si="148"/>
        <v>98000</v>
      </c>
      <c r="GO10" s="25"/>
      <c r="GP10" s="92">
        <f t="shared" si="149"/>
        <v>0</v>
      </c>
      <c r="GQ10" s="140">
        <f t="shared" si="150"/>
        <v>0</v>
      </c>
      <c r="GR10" s="25"/>
      <c r="GS10" s="92">
        <f t="shared" si="151"/>
        <v>0</v>
      </c>
      <c r="GT10" s="140">
        <f t="shared" si="152"/>
        <v>0</v>
      </c>
      <c r="GU10" s="139">
        <f t="shared" si="25"/>
        <v>1</v>
      </c>
      <c r="GV10" s="25"/>
      <c r="GW10" s="92">
        <f t="shared" si="153"/>
        <v>0</v>
      </c>
      <c r="GX10" s="140">
        <f t="shared" si="154"/>
        <v>0</v>
      </c>
      <c r="GY10" s="25"/>
      <c r="GZ10" s="92">
        <f t="shared" si="155"/>
        <v>0</v>
      </c>
      <c r="HA10" s="140">
        <f t="shared" si="156"/>
        <v>0</v>
      </c>
      <c r="HB10" s="25"/>
      <c r="HC10" s="92">
        <f t="shared" si="157"/>
        <v>0</v>
      </c>
      <c r="HD10" s="140">
        <f t="shared" si="158"/>
        <v>0</v>
      </c>
      <c r="HE10" s="139">
        <f t="shared" si="26"/>
        <v>0</v>
      </c>
      <c r="HF10" s="25"/>
      <c r="HG10" s="92">
        <f t="shared" si="159"/>
        <v>0</v>
      </c>
      <c r="HH10" s="140">
        <f t="shared" si="160"/>
        <v>0</v>
      </c>
      <c r="HI10" s="25"/>
      <c r="HJ10" s="92">
        <f t="shared" si="161"/>
        <v>0</v>
      </c>
      <c r="HK10" s="140">
        <f t="shared" si="162"/>
        <v>0</v>
      </c>
      <c r="HL10" s="25"/>
      <c r="HM10" s="92">
        <f t="shared" si="163"/>
        <v>0</v>
      </c>
      <c r="HN10" s="140">
        <f t="shared" si="164"/>
        <v>0</v>
      </c>
      <c r="HO10" s="139">
        <f t="shared" si="27"/>
        <v>0</v>
      </c>
      <c r="HP10" s="25"/>
      <c r="HQ10" s="92">
        <f t="shared" si="165"/>
        <v>0</v>
      </c>
      <c r="HR10" s="140">
        <f t="shared" si="166"/>
        <v>0</v>
      </c>
      <c r="HS10" s="25"/>
      <c r="HT10" s="92">
        <f t="shared" si="167"/>
        <v>0</v>
      </c>
      <c r="HU10" s="140">
        <f t="shared" si="168"/>
        <v>0</v>
      </c>
      <c r="HV10" s="25"/>
      <c r="HW10" s="92">
        <f t="shared" si="169"/>
        <v>0</v>
      </c>
      <c r="HX10" s="140">
        <f t="shared" si="170"/>
        <v>0</v>
      </c>
      <c r="HY10" s="139">
        <f t="shared" si="28"/>
        <v>0</v>
      </c>
      <c r="HZ10" s="25"/>
      <c r="IA10" s="92">
        <f t="shared" si="171"/>
        <v>0</v>
      </c>
      <c r="IB10" s="140">
        <f t="shared" si="172"/>
        <v>0</v>
      </c>
      <c r="IC10" s="25"/>
      <c r="ID10" s="92">
        <f t="shared" si="173"/>
        <v>0</v>
      </c>
      <c r="IE10" s="140">
        <f t="shared" si="174"/>
        <v>0</v>
      </c>
      <c r="IF10" s="25"/>
      <c r="IG10" s="92">
        <f t="shared" si="175"/>
        <v>0</v>
      </c>
      <c r="IH10" s="140">
        <f t="shared" si="176"/>
        <v>0</v>
      </c>
      <c r="II10" s="139">
        <f t="shared" si="29"/>
        <v>0</v>
      </c>
      <c r="IJ10" s="25"/>
      <c r="IK10" s="92">
        <f t="shared" si="177"/>
        <v>0</v>
      </c>
      <c r="IL10" s="140">
        <f t="shared" si="178"/>
        <v>0</v>
      </c>
      <c r="IM10" s="25"/>
      <c r="IN10" s="92">
        <f t="shared" si="179"/>
        <v>0</v>
      </c>
      <c r="IO10" s="140">
        <f t="shared" si="180"/>
        <v>0</v>
      </c>
      <c r="IP10" s="25"/>
      <c r="IQ10" s="92">
        <f t="shared" si="181"/>
        <v>0</v>
      </c>
      <c r="IR10" s="140">
        <f t="shared" si="182"/>
        <v>0</v>
      </c>
      <c r="IS10" s="139">
        <f t="shared" si="30"/>
        <v>0</v>
      </c>
      <c r="IT10" s="25"/>
      <c r="IU10" s="92">
        <f t="shared" si="183"/>
        <v>0</v>
      </c>
      <c r="IV10" s="140">
        <f t="shared" si="184"/>
        <v>0</v>
      </c>
      <c r="IW10" s="25"/>
      <c r="IX10" s="92">
        <f t="shared" si="185"/>
        <v>0</v>
      </c>
      <c r="IY10" s="140">
        <f t="shared" si="186"/>
        <v>0</v>
      </c>
      <c r="IZ10" s="25"/>
      <c r="JA10" s="92">
        <f t="shared" si="187"/>
        <v>0</v>
      </c>
      <c r="JB10" s="140">
        <f t="shared" si="188"/>
        <v>0</v>
      </c>
      <c r="JC10" s="139">
        <f t="shared" si="31"/>
        <v>0</v>
      </c>
      <c r="JD10" s="25"/>
      <c r="JE10" s="92">
        <f t="shared" si="189"/>
        <v>0</v>
      </c>
      <c r="JF10" s="140">
        <f t="shared" si="190"/>
        <v>0</v>
      </c>
      <c r="JG10" s="25"/>
      <c r="JH10" s="92">
        <f t="shared" si="191"/>
        <v>0</v>
      </c>
      <c r="JI10" s="140">
        <f t="shared" si="192"/>
        <v>0</v>
      </c>
      <c r="JJ10" s="25"/>
      <c r="JK10" s="92">
        <f t="shared" si="193"/>
        <v>0</v>
      </c>
      <c r="JL10" s="140">
        <f t="shared" si="194"/>
        <v>0</v>
      </c>
      <c r="JM10" s="139">
        <f t="shared" si="32"/>
        <v>0</v>
      </c>
      <c r="JN10" s="25"/>
      <c r="JO10" s="92">
        <f t="shared" si="195"/>
        <v>0</v>
      </c>
      <c r="JP10" s="140">
        <f t="shared" si="196"/>
        <v>0</v>
      </c>
      <c r="JQ10" s="25"/>
      <c r="JR10" s="92">
        <f t="shared" si="197"/>
        <v>0</v>
      </c>
      <c r="JS10" s="140">
        <f t="shared" si="198"/>
        <v>0</v>
      </c>
      <c r="JT10" s="25"/>
      <c r="JU10" s="92">
        <f t="shared" si="199"/>
        <v>0</v>
      </c>
      <c r="JV10" s="140">
        <f t="shared" si="200"/>
        <v>0</v>
      </c>
      <c r="JW10" s="139">
        <f t="shared" si="33"/>
        <v>0</v>
      </c>
      <c r="JX10" s="25"/>
      <c r="JY10" s="92">
        <f t="shared" si="201"/>
        <v>0</v>
      </c>
      <c r="JZ10" s="140">
        <f t="shared" si="202"/>
        <v>0</v>
      </c>
      <c r="KA10" s="25"/>
      <c r="KB10" s="92">
        <f t="shared" si="203"/>
        <v>0</v>
      </c>
      <c r="KC10" s="140">
        <f t="shared" si="204"/>
        <v>0</v>
      </c>
      <c r="KD10" s="25"/>
      <c r="KE10" s="92">
        <f t="shared" si="205"/>
        <v>0</v>
      </c>
      <c r="KF10" s="140">
        <f t="shared" si="206"/>
        <v>0</v>
      </c>
      <c r="KG10" s="139">
        <f t="shared" si="34"/>
        <v>0</v>
      </c>
      <c r="KH10" s="25"/>
      <c r="KI10" s="92">
        <f t="shared" si="207"/>
        <v>0</v>
      </c>
      <c r="KJ10" s="140">
        <f t="shared" si="208"/>
        <v>0</v>
      </c>
      <c r="KK10" s="25"/>
      <c r="KL10" s="92">
        <f t="shared" si="209"/>
        <v>0</v>
      </c>
      <c r="KM10" s="140">
        <f t="shared" si="210"/>
        <v>0</v>
      </c>
      <c r="KN10" s="25"/>
      <c r="KO10" s="92">
        <f t="shared" si="211"/>
        <v>0</v>
      </c>
      <c r="KP10" s="140">
        <f t="shared" si="212"/>
        <v>0</v>
      </c>
      <c r="KQ10" s="139">
        <f t="shared" si="35"/>
        <v>0</v>
      </c>
      <c r="KR10" s="25"/>
      <c r="KS10" s="92">
        <f t="shared" si="213"/>
        <v>0</v>
      </c>
      <c r="KT10" s="140">
        <f t="shared" si="214"/>
        <v>0</v>
      </c>
      <c r="KU10" s="25"/>
      <c r="KV10" s="92">
        <f t="shared" si="215"/>
        <v>0</v>
      </c>
      <c r="KW10" s="140">
        <f t="shared" si="216"/>
        <v>0</v>
      </c>
      <c r="KX10" s="25"/>
      <c r="KY10" s="92">
        <f t="shared" si="217"/>
        <v>0</v>
      </c>
      <c r="KZ10" s="140">
        <f t="shared" si="218"/>
        <v>0</v>
      </c>
      <c r="LA10" s="139">
        <f t="shared" si="36"/>
        <v>0</v>
      </c>
      <c r="LB10" s="25"/>
      <c r="LC10" s="92">
        <f t="shared" si="219"/>
        <v>0</v>
      </c>
      <c r="LD10" s="140">
        <f t="shared" si="220"/>
        <v>0</v>
      </c>
      <c r="LE10" s="25"/>
      <c r="LF10" s="92">
        <f t="shared" si="221"/>
        <v>0</v>
      </c>
      <c r="LG10" s="140">
        <f t="shared" si="222"/>
        <v>0</v>
      </c>
      <c r="LH10" s="25"/>
      <c r="LI10" s="92">
        <f t="shared" si="223"/>
        <v>0</v>
      </c>
      <c r="LJ10" s="140">
        <f t="shared" si="224"/>
        <v>0</v>
      </c>
      <c r="LK10" s="139">
        <f t="shared" si="37"/>
        <v>0</v>
      </c>
      <c r="LL10" s="25"/>
      <c r="LM10" s="92">
        <f t="shared" si="225"/>
        <v>0</v>
      </c>
      <c r="LN10" s="140">
        <f t="shared" si="226"/>
        <v>0</v>
      </c>
      <c r="LO10" s="25"/>
      <c r="LP10" s="92">
        <f t="shared" si="227"/>
        <v>0</v>
      </c>
      <c r="LQ10" s="140">
        <f t="shared" si="228"/>
        <v>0</v>
      </c>
      <c r="LR10" s="25"/>
      <c r="LS10" s="92">
        <f t="shared" si="229"/>
        <v>0</v>
      </c>
      <c r="LT10" s="140">
        <f t="shared" si="230"/>
        <v>0</v>
      </c>
      <c r="LU10" s="139">
        <f t="shared" si="38"/>
        <v>0</v>
      </c>
      <c r="LW10" s="341">
        <f t="shared" si="231"/>
        <v>51</v>
      </c>
      <c r="LX10" s="293">
        <f t="shared" si="39"/>
        <v>4998000</v>
      </c>
    </row>
    <row r="11" spans="1:336" x14ac:dyDescent="0.25">
      <c r="A11" s="25" t="s">
        <v>6</v>
      </c>
      <c r="B11" s="102">
        <v>25000</v>
      </c>
      <c r="C11" s="102">
        <v>60000</v>
      </c>
      <c r="D11" s="25"/>
      <c r="E11" s="92">
        <f t="shared" si="40"/>
        <v>0</v>
      </c>
      <c r="F11" s="140">
        <f t="shared" si="41"/>
        <v>0</v>
      </c>
      <c r="G11" s="25"/>
      <c r="H11" s="92">
        <f t="shared" si="42"/>
        <v>0</v>
      </c>
      <c r="I11" s="140">
        <f t="shared" si="43"/>
        <v>0</v>
      </c>
      <c r="J11" s="25"/>
      <c r="K11" s="92">
        <f t="shared" si="44"/>
        <v>0</v>
      </c>
      <c r="L11" s="140">
        <f t="shared" si="45"/>
        <v>0</v>
      </c>
      <c r="M11" s="139">
        <f t="shared" si="0"/>
        <v>0</v>
      </c>
      <c r="N11" s="25"/>
      <c r="O11" s="92">
        <f t="shared" si="1"/>
        <v>0</v>
      </c>
      <c r="P11" s="140">
        <f t="shared" si="2"/>
        <v>0</v>
      </c>
      <c r="Q11" s="25"/>
      <c r="R11" s="92">
        <f t="shared" si="3"/>
        <v>0</v>
      </c>
      <c r="S11" s="140">
        <f t="shared" si="4"/>
        <v>0</v>
      </c>
      <c r="T11" s="25"/>
      <c r="U11" s="92">
        <f t="shared" si="5"/>
        <v>0</v>
      </c>
      <c r="V11" s="140">
        <f t="shared" si="6"/>
        <v>0</v>
      </c>
      <c r="W11" s="139">
        <f t="shared" si="7"/>
        <v>0</v>
      </c>
      <c r="X11" s="25"/>
      <c r="Y11" s="92">
        <f t="shared" si="46"/>
        <v>0</v>
      </c>
      <c r="Z11" s="140">
        <f t="shared" si="47"/>
        <v>0</v>
      </c>
      <c r="AA11" s="25"/>
      <c r="AB11" s="92">
        <f t="shared" si="48"/>
        <v>0</v>
      </c>
      <c r="AC11" s="140">
        <f t="shared" si="49"/>
        <v>0</v>
      </c>
      <c r="AD11" s="25"/>
      <c r="AE11" s="92">
        <f t="shared" si="50"/>
        <v>0</v>
      </c>
      <c r="AF11" s="140">
        <f t="shared" si="51"/>
        <v>0</v>
      </c>
      <c r="AG11" s="139">
        <f t="shared" si="8"/>
        <v>0</v>
      </c>
      <c r="AH11" s="25"/>
      <c r="AI11" s="92">
        <f t="shared" si="52"/>
        <v>0</v>
      </c>
      <c r="AJ11" s="140">
        <f t="shared" si="53"/>
        <v>0</v>
      </c>
      <c r="AK11" s="25"/>
      <c r="AL11" s="92">
        <f t="shared" si="54"/>
        <v>0</v>
      </c>
      <c r="AM11" s="140">
        <f t="shared" si="55"/>
        <v>0</v>
      </c>
      <c r="AN11" s="25"/>
      <c r="AO11" s="92">
        <f t="shared" si="56"/>
        <v>0</v>
      </c>
      <c r="AP11" s="140">
        <f t="shared" si="57"/>
        <v>0</v>
      </c>
      <c r="AQ11" s="139">
        <f t="shared" si="9"/>
        <v>0</v>
      </c>
      <c r="AR11" s="25"/>
      <c r="AS11" s="92">
        <f t="shared" si="58"/>
        <v>0</v>
      </c>
      <c r="AT11" s="140">
        <f t="shared" si="59"/>
        <v>0</v>
      </c>
      <c r="AU11" s="25"/>
      <c r="AV11" s="92">
        <f t="shared" si="60"/>
        <v>0</v>
      </c>
      <c r="AW11" s="140">
        <f t="shared" si="61"/>
        <v>0</v>
      </c>
      <c r="AX11" s="25"/>
      <c r="AY11" s="92">
        <f t="shared" si="62"/>
        <v>0</v>
      </c>
      <c r="AZ11" s="140">
        <f t="shared" si="63"/>
        <v>0</v>
      </c>
      <c r="BA11" s="139">
        <f t="shared" si="10"/>
        <v>0</v>
      </c>
      <c r="BB11" s="25">
        <v>1</v>
      </c>
      <c r="BC11" s="92">
        <f t="shared" si="64"/>
        <v>0</v>
      </c>
      <c r="BD11" s="140">
        <f t="shared" si="65"/>
        <v>60000</v>
      </c>
      <c r="BE11" s="25"/>
      <c r="BF11" s="92">
        <f t="shared" si="66"/>
        <v>0</v>
      </c>
      <c r="BG11" s="140">
        <f t="shared" si="67"/>
        <v>0</v>
      </c>
      <c r="BH11" s="25"/>
      <c r="BI11" s="92">
        <f t="shared" si="68"/>
        <v>0</v>
      </c>
      <c r="BJ11" s="140">
        <f t="shared" si="69"/>
        <v>0</v>
      </c>
      <c r="BK11" s="139">
        <f t="shared" si="11"/>
        <v>1</v>
      </c>
      <c r="BL11" s="25"/>
      <c r="BM11" s="92">
        <f t="shared" si="70"/>
        <v>0</v>
      </c>
      <c r="BN11" s="140">
        <f t="shared" si="71"/>
        <v>0</v>
      </c>
      <c r="BO11" s="25"/>
      <c r="BP11" s="92">
        <f t="shared" si="72"/>
        <v>0</v>
      </c>
      <c r="BQ11" s="140">
        <f t="shared" si="73"/>
        <v>0</v>
      </c>
      <c r="BR11" s="25"/>
      <c r="BS11" s="92">
        <f t="shared" si="74"/>
        <v>0</v>
      </c>
      <c r="BT11" s="140">
        <f t="shared" si="75"/>
        <v>0</v>
      </c>
      <c r="BU11" s="139">
        <f t="shared" si="12"/>
        <v>0</v>
      </c>
      <c r="BV11" s="25"/>
      <c r="BW11" s="92">
        <f t="shared" si="76"/>
        <v>0</v>
      </c>
      <c r="BX11" s="140">
        <f t="shared" si="77"/>
        <v>0</v>
      </c>
      <c r="BY11" s="25">
        <f>1</f>
        <v>1</v>
      </c>
      <c r="BZ11" s="92">
        <f t="shared" si="78"/>
        <v>25000</v>
      </c>
      <c r="CA11" s="140">
        <f t="shared" si="79"/>
        <v>60000</v>
      </c>
      <c r="CB11" s="25"/>
      <c r="CC11" s="92">
        <f t="shared" si="80"/>
        <v>0</v>
      </c>
      <c r="CD11" s="140">
        <f t="shared" si="81"/>
        <v>0</v>
      </c>
      <c r="CE11" s="139">
        <f t="shared" si="13"/>
        <v>1</v>
      </c>
      <c r="CF11" s="25"/>
      <c r="CG11" s="92">
        <f t="shared" si="82"/>
        <v>0</v>
      </c>
      <c r="CH11" s="140">
        <f t="shared" si="83"/>
        <v>0</v>
      </c>
      <c r="CI11" s="25"/>
      <c r="CJ11" s="92">
        <f t="shared" si="84"/>
        <v>0</v>
      </c>
      <c r="CK11" s="140">
        <f t="shared" si="85"/>
        <v>0</v>
      </c>
      <c r="CL11" s="25"/>
      <c r="CM11" s="92">
        <f t="shared" si="86"/>
        <v>0</v>
      </c>
      <c r="CN11" s="140">
        <f t="shared" si="87"/>
        <v>0</v>
      </c>
      <c r="CO11" s="139">
        <f t="shared" si="14"/>
        <v>0</v>
      </c>
      <c r="CP11" s="25"/>
      <c r="CQ11" s="92">
        <f t="shared" si="88"/>
        <v>0</v>
      </c>
      <c r="CR11" s="140">
        <f t="shared" si="89"/>
        <v>0</v>
      </c>
      <c r="CS11" s="25"/>
      <c r="CT11" s="92">
        <f t="shared" si="90"/>
        <v>0</v>
      </c>
      <c r="CU11" s="140">
        <f t="shared" si="91"/>
        <v>0</v>
      </c>
      <c r="CV11" s="25"/>
      <c r="CW11" s="92">
        <f t="shared" si="92"/>
        <v>0</v>
      </c>
      <c r="CX11" s="140">
        <f t="shared" si="93"/>
        <v>0</v>
      </c>
      <c r="CY11" s="139">
        <f t="shared" si="15"/>
        <v>0</v>
      </c>
      <c r="CZ11" s="25"/>
      <c r="DA11" s="92">
        <f t="shared" si="94"/>
        <v>0</v>
      </c>
      <c r="DB11" s="140">
        <f t="shared" si="95"/>
        <v>0</v>
      </c>
      <c r="DC11" s="25"/>
      <c r="DD11" s="92">
        <f t="shared" si="96"/>
        <v>0</v>
      </c>
      <c r="DE11" s="140">
        <f t="shared" si="97"/>
        <v>0</v>
      </c>
      <c r="DF11" s="25"/>
      <c r="DG11" s="92">
        <f t="shared" si="98"/>
        <v>0</v>
      </c>
      <c r="DH11" s="140">
        <f t="shared" si="99"/>
        <v>0</v>
      </c>
      <c r="DI11" s="139">
        <f t="shared" si="16"/>
        <v>0</v>
      </c>
      <c r="DJ11" s="25"/>
      <c r="DK11" s="92">
        <f t="shared" si="100"/>
        <v>0</v>
      </c>
      <c r="DL11" s="140">
        <f>DJ11*C11</f>
        <v>0</v>
      </c>
      <c r="DM11" s="25"/>
      <c r="DN11" s="92">
        <f t="shared" si="101"/>
        <v>0</v>
      </c>
      <c r="DO11" s="140">
        <f t="shared" si="102"/>
        <v>0</v>
      </c>
      <c r="DP11" s="25"/>
      <c r="DQ11" s="92">
        <f t="shared" si="103"/>
        <v>0</v>
      </c>
      <c r="DR11" s="140">
        <f t="shared" si="104"/>
        <v>0</v>
      </c>
      <c r="DS11" s="139">
        <f t="shared" si="17"/>
        <v>0</v>
      </c>
      <c r="DT11" s="25"/>
      <c r="DU11" s="92">
        <f t="shared" si="105"/>
        <v>0</v>
      </c>
      <c r="DV11" s="140">
        <f t="shared" si="106"/>
        <v>0</v>
      </c>
      <c r="DW11" s="25"/>
      <c r="DX11" s="92">
        <f t="shared" si="107"/>
        <v>0</v>
      </c>
      <c r="DY11" s="140">
        <f t="shared" si="108"/>
        <v>0</v>
      </c>
      <c r="DZ11" s="25"/>
      <c r="EA11" s="92">
        <f t="shared" si="109"/>
        <v>0</v>
      </c>
      <c r="EB11" s="140">
        <f t="shared" si="110"/>
        <v>0</v>
      </c>
      <c r="EC11" s="139">
        <f t="shared" si="18"/>
        <v>0</v>
      </c>
      <c r="ED11" s="25"/>
      <c r="EE11" s="92">
        <f t="shared" si="111"/>
        <v>0</v>
      </c>
      <c r="EF11" s="140">
        <f t="shared" si="112"/>
        <v>0</v>
      </c>
      <c r="EG11" s="25"/>
      <c r="EH11" s="92">
        <f t="shared" si="113"/>
        <v>0</v>
      </c>
      <c r="EI11" s="140">
        <f t="shared" si="114"/>
        <v>0</v>
      </c>
      <c r="EJ11" s="25"/>
      <c r="EK11" s="92">
        <f t="shared" si="115"/>
        <v>0</v>
      </c>
      <c r="EL11" s="140">
        <f t="shared" si="116"/>
        <v>0</v>
      </c>
      <c r="EM11" s="139">
        <f t="shared" si="19"/>
        <v>0</v>
      </c>
      <c r="EN11" s="25"/>
      <c r="EO11" s="92">
        <f t="shared" si="117"/>
        <v>0</v>
      </c>
      <c r="EP11" s="140">
        <f t="shared" si="118"/>
        <v>0</v>
      </c>
      <c r="EQ11" s="25"/>
      <c r="ER11" s="92">
        <f t="shared" si="119"/>
        <v>0</v>
      </c>
      <c r="ES11" s="140">
        <f t="shared" si="120"/>
        <v>0</v>
      </c>
      <c r="ET11" s="25"/>
      <c r="EU11" s="92">
        <f t="shared" si="121"/>
        <v>0</v>
      </c>
      <c r="EV11" s="140">
        <f t="shared" si="122"/>
        <v>0</v>
      </c>
      <c r="EW11" s="139">
        <f t="shared" si="20"/>
        <v>0</v>
      </c>
      <c r="EX11" s="25"/>
      <c r="EY11" s="92">
        <f t="shared" si="123"/>
        <v>0</v>
      </c>
      <c r="EZ11" s="140">
        <f t="shared" si="124"/>
        <v>0</v>
      </c>
      <c r="FA11" s="25">
        <f>250</f>
        <v>250</v>
      </c>
      <c r="FB11" s="92">
        <f t="shared" si="125"/>
        <v>6250000</v>
      </c>
      <c r="FC11" s="140">
        <f t="shared" si="126"/>
        <v>15000000</v>
      </c>
      <c r="FD11" s="25"/>
      <c r="FE11" s="92">
        <f t="shared" si="127"/>
        <v>0</v>
      </c>
      <c r="FF11" s="140">
        <f t="shared" si="128"/>
        <v>0</v>
      </c>
      <c r="FG11" s="139">
        <f t="shared" si="21"/>
        <v>250</v>
      </c>
      <c r="FH11" s="25"/>
      <c r="FI11" s="92">
        <f t="shared" si="129"/>
        <v>0</v>
      </c>
      <c r="FJ11" s="140">
        <f t="shared" si="130"/>
        <v>0</v>
      </c>
      <c r="FK11" s="25"/>
      <c r="FL11" s="92">
        <f t="shared" si="131"/>
        <v>0</v>
      </c>
      <c r="FM11" s="140">
        <f t="shared" si="132"/>
        <v>0</v>
      </c>
      <c r="FN11" s="25"/>
      <c r="FO11" s="92">
        <f t="shared" si="133"/>
        <v>0</v>
      </c>
      <c r="FP11" s="140">
        <f t="shared" si="134"/>
        <v>0</v>
      </c>
      <c r="FQ11" s="139">
        <f t="shared" si="22"/>
        <v>0</v>
      </c>
      <c r="FR11" s="25"/>
      <c r="FS11" s="92">
        <f t="shared" si="135"/>
        <v>0</v>
      </c>
      <c r="FT11" s="140">
        <f t="shared" si="136"/>
        <v>0</v>
      </c>
      <c r="FU11" s="25">
        <v>3</v>
      </c>
      <c r="FV11" s="92">
        <f t="shared" si="137"/>
        <v>75000</v>
      </c>
      <c r="FW11" s="140">
        <f t="shared" si="138"/>
        <v>180000</v>
      </c>
      <c r="FX11" s="25"/>
      <c r="FY11" s="92">
        <f t="shared" si="139"/>
        <v>0</v>
      </c>
      <c r="FZ11" s="140">
        <f t="shared" si="140"/>
        <v>0</v>
      </c>
      <c r="GA11" s="139">
        <f t="shared" si="23"/>
        <v>3</v>
      </c>
      <c r="GB11" s="25"/>
      <c r="GC11" s="92">
        <f t="shared" si="141"/>
        <v>0</v>
      </c>
      <c r="GD11" s="140">
        <f t="shared" si="142"/>
        <v>0</v>
      </c>
      <c r="GE11" s="25"/>
      <c r="GF11" s="92">
        <f t="shared" si="143"/>
        <v>0</v>
      </c>
      <c r="GG11" s="140">
        <f t="shared" si="144"/>
        <v>0</v>
      </c>
      <c r="GH11" s="25"/>
      <c r="GI11" s="92">
        <f t="shared" si="145"/>
        <v>0</v>
      </c>
      <c r="GJ11" s="140">
        <f t="shared" si="146"/>
        <v>0</v>
      </c>
      <c r="GK11" s="139">
        <f t="shared" si="24"/>
        <v>0</v>
      </c>
      <c r="GL11" s="25"/>
      <c r="GM11" s="92">
        <f t="shared" si="147"/>
        <v>0</v>
      </c>
      <c r="GN11" s="140">
        <f t="shared" si="148"/>
        <v>0</v>
      </c>
      <c r="GO11" s="25"/>
      <c r="GP11" s="92">
        <f t="shared" si="149"/>
        <v>0</v>
      </c>
      <c r="GQ11" s="140">
        <f t="shared" si="150"/>
        <v>0</v>
      </c>
      <c r="GR11" s="25"/>
      <c r="GS11" s="92">
        <f t="shared" si="151"/>
        <v>0</v>
      </c>
      <c r="GT11" s="140">
        <f t="shared" si="152"/>
        <v>0</v>
      </c>
      <c r="GU11" s="139">
        <f t="shared" si="25"/>
        <v>0</v>
      </c>
      <c r="GV11" s="25"/>
      <c r="GW11" s="92">
        <f t="shared" si="153"/>
        <v>0</v>
      </c>
      <c r="GX11" s="140">
        <f t="shared" si="154"/>
        <v>0</v>
      </c>
      <c r="GY11" s="25">
        <f>1</f>
        <v>1</v>
      </c>
      <c r="GZ11" s="92">
        <f t="shared" si="155"/>
        <v>25000</v>
      </c>
      <c r="HA11" s="140">
        <f t="shared" si="156"/>
        <v>60000</v>
      </c>
      <c r="HB11" s="25"/>
      <c r="HC11" s="92">
        <f t="shared" si="157"/>
        <v>0</v>
      </c>
      <c r="HD11" s="140">
        <f t="shared" si="158"/>
        <v>0</v>
      </c>
      <c r="HE11" s="139">
        <f t="shared" si="26"/>
        <v>1</v>
      </c>
      <c r="HF11" s="25"/>
      <c r="HG11" s="92">
        <f t="shared" si="159"/>
        <v>0</v>
      </c>
      <c r="HH11" s="140">
        <f t="shared" si="160"/>
        <v>0</v>
      </c>
      <c r="HI11" s="25"/>
      <c r="HJ11" s="92">
        <f t="shared" si="161"/>
        <v>0</v>
      </c>
      <c r="HK11" s="140">
        <f t="shared" si="162"/>
        <v>0</v>
      </c>
      <c r="HL11" s="25"/>
      <c r="HM11" s="92">
        <f t="shared" si="163"/>
        <v>0</v>
      </c>
      <c r="HN11" s="140">
        <f t="shared" si="164"/>
        <v>0</v>
      </c>
      <c r="HO11" s="139">
        <f t="shared" si="27"/>
        <v>0</v>
      </c>
      <c r="HP11" s="25"/>
      <c r="HQ11" s="92">
        <f t="shared" si="165"/>
        <v>0</v>
      </c>
      <c r="HR11" s="140">
        <f t="shared" si="166"/>
        <v>0</v>
      </c>
      <c r="HS11" s="25"/>
      <c r="HT11" s="92">
        <f t="shared" si="167"/>
        <v>0</v>
      </c>
      <c r="HU11" s="140">
        <f t="shared" si="168"/>
        <v>0</v>
      </c>
      <c r="HV11" s="25"/>
      <c r="HW11" s="92">
        <f t="shared" si="169"/>
        <v>0</v>
      </c>
      <c r="HX11" s="140">
        <f t="shared" si="170"/>
        <v>0</v>
      </c>
      <c r="HY11" s="139">
        <f t="shared" si="28"/>
        <v>0</v>
      </c>
      <c r="HZ11" s="25"/>
      <c r="IA11" s="92">
        <f t="shared" si="171"/>
        <v>0</v>
      </c>
      <c r="IB11" s="140">
        <f t="shared" si="172"/>
        <v>0</v>
      </c>
      <c r="IC11" s="25"/>
      <c r="ID11" s="92">
        <f t="shared" si="173"/>
        <v>0</v>
      </c>
      <c r="IE11" s="140">
        <f t="shared" si="174"/>
        <v>0</v>
      </c>
      <c r="IF11" s="25"/>
      <c r="IG11" s="92">
        <f t="shared" si="175"/>
        <v>0</v>
      </c>
      <c r="IH11" s="140">
        <f t="shared" si="176"/>
        <v>0</v>
      </c>
      <c r="II11" s="139">
        <f t="shared" si="29"/>
        <v>0</v>
      </c>
      <c r="IJ11" s="25">
        <f>1</f>
        <v>1</v>
      </c>
      <c r="IK11" s="92">
        <f t="shared" si="177"/>
        <v>25000</v>
      </c>
      <c r="IL11" s="140">
        <f t="shared" si="178"/>
        <v>60000</v>
      </c>
      <c r="IM11" s="25"/>
      <c r="IN11" s="92">
        <f t="shared" si="179"/>
        <v>0</v>
      </c>
      <c r="IO11" s="140">
        <f t="shared" si="180"/>
        <v>0</v>
      </c>
      <c r="IP11" s="25"/>
      <c r="IQ11" s="92">
        <f t="shared" si="181"/>
        <v>0</v>
      </c>
      <c r="IR11" s="140">
        <f t="shared" si="182"/>
        <v>0</v>
      </c>
      <c r="IS11" s="139">
        <f t="shared" si="30"/>
        <v>1</v>
      </c>
      <c r="IT11" s="25"/>
      <c r="IU11" s="92">
        <f t="shared" si="183"/>
        <v>0</v>
      </c>
      <c r="IV11" s="140">
        <f t="shared" si="184"/>
        <v>0</v>
      </c>
      <c r="IW11" s="25">
        <v>2</v>
      </c>
      <c r="IX11" s="92">
        <f t="shared" si="185"/>
        <v>50000</v>
      </c>
      <c r="IY11" s="140">
        <f t="shared" si="186"/>
        <v>120000</v>
      </c>
      <c r="IZ11" s="25"/>
      <c r="JA11" s="92">
        <f t="shared" si="187"/>
        <v>0</v>
      </c>
      <c r="JB11" s="140">
        <f t="shared" si="188"/>
        <v>0</v>
      </c>
      <c r="JC11" s="139">
        <f t="shared" si="31"/>
        <v>2</v>
      </c>
      <c r="JD11" s="25"/>
      <c r="JE11" s="92">
        <f t="shared" si="189"/>
        <v>0</v>
      </c>
      <c r="JF11" s="140">
        <f t="shared" si="190"/>
        <v>0</v>
      </c>
      <c r="JG11" s="25"/>
      <c r="JH11" s="92">
        <f t="shared" si="191"/>
        <v>0</v>
      </c>
      <c r="JI11" s="140">
        <f t="shared" si="192"/>
        <v>0</v>
      </c>
      <c r="JJ11" s="25"/>
      <c r="JK11" s="92">
        <f t="shared" si="193"/>
        <v>0</v>
      </c>
      <c r="JL11" s="140">
        <f t="shared" si="194"/>
        <v>0</v>
      </c>
      <c r="JM11" s="139">
        <f t="shared" si="32"/>
        <v>0</v>
      </c>
      <c r="JN11" s="25"/>
      <c r="JO11" s="92">
        <f t="shared" si="195"/>
        <v>0</v>
      </c>
      <c r="JP11" s="140">
        <f t="shared" si="196"/>
        <v>0</v>
      </c>
      <c r="JQ11" s="25"/>
      <c r="JR11" s="92">
        <f t="shared" si="197"/>
        <v>0</v>
      </c>
      <c r="JS11" s="140">
        <f t="shared" si="198"/>
        <v>0</v>
      </c>
      <c r="JT11" s="25"/>
      <c r="JU11" s="92">
        <f t="shared" si="199"/>
        <v>0</v>
      </c>
      <c r="JV11" s="140">
        <f t="shared" si="200"/>
        <v>0</v>
      </c>
      <c r="JW11" s="139">
        <f t="shared" si="33"/>
        <v>0</v>
      </c>
      <c r="JX11" s="25"/>
      <c r="JY11" s="92">
        <f t="shared" si="201"/>
        <v>0</v>
      </c>
      <c r="JZ11" s="140">
        <f t="shared" si="202"/>
        <v>0</v>
      </c>
      <c r="KA11" s="25"/>
      <c r="KB11" s="92">
        <f t="shared" si="203"/>
        <v>0</v>
      </c>
      <c r="KC11" s="140">
        <f t="shared" si="204"/>
        <v>0</v>
      </c>
      <c r="KD11" s="25"/>
      <c r="KE11" s="92">
        <f t="shared" si="205"/>
        <v>0</v>
      </c>
      <c r="KF11" s="140">
        <f t="shared" si="206"/>
        <v>0</v>
      </c>
      <c r="KG11" s="139">
        <f t="shared" si="34"/>
        <v>0</v>
      </c>
      <c r="KH11" s="25"/>
      <c r="KI11" s="92">
        <f t="shared" si="207"/>
        <v>0</v>
      </c>
      <c r="KJ11" s="140">
        <f t="shared" si="208"/>
        <v>0</v>
      </c>
      <c r="KK11" s="25"/>
      <c r="KL11" s="92">
        <f t="shared" si="209"/>
        <v>0</v>
      </c>
      <c r="KM11" s="140">
        <f t="shared" si="210"/>
        <v>0</v>
      </c>
      <c r="KN11" s="25"/>
      <c r="KO11" s="92">
        <f t="shared" si="211"/>
        <v>0</v>
      </c>
      <c r="KP11" s="140">
        <f t="shared" si="212"/>
        <v>0</v>
      </c>
      <c r="KQ11" s="139">
        <f t="shared" si="35"/>
        <v>0</v>
      </c>
      <c r="KR11" s="25"/>
      <c r="KS11" s="92">
        <f t="shared" si="213"/>
        <v>0</v>
      </c>
      <c r="KT11" s="140">
        <f t="shared" si="214"/>
        <v>0</v>
      </c>
      <c r="KU11" s="25"/>
      <c r="KV11" s="92">
        <f t="shared" si="215"/>
        <v>0</v>
      </c>
      <c r="KW11" s="140">
        <f t="shared" si="216"/>
        <v>0</v>
      </c>
      <c r="KX11" s="25"/>
      <c r="KY11" s="92">
        <f t="shared" si="217"/>
        <v>0</v>
      </c>
      <c r="KZ11" s="140">
        <f t="shared" si="218"/>
        <v>0</v>
      </c>
      <c r="LA11" s="139">
        <f t="shared" si="36"/>
        <v>0</v>
      </c>
      <c r="LB11" s="25"/>
      <c r="LC11" s="92">
        <f t="shared" si="219"/>
        <v>0</v>
      </c>
      <c r="LD11" s="140">
        <f t="shared" si="220"/>
        <v>0</v>
      </c>
      <c r="LE11" s="25"/>
      <c r="LF11" s="92">
        <f t="shared" si="221"/>
        <v>0</v>
      </c>
      <c r="LG11" s="140">
        <f t="shared" si="222"/>
        <v>0</v>
      </c>
      <c r="LH11" s="25"/>
      <c r="LI11" s="92">
        <f t="shared" si="223"/>
        <v>0</v>
      </c>
      <c r="LJ11" s="140">
        <f t="shared" si="224"/>
        <v>0</v>
      </c>
      <c r="LK11" s="139">
        <f t="shared" si="37"/>
        <v>0</v>
      </c>
      <c r="LL11" s="25"/>
      <c r="LM11" s="92">
        <f t="shared" si="225"/>
        <v>0</v>
      </c>
      <c r="LN11" s="140">
        <f t="shared" si="226"/>
        <v>0</v>
      </c>
      <c r="LO11" s="25"/>
      <c r="LP11" s="92">
        <f t="shared" si="227"/>
        <v>0</v>
      </c>
      <c r="LQ11" s="140">
        <f t="shared" si="228"/>
        <v>0</v>
      </c>
      <c r="LR11" s="25"/>
      <c r="LS11" s="92">
        <f t="shared" si="229"/>
        <v>0</v>
      </c>
      <c r="LT11" s="140">
        <f t="shared" si="230"/>
        <v>0</v>
      </c>
      <c r="LU11" s="139">
        <f t="shared" si="38"/>
        <v>0</v>
      </c>
      <c r="LW11" s="341">
        <f t="shared" si="231"/>
        <v>259</v>
      </c>
      <c r="LX11" s="293">
        <f t="shared" si="39"/>
        <v>15540000</v>
      </c>
    </row>
    <row r="12" spans="1:336" x14ac:dyDescent="0.25">
      <c r="A12" s="25" t="s">
        <v>256</v>
      </c>
      <c r="B12" s="102">
        <v>30000</v>
      </c>
      <c r="C12" s="102">
        <v>60000</v>
      </c>
      <c r="D12" s="25"/>
      <c r="E12" s="92">
        <f t="shared" si="40"/>
        <v>0</v>
      </c>
      <c r="F12" s="140">
        <f t="shared" si="41"/>
        <v>0</v>
      </c>
      <c r="G12" s="25"/>
      <c r="H12" s="92">
        <f t="shared" si="42"/>
        <v>0</v>
      </c>
      <c r="I12" s="140">
        <f t="shared" si="43"/>
        <v>0</v>
      </c>
      <c r="J12" s="25"/>
      <c r="K12" s="92">
        <f t="shared" si="44"/>
        <v>0</v>
      </c>
      <c r="L12" s="140">
        <f t="shared" si="45"/>
        <v>0</v>
      </c>
      <c r="M12" s="139">
        <f t="shared" si="0"/>
        <v>0</v>
      </c>
      <c r="N12" s="25"/>
      <c r="O12" s="92">
        <f t="shared" si="1"/>
        <v>0</v>
      </c>
      <c r="P12" s="140">
        <f t="shared" si="2"/>
        <v>0</v>
      </c>
      <c r="Q12" s="25"/>
      <c r="R12" s="92">
        <f t="shared" si="3"/>
        <v>0</v>
      </c>
      <c r="S12" s="140">
        <f t="shared" si="4"/>
        <v>0</v>
      </c>
      <c r="T12" s="25"/>
      <c r="U12" s="92">
        <f t="shared" si="5"/>
        <v>0</v>
      </c>
      <c r="V12" s="140">
        <f t="shared" si="6"/>
        <v>0</v>
      </c>
      <c r="W12" s="139">
        <f t="shared" si="7"/>
        <v>0</v>
      </c>
      <c r="X12" s="25"/>
      <c r="Y12" s="92">
        <f t="shared" si="46"/>
        <v>0</v>
      </c>
      <c r="Z12" s="140">
        <f t="shared" si="47"/>
        <v>0</v>
      </c>
      <c r="AA12" s="25"/>
      <c r="AB12" s="92">
        <f t="shared" si="48"/>
        <v>0</v>
      </c>
      <c r="AC12" s="140">
        <f t="shared" si="49"/>
        <v>0</v>
      </c>
      <c r="AD12" s="25"/>
      <c r="AE12" s="92">
        <f t="shared" si="50"/>
        <v>0</v>
      </c>
      <c r="AF12" s="140">
        <f t="shared" si="51"/>
        <v>0</v>
      </c>
      <c r="AG12" s="139">
        <f t="shared" si="8"/>
        <v>0</v>
      </c>
      <c r="AH12" s="25"/>
      <c r="AI12" s="92">
        <f t="shared" si="52"/>
        <v>0</v>
      </c>
      <c r="AJ12" s="140">
        <f t="shared" si="53"/>
        <v>0</v>
      </c>
      <c r="AK12" s="25"/>
      <c r="AL12" s="92">
        <f t="shared" si="54"/>
        <v>0</v>
      </c>
      <c r="AM12" s="140">
        <f t="shared" si="55"/>
        <v>0</v>
      </c>
      <c r="AN12" s="25"/>
      <c r="AO12" s="92">
        <f t="shared" si="56"/>
        <v>0</v>
      </c>
      <c r="AP12" s="140">
        <f t="shared" si="57"/>
        <v>0</v>
      </c>
      <c r="AQ12" s="139">
        <f t="shared" si="9"/>
        <v>0</v>
      </c>
      <c r="AR12" s="25"/>
      <c r="AS12" s="92">
        <f t="shared" si="58"/>
        <v>0</v>
      </c>
      <c r="AT12" s="140">
        <f t="shared" si="59"/>
        <v>0</v>
      </c>
      <c r="AU12" s="25"/>
      <c r="AV12" s="92">
        <f t="shared" si="60"/>
        <v>0</v>
      </c>
      <c r="AW12" s="140">
        <f t="shared" si="61"/>
        <v>0</v>
      </c>
      <c r="AX12" s="25"/>
      <c r="AY12" s="92">
        <f t="shared" si="62"/>
        <v>0</v>
      </c>
      <c r="AZ12" s="140">
        <f t="shared" si="63"/>
        <v>0</v>
      </c>
      <c r="BA12" s="139">
        <f t="shared" si="10"/>
        <v>0</v>
      </c>
      <c r="BB12" s="25"/>
      <c r="BC12" s="92">
        <f t="shared" si="64"/>
        <v>0</v>
      </c>
      <c r="BD12" s="140">
        <f t="shared" si="65"/>
        <v>0</v>
      </c>
      <c r="BE12" s="25"/>
      <c r="BF12" s="92">
        <f t="shared" si="66"/>
        <v>0</v>
      </c>
      <c r="BG12" s="140">
        <f t="shared" si="67"/>
        <v>0</v>
      </c>
      <c r="BH12" s="25"/>
      <c r="BI12" s="92">
        <f t="shared" si="68"/>
        <v>0</v>
      </c>
      <c r="BJ12" s="140">
        <f t="shared" si="69"/>
        <v>0</v>
      </c>
      <c r="BK12" s="139">
        <f t="shared" si="11"/>
        <v>0</v>
      </c>
      <c r="BL12" s="25"/>
      <c r="BM12" s="92">
        <f t="shared" si="70"/>
        <v>0</v>
      </c>
      <c r="BN12" s="140">
        <f t="shared" si="71"/>
        <v>0</v>
      </c>
      <c r="BO12" s="25"/>
      <c r="BP12" s="92">
        <f t="shared" si="72"/>
        <v>0</v>
      </c>
      <c r="BQ12" s="140">
        <f t="shared" si="73"/>
        <v>0</v>
      </c>
      <c r="BR12" s="25"/>
      <c r="BS12" s="92">
        <f t="shared" si="74"/>
        <v>0</v>
      </c>
      <c r="BT12" s="140">
        <f t="shared" si="75"/>
        <v>0</v>
      </c>
      <c r="BU12" s="139">
        <f t="shared" si="12"/>
        <v>0</v>
      </c>
      <c r="BV12" s="25"/>
      <c r="BW12" s="92">
        <f t="shared" si="76"/>
        <v>0</v>
      </c>
      <c r="BX12" s="140">
        <f t="shared" si="77"/>
        <v>0</v>
      </c>
      <c r="BY12" s="25"/>
      <c r="BZ12" s="92">
        <f t="shared" si="78"/>
        <v>0</v>
      </c>
      <c r="CA12" s="140">
        <f t="shared" si="79"/>
        <v>0</v>
      </c>
      <c r="CB12" s="25"/>
      <c r="CC12" s="92">
        <f t="shared" si="80"/>
        <v>0</v>
      </c>
      <c r="CD12" s="140">
        <f t="shared" si="81"/>
        <v>0</v>
      </c>
      <c r="CE12" s="139">
        <f t="shared" si="13"/>
        <v>0</v>
      </c>
      <c r="CF12" s="25"/>
      <c r="CG12" s="92">
        <f t="shared" si="82"/>
        <v>0</v>
      </c>
      <c r="CH12" s="140">
        <f t="shared" si="83"/>
        <v>0</v>
      </c>
      <c r="CI12" s="25"/>
      <c r="CJ12" s="92">
        <f t="shared" si="84"/>
        <v>0</v>
      </c>
      <c r="CK12" s="140">
        <f t="shared" si="85"/>
        <v>0</v>
      </c>
      <c r="CL12" s="25"/>
      <c r="CM12" s="92">
        <f t="shared" si="86"/>
        <v>0</v>
      </c>
      <c r="CN12" s="140">
        <f t="shared" si="87"/>
        <v>0</v>
      </c>
      <c r="CO12" s="139">
        <f t="shared" si="14"/>
        <v>0</v>
      </c>
      <c r="CP12" s="25"/>
      <c r="CQ12" s="92">
        <f t="shared" si="88"/>
        <v>0</v>
      </c>
      <c r="CR12" s="140">
        <f t="shared" si="89"/>
        <v>0</v>
      </c>
      <c r="CS12" s="25"/>
      <c r="CT12" s="92">
        <f t="shared" si="90"/>
        <v>0</v>
      </c>
      <c r="CU12" s="140">
        <f t="shared" si="91"/>
        <v>0</v>
      </c>
      <c r="CV12" s="25"/>
      <c r="CW12" s="92">
        <f t="shared" si="92"/>
        <v>0</v>
      </c>
      <c r="CX12" s="140">
        <f t="shared" si="93"/>
        <v>0</v>
      </c>
      <c r="CY12" s="139">
        <f t="shared" si="15"/>
        <v>0</v>
      </c>
      <c r="CZ12" s="25"/>
      <c r="DA12" s="92">
        <f t="shared" si="94"/>
        <v>0</v>
      </c>
      <c r="DB12" s="140"/>
      <c r="DC12" s="25"/>
      <c r="DD12" s="92">
        <f t="shared" si="96"/>
        <v>0</v>
      </c>
      <c r="DE12" s="140"/>
      <c r="DF12" s="25"/>
      <c r="DG12" s="92">
        <f t="shared" si="98"/>
        <v>0</v>
      </c>
      <c r="DH12" s="140"/>
      <c r="DI12" s="139"/>
      <c r="DJ12" s="25"/>
      <c r="DK12" s="92">
        <f t="shared" si="100"/>
        <v>0</v>
      </c>
      <c r="DL12" s="140">
        <f>DJ12*C12</f>
        <v>0</v>
      </c>
      <c r="DM12" s="25"/>
      <c r="DN12" s="92">
        <f t="shared" si="101"/>
        <v>0</v>
      </c>
      <c r="DO12" s="140">
        <f t="shared" si="102"/>
        <v>0</v>
      </c>
      <c r="DP12" s="25"/>
      <c r="DQ12" s="92">
        <f t="shared" si="103"/>
        <v>0</v>
      </c>
      <c r="DR12" s="140">
        <f t="shared" si="104"/>
        <v>0</v>
      </c>
      <c r="DS12" s="139">
        <f t="shared" si="17"/>
        <v>0</v>
      </c>
      <c r="DT12" s="25"/>
      <c r="DU12" s="92">
        <f t="shared" si="105"/>
        <v>0</v>
      </c>
      <c r="DV12" s="140"/>
      <c r="DW12" s="25"/>
      <c r="DX12" s="92">
        <f t="shared" si="107"/>
        <v>0</v>
      </c>
      <c r="DY12" s="140">
        <f t="shared" si="108"/>
        <v>0</v>
      </c>
      <c r="DZ12" s="25"/>
      <c r="EA12" s="92">
        <f t="shared" si="109"/>
        <v>0</v>
      </c>
      <c r="EB12" s="140">
        <f t="shared" si="110"/>
        <v>0</v>
      </c>
      <c r="EC12" s="139">
        <f t="shared" si="18"/>
        <v>0</v>
      </c>
      <c r="ED12" s="25"/>
      <c r="EE12" s="92">
        <f t="shared" si="111"/>
        <v>0</v>
      </c>
      <c r="EF12" s="140">
        <f t="shared" si="112"/>
        <v>0</v>
      </c>
      <c r="EG12" s="25"/>
      <c r="EH12" s="92">
        <f t="shared" si="113"/>
        <v>0</v>
      </c>
      <c r="EI12" s="140">
        <f t="shared" si="114"/>
        <v>0</v>
      </c>
      <c r="EJ12" s="25"/>
      <c r="EK12" s="92">
        <f t="shared" si="115"/>
        <v>0</v>
      </c>
      <c r="EL12" s="140">
        <f t="shared" si="116"/>
        <v>0</v>
      </c>
      <c r="EM12" s="139">
        <f t="shared" si="19"/>
        <v>0</v>
      </c>
      <c r="EN12" s="25"/>
      <c r="EO12" s="92">
        <f t="shared" si="117"/>
        <v>0</v>
      </c>
      <c r="EP12" s="140">
        <f t="shared" si="118"/>
        <v>0</v>
      </c>
      <c r="EQ12" s="25"/>
      <c r="ER12" s="92">
        <f>EQ12*B12</f>
        <v>0</v>
      </c>
      <c r="ES12" s="140">
        <f t="shared" si="120"/>
        <v>0</v>
      </c>
      <c r="ET12" s="25"/>
      <c r="EU12" s="92">
        <f t="shared" si="121"/>
        <v>0</v>
      </c>
      <c r="EV12" s="140">
        <f t="shared" si="122"/>
        <v>0</v>
      </c>
      <c r="EW12" s="139">
        <f t="shared" si="20"/>
        <v>0</v>
      </c>
      <c r="EX12" s="25"/>
      <c r="EY12" s="92">
        <f t="shared" si="123"/>
        <v>0</v>
      </c>
      <c r="EZ12" s="140">
        <f t="shared" si="124"/>
        <v>0</v>
      </c>
      <c r="FA12" s="25"/>
      <c r="FB12" s="92">
        <f t="shared" si="125"/>
        <v>0</v>
      </c>
      <c r="FC12" s="140">
        <f t="shared" si="126"/>
        <v>0</v>
      </c>
      <c r="FD12" s="25"/>
      <c r="FE12" s="92">
        <f t="shared" si="127"/>
        <v>0</v>
      </c>
      <c r="FF12" s="140">
        <f t="shared" si="128"/>
        <v>0</v>
      </c>
      <c r="FG12" s="139">
        <f t="shared" si="21"/>
        <v>0</v>
      </c>
      <c r="FH12" s="25"/>
      <c r="FI12" s="92">
        <f t="shared" si="129"/>
        <v>0</v>
      </c>
      <c r="FJ12" s="140">
        <f t="shared" si="130"/>
        <v>0</v>
      </c>
      <c r="FK12" s="25"/>
      <c r="FL12" s="92">
        <f t="shared" si="131"/>
        <v>0</v>
      </c>
      <c r="FM12" s="140">
        <f t="shared" si="132"/>
        <v>0</v>
      </c>
      <c r="FN12" s="25"/>
      <c r="FO12" s="92">
        <f t="shared" si="133"/>
        <v>0</v>
      </c>
      <c r="FP12" s="140">
        <f t="shared" si="134"/>
        <v>0</v>
      </c>
      <c r="FQ12" s="139">
        <f t="shared" si="22"/>
        <v>0</v>
      </c>
      <c r="FR12" s="25"/>
      <c r="FS12" s="92">
        <f t="shared" si="135"/>
        <v>0</v>
      </c>
      <c r="FT12" s="140">
        <f t="shared" si="136"/>
        <v>0</v>
      </c>
      <c r="FU12" s="25"/>
      <c r="FV12" s="92">
        <f t="shared" si="137"/>
        <v>0</v>
      </c>
      <c r="FW12" s="140">
        <f t="shared" si="138"/>
        <v>0</v>
      </c>
      <c r="FX12" s="25"/>
      <c r="FY12" s="92">
        <f t="shared" si="139"/>
        <v>0</v>
      </c>
      <c r="FZ12" s="140">
        <f t="shared" si="140"/>
        <v>0</v>
      </c>
      <c r="GA12" s="139">
        <f t="shared" si="23"/>
        <v>0</v>
      </c>
      <c r="GB12" s="25"/>
      <c r="GC12" s="92">
        <f t="shared" si="141"/>
        <v>0</v>
      </c>
      <c r="GD12" s="140">
        <f t="shared" si="142"/>
        <v>0</v>
      </c>
      <c r="GE12" s="25"/>
      <c r="GF12" s="92">
        <f t="shared" si="143"/>
        <v>0</v>
      </c>
      <c r="GG12" s="140">
        <f t="shared" si="144"/>
        <v>0</v>
      </c>
      <c r="GH12" s="25"/>
      <c r="GI12" s="92">
        <f t="shared" si="145"/>
        <v>0</v>
      </c>
      <c r="GJ12" s="140">
        <f t="shared" si="146"/>
        <v>0</v>
      </c>
      <c r="GK12" s="139">
        <f t="shared" si="24"/>
        <v>0</v>
      </c>
      <c r="GL12" s="25"/>
      <c r="GM12" s="92">
        <f t="shared" si="147"/>
        <v>0</v>
      </c>
      <c r="GN12" s="140">
        <f t="shared" si="148"/>
        <v>0</v>
      </c>
      <c r="GO12" s="25"/>
      <c r="GP12" s="92">
        <f t="shared" si="149"/>
        <v>0</v>
      </c>
      <c r="GQ12" s="140">
        <f t="shared" si="150"/>
        <v>0</v>
      </c>
      <c r="GR12" s="25"/>
      <c r="GS12" s="92">
        <f t="shared" si="151"/>
        <v>0</v>
      </c>
      <c r="GT12" s="140">
        <f t="shared" si="152"/>
        <v>0</v>
      </c>
      <c r="GU12" s="139">
        <f t="shared" si="25"/>
        <v>0</v>
      </c>
      <c r="GV12" s="25">
        <f>2</f>
        <v>2</v>
      </c>
      <c r="GW12" s="92">
        <f t="shared" si="153"/>
        <v>60000</v>
      </c>
      <c r="GX12" s="140">
        <f t="shared" si="154"/>
        <v>120000</v>
      </c>
      <c r="GY12" s="25"/>
      <c r="GZ12" s="92">
        <f t="shared" si="155"/>
        <v>0</v>
      </c>
      <c r="HA12" s="140">
        <f t="shared" si="156"/>
        <v>0</v>
      </c>
      <c r="HB12" s="25"/>
      <c r="HC12" s="92">
        <f t="shared" si="157"/>
        <v>0</v>
      </c>
      <c r="HD12" s="140">
        <f t="shared" si="158"/>
        <v>0</v>
      </c>
      <c r="HE12" s="139">
        <f t="shared" si="26"/>
        <v>2</v>
      </c>
      <c r="HF12" s="25"/>
      <c r="HG12" s="92">
        <f t="shared" si="159"/>
        <v>0</v>
      </c>
      <c r="HH12" s="140">
        <f t="shared" si="160"/>
        <v>0</v>
      </c>
      <c r="HI12" s="25"/>
      <c r="HJ12" s="92">
        <f t="shared" si="161"/>
        <v>0</v>
      </c>
      <c r="HK12" s="140">
        <f t="shared" si="162"/>
        <v>0</v>
      </c>
      <c r="HL12" s="25"/>
      <c r="HM12" s="92">
        <f t="shared" si="163"/>
        <v>0</v>
      </c>
      <c r="HN12" s="140">
        <f t="shared" si="164"/>
        <v>0</v>
      </c>
      <c r="HO12" s="139">
        <f t="shared" si="27"/>
        <v>0</v>
      </c>
      <c r="HP12" s="25"/>
      <c r="HQ12" s="92">
        <f t="shared" si="165"/>
        <v>0</v>
      </c>
      <c r="HR12" s="140">
        <f t="shared" si="166"/>
        <v>0</v>
      </c>
      <c r="HS12" s="25"/>
      <c r="HT12" s="92">
        <f t="shared" si="167"/>
        <v>0</v>
      </c>
      <c r="HU12" s="140">
        <f t="shared" si="168"/>
        <v>0</v>
      </c>
      <c r="HV12" s="25"/>
      <c r="HW12" s="92">
        <f t="shared" si="169"/>
        <v>0</v>
      </c>
      <c r="HX12" s="140">
        <f t="shared" si="170"/>
        <v>0</v>
      </c>
      <c r="HY12" s="139">
        <f t="shared" si="28"/>
        <v>0</v>
      </c>
      <c r="HZ12" s="25"/>
      <c r="IA12" s="92">
        <f t="shared" si="171"/>
        <v>0</v>
      </c>
      <c r="IB12" s="140">
        <f t="shared" si="172"/>
        <v>0</v>
      </c>
      <c r="IC12" s="25"/>
      <c r="ID12" s="92">
        <f t="shared" si="173"/>
        <v>0</v>
      </c>
      <c r="IE12" s="140">
        <f t="shared" si="174"/>
        <v>0</v>
      </c>
      <c r="IF12" s="25"/>
      <c r="IG12" s="92">
        <f t="shared" si="175"/>
        <v>0</v>
      </c>
      <c r="IH12" s="140">
        <f t="shared" si="176"/>
        <v>0</v>
      </c>
      <c r="II12" s="139">
        <f t="shared" si="29"/>
        <v>0</v>
      </c>
      <c r="IJ12" s="25"/>
      <c r="IK12" s="92">
        <f t="shared" si="177"/>
        <v>0</v>
      </c>
      <c r="IL12" s="140">
        <f t="shared" si="178"/>
        <v>0</v>
      </c>
      <c r="IM12" s="25"/>
      <c r="IN12" s="92">
        <f t="shared" si="179"/>
        <v>0</v>
      </c>
      <c r="IO12" s="140">
        <f t="shared" si="180"/>
        <v>0</v>
      </c>
      <c r="IP12" s="25"/>
      <c r="IQ12" s="92">
        <f t="shared" si="181"/>
        <v>0</v>
      </c>
      <c r="IR12" s="140">
        <f t="shared" si="182"/>
        <v>0</v>
      </c>
      <c r="IS12" s="139">
        <f t="shared" si="30"/>
        <v>0</v>
      </c>
      <c r="IT12" s="25"/>
      <c r="IU12" s="92">
        <f t="shared" si="183"/>
        <v>0</v>
      </c>
      <c r="IV12" s="140">
        <f t="shared" si="184"/>
        <v>0</v>
      </c>
      <c r="IW12" s="25"/>
      <c r="IX12" s="92">
        <f t="shared" si="185"/>
        <v>0</v>
      </c>
      <c r="IY12" s="140">
        <f t="shared" si="186"/>
        <v>0</v>
      </c>
      <c r="IZ12" s="25"/>
      <c r="JA12" s="92">
        <f t="shared" si="187"/>
        <v>0</v>
      </c>
      <c r="JB12" s="140">
        <f t="shared" si="188"/>
        <v>0</v>
      </c>
      <c r="JC12" s="139">
        <f t="shared" si="31"/>
        <v>0</v>
      </c>
      <c r="JD12" s="25"/>
      <c r="JE12" s="92">
        <f t="shared" si="189"/>
        <v>0</v>
      </c>
      <c r="JF12" s="140">
        <f t="shared" si="190"/>
        <v>0</v>
      </c>
      <c r="JG12" s="25"/>
      <c r="JH12" s="92">
        <f t="shared" si="191"/>
        <v>0</v>
      </c>
      <c r="JI12" s="140">
        <f t="shared" si="192"/>
        <v>0</v>
      </c>
      <c r="JJ12" s="25"/>
      <c r="JK12" s="92">
        <f t="shared" si="193"/>
        <v>0</v>
      </c>
      <c r="JL12" s="140">
        <f t="shared" si="194"/>
        <v>0</v>
      </c>
      <c r="JM12" s="139">
        <f t="shared" si="32"/>
        <v>0</v>
      </c>
      <c r="JN12" s="25"/>
      <c r="JO12" s="92">
        <f t="shared" si="195"/>
        <v>0</v>
      </c>
      <c r="JP12" s="140">
        <f t="shared" si="196"/>
        <v>0</v>
      </c>
      <c r="JQ12" s="25"/>
      <c r="JR12" s="92">
        <f t="shared" si="197"/>
        <v>0</v>
      </c>
      <c r="JS12" s="140">
        <f t="shared" si="198"/>
        <v>0</v>
      </c>
      <c r="JT12" s="25"/>
      <c r="JU12" s="92">
        <f t="shared" si="199"/>
        <v>0</v>
      </c>
      <c r="JV12" s="140">
        <f t="shared" si="200"/>
        <v>0</v>
      </c>
      <c r="JW12" s="139">
        <f t="shared" si="33"/>
        <v>0</v>
      </c>
      <c r="JX12" s="25"/>
      <c r="JY12" s="92">
        <f t="shared" si="201"/>
        <v>0</v>
      </c>
      <c r="JZ12" s="140">
        <f t="shared" si="202"/>
        <v>0</v>
      </c>
      <c r="KA12" s="25"/>
      <c r="KB12" s="92">
        <f t="shared" si="203"/>
        <v>0</v>
      </c>
      <c r="KC12" s="140">
        <f t="shared" si="204"/>
        <v>0</v>
      </c>
      <c r="KD12" s="25"/>
      <c r="KE12" s="92">
        <f t="shared" si="205"/>
        <v>0</v>
      </c>
      <c r="KF12" s="140">
        <f t="shared" si="206"/>
        <v>0</v>
      </c>
      <c r="KG12" s="139">
        <f t="shared" si="34"/>
        <v>0</v>
      </c>
      <c r="KH12" s="25"/>
      <c r="KI12" s="92">
        <f t="shared" si="207"/>
        <v>0</v>
      </c>
      <c r="KJ12" s="140">
        <f t="shared" si="208"/>
        <v>0</v>
      </c>
      <c r="KK12" s="25"/>
      <c r="KL12" s="92">
        <f t="shared" si="209"/>
        <v>0</v>
      </c>
      <c r="KM12" s="140">
        <f t="shared" si="210"/>
        <v>0</v>
      </c>
      <c r="KN12" s="25"/>
      <c r="KO12" s="92">
        <f t="shared" si="211"/>
        <v>0</v>
      </c>
      <c r="KP12" s="140">
        <f t="shared" si="212"/>
        <v>0</v>
      </c>
      <c r="KQ12" s="139">
        <f t="shared" si="35"/>
        <v>0</v>
      </c>
      <c r="KR12" s="25"/>
      <c r="KS12" s="92">
        <f t="shared" si="213"/>
        <v>0</v>
      </c>
      <c r="KT12" s="140">
        <f t="shared" si="214"/>
        <v>0</v>
      </c>
      <c r="KU12" s="25"/>
      <c r="KV12" s="92">
        <f t="shared" si="215"/>
        <v>0</v>
      </c>
      <c r="KW12" s="140">
        <f t="shared" si="216"/>
        <v>0</v>
      </c>
      <c r="KX12" s="25"/>
      <c r="KY12" s="92">
        <f t="shared" si="217"/>
        <v>0</v>
      </c>
      <c r="KZ12" s="140">
        <f t="shared" si="218"/>
        <v>0</v>
      </c>
      <c r="LA12" s="139">
        <f t="shared" si="36"/>
        <v>0</v>
      </c>
      <c r="LB12" s="25"/>
      <c r="LC12" s="92">
        <f t="shared" si="219"/>
        <v>0</v>
      </c>
      <c r="LD12" s="140">
        <f t="shared" si="220"/>
        <v>0</v>
      </c>
      <c r="LE12" s="25"/>
      <c r="LF12" s="92">
        <f t="shared" si="221"/>
        <v>0</v>
      </c>
      <c r="LG12" s="140">
        <f t="shared" si="222"/>
        <v>0</v>
      </c>
      <c r="LH12" s="25"/>
      <c r="LI12" s="92">
        <f t="shared" si="223"/>
        <v>0</v>
      </c>
      <c r="LJ12" s="140">
        <f t="shared" si="224"/>
        <v>0</v>
      </c>
      <c r="LK12" s="139">
        <f t="shared" si="37"/>
        <v>0</v>
      </c>
      <c r="LL12" s="25"/>
      <c r="LM12" s="92">
        <f t="shared" si="225"/>
        <v>0</v>
      </c>
      <c r="LN12" s="140">
        <f t="shared" si="226"/>
        <v>0</v>
      </c>
      <c r="LO12" s="25"/>
      <c r="LP12" s="92">
        <f t="shared" si="227"/>
        <v>0</v>
      </c>
      <c r="LQ12" s="140">
        <f t="shared" si="228"/>
        <v>0</v>
      </c>
      <c r="LR12" s="25"/>
      <c r="LS12" s="92">
        <f t="shared" si="229"/>
        <v>0</v>
      </c>
      <c r="LT12" s="140">
        <f t="shared" si="230"/>
        <v>0</v>
      </c>
      <c r="LU12" s="139">
        <f t="shared" si="38"/>
        <v>0</v>
      </c>
      <c r="LW12" s="341">
        <f t="shared" si="231"/>
        <v>2</v>
      </c>
      <c r="LX12" s="293">
        <f t="shared" si="39"/>
        <v>120000</v>
      </c>
    </row>
    <row r="13" spans="1:336" x14ac:dyDescent="0.25">
      <c r="A13" s="25" t="s">
        <v>7</v>
      </c>
      <c r="B13" s="102">
        <v>50000</v>
      </c>
      <c r="C13" s="102">
        <v>100000</v>
      </c>
      <c r="D13" s="25"/>
      <c r="E13" s="92">
        <f t="shared" si="40"/>
        <v>0</v>
      </c>
      <c r="F13" s="140">
        <f t="shared" si="41"/>
        <v>0</v>
      </c>
      <c r="G13" s="25"/>
      <c r="H13" s="92">
        <f t="shared" si="42"/>
        <v>0</v>
      </c>
      <c r="I13" s="140">
        <f t="shared" si="43"/>
        <v>0</v>
      </c>
      <c r="J13" s="25"/>
      <c r="K13" s="92">
        <f t="shared" si="44"/>
        <v>0</v>
      </c>
      <c r="L13" s="140">
        <f t="shared" si="45"/>
        <v>0</v>
      </c>
      <c r="M13" s="139">
        <f t="shared" si="0"/>
        <v>0</v>
      </c>
      <c r="N13" s="25"/>
      <c r="O13" s="92">
        <f t="shared" si="1"/>
        <v>0</v>
      </c>
      <c r="P13" s="140">
        <f t="shared" si="2"/>
        <v>0</v>
      </c>
      <c r="Q13" s="25"/>
      <c r="R13" s="92">
        <f t="shared" si="3"/>
        <v>0</v>
      </c>
      <c r="S13" s="140">
        <f t="shared" si="4"/>
        <v>0</v>
      </c>
      <c r="T13" s="25"/>
      <c r="U13" s="92">
        <f t="shared" si="5"/>
        <v>0</v>
      </c>
      <c r="V13" s="140">
        <f t="shared" si="6"/>
        <v>0</v>
      </c>
      <c r="W13" s="139">
        <f t="shared" si="7"/>
        <v>0</v>
      </c>
      <c r="X13" s="25"/>
      <c r="Y13" s="92">
        <f t="shared" si="46"/>
        <v>0</v>
      </c>
      <c r="Z13" s="140">
        <f t="shared" si="47"/>
        <v>0</v>
      </c>
      <c r="AA13" s="25"/>
      <c r="AB13" s="92">
        <f t="shared" si="48"/>
        <v>0</v>
      </c>
      <c r="AC13" s="140">
        <f t="shared" si="49"/>
        <v>0</v>
      </c>
      <c r="AD13" s="25"/>
      <c r="AE13" s="92">
        <f t="shared" si="50"/>
        <v>0</v>
      </c>
      <c r="AF13" s="140">
        <f t="shared" si="51"/>
        <v>0</v>
      </c>
      <c r="AG13" s="139">
        <f t="shared" si="8"/>
        <v>0</v>
      </c>
      <c r="AH13" s="25"/>
      <c r="AI13" s="92">
        <f t="shared" si="52"/>
        <v>0</v>
      </c>
      <c r="AJ13" s="140">
        <f t="shared" si="53"/>
        <v>0</v>
      </c>
      <c r="AK13" s="25"/>
      <c r="AL13" s="92">
        <f t="shared" si="54"/>
        <v>0</v>
      </c>
      <c r="AM13" s="140">
        <f t="shared" si="55"/>
        <v>0</v>
      </c>
      <c r="AN13" s="25"/>
      <c r="AO13" s="92">
        <f t="shared" si="56"/>
        <v>0</v>
      </c>
      <c r="AP13" s="140">
        <f t="shared" si="57"/>
        <v>0</v>
      </c>
      <c r="AQ13" s="139">
        <f t="shared" si="9"/>
        <v>0</v>
      </c>
      <c r="AR13" s="25"/>
      <c r="AS13" s="92">
        <f t="shared" si="58"/>
        <v>0</v>
      </c>
      <c r="AT13" s="140">
        <f t="shared" si="59"/>
        <v>0</v>
      </c>
      <c r="AU13" s="25"/>
      <c r="AV13" s="92">
        <f t="shared" si="60"/>
        <v>0</v>
      </c>
      <c r="AW13" s="140">
        <f t="shared" si="61"/>
        <v>0</v>
      </c>
      <c r="AX13" s="25"/>
      <c r="AY13" s="92">
        <f t="shared" si="62"/>
        <v>0</v>
      </c>
      <c r="AZ13" s="140">
        <f t="shared" si="63"/>
        <v>0</v>
      </c>
      <c r="BA13" s="139">
        <f t="shared" si="10"/>
        <v>0</v>
      </c>
      <c r="BB13" s="25">
        <f>1+1</f>
        <v>2</v>
      </c>
      <c r="BC13" s="92">
        <f t="shared" si="64"/>
        <v>0</v>
      </c>
      <c r="BD13" s="140">
        <f t="shared" si="65"/>
        <v>200000</v>
      </c>
      <c r="BE13" s="25"/>
      <c r="BF13" s="92">
        <f t="shared" si="66"/>
        <v>0</v>
      </c>
      <c r="BG13" s="140">
        <f t="shared" si="67"/>
        <v>0</v>
      </c>
      <c r="BH13" s="25"/>
      <c r="BI13" s="92">
        <f t="shared" si="68"/>
        <v>0</v>
      </c>
      <c r="BJ13" s="140">
        <f t="shared" si="69"/>
        <v>0</v>
      </c>
      <c r="BK13" s="139">
        <f t="shared" si="11"/>
        <v>2</v>
      </c>
      <c r="BL13" s="25"/>
      <c r="BM13" s="92">
        <f t="shared" si="70"/>
        <v>0</v>
      </c>
      <c r="BN13" s="140">
        <f t="shared" si="71"/>
        <v>0</v>
      </c>
      <c r="BO13" s="25"/>
      <c r="BP13" s="92">
        <f t="shared" si="72"/>
        <v>0</v>
      </c>
      <c r="BQ13" s="140">
        <f t="shared" si="73"/>
        <v>0</v>
      </c>
      <c r="BR13" s="25"/>
      <c r="BS13" s="92">
        <f t="shared" si="74"/>
        <v>0</v>
      </c>
      <c r="BT13" s="140">
        <f t="shared" si="75"/>
        <v>0</v>
      </c>
      <c r="BU13" s="139">
        <f t="shared" si="12"/>
        <v>0</v>
      </c>
      <c r="BV13" s="25"/>
      <c r="BW13" s="92">
        <f t="shared" si="76"/>
        <v>0</v>
      </c>
      <c r="BX13" s="140">
        <f t="shared" si="77"/>
        <v>0</v>
      </c>
      <c r="BY13" s="25">
        <f>3</f>
        <v>3</v>
      </c>
      <c r="BZ13" s="92">
        <f t="shared" si="78"/>
        <v>150000</v>
      </c>
      <c r="CA13" s="140">
        <f t="shared" si="79"/>
        <v>300000</v>
      </c>
      <c r="CB13" s="25"/>
      <c r="CC13" s="92">
        <f t="shared" si="80"/>
        <v>0</v>
      </c>
      <c r="CD13" s="140">
        <f t="shared" si="81"/>
        <v>0</v>
      </c>
      <c r="CE13" s="139">
        <f t="shared" si="13"/>
        <v>3</v>
      </c>
      <c r="CF13" s="25"/>
      <c r="CG13" s="92">
        <f t="shared" si="82"/>
        <v>0</v>
      </c>
      <c r="CH13" s="140">
        <f t="shared" si="83"/>
        <v>0</v>
      </c>
      <c r="CI13" s="25"/>
      <c r="CJ13" s="92">
        <f t="shared" si="84"/>
        <v>0</v>
      </c>
      <c r="CK13" s="140">
        <f t="shared" si="85"/>
        <v>0</v>
      </c>
      <c r="CL13" s="25"/>
      <c r="CM13" s="92">
        <f t="shared" si="86"/>
        <v>0</v>
      </c>
      <c r="CN13" s="140">
        <f t="shared" si="87"/>
        <v>0</v>
      </c>
      <c r="CO13" s="139">
        <f t="shared" si="14"/>
        <v>0</v>
      </c>
      <c r="CP13" s="25"/>
      <c r="CQ13" s="92">
        <f t="shared" si="88"/>
        <v>0</v>
      </c>
      <c r="CR13" s="140">
        <f t="shared" si="89"/>
        <v>0</v>
      </c>
      <c r="CS13" s="25"/>
      <c r="CT13" s="92">
        <f t="shared" si="90"/>
        <v>0</v>
      </c>
      <c r="CU13" s="140">
        <f t="shared" si="91"/>
        <v>0</v>
      </c>
      <c r="CV13" s="25"/>
      <c r="CW13" s="92">
        <f t="shared" si="92"/>
        <v>0</v>
      </c>
      <c r="CX13" s="140">
        <f t="shared" si="93"/>
        <v>0</v>
      </c>
      <c r="CY13" s="139">
        <f t="shared" si="15"/>
        <v>0</v>
      </c>
      <c r="CZ13" s="25"/>
      <c r="DA13" s="92">
        <f t="shared" si="94"/>
        <v>0</v>
      </c>
      <c r="DB13" s="140">
        <f t="shared" si="95"/>
        <v>0</v>
      </c>
      <c r="DC13" s="25"/>
      <c r="DD13" s="92">
        <f t="shared" si="96"/>
        <v>0</v>
      </c>
      <c r="DE13" s="140">
        <f t="shared" si="97"/>
        <v>0</v>
      </c>
      <c r="DF13" s="25"/>
      <c r="DG13" s="92">
        <f t="shared" si="98"/>
        <v>0</v>
      </c>
      <c r="DH13" s="140">
        <f t="shared" si="99"/>
        <v>0</v>
      </c>
      <c r="DI13" s="139">
        <f t="shared" si="16"/>
        <v>0</v>
      </c>
      <c r="DJ13" s="25"/>
      <c r="DK13" s="92">
        <f t="shared" si="100"/>
        <v>0</v>
      </c>
      <c r="DL13" s="140">
        <f t="shared" ref="DL13:DL78" si="232">DJ13*C13</f>
        <v>0</v>
      </c>
      <c r="DM13" s="25"/>
      <c r="DN13" s="92">
        <f t="shared" si="101"/>
        <v>0</v>
      </c>
      <c r="DO13" s="140">
        <f t="shared" si="102"/>
        <v>0</v>
      </c>
      <c r="DP13" s="25"/>
      <c r="DQ13" s="92">
        <f t="shared" si="103"/>
        <v>0</v>
      </c>
      <c r="DR13" s="140">
        <f t="shared" si="104"/>
        <v>0</v>
      </c>
      <c r="DS13" s="139">
        <f t="shared" si="17"/>
        <v>0</v>
      </c>
      <c r="DT13" s="25"/>
      <c r="DU13" s="92">
        <f t="shared" si="105"/>
        <v>0</v>
      </c>
      <c r="DV13" s="140">
        <f t="shared" si="106"/>
        <v>0</v>
      </c>
      <c r="DW13" s="25"/>
      <c r="DX13" s="92">
        <f t="shared" si="107"/>
        <v>0</v>
      </c>
      <c r="DY13" s="140">
        <f t="shared" si="108"/>
        <v>0</v>
      </c>
      <c r="DZ13" s="25"/>
      <c r="EA13" s="92">
        <f t="shared" si="109"/>
        <v>0</v>
      </c>
      <c r="EB13" s="140">
        <f t="shared" si="110"/>
        <v>0</v>
      </c>
      <c r="EC13" s="139">
        <f t="shared" si="18"/>
        <v>0</v>
      </c>
      <c r="ED13" s="25">
        <f>2</f>
        <v>2</v>
      </c>
      <c r="EE13" s="92">
        <f t="shared" si="111"/>
        <v>100000</v>
      </c>
      <c r="EF13" s="140">
        <f t="shared" si="112"/>
        <v>200000</v>
      </c>
      <c r="EG13" s="25"/>
      <c r="EH13" s="92">
        <f t="shared" si="113"/>
        <v>0</v>
      </c>
      <c r="EI13" s="140">
        <f t="shared" si="114"/>
        <v>0</v>
      </c>
      <c r="EJ13" s="25"/>
      <c r="EK13" s="92">
        <f t="shared" si="115"/>
        <v>0</v>
      </c>
      <c r="EL13" s="140">
        <f t="shared" si="116"/>
        <v>0</v>
      </c>
      <c r="EM13" s="139">
        <f t="shared" si="19"/>
        <v>2</v>
      </c>
      <c r="EN13" s="25"/>
      <c r="EO13" s="92">
        <f t="shared" si="117"/>
        <v>0</v>
      </c>
      <c r="EP13" s="140">
        <f t="shared" si="118"/>
        <v>0</v>
      </c>
      <c r="EQ13" s="25"/>
      <c r="ER13" s="92">
        <f t="shared" si="119"/>
        <v>0</v>
      </c>
      <c r="ES13" s="140">
        <f t="shared" si="120"/>
        <v>0</v>
      </c>
      <c r="ET13" s="25"/>
      <c r="EU13" s="92">
        <f t="shared" si="121"/>
        <v>0</v>
      </c>
      <c r="EV13" s="140">
        <f t="shared" si="122"/>
        <v>0</v>
      </c>
      <c r="EW13" s="139">
        <f t="shared" si="20"/>
        <v>0</v>
      </c>
      <c r="EX13" s="25"/>
      <c r="EY13" s="92">
        <f t="shared" si="123"/>
        <v>0</v>
      </c>
      <c r="EZ13" s="140">
        <f t="shared" si="124"/>
        <v>0</v>
      </c>
      <c r="FA13" s="25"/>
      <c r="FB13" s="92">
        <f t="shared" si="125"/>
        <v>0</v>
      </c>
      <c r="FC13" s="140">
        <f t="shared" si="126"/>
        <v>0</v>
      </c>
      <c r="FD13" s="25"/>
      <c r="FE13" s="92">
        <f t="shared" si="127"/>
        <v>0</v>
      </c>
      <c r="FF13" s="140">
        <f t="shared" si="128"/>
        <v>0</v>
      </c>
      <c r="FG13" s="139">
        <f t="shared" si="21"/>
        <v>0</v>
      </c>
      <c r="FH13" s="25">
        <f>1</f>
        <v>1</v>
      </c>
      <c r="FI13" s="92">
        <f t="shared" si="129"/>
        <v>50000</v>
      </c>
      <c r="FJ13" s="140">
        <f t="shared" si="130"/>
        <v>100000</v>
      </c>
      <c r="FK13" s="25"/>
      <c r="FL13" s="92">
        <f t="shared" si="131"/>
        <v>0</v>
      </c>
      <c r="FM13" s="140">
        <f t="shared" si="132"/>
        <v>0</v>
      </c>
      <c r="FN13" s="25"/>
      <c r="FO13" s="92">
        <f t="shared" si="133"/>
        <v>0</v>
      </c>
      <c r="FP13" s="140">
        <f t="shared" si="134"/>
        <v>0</v>
      </c>
      <c r="FQ13" s="139">
        <f t="shared" si="22"/>
        <v>1</v>
      </c>
      <c r="FR13" s="25"/>
      <c r="FS13" s="92">
        <f t="shared" si="135"/>
        <v>0</v>
      </c>
      <c r="FT13" s="140">
        <f t="shared" si="136"/>
        <v>0</v>
      </c>
      <c r="FU13" s="25">
        <v>3</v>
      </c>
      <c r="FV13" s="92">
        <f t="shared" si="137"/>
        <v>150000</v>
      </c>
      <c r="FW13" s="140">
        <f t="shared" si="138"/>
        <v>300000</v>
      </c>
      <c r="FX13" s="25"/>
      <c r="FY13" s="92">
        <f t="shared" si="139"/>
        <v>0</v>
      </c>
      <c r="FZ13" s="140">
        <f t="shared" si="140"/>
        <v>0</v>
      </c>
      <c r="GA13" s="139">
        <f t="shared" si="23"/>
        <v>3</v>
      </c>
      <c r="GB13" s="25"/>
      <c r="GC13" s="92">
        <f t="shared" si="141"/>
        <v>0</v>
      </c>
      <c r="GD13" s="140">
        <f t="shared" si="142"/>
        <v>0</v>
      </c>
      <c r="GE13" s="25"/>
      <c r="GF13" s="92">
        <f t="shared" si="143"/>
        <v>0</v>
      </c>
      <c r="GG13" s="140">
        <f t="shared" si="144"/>
        <v>0</v>
      </c>
      <c r="GH13" s="25"/>
      <c r="GI13" s="92">
        <f t="shared" si="145"/>
        <v>0</v>
      </c>
      <c r="GJ13" s="140">
        <f t="shared" si="146"/>
        <v>0</v>
      </c>
      <c r="GK13" s="139">
        <f t="shared" si="24"/>
        <v>0</v>
      </c>
      <c r="GL13" s="25"/>
      <c r="GM13" s="92">
        <f t="shared" si="147"/>
        <v>0</v>
      </c>
      <c r="GN13" s="140">
        <f t="shared" si="148"/>
        <v>0</v>
      </c>
      <c r="GO13" s="25"/>
      <c r="GP13" s="92">
        <f t="shared" si="149"/>
        <v>0</v>
      </c>
      <c r="GQ13" s="140">
        <f t="shared" si="150"/>
        <v>0</v>
      </c>
      <c r="GR13" s="25"/>
      <c r="GS13" s="92">
        <f t="shared" si="151"/>
        <v>0</v>
      </c>
      <c r="GT13" s="140">
        <f t="shared" si="152"/>
        <v>0</v>
      </c>
      <c r="GU13" s="139">
        <f t="shared" si="25"/>
        <v>0</v>
      </c>
      <c r="GV13" s="25">
        <f>1</f>
        <v>1</v>
      </c>
      <c r="GW13" s="92">
        <f t="shared" si="153"/>
        <v>50000</v>
      </c>
      <c r="GX13" s="140">
        <f t="shared" si="154"/>
        <v>100000</v>
      </c>
      <c r="GY13" s="25"/>
      <c r="GZ13" s="92">
        <f t="shared" si="155"/>
        <v>0</v>
      </c>
      <c r="HA13" s="140">
        <f t="shared" si="156"/>
        <v>0</v>
      </c>
      <c r="HB13" s="25"/>
      <c r="HC13" s="92">
        <f t="shared" si="157"/>
        <v>0</v>
      </c>
      <c r="HD13" s="140">
        <f t="shared" si="158"/>
        <v>0</v>
      </c>
      <c r="HE13" s="139">
        <f t="shared" si="26"/>
        <v>1</v>
      </c>
      <c r="HF13" s="25"/>
      <c r="HG13" s="92">
        <f t="shared" si="159"/>
        <v>0</v>
      </c>
      <c r="HH13" s="140">
        <f t="shared" si="160"/>
        <v>0</v>
      </c>
      <c r="HI13" s="25"/>
      <c r="HJ13" s="92">
        <f t="shared" si="161"/>
        <v>0</v>
      </c>
      <c r="HK13" s="140">
        <f t="shared" si="162"/>
        <v>0</v>
      </c>
      <c r="HL13" s="25"/>
      <c r="HM13" s="92">
        <f t="shared" si="163"/>
        <v>0</v>
      </c>
      <c r="HN13" s="140">
        <f t="shared" si="164"/>
        <v>0</v>
      </c>
      <c r="HO13" s="139">
        <f t="shared" si="27"/>
        <v>0</v>
      </c>
      <c r="HP13" s="25"/>
      <c r="HQ13" s="92">
        <f t="shared" si="165"/>
        <v>0</v>
      </c>
      <c r="HR13" s="140">
        <f t="shared" si="166"/>
        <v>0</v>
      </c>
      <c r="HS13" s="25"/>
      <c r="HT13" s="92">
        <f t="shared" si="167"/>
        <v>0</v>
      </c>
      <c r="HU13" s="140">
        <f t="shared" si="168"/>
        <v>0</v>
      </c>
      <c r="HV13" s="25"/>
      <c r="HW13" s="92">
        <f t="shared" si="169"/>
        <v>0</v>
      </c>
      <c r="HX13" s="140">
        <f t="shared" si="170"/>
        <v>0</v>
      </c>
      <c r="HY13" s="139">
        <f t="shared" si="28"/>
        <v>0</v>
      </c>
      <c r="HZ13" s="25"/>
      <c r="IA13" s="92">
        <f t="shared" si="171"/>
        <v>0</v>
      </c>
      <c r="IB13" s="140">
        <f t="shared" si="172"/>
        <v>0</v>
      </c>
      <c r="IC13" s="25"/>
      <c r="ID13" s="92">
        <f t="shared" si="173"/>
        <v>0</v>
      </c>
      <c r="IE13" s="140">
        <f t="shared" si="174"/>
        <v>0</v>
      </c>
      <c r="IF13" s="25"/>
      <c r="IG13" s="92">
        <f t="shared" si="175"/>
        <v>0</v>
      </c>
      <c r="IH13" s="140">
        <f t="shared" si="176"/>
        <v>0</v>
      </c>
      <c r="II13" s="139">
        <f t="shared" si="29"/>
        <v>0</v>
      </c>
      <c r="IJ13" s="25">
        <f>3</f>
        <v>3</v>
      </c>
      <c r="IK13" s="92">
        <f t="shared" si="177"/>
        <v>150000</v>
      </c>
      <c r="IL13" s="140">
        <f t="shared" si="178"/>
        <v>300000</v>
      </c>
      <c r="IM13" s="25"/>
      <c r="IN13" s="92">
        <f t="shared" si="179"/>
        <v>0</v>
      </c>
      <c r="IO13" s="140">
        <f t="shared" si="180"/>
        <v>0</v>
      </c>
      <c r="IP13" s="25"/>
      <c r="IQ13" s="92">
        <f t="shared" si="181"/>
        <v>0</v>
      </c>
      <c r="IR13" s="140">
        <f t="shared" si="182"/>
        <v>0</v>
      </c>
      <c r="IS13" s="139">
        <f t="shared" si="30"/>
        <v>3</v>
      </c>
      <c r="IT13" s="25"/>
      <c r="IU13" s="92">
        <f t="shared" si="183"/>
        <v>0</v>
      </c>
      <c r="IV13" s="140">
        <f t="shared" si="184"/>
        <v>0</v>
      </c>
      <c r="IW13" s="25">
        <v>2</v>
      </c>
      <c r="IX13" s="92">
        <f t="shared" si="185"/>
        <v>100000</v>
      </c>
      <c r="IY13" s="140">
        <f t="shared" si="186"/>
        <v>200000</v>
      </c>
      <c r="IZ13" s="25"/>
      <c r="JA13" s="92">
        <f t="shared" si="187"/>
        <v>0</v>
      </c>
      <c r="JB13" s="140">
        <f t="shared" si="188"/>
        <v>0</v>
      </c>
      <c r="JC13" s="139">
        <f t="shared" si="31"/>
        <v>2</v>
      </c>
      <c r="JD13" s="25"/>
      <c r="JE13" s="92">
        <f t="shared" si="189"/>
        <v>0</v>
      </c>
      <c r="JF13" s="140">
        <f t="shared" si="190"/>
        <v>0</v>
      </c>
      <c r="JG13" s="25"/>
      <c r="JH13" s="92">
        <f t="shared" si="191"/>
        <v>0</v>
      </c>
      <c r="JI13" s="140">
        <f t="shared" si="192"/>
        <v>0</v>
      </c>
      <c r="JJ13" s="25"/>
      <c r="JK13" s="92">
        <f t="shared" si="193"/>
        <v>0</v>
      </c>
      <c r="JL13" s="140">
        <f t="shared" si="194"/>
        <v>0</v>
      </c>
      <c r="JM13" s="139">
        <f t="shared" si="32"/>
        <v>0</v>
      </c>
      <c r="JN13" s="25"/>
      <c r="JO13" s="92">
        <f t="shared" si="195"/>
        <v>0</v>
      </c>
      <c r="JP13" s="140">
        <f t="shared" si="196"/>
        <v>0</v>
      </c>
      <c r="JQ13" s="25"/>
      <c r="JR13" s="92">
        <f t="shared" si="197"/>
        <v>0</v>
      </c>
      <c r="JS13" s="140">
        <f t="shared" si="198"/>
        <v>0</v>
      </c>
      <c r="JT13" s="25"/>
      <c r="JU13" s="92">
        <f t="shared" si="199"/>
        <v>0</v>
      </c>
      <c r="JV13" s="140">
        <f t="shared" si="200"/>
        <v>0</v>
      </c>
      <c r="JW13" s="139">
        <f t="shared" si="33"/>
        <v>0</v>
      </c>
      <c r="JX13" s="25"/>
      <c r="JY13" s="92">
        <f t="shared" si="201"/>
        <v>0</v>
      </c>
      <c r="JZ13" s="140">
        <f t="shared" si="202"/>
        <v>0</v>
      </c>
      <c r="KA13" s="25"/>
      <c r="KB13" s="92">
        <f t="shared" si="203"/>
        <v>0</v>
      </c>
      <c r="KC13" s="140">
        <f t="shared" si="204"/>
        <v>0</v>
      </c>
      <c r="KD13" s="25"/>
      <c r="KE13" s="92">
        <f t="shared" si="205"/>
        <v>0</v>
      </c>
      <c r="KF13" s="140">
        <f t="shared" si="206"/>
        <v>0</v>
      </c>
      <c r="KG13" s="139">
        <f t="shared" si="34"/>
        <v>0</v>
      </c>
      <c r="KH13" s="25">
        <f>1</f>
        <v>1</v>
      </c>
      <c r="KI13" s="92">
        <f t="shared" si="207"/>
        <v>50000</v>
      </c>
      <c r="KJ13" s="140">
        <f t="shared" si="208"/>
        <v>100000</v>
      </c>
      <c r="KK13" s="25"/>
      <c r="KL13" s="92">
        <f t="shared" si="209"/>
        <v>0</v>
      </c>
      <c r="KM13" s="140">
        <f t="shared" si="210"/>
        <v>0</v>
      </c>
      <c r="KN13" s="25"/>
      <c r="KO13" s="92">
        <f t="shared" si="211"/>
        <v>0</v>
      </c>
      <c r="KP13" s="140">
        <f t="shared" si="212"/>
        <v>0</v>
      </c>
      <c r="KQ13" s="139">
        <f t="shared" si="35"/>
        <v>1</v>
      </c>
      <c r="KR13" s="25"/>
      <c r="KS13" s="92">
        <f t="shared" si="213"/>
        <v>0</v>
      </c>
      <c r="KT13" s="140">
        <f t="shared" si="214"/>
        <v>0</v>
      </c>
      <c r="KU13" s="25"/>
      <c r="KV13" s="92">
        <f t="shared" si="215"/>
        <v>0</v>
      </c>
      <c r="KW13" s="140">
        <f t="shared" si="216"/>
        <v>0</v>
      </c>
      <c r="KX13" s="25"/>
      <c r="KY13" s="92">
        <f t="shared" si="217"/>
        <v>0</v>
      </c>
      <c r="KZ13" s="140">
        <f t="shared" si="218"/>
        <v>0</v>
      </c>
      <c r="LA13" s="139">
        <f t="shared" si="36"/>
        <v>0</v>
      </c>
      <c r="LB13" s="25"/>
      <c r="LC13" s="92">
        <f t="shared" si="219"/>
        <v>0</v>
      </c>
      <c r="LD13" s="140">
        <f t="shared" si="220"/>
        <v>0</v>
      </c>
      <c r="LE13" s="25"/>
      <c r="LF13" s="92">
        <f t="shared" si="221"/>
        <v>0</v>
      </c>
      <c r="LG13" s="140">
        <f t="shared" si="222"/>
        <v>0</v>
      </c>
      <c r="LH13" s="25"/>
      <c r="LI13" s="92">
        <f t="shared" si="223"/>
        <v>0</v>
      </c>
      <c r="LJ13" s="140">
        <f t="shared" si="224"/>
        <v>0</v>
      </c>
      <c r="LK13" s="139">
        <f t="shared" si="37"/>
        <v>0</v>
      </c>
      <c r="LL13" s="25"/>
      <c r="LM13" s="92">
        <f t="shared" si="225"/>
        <v>0</v>
      </c>
      <c r="LN13" s="140">
        <f t="shared" si="226"/>
        <v>0</v>
      </c>
      <c r="LO13" s="25"/>
      <c r="LP13" s="92">
        <f t="shared" si="227"/>
        <v>0</v>
      </c>
      <c r="LQ13" s="140">
        <f t="shared" si="228"/>
        <v>0</v>
      </c>
      <c r="LR13" s="25"/>
      <c r="LS13" s="92">
        <f t="shared" si="229"/>
        <v>0</v>
      </c>
      <c r="LT13" s="140">
        <f t="shared" si="230"/>
        <v>0</v>
      </c>
      <c r="LU13" s="139">
        <f t="shared" si="38"/>
        <v>0</v>
      </c>
      <c r="LW13" s="341">
        <f t="shared" si="231"/>
        <v>18</v>
      </c>
      <c r="LX13" s="293">
        <f t="shared" si="39"/>
        <v>1800000</v>
      </c>
    </row>
    <row r="14" spans="1:336" x14ac:dyDescent="0.25">
      <c r="A14" s="25" t="s">
        <v>455</v>
      </c>
      <c r="B14" s="102">
        <v>50000</v>
      </c>
      <c r="C14" s="102">
        <v>100000</v>
      </c>
      <c r="D14" s="25"/>
      <c r="E14" s="92">
        <f t="shared" si="40"/>
        <v>0</v>
      </c>
      <c r="F14" s="140">
        <f t="shared" si="41"/>
        <v>0</v>
      </c>
      <c r="G14" s="25"/>
      <c r="H14" s="92">
        <f t="shared" si="42"/>
        <v>0</v>
      </c>
      <c r="I14" s="140">
        <f t="shared" si="43"/>
        <v>0</v>
      </c>
      <c r="J14" s="25"/>
      <c r="K14" s="92">
        <f t="shared" si="44"/>
        <v>0</v>
      </c>
      <c r="L14" s="140">
        <f t="shared" si="45"/>
        <v>0</v>
      </c>
      <c r="M14" s="139">
        <f t="shared" si="0"/>
        <v>0</v>
      </c>
      <c r="N14" s="25"/>
      <c r="O14" s="92">
        <f t="shared" si="1"/>
        <v>0</v>
      </c>
      <c r="P14" s="140">
        <f t="shared" si="2"/>
        <v>0</v>
      </c>
      <c r="Q14" s="25"/>
      <c r="R14" s="92">
        <f t="shared" si="3"/>
        <v>0</v>
      </c>
      <c r="S14" s="140">
        <f t="shared" si="4"/>
        <v>0</v>
      </c>
      <c r="T14" s="25"/>
      <c r="U14" s="92">
        <f t="shared" si="5"/>
        <v>0</v>
      </c>
      <c r="V14" s="140">
        <f t="shared" si="6"/>
        <v>0</v>
      </c>
      <c r="W14" s="139">
        <f t="shared" si="7"/>
        <v>0</v>
      </c>
      <c r="X14" s="25"/>
      <c r="Y14" s="92">
        <f t="shared" si="46"/>
        <v>0</v>
      </c>
      <c r="Z14" s="140">
        <f t="shared" si="47"/>
        <v>0</v>
      </c>
      <c r="AA14" s="25"/>
      <c r="AB14" s="92">
        <f t="shared" si="48"/>
        <v>0</v>
      </c>
      <c r="AC14" s="140">
        <f t="shared" si="49"/>
        <v>0</v>
      </c>
      <c r="AD14" s="25"/>
      <c r="AE14" s="92">
        <f t="shared" si="50"/>
        <v>0</v>
      </c>
      <c r="AF14" s="140">
        <f t="shared" si="51"/>
        <v>0</v>
      </c>
      <c r="AG14" s="139">
        <f t="shared" si="8"/>
        <v>0</v>
      </c>
      <c r="AH14" s="25"/>
      <c r="AI14" s="92">
        <f t="shared" si="52"/>
        <v>0</v>
      </c>
      <c r="AJ14" s="140">
        <f t="shared" si="53"/>
        <v>0</v>
      </c>
      <c r="AK14" s="25"/>
      <c r="AL14" s="92">
        <f t="shared" si="54"/>
        <v>0</v>
      </c>
      <c r="AM14" s="140">
        <f t="shared" si="55"/>
        <v>0</v>
      </c>
      <c r="AN14" s="25"/>
      <c r="AO14" s="92">
        <f t="shared" si="56"/>
        <v>0</v>
      </c>
      <c r="AP14" s="140">
        <f t="shared" si="57"/>
        <v>0</v>
      </c>
      <c r="AQ14" s="139">
        <f t="shared" si="9"/>
        <v>0</v>
      </c>
      <c r="AR14" s="25"/>
      <c r="AS14" s="92">
        <f t="shared" si="58"/>
        <v>0</v>
      </c>
      <c r="AT14" s="140">
        <f t="shared" si="59"/>
        <v>0</v>
      </c>
      <c r="AU14" s="25"/>
      <c r="AV14" s="92">
        <f t="shared" si="60"/>
        <v>0</v>
      </c>
      <c r="AW14" s="140">
        <f t="shared" si="61"/>
        <v>0</v>
      </c>
      <c r="AX14" s="25"/>
      <c r="AY14" s="92">
        <f t="shared" si="62"/>
        <v>0</v>
      </c>
      <c r="AZ14" s="140">
        <f t="shared" si="63"/>
        <v>0</v>
      </c>
      <c r="BA14" s="139">
        <f t="shared" si="10"/>
        <v>0</v>
      </c>
      <c r="BB14" s="25"/>
      <c r="BC14" s="92">
        <f t="shared" si="64"/>
        <v>0</v>
      </c>
      <c r="BD14" s="140">
        <f t="shared" si="65"/>
        <v>0</v>
      </c>
      <c r="BE14" s="25"/>
      <c r="BF14" s="92">
        <f t="shared" si="66"/>
        <v>0</v>
      </c>
      <c r="BG14" s="140">
        <f t="shared" si="67"/>
        <v>0</v>
      </c>
      <c r="BH14" s="25"/>
      <c r="BI14" s="92">
        <f t="shared" si="68"/>
        <v>0</v>
      </c>
      <c r="BJ14" s="140">
        <f t="shared" si="69"/>
        <v>0</v>
      </c>
      <c r="BK14" s="139">
        <f t="shared" si="11"/>
        <v>0</v>
      </c>
      <c r="BL14" s="25"/>
      <c r="BM14" s="92">
        <f t="shared" si="70"/>
        <v>0</v>
      </c>
      <c r="BN14" s="140">
        <f t="shared" si="71"/>
        <v>0</v>
      </c>
      <c r="BO14" s="25"/>
      <c r="BP14" s="92">
        <f t="shared" si="72"/>
        <v>0</v>
      </c>
      <c r="BQ14" s="140">
        <f t="shared" si="73"/>
        <v>0</v>
      </c>
      <c r="BR14" s="25"/>
      <c r="BS14" s="92">
        <f t="shared" si="74"/>
        <v>0</v>
      </c>
      <c r="BT14" s="140">
        <f t="shared" si="75"/>
        <v>0</v>
      </c>
      <c r="BU14" s="139">
        <f t="shared" si="12"/>
        <v>0</v>
      </c>
      <c r="BV14" s="25"/>
      <c r="BW14" s="92">
        <f t="shared" si="76"/>
        <v>0</v>
      </c>
      <c r="BX14" s="140">
        <f t="shared" si="77"/>
        <v>0</v>
      </c>
      <c r="BY14" s="25"/>
      <c r="BZ14" s="92">
        <f t="shared" si="78"/>
        <v>0</v>
      </c>
      <c r="CA14" s="140">
        <f t="shared" si="79"/>
        <v>0</v>
      </c>
      <c r="CB14" s="25"/>
      <c r="CC14" s="92">
        <f t="shared" si="80"/>
        <v>0</v>
      </c>
      <c r="CD14" s="140">
        <f t="shared" si="81"/>
        <v>0</v>
      </c>
      <c r="CE14" s="139">
        <f t="shared" si="13"/>
        <v>0</v>
      </c>
      <c r="CF14" s="25"/>
      <c r="CG14" s="92">
        <f t="shared" si="82"/>
        <v>0</v>
      </c>
      <c r="CH14" s="140">
        <f t="shared" si="83"/>
        <v>0</v>
      </c>
      <c r="CI14" s="25"/>
      <c r="CJ14" s="92">
        <f t="shared" si="84"/>
        <v>0</v>
      </c>
      <c r="CK14" s="140">
        <f t="shared" si="85"/>
        <v>0</v>
      </c>
      <c r="CL14" s="25"/>
      <c r="CM14" s="92">
        <f t="shared" si="86"/>
        <v>0</v>
      </c>
      <c r="CN14" s="140">
        <f t="shared" si="87"/>
        <v>0</v>
      </c>
      <c r="CO14" s="139">
        <f t="shared" si="14"/>
        <v>0</v>
      </c>
      <c r="CP14" s="25"/>
      <c r="CQ14" s="92">
        <f t="shared" si="88"/>
        <v>0</v>
      </c>
      <c r="CR14" s="140">
        <f t="shared" si="89"/>
        <v>0</v>
      </c>
      <c r="CS14" s="25"/>
      <c r="CT14" s="92">
        <f t="shared" si="90"/>
        <v>0</v>
      </c>
      <c r="CU14" s="140">
        <f t="shared" si="91"/>
        <v>0</v>
      </c>
      <c r="CV14" s="25"/>
      <c r="CW14" s="92">
        <f t="shared" si="92"/>
        <v>0</v>
      </c>
      <c r="CX14" s="140">
        <f t="shared" si="93"/>
        <v>0</v>
      </c>
      <c r="CY14" s="139">
        <f t="shared" si="15"/>
        <v>0</v>
      </c>
      <c r="CZ14" s="25"/>
      <c r="DA14" s="92">
        <f t="shared" si="94"/>
        <v>0</v>
      </c>
      <c r="DB14" s="140">
        <f t="shared" si="95"/>
        <v>0</v>
      </c>
      <c r="DC14" s="25"/>
      <c r="DD14" s="92">
        <f t="shared" si="96"/>
        <v>0</v>
      </c>
      <c r="DE14" s="140">
        <f t="shared" si="97"/>
        <v>0</v>
      </c>
      <c r="DF14" s="25"/>
      <c r="DG14" s="92">
        <f t="shared" si="98"/>
        <v>0</v>
      </c>
      <c r="DH14" s="140">
        <f t="shared" si="99"/>
        <v>0</v>
      </c>
      <c r="DI14" s="139">
        <f t="shared" si="16"/>
        <v>0</v>
      </c>
      <c r="DJ14" s="25"/>
      <c r="DK14" s="92">
        <f t="shared" si="100"/>
        <v>0</v>
      </c>
      <c r="DL14" s="140">
        <f t="shared" si="232"/>
        <v>0</v>
      </c>
      <c r="DM14" s="25"/>
      <c r="DN14" s="92">
        <f t="shared" si="101"/>
        <v>0</v>
      </c>
      <c r="DO14" s="140">
        <f t="shared" si="102"/>
        <v>0</v>
      </c>
      <c r="DP14" s="25"/>
      <c r="DQ14" s="92">
        <f t="shared" si="103"/>
        <v>0</v>
      </c>
      <c r="DR14" s="140">
        <f t="shared" si="104"/>
        <v>0</v>
      </c>
      <c r="DS14" s="139">
        <f t="shared" si="17"/>
        <v>0</v>
      </c>
      <c r="DT14" s="25"/>
      <c r="DU14" s="92">
        <f t="shared" si="105"/>
        <v>0</v>
      </c>
      <c r="DV14" s="140">
        <f t="shared" si="106"/>
        <v>0</v>
      </c>
      <c r="DW14" s="25"/>
      <c r="DX14" s="92">
        <f t="shared" si="107"/>
        <v>0</v>
      </c>
      <c r="DY14" s="140">
        <f t="shared" si="108"/>
        <v>0</v>
      </c>
      <c r="DZ14" s="25"/>
      <c r="EA14" s="92">
        <f t="shared" si="109"/>
        <v>0</v>
      </c>
      <c r="EB14" s="140">
        <f t="shared" si="110"/>
        <v>0</v>
      </c>
      <c r="EC14" s="139">
        <f t="shared" si="18"/>
        <v>0</v>
      </c>
      <c r="ED14" s="25"/>
      <c r="EE14" s="92">
        <f t="shared" si="111"/>
        <v>0</v>
      </c>
      <c r="EF14" s="140">
        <f t="shared" si="112"/>
        <v>0</v>
      </c>
      <c r="EG14" s="25"/>
      <c r="EH14" s="92">
        <f t="shared" si="113"/>
        <v>0</v>
      </c>
      <c r="EI14" s="140">
        <f t="shared" si="114"/>
        <v>0</v>
      </c>
      <c r="EJ14" s="25"/>
      <c r="EK14" s="92">
        <f t="shared" si="115"/>
        <v>0</v>
      </c>
      <c r="EL14" s="140">
        <f t="shared" si="116"/>
        <v>0</v>
      </c>
      <c r="EM14" s="139">
        <f t="shared" si="19"/>
        <v>0</v>
      </c>
      <c r="EN14" s="25"/>
      <c r="EO14" s="92">
        <f t="shared" si="117"/>
        <v>0</v>
      </c>
      <c r="EP14" s="140">
        <f t="shared" si="118"/>
        <v>0</v>
      </c>
      <c r="EQ14" s="25"/>
      <c r="ER14" s="92">
        <f t="shared" si="119"/>
        <v>0</v>
      </c>
      <c r="ES14" s="140">
        <f t="shared" si="120"/>
        <v>0</v>
      </c>
      <c r="ET14" s="25"/>
      <c r="EU14" s="92">
        <f t="shared" si="121"/>
        <v>0</v>
      </c>
      <c r="EV14" s="140">
        <f t="shared" si="122"/>
        <v>0</v>
      </c>
      <c r="EW14" s="139">
        <f t="shared" si="20"/>
        <v>0</v>
      </c>
      <c r="EX14" s="25"/>
      <c r="EY14" s="92">
        <f t="shared" si="123"/>
        <v>0</v>
      </c>
      <c r="EZ14" s="140">
        <f t="shared" si="124"/>
        <v>0</v>
      </c>
      <c r="FA14" s="25"/>
      <c r="FB14" s="92">
        <f t="shared" si="125"/>
        <v>0</v>
      </c>
      <c r="FC14" s="140">
        <f t="shared" si="126"/>
        <v>0</v>
      </c>
      <c r="FD14" s="25"/>
      <c r="FE14" s="92">
        <f t="shared" si="127"/>
        <v>0</v>
      </c>
      <c r="FF14" s="140">
        <f t="shared" si="128"/>
        <v>0</v>
      </c>
      <c r="FG14" s="139">
        <f t="shared" si="21"/>
        <v>0</v>
      </c>
      <c r="FH14" s="25"/>
      <c r="FI14" s="92">
        <f t="shared" si="129"/>
        <v>0</v>
      </c>
      <c r="FJ14" s="140">
        <f t="shared" si="130"/>
        <v>0</v>
      </c>
      <c r="FK14" s="25"/>
      <c r="FL14" s="92">
        <f t="shared" si="131"/>
        <v>0</v>
      </c>
      <c r="FM14" s="140">
        <f t="shared" si="132"/>
        <v>0</v>
      </c>
      <c r="FN14" s="25"/>
      <c r="FO14" s="92">
        <f t="shared" si="133"/>
        <v>0</v>
      </c>
      <c r="FP14" s="140">
        <f t="shared" si="134"/>
        <v>0</v>
      </c>
      <c r="FQ14" s="139">
        <f t="shared" si="22"/>
        <v>0</v>
      </c>
      <c r="FR14" s="25"/>
      <c r="FS14" s="92">
        <f t="shared" si="135"/>
        <v>0</v>
      </c>
      <c r="FT14" s="140">
        <f t="shared" si="136"/>
        <v>0</v>
      </c>
      <c r="FU14" s="25">
        <v>3</v>
      </c>
      <c r="FV14" s="92">
        <f t="shared" si="137"/>
        <v>150000</v>
      </c>
      <c r="FW14" s="140">
        <f t="shared" si="138"/>
        <v>300000</v>
      </c>
      <c r="FX14" s="25"/>
      <c r="FY14" s="92">
        <f t="shared" si="139"/>
        <v>0</v>
      </c>
      <c r="FZ14" s="140">
        <f t="shared" si="140"/>
        <v>0</v>
      </c>
      <c r="GA14" s="139">
        <f t="shared" si="23"/>
        <v>3</v>
      </c>
      <c r="GB14" s="25"/>
      <c r="GC14" s="92">
        <f t="shared" si="141"/>
        <v>0</v>
      </c>
      <c r="GD14" s="140">
        <f t="shared" si="142"/>
        <v>0</v>
      </c>
      <c r="GE14" s="25"/>
      <c r="GF14" s="92">
        <f t="shared" si="143"/>
        <v>0</v>
      </c>
      <c r="GG14" s="140">
        <f t="shared" si="144"/>
        <v>0</v>
      </c>
      <c r="GH14" s="25"/>
      <c r="GI14" s="92">
        <f t="shared" si="145"/>
        <v>0</v>
      </c>
      <c r="GJ14" s="140">
        <f t="shared" si="146"/>
        <v>0</v>
      </c>
      <c r="GK14" s="139">
        <f t="shared" si="24"/>
        <v>0</v>
      </c>
      <c r="GL14" s="25"/>
      <c r="GM14" s="92">
        <f t="shared" si="147"/>
        <v>0</v>
      </c>
      <c r="GN14" s="140">
        <f t="shared" si="148"/>
        <v>0</v>
      </c>
      <c r="GO14" s="25"/>
      <c r="GP14" s="92">
        <f t="shared" si="149"/>
        <v>0</v>
      </c>
      <c r="GQ14" s="140">
        <f t="shared" si="150"/>
        <v>0</v>
      </c>
      <c r="GR14" s="25"/>
      <c r="GS14" s="92">
        <f t="shared" si="151"/>
        <v>0</v>
      </c>
      <c r="GT14" s="140">
        <f t="shared" si="152"/>
        <v>0</v>
      </c>
      <c r="GU14" s="139">
        <f t="shared" si="25"/>
        <v>0</v>
      </c>
      <c r="GV14" s="25"/>
      <c r="GW14" s="92">
        <f t="shared" si="153"/>
        <v>0</v>
      </c>
      <c r="GX14" s="140">
        <f t="shared" si="154"/>
        <v>0</v>
      </c>
      <c r="GY14" s="25"/>
      <c r="GZ14" s="92">
        <f t="shared" si="155"/>
        <v>0</v>
      </c>
      <c r="HA14" s="140">
        <f t="shared" si="156"/>
        <v>0</v>
      </c>
      <c r="HB14" s="25"/>
      <c r="HC14" s="92">
        <f t="shared" si="157"/>
        <v>0</v>
      </c>
      <c r="HD14" s="140">
        <f t="shared" si="158"/>
        <v>0</v>
      </c>
      <c r="HE14" s="139">
        <f t="shared" si="26"/>
        <v>0</v>
      </c>
      <c r="HF14" s="25"/>
      <c r="HG14" s="92">
        <f t="shared" si="159"/>
        <v>0</v>
      </c>
      <c r="HH14" s="140">
        <f t="shared" si="160"/>
        <v>0</v>
      </c>
      <c r="HI14" s="25"/>
      <c r="HJ14" s="92">
        <f t="shared" si="161"/>
        <v>0</v>
      </c>
      <c r="HK14" s="140">
        <f t="shared" si="162"/>
        <v>0</v>
      </c>
      <c r="HL14" s="25"/>
      <c r="HM14" s="92">
        <f t="shared" si="163"/>
        <v>0</v>
      </c>
      <c r="HN14" s="140">
        <f t="shared" si="164"/>
        <v>0</v>
      </c>
      <c r="HO14" s="139">
        <f t="shared" si="27"/>
        <v>0</v>
      </c>
      <c r="HP14" s="25"/>
      <c r="HQ14" s="92">
        <f t="shared" si="165"/>
        <v>0</v>
      </c>
      <c r="HR14" s="140">
        <f t="shared" si="166"/>
        <v>0</v>
      </c>
      <c r="HS14" s="25"/>
      <c r="HT14" s="92">
        <f t="shared" si="167"/>
        <v>0</v>
      </c>
      <c r="HU14" s="140">
        <f t="shared" si="168"/>
        <v>0</v>
      </c>
      <c r="HV14" s="25"/>
      <c r="HW14" s="92">
        <f t="shared" si="169"/>
        <v>0</v>
      </c>
      <c r="HX14" s="140">
        <f t="shared" si="170"/>
        <v>0</v>
      </c>
      <c r="HY14" s="139">
        <f t="shared" si="28"/>
        <v>0</v>
      </c>
      <c r="HZ14" s="25"/>
      <c r="IA14" s="92">
        <f t="shared" si="171"/>
        <v>0</v>
      </c>
      <c r="IB14" s="140">
        <f t="shared" si="172"/>
        <v>0</v>
      </c>
      <c r="IC14" s="25"/>
      <c r="ID14" s="92">
        <f t="shared" si="173"/>
        <v>0</v>
      </c>
      <c r="IE14" s="140">
        <f t="shared" si="174"/>
        <v>0</v>
      </c>
      <c r="IF14" s="25"/>
      <c r="IG14" s="92">
        <f t="shared" si="175"/>
        <v>0</v>
      </c>
      <c r="IH14" s="140">
        <f t="shared" si="176"/>
        <v>0</v>
      </c>
      <c r="II14" s="139">
        <f t="shared" si="29"/>
        <v>0</v>
      </c>
      <c r="IJ14" s="25"/>
      <c r="IK14" s="92">
        <f t="shared" si="177"/>
        <v>0</v>
      </c>
      <c r="IL14" s="140">
        <f t="shared" si="178"/>
        <v>0</v>
      </c>
      <c r="IM14" s="25"/>
      <c r="IN14" s="92">
        <f t="shared" si="179"/>
        <v>0</v>
      </c>
      <c r="IO14" s="140">
        <f t="shared" si="180"/>
        <v>0</v>
      </c>
      <c r="IP14" s="25"/>
      <c r="IQ14" s="92">
        <f t="shared" si="181"/>
        <v>0</v>
      </c>
      <c r="IR14" s="140">
        <f t="shared" si="182"/>
        <v>0</v>
      </c>
      <c r="IS14" s="139">
        <f t="shared" si="30"/>
        <v>0</v>
      </c>
      <c r="IT14" s="25"/>
      <c r="IU14" s="92">
        <f t="shared" si="183"/>
        <v>0</v>
      </c>
      <c r="IV14" s="140">
        <f t="shared" si="184"/>
        <v>0</v>
      </c>
      <c r="IW14" s="25">
        <v>3</v>
      </c>
      <c r="IX14" s="92">
        <f t="shared" si="185"/>
        <v>150000</v>
      </c>
      <c r="IY14" s="140">
        <f t="shared" si="186"/>
        <v>300000</v>
      </c>
      <c r="IZ14" s="25"/>
      <c r="JA14" s="92">
        <f t="shared" si="187"/>
        <v>0</v>
      </c>
      <c r="JB14" s="140">
        <f t="shared" si="188"/>
        <v>0</v>
      </c>
      <c r="JC14" s="139">
        <f t="shared" si="31"/>
        <v>3</v>
      </c>
      <c r="JD14" s="25"/>
      <c r="JE14" s="92">
        <f t="shared" si="189"/>
        <v>0</v>
      </c>
      <c r="JF14" s="140">
        <f t="shared" si="190"/>
        <v>0</v>
      </c>
      <c r="JG14" s="25"/>
      <c r="JH14" s="92">
        <f t="shared" si="191"/>
        <v>0</v>
      </c>
      <c r="JI14" s="140">
        <f t="shared" si="192"/>
        <v>0</v>
      </c>
      <c r="JJ14" s="25"/>
      <c r="JK14" s="92">
        <f t="shared" si="193"/>
        <v>0</v>
      </c>
      <c r="JL14" s="140">
        <f t="shared" si="194"/>
        <v>0</v>
      </c>
      <c r="JM14" s="139">
        <f t="shared" si="32"/>
        <v>0</v>
      </c>
      <c r="JN14" s="25"/>
      <c r="JO14" s="92">
        <f t="shared" si="195"/>
        <v>0</v>
      </c>
      <c r="JP14" s="140">
        <f t="shared" si="196"/>
        <v>0</v>
      </c>
      <c r="JQ14" s="25">
        <v>150</v>
      </c>
      <c r="JR14" s="92">
        <f t="shared" si="197"/>
        <v>7500000</v>
      </c>
      <c r="JS14" s="140">
        <f t="shared" si="198"/>
        <v>15000000</v>
      </c>
      <c r="JT14" s="25"/>
      <c r="JU14" s="92">
        <f t="shared" si="199"/>
        <v>0</v>
      </c>
      <c r="JV14" s="140">
        <f t="shared" si="200"/>
        <v>0</v>
      </c>
      <c r="JW14" s="139">
        <f t="shared" si="33"/>
        <v>150</v>
      </c>
      <c r="JX14" s="25"/>
      <c r="JY14" s="92">
        <f t="shared" si="201"/>
        <v>0</v>
      </c>
      <c r="JZ14" s="140">
        <f t="shared" si="202"/>
        <v>0</v>
      </c>
      <c r="KA14" s="25"/>
      <c r="KB14" s="92">
        <f t="shared" si="203"/>
        <v>0</v>
      </c>
      <c r="KC14" s="140">
        <f t="shared" si="204"/>
        <v>0</v>
      </c>
      <c r="KD14" s="25"/>
      <c r="KE14" s="92">
        <f t="shared" si="205"/>
        <v>0</v>
      </c>
      <c r="KF14" s="140">
        <f t="shared" si="206"/>
        <v>0</v>
      </c>
      <c r="KG14" s="139">
        <f t="shared" si="34"/>
        <v>0</v>
      </c>
      <c r="KH14" s="25"/>
      <c r="KI14" s="92">
        <f t="shared" si="207"/>
        <v>0</v>
      </c>
      <c r="KJ14" s="140">
        <f t="shared" si="208"/>
        <v>0</v>
      </c>
      <c r="KK14" s="25"/>
      <c r="KL14" s="92">
        <f t="shared" si="209"/>
        <v>0</v>
      </c>
      <c r="KM14" s="140">
        <f t="shared" si="210"/>
        <v>0</v>
      </c>
      <c r="KN14" s="25"/>
      <c r="KO14" s="92">
        <f t="shared" si="211"/>
        <v>0</v>
      </c>
      <c r="KP14" s="140">
        <f t="shared" si="212"/>
        <v>0</v>
      </c>
      <c r="KQ14" s="139">
        <f t="shared" si="35"/>
        <v>0</v>
      </c>
      <c r="KR14" s="25"/>
      <c r="KS14" s="92">
        <f t="shared" si="213"/>
        <v>0</v>
      </c>
      <c r="KT14" s="140">
        <f t="shared" si="214"/>
        <v>0</v>
      </c>
      <c r="KU14" s="25"/>
      <c r="KV14" s="92">
        <f t="shared" si="215"/>
        <v>0</v>
      </c>
      <c r="KW14" s="140">
        <f t="shared" si="216"/>
        <v>0</v>
      </c>
      <c r="KX14" s="25"/>
      <c r="KY14" s="92">
        <f t="shared" si="217"/>
        <v>0</v>
      </c>
      <c r="KZ14" s="140">
        <f t="shared" si="218"/>
        <v>0</v>
      </c>
      <c r="LA14" s="139">
        <f t="shared" si="36"/>
        <v>0</v>
      </c>
      <c r="LB14" s="25"/>
      <c r="LC14" s="92">
        <f t="shared" si="219"/>
        <v>0</v>
      </c>
      <c r="LD14" s="140">
        <f t="shared" si="220"/>
        <v>0</v>
      </c>
      <c r="LE14" s="25"/>
      <c r="LF14" s="92">
        <f t="shared" si="221"/>
        <v>0</v>
      </c>
      <c r="LG14" s="140">
        <f t="shared" si="222"/>
        <v>0</v>
      </c>
      <c r="LH14" s="25"/>
      <c r="LI14" s="92">
        <f t="shared" si="223"/>
        <v>0</v>
      </c>
      <c r="LJ14" s="140">
        <f t="shared" si="224"/>
        <v>0</v>
      </c>
      <c r="LK14" s="139">
        <f t="shared" si="37"/>
        <v>0</v>
      </c>
      <c r="LL14" s="25"/>
      <c r="LM14" s="92">
        <f t="shared" si="225"/>
        <v>0</v>
      </c>
      <c r="LN14" s="140">
        <f t="shared" si="226"/>
        <v>0</v>
      </c>
      <c r="LO14" s="25"/>
      <c r="LP14" s="92">
        <f t="shared" si="227"/>
        <v>0</v>
      </c>
      <c r="LQ14" s="140">
        <f t="shared" si="228"/>
        <v>0</v>
      </c>
      <c r="LR14" s="25"/>
      <c r="LS14" s="92">
        <f t="shared" si="229"/>
        <v>0</v>
      </c>
      <c r="LT14" s="140">
        <f t="shared" si="230"/>
        <v>0</v>
      </c>
      <c r="LU14" s="139">
        <f t="shared" si="38"/>
        <v>0</v>
      </c>
      <c r="LW14" s="341">
        <f t="shared" si="231"/>
        <v>156</v>
      </c>
      <c r="LX14" s="293">
        <f t="shared" si="39"/>
        <v>15600000</v>
      </c>
    </row>
    <row r="15" spans="1:336" x14ac:dyDescent="0.25">
      <c r="A15" s="113" t="s">
        <v>8</v>
      </c>
      <c r="D15" s="25"/>
      <c r="E15" s="92">
        <f t="shared" si="40"/>
        <v>0</v>
      </c>
      <c r="F15" s="140">
        <f t="shared" si="41"/>
        <v>0</v>
      </c>
      <c r="G15" s="25"/>
      <c r="H15" s="92">
        <f t="shared" si="42"/>
        <v>0</v>
      </c>
      <c r="I15" s="140">
        <f t="shared" si="43"/>
        <v>0</v>
      </c>
      <c r="J15" s="25"/>
      <c r="K15" s="92">
        <f t="shared" si="44"/>
        <v>0</v>
      </c>
      <c r="L15" s="140">
        <f t="shared" si="45"/>
        <v>0</v>
      </c>
      <c r="M15" s="139">
        <f t="shared" si="0"/>
        <v>0</v>
      </c>
      <c r="N15" s="25"/>
      <c r="O15" s="92">
        <f t="shared" si="1"/>
        <v>0</v>
      </c>
      <c r="P15" s="140">
        <f t="shared" si="2"/>
        <v>0</v>
      </c>
      <c r="Q15" s="25"/>
      <c r="R15" s="92">
        <f t="shared" si="3"/>
        <v>0</v>
      </c>
      <c r="S15" s="140">
        <f t="shared" si="4"/>
        <v>0</v>
      </c>
      <c r="T15" s="25"/>
      <c r="U15" s="92">
        <f t="shared" si="5"/>
        <v>0</v>
      </c>
      <c r="V15" s="140">
        <f t="shared" si="6"/>
        <v>0</v>
      </c>
      <c r="W15" s="139">
        <f t="shared" si="7"/>
        <v>0</v>
      </c>
      <c r="X15" s="25"/>
      <c r="Y15" s="92">
        <f t="shared" si="46"/>
        <v>0</v>
      </c>
      <c r="Z15" s="140">
        <f t="shared" si="47"/>
        <v>0</v>
      </c>
      <c r="AA15" s="25"/>
      <c r="AB15" s="92">
        <f t="shared" si="48"/>
        <v>0</v>
      </c>
      <c r="AC15" s="140">
        <f t="shared" si="49"/>
        <v>0</v>
      </c>
      <c r="AD15" s="25"/>
      <c r="AE15" s="92">
        <f t="shared" si="50"/>
        <v>0</v>
      </c>
      <c r="AF15" s="140">
        <f t="shared" si="51"/>
        <v>0</v>
      </c>
      <c r="AG15" s="139">
        <f t="shared" si="8"/>
        <v>0</v>
      </c>
      <c r="AH15" s="25"/>
      <c r="AI15" s="92">
        <f t="shared" si="52"/>
        <v>0</v>
      </c>
      <c r="AJ15" s="140">
        <f t="shared" si="53"/>
        <v>0</v>
      </c>
      <c r="AK15" s="25"/>
      <c r="AL15" s="92">
        <f t="shared" si="54"/>
        <v>0</v>
      </c>
      <c r="AM15" s="140">
        <f t="shared" si="55"/>
        <v>0</v>
      </c>
      <c r="AN15" s="25"/>
      <c r="AO15" s="92">
        <f t="shared" si="56"/>
        <v>0</v>
      </c>
      <c r="AP15" s="140">
        <f t="shared" si="57"/>
        <v>0</v>
      </c>
      <c r="AQ15" s="139">
        <f t="shared" si="9"/>
        <v>0</v>
      </c>
      <c r="AR15" s="25"/>
      <c r="AS15" s="92">
        <f t="shared" si="58"/>
        <v>0</v>
      </c>
      <c r="AT15" s="140">
        <f t="shared" si="59"/>
        <v>0</v>
      </c>
      <c r="AU15" s="25"/>
      <c r="AV15" s="92">
        <f t="shared" si="60"/>
        <v>0</v>
      </c>
      <c r="AW15" s="140">
        <f t="shared" si="61"/>
        <v>0</v>
      </c>
      <c r="AX15" s="25"/>
      <c r="AY15" s="92">
        <f t="shared" si="62"/>
        <v>0</v>
      </c>
      <c r="AZ15" s="140">
        <f t="shared" si="63"/>
        <v>0</v>
      </c>
      <c r="BA15" s="139">
        <f t="shared" si="10"/>
        <v>0</v>
      </c>
      <c r="BB15" s="25"/>
      <c r="BC15" s="92">
        <f t="shared" si="64"/>
        <v>0</v>
      </c>
      <c r="BD15" s="140">
        <f t="shared" si="65"/>
        <v>0</v>
      </c>
      <c r="BE15" s="25"/>
      <c r="BF15" s="92">
        <f t="shared" si="66"/>
        <v>0</v>
      </c>
      <c r="BG15" s="140">
        <f t="shared" si="67"/>
        <v>0</v>
      </c>
      <c r="BH15" s="25"/>
      <c r="BI15" s="92">
        <f t="shared" si="68"/>
        <v>0</v>
      </c>
      <c r="BJ15" s="140">
        <f t="shared" si="69"/>
        <v>0</v>
      </c>
      <c r="BK15" s="139">
        <f t="shared" si="11"/>
        <v>0</v>
      </c>
      <c r="BL15" s="25"/>
      <c r="BM15" s="92">
        <f t="shared" si="70"/>
        <v>0</v>
      </c>
      <c r="BN15" s="140">
        <f t="shared" si="71"/>
        <v>0</v>
      </c>
      <c r="BO15" s="25"/>
      <c r="BP15" s="92">
        <f t="shared" si="72"/>
        <v>0</v>
      </c>
      <c r="BQ15" s="140">
        <f t="shared" si="73"/>
        <v>0</v>
      </c>
      <c r="BR15" s="25"/>
      <c r="BS15" s="92">
        <f t="shared" si="74"/>
        <v>0</v>
      </c>
      <c r="BT15" s="140">
        <f t="shared" si="75"/>
        <v>0</v>
      </c>
      <c r="BU15" s="139">
        <f t="shared" si="12"/>
        <v>0</v>
      </c>
      <c r="BV15" s="25"/>
      <c r="BW15" s="92">
        <f t="shared" si="76"/>
        <v>0</v>
      </c>
      <c r="BX15" s="140">
        <f t="shared" si="77"/>
        <v>0</v>
      </c>
      <c r="BY15" s="25"/>
      <c r="BZ15" s="92">
        <f t="shared" si="78"/>
        <v>0</v>
      </c>
      <c r="CA15" s="140">
        <f t="shared" si="79"/>
        <v>0</v>
      </c>
      <c r="CB15" s="25"/>
      <c r="CC15" s="92">
        <f t="shared" si="80"/>
        <v>0</v>
      </c>
      <c r="CD15" s="140">
        <f t="shared" si="81"/>
        <v>0</v>
      </c>
      <c r="CE15" s="139">
        <f t="shared" si="13"/>
        <v>0</v>
      </c>
      <c r="CF15" s="25"/>
      <c r="CG15" s="92">
        <f t="shared" si="82"/>
        <v>0</v>
      </c>
      <c r="CH15" s="140">
        <f t="shared" si="83"/>
        <v>0</v>
      </c>
      <c r="CI15" s="25"/>
      <c r="CJ15" s="92">
        <f t="shared" si="84"/>
        <v>0</v>
      </c>
      <c r="CK15" s="140">
        <f t="shared" si="85"/>
        <v>0</v>
      </c>
      <c r="CL15" s="25"/>
      <c r="CM15" s="92">
        <f t="shared" si="86"/>
        <v>0</v>
      </c>
      <c r="CN15" s="140">
        <f t="shared" si="87"/>
        <v>0</v>
      </c>
      <c r="CO15" s="139">
        <f t="shared" si="14"/>
        <v>0</v>
      </c>
      <c r="CP15" s="25"/>
      <c r="CQ15" s="92">
        <f t="shared" si="88"/>
        <v>0</v>
      </c>
      <c r="CR15" s="140">
        <f t="shared" si="89"/>
        <v>0</v>
      </c>
      <c r="CS15" s="25"/>
      <c r="CT15" s="92">
        <f t="shared" si="90"/>
        <v>0</v>
      </c>
      <c r="CU15" s="140">
        <f t="shared" si="91"/>
        <v>0</v>
      </c>
      <c r="CV15" s="25"/>
      <c r="CW15" s="92">
        <f t="shared" si="92"/>
        <v>0</v>
      </c>
      <c r="CX15" s="140">
        <f t="shared" si="93"/>
        <v>0</v>
      </c>
      <c r="CY15" s="139">
        <f t="shared" si="15"/>
        <v>0</v>
      </c>
      <c r="CZ15" s="25"/>
      <c r="DA15" s="92">
        <f t="shared" si="94"/>
        <v>0</v>
      </c>
      <c r="DB15" s="140">
        <f t="shared" si="95"/>
        <v>0</v>
      </c>
      <c r="DC15" s="25"/>
      <c r="DD15" s="92">
        <f t="shared" si="96"/>
        <v>0</v>
      </c>
      <c r="DE15" s="140">
        <f t="shared" si="97"/>
        <v>0</v>
      </c>
      <c r="DF15" s="25"/>
      <c r="DG15" s="92">
        <f t="shared" si="98"/>
        <v>0</v>
      </c>
      <c r="DH15" s="140">
        <f t="shared" si="99"/>
        <v>0</v>
      </c>
      <c r="DI15" s="139">
        <f t="shared" si="16"/>
        <v>0</v>
      </c>
      <c r="DJ15" s="25"/>
      <c r="DK15" s="92">
        <f t="shared" si="100"/>
        <v>0</v>
      </c>
      <c r="DL15" s="140">
        <f t="shared" si="232"/>
        <v>0</v>
      </c>
      <c r="DM15" s="25"/>
      <c r="DN15" s="92">
        <f t="shared" si="101"/>
        <v>0</v>
      </c>
      <c r="DO15" s="140">
        <f t="shared" si="102"/>
        <v>0</v>
      </c>
      <c r="DP15" s="25"/>
      <c r="DQ15" s="92">
        <f t="shared" si="103"/>
        <v>0</v>
      </c>
      <c r="DR15" s="140">
        <f t="shared" si="104"/>
        <v>0</v>
      </c>
      <c r="DS15" s="139">
        <f t="shared" si="17"/>
        <v>0</v>
      </c>
      <c r="DT15" s="25"/>
      <c r="DU15" s="92">
        <f t="shared" si="105"/>
        <v>0</v>
      </c>
      <c r="DV15" s="140">
        <f t="shared" si="106"/>
        <v>0</v>
      </c>
      <c r="DW15" s="25"/>
      <c r="DX15" s="92">
        <f t="shared" si="107"/>
        <v>0</v>
      </c>
      <c r="DY15" s="140">
        <f t="shared" si="108"/>
        <v>0</v>
      </c>
      <c r="DZ15" s="25"/>
      <c r="EA15" s="92">
        <f t="shared" si="109"/>
        <v>0</v>
      </c>
      <c r="EB15" s="140">
        <f t="shared" si="110"/>
        <v>0</v>
      </c>
      <c r="EC15" s="139">
        <f t="shared" si="18"/>
        <v>0</v>
      </c>
      <c r="ED15" s="25"/>
      <c r="EE15" s="92">
        <f t="shared" si="111"/>
        <v>0</v>
      </c>
      <c r="EF15" s="140">
        <f t="shared" si="112"/>
        <v>0</v>
      </c>
      <c r="EG15" s="25"/>
      <c r="EH15" s="92">
        <f t="shared" si="113"/>
        <v>0</v>
      </c>
      <c r="EI15" s="140">
        <f t="shared" si="114"/>
        <v>0</v>
      </c>
      <c r="EJ15" s="25"/>
      <c r="EK15" s="92">
        <f t="shared" si="115"/>
        <v>0</v>
      </c>
      <c r="EL15" s="140">
        <f t="shared" si="116"/>
        <v>0</v>
      </c>
      <c r="EM15" s="139">
        <f t="shared" si="19"/>
        <v>0</v>
      </c>
      <c r="EN15" s="25"/>
      <c r="EO15" s="92">
        <f t="shared" si="117"/>
        <v>0</v>
      </c>
      <c r="EP15" s="140">
        <f t="shared" si="118"/>
        <v>0</v>
      </c>
      <c r="EQ15" s="25"/>
      <c r="ER15" s="92">
        <f t="shared" si="119"/>
        <v>0</v>
      </c>
      <c r="ES15" s="140">
        <f t="shared" si="120"/>
        <v>0</v>
      </c>
      <c r="ET15" s="25"/>
      <c r="EU15" s="92">
        <f t="shared" si="121"/>
        <v>0</v>
      </c>
      <c r="EV15" s="140">
        <f t="shared" si="122"/>
        <v>0</v>
      </c>
      <c r="EW15" s="139">
        <f t="shared" si="20"/>
        <v>0</v>
      </c>
      <c r="EX15" s="25"/>
      <c r="EY15" s="92">
        <f t="shared" si="123"/>
        <v>0</v>
      </c>
      <c r="EZ15" s="140">
        <f t="shared" si="124"/>
        <v>0</v>
      </c>
      <c r="FA15" s="25"/>
      <c r="FB15" s="92">
        <f t="shared" si="125"/>
        <v>0</v>
      </c>
      <c r="FC15" s="140">
        <f t="shared" si="126"/>
        <v>0</v>
      </c>
      <c r="FD15" s="25"/>
      <c r="FE15" s="92">
        <f t="shared" si="127"/>
        <v>0</v>
      </c>
      <c r="FF15" s="140">
        <f t="shared" si="128"/>
        <v>0</v>
      </c>
      <c r="FG15" s="139">
        <f t="shared" si="21"/>
        <v>0</v>
      </c>
      <c r="FH15" s="25"/>
      <c r="FI15" s="92">
        <f t="shared" si="129"/>
        <v>0</v>
      </c>
      <c r="FJ15" s="140">
        <f t="shared" si="130"/>
        <v>0</v>
      </c>
      <c r="FK15" s="25"/>
      <c r="FL15" s="92">
        <f t="shared" si="131"/>
        <v>0</v>
      </c>
      <c r="FM15" s="140">
        <f t="shared" si="132"/>
        <v>0</v>
      </c>
      <c r="FN15" s="25"/>
      <c r="FO15" s="92">
        <f t="shared" si="133"/>
        <v>0</v>
      </c>
      <c r="FP15" s="140">
        <f t="shared" si="134"/>
        <v>0</v>
      </c>
      <c r="FQ15" s="139">
        <f t="shared" si="22"/>
        <v>0</v>
      </c>
      <c r="FR15" s="25"/>
      <c r="FS15" s="92">
        <f t="shared" si="135"/>
        <v>0</v>
      </c>
      <c r="FT15" s="140">
        <f t="shared" si="136"/>
        <v>0</v>
      </c>
      <c r="FU15" s="25"/>
      <c r="FV15" s="92">
        <f t="shared" si="137"/>
        <v>0</v>
      </c>
      <c r="FW15" s="140">
        <f t="shared" si="138"/>
        <v>0</v>
      </c>
      <c r="FX15" s="25"/>
      <c r="FY15" s="92">
        <f t="shared" si="139"/>
        <v>0</v>
      </c>
      <c r="FZ15" s="140">
        <f t="shared" si="140"/>
        <v>0</v>
      </c>
      <c r="GA15" s="139">
        <f t="shared" si="23"/>
        <v>0</v>
      </c>
      <c r="GB15" s="25"/>
      <c r="GC15" s="92">
        <f t="shared" si="141"/>
        <v>0</v>
      </c>
      <c r="GD15" s="140">
        <f t="shared" si="142"/>
        <v>0</v>
      </c>
      <c r="GE15" s="25"/>
      <c r="GF15" s="92">
        <f t="shared" si="143"/>
        <v>0</v>
      </c>
      <c r="GG15" s="140">
        <f t="shared" si="144"/>
        <v>0</v>
      </c>
      <c r="GH15" s="25"/>
      <c r="GI15" s="92">
        <f t="shared" si="145"/>
        <v>0</v>
      </c>
      <c r="GJ15" s="140">
        <f t="shared" si="146"/>
        <v>0</v>
      </c>
      <c r="GK15" s="139">
        <f t="shared" si="24"/>
        <v>0</v>
      </c>
      <c r="GL15" s="25"/>
      <c r="GM15" s="92">
        <f t="shared" si="147"/>
        <v>0</v>
      </c>
      <c r="GN15" s="140">
        <f t="shared" si="148"/>
        <v>0</v>
      </c>
      <c r="GO15" s="25"/>
      <c r="GP15" s="92">
        <f t="shared" si="149"/>
        <v>0</v>
      </c>
      <c r="GQ15" s="140">
        <f t="shared" si="150"/>
        <v>0</v>
      </c>
      <c r="GR15" s="25"/>
      <c r="GS15" s="92">
        <f t="shared" si="151"/>
        <v>0</v>
      </c>
      <c r="GT15" s="140">
        <f t="shared" si="152"/>
        <v>0</v>
      </c>
      <c r="GU15" s="139">
        <f t="shared" si="25"/>
        <v>0</v>
      </c>
      <c r="GV15" s="25"/>
      <c r="GW15" s="92">
        <f t="shared" si="153"/>
        <v>0</v>
      </c>
      <c r="GX15" s="140">
        <f t="shared" si="154"/>
        <v>0</v>
      </c>
      <c r="GY15" s="25"/>
      <c r="GZ15" s="92">
        <f t="shared" si="155"/>
        <v>0</v>
      </c>
      <c r="HA15" s="140">
        <f t="shared" si="156"/>
        <v>0</v>
      </c>
      <c r="HB15" s="25"/>
      <c r="HC15" s="92">
        <f t="shared" si="157"/>
        <v>0</v>
      </c>
      <c r="HD15" s="140">
        <f t="shared" si="158"/>
        <v>0</v>
      </c>
      <c r="HE15" s="139">
        <f t="shared" si="26"/>
        <v>0</v>
      </c>
      <c r="HF15" s="25"/>
      <c r="HG15" s="92">
        <f t="shared" si="159"/>
        <v>0</v>
      </c>
      <c r="HH15" s="140">
        <f t="shared" si="160"/>
        <v>0</v>
      </c>
      <c r="HI15" s="25"/>
      <c r="HJ15" s="92">
        <f t="shared" si="161"/>
        <v>0</v>
      </c>
      <c r="HK15" s="140">
        <f t="shared" si="162"/>
        <v>0</v>
      </c>
      <c r="HL15" s="25"/>
      <c r="HM15" s="92">
        <f t="shared" si="163"/>
        <v>0</v>
      </c>
      <c r="HN15" s="140">
        <f t="shared" si="164"/>
        <v>0</v>
      </c>
      <c r="HO15" s="139">
        <f t="shared" si="27"/>
        <v>0</v>
      </c>
      <c r="HP15" s="25"/>
      <c r="HQ15" s="92">
        <f t="shared" si="165"/>
        <v>0</v>
      </c>
      <c r="HR15" s="140">
        <f t="shared" si="166"/>
        <v>0</v>
      </c>
      <c r="HS15" s="25"/>
      <c r="HT15" s="92">
        <f t="shared" si="167"/>
        <v>0</v>
      </c>
      <c r="HU15" s="140">
        <f t="shared" si="168"/>
        <v>0</v>
      </c>
      <c r="HV15" s="25"/>
      <c r="HW15" s="92">
        <f t="shared" si="169"/>
        <v>0</v>
      </c>
      <c r="HX15" s="140">
        <f t="shared" si="170"/>
        <v>0</v>
      </c>
      <c r="HY15" s="139">
        <f t="shared" si="28"/>
        <v>0</v>
      </c>
      <c r="HZ15" s="25"/>
      <c r="IA15" s="92">
        <f t="shared" si="171"/>
        <v>0</v>
      </c>
      <c r="IB15" s="140">
        <f t="shared" si="172"/>
        <v>0</v>
      </c>
      <c r="IC15" s="25"/>
      <c r="ID15" s="92">
        <f t="shared" si="173"/>
        <v>0</v>
      </c>
      <c r="IE15" s="140">
        <f t="shared" si="174"/>
        <v>0</v>
      </c>
      <c r="IF15" s="25"/>
      <c r="IG15" s="92">
        <f t="shared" si="175"/>
        <v>0</v>
      </c>
      <c r="IH15" s="140">
        <f t="shared" si="176"/>
        <v>0</v>
      </c>
      <c r="II15" s="139">
        <f t="shared" si="29"/>
        <v>0</v>
      </c>
      <c r="IJ15" s="25"/>
      <c r="IK15" s="92">
        <f t="shared" si="177"/>
        <v>0</v>
      </c>
      <c r="IL15" s="140">
        <f t="shared" si="178"/>
        <v>0</v>
      </c>
      <c r="IM15" s="25"/>
      <c r="IN15" s="92">
        <f t="shared" si="179"/>
        <v>0</v>
      </c>
      <c r="IO15" s="140">
        <f t="shared" si="180"/>
        <v>0</v>
      </c>
      <c r="IP15" s="25"/>
      <c r="IQ15" s="92">
        <f t="shared" si="181"/>
        <v>0</v>
      </c>
      <c r="IR15" s="140">
        <f t="shared" si="182"/>
        <v>0</v>
      </c>
      <c r="IS15" s="139">
        <f t="shared" si="30"/>
        <v>0</v>
      </c>
      <c r="IT15" s="25"/>
      <c r="IU15" s="92">
        <f t="shared" si="183"/>
        <v>0</v>
      </c>
      <c r="IV15" s="140">
        <f t="shared" si="184"/>
        <v>0</v>
      </c>
      <c r="IW15" s="25"/>
      <c r="IX15" s="92">
        <f t="shared" si="185"/>
        <v>0</v>
      </c>
      <c r="IY15" s="140">
        <f t="shared" si="186"/>
        <v>0</v>
      </c>
      <c r="IZ15" s="25"/>
      <c r="JA15" s="92">
        <f t="shared" si="187"/>
        <v>0</v>
      </c>
      <c r="JB15" s="140">
        <f t="shared" si="188"/>
        <v>0</v>
      </c>
      <c r="JC15" s="139">
        <f t="shared" si="31"/>
        <v>0</v>
      </c>
      <c r="JD15" s="25"/>
      <c r="JE15" s="92">
        <f t="shared" si="189"/>
        <v>0</v>
      </c>
      <c r="JF15" s="140">
        <f t="shared" si="190"/>
        <v>0</v>
      </c>
      <c r="JG15" s="25"/>
      <c r="JH15" s="92">
        <f t="shared" si="191"/>
        <v>0</v>
      </c>
      <c r="JI15" s="140">
        <f t="shared" si="192"/>
        <v>0</v>
      </c>
      <c r="JJ15" s="25"/>
      <c r="JK15" s="92">
        <f t="shared" si="193"/>
        <v>0</v>
      </c>
      <c r="JL15" s="140">
        <f t="shared" si="194"/>
        <v>0</v>
      </c>
      <c r="JM15" s="139">
        <f t="shared" si="32"/>
        <v>0</v>
      </c>
      <c r="JN15" s="25"/>
      <c r="JO15" s="92">
        <f t="shared" si="195"/>
        <v>0</v>
      </c>
      <c r="JP15" s="140">
        <f t="shared" si="196"/>
        <v>0</v>
      </c>
      <c r="JQ15" s="25"/>
      <c r="JR15" s="92">
        <f t="shared" si="197"/>
        <v>0</v>
      </c>
      <c r="JS15" s="140">
        <f t="shared" si="198"/>
        <v>0</v>
      </c>
      <c r="JT15" s="25"/>
      <c r="JU15" s="92">
        <f t="shared" si="199"/>
        <v>0</v>
      </c>
      <c r="JV15" s="140">
        <f t="shared" si="200"/>
        <v>0</v>
      </c>
      <c r="JW15" s="139">
        <f t="shared" si="33"/>
        <v>0</v>
      </c>
      <c r="JX15" s="25"/>
      <c r="JY15" s="92">
        <f t="shared" si="201"/>
        <v>0</v>
      </c>
      <c r="JZ15" s="140">
        <f t="shared" si="202"/>
        <v>0</v>
      </c>
      <c r="KA15" s="25"/>
      <c r="KB15" s="92">
        <f t="shared" si="203"/>
        <v>0</v>
      </c>
      <c r="KC15" s="140">
        <f t="shared" si="204"/>
        <v>0</v>
      </c>
      <c r="KD15" s="25"/>
      <c r="KE15" s="92">
        <f t="shared" si="205"/>
        <v>0</v>
      </c>
      <c r="KF15" s="140">
        <f t="shared" si="206"/>
        <v>0</v>
      </c>
      <c r="KG15" s="139">
        <f t="shared" si="34"/>
        <v>0</v>
      </c>
      <c r="KH15" s="25"/>
      <c r="KI15" s="92">
        <f t="shared" si="207"/>
        <v>0</v>
      </c>
      <c r="KJ15" s="140">
        <f t="shared" si="208"/>
        <v>0</v>
      </c>
      <c r="KK15" s="25"/>
      <c r="KL15" s="92">
        <f t="shared" si="209"/>
        <v>0</v>
      </c>
      <c r="KM15" s="140">
        <f t="shared" si="210"/>
        <v>0</v>
      </c>
      <c r="KN15" s="25"/>
      <c r="KO15" s="92">
        <f t="shared" si="211"/>
        <v>0</v>
      </c>
      <c r="KP15" s="140">
        <f t="shared" si="212"/>
        <v>0</v>
      </c>
      <c r="KQ15" s="139">
        <f t="shared" si="35"/>
        <v>0</v>
      </c>
      <c r="KR15" s="25"/>
      <c r="KS15" s="92">
        <f t="shared" si="213"/>
        <v>0</v>
      </c>
      <c r="KT15" s="140">
        <f t="shared" si="214"/>
        <v>0</v>
      </c>
      <c r="KU15" s="25"/>
      <c r="KV15" s="92">
        <f t="shared" si="215"/>
        <v>0</v>
      </c>
      <c r="KW15" s="140">
        <f t="shared" si="216"/>
        <v>0</v>
      </c>
      <c r="KX15" s="25"/>
      <c r="KY15" s="92">
        <f t="shared" si="217"/>
        <v>0</v>
      </c>
      <c r="KZ15" s="140">
        <f t="shared" si="218"/>
        <v>0</v>
      </c>
      <c r="LA15" s="139">
        <f t="shared" si="36"/>
        <v>0</v>
      </c>
      <c r="LB15" s="25"/>
      <c r="LC15" s="92">
        <f t="shared" si="219"/>
        <v>0</v>
      </c>
      <c r="LD15" s="140">
        <f t="shared" si="220"/>
        <v>0</v>
      </c>
      <c r="LE15" s="25"/>
      <c r="LF15" s="92">
        <f t="shared" si="221"/>
        <v>0</v>
      </c>
      <c r="LG15" s="140">
        <f t="shared" si="222"/>
        <v>0</v>
      </c>
      <c r="LH15" s="25"/>
      <c r="LI15" s="92">
        <f t="shared" si="223"/>
        <v>0</v>
      </c>
      <c r="LJ15" s="140">
        <f t="shared" si="224"/>
        <v>0</v>
      </c>
      <c r="LK15" s="139">
        <f t="shared" si="37"/>
        <v>0</v>
      </c>
      <c r="LL15" s="25"/>
      <c r="LM15" s="92">
        <f t="shared" si="225"/>
        <v>0</v>
      </c>
      <c r="LN15" s="140">
        <f t="shared" si="226"/>
        <v>0</v>
      </c>
      <c r="LO15" s="25"/>
      <c r="LP15" s="92">
        <f t="shared" si="227"/>
        <v>0</v>
      </c>
      <c r="LQ15" s="140">
        <f t="shared" si="228"/>
        <v>0</v>
      </c>
      <c r="LR15" s="25"/>
      <c r="LS15" s="92">
        <f t="shared" si="229"/>
        <v>0</v>
      </c>
      <c r="LT15" s="140">
        <f t="shared" si="230"/>
        <v>0</v>
      </c>
      <c r="LU15" s="139">
        <f t="shared" si="38"/>
        <v>0</v>
      </c>
      <c r="LW15" s="341">
        <f t="shared" si="231"/>
        <v>0</v>
      </c>
      <c r="LX15" s="293">
        <f t="shared" si="39"/>
        <v>0</v>
      </c>
    </row>
    <row r="16" spans="1:336" x14ac:dyDescent="0.25">
      <c r="A16" s="113" t="s">
        <v>9</v>
      </c>
      <c r="B16" s="102">
        <v>120000</v>
      </c>
      <c r="C16" s="102">
        <v>200000</v>
      </c>
      <c r="D16" s="25"/>
      <c r="E16" s="92">
        <f t="shared" si="40"/>
        <v>0</v>
      </c>
      <c r="F16" s="140">
        <f t="shared" si="41"/>
        <v>0</v>
      </c>
      <c r="G16" s="25"/>
      <c r="H16" s="92">
        <f t="shared" si="42"/>
        <v>0</v>
      </c>
      <c r="I16" s="140">
        <f t="shared" si="43"/>
        <v>0</v>
      </c>
      <c r="J16" s="25"/>
      <c r="K16" s="92">
        <f t="shared" si="44"/>
        <v>0</v>
      </c>
      <c r="L16" s="140">
        <f t="shared" si="45"/>
        <v>0</v>
      </c>
      <c r="M16" s="139">
        <f t="shared" si="0"/>
        <v>0</v>
      </c>
      <c r="N16" s="25"/>
      <c r="O16" s="92">
        <f t="shared" si="1"/>
        <v>0</v>
      </c>
      <c r="P16" s="140">
        <f t="shared" si="2"/>
        <v>0</v>
      </c>
      <c r="Q16" s="25"/>
      <c r="R16" s="92">
        <f t="shared" si="3"/>
        <v>0</v>
      </c>
      <c r="S16" s="140">
        <f t="shared" si="4"/>
        <v>0</v>
      </c>
      <c r="T16" s="25"/>
      <c r="U16" s="92">
        <f t="shared" si="5"/>
        <v>0</v>
      </c>
      <c r="V16" s="140">
        <f t="shared" si="6"/>
        <v>0</v>
      </c>
      <c r="W16" s="139">
        <f t="shared" si="7"/>
        <v>0</v>
      </c>
      <c r="X16" s="25"/>
      <c r="Y16" s="92">
        <f t="shared" si="46"/>
        <v>0</v>
      </c>
      <c r="Z16" s="140">
        <f t="shared" si="47"/>
        <v>0</v>
      </c>
      <c r="AA16" s="25"/>
      <c r="AB16" s="92">
        <f t="shared" si="48"/>
        <v>0</v>
      </c>
      <c r="AC16" s="140">
        <f t="shared" si="49"/>
        <v>0</v>
      </c>
      <c r="AD16" s="25"/>
      <c r="AE16" s="92">
        <f t="shared" si="50"/>
        <v>0</v>
      </c>
      <c r="AF16" s="140">
        <f t="shared" si="51"/>
        <v>0</v>
      </c>
      <c r="AG16" s="139">
        <f t="shared" si="8"/>
        <v>0</v>
      </c>
      <c r="AH16" s="25"/>
      <c r="AI16" s="92">
        <f t="shared" si="52"/>
        <v>0</v>
      </c>
      <c r="AJ16" s="140">
        <f t="shared" si="53"/>
        <v>0</v>
      </c>
      <c r="AK16" s="25"/>
      <c r="AL16" s="92">
        <f t="shared" si="54"/>
        <v>0</v>
      </c>
      <c r="AM16" s="140">
        <f t="shared" si="55"/>
        <v>0</v>
      </c>
      <c r="AN16" s="25"/>
      <c r="AO16" s="92">
        <f t="shared" si="56"/>
        <v>0</v>
      </c>
      <c r="AP16" s="140">
        <f t="shared" si="57"/>
        <v>0</v>
      </c>
      <c r="AQ16" s="139">
        <f t="shared" si="9"/>
        <v>0</v>
      </c>
      <c r="AR16" s="25"/>
      <c r="AS16" s="92">
        <f t="shared" si="58"/>
        <v>0</v>
      </c>
      <c r="AT16" s="140">
        <f t="shared" si="59"/>
        <v>0</v>
      </c>
      <c r="AU16" s="25"/>
      <c r="AV16" s="92">
        <f t="shared" si="60"/>
        <v>0</v>
      </c>
      <c r="AW16" s="140">
        <f t="shared" si="61"/>
        <v>0</v>
      </c>
      <c r="AX16" s="25"/>
      <c r="AY16" s="92">
        <f t="shared" si="62"/>
        <v>0</v>
      </c>
      <c r="AZ16" s="140">
        <f t="shared" si="63"/>
        <v>0</v>
      </c>
      <c r="BA16" s="139">
        <f t="shared" si="10"/>
        <v>0</v>
      </c>
      <c r="BB16" s="25"/>
      <c r="BC16" s="92">
        <f t="shared" si="64"/>
        <v>0</v>
      </c>
      <c r="BD16" s="140">
        <f t="shared" si="65"/>
        <v>0</v>
      </c>
      <c r="BE16" s="25"/>
      <c r="BF16" s="92">
        <f t="shared" si="66"/>
        <v>0</v>
      </c>
      <c r="BG16" s="140">
        <f t="shared" si="67"/>
        <v>0</v>
      </c>
      <c r="BH16" s="25"/>
      <c r="BI16" s="92">
        <f t="shared" si="68"/>
        <v>0</v>
      </c>
      <c r="BJ16" s="140">
        <f t="shared" si="69"/>
        <v>0</v>
      </c>
      <c r="BK16" s="139">
        <f t="shared" si="11"/>
        <v>0</v>
      </c>
      <c r="BL16" s="25"/>
      <c r="BM16" s="92">
        <f t="shared" si="70"/>
        <v>0</v>
      </c>
      <c r="BN16" s="140">
        <f t="shared" si="71"/>
        <v>0</v>
      </c>
      <c r="BO16" s="25"/>
      <c r="BP16" s="92">
        <f t="shared" si="72"/>
        <v>0</v>
      </c>
      <c r="BQ16" s="140">
        <f t="shared" si="73"/>
        <v>0</v>
      </c>
      <c r="BR16" s="25"/>
      <c r="BS16" s="92">
        <f t="shared" si="74"/>
        <v>0</v>
      </c>
      <c r="BT16" s="140">
        <f t="shared" si="75"/>
        <v>0</v>
      </c>
      <c r="BU16" s="139">
        <f t="shared" si="12"/>
        <v>0</v>
      </c>
      <c r="BV16" s="25"/>
      <c r="BW16" s="92">
        <f t="shared" si="76"/>
        <v>0</v>
      </c>
      <c r="BX16" s="140">
        <f t="shared" si="77"/>
        <v>0</v>
      </c>
      <c r="BY16" s="25"/>
      <c r="BZ16" s="92">
        <f t="shared" si="78"/>
        <v>0</v>
      </c>
      <c r="CA16" s="140">
        <f t="shared" si="79"/>
        <v>0</v>
      </c>
      <c r="CB16" s="25"/>
      <c r="CC16" s="92">
        <f t="shared" si="80"/>
        <v>0</v>
      </c>
      <c r="CD16" s="140">
        <f t="shared" si="81"/>
        <v>0</v>
      </c>
      <c r="CE16" s="139">
        <f t="shared" si="13"/>
        <v>0</v>
      </c>
      <c r="CF16" s="25"/>
      <c r="CG16" s="92">
        <f t="shared" si="82"/>
        <v>0</v>
      </c>
      <c r="CH16" s="140">
        <f t="shared" si="83"/>
        <v>0</v>
      </c>
      <c r="CI16" s="25"/>
      <c r="CJ16" s="92">
        <f t="shared" si="84"/>
        <v>0</v>
      </c>
      <c r="CK16" s="140">
        <f t="shared" si="85"/>
        <v>0</v>
      </c>
      <c r="CL16" s="25"/>
      <c r="CM16" s="92">
        <f t="shared" si="86"/>
        <v>0</v>
      </c>
      <c r="CN16" s="140">
        <f t="shared" si="87"/>
        <v>0</v>
      </c>
      <c r="CO16" s="139">
        <f t="shared" si="14"/>
        <v>0</v>
      </c>
      <c r="CP16" s="25"/>
      <c r="CQ16" s="92">
        <f t="shared" si="88"/>
        <v>0</v>
      </c>
      <c r="CR16" s="140">
        <f t="shared" si="89"/>
        <v>0</v>
      </c>
      <c r="CS16" s="25"/>
      <c r="CT16" s="92">
        <f t="shared" si="90"/>
        <v>0</v>
      </c>
      <c r="CU16" s="140">
        <f t="shared" si="91"/>
        <v>0</v>
      </c>
      <c r="CV16" s="25"/>
      <c r="CW16" s="92">
        <f t="shared" si="92"/>
        <v>0</v>
      </c>
      <c r="CX16" s="140">
        <f t="shared" si="93"/>
        <v>0</v>
      </c>
      <c r="CY16" s="139">
        <f t="shared" si="15"/>
        <v>0</v>
      </c>
      <c r="CZ16" s="25"/>
      <c r="DA16" s="92">
        <f t="shared" si="94"/>
        <v>0</v>
      </c>
      <c r="DB16" s="140">
        <f t="shared" si="95"/>
        <v>0</v>
      </c>
      <c r="DC16" s="25"/>
      <c r="DD16" s="92">
        <f t="shared" si="96"/>
        <v>0</v>
      </c>
      <c r="DE16" s="140">
        <f t="shared" si="97"/>
        <v>0</v>
      </c>
      <c r="DF16" s="25"/>
      <c r="DG16" s="92">
        <f t="shared" si="98"/>
        <v>0</v>
      </c>
      <c r="DH16" s="140">
        <f t="shared" si="99"/>
        <v>0</v>
      </c>
      <c r="DI16" s="139">
        <f t="shared" si="16"/>
        <v>0</v>
      </c>
      <c r="DJ16" s="25"/>
      <c r="DK16" s="92">
        <f t="shared" si="100"/>
        <v>0</v>
      </c>
      <c r="DL16" s="140">
        <f t="shared" si="232"/>
        <v>0</v>
      </c>
      <c r="DM16" s="25"/>
      <c r="DN16" s="92">
        <f t="shared" si="101"/>
        <v>0</v>
      </c>
      <c r="DO16" s="140">
        <f t="shared" si="102"/>
        <v>0</v>
      </c>
      <c r="DP16" s="25"/>
      <c r="DQ16" s="92">
        <f t="shared" si="103"/>
        <v>0</v>
      </c>
      <c r="DR16" s="140">
        <f t="shared" si="104"/>
        <v>0</v>
      </c>
      <c r="DS16" s="139">
        <f t="shared" si="17"/>
        <v>0</v>
      </c>
      <c r="DT16" s="25"/>
      <c r="DU16" s="92">
        <f t="shared" si="105"/>
        <v>0</v>
      </c>
      <c r="DV16" s="140">
        <f t="shared" si="106"/>
        <v>0</v>
      </c>
      <c r="DW16" s="25"/>
      <c r="DX16" s="92">
        <f t="shared" si="107"/>
        <v>0</v>
      </c>
      <c r="DY16" s="140">
        <f t="shared" si="108"/>
        <v>0</v>
      </c>
      <c r="DZ16" s="25"/>
      <c r="EA16" s="92">
        <f t="shared" si="109"/>
        <v>0</v>
      </c>
      <c r="EB16" s="140">
        <f t="shared" si="110"/>
        <v>0</v>
      </c>
      <c r="EC16" s="139">
        <f t="shared" si="18"/>
        <v>0</v>
      </c>
      <c r="ED16" s="25"/>
      <c r="EE16" s="92">
        <f t="shared" si="111"/>
        <v>0</v>
      </c>
      <c r="EF16" s="140">
        <f t="shared" si="112"/>
        <v>0</v>
      </c>
      <c r="EG16" s="25"/>
      <c r="EH16" s="92">
        <f t="shared" si="113"/>
        <v>0</v>
      </c>
      <c r="EI16" s="140">
        <f t="shared" si="114"/>
        <v>0</v>
      </c>
      <c r="EJ16" s="25"/>
      <c r="EK16" s="92">
        <f t="shared" si="115"/>
        <v>0</v>
      </c>
      <c r="EL16" s="140">
        <f t="shared" si="116"/>
        <v>0</v>
      </c>
      <c r="EM16" s="139">
        <f t="shared" si="19"/>
        <v>0</v>
      </c>
      <c r="EN16" s="25"/>
      <c r="EO16" s="92">
        <f t="shared" si="117"/>
        <v>0</v>
      </c>
      <c r="EP16" s="140">
        <f t="shared" si="118"/>
        <v>0</v>
      </c>
      <c r="EQ16" s="25"/>
      <c r="ER16" s="92">
        <f t="shared" si="119"/>
        <v>0</v>
      </c>
      <c r="ES16" s="140">
        <f t="shared" si="120"/>
        <v>0</v>
      </c>
      <c r="ET16" s="25"/>
      <c r="EU16" s="92">
        <f t="shared" si="121"/>
        <v>0</v>
      </c>
      <c r="EV16" s="140">
        <f t="shared" si="122"/>
        <v>0</v>
      </c>
      <c r="EW16" s="139">
        <f t="shared" si="20"/>
        <v>0</v>
      </c>
      <c r="EX16" s="25"/>
      <c r="EY16" s="92">
        <f t="shared" si="123"/>
        <v>0</v>
      </c>
      <c r="EZ16" s="140">
        <f t="shared" si="124"/>
        <v>0</v>
      </c>
      <c r="FA16" s="25"/>
      <c r="FB16" s="92">
        <f t="shared" si="125"/>
        <v>0</v>
      </c>
      <c r="FC16" s="140">
        <f t="shared" si="126"/>
        <v>0</v>
      </c>
      <c r="FD16" s="25"/>
      <c r="FE16" s="92">
        <f t="shared" si="127"/>
        <v>0</v>
      </c>
      <c r="FF16" s="140">
        <f t="shared" si="128"/>
        <v>0</v>
      </c>
      <c r="FG16" s="139">
        <f t="shared" si="21"/>
        <v>0</v>
      </c>
      <c r="FH16" s="25"/>
      <c r="FI16" s="92">
        <f t="shared" si="129"/>
        <v>0</v>
      </c>
      <c r="FJ16" s="140">
        <f t="shared" si="130"/>
        <v>0</v>
      </c>
      <c r="FK16" s="25"/>
      <c r="FL16" s="92">
        <f t="shared" si="131"/>
        <v>0</v>
      </c>
      <c r="FM16" s="140">
        <f t="shared" si="132"/>
        <v>0</v>
      </c>
      <c r="FN16" s="25"/>
      <c r="FO16" s="92">
        <f t="shared" si="133"/>
        <v>0</v>
      </c>
      <c r="FP16" s="140">
        <f t="shared" si="134"/>
        <v>0</v>
      </c>
      <c r="FQ16" s="139">
        <f t="shared" si="22"/>
        <v>0</v>
      </c>
      <c r="FR16" s="25"/>
      <c r="FS16" s="92">
        <f t="shared" si="135"/>
        <v>0</v>
      </c>
      <c r="FT16" s="140">
        <f t="shared" si="136"/>
        <v>0</v>
      </c>
      <c r="FU16" s="25">
        <f>1</f>
        <v>1</v>
      </c>
      <c r="FV16" s="92">
        <f t="shared" si="137"/>
        <v>120000</v>
      </c>
      <c r="FW16" s="140">
        <f t="shared" si="138"/>
        <v>200000</v>
      </c>
      <c r="FX16" s="25"/>
      <c r="FY16" s="92">
        <f t="shared" si="139"/>
        <v>0</v>
      </c>
      <c r="FZ16" s="140">
        <f t="shared" si="140"/>
        <v>0</v>
      </c>
      <c r="GA16" s="139">
        <f t="shared" si="23"/>
        <v>1</v>
      </c>
      <c r="GB16" s="25"/>
      <c r="GC16" s="92">
        <f t="shared" si="141"/>
        <v>0</v>
      </c>
      <c r="GD16" s="140">
        <f t="shared" si="142"/>
        <v>0</v>
      </c>
      <c r="GE16" s="25">
        <v>50</v>
      </c>
      <c r="GF16" s="92">
        <f t="shared" si="143"/>
        <v>6000000</v>
      </c>
      <c r="GG16" s="140">
        <f t="shared" si="144"/>
        <v>10000000</v>
      </c>
      <c r="GH16" s="25"/>
      <c r="GI16" s="92">
        <f t="shared" si="145"/>
        <v>0</v>
      </c>
      <c r="GJ16" s="140">
        <f t="shared" si="146"/>
        <v>0</v>
      </c>
      <c r="GK16" s="139">
        <f t="shared" si="24"/>
        <v>50</v>
      </c>
      <c r="GL16" s="25"/>
      <c r="GM16" s="92">
        <f t="shared" si="147"/>
        <v>0</v>
      </c>
      <c r="GN16" s="140">
        <f t="shared" si="148"/>
        <v>0</v>
      </c>
      <c r="GO16" s="25"/>
      <c r="GP16" s="92">
        <f t="shared" si="149"/>
        <v>0</v>
      </c>
      <c r="GQ16" s="140">
        <f t="shared" si="150"/>
        <v>0</v>
      </c>
      <c r="GR16" s="25"/>
      <c r="GS16" s="92">
        <f t="shared" si="151"/>
        <v>0</v>
      </c>
      <c r="GT16" s="140">
        <f t="shared" si="152"/>
        <v>0</v>
      </c>
      <c r="GU16" s="139">
        <f t="shared" si="25"/>
        <v>0</v>
      </c>
      <c r="GV16" s="25"/>
      <c r="GW16" s="92">
        <f t="shared" si="153"/>
        <v>0</v>
      </c>
      <c r="GX16" s="140">
        <f t="shared" si="154"/>
        <v>0</v>
      </c>
      <c r="GY16" s="25"/>
      <c r="GZ16" s="92">
        <f t="shared" si="155"/>
        <v>0</v>
      </c>
      <c r="HA16" s="140">
        <f t="shared" si="156"/>
        <v>0</v>
      </c>
      <c r="HB16" s="25"/>
      <c r="HC16" s="92">
        <f t="shared" si="157"/>
        <v>0</v>
      </c>
      <c r="HD16" s="140">
        <f t="shared" si="158"/>
        <v>0</v>
      </c>
      <c r="HE16" s="139">
        <f t="shared" si="26"/>
        <v>0</v>
      </c>
      <c r="HF16" s="25"/>
      <c r="HG16" s="92">
        <f t="shared" si="159"/>
        <v>0</v>
      </c>
      <c r="HH16" s="140">
        <f t="shared" si="160"/>
        <v>0</v>
      </c>
      <c r="HI16" s="25"/>
      <c r="HJ16" s="92">
        <f t="shared" si="161"/>
        <v>0</v>
      </c>
      <c r="HK16" s="140">
        <f t="shared" si="162"/>
        <v>0</v>
      </c>
      <c r="HL16" s="25"/>
      <c r="HM16" s="92">
        <f t="shared" si="163"/>
        <v>0</v>
      </c>
      <c r="HN16" s="140">
        <f t="shared" si="164"/>
        <v>0</v>
      </c>
      <c r="HO16" s="139">
        <f t="shared" si="27"/>
        <v>0</v>
      </c>
      <c r="HP16" s="25"/>
      <c r="HQ16" s="92">
        <f t="shared" si="165"/>
        <v>0</v>
      </c>
      <c r="HR16" s="140">
        <f t="shared" si="166"/>
        <v>0</v>
      </c>
      <c r="HS16" s="25"/>
      <c r="HT16" s="92">
        <f t="shared" si="167"/>
        <v>0</v>
      </c>
      <c r="HU16" s="140">
        <f t="shared" si="168"/>
        <v>0</v>
      </c>
      <c r="HV16" s="25"/>
      <c r="HW16" s="92">
        <f t="shared" si="169"/>
        <v>0</v>
      </c>
      <c r="HX16" s="140">
        <f t="shared" si="170"/>
        <v>0</v>
      </c>
      <c r="HY16" s="139">
        <f t="shared" si="28"/>
        <v>0</v>
      </c>
      <c r="HZ16" s="25"/>
      <c r="IA16" s="92">
        <f t="shared" si="171"/>
        <v>0</v>
      </c>
      <c r="IB16" s="140">
        <f t="shared" si="172"/>
        <v>0</v>
      </c>
      <c r="IC16" s="25"/>
      <c r="ID16" s="92">
        <f t="shared" si="173"/>
        <v>0</v>
      </c>
      <c r="IE16" s="140">
        <f t="shared" si="174"/>
        <v>0</v>
      </c>
      <c r="IF16" s="25"/>
      <c r="IG16" s="92">
        <f t="shared" si="175"/>
        <v>0</v>
      </c>
      <c r="IH16" s="140">
        <f t="shared" si="176"/>
        <v>0</v>
      </c>
      <c r="II16" s="139">
        <f t="shared" si="29"/>
        <v>0</v>
      </c>
      <c r="IJ16" s="25"/>
      <c r="IK16" s="92">
        <f t="shared" si="177"/>
        <v>0</v>
      </c>
      <c r="IL16" s="140">
        <f t="shared" si="178"/>
        <v>0</v>
      </c>
      <c r="IM16" s="25"/>
      <c r="IN16" s="92">
        <f t="shared" si="179"/>
        <v>0</v>
      </c>
      <c r="IO16" s="140">
        <f t="shared" si="180"/>
        <v>0</v>
      </c>
      <c r="IP16" s="25"/>
      <c r="IQ16" s="92">
        <f t="shared" si="181"/>
        <v>0</v>
      </c>
      <c r="IR16" s="140">
        <f t="shared" si="182"/>
        <v>0</v>
      </c>
      <c r="IS16" s="139">
        <f t="shared" si="30"/>
        <v>0</v>
      </c>
      <c r="IT16" s="25"/>
      <c r="IU16" s="92">
        <f t="shared" si="183"/>
        <v>0</v>
      </c>
      <c r="IV16" s="140">
        <f t="shared" si="184"/>
        <v>0</v>
      </c>
      <c r="IW16" s="25"/>
      <c r="IX16" s="92">
        <f t="shared" si="185"/>
        <v>0</v>
      </c>
      <c r="IY16" s="140">
        <f t="shared" si="186"/>
        <v>0</v>
      </c>
      <c r="IZ16" s="25"/>
      <c r="JA16" s="92">
        <f t="shared" si="187"/>
        <v>0</v>
      </c>
      <c r="JB16" s="140">
        <f t="shared" si="188"/>
        <v>0</v>
      </c>
      <c r="JC16" s="139">
        <f t="shared" si="31"/>
        <v>0</v>
      </c>
      <c r="JD16" s="25"/>
      <c r="JE16" s="92">
        <f t="shared" si="189"/>
        <v>0</v>
      </c>
      <c r="JF16" s="140">
        <f t="shared" si="190"/>
        <v>0</v>
      </c>
      <c r="JG16" s="25"/>
      <c r="JH16" s="92">
        <f t="shared" si="191"/>
        <v>0</v>
      </c>
      <c r="JI16" s="140">
        <f t="shared" si="192"/>
        <v>0</v>
      </c>
      <c r="JJ16" s="25"/>
      <c r="JK16" s="92">
        <f t="shared" si="193"/>
        <v>0</v>
      </c>
      <c r="JL16" s="140">
        <f t="shared" si="194"/>
        <v>0</v>
      </c>
      <c r="JM16" s="139">
        <f t="shared" si="32"/>
        <v>0</v>
      </c>
      <c r="JN16" s="25"/>
      <c r="JO16" s="92">
        <f t="shared" si="195"/>
        <v>0</v>
      </c>
      <c r="JP16" s="140">
        <f t="shared" si="196"/>
        <v>0</v>
      </c>
      <c r="JQ16" s="25"/>
      <c r="JR16" s="92">
        <f t="shared" si="197"/>
        <v>0</v>
      </c>
      <c r="JS16" s="140">
        <f t="shared" si="198"/>
        <v>0</v>
      </c>
      <c r="JT16" s="25"/>
      <c r="JU16" s="92">
        <f t="shared" si="199"/>
        <v>0</v>
      </c>
      <c r="JV16" s="140">
        <f t="shared" si="200"/>
        <v>0</v>
      </c>
      <c r="JW16" s="139">
        <f t="shared" si="33"/>
        <v>0</v>
      </c>
      <c r="JX16" s="25"/>
      <c r="JY16" s="92">
        <f t="shared" si="201"/>
        <v>0</v>
      </c>
      <c r="JZ16" s="140">
        <f t="shared" si="202"/>
        <v>0</v>
      </c>
      <c r="KA16" s="25"/>
      <c r="KB16" s="92">
        <f t="shared" si="203"/>
        <v>0</v>
      </c>
      <c r="KC16" s="140">
        <f t="shared" si="204"/>
        <v>0</v>
      </c>
      <c r="KD16" s="25"/>
      <c r="KE16" s="92">
        <f t="shared" si="205"/>
        <v>0</v>
      </c>
      <c r="KF16" s="140">
        <f t="shared" si="206"/>
        <v>0</v>
      </c>
      <c r="KG16" s="139">
        <f t="shared" si="34"/>
        <v>0</v>
      </c>
      <c r="KH16" s="25"/>
      <c r="KI16" s="92">
        <f t="shared" si="207"/>
        <v>0</v>
      </c>
      <c r="KJ16" s="140">
        <f t="shared" si="208"/>
        <v>0</v>
      </c>
      <c r="KK16" s="25"/>
      <c r="KL16" s="92">
        <f t="shared" si="209"/>
        <v>0</v>
      </c>
      <c r="KM16" s="140">
        <f t="shared" si="210"/>
        <v>0</v>
      </c>
      <c r="KN16" s="25"/>
      <c r="KO16" s="92">
        <f t="shared" si="211"/>
        <v>0</v>
      </c>
      <c r="KP16" s="140">
        <f t="shared" si="212"/>
        <v>0</v>
      </c>
      <c r="KQ16" s="139">
        <f t="shared" si="35"/>
        <v>0</v>
      </c>
      <c r="KR16" s="25"/>
      <c r="KS16" s="92">
        <f t="shared" si="213"/>
        <v>0</v>
      </c>
      <c r="KT16" s="140">
        <f t="shared" si="214"/>
        <v>0</v>
      </c>
      <c r="KU16" s="25"/>
      <c r="KV16" s="92">
        <f t="shared" si="215"/>
        <v>0</v>
      </c>
      <c r="KW16" s="140">
        <f t="shared" si="216"/>
        <v>0</v>
      </c>
      <c r="KX16" s="25"/>
      <c r="KY16" s="92">
        <f t="shared" si="217"/>
        <v>0</v>
      </c>
      <c r="KZ16" s="140">
        <f t="shared" si="218"/>
        <v>0</v>
      </c>
      <c r="LA16" s="139">
        <f t="shared" si="36"/>
        <v>0</v>
      </c>
      <c r="LB16" s="25"/>
      <c r="LC16" s="92">
        <f t="shared" si="219"/>
        <v>0</v>
      </c>
      <c r="LD16" s="140">
        <f t="shared" si="220"/>
        <v>0</v>
      </c>
      <c r="LE16" s="25"/>
      <c r="LF16" s="92">
        <f t="shared" si="221"/>
        <v>0</v>
      </c>
      <c r="LG16" s="140">
        <f t="shared" si="222"/>
        <v>0</v>
      </c>
      <c r="LH16" s="25"/>
      <c r="LI16" s="92">
        <f t="shared" si="223"/>
        <v>0</v>
      </c>
      <c r="LJ16" s="140">
        <f t="shared" si="224"/>
        <v>0</v>
      </c>
      <c r="LK16" s="139">
        <f t="shared" si="37"/>
        <v>0</v>
      </c>
      <c r="LL16" s="25"/>
      <c r="LM16" s="92">
        <f t="shared" si="225"/>
        <v>0</v>
      </c>
      <c r="LN16" s="140">
        <f t="shared" si="226"/>
        <v>0</v>
      </c>
      <c r="LO16" s="25"/>
      <c r="LP16" s="92">
        <f t="shared" si="227"/>
        <v>0</v>
      </c>
      <c r="LQ16" s="140">
        <f t="shared" si="228"/>
        <v>0</v>
      </c>
      <c r="LR16" s="25"/>
      <c r="LS16" s="92">
        <f t="shared" si="229"/>
        <v>0</v>
      </c>
      <c r="LT16" s="140">
        <f t="shared" si="230"/>
        <v>0</v>
      </c>
      <c r="LU16" s="139">
        <f t="shared" si="38"/>
        <v>0</v>
      </c>
      <c r="LW16" s="341">
        <f t="shared" si="231"/>
        <v>51</v>
      </c>
      <c r="LX16" s="293">
        <f t="shared" si="39"/>
        <v>10200000</v>
      </c>
    </row>
    <row r="17" spans="1:336" x14ac:dyDescent="0.25">
      <c r="A17" s="113" t="s">
        <v>10</v>
      </c>
      <c r="B17" s="102">
        <v>120000</v>
      </c>
      <c r="C17" s="102">
        <v>200000</v>
      </c>
      <c r="D17" s="25"/>
      <c r="E17" s="92">
        <f t="shared" si="40"/>
        <v>0</v>
      </c>
      <c r="F17" s="140">
        <f t="shared" si="41"/>
        <v>0</v>
      </c>
      <c r="G17" s="25"/>
      <c r="H17" s="92">
        <f t="shared" si="42"/>
        <v>0</v>
      </c>
      <c r="I17" s="140">
        <f t="shared" si="43"/>
        <v>0</v>
      </c>
      <c r="J17" s="25"/>
      <c r="K17" s="92">
        <f t="shared" si="44"/>
        <v>0</v>
      </c>
      <c r="L17" s="140">
        <f t="shared" si="45"/>
        <v>0</v>
      </c>
      <c r="M17" s="139">
        <f t="shared" si="0"/>
        <v>0</v>
      </c>
      <c r="N17" s="25"/>
      <c r="O17" s="92">
        <f t="shared" si="1"/>
        <v>0</v>
      </c>
      <c r="P17" s="140">
        <f t="shared" si="2"/>
        <v>0</v>
      </c>
      <c r="Q17" s="25"/>
      <c r="R17" s="92">
        <f t="shared" si="3"/>
        <v>0</v>
      </c>
      <c r="S17" s="140">
        <f t="shared" si="4"/>
        <v>0</v>
      </c>
      <c r="T17" s="25"/>
      <c r="U17" s="92">
        <f t="shared" si="5"/>
        <v>0</v>
      </c>
      <c r="V17" s="140">
        <f t="shared" si="6"/>
        <v>0</v>
      </c>
      <c r="W17" s="139">
        <f t="shared" si="7"/>
        <v>0</v>
      </c>
      <c r="X17" s="25"/>
      <c r="Y17" s="92">
        <f t="shared" si="46"/>
        <v>0</v>
      </c>
      <c r="Z17" s="140">
        <f t="shared" si="47"/>
        <v>0</v>
      </c>
      <c r="AA17" s="25"/>
      <c r="AB17" s="92">
        <f t="shared" si="48"/>
        <v>0</v>
      </c>
      <c r="AC17" s="140">
        <f t="shared" si="49"/>
        <v>0</v>
      </c>
      <c r="AD17" s="25"/>
      <c r="AE17" s="92">
        <f t="shared" si="50"/>
        <v>0</v>
      </c>
      <c r="AF17" s="140">
        <f t="shared" si="51"/>
        <v>0</v>
      </c>
      <c r="AG17" s="139">
        <f t="shared" si="8"/>
        <v>0</v>
      </c>
      <c r="AH17" s="25"/>
      <c r="AI17" s="92">
        <f t="shared" si="52"/>
        <v>0</v>
      </c>
      <c r="AJ17" s="140">
        <f t="shared" si="53"/>
        <v>0</v>
      </c>
      <c r="AK17" s="25"/>
      <c r="AL17" s="92">
        <f t="shared" si="54"/>
        <v>0</v>
      </c>
      <c r="AM17" s="140">
        <f t="shared" si="55"/>
        <v>0</v>
      </c>
      <c r="AN17" s="25"/>
      <c r="AO17" s="92">
        <f t="shared" si="56"/>
        <v>0</v>
      </c>
      <c r="AP17" s="140">
        <f t="shared" si="57"/>
        <v>0</v>
      </c>
      <c r="AQ17" s="139">
        <f t="shared" si="9"/>
        <v>0</v>
      </c>
      <c r="AR17" s="25"/>
      <c r="AS17" s="92">
        <f t="shared" si="58"/>
        <v>0</v>
      </c>
      <c r="AT17" s="140">
        <f t="shared" si="59"/>
        <v>0</v>
      </c>
      <c r="AU17" s="25"/>
      <c r="AV17" s="92">
        <f t="shared" si="60"/>
        <v>0</v>
      </c>
      <c r="AW17" s="140">
        <f t="shared" si="61"/>
        <v>0</v>
      </c>
      <c r="AX17" s="25"/>
      <c r="AY17" s="92">
        <f t="shared" si="62"/>
        <v>0</v>
      </c>
      <c r="AZ17" s="140">
        <f t="shared" si="63"/>
        <v>0</v>
      </c>
      <c r="BA17" s="139">
        <f t="shared" si="10"/>
        <v>0</v>
      </c>
      <c r="BB17" s="25"/>
      <c r="BC17" s="92">
        <f t="shared" si="64"/>
        <v>0</v>
      </c>
      <c r="BD17" s="140">
        <f t="shared" si="65"/>
        <v>0</v>
      </c>
      <c r="BE17" s="25"/>
      <c r="BF17" s="92">
        <f t="shared" si="66"/>
        <v>0</v>
      </c>
      <c r="BG17" s="140">
        <f t="shared" si="67"/>
        <v>0</v>
      </c>
      <c r="BH17" s="25"/>
      <c r="BI17" s="92">
        <f t="shared" si="68"/>
        <v>0</v>
      </c>
      <c r="BJ17" s="140">
        <f t="shared" si="69"/>
        <v>0</v>
      </c>
      <c r="BK17" s="139">
        <f t="shared" si="11"/>
        <v>0</v>
      </c>
      <c r="BL17" s="25"/>
      <c r="BM17" s="92">
        <f t="shared" si="70"/>
        <v>0</v>
      </c>
      <c r="BN17" s="140">
        <f t="shared" si="71"/>
        <v>0</v>
      </c>
      <c r="BO17" s="25"/>
      <c r="BP17" s="92">
        <f t="shared" si="72"/>
        <v>0</v>
      </c>
      <c r="BQ17" s="140">
        <f t="shared" si="73"/>
        <v>0</v>
      </c>
      <c r="BR17" s="25"/>
      <c r="BS17" s="92">
        <f t="shared" si="74"/>
        <v>0</v>
      </c>
      <c r="BT17" s="140">
        <f t="shared" si="75"/>
        <v>0</v>
      </c>
      <c r="BU17" s="139">
        <f t="shared" si="12"/>
        <v>0</v>
      </c>
      <c r="BV17" s="25"/>
      <c r="BW17" s="92">
        <f t="shared" si="76"/>
        <v>0</v>
      </c>
      <c r="BX17" s="140">
        <f t="shared" si="77"/>
        <v>0</v>
      </c>
      <c r="BY17" s="25"/>
      <c r="BZ17" s="92">
        <f t="shared" si="78"/>
        <v>0</v>
      </c>
      <c r="CA17" s="140">
        <f t="shared" si="79"/>
        <v>0</v>
      </c>
      <c r="CB17" s="25"/>
      <c r="CC17" s="92">
        <f t="shared" si="80"/>
        <v>0</v>
      </c>
      <c r="CD17" s="140">
        <f t="shared" si="81"/>
        <v>0</v>
      </c>
      <c r="CE17" s="139">
        <f t="shared" si="13"/>
        <v>0</v>
      </c>
      <c r="CF17" s="25"/>
      <c r="CG17" s="92">
        <f t="shared" si="82"/>
        <v>0</v>
      </c>
      <c r="CH17" s="140">
        <f t="shared" si="83"/>
        <v>0</v>
      </c>
      <c r="CI17" s="25">
        <v>50</v>
      </c>
      <c r="CJ17" s="92">
        <f t="shared" si="84"/>
        <v>6000000</v>
      </c>
      <c r="CK17" s="140">
        <f t="shared" si="85"/>
        <v>10000000</v>
      </c>
      <c r="CL17" s="25"/>
      <c r="CM17" s="92">
        <f t="shared" si="86"/>
        <v>0</v>
      </c>
      <c r="CN17" s="140">
        <f t="shared" si="87"/>
        <v>0</v>
      </c>
      <c r="CO17" s="139">
        <f t="shared" si="14"/>
        <v>50</v>
      </c>
      <c r="CP17" s="25"/>
      <c r="CQ17" s="92">
        <f t="shared" si="88"/>
        <v>0</v>
      </c>
      <c r="CR17" s="140">
        <f t="shared" si="89"/>
        <v>0</v>
      </c>
      <c r="CS17" s="25"/>
      <c r="CT17" s="92">
        <f t="shared" si="90"/>
        <v>0</v>
      </c>
      <c r="CU17" s="140">
        <f t="shared" si="91"/>
        <v>0</v>
      </c>
      <c r="CV17" s="25"/>
      <c r="CW17" s="92">
        <f t="shared" si="92"/>
        <v>0</v>
      </c>
      <c r="CX17" s="140">
        <f t="shared" si="93"/>
        <v>0</v>
      </c>
      <c r="CY17" s="139">
        <f t="shared" si="15"/>
        <v>0</v>
      </c>
      <c r="CZ17" s="25"/>
      <c r="DA17" s="92">
        <f t="shared" si="94"/>
        <v>0</v>
      </c>
      <c r="DB17" s="140">
        <f t="shared" si="95"/>
        <v>0</v>
      </c>
      <c r="DC17" s="25"/>
      <c r="DD17" s="92">
        <f t="shared" si="96"/>
        <v>0</v>
      </c>
      <c r="DE17" s="140">
        <f t="shared" si="97"/>
        <v>0</v>
      </c>
      <c r="DF17" s="25"/>
      <c r="DG17" s="92">
        <f t="shared" si="98"/>
        <v>0</v>
      </c>
      <c r="DH17" s="140">
        <f t="shared" si="99"/>
        <v>0</v>
      </c>
      <c r="DI17" s="139">
        <f t="shared" si="16"/>
        <v>0</v>
      </c>
      <c r="DJ17" s="25"/>
      <c r="DK17" s="92">
        <f t="shared" si="100"/>
        <v>0</v>
      </c>
      <c r="DL17" s="140">
        <f t="shared" si="232"/>
        <v>0</v>
      </c>
      <c r="DM17" s="25"/>
      <c r="DN17" s="92">
        <f t="shared" si="101"/>
        <v>0</v>
      </c>
      <c r="DO17" s="140">
        <f t="shared" si="102"/>
        <v>0</v>
      </c>
      <c r="DP17" s="25"/>
      <c r="DQ17" s="92">
        <f t="shared" si="103"/>
        <v>0</v>
      </c>
      <c r="DR17" s="140">
        <f t="shared" si="104"/>
        <v>0</v>
      </c>
      <c r="DS17" s="139">
        <f t="shared" si="17"/>
        <v>0</v>
      </c>
      <c r="DT17" s="25"/>
      <c r="DU17" s="92">
        <f t="shared" si="105"/>
        <v>0</v>
      </c>
      <c r="DV17" s="140">
        <f t="shared" si="106"/>
        <v>0</v>
      </c>
      <c r="DW17" s="25"/>
      <c r="DX17" s="92">
        <f t="shared" si="107"/>
        <v>0</v>
      </c>
      <c r="DY17" s="140">
        <f t="shared" si="108"/>
        <v>0</v>
      </c>
      <c r="DZ17" s="25"/>
      <c r="EA17" s="92">
        <f t="shared" si="109"/>
        <v>0</v>
      </c>
      <c r="EB17" s="140">
        <f t="shared" si="110"/>
        <v>0</v>
      </c>
      <c r="EC17" s="139">
        <f t="shared" si="18"/>
        <v>0</v>
      </c>
      <c r="ED17" s="25"/>
      <c r="EE17" s="92">
        <f t="shared" si="111"/>
        <v>0</v>
      </c>
      <c r="EF17" s="140">
        <f t="shared" si="112"/>
        <v>0</v>
      </c>
      <c r="EG17" s="25"/>
      <c r="EH17" s="92">
        <f t="shared" si="113"/>
        <v>0</v>
      </c>
      <c r="EI17" s="140">
        <f t="shared" si="114"/>
        <v>0</v>
      </c>
      <c r="EJ17" s="25"/>
      <c r="EK17" s="92">
        <f t="shared" si="115"/>
        <v>0</v>
      </c>
      <c r="EL17" s="140">
        <f t="shared" si="116"/>
        <v>0</v>
      </c>
      <c r="EM17" s="139">
        <f t="shared" si="19"/>
        <v>0</v>
      </c>
      <c r="EN17" s="25"/>
      <c r="EO17" s="92">
        <f t="shared" si="117"/>
        <v>0</v>
      </c>
      <c r="EP17" s="140">
        <f t="shared" si="118"/>
        <v>0</v>
      </c>
      <c r="EQ17" s="25"/>
      <c r="ER17" s="92">
        <f t="shared" si="119"/>
        <v>0</v>
      </c>
      <c r="ES17" s="140">
        <f t="shared" si="120"/>
        <v>0</v>
      </c>
      <c r="ET17" s="25"/>
      <c r="EU17" s="92">
        <f t="shared" si="121"/>
        <v>0</v>
      </c>
      <c r="EV17" s="140">
        <f t="shared" si="122"/>
        <v>0</v>
      </c>
      <c r="EW17" s="139">
        <f t="shared" si="20"/>
        <v>0</v>
      </c>
      <c r="EX17" s="25"/>
      <c r="EY17" s="92">
        <f t="shared" si="123"/>
        <v>0</v>
      </c>
      <c r="EZ17" s="140">
        <f t="shared" si="124"/>
        <v>0</v>
      </c>
      <c r="FA17" s="25"/>
      <c r="FB17" s="92">
        <f t="shared" si="125"/>
        <v>0</v>
      </c>
      <c r="FC17" s="140">
        <f t="shared" si="126"/>
        <v>0</v>
      </c>
      <c r="FD17" s="25"/>
      <c r="FE17" s="92">
        <f t="shared" si="127"/>
        <v>0</v>
      </c>
      <c r="FF17" s="140">
        <f t="shared" si="128"/>
        <v>0</v>
      </c>
      <c r="FG17" s="139">
        <f t="shared" si="21"/>
        <v>0</v>
      </c>
      <c r="FH17" s="25"/>
      <c r="FI17" s="92">
        <f t="shared" si="129"/>
        <v>0</v>
      </c>
      <c r="FJ17" s="140">
        <f t="shared" si="130"/>
        <v>0</v>
      </c>
      <c r="FK17" s="25"/>
      <c r="FL17" s="92">
        <f t="shared" si="131"/>
        <v>0</v>
      </c>
      <c r="FM17" s="140">
        <f t="shared" si="132"/>
        <v>0</v>
      </c>
      <c r="FN17" s="25"/>
      <c r="FO17" s="92">
        <f t="shared" si="133"/>
        <v>0</v>
      </c>
      <c r="FP17" s="140">
        <f t="shared" si="134"/>
        <v>0</v>
      </c>
      <c r="FQ17" s="139">
        <f t="shared" si="22"/>
        <v>0</v>
      </c>
      <c r="FR17" s="25">
        <f>1</f>
        <v>1</v>
      </c>
      <c r="FS17" s="92">
        <f t="shared" si="135"/>
        <v>120000</v>
      </c>
      <c r="FT17" s="140">
        <f t="shared" si="136"/>
        <v>200000</v>
      </c>
      <c r="FU17" s="25"/>
      <c r="FV17" s="92">
        <f t="shared" si="137"/>
        <v>0</v>
      </c>
      <c r="FW17" s="140">
        <f t="shared" si="138"/>
        <v>0</v>
      </c>
      <c r="FX17" s="25"/>
      <c r="FY17" s="92">
        <f t="shared" si="139"/>
        <v>0</v>
      </c>
      <c r="FZ17" s="140">
        <f t="shared" si="140"/>
        <v>0</v>
      </c>
      <c r="GA17" s="139">
        <f t="shared" si="23"/>
        <v>1</v>
      </c>
      <c r="GB17" s="25"/>
      <c r="GC17" s="92">
        <f t="shared" si="141"/>
        <v>0</v>
      </c>
      <c r="GD17" s="140">
        <f t="shared" si="142"/>
        <v>0</v>
      </c>
      <c r="GE17" s="25">
        <v>50</v>
      </c>
      <c r="GF17" s="92">
        <f t="shared" si="143"/>
        <v>6000000</v>
      </c>
      <c r="GG17" s="140">
        <f t="shared" si="144"/>
        <v>10000000</v>
      </c>
      <c r="GH17" s="25"/>
      <c r="GI17" s="92">
        <f t="shared" si="145"/>
        <v>0</v>
      </c>
      <c r="GJ17" s="140">
        <f t="shared" si="146"/>
        <v>0</v>
      </c>
      <c r="GK17" s="139">
        <f t="shared" si="24"/>
        <v>50</v>
      </c>
      <c r="GL17" s="25"/>
      <c r="GM17" s="92">
        <f t="shared" si="147"/>
        <v>0</v>
      </c>
      <c r="GN17" s="140">
        <f t="shared" si="148"/>
        <v>0</v>
      </c>
      <c r="GO17" s="25"/>
      <c r="GP17" s="92">
        <f t="shared" si="149"/>
        <v>0</v>
      </c>
      <c r="GQ17" s="140">
        <f t="shared" si="150"/>
        <v>0</v>
      </c>
      <c r="GR17" s="25"/>
      <c r="GS17" s="92">
        <f t="shared" si="151"/>
        <v>0</v>
      </c>
      <c r="GT17" s="140">
        <f t="shared" si="152"/>
        <v>0</v>
      </c>
      <c r="GU17" s="139">
        <f t="shared" si="25"/>
        <v>0</v>
      </c>
      <c r="GV17" s="25"/>
      <c r="GW17" s="92">
        <f t="shared" si="153"/>
        <v>0</v>
      </c>
      <c r="GX17" s="140">
        <f t="shared" si="154"/>
        <v>0</v>
      </c>
      <c r="GY17" s="25"/>
      <c r="GZ17" s="92">
        <f t="shared" si="155"/>
        <v>0</v>
      </c>
      <c r="HA17" s="140">
        <f t="shared" si="156"/>
        <v>0</v>
      </c>
      <c r="HB17" s="25"/>
      <c r="HC17" s="92">
        <f t="shared" si="157"/>
        <v>0</v>
      </c>
      <c r="HD17" s="140">
        <f t="shared" si="158"/>
        <v>0</v>
      </c>
      <c r="HE17" s="139">
        <f t="shared" si="26"/>
        <v>0</v>
      </c>
      <c r="HF17" s="25"/>
      <c r="HG17" s="92">
        <f t="shared" si="159"/>
        <v>0</v>
      </c>
      <c r="HH17" s="140">
        <f t="shared" si="160"/>
        <v>0</v>
      </c>
      <c r="HI17" s="25"/>
      <c r="HJ17" s="92">
        <f t="shared" si="161"/>
        <v>0</v>
      </c>
      <c r="HK17" s="140">
        <f t="shared" si="162"/>
        <v>0</v>
      </c>
      <c r="HL17" s="25"/>
      <c r="HM17" s="92">
        <f t="shared" si="163"/>
        <v>0</v>
      </c>
      <c r="HN17" s="140">
        <f t="shared" si="164"/>
        <v>0</v>
      </c>
      <c r="HO17" s="139">
        <f t="shared" si="27"/>
        <v>0</v>
      </c>
      <c r="HP17" s="25"/>
      <c r="HQ17" s="92">
        <f t="shared" si="165"/>
        <v>0</v>
      </c>
      <c r="HR17" s="140">
        <f t="shared" si="166"/>
        <v>0</v>
      </c>
      <c r="HS17" s="25"/>
      <c r="HT17" s="92">
        <f t="shared" si="167"/>
        <v>0</v>
      </c>
      <c r="HU17" s="140">
        <f t="shared" si="168"/>
        <v>0</v>
      </c>
      <c r="HV17" s="25"/>
      <c r="HW17" s="92">
        <f t="shared" si="169"/>
        <v>0</v>
      </c>
      <c r="HX17" s="140">
        <f t="shared" si="170"/>
        <v>0</v>
      </c>
      <c r="HY17" s="139">
        <f t="shared" si="28"/>
        <v>0</v>
      </c>
      <c r="HZ17" s="25"/>
      <c r="IA17" s="92">
        <f t="shared" si="171"/>
        <v>0</v>
      </c>
      <c r="IB17" s="140">
        <f t="shared" si="172"/>
        <v>0</v>
      </c>
      <c r="IC17" s="25"/>
      <c r="ID17" s="92">
        <f t="shared" si="173"/>
        <v>0</v>
      </c>
      <c r="IE17" s="140">
        <f t="shared" si="174"/>
        <v>0</v>
      </c>
      <c r="IF17" s="25"/>
      <c r="IG17" s="92">
        <f t="shared" si="175"/>
        <v>0</v>
      </c>
      <c r="IH17" s="140">
        <f t="shared" si="176"/>
        <v>0</v>
      </c>
      <c r="II17" s="139">
        <f t="shared" si="29"/>
        <v>0</v>
      </c>
      <c r="IJ17" s="25"/>
      <c r="IK17" s="92">
        <f t="shared" si="177"/>
        <v>0</v>
      </c>
      <c r="IL17" s="140">
        <f t="shared" si="178"/>
        <v>0</v>
      </c>
      <c r="IM17" s="25"/>
      <c r="IN17" s="92">
        <f t="shared" si="179"/>
        <v>0</v>
      </c>
      <c r="IO17" s="140">
        <f t="shared" si="180"/>
        <v>0</v>
      </c>
      <c r="IP17" s="25"/>
      <c r="IQ17" s="92">
        <f t="shared" si="181"/>
        <v>0</v>
      </c>
      <c r="IR17" s="140">
        <f t="shared" si="182"/>
        <v>0</v>
      </c>
      <c r="IS17" s="139">
        <f t="shared" si="30"/>
        <v>0</v>
      </c>
      <c r="IT17" s="25"/>
      <c r="IU17" s="92">
        <f t="shared" si="183"/>
        <v>0</v>
      </c>
      <c r="IV17" s="140">
        <f t="shared" si="184"/>
        <v>0</v>
      </c>
      <c r="IW17" s="25"/>
      <c r="IX17" s="92">
        <f t="shared" si="185"/>
        <v>0</v>
      </c>
      <c r="IY17" s="140">
        <f t="shared" si="186"/>
        <v>0</v>
      </c>
      <c r="IZ17" s="25"/>
      <c r="JA17" s="92">
        <f t="shared" si="187"/>
        <v>0</v>
      </c>
      <c r="JB17" s="140">
        <f t="shared" si="188"/>
        <v>0</v>
      </c>
      <c r="JC17" s="139">
        <f t="shared" si="31"/>
        <v>0</v>
      </c>
      <c r="JD17" s="25"/>
      <c r="JE17" s="92">
        <f t="shared" si="189"/>
        <v>0</v>
      </c>
      <c r="JF17" s="140">
        <f t="shared" si="190"/>
        <v>0</v>
      </c>
      <c r="JG17" s="25"/>
      <c r="JH17" s="92">
        <f t="shared" si="191"/>
        <v>0</v>
      </c>
      <c r="JI17" s="140">
        <f t="shared" si="192"/>
        <v>0</v>
      </c>
      <c r="JJ17" s="25"/>
      <c r="JK17" s="92">
        <f t="shared" si="193"/>
        <v>0</v>
      </c>
      <c r="JL17" s="140">
        <f t="shared" si="194"/>
        <v>0</v>
      </c>
      <c r="JM17" s="139">
        <f t="shared" si="32"/>
        <v>0</v>
      </c>
      <c r="JN17" s="25"/>
      <c r="JO17" s="92">
        <f t="shared" si="195"/>
        <v>0</v>
      </c>
      <c r="JP17" s="140">
        <f t="shared" si="196"/>
        <v>0</v>
      </c>
      <c r="JQ17" s="25"/>
      <c r="JR17" s="92">
        <f t="shared" si="197"/>
        <v>0</v>
      </c>
      <c r="JS17" s="140">
        <f t="shared" si="198"/>
        <v>0</v>
      </c>
      <c r="JT17" s="25"/>
      <c r="JU17" s="92">
        <f t="shared" si="199"/>
        <v>0</v>
      </c>
      <c r="JV17" s="140">
        <f t="shared" si="200"/>
        <v>0</v>
      </c>
      <c r="JW17" s="139">
        <f t="shared" si="33"/>
        <v>0</v>
      </c>
      <c r="JX17" s="25"/>
      <c r="JY17" s="92">
        <f t="shared" si="201"/>
        <v>0</v>
      </c>
      <c r="JZ17" s="140">
        <f t="shared" si="202"/>
        <v>0</v>
      </c>
      <c r="KA17" s="25"/>
      <c r="KB17" s="92">
        <f t="shared" si="203"/>
        <v>0</v>
      </c>
      <c r="KC17" s="140">
        <f t="shared" si="204"/>
        <v>0</v>
      </c>
      <c r="KD17" s="25"/>
      <c r="KE17" s="92">
        <f t="shared" si="205"/>
        <v>0</v>
      </c>
      <c r="KF17" s="140">
        <f t="shared" si="206"/>
        <v>0</v>
      </c>
      <c r="KG17" s="139">
        <f t="shared" si="34"/>
        <v>0</v>
      </c>
      <c r="KH17" s="25"/>
      <c r="KI17" s="92">
        <f t="shared" si="207"/>
        <v>0</v>
      </c>
      <c r="KJ17" s="140">
        <f t="shared" si="208"/>
        <v>0</v>
      </c>
      <c r="KK17" s="25"/>
      <c r="KL17" s="92">
        <f t="shared" si="209"/>
        <v>0</v>
      </c>
      <c r="KM17" s="140">
        <f t="shared" si="210"/>
        <v>0</v>
      </c>
      <c r="KN17" s="25"/>
      <c r="KO17" s="92">
        <f t="shared" si="211"/>
        <v>0</v>
      </c>
      <c r="KP17" s="140">
        <f t="shared" si="212"/>
        <v>0</v>
      </c>
      <c r="KQ17" s="139">
        <f t="shared" si="35"/>
        <v>0</v>
      </c>
      <c r="KR17" s="25"/>
      <c r="KS17" s="92">
        <f t="shared" si="213"/>
        <v>0</v>
      </c>
      <c r="KT17" s="140">
        <f t="shared" si="214"/>
        <v>0</v>
      </c>
      <c r="KU17" s="25"/>
      <c r="KV17" s="92">
        <f t="shared" si="215"/>
        <v>0</v>
      </c>
      <c r="KW17" s="140">
        <f t="shared" si="216"/>
        <v>0</v>
      </c>
      <c r="KX17" s="25"/>
      <c r="KY17" s="92">
        <f t="shared" si="217"/>
        <v>0</v>
      </c>
      <c r="KZ17" s="140">
        <f t="shared" si="218"/>
        <v>0</v>
      </c>
      <c r="LA17" s="139">
        <f t="shared" si="36"/>
        <v>0</v>
      </c>
      <c r="LB17" s="25"/>
      <c r="LC17" s="92">
        <f t="shared" si="219"/>
        <v>0</v>
      </c>
      <c r="LD17" s="140">
        <f t="shared" si="220"/>
        <v>0</v>
      </c>
      <c r="LE17" s="25"/>
      <c r="LF17" s="92">
        <f t="shared" si="221"/>
        <v>0</v>
      </c>
      <c r="LG17" s="140">
        <f t="shared" si="222"/>
        <v>0</v>
      </c>
      <c r="LH17" s="25"/>
      <c r="LI17" s="92">
        <f t="shared" si="223"/>
        <v>0</v>
      </c>
      <c r="LJ17" s="140">
        <f t="shared" si="224"/>
        <v>0</v>
      </c>
      <c r="LK17" s="139">
        <f t="shared" si="37"/>
        <v>0</v>
      </c>
      <c r="LL17" s="25"/>
      <c r="LM17" s="92">
        <f t="shared" si="225"/>
        <v>0</v>
      </c>
      <c r="LN17" s="140">
        <f t="shared" si="226"/>
        <v>0</v>
      </c>
      <c r="LO17" s="25"/>
      <c r="LP17" s="92">
        <f t="shared" si="227"/>
        <v>0</v>
      </c>
      <c r="LQ17" s="140">
        <f t="shared" si="228"/>
        <v>0</v>
      </c>
      <c r="LR17" s="25"/>
      <c r="LS17" s="92">
        <f t="shared" si="229"/>
        <v>0</v>
      </c>
      <c r="LT17" s="140">
        <f t="shared" si="230"/>
        <v>0</v>
      </c>
      <c r="LU17" s="139">
        <f t="shared" si="38"/>
        <v>0</v>
      </c>
      <c r="LW17" s="341">
        <f t="shared" si="231"/>
        <v>101</v>
      </c>
      <c r="LX17" s="293">
        <f t="shared" si="39"/>
        <v>20200000</v>
      </c>
    </row>
    <row r="18" spans="1:336" x14ac:dyDescent="0.25">
      <c r="A18" s="25" t="s">
        <v>11</v>
      </c>
      <c r="B18" s="102">
        <v>65000</v>
      </c>
      <c r="C18" s="102">
        <v>125000</v>
      </c>
      <c r="D18" s="25"/>
      <c r="E18" s="92">
        <f t="shared" si="40"/>
        <v>0</v>
      </c>
      <c r="F18" s="140">
        <f t="shared" si="41"/>
        <v>0</v>
      </c>
      <c r="G18" s="25"/>
      <c r="H18" s="92">
        <f t="shared" si="42"/>
        <v>0</v>
      </c>
      <c r="I18" s="140">
        <f t="shared" si="43"/>
        <v>0</v>
      </c>
      <c r="J18" s="25"/>
      <c r="K18" s="92">
        <f t="shared" si="44"/>
        <v>0</v>
      </c>
      <c r="L18" s="140">
        <f t="shared" si="45"/>
        <v>0</v>
      </c>
      <c r="M18" s="139">
        <f t="shared" si="0"/>
        <v>0</v>
      </c>
      <c r="N18" s="25"/>
      <c r="O18" s="92">
        <f t="shared" si="1"/>
        <v>0</v>
      </c>
      <c r="P18" s="140">
        <f t="shared" si="2"/>
        <v>0</v>
      </c>
      <c r="Q18" s="25"/>
      <c r="R18" s="92">
        <f t="shared" si="3"/>
        <v>0</v>
      </c>
      <c r="S18" s="140">
        <f t="shared" si="4"/>
        <v>0</v>
      </c>
      <c r="T18" s="25"/>
      <c r="U18" s="92">
        <f t="shared" si="5"/>
        <v>0</v>
      </c>
      <c r="V18" s="140">
        <f t="shared" si="6"/>
        <v>0</v>
      </c>
      <c r="W18" s="139">
        <f t="shared" si="7"/>
        <v>0</v>
      </c>
      <c r="X18" s="25"/>
      <c r="Y18" s="92">
        <f t="shared" si="46"/>
        <v>0</v>
      </c>
      <c r="Z18" s="140">
        <f t="shared" si="47"/>
        <v>0</v>
      </c>
      <c r="AA18" s="25"/>
      <c r="AB18" s="92">
        <f t="shared" si="48"/>
        <v>0</v>
      </c>
      <c r="AC18" s="140">
        <f t="shared" si="49"/>
        <v>0</v>
      </c>
      <c r="AD18" s="25"/>
      <c r="AE18" s="92">
        <f t="shared" si="50"/>
        <v>0</v>
      </c>
      <c r="AF18" s="140">
        <f t="shared" si="51"/>
        <v>0</v>
      </c>
      <c r="AG18" s="139">
        <f t="shared" si="8"/>
        <v>0</v>
      </c>
      <c r="AH18" s="25"/>
      <c r="AI18" s="92">
        <f t="shared" si="52"/>
        <v>0</v>
      </c>
      <c r="AJ18" s="140">
        <f t="shared" si="53"/>
        <v>0</v>
      </c>
      <c r="AK18" s="25"/>
      <c r="AL18" s="92">
        <f t="shared" si="54"/>
        <v>0</v>
      </c>
      <c r="AM18" s="140">
        <f t="shared" si="55"/>
        <v>0</v>
      </c>
      <c r="AN18" s="25"/>
      <c r="AO18" s="92">
        <f t="shared" si="56"/>
        <v>0</v>
      </c>
      <c r="AP18" s="140">
        <f t="shared" si="57"/>
        <v>0</v>
      </c>
      <c r="AQ18" s="139">
        <f t="shared" si="9"/>
        <v>0</v>
      </c>
      <c r="AR18" s="25"/>
      <c r="AS18" s="92">
        <f t="shared" si="58"/>
        <v>0</v>
      </c>
      <c r="AT18" s="140">
        <f t="shared" si="59"/>
        <v>0</v>
      </c>
      <c r="AU18" s="25"/>
      <c r="AV18" s="92">
        <f t="shared" si="60"/>
        <v>0</v>
      </c>
      <c r="AW18" s="140">
        <f t="shared" si="61"/>
        <v>0</v>
      </c>
      <c r="AX18" s="25"/>
      <c r="AY18" s="92">
        <f t="shared" si="62"/>
        <v>0</v>
      </c>
      <c r="AZ18" s="140">
        <f t="shared" si="63"/>
        <v>0</v>
      </c>
      <c r="BA18" s="139">
        <f t="shared" si="10"/>
        <v>0</v>
      </c>
      <c r="BB18" s="25">
        <f>1</f>
        <v>1</v>
      </c>
      <c r="BC18" s="92">
        <f t="shared" si="64"/>
        <v>0</v>
      </c>
      <c r="BD18" s="140">
        <f t="shared" si="65"/>
        <v>125000</v>
      </c>
      <c r="BE18" s="25"/>
      <c r="BF18" s="92">
        <f t="shared" si="66"/>
        <v>0</v>
      </c>
      <c r="BG18" s="140">
        <f t="shared" si="67"/>
        <v>0</v>
      </c>
      <c r="BH18" s="25"/>
      <c r="BI18" s="92">
        <f t="shared" si="68"/>
        <v>0</v>
      </c>
      <c r="BJ18" s="140">
        <f t="shared" si="69"/>
        <v>0</v>
      </c>
      <c r="BK18" s="139">
        <f t="shared" si="11"/>
        <v>1</v>
      </c>
      <c r="BL18" s="25"/>
      <c r="BM18" s="92">
        <f t="shared" si="70"/>
        <v>0</v>
      </c>
      <c r="BN18" s="140">
        <f t="shared" si="71"/>
        <v>0</v>
      </c>
      <c r="BO18" s="25"/>
      <c r="BP18" s="92">
        <f t="shared" si="72"/>
        <v>0</v>
      </c>
      <c r="BQ18" s="140">
        <f t="shared" si="73"/>
        <v>0</v>
      </c>
      <c r="BR18" s="25"/>
      <c r="BS18" s="92">
        <f t="shared" si="74"/>
        <v>0</v>
      </c>
      <c r="BT18" s="140">
        <f t="shared" si="75"/>
        <v>0</v>
      </c>
      <c r="BU18" s="139">
        <f t="shared" si="12"/>
        <v>0</v>
      </c>
      <c r="BV18" s="25"/>
      <c r="BW18" s="92">
        <f t="shared" si="76"/>
        <v>0</v>
      </c>
      <c r="BX18" s="140">
        <f t="shared" si="77"/>
        <v>0</v>
      </c>
      <c r="BY18" s="25"/>
      <c r="BZ18" s="92">
        <f t="shared" si="78"/>
        <v>0</v>
      </c>
      <c r="CA18" s="140">
        <f t="shared" si="79"/>
        <v>0</v>
      </c>
      <c r="CB18" s="25"/>
      <c r="CC18" s="92">
        <f t="shared" si="80"/>
        <v>0</v>
      </c>
      <c r="CD18" s="140">
        <f t="shared" si="81"/>
        <v>0</v>
      </c>
      <c r="CE18" s="139">
        <f t="shared" si="13"/>
        <v>0</v>
      </c>
      <c r="CF18" s="25"/>
      <c r="CG18" s="92">
        <f t="shared" si="82"/>
        <v>0</v>
      </c>
      <c r="CH18" s="140">
        <f t="shared" si="83"/>
        <v>0</v>
      </c>
      <c r="CI18" s="25"/>
      <c r="CJ18" s="92">
        <f t="shared" si="84"/>
        <v>0</v>
      </c>
      <c r="CK18" s="140">
        <f t="shared" si="85"/>
        <v>0</v>
      </c>
      <c r="CL18" s="25"/>
      <c r="CM18" s="92">
        <f t="shared" si="86"/>
        <v>0</v>
      </c>
      <c r="CN18" s="140">
        <f t="shared" si="87"/>
        <v>0</v>
      </c>
      <c r="CO18" s="139">
        <f t="shared" si="14"/>
        <v>0</v>
      </c>
      <c r="CP18" s="25"/>
      <c r="CQ18" s="92">
        <f t="shared" si="88"/>
        <v>0</v>
      </c>
      <c r="CR18" s="140">
        <f t="shared" si="89"/>
        <v>0</v>
      </c>
      <c r="CS18" s="25"/>
      <c r="CT18" s="92">
        <f t="shared" si="90"/>
        <v>0</v>
      </c>
      <c r="CU18" s="140">
        <f t="shared" si="91"/>
        <v>0</v>
      </c>
      <c r="CV18" s="25"/>
      <c r="CW18" s="92">
        <f t="shared" si="92"/>
        <v>0</v>
      </c>
      <c r="CX18" s="140">
        <f t="shared" si="93"/>
        <v>0</v>
      </c>
      <c r="CY18" s="139">
        <f t="shared" si="15"/>
        <v>0</v>
      </c>
      <c r="CZ18" s="25"/>
      <c r="DA18" s="92">
        <f t="shared" si="94"/>
        <v>0</v>
      </c>
      <c r="DB18" s="140">
        <f t="shared" si="95"/>
        <v>0</v>
      </c>
      <c r="DC18" s="25"/>
      <c r="DD18" s="92">
        <f t="shared" si="96"/>
        <v>0</v>
      </c>
      <c r="DE18" s="140">
        <f t="shared" si="97"/>
        <v>0</v>
      </c>
      <c r="DF18" s="25"/>
      <c r="DG18" s="92">
        <f t="shared" si="98"/>
        <v>0</v>
      </c>
      <c r="DH18" s="140">
        <f t="shared" si="99"/>
        <v>0</v>
      </c>
      <c r="DI18" s="139">
        <f t="shared" si="16"/>
        <v>0</v>
      </c>
      <c r="DJ18" s="25"/>
      <c r="DK18" s="92">
        <f t="shared" si="100"/>
        <v>0</v>
      </c>
      <c r="DL18" s="140">
        <f t="shared" si="232"/>
        <v>0</v>
      </c>
      <c r="DM18" s="25"/>
      <c r="DN18" s="92">
        <f t="shared" si="101"/>
        <v>0</v>
      </c>
      <c r="DO18" s="140">
        <f t="shared" si="102"/>
        <v>0</v>
      </c>
      <c r="DP18" s="25"/>
      <c r="DQ18" s="92">
        <f t="shared" si="103"/>
        <v>0</v>
      </c>
      <c r="DR18" s="140">
        <f t="shared" si="104"/>
        <v>0</v>
      </c>
      <c r="DS18" s="139">
        <f t="shared" si="17"/>
        <v>0</v>
      </c>
      <c r="DT18" s="25"/>
      <c r="DU18" s="92">
        <f t="shared" si="105"/>
        <v>0</v>
      </c>
      <c r="DV18" s="140">
        <f t="shared" si="106"/>
        <v>0</v>
      </c>
      <c r="DW18" s="25"/>
      <c r="DX18" s="92">
        <f t="shared" si="107"/>
        <v>0</v>
      </c>
      <c r="DY18" s="140">
        <f t="shared" si="108"/>
        <v>0</v>
      </c>
      <c r="DZ18" s="25"/>
      <c r="EA18" s="92">
        <f t="shared" si="109"/>
        <v>0</v>
      </c>
      <c r="EB18" s="140">
        <f t="shared" si="110"/>
        <v>0</v>
      </c>
      <c r="EC18" s="139">
        <f t="shared" si="18"/>
        <v>0</v>
      </c>
      <c r="ED18" s="25"/>
      <c r="EE18" s="92">
        <f t="shared" si="111"/>
        <v>0</v>
      </c>
      <c r="EF18" s="140">
        <f t="shared" si="112"/>
        <v>0</v>
      </c>
      <c r="EG18" s="25"/>
      <c r="EH18" s="92">
        <f t="shared" si="113"/>
        <v>0</v>
      </c>
      <c r="EI18" s="140">
        <f t="shared" si="114"/>
        <v>0</v>
      </c>
      <c r="EJ18" s="25"/>
      <c r="EK18" s="92">
        <f t="shared" si="115"/>
        <v>0</v>
      </c>
      <c r="EL18" s="140">
        <f t="shared" si="116"/>
        <v>0</v>
      </c>
      <c r="EM18" s="139">
        <f t="shared" si="19"/>
        <v>0</v>
      </c>
      <c r="EN18" s="25"/>
      <c r="EO18" s="92">
        <f t="shared" si="117"/>
        <v>0</v>
      </c>
      <c r="EP18" s="140">
        <f t="shared" si="118"/>
        <v>0</v>
      </c>
      <c r="EQ18" s="25"/>
      <c r="ER18" s="92">
        <f t="shared" si="119"/>
        <v>0</v>
      </c>
      <c r="ES18" s="140">
        <f t="shared" si="120"/>
        <v>0</v>
      </c>
      <c r="ET18" s="25"/>
      <c r="EU18" s="92">
        <f t="shared" si="121"/>
        <v>0</v>
      </c>
      <c r="EV18" s="140">
        <f t="shared" si="122"/>
        <v>0</v>
      </c>
      <c r="EW18" s="139">
        <f t="shared" si="20"/>
        <v>0</v>
      </c>
      <c r="EX18" s="25"/>
      <c r="EY18" s="92">
        <f t="shared" si="123"/>
        <v>0</v>
      </c>
      <c r="EZ18" s="140">
        <f t="shared" si="124"/>
        <v>0</v>
      </c>
      <c r="FA18" s="25"/>
      <c r="FB18" s="92">
        <f t="shared" si="125"/>
        <v>0</v>
      </c>
      <c r="FC18" s="140">
        <f t="shared" si="126"/>
        <v>0</v>
      </c>
      <c r="FD18" s="25"/>
      <c r="FE18" s="92">
        <f t="shared" si="127"/>
        <v>0</v>
      </c>
      <c r="FF18" s="140">
        <f t="shared" si="128"/>
        <v>0</v>
      </c>
      <c r="FG18" s="139">
        <f t="shared" si="21"/>
        <v>0</v>
      </c>
      <c r="FH18" s="25"/>
      <c r="FI18" s="92">
        <f t="shared" si="129"/>
        <v>0</v>
      </c>
      <c r="FJ18" s="140">
        <f t="shared" si="130"/>
        <v>0</v>
      </c>
      <c r="FK18" s="25"/>
      <c r="FL18" s="92">
        <f t="shared" si="131"/>
        <v>0</v>
      </c>
      <c r="FM18" s="140">
        <f t="shared" si="132"/>
        <v>0</v>
      </c>
      <c r="FN18" s="25"/>
      <c r="FO18" s="92">
        <f t="shared" si="133"/>
        <v>0</v>
      </c>
      <c r="FP18" s="140">
        <f t="shared" si="134"/>
        <v>0</v>
      </c>
      <c r="FQ18" s="139">
        <f t="shared" si="22"/>
        <v>0</v>
      </c>
      <c r="FR18" s="25"/>
      <c r="FS18" s="92">
        <f t="shared" si="135"/>
        <v>0</v>
      </c>
      <c r="FT18" s="140">
        <f t="shared" si="136"/>
        <v>0</v>
      </c>
      <c r="FU18" s="25">
        <v>2</v>
      </c>
      <c r="FV18" s="92">
        <f t="shared" si="137"/>
        <v>130000</v>
      </c>
      <c r="FW18" s="140">
        <f t="shared" si="138"/>
        <v>250000</v>
      </c>
      <c r="FX18" s="25"/>
      <c r="FY18" s="92">
        <f t="shared" si="139"/>
        <v>0</v>
      </c>
      <c r="FZ18" s="140">
        <f t="shared" si="140"/>
        <v>0</v>
      </c>
      <c r="GA18" s="139">
        <f t="shared" si="23"/>
        <v>2</v>
      </c>
      <c r="GB18" s="25"/>
      <c r="GC18" s="92">
        <f t="shared" si="141"/>
        <v>0</v>
      </c>
      <c r="GD18" s="140">
        <f t="shared" si="142"/>
        <v>0</v>
      </c>
      <c r="GE18" s="25">
        <f>1</f>
        <v>1</v>
      </c>
      <c r="GF18" s="92">
        <f t="shared" si="143"/>
        <v>65000</v>
      </c>
      <c r="GG18" s="140">
        <f t="shared" si="144"/>
        <v>125000</v>
      </c>
      <c r="GH18" s="25"/>
      <c r="GI18" s="92">
        <f t="shared" si="145"/>
        <v>0</v>
      </c>
      <c r="GJ18" s="140">
        <f t="shared" si="146"/>
        <v>0</v>
      </c>
      <c r="GK18" s="139">
        <f t="shared" si="24"/>
        <v>1</v>
      </c>
      <c r="GL18" s="25"/>
      <c r="GM18" s="92">
        <f t="shared" si="147"/>
        <v>0</v>
      </c>
      <c r="GN18" s="140">
        <f t="shared" si="148"/>
        <v>0</v>
      </c>
      <c r="GO18" s="25"/>
      <c r="GP18" s="92">
        <f t="shared" si="149"/>
        <v>0</v>
      </c>
      <c r="GQ18" s="140">
        <f t="shared" si="150"/>
        <v>0</v>
      </c>
      <c r="GR18" s="25"/>
      <c r="GS18" s="92">
        <f t="shared" si="151"/>
        <v>0</v>
      </c>
      <c r="GT18" s="140">
        <f t="shared" si="152"/>
        <v>0</v>
      </c>
      <c r="GU18" s="139">
        <f t="shared" si="25"/>
        <v>0</v>
      </c>
      <c r="GV18" s="25"/>
      <c r="GW18" s="92">
        <f t="shared" si="153"/>
        <v>0</v>
      </c>
      <c r="GX18" s="140">
        <f t="shared" si="154"/>
        <v>0</v>
      </c>
      <c r="GY18" s="25"/>
      <c r="GZ18" s="92">
        <f t="shared" si="155"/>
        <v>0</v>
      </c>
      <c r="HA18" s="140">
        <f t="shared" si="156"/>
        <v>0</v>
      </c>
      <c r="HB18" s="25"/>
      <c r="HC18" s="92">
        <f t="shared" si="157"/>
        <v>0</v>
      </c>
      <c r="HD18" s="140">
        <f t="shared" si="158"/>
        <v>0</v>
      </c>
      <c r="HE18" s="139">
        <f t="shared" si="26"/>
        <v>0</v>
      </c>
      <c r="HF18" s="25"/>
      <c r="HG18" s="92">
        <f t="shared" si="159"/>
        <v>0</v>
      </c>
      <c r="HH18" s="140">
        <f t="shared" si="160"/>
        <v>0</v>
      </c>
      <c r="HI18" s="25"/>
      <c r="HJ18" s="92">
        <f t="shared" si="161"/>
        <v>0</v>
      </c>
      <c r="HK18" s="140">
        <f t="shared" si="162"/>
        <v>0</v>
      </c>
      <c r="HL18" s="25"/>
      <c r="HM18" s="92">
        <f t="shared" si="163"/>
        <v>0</v>
      </c>
      <c r="HN18" s="140">
        <f t="shared" si="164"/>
        <v>0</v>
      </c>
      <c r="HO18" s="139">
        <f t="shared" si="27"/>
        <v>0</v>
      </c>
      <c r="HP18" s="25"/>
      <c r="HQ18" s="92">
        <f t="shared" si="165"/>
        <v>0</v>
      </c>
      <c r="HR18" s="140">
        <f t="shared" si="166"/>
        <v>0</v>
      </c>
      <c r="HS18" s="25"/>
      <c r="HT18" s="92">
        <f t="shared" si="167"/>
        <v>0</v>
      </c>
      <c r="HU18" s="140">
        <f t="shared" si="168"/>
        <v>0</v>
      </c>
      <c r="HV18" s="25"/>
      <c r="HW18" s="92">
        <f t="shared" si="169"/>
        <v>0</v>
      </c>
      <c r="HX18" s="140">
        <f t="shared" si="170"/>
        <v>0</v>
      </c>
      <c r="HY18" s="139">
        <f t="shared" si="28"/>
        <v>0</v>
      </c>
      <c r="HZ18" s="25"/>
      <c r="IA18" s="92">
        <f t="shared" si="171"/>
        <v>0</v>
      </c>
      <c r="IB18" s="140">
        <f t="shared" si="172"/>
        <v>0</v>
      </c>
      <c r="IC18" s="25"/>
      <c r="ID18" s="92">
        <f t="shared" si="173"/>
        <v>0</v>
      </c>
      <c r="IE18" s="140">
        <f t="shared" si="174"/>
        <v>0</v>
      </c>
      <c r="IF18" s="25"/>
      <c r="IG18" s="92">
        <f t="shared" si="175"/>
        <v>0</v>
      </c>
      <c r="IH18" s="140">
        <f t="shared" si="176"/>
        <v>0</v>
      </c>
      <c r="II18" s="139">
        <f t="shared" si="29"/>
        <v>0</v>
      </c>
      <c r="IJ18" s="25"/>
      <c r="IK18" s="92">
        <f t="shared" si="177"/>
        <v>0</v>
      </c>
      <c r="IL18" s="140">
        <f t="shared" si="178"/>
        <v>0</v>
      </c>
      <c r="IM18" s="25"/>
      <c r="IN18" s="92">
        <f t="shared" si="179"/>
        <v>0</v>
      </c>
      <c r="IO18" s="140">
        <f t="shared" si="180"/>
        <v>0</v>
      </c>
      <c r="IP18" s="25"/>
      <c r="IQ18" s="92">
        <f t="shared" si="181"/>
        <v>0</v>
      </c>
      <c r="IR18" s="140">
        <f t="shared" si="182"/>
        <v>0</v>
      </c>
      <c r="IS18" s="139">
        <f t="shared" si="30"/>
        <v>0</v>
      </c>
      <c r="IT18" s="25"/>
      <c r="IU18" s="92">
        <f t="shared" si="183"/>
        <v>0</v>
      </c>
      <c r="IV18" s="140">
        <f t="shared" si="184"/>
        <v>0</v>
      </c>
      <c r="IW18" s="25"/>
      <c r="IX18" s="92">
        <f t="shared" si="185"/>
        <v>0</v>
      </c>
      <c r="IY18" s="140">
        <f t="shared" si="186"/>
        <v>0</v>
      </c>
      <c r="IZ18" s="25"/>
      <c r="JA18" s="92">
        <f t="shared" si="187"/>
        <v>0</v>
      </c>
      <c r="JB18" s="140">
        <f t="shared" si="188"/>
        <v>0</v>
      </c>
      <c r="JC18" s="139">
        <f t="shared" si="31"/>
        <v>0</v>
      </c>
      <c r="JD18" s="25"/>
      <c r="JE18" s="92">
        <f t="shared" si="189"/>
        <v>0</v>
      </c>
      <c r="JF18" s="140">
        <f t="shared" si="190"/>
        <v>0</v>
      </c>
      <c r="JG18" s="25"/>
      <c r="JH18" s="92">
        <f t="shared" si="191"/>
        <v>0</v>
      </c>
      <c r="JI18" s="140">
        <f t="shared" si="192"/>
        <v>0</v>
      </c>
      <c r="JJ18" s="25"/>
      <c r="JK18" s="92">
        <f t="shared" si="193"/>
        <v>0</v>
      </c>
      <c r="JL18" s="140">
        <f t="shared" si="194"/>
        <v>0</v>
      </c>
      <c r="JM18" s="139">
        <f t="shared" si="32"/>
        <v>0</v>
      </c>
      <c r="JN18" s="25"/>
      <c r="JO18" s="92">
        <f t="shared" si="195"/>
        <v>0</v>
      </c>
      <c r="JP18" s="140">
        <f t="shared" si="196"/>
        <v>0</v>
      </c>
      <c r="JQ18" s="25"/>
      <c r="JR18" s="92">
        <f t="shared" si="197"/>
        <v>0</v>
      </c>
      <c r="JS18" s="140">
        <f t="shared" si="198"/>
        <v>0</v>
      </c>
      <c r="JT18" s="25"/>
      <c r="JU18" s="92">
        <f t="shared" si="199"/>
        <v>0</v>
      </c>
      <c r="JV18" s="140">
        <f t="shared" si="200"/>
        <v>0</v>
      </c>
      <c r="JW18" s="139">
        <f t="shared" si="33"/>
        <v>0</v>
      </c>
      <c r="JX18" s="25"/>
      <c r="JY18" s="92">
        <f t="shared" si="201"/>
        <v>0</v>
      </c>
      <c r="JZ18" s="140">
        <f t="shared" si="202"/>
        <v>0</v>
      </c>
      <c r="KA18" s="25"/>
      <c r="KB18" s="92">
        <f t="shared" si="203"/>
        <v>0</v>
      </c>
      <c r="KC18" s="140">
        <f t="shared" si="204"/>
        <v>0</v>
      </c>
      <c r="KD18" s="25"/>
      <c r="KE18" s="92">
        <f t="shared" si="205"/>
        <v>0</v>
      </c>
      <c r="KF18" s="140">
        <f t="shared" si="206"/>
        <v>0</v>
      </c>
      <c r="KG18" s="139">
        <f t="shared" si="34"/>
        <v>0</v>
      </c>
      <c r="KH18" s="25"/>
      <c r="KI18" s="92">
        <f t="shared" si="207"/>
        <v>0</v>
      </c>
      <c r="KJ18" s="140">
        <f t="shared" si="208"/>
        <v>0</v>
      </c>
      <c r="KK18" s="25"/>
      <c r="KL18" s="92">
        <f t="shared" si="209"/>
        <v>0</v>
      </c>
      <c r="KM18" s="140">
        <f t="shared" si="210"/>
        <v>0</v>
      </c>
      <c r="KN18" s="25"/>
      <c r="KO18" s="92">
        <f t="shared" si="211"/>
        <v>0</v>
      </c>
      <c r="KP18" s="140">
        <f t="shared" si="212"/>
        <v>0</v>
      </c>
      <c r="KQ18" s="139">
        <f t="shared" si="35"/>
        <v>0</v>
      </c>
      <c r="KR18" s="25"/>
      <c r="KS18" s="92">
        <f t="shared" si="213"/>
        <v>0</v>
      </c>
      <c r="KT18" s="140">
        <f t="shared" si="214"/>
        <v>0</v>
      </c>
      <c r="KU18" s="25"/>
      <c r="KV18" s="92">
        <f t="shared" si="215"/>
        <v>0</v>
      </c>
      <c r="KW18" s="140">
        <f t="shared" si="216"/>
        <v>0</v>
      </c>
      <c r="KX18" s="25"/>
      <c r="KY18" s="92">
        <f t="shared" si="217"/>
        <v>0</v>
      </c>
      <c r="KZ18" s="140">
        <f t="shared" si="218"/>
        <v>0</v>
      </c>
      <c r="LA18" s="139">
        <f t="shared" si="36"/>
        <v>0</v>
      </c>
      <c r="LB18" s="25"/>
      <c r="LC18" s="92">
        <f t="shared" si="219"/>
        <v>0</v>
      </c>
      <c r="LD18" s="140">
        <f t="shared" si="220"/>
        <v>0</v>
      </c>
      <c r="LE18" s="25"/>
      <c r="LF18" s="92">
        <f t="shared" si="221"/>
        <v>0</v>
      </c>
      <c r="LG18" s="140">
        <f t="shared" si="222"/>
        <v>0</v>
      </c>
      <c r="LH18" s="25"/>
      <c r="LI18" s="92">
        <f t="shared" si="223"/>
        <v>0</v>
      </c>
      <c r="LJ18" s="140">
        <f t="shared" si="224"/>
        <v>0</v>
      </c>
      <c r="LK18" s="139">
        <f t="shared" si="37"/>
        <v>0</v>
      </c>
      <c r="LL18" s="25"/>
      <c r="LM18" s="92">
        <f t="shared" si="225"/>
        <v>0</v>
      </c>
      <c r="LN18" s="140">
        <f t="shared" si="226"/>
        <v>0</v>
      </c>
      <c r="LO18" s="25"/>
      <c r="LP18" s="92">
        <f t="shared" si="227"/>
        <v>0</v>
      </c>
      <c r="LQ18" s="140">
        <f t="shared" si="228"/>
        <v>0</v>
      </c>
      <c r="LR18" s="25"/>
      <c r="LS18" s="92">
        <f t="shared" si="229"/>
        <v>0</v>
      </c>
      <c r="LT18" s="140">
        <f t="shared" si="230"/>
        <v>0</v>
      </c>
      <c r="LU18" s="139">
        <f t="shared" si="38"/>
        <v>0</v>
      </c>
      <c r="LW18" s="341">
        <f t="shared" si="231"/>
        <v>4</v>
      </c>
      <c r="LX18" s="293">
        <f t="shared" si="39"/>
        <v>500000</v>
      </c>
    </row>
    <row r="19" spans="1:336" x14ac:dyDescent="0.25">
      <c r="A19" s="25" t="s">
        <v>12</v>
      </c>
      <c r="B19" s="102">
        <v>50000</v>
      </c>
      <c r="D19" s="25"/>
      <c r="E19" s="92">
        <f t="shared" si="40"/>
        <v>0</v>
      </c>
      <c r="F19" s="140">
        <f t="shared" si="41"/>
        <v>0</v>
      </c>
      <c r="G19" s="25"/>
      <c r="H19" s="92">
        <f t="shared" si="42"/>
        <v>0</v>
      </c>
      <c r="I19" s="140">
        <f t="shared" si="43"/>
        <v>0</v>
      </c>
      <c r="J19" s="25"/>
      <c r="K19" s="92">
        <f t="shared" si="44"/>
        <v>0</v>
      </c>
      <c r="L19" s="140">
        <f t="shared" si="45"/>
        <v>0</v>
      </c>
      <c r="M19" s="139">
        <f t="shared" si="0"/>
        <v>0</v>
      </c>
      <c r="N19" s="25"/>
      <c r="O19" s="92">
        <f t="shared" si="1"/>
        <v>0</v>
      </c>
      <c r="P19" s="140">
        <f t="shared" si="2"/>
        <v>0</v>
      </c>
      <c r="Q19" s="25"/>
      <c r="R19" s="92">
        <f t="shared" si="3"/>
        <v>0</v>
      </c>
      <c r="S19" s="140">
        <f t="shared" si="4"/>
        <v>0</v>
      </c>
      <c r="T19" s="25"/>
      <c r="U19" s="92">
        <f t="shared" si="5"/>
        <v>0</v>
      </c>
      <c r="V19" s="140">
        <f t="shared" si="6"/>
        <v>0</v>
      </c>
      <c r="W19" s="139">
        <f t="shared" si="7"/>
        <v>0</v>
      </c>
      <c r="X19" s="25"/>
      <c r="Y19" s="92">
        <f t="shared" si="46"/>
        <v>0</v>
      </c>
      <c r="Z19" s="140">
        <f t="shared" si="47"/>
        <v>0</v>
      </c>
      <c r="AA19" s="25"/>
      <c r="AB19" s="92">
        <f t="shared" si="48"/>
        <v>0</v>
      </c>
      <c r="AC19" s="140">
        <f t="shared" si="49"/>
        <v>0</v>
      </c>
      <c r="AD19" s="25"/>
      <c r="AE19" s="92">
        <f t="shared" si="50"/>
        <v>0</v>
      </c>
      <c r="AF19" s="140">
        <f t="shared" si="51"/>
        <v>0</v>
      </c>
      <c r="AG19" s="139">
        <f t="shared" si="8"/>
        <v>0</v>
      </c>
      <c r="AH19" s="25"/>
      <c r="AI19" s="92">
        <f t="shared" si="52"/>
        <v>0</v>
      </c>
      <c r="AJ19" s="140">
        <f t="shared" si="53"/>
        <v>0</v>
      </c>
      <c r="AK19" s="25"/>
      <c r="AL19" s="92">
        <f t="shared" si="54"/>
        <v>0</v>
      </c>
      <c r="AM19" s="140">
        <f t="shared" si="55"/>
        <v>0</v>
      </c>
      <c r="AN19" s="25"/>
      <c r="AO19" s="92">
        <f t="shared" si="56"/>
        <v>0</v>
      </c>
      <c r="AP19" s="140">
        <f t="shared" si="57"/>
        <v>0</v>
      </c>
      <c r="AQ19" s="139">
        <f t="shared" si="9"/>
        <v>0</v>
      </c>
      <c r="AR19" s="25"/>
      <c r="AS19" s="92">
        <f t="shared" si="58"/>
        <v>0</v>
      </c>
      <c r="AT19" s="140">
        <f t="shared" si="59"/>
        <v>0</v>
      </c>
      <c r="AU19" s="25"/>
      <c r="AV19" s="92">
        <f t="shared" si="60"/>
        <v>0</v>
      </c>
      <c r="AW19" s="140">
        <f t="shared" si="61"/>
        <v>0</v>
      </c>
      <c r="AX19" s="25"/>
      <c r="AY19" s="92">
        <f t="shared" si="62"/>
        <v>0</v>
      </c>
      <c r="AZ19" s="140">
        <f t="shared" si="63"/>
        <v>0</v>
      </c>
      <c r="BA19" s="139">
        <f t="shared" si="10"/>
        <v>0</v>
      </c>
      <c r="BB19" s="25"/>
      <c r="BC19" s="92">
        <f t="shared" si="64"/>
        <v>0</v>
      </c>
      <c r="BD19" s="140">
        <f t="shared" si="65"/>
        <v>0</v>
      </c>
      <c r="BE19" s="25"/>
      <c r="BF19" s="92">
        <f t="shared" si="66"/>
        <v>0</v>
      </c>
      <c r="BG19" s="140">
        <f t="shared" si="67"/>
        <v>0</v>
      </c>
      <c r="BH19" s="25"/>
      <c r="BI19" s="92">
        <f t="shared" si="68"/>
        <v>0</v>
      </c>
      <c r="BJ19" s="140">
        <f t="shared" si="69"/>
        <v>0</v>
      </c>
      <c r="BK19" s="139">
        <f t="shared" si="11"/>
        <v>0</v>
      </c>
      <c r="BL19" s="25"/>
      <c r="BM19" s="92">
        <f t="shared" si="70"/>
        <v>0</v>
      </c>
      <c r="BN19" s="140">
        <f t="shared" si="71"/>
        <v>0</v>
      </c>
      <c r="BO19" s="25"/>
      <c r="BP19" s="92">
        <f t="shared" si="72"/>
        <v>0</v>
      </c>
      <c r="BQ19" s="140">
        <f t="shared" si="73"/>
        <v>0</v>
      </c>
      <c r="BR19" s="25"/>
      <c r="BS19" s="92">
        <f t="shared" si="74"/>
        <v>0</v>
      </c>
      <c r="BT19" s="140">
        <f t="shared" si="75"/>
        <v>0</v>
      </c>
      <c r="BU19" s="139">
        <f t="shared" si="12"/>
        <v>0</v>
      </c>
      <c r="BV19" s="25"/>
      <c r="BW19" s="92">
        <f t="shared" si="76"/>
        <v>0</v>
      </c>
      <c r="BX19" s="140">
        <f t="shared" si="77"/>
        <v>0</v>
      </c>
      <c r="BY19" s="25"/>
      <c r="BZ19" s="92">
        <f t="shared" si="78"/>
        <v>0</v>
      </c>
      <c r="CA19" s="140">
        <f t="shared" si="79"/>
        <v>0</v>
      </c>
      <c r="CB19" s="25"/>
      <c r="CC19" s="92">
        <f t="shared" si="80"/>
        <v>0</v>
      </c>
      <c r="CD19" s="140">
        <f t="shared" si="81"/>
        <v>0</v>
      </c>
      <c r="CE19" s="139">
        <f t="shared" si="13"/>
        <v>0</v>
      </c>
      <c r="CF19" s="25"/>
      <c r="CG19" s="92">
        <f t="shared" si="82"/>
        <v>0</v>
      </c>
      <c r="CH19" s="140">
        <f t="shared" si="83"/>
        <v>0</v>
      </c>
      <c r="CI19" s="25"/>
      <c r="CJ19" s="92">
        <f t="shared" si="84"/>
        <v>0</v>
      </c>
      <c r="CK19" s="140">
        <f t="shared" si="85"/>
        <v>0</v>
      </c>
      <c r="CL19" s="25"/>
      <c r="CM19" s="92">
        <f t="shared" si="86"/>
        <v>0</v>
      </c>
      <c r="CN19" s="140">
        <f t="shared" si="87"/>
        <v>0</v>
      </c>
      <c r="CO19" s="139">
        <f t="shared" si="14"/>
        <v>0</v>
      </c>
      <c r="CP19" s="25"/>
      <c r="CQ19" s="92">
        <f t="shared" si="88"/>
        <v>0</v>
      </c>
      <c r="CR19" s="140">
        <f t="shared" si="89"/>
        <v>0</v>
      </c>
      <c r="CS19" s="25"/>
      <c r="CT19" s="92">
        <f t="shared" si="90"/>
        <v>0</v>
      </c>
      <c r="CU19" s="140">
        <f t="shared" si="91"/>
        <v>0</v>
      </c>
      <c r="CV19" s="25"/>
      <c r="CW19" s="92">
        <f t="shared" si="92"/>
        <v>0</v>
      </c>
      <c r="CX19" s="140">
        <f t="shared" si="93"/>
        <v>0</v>
      </c>
      <c r="CY19" s="139">
        <f t="shared" si="15"/>
        <v>0</v>
      </c>
      <c r="CZ19" s="25"/>
      <c r="DA19" s="92">
        <f t="shared" si="94"/>
        <v>0</v>
      </c>
      <c r="DB19" s="140">
        <f t="shared" si="95"/>
        <v>0</v>
      </c>
      <c r="DC19" s="25"/>
      <c r="DD19" s="92">
        <f t="shared" si="96"/>
        <v>0</v>
      </c>
      <c r="DE19" s="140">
        <f t="shared" si="97"/>
        <v>0</v>
      </c>
      <c r="DF19" s="25"/>
      <c r="DG19" s="92">
        <f t="shared" si="98"/>
        <v>0</v>
      </c>
      <c r="DH19" s="140">
        <f t="shared" si="99"/>
        <v>0</v>
      </c>
      <c r="DI19" s="139">
        <f t="shared" si="16"/>
        <v>0</v>
      </c>
      <c r="DJ19" s="25"/>
      <c r="DK19" s="92">
        <f t="shared" si="100"/>
        <v>0</v>
      </c>
      <c r="DL19" s="140">
        <f t="shared" si="232"/>
        <v>0</v>
      </c>
      <c r="DM19" s="25"/>
      <c r="DN19" s="92">
        <f t="shared" si="101"/>
        <v>0</v>
      </c>
      <c r="DO19" s="140">
        <f t="shared" si="102"/>
        <v>0</v>
      </c>
      <c r="DP19" s="25"/>
      <c r="DQ19" s="92">
        <f t="shared" si="103"/>
        <v>0</v>
      </c>
      <c r="DR19" s="140">
        <f t="shared" si="104"/>
        <v>0</v>
      </c>
      <c r="DS19" s="139">
        <f t="shared" si="17"/>
        <v>0</v>
      </c>
      <c r="DT19" s="25"/>
      <c r="DU19" s="92">
        <f t="shared" si="105"/>
        <v>0</v>
      </c>
      <c r="DV19" s="140">
        <f t="shared" si="106"/>
        <v>0</v>
      </c>
      <c r="DW19" s="25"/>
      <c r="DX19" s="92">
        <f t="shared" si="107"/>
        <v>0</v>
      </c>
      <c r="DY19" s="140">
        <f t="shared" si="108"/>
        <v>0</v>
      </c>
      <c r="DZ19" s="25"/>
      <c r="EA19" s="92">
        <f t="shared" si="109"/>
        <v>0</v>
      </c>
      <c r="EB19" s="140">
        <f t="shared" si="110"/>
        <v>0</v>
      </c>
      <c r="EC19" s="139">
        <f t="shared" si="18"/>
        <v>0</v>
      </c>
      <c r="ED19" s="25"/>
      <c r="EE19" s="92">
        <f t="shared" si="111"/>
        <v>0</v>
      </c>
      <c r="EF19" s="140">
        <f t="shared" si="112"/>
        <v>0</v>
      </c>
      <c r="EG19" s="25"/>
      <c r="EH19" s="92">
        <f t="shared" si="113"/>
        <v>0</v>
      </c>
      <c r="EI19" s="140">
        <f t="shared" si="114"/>
        <v>0</v>
      </c>
      <c r="EJ19" s="25"/>
      <c r="EK19" s="92">
        <f t="shared" si="115"/>
        <v>0</v>
      </c>
      <c r="EL19" s="140">
        <f t="shared" si="116"/>
        <v>0</v>
      </c>
      <c r="EM19" s="139">
        <f t="shared" si="19"/>
        <v>0</v>
      </c>
      <c r="EN19" s="25"/>
      <c r="EO19" s="92">
        <f t="shared" si="117"/>
        <v>0</v>
      </c>
      <c r="EP19" s="140">
        <f t="shared" si="118"/>
        <v>0</v>
      </c>
      <c r="EQ19" s="25"/>
      <c r="ER19" s="92">
        <f t="shared" si="119"/>
        <v>0</v>
      </c>
      <c r="ES19" s="140">
        <f t="shared" si="120"/>
        <v>0</v>
      </c>
      <c r="ET19" s="25"/>
      <c r="EU19" s="92">
        <f t="shared" si="121"/>
        <v>0</v>
      </c>
      <c r="EV19" s="140">
        <f t="shared" si="122"/>
        <v>0</v>
      </c>
      <c r="EW19" s="139">
        <f t="shared" si="20"/>
        <v>0</v>
      </c>
      <c r="EX19" s="25"/>
      <c r="EY19" s="92">
        <f t="shared" si="123"/>
        <v>0</v>
      </c>
      <c r="EZ19" s="140">
        <f t="shared" si="124"/>
        <v>0</v>
      </c>
      <c r="FA19" s="25"/>
      <c r="FB19" s="92">
        <f t="shared" si="125"/>
        <v>0</v>
      </c>
      <c r="FC19" s="140">
        <f t="shared" si="126"/>
        <v>0</v>
      </c>
      <c r="FD19" s="25"/>
      <c r="FE19" s="92">
        <f t="shared" si="127"/>
        <v>0</v>
      </c>
      <c r="FF19" s="140">
        <f t="shared" si="128"/>
        <v>0</v>
      </c>
      <c r="FG19" s="139">
        <f t="shared" si="21"/>
        <v>0</v>
      </c>
      <c r="FH19" s="25"/>
      <c r="FI19" s="92">
        <f t="shared" si="129"/>
        <v>0</v>
      </c>
      <c r="FJ19" s="140">
        <f t="shared" si="130"/>
        <v>0</v>
      </c>
      <c r="FK19" s="25"/>
      <c r="FL19" s="92">
        <f t="shared" si="131"/>
        <v>0</v>
      </c>
      <c r="FM19" s="140">
        <f t="shared" si="132"/>
        <v>0</v>
      </c>
      <c r="FN19" s="25"/>
      <c r="FO19" s="92">
        <f t="shared" si="133"/>
        <v>0</v>
      </c>
      <c r="FP19" s="140">
        <f t="shared" si="134"/>
        <v>0</v>
      </c>
      <c r="FQ19" s="139">
        <f t="shared" si="22"/>
        <v>0</v>
      </c>
      <c r="FR19" s="25"/>
      <c r="FS19" s="92">
        <f t="shared" si="135"/>
        <v>0</v>
      </c>
      <c r="FT19" s="140">
        <f t="shared" si="136"/>
        <v>0</v>
      </c>
      <c r="FU19" s="25"/>
      <c r="FV19" s="92">
        <f t="shared" si="137"/>
        <v>0</v>
      </c>
      <c r="FW19" s="140">
        <f t="shared" si="138"/>
        <v>0</v>
      </c>
      <c r="FX19" s="25"/>
      <c r="FY19" s="92">
        <f t="shared" si="139"/>
        <v>0</v>
      </c>
      <c r="FZ19" s="140">
        <f t="shared" si="140"/>
        <v>0</v>
      </c>
      <c r="GA19" s="139">
        <f t="shared" si="23"/>
        <v>0</v>
      </c>
      <c r="GB19" s="25"/>
      <c r="GC19" s="92">
        <f t="shared" si="141"/>
        <v>0</v>
      </c>
      <c r="GD19" s="140">
        <f t="shared" si="142"/>
        <v>0</v>
      </c>
      <c r="GE19" s="25"/>
      <c r="GF19" s="92">
        <f t="shared" si="143"/>
        <v>0</v>
      </c>
      <c r="GG19" s="140">
        <f t="shared" si="144"/>
        <v>0</v>
      </c>
      <c r="GH19" s="25"/>
      <c r="GI19" s="92">
        <f t="shared" si="145"/>
        <v>0</v>
      </c>
      <c r="GJ19" s="140">
        <f t="shared" si="146"/>
        <v>0</v>
      </c>
      <c r="GK19" s="139">
        <f t="shared" si="24"/>
        <v>0</v>
      </c>
      <c r="GL19" s="25"/>
      <c r="GM19" s="92">
        <f t="shared" si="147"/>
        <v>0</v>
      </c>
      <c r="GN19" s="140">
        <f t="shared" si="148"/>
        <v>0</v>
      </c>
      <c r="GO19" s="25"/>
      <c r="GP19" s="92">
        <f t="shared" si="149"/>
        <v>0</v>
      </c>
      <c r="GQ19" s="140">
        <f t="shared" si="150"/>
        <v>0</v>
      </c>
      <c r="GR19" s="25"/>
      <c r="GS19" s="92">
        <f t="shared" si="151"/>
        <v>0</v>
      </c>
      <c r="GT19" s="140">
        <f t="shared" si="152"/>
        <v>0</v>
      </c>
      <c r="GU19" s="139">
        <f t="shared" si="25"/>
        <v>0</v>
      </c>
      <c r="GV19" s="25"/>
      <c r="GW19" s="92">
        <f t="shared" si="153"/>
        <v>0</v>
      </c>
      <c r="GX19" s="140">
        <f t="shared" si="154"/>
        <v>0</v>
      </c>
      <c r="GY19" s="25"/>
      <c r="GZ19" s="92">
        <f t="shared" si="155"/>
        <v>0</v>
      </c>
      <c r="HA19" s="140">
        <f t="shared" si="156"/>
        <v>0</v>
      </c>
      <c r="HB19" s="25"/>
      <c r="HC19" s="92">
        <f t="shared" si="157"/>
        <v>0</v>
      </c>
      <c r="HD19" s="140">
        <f t="shared" si="158"/>
        <v>0</v>
      </c>
      <c r="HE19" s="139">
        <f t="shared" si="26"/>
        <v>0</v>
      </c>
      <c r="HF19" s="25"/>
      <c r="HG19" s="92">
        <f t="shared" si="159"/>
        <v>0</v>
      </c>
      <c r="HH19" s="140">
        <f t="shared" si="160"/>
        <v>0</v>
      </c>
      <c r="HI19" s="25"/>
      <c r="HJ19" s="92">
        <f t="shared" si="161"/>
        <v>0</v>
      </c>
      <c r="HK19" s="140">
        <f t="shared" si="162"/>
        <v>0</v>
      </c>
      <c r="HL19" s="25"/>
      <c r="HM19" s="92">
        <f t="shared" si="163"/>
        <v>0</v>
      </c>
      <c r="HN19" s="140">
        <f t="shared" si="164"/>
        <v>0</v>
      </c>
      <c r="HO19" s="139">
        <f t="shared" si="27"/>
        <v>0</v>
      </c>
      <c r="HP19" s="25"/>
      <c r="HQ19" s="92">
        <f t="shared" si="165"/>
        <v>0</v>
      </c>
      <c r="HR19" s="140">
        <f t="shared" si="166"/>
        <v>0</v>
      </c>
      <c r="HS19" s="25"/>
      <c r="HT19" s="92">
        <f t="shared" si="167"/>
        <v>0</v>
      </c>
      <c r="HU19" s="140">
        <f t="shared" si="168"/>
        <v>0</v>
      </c>
      <c r="HV19" s="25"/>
      <c r="HW19" s="92">
        <f t="shared" si="169"/>
        <v>0</v>
      </c>
      <c r="HX19" s="140">
        <f t="shared" si="170"/>
        <v>0</v>
      </c>
      <c r="HY19" s="139">
        <f t="shared" si="28"/>
        <v>0</v>
      </c>
      <c r="HZ19" s="25"/>
      <c r="IA19" s="92">
        <f t="shared" si="171"/>
        <v>0</v>
      </c>
      <c r="IB19" s="140">
        <f t="shared" si="172"/>
        <v>0</v>
      </c>
      <c r="IC19" s="25"/>
      <c r="ID19" s="92">
        <f t="shared" si="173"/>
        <v>0</v>
      </c>
      <c r="IE19" s="140">
        <f t="shared" si="174"/>
        <v>0</v>
      </c>
      <c r="IF19" s="25"/>
      <c r="IG19" s="92">
        <f t="shared" si="175"/>
        <v>0</v>
      </c>
      <c r="IH19" s="140">
        <f t="shared" si="176"/>
        <v>0</v>
      </c>
      <c r="II19" s="139">
        <f t="shared" si="29"/>
        <v>0</v>
      </c>
      <c r="IJ19" s="25"/>
      <c r="IK19" s="92">
        <f t="shared" si="177"/>
        <v>0</v>
      </c>
      <c r="IL19" s="140">
        <f t="shared" si="178"/>
        <v>0</v>
      </c>
      <c r="IM19" s="25"/>
      <c r="IN19" s="92">
        <f t="shared" si="179"/>
        <v>0</v>
      </c>
      <c r="IO19" s="140">
        <f t="shared" si="180"/>
        <v>0</v>
      </c>
      <c r="IP19" s="25"/>
      <c r="IQ19" s="92">
        <f t="shared" si="181"/>
        <v>0</v>
      </c>
      <c r="IR19" s="140">
        <f t="shared" si="182"/>
        <v>0</v>
      </c>
      <c r="IS19" s="139">
        <f t="shared" si="30"/>
        <v>0</v>
      </c>
      <c r="IT19" s="25"/>
      <c r="IU19" s="92">
        <f t="shared" si="183"/>
        <v>0</v>
      </c>
      <c r="IV19" s="140">
        <f t="shared" si="184"/>
        <v>0</v>
      </c>
      <c r="IW19" s="25"/>
      <c r="IX19" s="92">
        <f t="shared" si="185"/>
        <v>0</v>
      </c>
      <c r="IY19" s="140">
        <f t="shared" si="186"/>
        <v>0</v>
      </c>
      <c r="IZ19" s="25"/>
      <c r="JA19" s="92">
        <f t="shared" si="187"/>
        <v>0</v>
      </c>
      <c r="JB19" s="140">
        <f t="shared" si="188"/>
        <v>0</v>
      </c>
      <c r="JC19" s="139">
        <f t="shared" si="31"/>
        <v>0</v>
      </c>
      <c r="JD19" s="25"/>
      <c r="JE19" s="92">
        <f t="shared" si="189"/>
        <v>0</v>
      </c>
      <c r="JF19" s="140">
        <f t="shared" si="190"/>
        <v>0</v>
      </c>
      <c r="JG19" s="25"/>
      <c r="JH19" s="92">
        <f t="shared" si="191"/>
        <v>0</v>
      </c>
      <c r="JI19" s="140">
        <f t="shared" si="192"/>
        <v>0</v>
      </c>
      <c r="JJ19" s="25"/>
      <c r="JK19" s="92">
        <f t="shared" si="193"/>
        <v>0</v>
      </c>
      <c r="JL19" s="140">
        <f t="shared" si="194"/>
        <v>0</v>
      </c>
      <c r="JM19" s="139">
        <f t="shared" si="32"/>
        <v>0</v>
      </c>
      <c r="JN19" s="25"/>
      <c r="JO19" s="92">
        <f t="shared" si="195"/>
        <v>0</v>
      </c>
      <c r="JP19" s="140">
        <f t="shared" si="196"/>
        <v>0</v>
      </c>
      <c r="JQ19" s="25"/>
      <c r="JR19" s="92">
        <f t="shared" si="197"/>
        <v>0</v>
      </c>
      <c r="JS19" s="140">
        <f t="shared" si="198"/>
        <v>0</v>
      </c>
      <c r="JT19" s="25"/>
      <c r="JU19" s="92">
        <f t="shared" si="199"/>
        <v>0</v>
      </c>
      <c r="JV19" s="140">
        <f t="shared" si="200"/>
        <v>0</v>
      </c>
      <c r="JW19" s="139">
        <f t="shared" si="33"/>
        <v>0</v>
      </c>
      <c r="JX19" s="25"/>
      <c r="JY19" s="92">
        <f t="shared" si="201"/>
        <v>0</v>
      </c>
      <c r="JZ19" s="140">
        <f t="shared" si="202"/>
        <v>0</v>
      </c>
      <c r="KA19" s="25"/>
      <c r="KB19" s="92">
        <f t="shared" si="203"/>
        <v>0</v>
      </c>
      <c r="KC19" s="140">
        <f t="shared" si="204"/>
        <v>0</v>
      </c>
      <c r="KD19" s="25"/>
      <c r="KE19" s="92">
        <f t="shared" si="205"/>
        <v>0</v>
      </c>
      <c r="KF19" s="140">
        <f t="shared" si="206"/>
        <v>0</v>
      </c>
      <c r="KG19" s="139">
        <f t="shared" si="34"/>
        <v>0</v>
      </c>
      <c r="KH19" s="25"/>
      <c r="KI19" s="92">
        <f t="shared" si="207"/>
        <v>0</v>
      </c>
      <c r="KJ19" s="140">
        <f t="shared" si="208"/>
        <v>0</v>
      </c>
      <c r="KK19" s="25"/>
      <c r="KL19" s="92">
        <f t="shared" si="209"/>
        <v>0</v>
      </c>
      <c r="KM19" s="140">
        <f t="shared" si="210"/>
        <v>0</v>
      </c>
      <c r="KN19" s="25"/>
      <c r="KO19" s="92">
        <f t="shared" si="211"/>
        <v>0</v>
      </c>
      <c r="KP19" s="140">
        <f t="shared" si="212"/>
        <v>0</v>
      </c>
      <c r="KQ19" s="139">
        <f t="shared" si="35"/>
        <v>0</v>
      </c>
      <c r="KR19" s="25"/>
      <c r="KS19" s="92">
        <f t="shared" si="213"/>
        <v>0</v>
      </c>
      <c r="KT19" s="140">
        <f t="shared" si="214"/>
        <v>0</v>
      </c>
      <c r="KU19" s="25"/>
      <c r="KV19" s="92">
        <f t="shared" si="215"/>
        <v>0</v>
      </c>
      <c r="KW19" s="140">
        <f t="shared" si="216"/>
        <v>0</v>
      </c>
      <c r="KX19" s="25"/>
      <c r="KY19" s="92">
        <f t="shared" si="217"/>
        <v>0</v>
      </c>
      <c r="KZ19" s="140">
        <f t="shared" si="218"/>
        <v>0</v>
      </c>
      <c r="LA19" s="139">
        <f t="shared" si="36"/>
        <v>0</v>
      </c>
      <c r="LB19" s="25"/>
      <c r="LC19" s="92">
        <f t="shared" si="219"/>
        <v>0</v>
      </c>
      <c r="LD19" s="140">
        <f t="shared" si="220"/>
        <v>0</v>
      </c>
      <c r="LE19" s="25"/>
      <c r="LF19" s="92">
        <f t="shared" si="221"/>
        <v>0</v>
      </c>
      <c r="LG19" s="140">
        <f t="shared" si="222"/>
        <v>0</v>
      </c>
      <c r="LH19" s="25"/>
      <c r="LI19" s="92">
        <f t="shared" si="223"/>
        <v>0</v>
      </c>
      <c r="LJ19" s="140">
        <f t="shared" si="224"/>
        <v>0</v>
      </c>
      <c r="LK19" s="139">
        <f t="shared" si="37"/>
        <v>0</v>
      </c>
      <c r="LL19" s="25"/>
      <c r="LM19" s="92">
        <f t="shared" si="225"/>
        <v>0</v>
      </c>
      <c r="LN19" s="140">
        <f t="shared" si="226"/>
        <v>0</v>
      </c>
      <c r="LO19" s="25"/>
      <c r="LP19" s="92">
        <f t="shared" si="227"/>
        <v>0</v>
      </c>
      <c r="LQ19" s="140">
        <f t="shared" si="228"/>
        <v>0</v>
      </c>
      <c r="LR19" s="25"/>
      <c r="LS19" s="92">
        <f t="shared" si="229"/>
        <v>0</v>
      </c>
      <c r="LT19" s="140">
        <f t="shared" si="230"/>
        <v>0</v>
      </c>
      <c r="LU19" s="139">
        <f t="shared" si="38"/>
        <v>0</v>
      </c>
      <c r="LW19" s="341">
        <f t="shared" si="231"/>
        <v>0</v>
      </c>
      <c r="LX19" s="293">
        <f t="shared" si="39"/>
        <v>0</v>
      </c>
    </row>
    <row r="20" spans="1:336" ht="15" hidden="1" customHeight="1" x14ac:dyDescent="0.25">
      <c r="A20" s="25" t="s">
        <v>13</v>
      </c>
      <c r="B20" s="102">
        <v>50000</v>
      </c>
      <c r="D20" s="25"/>
      <c r="E20" s="92">
        <f t="shared" si="40"/>
        <v>0</v>
      </c>
      <c r="F20" s="140">
        <f t="shared" si="41"/>
        <v>0</v>
      </c>
      <c r="G20" s="25"/>
      <c r="H20" s="92">
        <f t="shared" si="42"/>
        <v>0</v>
      </c>
      <c r="I20" s="140">
        <f t="shared" si="43"/>
        <v>0</v>
      </c>
      <c r="J20" s="25"/>
      <c r="K20" s="92">
        <f t="shared" si="44"/>
        <v>0</v>
      </c>
      <c r="L20" s="140">
        <f t="shared" si="45"/>
        <v>0</v>
      </c>
      <c r="M20" s="139">
        <f t="shared" si="0"/>
        <v>0</v>
      </c>
      <c r="N20" s="25"/>
      <c r="O20" s="92">
        <f t="shared" si="1"/>
        <v>0</v>
      </c>
      <c r="P20" s="140">
        <f t="shared" si="2"/>
        <v>0</v>
      </c>
      <c r="Q20" s="25"/>
      <c r="R20" s="92">
        <f t="shared" si="3"/>
        <v>0</v>
      </c>
      <c r="S20" s="140">
        <f t="shared" si="4"/>
        <v>0</v>
      </c>
      <c r="T20" s="25"/>
      <c r="U20" s="92">
        <f t="shared" si="5"/>
        <v>0</v>
      </c>
      <c r="V20" s="140">
        <f t="shared" si="6"/>
        <v>0</v>
      </c>
      <c r="W20" s="139">
        <f t="shared" si="7"/>
        <v>0</v>
      </c>
      <c r="X20" s="25"/>
      <c r="Y20" s="92">
        <f t="shared" si="46"/>
        <v>0</v>
      </c>
      <c r="Z20" s="140">
        <f t="shared" si="47"/>
        <v>0</v>
      </c>
      <c r="AA20" s="25"/>
      <c r="AB20" s="92">
        <f t="shared" si="48"/>
        <v>0</v>
      </c>
      <c r="AC20" s="140">
        <f t="shared" si="49"/>
        <v>0</v>
      </c>
      <c r="AD20" s="25"/>
      <c r="AE20" s="92">
        <f t="shared" si="50"/>
        <v>0</v>
      </c>
      <c r="AF20" s="140">
        <f t="shared" si="51"/>
        <v>0</v>
      </c>
      <c r="AG20" s="139">
        <f t="shared" si="8"/>
        <v>0</v>
      </c>
      <c r="AH20" s="25"/>
      <c r="AI20" s="92">
        <f t="shared" si="52"/>
        <v>0</v>
      </c>
      <c r="AJ20" s="140">
        <f t="shared" si="53"/>
        <v>0</v>
      </c>
      <c r="AK20" s="25"/>
      <c r="AL20" s="92">
        <f t="shared" si="54"/>
        <v>0</v>
      </c>
      <c r="AM20" s="140">
        <f t="shared" si="55"/>
        <v>0</v>
      </c>
      <c r="AN20" s="25"/>
      <c r="AO20" s="92">
        <f t="shared" si="56"/>
        <v>0</v>
      </c>
      <c r="AP20" s="140">
        <f t="shared" si="57"/>
        <v>0</v>
      </c>
      <c r="AQ20" s="139">
        <f t="shared" si="9"/>
        <v>0</v>
      </c>
      <c r="AR20" s="25"/>
      <c r="AS20" s="92">
        <f t="shared" si="58"/>
        <v>0</v>
      </c>
      <c r="AT20" s="140">
        <f t="shared" si="59"/>
        <v>0</v>
      </c>
      <c r="AU20" s="25"/>
      <c r="AV20" s="92">
        <f t="shared" si="60"/>
        <v>0</v>
      </c>
      <c r="AW20" s="140">
        <f t="shared" si="61"/>
        <v>0</v>
      </c>
      <c r="AX20" s="25"/>
      <c r="AY20" s="92">
        <f t="shared" si="62"/>
        <v>0</v>
      </c>
      <c r="AZ20" s="140">
        <f t="shared" si="63"/>
        <v>0</v>
      </c>
      <c r="BA20" s="139">
        <f t="shared" si="10"/>
        <v>0</v>
      </c>
      <c r="BB20" s="25"/>
      <c r="BC20" s="92">
        <f t="shared" si="64"/>
        <v>0</v>
      </c>
      <c r="BD20" s="140">
        <f t="shared" si="65"/>
        <v>0</v>
      </c>
      <c r="BE20" s="25"/>
      <c r="BF20" s="92">
        <f t="shared" si="66"/>
        <v>0</v>
      </c>
      <c r="BG20" s="140">
        <f t="shared" si="67"/>
        <v>0</v>
      </c>
      <c r="BH20" s="25"/>
      <c r="BI20" s="92">
        <f t="shared" si="68"/>
        <v>0</v>
      </c>
      <c r="BJ20" s="140">
        <f t="shared" si="69"/>
        <v>0</v>
      </c>
      <c r="BK20" s="139">
        <f t="shared" si="11"/>
        <v>0</v>
      </c>
      <c r="BL20" s="25"/>
      <c r="BM20" s="92">
        <f t="shared" si="70"/>
        <v>0</v>
      </c>
      <c r="BN20" s="140">
        <f t="shared" si="71"/>
        <v>0</v>
      </c>
      <c r="BO20" s="25"/>
      <c r="BP20" s="92">
        <f t="shared" si="72"/>
        <v>0</v>
      </c>
      <c r="BQ20" s="140">
        <f t="shared" si="73"/>
        <v>0</v>
      </c>
      <c r="BR20" s="25"/>
      <c r="BS20" s="92">
        <f t="shared" si="74"/>
        <v>0</v>
      </c>
      <c r="BT20" s="140">
        <f t="shared" si="75"/>
        <v>0</v>
      </c>
      <c r="BU20" s="139">
        <f t="shared" si="12"/>
        <v>0</v>
      </c>
      <c r="BV20" s="25"/>
      <c r="BW20" s="92">
        <f t="shared" si="76"/>
        <v>0</v>
      </c>
      <c r="BX20" s="140">
        <f t="shared" si="77"/>
        <v>0</v>
      </c>
      <c r="BY20" s="25"/>
      <c r="BZ20" s="92">
        <f t="shared" si="78"/>
        <v>0</v>
      </c>
      <c r="CA20" s="140">
        <f t="shared" si="79"/>
        <v>0</v>
      </c>
      <c r="CB20" s="25"/>
      <c r="CC20" s="92">
        <f t="shared" si="80"/>
        <v>0</v>
      </c>
      <c r="CD20" s="140">
        <f t="shared" si="81"/>
        <v>0</v>
      </c>
      <c r="CE20" s="139">
        <f t="shared" si="13"/>
        <v>0</v>
      </c>
      <c r="CF20" s="25"/>
      <c r="CG20" s="92">
        <f t="shared" si="82"/>
        <v>0</v>
      </c>
      <c r="CH20" s="140">
        <f t="shared" si="83"/>
        <v>0</v>
      </c>
      <c r="CI20" s="25"/>
      <c r="CJ20" s="92">
        <f t="shared" si="84"/>
        <v>0</v>
      </c>
      <c r="CK20" s="140">
        <f t="shared" si="85"/>
        <v>0</v>
      </c>
      <c r="CL20" s="25"/>
      <c r="CM20" s="92">
        <f t="shared" si="86"/>
        <v>0</v>
      </c>
      <c r="CN20" s="140">
        <f t="shared" si="87"/>
        <v>0</v>
      </c>
      <c r="CO20" s="139">
        <f t="shared" si="14"/>
        <v>0</v>
      </c>
      <c r="CP20" s="25"/>
      <c r="CQ20" s="92">
        <f t="shared" si="88"/>
        <v>0</v>
      </c>
      <c r="CR20" s="140">
        <f t="shared" si="89"/>
        <v>0</v>
      </c>
      <c r="CS20" s="25"/>
      <c r="CT20" s="92">
        <f t="shared" si="90"/>
        <v>0</v>
      </c>
      <c r="CU20" s="140">
        <f t="shared" si="91"/>
        <v>0</v>
      </c>
      <c r="CV20" s="25"/>
      <c r="CW20" s="92">
        <f t="shared" si="92"/>
        <v>0</v>
      </c>
      <c r="CX20" s="140">
        <f t="shared" si="93"/>
        <v>0</v>
      </c>
      <c r="CY20" s="139">
        <f t="shared" si="15"/>
        <v>0</v>
      </c>
      <c r="CZ20" s="25"/>
      <c r="DA20" s="92">
        <f t="shared" si="94"/>
        <v>0</v>
      </c>
      <c r="DB20" s="140">
        <f t="shared" si="95"/>
        <v>0</v>
      </c>
      <c r="DC20" s="25"/>
      <c r="DD20" s="92">
        <f t="shared" si="96"/>
        <v>0</v>
      </c>
      <c r="DE20" s="140">
        <f t="shared" si="97"/>
        <v>0</v>
      </c>
      <c r="DF20" s="25"/>
      <c r="DG20" s="92">
        <f t="shared" si="98"/>
        <v>0</v>
      </c>
      <c r="DH20" s="140">
        <f t="shared" si="99"/>
        <v>0</v>
      </c>
      <c r="DI20" s="139">
        <f t="shared" si="16"/>
        <v>0</v>
      </c>
      <c r="DJ20" s="25"/>
      <c r="DK20" s="92">
        <f t="shared" si="100"/>
        <v>0</v>
      </c>
      <c r="DL20" s="140">
        <f t="shared" si="232"/>
        <v>0</v>
      </c>
      <c r="DM20" s="25"/>
      <c r="DN20" s="92">
        <f t="shared" si="101"/>
        <v>0</v>
      </c>
      <c r="DO20" s="140">
        <f t="shared" si="102"/>
        <v>0</v>
      </c>
      <c r="DP20" s="25"/>
      <c r="DQ20" s="92">
        <f t="shared" si="103"/>
        <v>0</v>
      </c>
      <c r="DR20" s="140">
        <f t="shared" si="104"/>
        <v>0</v>
      </c>
      <c r="DS20" s="139">
        <f t="shared" si="17"/>
        <v>0</v>
      </c>
      <c r="DT20" s="25"/>
      <c r="DU20" s="92">
        <f t="shared" si="105"/>
        <v>0</v>
      </c>
      <c r="DV20" s="140">
        <f t="shared" si="106"/>
        <v>0</v>
      </c>
      <c r="DW20" s="25"/>
      <c r="DX20" s="92">
        <f t="shared" si="107"/>
        <v>0</v>
      </c>
      <c r="DY20" s="140">
        <f t="shared" si="108"/>
        <v>0</v>
      </c>
      <c r="DZ20" s="25"/>
      <c r="EA20" s="92">
        <f t="shared" si="109"/>
        <v>0</v>
      </c>
      <c r="EB20" s="140">
        <f t="shared" si="110"/>
        <v>0</v>
      </c>
      <c r="EC20" s="139">
        <f t="shared" si="18"/>
        <v>0</v>
      </c>
      <c r="ED20" s="25"/>
      <c r="EE20" s="92">
        <f t="shared" si="111"/>
        <v>0</v>
      </c>
      <c r="EF20" s="140">
        <f t="shared" si="112"/>
        <v>0</v>
      </c>
      <c r="EG20" s="25"/>
      <c r="EH20" s="92">
        <f t="shared" si="113"/>
        <v>0</v>
      </c>
      <c r="EI20" s="140">
        <f t="shared" si="114"/>
        <v>0</v>
      </c>
      <c r="EJ20" s="25"/>
      <c r="EK20" s="92">
        <f t="shared" si="115"/>
        <v>0</v>
      </c>
      <c r="EL20" s="140">
        <f t="shared" si="116"/>
        <v>0</v>
      </c>
      <c r="EM20" s="139">
        <f t="shared" si="19"/>
        <v>0</v>
      </c>
      <c r="EN20" s="25"/>
      <c r="EO20" s="92">
        <f t="shared" si="117"/>
        <v>0</v>
      </c>
      <c r="EP20" s="140">
        <f t="shared" si="118"/>
        <v>0</v>
      </c>
      <c r="EQ20" s="25"/>
      <c r="ER20" s="92">
        <f t="shared" si="119"/>
        <v>0</v>
      </c>
      <c r="ES20" s="140">
        <f t="shared" si="120"/>
        <v>0</v>
      </c>
      <c r="ET20" s="25"/>
      <c r="EU20" s="92">
        <f t="shared" si="121"/>
        <v>0</v>
      </c>
      <c r="EV20" s="140">
        <f t="shared" si="122"/>
        <v>0</v>
      </c>
      <c r="EW20" s="139">
        <f t="shared" si="20"/>
        <v>0</v>
      </c>
      <c r="EX20" s="25"/>
      <c r="EY20" s="92">
        <f t="shared" si="123"/>
        <v>0</v>
      </c>
      <c r="EZ20" s="140">
        <f t="shared" si="124"/>
        <v>0</v>
      </c>
      <c r="FA20" s="25"/>
      <c r="FB20" s="92">
        <f t="shared" si="125"/>
        <v>0</v>
      </c>
      <c r="FC20" s="140">
        <f t="shared" si="126"/>
        <v>0</v>
      </c>
      <c r="FD20" s="25"/>
      <c r="FE20" s="92">
        <f t="shared" si="127"/>
        <v>0</v>
      </c>
      <c r="FF20" s="140">
        <f t="shared" si="128"/>
        <v>0</v>
      </c>
      <c r="FG20" s="139">
        <f t="shared" si="21"/>
        <v>0</v>
      </c>
      <c r="FH20" s="25"/>
      <c r="FI20" s="92">
        <f t="shared" si="129"/>
        <v>0</v>
      </c>
      <c r="FJ20" s="140">
        <f t="shared" si="130"/>
        <v>0</v>
      </c>
      <c r="FK20" s="25"/>
      <c r="FL20" s="92">
        <f t="shared" si="131"/>
        <v>0</v>
      </c>
      <c r="FM20" s="140">
        <f t="shared" si="132"/>
        <v>0</v>
      </c>
      <c r="FN20" s="25"/>
      <c r="FO20" s="92">
        <f t="shared" si="133"/>
        <v>0</v>
      </c>
      <c r="FP20" s="140">
        <f t="shared" si="134"/>
        <v>0</v>
      </c>
      <c r="FQ20" s="139">
        <f t="shared" si="22"/>
        <v>0</v>
      </c>
      <c r="FR20" s="25"/>
      <c r="FS20" s="92">
        <f t="shared" si="135"/>
        <v>0</v>
      </c>
      <c r="FT20" s="140">
        <f t="shared" si="136"/>
        <v>0</v>
      </c>
      <c r="FU20" s="25"/>
      <c r="FV20" s="92">
        <f t="shared" si="137"/>
        <v>0</v>
      </c>
      <c r="FW20" s="140">
        <f t="shared" si="138"/>
        <v>0</v>
      </c>
      <c r="FX20" s="25"/>
      <c r="FY20" s="92">
        <f t="shared" si="139"/>
        <v>0</v>
      </c>
      <c r="FZ20" s="140">
        <f t="shared" si="140"/>
        <v>0</v>
      </c>
      <c r="GA20" s="139">
        <f t="shared" si="23"/>
        <v>0</v>
      </c>
      <c r="GB20" s="25"/>
      <c r="GC20" s="92">
        <f t="shared" si="141"/>
        <v>0</v>
      </c>
      <c r="GD20" s="140">
        <f t="shared" si="142"/>
        <v>0</v>
      </c>
      <c r="GE20" s="25"/>
      <c r="GF20" s="92">
        <f t="shared" si="143"/>
        <v>0</v>
      </c>
      <c r="GG20" s="140">
        <f t="shared" si="144"/>
        <v>0</v>
      </c>
      <c r="GH20" s="25"/>
      <c r="GI20" s="92">
        <f t="shared" si="145"/>
        <v>0</v>
      </c>
      <c r="GJ20" s="140">
        <f t="shared" si="146"/>
        <v>0</v>
      </c>
      <c r="GK20" s="139">
        <f t="shared" si="24"/>
        <v>0</v>
      </c>
      <c r="GL20" s="25"/>
      <c r="GM20" s="92">
        <f t="shared" si="147"/>
        <v>0</v>
      </c>
      <c r="GN20" s="140">
        <f t="shared" si="148"/>
        <v>0</v>
      </c>
      <c r="GO20" s="25"/>
      <c r="GP20" s="92">
        <f t="shared" si="149"/>
        <v>0</v>
      </c>
      <c r="GQ20" s="140">
        <f t="shared" si="150"/>
        <v>0</v>
      </c>
      <c r="GR20" s="25"/>
      <c r="GS20" s="92">
        <f t="shared" si="151"/>
        <v>0</v>
      </c>
      <c r="GT20" s="140">
        <f t="shared" si="152"/>
        <v>0</v>
      </c>
      <c r="GU20" s="139">
        <f t="shared" si="25"/>
        <v>0</v>
      </c>
      <c r="GV20" s="25"/>
      <c r="GW20" s="92">
        <f t="shared" si="153"/>
        <v>0</v>
      </c>
      <c r="GX20" s="140">
        <f t="shared" si="154"/>
        <v>0</v>
      </c>
      <c r="GY20" s="25"/>
      <c r="GZ20" s="92">
        <f t="shared" si="155"/>
        <v>0</v>
      </c>
      <c r="HA20" s="140">
        <f t="shared" si="156"/>
        <v>0</v>
      </c>
      <c r="HB20" s="25"/>
      <c r="HC20" s="92">
        <f t="shared" si="157"/>
        <v>0</v>
      </c>
      <c r="HD20" s="140">
        <f t="shared" si="158"/>
        <v>0</v>
      </c>
      <c r="HE20" s="139">
        <f t="shared" si="26"/>
        <v>0</v>
      </c>
      <c r="HF20" s="25"/>
      <c r="HG20" s="92">
        <f t="shared" si="159"/>
        <v>0</v>
      </c>
      <c r="HH20" s="140">
        <f t="shared" si="160"/>
        <v>0</v>
      </c>
      <c r="HI20" s="25"/>
      <c r="HJ20" s="92">
        <f t="shared" si="161"/>
        <v>0</v>
      </c>
      <c r="HK20" s="140">
        <f t="shared" si="162"/>
        <v>0</v>
      </c>
      <c r="HL20" s="25"/>
      <c r="HM20" s="92">
        <f t="shared" si="163"/>
        <v>0</v>
      </c>
      <c r="HN20" s="140">
        <f t="shared" si="164"/>
        <v>0</v>
      </c>
      <c r="HO20" s="139">
        <f t="shared" si="27"/>
        <v>0</v>
      </c>
      <c r="HP20" s="25"/>
      <c r="HQ20" s="92">
        <f t="shared" si="165"/>
        <v>0</v>
      </c>
      <c r="HR20" s="140">
        <f t="shared" si="166"/>
        <v>0</v>
      </c>
      <c r="HS20" s="25"/>
      <c r="HT20" s="92">
        <f t="shared" si="167"/>
        <v>0</v>
      </c>
      <c r="HU20" s="140">
        <f t="shared" si="168"/>
        <v>0</v>
      </c>
      <c r="HV20" s="25"/>
      <c r="HW20" s="92">
        <f t="shared" si="169"/>
        <v>0</v>
      </c>
      <c r="HX20" s="140">
        <f t="shared" si="170"/>
        <v>0</v>
      </c>
      <c r="HY20" s="139">
        <f t="shared" si="28"/>
        <v>0</v>
      </c>
      <c r="HZ20" s="25"/>
      <c r="IA20" s="92">
        <f t="shared" si="171"/>
        <v>0</v>
      </c>
      <c r="IB20" s="140">
        <f t="shared" si="172"/>
        <v>0</v>
      </c>
      <c r="IC20" s="25"/>
      <c r="ID20" s="92">
        <f t="shared" si="173"/>
        <v>0</v>
      </c>
      <c r="IE20" s="140">
        <f t="shared" si="174"/>
        <v>0</v>
      </c>
      <c r="IF20" s="25"/>
      <c r="IG20" s="92">
        <f t="shared" si="175"/>
        <v>0</v>
      </c>
      <c r="IH20" s="140">
        <f t="shared" si="176"/>
        <v>0</v>
      </c>
      <c r="II20" s="139">
        <f t="shared" si="29"/>
        <v>0</v>
      </c>
      <c r="IJ20" s="25"/>
      <c r="IK20" s="92">
        <f t="shared" si="177"/>
        <v>0</v>
      </c>
      <c r="IL20" s="140">
        <f t="shared" si="178"/>
        <v>0</v>
      </c>
      <c r="IM20" s="25"/>
      <c r="IN20" s="92">
        <f t="shared" si="179"/>
        <v>0</v>
      </c>
      <c r="IO20" s="140">
        <f t="shared" si="180"/>
        <v>0</v>
      </c>
      <c r="IP20" s="25"/>
      <c r="IQ20" s="92">
        <f t="shared" si="181"/>
        <v>0</v>
      </c>
      <c r="IR20" s="140">
        <f t="shared" si="182"/>
        <v>0</v>
      </c>
      <c r="IS20" s="139">
        <f t="shared" si="30"/>
        <v>0</v>
      </c>
      <c r="IT20" s="25"/>
      <c r="IU20" s="92">
        <f t="shared" si="183"/>
        <v>0</v>
      </c>
      <c r="IV20" s="140">
        <f t="shared" si="184"/>
        <v>0</v>
      </c>
      <c r="IW20" s="25"/>
      <c r="IX20" s="92">
        <f t="shared" si="185"/>
        <v>0</v>
      </c>
      <c r="IY20" s="140">
        <f t="shared" si="186"/>
        <v>0</v>
      </c>
      <c r="IZ20" s="25"/>
      <c r="JA20" s="92">
        <f t="shared" si="187"/>
        <v>0</v>
      </c>
      <c r="JB20" s="140">
        <f t="shared" si="188"/>
        <v>0</v>
      </c>
      <c r="JC20" s="139">
        <f t="shared" si="31"/>
        <v>0</v>
      </c>
      <c r="JD20" s="25"/>
      <c r="JE20" s="92">
        <f t="shared" si="189"/>
        <v>0</v>
      </c>
      <c r="JF20" s="140">
        <f t="shared" si="190"/>
        <v>0</v>
      </c>
      <c r="JG20" s="25"/>
      <c r="JH20" s="92">
        <f t="shared" si="191"/>
        <v>0</v>
      </c>
      <c r="JI20" s="140">
        <f t="shared" si="192"/>
        <v>0</v>
      </c>
      <c r="JJ20" s="25"/>
      <c r="JK20" s="92">
        <f t="shared" si="193"/>
        <v>0</v>
      </c>
      <c r="JL20" s="140">
        <f t="shared" si="194"/>
        <v>0</v>
      </c>
      <c r="JM20" s="139">
        <f t="shared" si="32"/>
        <v>0</v>
      </c>
      <c r="JN20" s="25"/>
      <c r="JO20" s="92">
        <f t="shared" si="195"/>
        <v>0</v>
      </c>
      <c r="JP20" s="140">
        <f t="shared" si="196"/>
        <v>0</v>
      </c>
      <c r="JQ20" s="25"/>
      <c r="JR20" s="92">
        <f t="shared" si="197"/>
        <v>0</v>
      </c>
      <c r="JS20" s="140">
        <f t="shared" si="198"/>
        <v>0</v>
      </c>
      <c r="JT20" s="25"/>
      <c r="JU20" s="92">
        <f t="shared" si="199"/>
        <v>0</v>
      </c>
      <c r="JV20" s="140">
        <f t="shared" si="200"/>
        <v>0</v>
      </c>
      <c r="JW20" s="139">
        <f t="shared" si="33"/>
        <v>0</v>
      </c>
      <c r="JX20" s="25"/>
      <c r="JY20" s="92">
        <f t="shared" si="201"/>
        <v>0</v>
      </c>
      <c r="JZ20" s="140">
        <f t="shared" si="202"/>
        <v>0</v>
      </c>
      <c r="KA20" s="25"/>
      <c r="KB20" s="92">
        <f t="shared" si="203"/>
        <v>0</v>
      </c>
      <c r="KC20" s="140">
        <f t="shared" si="204"/>
        <v>0</v>
      </c>
      <c r="KD20" s="25"/>
      <c r="KE20" s="92">
        <f t="shared" si="205"/>
        <v>0</v>
      </c>
      <c r="KF20" s="140">
        <f t="shared" si="206"/>
        <v>0</v>
      </c>
      <c r="KG20" s="139">
        <f t="shared" si="34"/>
        <v>0</v>
      </c>
      <c r="KH20" s="25"/>
      <c r="KI20" s="92">
        <f t="shared" si="207"/>
        <v>0</v>
      </c>
      <c r="KJ20" s="140">
        <f t="shared" si="208"/>
        <v>0</v>
      </c>
      <c r="KK20" s="25"/>
      <c r="KL20" s="92">
        <f t="shared" si="209"/>
        <v>0</v>
      </c>
      <c r="KM20" s="140">
        <f t="shared" si="210"/>
        <v>0</v>
      </c>
      <c r="KN20" s="25"/>
      <c r="KO20" s="92">
        <f t="shared" si="211"/>
        <v>0</v>
      </c>
      <c r="KP20" s="140">
        <f t="shared" si="212"/>
        <v>0</v>
      </c>
      <c r="KQ20" s="139">
        <f t="shared" si="35"/>
        <v>0</v>
      </c>
      <c r="KR20" s="25"/>
      <c r="KS20" s="92">
        <f t="shared" si="213"/>
        <v>0</v>
      </c>
      <c r="KT20" s="140">
        <f t="shared" si="214"/>
        <v>0</v>
      </c>
      <c r="KU20" s="25"/>
      <c r="KV20" s="92">
        <f t="shared" si="215"/>
        <v>0</v>
      </c>
      <c r="KW20" s="140">
        <f t="shared" si="216"/>
        <v>0</v>
      </c>
      <c r="KX20" s="25"/>
      <c r="KY20" s="92">
        <f t="shared" si="217"/>
        <v>0</v>
      </c>
      <c r="KZ20" s="140">
        <f t="shared" si="218"/>
        <v>0</v>
      </c>
      <c r="LA20" s="139">
        <f t="shared" si="36"/>
        <v>0</v>
      </c>
      <c r="LB20" s="25"/>
      <c r="LC20" s="92">
        <f t="shared" si="219"/>
        <v>0</v>
      </c>
      <c r="LD20" s="140">
        <f t="shared" si="220"/>
        <v>0</v>
      </c>
      <c r="LE20" s="25"/>
      <c r="LF20" s="92">
        <f t="shared" si="221"/>
        <v>0</v>
      </c>
      <c r="LG20" s="140">
        <f t="shared" si="222"/>
        <v>0</v>
      </c>
      <c r="LH20" s="25"/>
      <c r="LI20" s="92">
        <f t="shared" si="223"/>
        <v>0</v>
      </c>
      <c r="LJ20" s="140">
        <f t="shared" si="224"/>
        <v>0</v>
      </c>
      <c r="LK20" s="139">
        <f t="shared" si="37"/>
        <v>0</v>
      </c>
      <c r="LL20" s="25"/>
      <c r="LM20" s="92">
        <f t="shared" si="225"/>
        <v>0</v>
      </c>
      <c r="LN20" s="140">
        <f t="shared" si="226"/>
        <v>0</v>
      </c>
      <c r="LO20" s="25"/>
      <c r="LP20" s="92">
        <f t="shared" si="227"/>
        <v>0</v>
      </c>
      <c r="LQ20" s="140">
        <f t="shared" si="228"/>
        <v>0</v>
      </c>
      <c r="LR20" s="25"/>
      <c r="LS20" s="92">
        <f t="shared" si="229"/>
        <v>0</v>
      </c>
      <c r="LT20" s="140">
        <f t="shared" si="230"/>
        <v>0</v>
      </c>
      <c r="LU20" s="139">
        <f t="shared" si="38"/>
        <v>0</v>
      </c>
      <c r="LW20" s="341">
        <f t="shared" si="231"/>
        <v>0</v>
      </c>
      <c r="LX20" s="293">
        <f t="shared" si="39"/>
        <v>0</v>
      </c>
    </row>
    <row r="21" spans="1:336" x14ac:dyDescent="0.25">
      <c r="A21" s="25" t="s">
        <v>14</v>
      </c>
      <c r="B21" s="102">
        <v>65000</v>
      </c>
      <c r="C21" s="102">
        <v>120000</v>
      </c>
      <c r="D21" s="25"/>
      <c r="E21" s="92">
        <f t="shared" si="40"/>
        <v>0</v>
      </c>
      <c r="F21" s="140">
        <f t="shared" si="41"/>
        <v>0</v>
      </c>
      <c r="G21" s="25"/>
      <c r="H21" s="92">
        <f t="shared" si="42"/>
        <v>0</v>
      </c>
      <c r="I21" s="140">
        <f t="shared" si="43"/>
        <v>0</v>
      </c>
      <c r="J21" s="25"/>
      <c r="K21" s="92">
        <f t="shared" si="44"/>
        <v>0</v>
      </c>
      <c r="L21" s="140">
        <f t="shared" si="45"/>
        <v>0</v>
      </c>
      <c r="M21" s="139">
        <f t="shared" si="0"/>
        <v>0</v>
      </c>
      <c r="N21" s="25"/>
      <c r="O21" s="92">
        <f t="shared" si="1"/>
        <v>0</v>
      </c>
      <c r="P21" s="140">
        <f t="shared" si="2"/>
        <v>0</v>
      </c>
      <c r="Q21" s="25"/>
      <c r="R21" s="92">
        <f t="shared" si="3"/>
        <v>0</v>
      </c>
      <c r="S21" s="140">
        <f t="shared" si="4"/>
        <v>0</v>
      </c>
      <c r="T21" s="25"/>
      <c r="U21" s="92">
        <f t="shared" si="5"/>
        <v>0</v>
      </c>
      <c r="V21" s="140">
        <f t="shared" si="6"/>
        <v>0</v>
      </c>
      <c r="W21" s="139">
        <f t="shared" si="7"/>
        <v>0</v>
      </c>
      <c r="X21" s="25"/>
      <c r="Y21" s="92">
        <f t="shared" si="46"/>
        <v>0</v>
      </c>
      <c r="Z21" s="140">
        <f t="shared" si="47"/>
        <v>0</v>
      </c>
      <c r="AA21" s="25"/>
      <c r="AB21" s="92">
        <f t="shared" si="48"/>
        <v>0</v>
      </c>
      <c r="AC21" s="140">
        <f t="shared" si="49"/>
        <v>0</v>
      </c>
      <c r="AD21" s="25"/>
      <c r="AE21" s="92">
        <f t="shared" si="50"/>
        <v>0</v>
      </c>
      <c r="AF21" s="140">
        <f t="shared" si="51"/>
        <v>0</v>
      </c>
      <c r="AG21" s="139">
        <f t="shared" si="8"/>
        <v>0</v>
      </c>
      <c r="AH21" s="25"/>
      <c r="AI21" s="92">
        <f t="shared" si="52"/>
        <v>0</v>
      </c>
      <c r="AJ21" s="140">
        <f t="shared" si="53"/>
        <v>0</v>
      </c>
      <c r="AK21" s="25"/>
      <c r="AL21" s="92">
        <f t="shared" si="54"/>
        <v>0</v>
      </c>
      <c r="AM21" s="140">
        <f t="shared" si="55"/>
        <v>0</v>
      </c>
      <c r="AN21" s="25"/>
      <c r="AO21" s="92">
        <f t="shared" si="56"/>
        <v>0</v>
      </c>
      <c r="AP21" s="140">
        <f t="shared" si="57"/>
        <v>0</v>
      </c>
      <c r="AQ21" s="139">
        <f t="shared" si="9"/>
        <v>0</v>
      </c>
      <c r="AR21" s="25"/>
      <c r="AS21" s="92">
        <f t="shared" si="58"/>
        <v>0</v>
      </c>
      <c r="AT21" s="140">
        <f t="shared" si="59"/>
        <v>0</v>
      </c>
      <c r="AU21" s="25"/>
      <c r="AV21" s="92">
        <f t="shared" si="60"/>
        <v>0</v>
      </c>
      <c r="AW21" s="140">
        <f t="shared" si="61"/>
        <v>0</v>
      </c>
      <c r="AX21" s="25"/>
      <c r="AY21" s="92">
        <f t="shared" si="62"/>
        <v>0</v>
      </c>
      <c r="AZ21" s="140">
        <f t="shared" si="63"/>
        <v>0</v>
      </c>
      <c r="BA21" s="139">
        <f t="shared" si="10"/>
        <v>0</v>
      </c>
      <c r="BB21" s="25"/>
      <c r="BC21" s="92">
        <f t="shared" si="64"/>
        <v>0</v>
      </c>
      <c r="BD21" s="140">
        <f t="shared" si="65"/>
        <v>0</v>
      </c>
      <c r="BE21" s="25"/>
      <c r="BF21" s="92">
        <f t="shared" si="66"/>
        <v>0</v>
      </c>
      <c r="BG21" s="140">
        <f t="shared" si="67"/>
        <v>0</v>
      </c>
      <c r="BH21" s="25"/>
      <c r="BI21" s="92">
        <f t="shared" si="68"/>
        <v>0</v>
      </c>
      <c r="BJ21" s="140">
        <f t="shared" si="69"/>
        <v>0</v>
      </c>
      <c r="BK21" s="139">
        <f t="shared" si="11"/>
        <v>0</v>
      </c>
      <c r="BL21" s="25"/>
      <c r="BM21" s="92">
        <f t="shared" si="70"/>
        <v>0</v>
      </c>
      <c r="BN21" s="140">
        <f t="shared" si="71"/>
        <v>0</v>
      </c>
      <c r="BO21" s="25"/>
      <c r="BP21" s="92">
        <f t="shared" si="72"/>
        <v>0</v>
      </c>
      <c r="BQ21" s="140">
        <f t="shared" si="73"/>
        <v>0</v>
      </c>
      <c r="BR21" s="25"/>
      <c r="BS21" s="92">
        <f t="shared" si="74"/>
        <v>0</v>
      </c>
      <c r="BT21" s="140">
        <f t="shared" si="75"/>
        <v>0</v>
      </c>
      <c r="BU21" s="139">
        <f t="shared" si="12"/>
        <v>0</v>
      </c>
      <c r="BV21" s="25"/>
      <c r="BW21" s="92">
        <f t="shared" si="76"/>
        <v>0</v>
      </c>
      <c r="BX21" s="140">
        <f t="shared" si="77"/>
        <v>0</v>
      </c>
      <c r="BY21" s="25"/>
      <c r="BZ21" s="92">
        <f t="shared" si="78"/>
        <v>0</v>
      </c>
      <c r="CA21" s="140">
        <f t="shared" si="79"/>
        <v>0</v>
      </c>
      <c r="CB21" s="25"/>
      <c r="CC21" s="92">
        <f t="shared" si="80"/>
        <v>0</v>
      </c>
      <c r="CD21" s="140">
        <f t="shared" si="81"/>
        <v>0</v>
      </c>
      <c r="CE21" s="139">
        <f t="shared" si="13"/>
        <v>0</v>
      </c>
      <c r="CF21" s="25"/>
      <c r="CG21" s="92">
        <f t="shared" si="82"/>
        <v>0</v>
      </c>
      <c r="CH21" s="140">
        <f t="shared" si="83"/>
        <v>0</v>
      </c>
      <c r="CI21" s="25"/>
      <c r="CJ21" s="92">
        <f t="shared" si="84"/>
        <v>0</v>
      </c>
      <c r="CK21" s="140">
        <f t="shared" si="85"/>
        <v>0</v>
      </c>
      <c r="CL21" s="25"/>
      <c r="CM21" s="92">
        <f t="shared" si="86"/>
        <v>0</v>
      </c>
      <c r="CN21" s="140">
        <f t="shared" si="87"/>
        <v>0</v>
      </c>
      <c r="CO21" s="139">
        <f t="shared" si="14"/>
        <v>0</v>
      </c>
      <c r="CP21" s="25"/>
      <c r="CQ21" s="92">
        <f t="shared" si="88"/>
        <v>0</v>
      </c>
      <c r="CR21" s="140">
        <f t="shared" si="89"/>
        <v>0</v>
      </c>
      <c r="CS21" s="25"/>
      <c r="CT21" s="92">
        <f t="shared" si="90"/>
        <v>0</v>
      </c>
      <c r="CU21" s="140">
        <f t="shared" si="91"/>
        <v>0</v>
      </c>
      <c r="CV21" s="25"/>
      <c r="CW21" s="92">
        <f t="shared" si="92"/>
        <v>0</v>
      </c>
      <c r="CX21" s="140">
        <f t="shared" si="93"/>
        <v>0</v>
      </c>
      <c r="CY21" s="139">
        <f t="shared" si="15"/>
        <v>0</v>
      </c>
      <c r="CZ21" s="25"/>
      <c r="DA21" s="92">
        <f t="shared" si="94"/>
        <v>0</v>
      </c>
      <c r="DB21" s="140">
        <f t="shared" si="95"/>
        <v>0</v>
      </c>
      <c r="DC21" s="25"/>
      <c r="DD21" s="92">
        <f t="shared" si="96"/>
        <v>0</v>
      </c>
      <c r="DE21" s="140">
        <f t="shared" si="97"/>
        <v>0</v>
      </c>
      <c r="DF21" s="25"/>
      <c r="DG21" s="92">
        <f t="shared" si="98"/>
        <v>0</v>
      </c>
      <c r="DH21" s="140">
        <f t="shared" si="99"/>
        <v>0</v>
      </c>
      <c r="DI21" s="139">
        <f t="shared" si="16"/>
        <v>0</v>
      </c>
      <c r="DJ21" s="25"/>
      <c r="DK21" s="92">
        <f t="shared" si="100"/>
        <v>0</v>
      </c>
      <c r="DL21" s="140">
        <f t="shared" si="232"/>
        <v>0</v>
      </c>
      <c r="DM21" s="25"/>
      <c r="DN21" s="92">
        <f t="shared" si="101"/>
        <v>0</v>
      </c>
      <c r="DO21" s="140">
        <f t="shared" si="102"/>
        <v>0</v>
      </c>
      <c r="DP21" s="25"/>
      <c r="DQ21" s="92">
        <f t="shared" si="103"/>
        <v>0</v>
      </c>
      <c r="DR21" s="140">
        <f t="shared" si="104"/>
        <v>0</v>
      </c>
      <c r="DS21" s="139">
        <f t="shared" si="17"/>
        <v>0</v>
      </c>
      <c r="DT21" s="25"/>
      <c r="DU21" s="92">
        <f t="shared" si="105"/>
        <v>0</v>
      </c>
      <c r="DV21" s="140">
        <f t="shared" si="106"/>
        <v>0</v>
      </c>
      <c r="DW21" s="25"/>
      <c r="DX21" s="92">
        <f t="shared" si="107"/>
        <v>0</v>
      </c>
      <c r="DY21" s="140">
        <f t="shared" si="108"/>
        <v>0</v>
      </c>
      <c r="DZ21" s="25"/>
      <c r="EA21" s="92">
        <f t="shared" si="109"/>
        <v>0</v>
      </c>
      <c r="EB21" s="140">
        <f t="shared" si="110"/>
        <v>0</v>
      </c>
      <c r="EC21" s="139">
        <f t="shared" si="18"/>
        <v>0</v>
      </c>
      <c r="ED21" s="25"/>
      <c r="EE21" s="92">
        <f t="shared" si="111"/>
        <v>0</v>
      </c>
      <c r="EF21" s="140">
        <f t="shared" si="112"/>
        <v>0</v>
      </c>
      <c r="EG21" s="25"/>
      <c r="EH21" s="92">
        <f t="shared" si="113"/>
        <v>0</v>
      </c>
      <c r="EI21" s="140">
        <f t="shared" si="114"/>
        <v>0</v>
      </c>
      <c r="EJ21" s="25"/>
      <c r="EK21" s="92">
        <f t="shared" si="115"/>
        <v>0</v>
      </c>
      <c r="EL21" s="140">
        <f t="shared" si="116"/>
        <v>0</v>
      </c>
      <c r="EM21" s="139">
        <f t="shared" si="19"/>
        <v>0</v>
      </c>
      <c r="EN21" s="25"/>
      <c r="EO21" s="92">
        <f t="shared" si="117"/>
        <v>0</v>
      </c>
      <c r="EP21" s="140">
        <f t="shared" si="118"/>
        <v>0</v>
      </c>
      <c r="EQ21" s="25"/>
      <c r="ER21" s="92">
        <f t="shared" si="119"/>
        <v>0</v>
      </c>
      <c r="ES21" s="140">
        <f t="shared" si="120"/>
        <v>0</v>
      </c>
      <c r="ET21" s="25"/>
      <c r="EU21" s="92">
        <f t="shared" si="121"/>
        <v>0</v>
      </c>
      <c r="EV21" s="140">
        <f t="shared" si="122"/>
        <v>0</v>
      </c>
      <c r="EW21" s="139">
        <f t="shared" si="20"/>
        <v>0</v>
      </c>
      <c r="EX21" s="25"/>
      <c r="EY21" s="92">
        <f t="shared" si="123"/>
        <v>0</v>
      </c>
      <c r="EZ21" s="140">
        <f t="shared" si="124"/>
        <v>0</v>
      </c>
      <c r="FA21" s="25"/>
      <c r="FB21" s="92">
        <f t="shared" si="125"/>
        <v>0</v>
      </c>
      <c r="FC21" s="140">
        <f t="shared" si="126"/>
        <v>0</v>
      </c>
      <c r="FD21" s="25"/>
      <c r="FE21" s="92">
        <f t="shared" si="127"/>
        <v>0</v>
      </c>
      <c r="FF21" s="140">
        <f t="shared" si="128"/>
        <v>0</v>
      </c>
      <c r="FG21" s="139">
        <f t="shared" si="21"/>
        <v>0</v>
      </c>
      <c r="FH21" s="25"/>
      <c r="FI21" s="92">
        <f t="shared" si="129"/>
        <v>0</v>
      </c>
      <c r="FJ21" s="140">
        <f t="shared" si="130"/>
        <v>0</v>
      </c>
      <c r="FK21" s="25"/>
      <c r="FL21" s="92">
        <f t="shared" si="131"/>
        <v>0</v>
      </c>
      <c r="FM21" s="140">
        <f t="shared" si="132"/>
        <v>0</v>
      </c>
      <c r="FN21" s="25"/>
      <c r="FO21" s="92">
        <f t="shared" si="133"/>
        <v>0</v>
      </c>
      <c r="FP21" s="140">
        <f t="shared" si="134"/>
        <v>0</v>
      </c>
      <c r="FQ21" s="139">
        <f t="shared" si="22"/>
        <v>0</v>
      </c>
      <c r="FR21" s="25"/>
      <c r="FS21" s="92">
        <f t="shared" si="135"/>
        <v>0</v>
      </c>
      <c r="FT21" s="140">
        <f t="shared" si="136"/>
        <v>0</v>
      </c>
      <c r="FU21" s="25"/>
      <c r="FV21" s="92">
        <f t="shared" si="137"/>
        <v>0</v>
      </c>
      <c r="FW21" s="140">
        <f t="shared" si="138"/>
        <v>0</v>
      </c>
      <c r="FX21" s="25"/>
      <c r="FY21" s="92">
        <f t="shared" si="139"/>
        <v>0</v>
      </c>
      <c r="FZ21" s="140">
        <f t="shared" si="140"/>
        <v>0</v>
      </c>
      <c r="GA21" s="139">
        <f t="shared" si="23"/>
        <v>0</v>
      </c>
      <c r="GB21" s="25"/>
      <c r="GC21" s="92">
        <f t="shared" si="141"/>
        <v>0</v>
      </c>
      <c r="GD21" s="140">
        <f t="shared" si="142"/>
        <v>0</v>
      </c>
      <c r="GE21" s="25"/>
      <c r="GF21" s="92">
        <f t="shared" si="143"/>
        <v>0</v>
      </c>
      <c r="GG21" s="140">
        <f t="shared" si="144"/>
        <v>0</v>
      </c>
      <c r="GH21" s="25"/>
      <c r="GI21" s="92">
        <f t="shared" si="145"/>
        <v>0</v>
      </c>
      <c r="GJ21" s="140">
        <f t="shared" si="146"/>
        <v>0</v>
      </c>
      <c r="GK21" s="139">
        <f t="shared" si="24"/>
        <v>0</v>
      </c>
      <c r="GL21" s="25"/>
      <c r="GM21" s="92">
        <f t="shared" si="147"/>
        <v>0</v>
      </c>
      <c r="GN21" s="140">
        <f t="shared" si="148"/>
        <v>0</v>
      </c>
      <c r="GO21" s="25"/>
      <c r="GP21" s="92">
        <f t="shared" si="149"/>
        <v>0</v>
      </c>
      <c r="GQ21" s="140">
        <f t="shared" si="150"/>
        <v>0</v>
      </c>
      <c r="GR21" s="25"/>
      <c r="GS21" s="92">
        <f t="shared" si="151"/>
        <v>0</v>
      </c>
      <c r="GT21" s="140">
        <f t="shared" si="152"/>
        <v>0</v>
      </c>
      <c r="GU21" s="139">
        <f t="shared" si="25"/>
        <v>0</v>
      </c>
      <c r="GV21" s="25"/>
      <c r="GW21" s="92">
        <f t="shared" si="153"/>
        <v>0</v>
      </c>
      <c r="GX21" s="140">
        <f t="shared" si="154"/>
        <v>0</v>
      </c>
      <c r="GY21" s="25"/>
      <c r="GZ21" s="92">
        <f t="shared" si="155"/>
        <v>0</v>
      </c>
      <c r="HA21" s="140">
        <f t="shared" si="156"/>
        <v>0</v>
      </c>
      <c r="HB21" s="25"/>
      <c r="HC21" s="92">
        <f t="shared" si="157"/>
        <v>0</v>
      </c>
      <c r="HD21" s="140">
        <f t="shared" si="158"/>
        <v>0</v>
      </c>
      <c r="HE21" s="139">
        <f t="shared" si="26"/>
        <v>0</v>
      </c>
      <c r="HF21" s="25"/>
      <c r="HG21" s="92">
        <f t="shared" si="159"/>
        <v>0</v>
      </c>
      <c r="HH21" s="140">
        <f t="shared" si="160"/>
        <v>0</v>
      </c>
      <c r="HI21" s="25"/>
      <c r="HJ21" s="92">
        <f t="shared" si="161"/>
        <v>0</v>
      </c>
      <c r="HK21" s="140">
        <f t="shared" si="162"/>
        <v>0</v>
      </c>
      <c r="HL21" s="25"/>
      <c r="HM21" s="92">
        <f t="shared" si="163"/>
        <v>0</v>
      </c>
      <c r="HN21" s="140">
        <f t="shared" si="164"/>
        <v>0</v>
      </c>
      <c r="HO21" s="139">
        <f t="shared" si="27"/>
        <v>0</v>
      </c>
      <c r="HP21" s="25"/>
      <c r="HQ21" s="92">
        <f t="shared" si="165"/>
        <v>0</v>
      </c>
      <c r="HR21" s="140">
        <f t="shared" si="166"/>
        <v>0</v>
      </c>
      <c r="HS21" s="25"/>
      <c r="HT21" s="92">
        <f t="shared" si="167"/>
        <v>0</v>
      </c>
      <c r="HU21" s="140">
        <f t="shared" si="168"/>
        <v>0</v>
      </c>
      <c r="HV21" s="25"/>
      <c r="HW21" s="92">
        <f t="shared" si="169"/>
        <v>0</v>
      </c>
      <c r="HX21" s="140">
        <f t="shared" si="170"/>
        <v>0</v>
      </c>
      <c r="HY21" s="139">
        <f t="shared" si="28"/>
        <v>0</v>
      </c>
      <c r="HZ21" s="25"/>
      <c r="IA21" s="92">
        <f t="shared" si="171"/>
        <v>0</v>
      </c>
      <c r="IB21" s="140">
        <f t="shared" si="172"/>
        <v>0</v>
      </c>
      <c r="IC21" s="25"/>
      <c r="ID21" s="92">
        <f t="shared" si="173"/>
        <v>0</v>
      </c>
      <c r="IE21" s="140">
        <f t="shared" si="174"/>
        <v>0</v>
      </c>
      <c r="IF21" s="25"/>
      <c r="IG21" s="92">
        <f t="shared" si="175"/>
        <v>0</v>
      </c>
      <c r="IH21" s="140">
        <f t="shared" si="176"/>
        <v>0</v>
      </c>
      <c r="II21" s="139">
        <f t="shared" si="29"/>
        <v>0</v>
      </c>
      <c r="IJ21" s="25"/>
      <c r="IK21" s="92">
        <f t="shared" si="177"/>
        <v>0</v>
      </c>
      <c r="IL21" s="140">
        <f t="shared" si="178"/>
        <v>0</v>
      </c>
      <c r="IM21" s="25"/>
      <c r="IN21" s="92">
        <f t="shared" si="179"/>
        <v>0</v>
      </c>
      <c r="IO21" s="140">
        <f t="shared" si="180"/>
        <v>0</v>
      </c>
      <c r="IP21" s="25"/>
      <c r="IQ21" s="92">
        <f t="shared" si="181"/>
        <v>0</v>
      </c>
      <c r="IR21" s="140">
        <f t="shared" si="182"/>
        <v>0</v>
      </c>
      <c r="IS21" s="139">
        <f t="shared" si="30"/>
        <v>0</v>
      </c>
      <c r="IT21" s="25"/>
      <c r="IU21" s="92">
        <f t="shared" si="183"/>
        <v>0</v>
      </c>
      <c r="IV21" s="140">
        <f t="shared" si="184"/>
        <v>0</v>
      </c>
      <c r="IW21" s="25"/>
      <c r="IX21" s="92">
        <f t="shared" si="185"/>
        <v>0</v>
      </c>
      <c r="IY21" s="140">
        <f t="shared" si="186"/>
        <v>0</v>
      </c>
      <c r="IZ21" s="25"/>
      <c r="JA21" s="92">
        <f t="shared" si="187"/>
        <v>0</v>
      </c>
      <c r="JB21" s="140">
        <f t="shared" si="188"/>
        <v>0</v>
      </c>
      <c r="JC21" s="139">
        <f t="shared" si="31"/>
        <v>0</v>
      </c>
      <c r="JD21" s="25"/>
      <c r="JE21" s="92">
        <f t="shared" si="189"/>
        <v>0</v>
      </c>
      <c r="JF21" s="140">
        <f t="shared" si="190"/>
        <v>0</v>
      </c>
      <c r="JG21" s="25"/>
      <c r="JH21" s="92">
        <f t="shared" si="191"/>
        <v>0</v>
      </c>
      <c r="JI21" s="140">
        <f t="shared" si="192"/>
        <v>0</v>
      </c>
      <c r="JJ21" s="25"/>
      <c r="JK21" s="92">
        <f t="shared" si="193"/>
        <v>0</v>
      </c>
      <c r="JL21" s="140">
        <f t="shared" si="194"/>
        <v>0</v>
      </c>
      <c r="JM21" s="139">
        <f t="shared" si="32"/>
        <v>0</v>
      </c>
      <c r="JN21" s="25"/>
      <c r="JO21" s="92">
        <f t="shared" si="195"/>
        <v>0</v>
      </c>
      <c r="JP21" s="140">
        <f t="shared" si="196"/>
        <v>0</v>
      </c>
      <c r="JQ21" s="25"/>
      <c r="JR21" s="92">
        <f t="shared" si="197"/>
        <v>0</v>
      </c>
      <c r="JS21" s="140">
        <f t="shared" si="198"/>
        <v>0</v>
      </c>
      <c r="JT21" s="25"/>
      <c r="JU21" s="92">
        <f t="shared" si="199"/>
        <v>0</v>
      </c>
      <c r="JV21" s="140">
        <f t="shared" si="200"/>
        <v>0</v>
      </c>
      <c r="JW21" s="139">
        <f t="shared" si="33"/>
        <v>0</v>
      </c>
      <c r="JX21" s="25"/>
      <c r="JY21" s="92">
        <f t="shared" si="201"/>
        <v>0</v>
      </c>
      <c r="JZ21" s="140">
        <f t="shared" si="202"/>
        <v>0</v>
      </c>
      <c r="KA21" s="25"/>
      <c r="KB21" s="92">
        <f t="shared" si="203"/>
        <v>0</v>
      </c>
      <c r="KC21" s="140">
        <f t="shared" si="204"/>
        <v>0</v>
      </c>
      <c r="KD21" s="25"/>
      <c r="KE21" s="92">
        <f t="shared" si="205"/>
        <v>0</v>
      </c>
      <c r="KF21" s="140">
        <f t="shared" si="206"/>
        <v>0</v>
      </c>
      <c r="KG21" s="139">
        <f t="shared" si="34"/>
        <v>0</v>
      </c>
      <c r="KH21" s="25"/>
      <c r="KI21" s="92">
        <f t="shared" si="207"/>
        <v>0</v>
      </c>
      <c r="KJ21" s="140">
        <f t="shared" si="208"/>
        <v>0</v>
      </c>
      <c r="KK21" s="25"/>
      <c r="KL21" s="92">
        <f t="shared" si="209"/>
        <v>0</v>
      </c>
      <c r="KM21" s="140">
        <f t="shared" si="210"/>
        <v>0</v>
      </c>
      <c r="KN21" s="25"/>
      <c r="KO21" s="92">
        <f t="shared" si="211"/>
        <v>0</v>
      </c>
      <c r="KP21" s="140">
        <f t="shared" si="212"/>
        <v>0</v>
      </c>
      <c r="KQ21" s="139">
        <f t="shared" si="35"/>
        <v>0</v>
      </c>
      <c r="KR21" s="25"/>
      <c r="KS21" s="92">
        <f t="shared" si="213"/>
        <v>0</v>
      </c>
      <c r="KT21" s="140">
        <f t="shared" si="214"/>
        <v>0</v>
      </c>
      <c r="KU21" s="25"/>
      <c r="KV21" s="92">
        <f t="shared" si="215"/>
        <v>0</v>
      </c>
      <c r="KW21" s="140">
        <f t="shared" si="216"/>
        <v>0</v>
      </c>
      <c r="KX21" s="25"/>
      <c r="KY21" s="92">
        <f t="shared" si="217"/>
        <v>0</v>
      </c>
      <c r="KZ21" s="140">
        <f t="shared" si="218"/>
        <v>0</v>
      </c>
      <c r="LA21" s="139">
        <f t="shared" si="36"/>
        <v>0</v>
      </c>
      <c r="LB21" s="25"/>
      <c r="LC21" s="92">
        <f t="shared" si="219"/>
        <v>0</v>
      </c>
      <c r="LD21" s="140">
        <f t="shared" si="220"/>
        <v>0</v>
      </c>
      <c r="LE21" s="25"/>
      <c r="LF21" s="92">
        <f t="shared" si="221"/>
        <v>0</v>
      </c>
      <c r="LG21" s="140">
        <f t="shared" si="222"/>
        <v>0</v>
      </c>
      <c r="LH21" s="25"/>
      <c r="LI21" s="92">
        <f t="shared" si="223"/>
        <v>0</v>
      </c>
      <c r="LJ21" s="140">
        <f t="shared" si="224"/>
        <v>0</v>
      </c>
      <c r="LK21" s="139">
        <f t="shared" si="37"/>
        <v>0</v>
      </c>
      <c r="LL21" s="25"/>
      <c r="LM21" s="92">
        <f t="shared" si="225"/>
        <v>0</v>
      </c>
      <c r="LN21" s="140">
        <f t="shared" si="226"/>
        <v>0</v>
      </c>
      <c r="LO21" s="25"/>
      <c r="LP21" s="92">
        <f t="shared" si="227"/>
        <v>0</v>
      </c>
      <c r="LQ21" s="140">
        <f t="shared" si="228"/>
        <v>0</v>
      </c>
      <c r="LR21" s="25"/>
      <c r="LS21" s="92">
        <f t="shared" si="229"/>
        <v>0</v>
      </c>
      <c r="LT21" s="140">
        <f t="shared" si="230"/>
        <v>0</v>
      </c>
      <c r="LU21" s="139">
        <f t="shared" si="38"/>
        <v>0</v>
      </c>
      <c r="LW21" s="341">
        <f t="shared" si="231"/>
        <v>0</v>
      </c>
      <c r="LX21" s="293">
        <f t="shared" si="39"/>
        <v>0</v>
      </c>
    </row>
    <row r="22" spans="1:336" x14ac:dyDescent="0.25">
      <c r="A22" s="25" t="s">
        <v>83</v>
      </c>
      <c r="B22" s="102">
        <v>65000</v>
      </c>
      <c r="C22" s="102">
        <v>120000</v>
      </c>
      <c r="D22" s="25"/>
      <c r="E22" s="92">
        <f t="shared" si="40"/>
        <v>0</v>
      </c>
      <c r="F22" s="140">
        <f t="shared" si="41"/>
        <v>0</v>
      </c>
      <c r="G22" s="25"/>
      <c r="H22" s="92">
        <f t="shared" si="42"/>
        <v>0</v>
      </c>
      <c r="I22" s="140">
        <f t="shared" si="43"/>
        <v>0</v>
      </c>
      <c r="J22" s="25"/>
      <c r="K22" s="92">
        <f t="shared" si="44"/>
        <v>0</v>
      </c>
      <c r="L22" s="140">
        <f t="shared" si="45"/>
        <v>0</v>
      </c>
      <c r="M22" s="139">
        <f t="shared" si="0"/>
        <v>0</v>
      </c>
      <c r="N22" s="25"/>
      <c r="O22" s="92">
        <f t="shared" si="1"/>
        <v>0</v>
      </c>
      <c r="P22" s="140">
        <f t="shared" si="2"/>
        <v>0</v>
      </c>
      <c r="Q22" s="25"/>
      <c r="R22" s="92">
        <f t="shared" si="3"/>
        <v>0</v>
      </c>
      <c r="S22" s="140">
        <f t="shared" si="4"/>
        <v>0</v>
      </c>
      <c r="T22" s="25"/>
      <c r="U22" s="92">
        <f t="shared" si="5"/>
        <v>0</v>
      </c>
      <c r="V22" s="140">
        <f t="shared" si="6"/>
        <v>0</v>
      </c>
      <c r="W22" s="139">
        <f t="shared" si="7"/>
        <v>0</v>
      </c>
      <c r="X22" s="25"/>
      <c r="Y22" s="92">
        <f t="shared" si="46"/>
        <v>0</v>
      </c>
      <c r="Z22" s="140">
        <f t="shared" si="47"/>
        <v>0</v>
      </c>
      <c r="AA22" s="25"/>
      <c r="AB22" s="92">
        <f t="shared" si="48"/>
        <v>0</v>
      </c>
      <c r="AC22" s="140">
        <f t="shared" si="49"/>
        <v>0</v>
      </c>
      <c r="AD22" s="25"/>
      <c r="AE22" s="92">
        <f t="shared" si="50"/>
        <v>0</v>
      </c>
      <c r="AF22" s="140">
        <f t="shared" si="51"/>
        <v>0</v>
      </c>
      <c r="AG22" s="139">
        <f t="shared" si="8"/>
        <v>0</v>
      </c>
      <c r="AH22" s="25"/>
      <c r="AI22" s="92">
        <f t="shared" si="52"/>
        <v>0</v>
      </c>
      <c r="AJ22" s="140">
        <f t="shared" si="53"/>
        <v>0</v>
      </c>
      <c r="AK22" s="25"/>
      <c r="AL22" s="92">
        <f t="shared" si="54"/>
        <v>0</v>
      </c>
      <c r="AM22" s="140">
        <f t="shared" si="55"/>
        <v>0</v>
      </c>
      <c r="AN22" s="25"/>
      <c r="AO22" s="92">
        <f t="shared" si="56"/>
        <v>0</v>
      </c>
      <c r="AP22" s="140">
        <f t="shared" si="57"/>
        <v>0</v>
      </c>
      <c r="AQ22" s="139">
        <f t="shared" si="9"/>
        <v>0</v>
      </c>
      <c r="AR22" s="25"/>
      <c r="AS22" s="92">
        <f t="shared" si="58"/>
        <v>0</v>
      </c>
      <c r="AT22" s="140">
        <f t="shared" si="59"/>
        <v>0</v>
      </c>
      <c r="AU22" s="25"/>
      <c r="AV22" s="92">
        <f t="shared" si="60"/>
        <v>0</v>
      </c>
      <c r="AW22" s="140">
        <f t="shared" si="61"/>
        <v>0</v>
      </c>
      <c r="AX22" s="25"/>
      <c r="AY22" s="92">
        <f t="shared" si="62"/>
        <v>0</v>
      </c>
      <c r="AZ22" s="140">
        <f t="shared" si="63"/>
        <v>0</v>
      </c>
      <c r="BA22" s="139">
        <f t="shared" si="10"/>
        <v>0</v>
      </c>
      <c r="BB22" s="25"/>
      <c r="BC22" s="92">
        <f t="shared" si="64"/>
        <v>0</v>
      </c>
      <c r="BD22" s="140">
        <f t="shared" si="65"/>
        <v>0</v>
      </c>
      <c r="BE22" s="25"/>
      <c r="BF22" s="92">
        <f t="shared" si="66"/>
        <v>0</v>
      </c>
      <c r="BG22" s="140">
        <f t="shared" si="67"/>
        <v>0</v>
      </c>
      <c r="BH22" s="25"/>
      <c r="BI22" s="92">
        <f t="shared" si="68"/>
        <v>0</v>
      </c>
      <c r="BJ22" s="140">
        <f t="shared" si="69"/>
        <v>0</v>
      </c>
      <c r="BK22" s="139">
        <f t="shared" si="11"/>
        <v>0</v>
      </c>
      <c r="BL22" s="25"/>
      <c r="BM22" s="92">
        <f t="shared" si="70"/>
        <v>0</v>
      </c>
      <c r="BN22" s="140">
        <f t="shared" si="71"/>
        <v>0</v>
      </c>
      <c r="BO22" s="25"/>
      <c r="BP22" s="92">
        <f t="shared" si="72"/>
        <v>0</v>
      </c>
      <c r="BQ22" s="140">
        <f t="shared" si="73"/>
        <v>0</v>
      </c>
      <c r="BR22" s="25"/>
      <c r="BS22" s="92">
        <f t="shared" si="74"/>
        <v>0</v>
      </c>
      <c r="BT22" s="140">
        <f t="shared" si="75"/>
        <v>0</v>
      </c>
      <c r="BU22" s="139">
        <f t="shared" si="12"/>
        <v>0</v>
      </c>
      <c r="BV22" s="25"/>
      <c r="BW22" s="92">
        <f t="shared" si="76"/>
        <v>0</v>
      </c>
      <c r="BX22" s="140">
        <f t="shared" si="77"/>
        <v>0</v>
      </c>
      <c r="BY22" s="25"/>
      <c r="BZ22" s="92">
        <f t="shared" si="78"/>
        <v>0</v>
      </c>
      <c r="CA22" s="140">
        <f t="shared" si="79"/>
        <v>0</v>
      </c>
      <c r="CB22" s="25"/>
      <c r="CC22" s="92">
        <f t="shared" si="80"/>
        <v>0</v>
      </c>
      <c r="CD22" s="140">
        <f t="shared" si="81"/>
        <v>0</v>
      </c>
      <c r="CE22" s="139">
        <f t="shared" si="13"/>
        <v>0</v>
      </c>
      <c r="CF22" s="25"/>
      <c r="CG22" s="92">
        <f t="shared" si="82"/>
        <v>0</v>
      </c>
      <c r="CH22" s="140">
        <f t="shared" si="83"/>
        <v>0</v>
      </c>
      <c r="CI22" s="25"/>
      <c r="CJ22" s="92">
        <f t="shared" si="84"/>
        <v>0</v>
      </c>
      <c r="CK22" s="140">
        <f t="shared" si="85"/>
        <v>0</v>
      </c>
      <c r="CL22" s="25"/>
      <c r="CM22" s="92">
        <f t="shared" si="86"/>
        <v>0</v>
      </c>
      <c r="CN22" s="140">
        <f t="shared" si="87"/>
        <v>0</v>
      </c>
      <c r="CO22" s="139">
        <f t="shared" si="14"/>
        <v>0</v>
      </c>
      <c r="CP22" s="25"/>
      <c r="CQ22" s="92">
        <f t="shared" si="88"/>
        <v>0</v>
      </c>
      <c r="CR22" s="140">
        <f t="shared" si="89"/>
        <v>0</v>
      </c>
      <c r="CS22" s="25"/>
      <c r="CT22" s="92">
        <f t="shared" si="90"/>
        <v>0</v>
      </c>
      <c r="CU22" s="140">
        <f t="shared" si="91"/>
        <v>0</v>
      </c>
      <c r="CV22" s="25"/>
      <c r="CW22" s="92">
        <f t="shared" si="92"/>
        <v>0</v>
      </c>
      <c r="CX22" s="140">
        <f t="shared" si="93"/>
        <v>0</v>
      </c>
      <c r="CY22" s="139">
        <f t="shared" si="15"/>
        <v>0</v>
      </c>
      <c r="CZ22" s="25"/>
      <c r="DA22" s="92">
        <f t="shared" si="94"/>
        <v>0</v>
      </c>
      <c r="DB22" s="140">
        <f t="shared" si="95"/>
        <v>0</v>
      </c>
      <c r="DC22" s="25"/>
      <c r="DD22" s="92">
        <f t="shared" si="96"/>
        <v>0</v>
      </c>
      <c r="DE22" s="140">
        <f t="shared" si="97"/>
        <v>0</v>
      </c>
      <c r="DF22" s="25"/>
      <c r="DG22" s="92">
        <f t="shared" si="98"/>
        <v>0</v>
      </c>
      <c r="DH22" s="140">
        <f t="shared" si="99"/>
        <v>0</v>
      </c>
      <c r="DI22" s="139">
        <f t="shared" si="16"/>
        <v>0</v>
      </c>
      <c r="DJ22" s="25"/>
      <c r="DK22" s="92">
        <f t="shared" si="100"/>
        <v>0</v>
      </c>
      <c r="DL22" s="140">
        <f t="shared" si="232"/>
        <v>0</v>
      </c>
      <c r="DM22" s="25"/>
      <c r="DN22" s="92">
        <f t="shared" si="101"/>
        <v>0</v>
      </c>
      <c r="DO22" s="140">
        <f t="shared" si="102"/>
        <v>0</v>
      </c>
      <c r="DP22" s="25"/>
      <c r="DQ22" s="92">
        <f t="shared" si="103"/>
        <v>0</v>
      </c>
      <c r="DR22" s="140">
        <f t="shared" si="104"/>
        <v>0</v>
      </c>
      <c r="DS22" s="139">
        <f t="shared" si="17"/>
        <v>0</v>
      </c>
      <c r="DT22" s="25"/>
      <c r="DU22" s="92">
        <f t="shared" si="105"/>
        <v>0</v>
      </c>
      <c r="DV22" s="140">
        <f t="shared" si="106"/>
        <v>0</v>
      </c>
      <c r="DW22" s="25"/>
      <c r="DX22" s="92">
        <f t="shared" si="107"/>
        <v>0</v>
      </c>
      <c r="DY22" s="140">
        <f t="shared" si="108"/>
        <v>0</v>
      </c>
      <c r="DZ22" s="25"/>
      <c r="EA22" s="92">
        <f t="shared" si="109"/>
        <v>0</v>
      </c>
      <c r="EB22" s="140">
        <f t="shared" si="110"/>
        <v>0</v>
      </c>
      <c r="EC22" s="139">
        <f t="shared" si="18"/>
        <v>0</v>
      </c>
      <c r="ED22" s="25"/>
      <c r="EE22" s="92">
        <f t="shared" si="111"/>
        <v>0</v>
      </c>
      <c r="EF22" s="140">
        <f t="shared" si="112"/>
        <v>0</v>
      </c>
      <c r="EG22" s="25"/>
      <c r="EH22" s="92">
        <f t="shared" si="113"/>
        <v>0</v>
      </c>
      <c r="EI22" s="140">
        <f t="shared" si="114"/>
        <v>0</v>
      </c>
      <c r="EJ22" s="25"/>
      <c r="EK22" s="92">
        <f t="shared" si="115"/>
        <v>0</v>
      </c>
      <c r="EL22" s="140">
        <f t="shared" si="116"/>
        <v>0</v>
      </c>
      <c r="EM22" s="139">
        <f t="shared" si="19"/>
        <v>0</v>
      </c>
      <c r="EN22" s="25"/>
      <c r="EO22" s="92">
        <f t="shared" si="117"/>
        <v>0</v>
      </c>
      <c r="EP22" s="140">
        <f t="shared" si="118"/>
        <v>0</v>
      </c>
      <c r="EQ22" s="25"/>
      <c r="ER22" s="92">
        <f t="shared" si="119"/>
        <v>0</v>
      </c>
      <c r="ES22" s="140">
        <f t="shared" si="120"/>
        <v>0</v>
      </c>
      <c r="ET22" s="25"/>
      <c r="EU22" s="92">
        <f t="shared" si="121"/>
        <v>0</v>
      </c>
      <c r="EV22" s="140">
        <f t="shared" si="122"/>
        <v>0</v>
      </c>
      <c r="EW22" s="139">
        <f t="shared" si="20"/>
        <v>0</v>
      </c>
      <c r="EX22" s="25"/>
      <c r="EY22" s="92">
        <f t="shared" si="123"/>
        <v>0</v>
      </c>
      <c r="EZ22" s="140">
        <f t="shared" si="124"/>
        <v>0</v>
      </c>
      <c r="FA22" s="25"/>
      <c r="FB22" s="92">
        <f t="shared" si="125"/>
        <v>0</v>
      </c>
      <c r="FC22" s="140">
        <f t="shared" si="126"/>
        <v>0</v>
      </c>
      <c r="FD22" s="25"/>
      <c r="FE22" s="92">
        <f t="shared" si="127"/>
        <v>0</v>
      </c>
      <c r="FF22" s="140">
        <f t="shared" si="128"/>
        <v>0</v>
      </c>
      <c r="FG22" s="139">
        <f t="shared" si="21"/>
        <v>0</v>
      </c>
      <c r="FH22" s="25"/>
      <c r="FI22" s="92">
        <f t="shared" si="129"/>
        <v>0</v>
      </c>
      <c r="FJ22" s="140">
        <f t="shared" si="130"/>
        <v>0</v>
      </c>
      <c r="FK22" s="25"/>
      <c r="FL22" s="92">
        <f t="shared" si="131"/>
        <v>0</v>
      </c>
      <c r="FM22" s="140">
        <f t="shared" si="132"/>
        <v>0</v>
      </c>
      <c r="FN22" s="25"/>
      <c r="FO22" s="92">
        <f t="shared" si="133"/>
        <v>0</v>
      </c>
      <c r="FP22" s="140">
        <f t="shared" si="134"/>
        <v>0</v>
      </c>
      <c r="FQ22" s="139">
        <f t="shared" si="22"/>
        <v>0</v>
      </c>
      <c r="FR22" s="25"/>
      <c r="FS22" s="92">
        <f t="shared" si="135"/>
        <v>0</v>
      </c>
      <c r="FT22" s="140">
        <f t="shared" si="136"/>
        <v>0</v>
      </c>
      <c r="FU22" s="25"/>
      <c r="FV22" s="92">
        <f t="shared" si="137"/>
        <v>0</v>
      </c>
      <c r="FW22" s="140">
        <f t="shared" si="138"/>
        <v>0</v>
      </c>
      <c r="FX22" s="25"/>
      <c r="FY22" s="92">
        <f t="shared" si="139"/>
        <v>0</v>
      </c>
      <c r="FZ22" s="140">
        <f t="shared" si="140"/>
        <v>0</v>
      </c>
      <c r="GA22" s="139">
        <f t="shared" si="23"/>
        <v>0</v>
      </c>
      <c r="GB22" s="25"/>
      <c r="GC22" s="92">
        <f t="shared" si="141"/>
        <v>0</v>
      </c>
      <c r="GD22" s="140">
        <f t="shared" si="142"/>
        <v>0</v>
      </c>
      <c r="GE22" s="25"/>
      <c r="GF22" s="92">
        <f t="shared" si="143"/>
        <v>0</v>
      </c>
      <c r="GG22" s="140">
        <f t="shared" si="144"/>
        <v>0</v>
      </c>
      <c r="GH22" s="25"/>
      <c r="GI22" s="92">
        <f t="shared" si="145"/>
        <v>0</v>
      </c>
      <c r="GJ22" s="140">
        <f t="shared" si="146"/>
        <v>0</v>
      </c>
      <c r="GK22" s="139">
        <f t="shared" si="24"/>
        <v>0</v>
      </c>
      <c r="GL22" s="25"/>
      <c r="GM22" s="92">
        <f t="shared" si="147"/>
        <v>0</v>
      </c>
      <c r="GN22" s="140">
        <f t="shared" si="148"/>
        <v>0</v>
      </c>
      <c r="GO22" s="25"/>
      <c r="GP22" s="92">
        <f t="shared" si="149"/>
        <v>0</v>
      </c>
      <c r="GQ22" s="140">
        <f t="shared" si="150"/>
        <v>0</v>
      </c>
      <c r="GR22" s="25"/>
      <c r="GS22" s="92">
        <f t="shared" si="151"/>
        <v>0</v>
      </c>
      <c r="GT22" s="140">
        <f t="shared" si="152"/>
        <v>0</v>
      </c>
      <c r="GU22" s="139">
        <f t="shared" si="25"/>
        <v>0</v>
      </c>
      <c r="GV22" s="25"/>
      <c r="GW22" s="92">
        <f t="shared" si="153"/>
        <v>0</v>
      </c>
      <c r="GX22" s="140">
        <f t="shared" si="154"/>
        <v>0</v>
      </c>
      <c r="GY22" s="25"/>
      <c r="GZ22" s="92">
        <f t="shared" si="155"/>
        <v>0</v>
      </c>
      <c r="HA22" s="140">
        <f t="shared" si="156"/>
        <v>0</v>
      </c>
      <c r="HB22" s="25"/>
      <c r="HC22" s="92">
        <f t="shared" si="157"/>
        <v>0</v>
      </c>
      <c r="HD22" s="140">
        <f t="shared" si="158"/>
        <v>0</v>
      </c>
      <c r="HE22" s="139">
        <f t="shared" si="26"/>
        <v>0</v>
      </c>
      <c r="HF22" s="25"/>
      <c r="HG22" s="92">
        <f t="shared" si="159"/>
        <v>0</v>
      </c>
      <c r="HH22" s="140">
        <f t="shared" si="160"/>
        <v>0</v>
      </c>
      <c r="HI22" s="25"/>
      <c r="HJ22" s="92">
        <f t="shared" si="161"/>
        <v>0</v>
      </c>
      <c r="HK22" s="140">
        <f t="shared" si="162"/>
        <v>0</v>
      </c>
      <c r="HL22" s="25"/>
      <c r="HM22" s="92">
        <f t="shared" si="163"/>
        <v>0</v>
      </c>
      <c r="HN22" s="140">
        <f t="shared" si="164"/>
        <v>0</v>
      </c>
      <c r="HO22" s="139">
        <f t="shared" si="27"/>
        <v>0</v>
      </c>
      <c r="HP22" s="25"/>
      <c r="HQ22" s="92">
        <f t="shared" si="165"/>
        <v>0</v>
      </c>
      <c r="HR22" s="140">
        <f t="shared" si="166"/>
        <v>0</v>
      </c>
      <c r="HS22" s="25"/>
      <c r="HT22" s="92">
        <f t="shared" si="167"/>
        <v>0</v>
      </c>
      <c r="HU22" s="140">
        <f t="shared" si="168"/>
        <v>0</v>
      </c>
      <c r="HV22" s="25"/>
      <c r="HW22" s="92">
        <f t="shared" si="169"/>
        <v>0</v>
      </c>
      <c r="HX22" s="140">
        <f t="shared" si="170"/>
        <v>0</v>
      </c>
      <c r="HY22" s="139">
        <f t="shared" si="28"/>
        <v>0</v>
      </c>
      <c r="HZ22" s="25"/>
      <c r="IA22" s="92">
        <f t="shared" si="171"/>
        <v>0</v>
      </c>
      <c r="IB22" s="140">
        <f t="shared" si="172"/>
        <v>0</v>
      </c>
      <c r="IC22" s="25"/>
      <c r="ID22" s="92">
        <f t="shared" si="173"/>
        <v>0</v>
      </c>
      <c r="IE22" s="140">
        <f t="shared" si="174"/>
        <v>0</v>
      </c>
      <c r="IF22" s="25"/>
      <c r="IG22" s="92">
        <f t="shared" si="175"/>
        <v>0</v>
      </c>
      <c r="IH22" s="140">
        <f t="shared" si="176"/>
        <v>0</v>
      </c>
      <c r="II22" s="139">
        <f t="shared" si="29"/>
        <v>0</v>
      </c>
      <c r="IJ22" s="25"/>
      <c r="IK22" s="92">
        <f t="shared" si="177"/>
        <v>0</v>
      </c>
      <c r="IL22" s="140">
        <f t="shared" si="178"/>
        <v>0</v>
      </c>
      <c r="IM22" s="25"/>
      <c r="IN22" s="92">
        <f t="shared" si="179"/>
        <v>0</v>
      </c>
      <c r="IO22" s="140">
        <f t="shared" si="180"/>
        <v>0</v>
      </c>
      <c r="IP22" s="25"/>
      <c r="IQ22" s="92">
        <f t="shared" si="181"/>
        <v>0</v>
      </c>
      <c r="IR22" s="140">
        <f t="shared" si="182"/>
        <v>0</v>
      </c>
      <c r="IS22" s="139">
        <f t="shared" si="30"/>
        <v>0</v>
      </c>
      <c r="IT22" s="25"/>
      <c r="IU22" s="92">
        <f t="shared" si="183"/>
        <v>0</v>
      </c>
      <c r="IV22" s="140">
        <f t="shared" si="184"/>
        <v>0</v>
      </c>
      <c r="IW22" s="25"/>
      <c r="IX22" s="92">
        <f t="shared" si="185"/>
        <v>0</v>
      </c>
      <c r="IY22" s="140">
        <f t="shared" si="186"/>
        <v>0</v>
      </c>
      <c r="IZ22" s="25"/>
      <c r="JA22" s="92">
        <f t="shared" si="187"/>
        <v>0</v>
      </c>
      <c r="JB22" s="140">
        <f t="shared" si="188"/>
        <v>0</v>
      </c>
      <c r="JC22" s="139">
        <f t="shared" si="31"/>
        <v>0</v>
      </c>
      <c r="JD22" s="25"/>
      <c r="JE22" s="92">
        <f t="shared" si="189"/>
        <v>0</v>
      </c>
      <c r="JF22" s="140">
        <f t="shared" si="190"/>
        <v>0</v>
      </c>
      <c r="JG22" s="25"/>
      <c r="JH22" s="92">
        <f t="shared" si="191"/>
        <v>0</v>
      </c>
      <c r="JI22" s="140">
        <f t="shared" si="192"/>
        <v>0</v>
      </c>
      <c r="JJ22" s="25"/>
      <c r="JK22" s="92">
        <f t="shared" si="193"/>
        <v>0</v>
      </c>
      <c r="JL22" s="140">
        <f t="shared" si="194"/>
        <v>0</v>
      </c>
      <c r="JM22" s="139">
        <f t="shared" si="32"/>
        <v>0</v>
      </c>
      <c r="JN22" s="25"/>
      <c r="JO22" s="92">
        <f t="shared" si="195"/>
        <v>0</v>
      </c>
      <c r="JP22" s="140">
        <f t="shared" si="196"/>
        <v>0</v>
      </c>
      <c r="JQ22" s="25"/>
      <c r="JR22" s="92">
        <f t="shared" si="197"/>
        <v>0</v>
      </c>
      <c r="JS22" s="140">
        <f t="shared" si="198"/>
        <v>0</v>
      </c>
      <c r="JT22" s="25"/>
      <c r="JU22" s="92">
        <f t="shared" si="199"/>
        <v>0</v>
      </c>
      <c r="JV22" s="140">
        <f t="shared" si="200"/>
        <v>0</v>
      </c>
      <c r="JW22" s="139">
        <f t="shared" si="33"/>
        <v>0</v>
      </c>
      <c r="JX22" s="25"/>
      <c r="JY22" s="92">
        <f t="shared" si="201"/>
        <v>0</v>
      </c>
      <c r="JZ22" s="140">
        <f t="shared" si="202"/>
        <v>0</v>
      </c>
      <c r="KA22" s="25"/>
      <c r="KB22" s="92">
        <f t="shared" si="203"/>
        <v>0</v>
      </c>
      <c r="KC22" s="140">
        <f t="shared" si="204"/>
        <v>0</v>
      </c>
      <c r="KD22" s="25"/>
      <c r="KE22" s="92">
        <f t="shared" si="205"/>
        <v>0</v>
      </c>
      <c r="KF22" s="140">
        <f t="shared" si="206"/>
        <v>0</v>
      </c>
      <c r="KG22" s="139">
        <f t="shared" si="34"/>
        <v>0</v>
      </c>
      <c r="KH22" s="25"/>
      <c r="KI22" s="92">
        <f t="shared" si="207"/>
        <v>0</v>
      </c>
      <c r="KJ22" s="140">
        <f t="shared" si="208"/>
        <v>0</v>
      </c>
      <c r="KK22" s="25"/>
      <c r="KL22" s="92">
        <f t="shared" si="209"/>
        <v>0</v>
      </c>
      <c r="KM22" s="140">
        <f t="shared" si="210"/>
        <v>0</v>
      </c>
      <c r="KN22" s="25"/>
      <c r="KO22" s="92">
        <f t="shared" si="211"/>
        <v>0</v>
      </c>
      <c r="KP22" s="140">
        <f t="shared" si="212"/>
        <v>0</v>
      </c>
      <c r="KQ22" s="139">
        <f t="shared" si="35"/>
        <v>0</v>
      </c>
      <c r="KR22" s="25"/>
      <c r="KS22" s="92">
        <f t="shared" si="213"/>
        <v>0</v>
      </c>
      <c r="KT22" s="140">
        <f t="shared" si="214"/>
        <v>0</v>
      </c>
      <c r="KU22" s="25"/>
      <c r="KV22" s="92">
        <f t="shared" si="215"/>
        <v>0</v>
      </c>
      <c r="KW22" s="140">
        <f t="shared" si="216"/>
        <v>0</v>
      </c>
      <c r="KX22" s="25"/>
      <c r="KY22" s="92">
        <f t="shared" si="217"/>
        <v>0</v>
      </c>
      <c r="KZ22" s="140">
        <f t="shared" si="218"/>
        <v>0</v>
      </c>
      <c r="LA22" s="139">
        <f t="shared" si="36"/>
        <v>0</v>
      </c>
      <c r="LB22" s="25"/>
      <c r="LC22" s="92">
        <f t="shared" si="219"/>
        <v>0</v>
      </c>
      <c r="LD22" s="140">
        <f t="shared" si="220"/>
        <v>0</v>
      </c>
      <c r="LE22" s="25"/>
      <c r="LF22" s="92">
        <f t="shared" si="221"/>
        <v>0</v>
      </c>
      <c r="LG22" s="140">
        <f t="shared" si="222"/>
        <v>0</v>
      </c>
      <c r="LH22" s="25"/>
      <c r="LI22" s="92">
        <f t="shared" si="223"/>
        <v>0</v>
      </c>
      <c r="LJ22" s="140">
        <f t="shared" si="224"/>
        <v>0</v>
      </c>
      <c r="LK22" s="139">
        <f t="shared" si="37"/>
        <v>0</v>
      </c>
      <c r="LL22" s="25"/>
      <c r="LM22" s="92">
        <f t="shared" si="225"/>
        <v>0</v>
      </c>
      <c r="LN22" s="140">
        <f t="shared" si="226"/>
        <v>0</v>
      </c>
      <c r="LO22" s="25"/>
      <c r="LP22" s="92">
        <f t="shared" si="227"/>
        <v>0</v>
      </c>
      <c r="LQ22" s="140">
        <f t="shared" si="228"/>
        <v>0</v>
      </c>
      <c r="LR22" s="25"/>
      <c r="LS22" s="92">
        <f t="shared" si="229"/>
        <v>0</v>
      </c>
      <c r="LT22" s="140">
        <f t="shared" si="230"/>
        <v>0</v>
      </c>
      <c r="LU22" s="139">
        <f t="shared" si="38"/>
        <v>0</v>
      </c>
      <c r="LW22" s="341">
        <f t="shared" si="231"/>
        <v>0</v>
      </c>
      <c r="LX22" s="293">
        <f t="shared" si="39"/>
        <v>0</v>
      </c>
    </row>
    <row r="23" spans="1:336" x14ac:dyDescent="0.25">
      <c r="A23" s="55" t="s">
        <v>272</v>
      </c>
      <c r="B23" s="102">
        <v>55000</v>
      </c>
      <c r="C23" s="102">
        <v>120000</v>
      </c>
      <c r="D23" s="25"/>
      <c r="E23" s="92">
        <f>D23*B23</f>
        <v>0</v>
      </c>
      <c r="F23" s="140">
        <f>D23*C23</f>
        <v>0</v>
      </c>
      <c r="G23" s="25"/>
      <c r="H23" s="92">
        <f>G23*B23</f>
        <v>0</v>
      </c>
      <c r="I23" s="140">
        <f>G23*C23</f>
        <v>0</v>
      </c>
      <c r="J23" s="25"/>
      <c r="K23" s="92">
        <f>J23*B23</f>
        <v>0</v>
      </c>
      <c r="L23" s="140">
        <f>J23*C23</f>
        <v>0</v>
      </c>
      <c r="M23" s="139">
        <f>D23+G23+J23</f>
        <v>0</v>
      </c>
      <c r="N23" s="25"/>
      <c r="O23" s="92">
        <f>N23*B23</f>
        <v>0</v>
      </c>
      <c r="P23" s="140">
        <f>N23*C23</f>
        <v>0</v>
      </c>
      <c r="Q23" s="25"/>
      <c r="R23" s="92">
        <f>Q23*B23</f>
        <v>0</v>
      </c>
      <c r="S23" s="140">
        <f>Q23*C23</f>
        <v>0</v>
      </c>
      <c r="T23" s="25"/>
      <c r="U23" s="92">
        <f>T23*C23</f>
        <v>0</v>
      </c>
      <c r="V23" s="140">
        <f>T23*C23</f>
        <v>0</v>
      </c>
      <c r="W23" s="139">
        <f>N23+Q23+T23</f>
        <v>0</v>
      </c>
      <c r="X23" s="25"/>
      <c r="Y23" s="92">
        <f>X23*B23</f>
        <v>0</v>
      </c>
      <c r="Z23" s="140">
        <f>X23*C23</f>
        <v>0</v>
      </c>
      <c r="AA23" s="25"/>
      <c r="AB23" s="92">
        <f>AA23*B23</f>
        <v>0</v>
      </c>
      <c r="AC23" s="140">
        <f>AA23*C23</f>
        <v>0</v>
      </c>
      <c r="AD23" s="25"/>
      <c r="AE23" s="92">
        <f>AD23*B23</f>
        <v>0</v>
      </c>
      <c r="AF23" s="140">
        <f>AD23*C23</f>
        <v>0</v>
      </c>
      <c r="AG23" s="139">
        <f>X23+AA23+AD23</f>
        <v>0</v>
      </c>
      <c r="AH23" s="25"/>
      <c r="AI23" s="92">
        <f>AH23*B23</f>
        <v>0</v>
      </c>
      <c r="AJ23" s="140">
        <f>AH23*C23</f>
        <v>0</v>
      </c>
      <c r="AK23" s="25"/>
      <c r="AL23" s="92">
        <f>AK23*B23</f>
        <v>0</v>
      </c>
      <c r="AM23" s="140">
        <f>AK23*C23</f>
        <v>0</v>
      </c>
      <c r="AN23" s="25"/>
      <c r="AO23" s="92">
        <f>AN23*B23</f>
        <v>0</v>
      </c>
      <c r="AP23" s="140">
        <f>AN23*C23</f>
        <v>0</v>
      </c>
      <c r="AQ23" s="139">
        <f>AH23+AK23+AN23</f>
        <v>0</v>
      </c>
      <c r="AR23" s="25"/>
      <c r="AS23" s="92">
        <f>AR23*B23</f>
        <v>0</v>
      </c>
      <c r="AT23" s="140">
        <f>AR23*C23</f>
        <v>0</v>
      </c>
      <c r="AU23" s="25"/>
      <c r="AV23" s="92">
        <f>AU23*B23</f>
        <v>0</v>
      </c>
      <c r="AW23" s="140">
        <f>AU23*C23</f>
        <v>0</v>
      </c>
      <c r="AX23" s="25"/>
      <c r="AY23" s="92">
        <f>AX23*B23</f>
        <v>0</v>
      </c>
      <c r="AZ23" s="140">
        <f>AX23*W23</f>
        <v>0</v>
      </c>
      <c r="BA23" s="139">
        <f t="shared" si="10"/>
        <v>0</v>
      </c>
      <c r="BB23" s="25"/>
      <c r="BC23" s="92">
        <f>BB23*AF23</f>
        <v>0</v>
      </c>
      <c r="BD23" s="140">
        <f>BB23*C23</f>
        <v>0</v>
      </c>
      <c r="BE23" s="25"/>
      <c r="BF23" s="92">
        <f>BE23*B23</f>
        <v>0</v>
      </c>
      <c r="BG23" s="140">
        <f>BE23*C23</f>
        <v>0</v>
      </c>
      <c r="BH23" s="25"/>
      <c r="BI23" s="92">
        <f>BH23*B23</f>
        <v>0</v>
      </c>
      <c r="BJ23" s="140">
        <f>BH23*C23</f>
        <v>0</v>
      </c>
      <c r="BK23" s="139">
        <f t="shared" si="11"/>
        <v>0</v>
      </c>
      <c r="BL23" s="25"/>
      <c r="BM23" s="92">
        <f t="shared" si="70"/>
        <v>0</v>
      </c>
      <c r="BN23" s="140">
        <f t="shared" si="71"/>
        <v>0</v>
      </c>
      <c r="BO23" s="25"/>
      <c r="BP23" s="92">
        <f>BO23*B23</f>
        <v>0</v>
      </c>
      <c r="BQ23" s="140">
        <f>BO23*C23</f>
        <v>0</v>
      </c>
      <c r="BR23" s="25"/>
      <c r="BS23" s="92">
        <f>BR23*B23</f>
        <v>0</v>
      </c>
      <c r="BT23" s="140">
        <f>BR23*C23</f>
        <v>0</v>
      </c>
      <c r="BU23" s="139">
        <f t="shared" si="12"/>
        <v>0</v>
      </c>
      <c r="BV23" s="25"/>
      <c r="BW23" s="92">
        <f t="shared" si="76"/>
        <v>0</v>
      </c>
      <c r="BX23" s="140">
        <f t="shared" si="77"/>
        <v>0</v>
      </c>
      <c r="BY23" s="25"/>
      <c r="BZ23" s="92">
        <f t="shared" si="78"/>
        <v>0</v>
      </c>
      <c r="CA23" s="140">
        <f t="shared" si="79"/>
        <v>0</v>
      </c>
      <c r="CB23" s="25"/>
      <c r="CC23" s="92">
        <f t="shared" si="80"/>
        <v>0</v>
      </c>
      <c r="CD23" s="140">
        <f t="shared" si="81"/>
        <v>0</v>
      </c>
      <c r="CE23" s="139">
        <f>BV23+BY23+CB23</f>
        <v>0</v>
      </c>
      <c r="CF23" s="25"/>
      <c r="CG23" s="92">
        <f>CF23*B23</f>
        <v>0</v>
      </c>
      <c r="CH23" s="140">
        <f>CF23*C23</f>
        <v>0</v>
      </c>
      <c r="CI23" s="25"/>
      <c r="CJ23" s="92">
        <f>CI23*B23</f>
        <v>0</v>
      </c>
      <c r="CK23" s="140">
        <f>CI23*C23</f>
        <v>0</v>
      </c>
      <c r="CL23" s="25"/>
      <c r="CM23" s="92">
        <f>CL23*B23</f>
        <v>0</v>
      </c>
      <c r="CN23" s="140">
        <f>CL23*C23</f>
        <v>0</v>
      </c>
      <c r="CO23" s="139">
        <f>CF23+CI23+CL23</f>
        <v>0</v>
      </c>
      <c r="CP23" s="25"/>
      <c r="CQ23" s="92">
        <f>CP23*B23</f>
        <v>0</v>
      </c>
      <c r="CR23" s="140">
        <f>CP23*C23</f>
        <v>0</v>
      </c>
      <c r="CS23" s="25"/>
      <c r="CT23" s="92">
        <f>CS23*B23</f>
        <v>0</v>
      </c>
      <c r="CU23" s="140">
        <f>CS23*C23</f>
        <v>0</v>
      </c>
      <c r="CV23" s="25"/>
      <c r="CW23" s="92">
        <f>CV23*B23</f>
        <v>0</v>
      </c>
      <c r="CX23" s="140">
        <f>CV23*C23</f>
        <v>0</v>
      </c>
      <c r="CY23" s="139">
        <f>CP23+CS23+CV23</f>
        <v>0</v>
      </c>
      <c r="CZ23" s="25"/>
      <c r="DA23" s="92">
        <f>CZ23*B23</f>
        <v>0</v>
      </c>
      <c r="DB23" s="140">
        <f>CZ23*C23</f>
        <v>0</v>
      </c>
      <c r="DC23" s="25"/>
      <c r="DD23" s="92">
        <f>DC23*B23</f>
        <v>0</v>
      </c>
      <c r="DE23" s="140">
        <f>DC23*C23</f>
        <v>0</v>
      </c>
      <c r="DF23" s="25"/>
      <c r="DG23" s="92">
        <f>DF23*B23</f>
        <v>0</v>
      </c>
      <c r="DH23" s="140">
        <f>DF23*C23</f>
        <v>0</v>
      </c>
      <c r="DI23" s="139">
        <f>CZ23+DC23+DF23</f>
        <v>0</v>
      </c>
      <c r="DJ23" s="25"/>
      <c r="DK23" s="92">
        <f t="shared" si="100"/>
        <v>0</v>
      </c>
      <c r="DL23" s="140">
        <f t="shared" si="232"/>
        <v>0</v>
      </c>
      <c r="DM23" s="25"/>
      <c r="DN23" s="92">
        <f>DM23*B23</f>
        <v>0</v>
      </c>
      <c r="DO23" s="140">
        <f>DM23*C23</f>
        <v>0</v>
      </c>
      <c r="DP23" s="25"/>
      <c r="DQ23" s="92">
        <f>DP23*L23</f>
        <v>0</v>
      </c>
      <c r="DR23" s="140">
        <f>DP23*M23</f>
        <v>0</v>
      </c>
      <c r="DS23" s="139">
        <f>DJ23+DM23+DP23</f>
        <v>0</v>
      </c>
      <c r="DT23" s="25"/>
      <c r="DU23" s="92">
        <f>DT23*B23</f>
        <v>0</v>
      </c>
      <c r="DV23" s="140">
        <f>DT23*C23</f>
        <v>0</v>
      </c>
      <c r="DW23" s="25"/>
      <c r="DX23" s="92">
        <f t="shared" si="107"/>
        <v>0</v>
      </c>
      <c r="DY23" s="140">
        <f t="shared" si="108"/>
        <v>0</v>
      </c>
      <c r="DZ23" s="25"/>
      <c r="EA23" s="92">
        <f t="shared" si="109"/>
        <v>0</v>
      </c>
      <c r="EB23" s="140">
        <f t="shared" si="110"/>
        <v>0</v>
      </c>
      <c r="EC23" s="139">
        <f t="shared" si="18"/>
        <v>0</v>
      </c>
      <c r="ED23" s="25"/>
      <c r="EE23" s="92">
        <f>ED23*B23</f>
        <v>0</v>
      </c>
      <c r="EF23" s="140">
        <f>ED23*C23</f>
        <v>0</v>
      </c>
      <c r="EG23" s="25"/>
      <c r="EH23" s="92">
        <f>EG23*B23</f>
        <v>0</v>
      </c>
      <c r="EI23" s="140">
        <f>EG23*C23</f>
        <v>0</v>
      </c>
      <c r="EJ23" s="25"/>
      <c r="EK23" s="92">
        <f>EJ23*AF23</f>
        <v>0</v>
      </c>
      <c r="EL23" s="140">
        <f>EJ23*AG23</f>
        <v>0</v>
      </c>
      <c r="EM23" s="139">
        <f>ED23+EG23+EJ23</f>
        <v>0</v>
      </c>
      <c r="EN23" s="25">
        <f>3</f>
        <v>3</v>
      </c>
      <c r="EO23" s="92">
        <f>EN23*B23</f>
        <v>165000</v>
      </c>
      <c r="EP23" s="140">
        <f>EN23*C23</f>
        <v>360000</v>
      </c>
      <c r="EQ23" s="25"/>
      <c r="ER23" s="92">
        <f>EQ23*B23</f>
        <v>0</v>
      </c>
      <c r="ES23" s="140">
        <f>EQ23*C23</f>
        <v>0</v>
      </c>
      <c r="ET23" s="25"/>
      <c r="EU23" s="92">
        <f>ET23*B23</f>
        <v>0</v>
      </c>
      <c r="EV23" s="140">
        <f>ET23*C23</f>
        <v>0</v>
      </c>
      <c r="EW23" s="139">
        <f t="shared" si="20"/>
        <v>3</v>
      </c>
      <c r="EX23" s="25"/>
      <c r="EY23" s="92">
        <f t="shared" si="123"/>
        <v>0</v>
      </c>
      <c r="EZ23" s="140">
        <f t="shared" si="124"/>
        <v>0</v>
      </c>
      <c r="FA23" s="25">
        <f>100</f>
        <v>100</v>
      </c>
      <c r="FB23" s="92">
        <f t="shared" si="125"/>
        <v>5500000</v>
      </c>
      <c r="FC23" s="140">
        <f t="shared" si="126"/>
        <v>12000000</v>
      </c>
      <c r="FD23" s="25"/>
      <c r="FE23" s="92">
        <f t="shared" si="127"/>
        <v>0</v>
      </c>
      <c r="FF23" s="140">
        <f t="shared" si="128"/>
        <v>0</v>
      </c>
      <c r="FG23" s="139">
        <f t="shared" si="21"/>
        <v>100</v>
      </c>
      <c r="FH23" s="25"/>
      <c r="FI23" s="92">
        <f>FH23*B23</f>
        <v>0</v>
      </c>
      <c r="FJ23" s="140">
        <f>FH23*C23</f>
        <v>0</v>
      </c>
      <c r="FK23" s="25"/>
      <c r="FL23" s="92">
        <f>FK23*B23</f>
        <v>0</v>
      </c>
      <c r="FM23" s="140">
        <f>FK23*C23</f>
        <v>0</v>
      </c>
      <c r="FN23" s="25"/>
      <c r="FO23" s="92">
        <f>FN23*B23</f>
        <v>0</v>
      </c>
      <c r="FP23" s="140">
        <f>FN23*C23</f>
        <v>0</v>
      </c>
      <c r="FQ23" s="139">
        <f t="shared" si="22"/>
        <v>0</v>
      </c>
      <c r="FR23" s="25"/>
      <c r="FS23" s="92">
        <f>FR23*B23</f>
        <v>0</v>
      </c>
      <c r="FT23" s="140">
        <f>FR23*C23</f>
        <v>0</v>
      </c>
      <c r="FU23" s="25">
        <f>1+1</f>
        <v>2</v>
      </c>
      <c r="FV23" s="92">
        <f>FU23*B23</f>
        <v>110000</v>
      </c>
      <c r="FW23" s="140">
        <f>FU23*C23</f>
        <v>240000</v>
      </c>
      <c r="FX23" s="25"/>
      <c r="FY23" s="92">
        <f>FX23*B23</f>
        <v>0</v>
      </c>
      <c r="FZ23" s="140">
        <f>FX23*C23</f>
        <v>0</v>
      </c>
      <c r="GA23" s="139">
        <f t="shared" si="23"/>
        <v>2</v>
      </c>
      <c r="GB23" s="25"/>
      <c r="GC23" s="92">
        <f>GB23*B23</f>
        <v>0</v>
      </c>
      <c r="GD23" s="140">
        <f>GB23*C23</f>
        <v>0</v>
      </c>
      <c r="GE23" s="25">
        <v>50</v>
      </c>
      <c r="GF23" s="92">
        <f>GE23*B23</f>
        <v>2750000</v>
      </c>
      <c r="GG23" s="140">
        <f>GE23*C23</f>
        <v>6000000</v>
      </c>
      <c r="GH23" s="25"/>
      <c r="GI23" s="92">
        <f>GH23*B23</f>
        <v>0</v>
      </c>
      <c r="GJ23" s="140">
        <f>GH23*C23</f>
        <v>0</v>
      </c>
      <c r="GK23" s="139">
        <f t="shared" si="24"/>
        <v>50</v>
      </c>
      <c r="GL23" s="25"/>
      <c r="GM23" s="92">
        <f>GL23*B23</f>
        <v>0</v>
      </c>
      <c r="GN23" s="140">
        <f>GL23*C23</f>
        <v>0</v>
      </c>
      <c r="GO23" s="25"/>
      <c r="GP23" s="92">
        <f>GO23*B23</f>
        <v>0</v>
      </c>
      <c r="GQ23" s="140">
        <f>GO23*C23</f>
        <v>0</v>
      </c>
      <c r="GR23" s="25"/>
      <c r="GS23" s="92">
        <f>GR23*B23</f>
        <v>0</v>
      </c>
      <c r="GT23" s="140">
        <f>GR23*C23</f>
        <v>0</v>
      </c>
      <c r="GU23" s="139">
        <f t="shared" si="25"/>
        <v>0</v>
      </c>
      <c r="GV23" s="25"/>
      <c r="GW23" s="92">
        <f>GV23*B23</f>
        <v>0</v>
      </c>
      <c r="GX23" s="140">
        <f>GV23*C23</f>
        <v>0</v>
      </c>
      <c r="GY23" s="25"/>
      <c r="GZ23" s="92">
        <f>GY23*B23</f>
        <v>0</v>
      </c>
      <c r="HA23" s="140">
        <f>GY23*C23</f>
        <v>0</v>
      </c>
      <c r="HB23" s="25"/>
      <c r="HC23" s="92">
        <f>HB23*B23</f>
        <v>0</v>
      </c>
      <c r="HD23" s="140">
        <f>HB23*C23</f>
        <v>0</v>
      </c>
      <c r="HE23" s="139">
        <f t="shared" si="26"/>
        <v>0</v>
      </c>
      <c r="HF23" s="25"/>
      <c r="HG23" s="92">
        <f>HF23*B23</f>
        <v>0</v>
      </c>
      <c r="HH23" s="140">
        <f>HF23*C23</f>
        <v>0</v>
      </c>
      <c r="HI23" s="25"/>
      <c r="HJ23" s="92">
        <f>HI23*B23</f>
        <v>0</v>
      </c>
      <c r="HK23" s="140">
        <f>HI23*C23</f>
        <v>0</v>
      </c>
      <c r="HL23" s="25"/>
      <c r="HM23" s="92">
        <f>HL23*B23</f>
        <v>0</v>
      </c>
      <c r="HN23" s="140">
        <f>HL23*C23</f>
        <v>0</v>
      </c>
      <c r="HO23" s="139">
        <f t="shared" si="27"/>
        <v>0</v>
      </c>
      <c r="HP23" s="25"/>
      <c r="HQ23" s="92">
        <f>HP23*B23</f>
        <v>0</v>
      </c>
      <c r="HR23" s="140">
        <f>HP23*C23</f>
        <v>0</v>
      </c>
      <c r="HS23" s="25"/>
      <c r="HT23" s="92">
        <f>HS23*B23</f>
        <v>0</v>
      </c>
      <c r="HU23" s="140">
        <f>HS23*C23</f>
        <v>0</v>
      </c>
      <c r="HV23" s="25"/>
      <c r="HW23" s="92">
        <f>HV23*B23</f>
        <v>0</v>
      </c>
      <c r="HX23" s="140">
        <f>HV23*C23</f>
        <v>0</v>
      </c>
      <c r="HY23" s="139">
        <f t="shared" si="28"/>
        <v>0</v>
      </c>
      <c r="HZ23" s="25"/>
      <c r="IA23" s="92">
        <f>HZ23*B23</f>
        <v>0</v>
      </c>
      <c r="IB23" s="140">
        <f>HZ23*C23</f>
        <v>0</v>
      </c>
      <c r="IC23" s="25"/>
      <c r="ID23" s="92">
        <f>IC23*B23</f>
        <v>0</v>
      </c>
      <c r="IE23" s="140">
        <f>IC23*C23</f>
        <v>0</v>
      </c>
      <c r="IF23" s="25"/>
      <c r="IG23" s="92">
        <f>IF23*B23</f>
        <v>0</v>
      </c>
      <c r="IH23" s="140">
        <f>IF23*C23</f>
        <v>0</v>
      </c>
      <c r="II23" s="139">
        <f t="shared" si="29"/>
        <v>0</v>
      </c>
      <c r="IJ23" s="25"/>
      <c r="IK23" s="92">
        <f t="shared" si="177"/>
        <v>0</v>
      </c>
      <c r="IL23" s="140">
        <f>IJ23*C23</f>
        <v>0</v>
      </c>
      <c r="IM23" s="25"/>
      <c r="IN23" s="92">
        <f>IM23*B23</f>
        <v>0</v>
      </c>
      <c r="IO23" s="140">
        <f>IM23*C23</f>
        <v>0</v>
      </c>
      <c r="IP23" s="25"/>
      <c r="IQ23" s="92">
        <f>IP23*B23</f>
        <v>0</v>
      </c>
      <c r="IR23" s="140">
        <f>IP23*C23</f>
        <v>0</v>
      </c>
      <c r="IS23" s="139">
        <f t="shared" si="30"/>
        <v>0</v>
      </c>
      <c r="IT23" s="25"/>
      <c r="IU23" s="92">
        <f t="shared" si="183"/>
        <v>0</v>
      </c>
      <c r="IV23" s="140">
        <f t="shared" si="184"/>
        <v>0</v>
      </c>
      <c r="IW23" s="25"/>
      <c r="IX23" s="92">
        <f t="shared" si="185"/>
        <v>0</v>
      </c>
      <c r="IY23" s="140">
        <f t="shared" si="186"/>
        <v>0</v>
      </c>
      <c r="IZ23" s="25"/>
      <c r="JA23" s="92">
        <f t="shared" si="187"/>
        <v>0</v>
      </c>
      <c r="JB23" s="140">
        <f t="shared" si="188"/>
        <v>0</v>
      </c>
      <c r="JC23" s="139">
        <f>IT23+IW23+IZ23</f>
        <v>0</v>
      </c>
      <c r="JD23" s="25"/>
      <c r="JE23" s="92">
        <f t="shared" si="189"/>
        <v>0</v>
      </c>
      <c r="JF23" s="140">
        <f t="shared" si="190"/>
        <v>0</v>
      </c>
      <c r="JG23" s="25"/>
      <c r="JH23" s="92">
        <f t="shared" si="191"/>
        <v>0</v>
      </c>
      <c r="JI23" s="140">
        <f t="shared" si="192"/>
        <v>0</v>
      </c>
      <c r="JJ23" s="25"/>
      <c r="JK23" s="92">
        <f t="shared" si="193"/>
        <v>0</v>
      </c>
      <c r="JL23" s="140">
        <f t="shared" si="194"/>
        <v>0</v>
      </c>
      <c r="JM23" s="139">
        <f t="shared" si="32"/>
        <v>0</v>
      </c>
      <c r="JN23" s="25">
        <v>1</v>
      </c>
      <c r="JO23" s="92">
        <f t="shared" si="195"/>
        <v>55000</v>
      </c>
      <c r="JP23" s="140">
        <f t="shared" si="196"/>
        <v>120000</v>
      </c>
      <c r="JQ23" s="25"/>
      <c r="JR23" s="92">
        <f t="shared" si="197"/>
        <v>0</v>
      </c>
      <c r="JS23" s="140">
        <f t="shared" si="198"/>
        <v>0</v>
      </c>
      <c r="JT23" s="25"/>
      <c r="JU23" s="92">
        <f t="shared" si="199"/>
        <v>0</v>
      </c>
      <c r="JV23" s="140">
        <f t="shared" si="200"/>
        <v>0</v>
      </c>
      <c r="JW23" s="139">
        <f t="shared" si="33"/>
        <v>1</v>
      </c>
      <c r="JX23" s="25"/>
      <c r="JY23" s="92">
        <f t="shared" si="201"/>
        <v>0</v>
      </c>
      <c r="JZ23" s="140">
        <f t="shared" si="202"/>
        <v>0</v>
      </c>
      <c r="KA23" s="25"/>
      <c r="KB23" s="92">
        <f t="shared" si="203"/>
        <v>0</v>
      </c>
      <c r="KC23" s="140">
        <f t="shared" si="204"/>
        <v>0</v>
      </c>
      <c r="KD23" s="25"/>
      <c r="KE23" s="92">
        <f t="shared" si="205"/>
        <v>0</v>
      </c>
      <c r="KF23" s="140">
        <f t="shared" si="206"/>
        <v>0</v>
      </c>
      <c r="KG23" s="139">
        <f t="shared" si="34"/>
        <v>0</v>
      </c>
      <c r="KH23" s="25">
        <v>1</v>
      </c>
      <c r="KI23" s="92">
        <f t="shared" si="207"/>
        <v>55000</v>
      </c>
      <c r="KJ23" s="140">
        <f t="shared" si="208"/>
        <v>120000</v>
      </c>
      <c r="KK23" s="25"/>
      <c r="KL23" s="92">
        <f t="shared" si="209"/>
        <v>0</v>
      </c>
      <c r="KM23" s="140">
        <f t="shared" si="210"/>
        <v>0</v>
      </c>
      <c r="KN23" s="25"/>
      <c r="KO23" s="92">
        <f t="shared" si="211"/>
        <v>0</v>
      </c>
      <c r="KP23" s="140">
        <f t="shared" si="212"/>
        <v>0</v>
      </c>
      <c r="KQ23" s="139">
        <f t="shared" si="35"/>
        <v>1</v>
      </c>
      <c r="KR23" s="25"/>
      <c r="KS23" s="92">
        <f t="shared" si="213"/>
        <v>0</v>
      </c>
      <c r="KT23" s="140">
        <f t="shared" si="214"/>
        <v>0</v>
      </c>
      <c r="KU23" s="25"/>
      <c r="KV23" s="92">
        <f t="shared" si="215"/>
        <v>0</v>
      </c>
      <c r="KW23" s="140">
        <f t="shared" si="216"/>
        <v>0</v>
      </c>
      <c r="KX23" s="25"/>
      <c r="KY23" s="92">
        <f t="shared" si="217"/>
        <v>0</v>
      </c>
      <c r="KZ23" s="140">
        <f t="shared" si="218"/>
        <v>0</v>
      </c>
      <c r="LA23" s="139">
        <f t="shared" si="36"/>
        <v>0</v>
      </c>
      <c r="LB23" s="25"/>
      <c r="LC23" s="92">
        <f t="shared" si="219"/>
        <v>0</v>
      </c>
      <c r="LD23" s="140">
        <f t="shared" si="220"/>
        <v>0</v>
      </c>
      <c r="LE23" s="25"/>
      <c r="LF23" s="92">
        <f t="shared" si="221"/>
        <v>0</v>
      </c>
      <c r="LG23" s="140">
        <f t="shared" si="222"/>
        <v>0</v>
      </c>
      <c r="LH23" s="25"/>
      <c r="LI23" s="92">
        <f t="shared" si="223"/>
        <v>0</v>
      </c>
      <c r="LJ23" s="140">
        <f t="shared" si="224"/>
        <v>0</v>
      </c>
      <c r="LK23" s="139">
        <f t="shared" si="37"/>
        <v>0</v>
      </c>
      <c r="LL23" s="25"/>
      <c r="LM23" s="92">
        <f t="shared" si="225"/>
        <v>0</v>
      </c>
      <c r="LN23" s="140">
        <f t="shared" si="226"/>
        <v>0</v>
      </c>
      <c r="LO23" s="25"/>
      <c r="LP23" s="92">
        <f t="shared" si="227"/>
        <v>0</v>
      </c>
      <c r="LQ23" s="140">
        <f t="shared" si="228"/>
        <v>0</v>
      </c>
      <c r="LR23" s="25"/>
      <c r="LS23" s="92">
        <f t="shared" si="229"/>
        <v>0</v>
      </c>
      <c r="LT23" s="140">
        <f t="shared" si="230"/>
        <v>0</v>
      </c>
      <c r="LU23" s="139">
        <f t="shared" si="38"/>
        <v>0</v>
      </c>
      <c r="LW23" s="341">
        <f t="shared" si="231"/>
        <v>157</v>
      </c>
      <c r="LX23" s="293">
        <f t="shared" si="39"/>
        <v>18840000</v>
      </c>
    </row>
    <row r="24" spans="1:336" x14ac:dyDescent="0.25">
      <c r="A24" s="55" t="s">
        <v>273</v>
      </c>
      <c r="B24" s="102">
        <v>55000</v>
      </c>
      <c r="C24" s="102">
        <v>120000</v>
      </c>
      <c r="D24" s="25"/>
      <c r="E24" s="92">
        <f>D24*B24</f>
        <v>0</v>
      </c>
      <c r="F24" s="140">
        <f>D24*C24</f>
        <v>0</v>
      </c>
      <c r="G24" s="25"/>
      <c r="H24" s="92">
        <f>G24*B24</f>
        <v>0</v>
      </c>
      <c r="I24" s="140">
        <f>G24*C24</f>
        <v>0</v>
      </c>
      <c r="J24" s="25"/>
      <c r="K24" s="92">
        <f>J24*B24</f>
        <v>0</v>
      </c>
      <c r="L24" s="140">
        <f>J24*C24</f>
        <v>0</v>
      </c>
      <c r="M24" s="139">
        <f>D24+G24+J24</f>
        <v>0</v>
      </c>
      <c r="N24" s="25"/>
      <c r="O24" s="92">
        <f>N24*B24</f>
        <v>0</v>
      </c>
      <c r="P24" s="140">
        <f>N24*C24</f>
        <v>0</v>
      </c>
      <c r="Q24" s="25"/>
      <c r="R24" s="92">
        <f>Q24*B24</f>
        <v>0</v>
      </c>
      <c r="S24" s="140">
        <f>Q24*C24</f>
        <v>0</v>
      </c>
      <c r="T24" s="25"/>
      <c r="U24" s="92">
        <f>T24*C24</f>
        <v>0</v>
      </c>
      <c r="V24" s="140">
        <f>T24*C24</f>
        <v>0</v>
      </c>
      <c r="W24" s="139">
        <f>N24+Q24+T24</f>
        <v>0</v>
      </c>
      <c r="X24" s="25"/>
      <c r="Y24" s="92">
        <f>X24*B24</f>
        <v>0</v>
      </c>
      <c r="Z24" s="140">
        <f>X24*C24</f>
        <v>0</v>
      </c>
      <c r="AA24" s="25"/>
      <c r="AB24" s="92">
        <f>AA24*B24</f>
        <v>0</v>
      </c>
      <c r="AC24" s="140">
        <f>AA24*C24</f>
        <v>0</v>
      </c>
      <c r="AD24" s="25"/>
      <c r="AE24" s="92">
        <f>AD24*B24</f>
        <v>0</v>
      </c>
      <c r="AF24" s="140">
        <f>AD24*C24</f>
        <v>0</v>
      </c>
      <c r="AG24" s="139">
        <f>X24+AA24+AD24</f>
        <v>0</v>
      </c>
      <c r="AH24" s="25"/>
      <c r="AI24" s="92">
        <f>AH24*B24</f>
        <v>0</v>
      </c>
      <c r="AJ24" s="140">
        <f>AH24*C24</f>
        <v>0</v>
      </c>
      <c r="AK24" s="25"/>
      <c r="AL24" s="92">
        <f>AK24*B24</f>
        <v>0</v>
      </c>
      <c r="AM24" s="140">
        <f>AK24*C24</f>
        <v>0</v>
      </c>
      <c r="AN24" s="25"/>
      <c r="AO24" s="92">
        <f>AN24*B24</f>
        <v>0</v>
      </c>
      <c r="AP24" s="140">
        <f>AN24*C24</f>
        <v>0</v>
      </c>
      <c r="AQ24" s="139">
        <f>AH24+AK24+AN24</f>
        <v>0</v>
      </c>
      <c r="AR24" s="25"/>
      <c r="AS24" s="92">
        <f>AR24*B24</f>
        <v>0</v>
      </c>
      <c r="AT24" s="140">
        <f>AR24*C24</f>
        <v>0</v>
      </c>
      <c r="AU24" s="25"/>
      <c r="AV24" s="92">
        <f>AU24*B24</f>
        <v>0</v>
      </c>
      <c r="AW24" s="140">
        <f>AU24*C24</f>
        <v>0</v>
      </c>
      <c r="AX24" s="25"/>
      <c r="AY24" s="92">
        <f>AX24*B24</f>
        <v>0</v>
      </c>
      <c r="AZ24" s="140">
        <f>AX24*W24</f>
        <v>0</v>
      </c>
      <c r="BA24" s="139">
        <f t="shared" si="10"/>
        <v>0</v>
      </c>
      <c r="BB24" s="25"/>
      <c r="BC24" s="92">
        <f>BB24*AF24</f>
        <v>0</v>
      </c>
      <c r="BD24" s="140">
        <f>BB24*C24</f>
        <v>0</v>
      </c>
      <c r="BE24" s="25"/>
      <c r="BF24" s="92">
        <f>BE24*B24</f>
        <v>0</v>
      </c>
      <c r="BG24" s="140">
        <f>BE24*C24</f>
        <v>0</v>
      </c>
      <c r="BH24" s="25"/>
      <c r="BI24" s="92">
        <f>BH24*B24</f>
        <v>0</v>
      </c>
      <c r="BJ24" s="140">
        <f>BH24*C24</f>
        <v>0</v>
      </c>
      <c r="BK24" s="139">
        <f t="shared" si="11"/>
        <v>0</v>
      </c>
      <c r="BL24" s="25"/>
      <c r="BM24" s="92">
        <f t="shared" si="70"/>
        <v>0</v>
      </c>
      <c r="BN24" s="140">
        <f t="shared" si="71"/>
        <v>0</v>
      </c>
      <c r="BO24" s="25"/>
      <c r="BP24" s="92">
        <f>BO24*B24</f>
        <v>0</v>
      </c>
      <c r="BQ24" s="140">
        <f>BO24*C24</f>
        <v>0</v>
      </c>
      <c r="BR24" s="25"/>
      <c r="BS24" s="92">
        <f>BR24*B24</f>
        <v>0</v>
      </c>
      <c r="BT24" s="140">
        <f>BR24*C24</f>
        <v>0</v>
      </c>
      <c r="BU24" s="139">
        <f t="shared" si="12"/>
        <v>0</v>
      </c>
      <c r="BV24" s="25"/>
      <c r="BW24" s="92">
        <f t="shared" si="76"/>
        <v>0</v>
      </c>
      <c r="BX24" s="140">
        <f t="shared" si="77"/>
        <v>0</v>
      </c>
      <c r="BY24" s="25"/>
      <c r="BZ24" s="92">
        <f t="shared" si="78"/>
        <v>0</v>
      </c>
      <c r="CA24" s="140">
        <f t="shared" si="79"/>
        <v>0</v>
      </c>
      <c r="CB24" s="25"/>
      <c r="CC24" s="92">
        <f t="shared" si="80"/>
        <v>0</v>
      </c>
      <c r="CD24" s="140">
        <f t="shared" si="81"/>
        <v>0</v>
      </c>
      <c r="CE24" s="139">
        <f>BV24+BY24+CB24</f>
        <v>0</v>
      </c>
      <c r="CF24" s="25"/>
      <c r="CG24" s="92">
        <f>CF24*B24</f>
        <v>0</v>
      </c>
      <c r="CH24" s="140">
        <f>CF24*C24</f>
        <v>0</v>
      </c>
      <c r="CI24" s="25"/>
      <c r="CJ24" s="92">
        <f>CI24*B24</f>
        <v>0</v>
      </c>
      <c r="CK24" s="140">
        <f>CI24*C24</f>
        <v>0</v>
      </c>
      <c r="CL24" s="25"/>
      <c r="CM24" s="92">
        <f>CL24*B24</f>
        <v>0</v>
      </c>
      <c r="CN24" s="140">
        <f>CL24*C24</f>
        <v>0</v>
      </c>
      <c r="CO24" s="139">
        <f>CF24+CI24+CL24</f>
        <v>0</v>
      </c>
      <c r="CP24" s="25"/>
      <c r="CQ24" s="92">
        <f>CP24*B24</f>
        <v>0</v>
      </c>
      <c r="CR24" s="140">
        <f>CP24*C24</f>
        <v>0</v>
      </c>
      <c r="CS24" s="25"/>
      <c r="CT24" s="92">
        <f>CS24*B24</f>
        <v>0</v>
      </c>
      <c r="CU24" s="140">
        <f>CS24*C24</f>
        <v>0</v>
      </c>
      <c r="CV24" s="25"/>
      <c r="CW24" s="92">
        <f>CV24*B24</f>
        <v>0</v>
      </c>
      <c r="CX24" s="140">
        <f>CV24*C24</f>
        <v>0</v>
      </c>
      <c r="CY24" s="139">
        <f>CP24+CS24+CV24</f>
        <v>0</v>
      </c>
      <c r="CZ24" s="25"/>
      <c r="DA24" s="92">
        <f>CZ24*B24</f>
        <v>0</v>
      </c>
      <c r="DB24" s="140">
        <f>CZ24*C24</f>
        <v>0</v>
      </c>
      <c r="DC24" s="25"/>
      <c r="DD24" s="92">
        <f>DC24*B24</f>
        <v>0</v>
      </c>
      <c r="DE24" s="140">
        <f>DC24*C24</f>
        <v>0</v>
      </c>
      <c r="DF24" s="25"/>
      <c r="DG24" s="92">
        <f>DF24*B24</f>
        <v>0</v>
      </c>
      <c r="DH24" s="140">
        <f>DF24*C24</f>
        <v>0</v>
      </c>
      <c r="DI24" s="139">
        <f>CZ24+DC24+DF24</f>
        <v>0</v>
      </c>
      <c r="DJ24" s="25"/>
      <c r="DK24" s="92">
        <f t="shared" si="100"/>
        <v>0</v>
      </c>
      <c r="DL24" s="140">
        <f t="shared" si="232"/>
        <v>0</v>
      </c>
      <c r="DM24" s="25"/>
      <c r="DN24" s="92">
        <f>DM24*B24</f>
        <v>0</v>
      </c>
      <c r="DO24" s="140">
        <f>DM24*C24</f>
        <v>0</v>
      </c>
      <c r="DP24" s="25"/>
      <c r="DQ24" s="92">
        <f>DP24*L24</f>
        <v>0</v>
      </c>
      <c r="DR24" s="140">
        <f>DP24*M24</f>
        <v>0</v>
      </c>
      <c r="DS24" s="139">
        <f>DJ24+DM24+DP24</f>
        <v>0</v>
      </c>
      <c r="DT24" s="25"/>
      <c r="DU24" s="92">
        <f>DT24*B24</f>
        <v>0</v>
      </c>
      <c r="DV24" s="140">
        <f>DT24*C24</f>
        <v>0</v>
      </c>
      <c r="DW24" s="25"/>
      <c r="DX24" s="92">
        <f t="shared" si="107"/>
        <v>0</v>
      </c>
      <c r="DY24" s="140">
        <f t="shared" si="108"/>
        <v>0</v>
      </c>
      <c r="DZ24" s="25"/>
      <c r="EA24" s="92">
        <f t="shared" si="109"/>
        <v>0</v>
      </c>
      <c r="EB24" s="140">
        <f t="shared" si="110"/>
        <v>0</v>
      </c>
      <c r="EC24" s="139">
        <f t="shared" si="18"/>
        <v>0</v>
      </c>
      <c r="ED24" s="25"/>
      <c r="EE24" s="92">
        <f>ED24*B24</f>
        <v>0</v>
      </c>
      <c r="EF24" s="140">
        <f>ED24*C24</f>
        <v>0</v>
      </c>
      <c r="EG24" s="25"/>
      <c r="EH24" s="92">
        <f>EG24*B24</f>
        <v>0</v>
      </c>
      <c r="EI24" s="140">
        <f>EG24*C24</f>
        <v>0</v>
      </c>
      <c r="EJ24" s="25"/>
      <c r="EK24" s="92">
        <f>EJ24*AF24</f>
        <v>0</v>
      </c>
      <c r="EL24" s="140">
        <f>EJ24*AG24</f>
        <v>0</v>
      </c>
      <c r="EM24" s="139">
        <f>ED24+EG24+EJ24</f>
        <v>0</v>
      </c>
      <c r="EN24" s="25"/>
      <c r="EO24" s="92">
        <f>EN24*B24</f>
        <v>0</v>
      </c>
      <c r="EP24" s="140">
        <f>EN24*C24</f>
        <v>0</v>
      </c>
      <c r="EQ24" s="25"/>
      <c r="ER24" s="92">
        <f>EQ24*B24</f>
        <v>0</v>
      </c>
      <c r="ES24" s="140">
        <f>EQ24*C24</f>
        <v>0</v>
      </c>
      <c r="ET24" s="25"/>
      <c r="EU24" s="92">
        <f>ET24*B24</f>
        <v>0</v>
      </c>
      <c r="EV24" s="140">
        <f>ET24*C24</f>
        <v>0</v>
      </c>
      <c r="EW24" s="139">
        <f t="shared" si="20"/>
        <v>0</v>
      </c>
      <c r="EX24" s="25"/>
      <c r="EY24" s="92">
        <f t="shared" si="123"/>
        <v>0</v>
      </c>
      <c r="EZ24" s="140">
        <f t="shared" si="124"/>
        <v>0</v>
      </c>
      <c r="FA24" s="25">
        <f>100+20</f>
        <v>120</v>
      </c>
      <c r="FB24" s="92">
        <f t="shared" si="125"/>
        <v>6600000</v>
      </c>
      <c r="FC24" s="140">
        <f t="shared" si="126"/>
        <v>14400000</v>
      </c>
      <c r="FD24" s="25"/>
      <c r="FE24" s="92">
        <f t="shared" si="127"/>
        <v>0</v>
      </c>
      <c r="FF24" s="140">
        <f t="shared" si="128"/>
        <v>0</v>
      </c>
      <c r="FG24" s="139">
        <f t="shared" si="21"/>
        <v>120</v>
      </c>
      <c r="FH24" s="25"/>
      <c r="FI24" s="92">
        <f>FH24*B24</f>
        <v>0</v>
      </c>
      <c r="FJ24" s="140">
        <f>FH24*C24</f>
        <v>0</v>
      </c>
      <c r="FK24" s="25"/>
      <c r="FL24" s="92">
        <f>FK24*B24</f>
        <v>0</v>
      </c>
      <c r="FM24" s="140">
        <f>FK24*C24</f>
        <v>0</v>
      </c>
      <c r="FN24" s="25"/>
      <c r="FO24" s="92">
        <f>FN24*B24</f>
        <v>0</v>
      </c>
      <c r="FP24" s="140">
        <f>FN24*C24</f>
        <v>0</v>
      </c>
      <c r="FQ24" s="139">
        <f t="shared" si="22"/>
        <v>0</v>
      </c>
      <c r="FR24" s="25"/>
      <c r="FS24" s="92">
        <f>FR24*B24</f>
        <v>0</v>
      </c>
      <c r="FT24" s="140">
        <f>FR24*C24</f>
        <v>0</v>
      </c>
      <c r="FU24" s="25">
        <f>1+1</f>
        <v>2</v>
      </c>
      <c r="FV24" s="92">
        <f>FU24*B24</f>
        <v>110000</v>
      </c>
      <c r="FW24" s="140">
        <f>FU24*C24</f>
        <v>240000</v>
      </c>
      <c r="FX24" s="25"/>
      <c r="FY24" s="92">
        <f>FX24*B24</f>
        <v>0</v>
      </c>
      <c r="FZ24" s="140">
        <f>FX24*C24</f>
        <v>0</v>
      </c>
      <c r="GA24" s="139">
        <f t="shared" si="23"/>
        <v>2</v>
      </c>
      <c r="GB24" s="25"/>
      <c r="GC24" s="92">
        <f>GB24*B24</f>
        <v>0</v>
      </c>
      <c r="GD24" s="140">
        <f>GB24*C24</f>
        <v>0</v>
      </c>
      <c r="GE24" s="25">
        <v>50</v>
      </c>
      <c r="GF24" s="92">
        <f>GE24*B24</f>
        <v>2750000</v>
      </c>
      <c r="GG24" s="140">
        <f>GE24*C24</f>
        <v>6000000</v>
      </c>
      <c r="GH24" s="25"/>
      <c r="GI24" s="92">
        <f>GH24*B24</f>
        <v>0</v>
      </c>
      <c r="GJ24" s="140">
        <f>GH24*C24</f>
        <v>0</v>
      </c>
      <c r="GK24" s="139">
        <f t="shared" si="24"/>
        <v>50</v>
      </c>
      <c r="GL24" s="25"/>
      <c r="GM24" s="92">
        <f>GL24*B24</f>
        <v>0</v>
      </c>
      <c r="GN24" s="140">
        <f>GL24*C24</f>
        <v>0</v>
      </c>
      <c r="GO24" s="25"/>
      <c r="GP24" s="92">
        <f>GO24*B24</f>
        <v>0</v>
      </c>
      <c r="GQ24" s="140">
        <f>GO24*C24</f>
        <v>0</v>
      </c>
      <c r="GR24" s="25"/>
      <c r="GS24" s="92">
        <f>GR24*B24</f>
        <v>0</v>
      </c>
      <c r="GT24" s="140">
        <f>GR24*C24</f>
        <v>0</v>
      </c>
      <c r="GU24" s="139">
        <f t="shared" si="25"/>
        <v>0</v>
      </c>
      <c r="GV24" s="25"/>
      <c r="GW24" s="92">
        <f>GV24*B24</f>
        <v>0</v>
      </c>
      <c r="GX24" s="140">
        <f>GV24*C24</f>
        <v>0</v>
      </c>
      <c r="GY24" s="25"/>
      <c r="GZ24" s="92">
        <f>GY24*B24</f>
        <v>0</v>
      </c>
      <c r="HA24" s="140">
        <f>GY24*C24</f>
        <v>0</v>
      </c>
      <c r="HB24" s="25"/>
      <c r="HC24" s="92">
        <f>HB24*B24</f>
        <v>0</v>
      </c>
      <c r="HD24" s="140">
        <f>HB24*C24</f>
        <v>0</v>
      </c>
      <c r="HE24" s="139">
        <f t="shared" si="26"/>
        <v>0</v>
      </c>
      <c r="HF24" s="25"/>
      <c r="HG24" s="92">
        <f>HF24*B24</f>
        <v>0</v>
      </c>
      <c r="HH24" s="140">
        <f>HF24*C24</f>
        <v>0</v>
      </c>
      <c r="HI24" s="25"/>
      <c r="HJ24" s="92">
        <f>HI24*B24</f>
        <v>0</v>
      </c>
      <c r="HK24" s="140">
        <f>HI24*C24</f>
        <v>0</v>
      </c>
      <c r="HL24" s="25"/>
      <c r="HM24" s="92">
        <f>HL24*B24</f>
        <v>0</v>
      </c>
      <c r="HN24" s="140">
        <f>HL24*C24</f>
        <v>0</v>
      </c>
      <c r="HO24" s="139">
        <f t="shared" si="27"/>
        <v>0</v>
      </c>
      <c r="HP24" s="25"/>
      <c r="HQ24" s="92">
        <f>HP24*B24</f>
        <v>0</v>
      </c>
      <c r="HR24" s="140">
        <f>HP24*C24</f>
        <v>0</v>
      </c>
      <c r="HS24" s="25"/>
      <c r="HT24" s="92">
        <f>HS24*B24</f>
        <v>0</v>
      </c>
      <c r="HU24" s="140">
        <f>HS24*C24</f>
        <v>0</v>
      </c>
      <c r="HV24" s="25"/>
      <c r="HW24" s="92">
        <f>HV24*B24</f>
        <v>0</v>
      </c>
      <c r="HX24" s="140">
        <f>HV24*C24</f>
        <v>0</v>
      </c>
      <c r="HY24" s="139">
        <f t="shared" si="28"/>
        <v>0</v>
      </c>
      <c r="HZ24" s="25"/>
      <c r="IA24" s="92">
        <f>HZ24*B24</f>
        <v>0</v>
      </c>
      <c r="IB24" s="140">
        <f>HZ24*C24</f>
        <v>0</v>
      </c>
      <c r="IC24" s="25"/>
      <c r="ID24" s="92">
        <f>IC24*B24</f>
        <v>0</v>
      </c>
      <c r="IE24" s="140">
        <f>IC24*C24</f>
        <v>0</v>
      </c>
      <c r="IF24" s="25"/>
      <c r="IG24" s="92">
        <f>IF24*B24</f>
        <v>0</v>
      </c>
      <c r="IH24" s="140">
        <f>IF24*C24</f>
        <v>0</v>
      </c>
      <c r="II24" s="139">
        <f t="shared" si="29"/>
        <v>0</v>
      </c>
      <c r="IJ24" s="25"/>
      <c r="IK24" s="92">
        <f t="shared" si="177"/>
        <v>0</v>
      </c>
      <c r="IL24" s="140">
        <f>IJ24*C24</f>
        <v>0</v>
      </c>
      <c r="IM24" s="25"/>
      <c r="IN24" s="92">
        <f>IM24*B24</f>
        <v>0</v>
      </c>
      <c r="IO24" s="140">
        <f>IM24*C24</f>
        <v>0</v>
      </c>
      <c r="IP24" s="25"/>
      <c r="IQ24" s="92">
        <f>IP24*B24</f>
        <v>0</v>
      </c>
      <c r="IR24" s="140">
        <f>IP24*C24</f>
        <v>0</v>
      </c>
      <c r="IS24" s="139">
        <f t="shared" si="30"/>
        <v>0</v>
      </c>
      <c r="IT24" s="25"/>
      <c r="IU24" s="92">
        <f t="shared" si="183"/>
        <v>0</v>
      </c>
      <c r="IV24" s="140">
        <f t="shared" si="184"/>
        <v>0</v>
      </c>
      <c r="IW24" s="25"/>
      <c r="IX24" s="92">
        <f t="shared" si="185"/>
        <v>0</v>
      </c>
      <c r="IY24" s="140">
        <f t="shared" si="186"/>
        <v>0</v>
      </c>
      <c r="IZ24" s="25"/>
      <c r="JA24" s="92">
        <f t="shared" si="187"/>
        <v>0</v>
      </c>
      <c r="JB24" s="140">
        <f t="shared" si="188"/>
        <v>0</v>
      </c>
      <c r="JC24" s="139">
        <f>IT24+IW24+IZ24</f>
        <v>0</v>
      </c>
      <c r="JD24" s="25"/>
      <c r="JE24" s="92">
        <f t="shared" si="189"/>
        <v>0</v>
      </c>
      <c r="JF24" s="140">
        <f t="shared" si="190"/>
        <v>0</v>
      </c>
      <c r="JG24" s="25"/>
      <c r="JH24" s="92">
        <f t="shared" si="191"/>
        <v>0</v>
      </c>
      <c r="JI24" s="140">
        <f t="shared" si="192"/>
        <v>0</v>
      </c>
      <c r="JJ24" s="25"/>
      <c r="JK24" s="92">
        <f t="shared" si="193"/>
        <v>0</v>
      </c>
      <c r="JL24" s="140">
        <f t="shared" si="194"/>
        <v>0</v>
      </c>
      <c r="JM24" s="139">
        <f t="shared" si="32"/>
        <v>0</v>
      </c>
      <c r="JN24" s="25">
        <v>1</v>
      </c>
      <c r="JO24" s="92">
        <f t="shared" si="195"/>
        <v>55000</v>
      </c>
      <c r="JP24" s="140">
        <f t="shared" si="196"/>
        <v>120000</v>
      </c>
      <c r="JQ24" s="25"/>
      <c r="JR24" s="92">
        <f t="shared" si="197"/>
        <v>0</v>
      </c>
      <c r="JS24" s="140">
        <f t="shared" si="198"/>
        <v>0</v>
      </c>
      <c r="JT24" s="25"/>
      <c r="JU24" s="92">
        <f t="shared" si="199"/>
        <v>0</v>
      </c>
      <c r="JV24" s="140">
        <f t="shared" si="200"/>
        <v>0</v>
      </c>
      <c r="JW24" s="139">
        <f t="shared" si="33"/>
        <v>1</v>
      </c>
      <c r="JX24" s="25"/>
      <c r="JY24" s="92">
        <f t="shared" si="201"/>
        <v>0</v>
      </c>
      <c r="JZ24" s="140">
        <f t="shared" si="202"/>
        <v>0</v>
      </c>
      <c r="KA24" s="25"/>
      <c r="KB24" s="92">
        <f t="shared" si="203"/>
        <v>0</v>
      </c>
      <c r="KC24" s="140">
        <f t="shared" si="204"/>
        <v>0</v>
      </c>
      <c r="KD24" s="25"/>
      <c r="KE24" s="92">
        <f t="shared" si="205"/>
        <v>0</v>
      </c>
      <c r="KF24" s="140">
        <f t="shared" si="206"/>
        <v>0</v>
      </c>
      <c r="KG24" s="139">
        <f t="shared" si="34"/>
        <v>0</v>
      </c>
      <c r="KH24" s="25">
        <v>1</v>
      </c>
      <c r="KI24" s="92">
        <f t="shared" si="207"/>
        <v>55000</v>
      </c>
      <c r="KJ24" s="140">
        <f t="shared" si="208"/>
        <v>120000</v>
      </c>
      <c r="KK24" s="25"/>
      <c r="KL24" s="92">
        <f t="shared" si="209"/>
        <v>0</v>
      </c>
      <c r="KM24" s="140">
        <f t="shared" si="210"/>
        <v>0</v>
      </c>
      <c r="KN24" s="25"/>
      <c r="KO24" s="92">
        <f t="shared" si="211"/>
        <v>0</v>
      </c>
      <c r="KP24" s="140">
        <f t="shared" si="212"/>
        <v>0</v>
      </c>
      <c r="KQ24" s="139">
        <f t="shared" si="35"/>
        <v>1</v>
      </c>
      <c r="KR24" s="25"/>
      <c r="KS24" s="92">
        <f t="shared" si="213"/>
        <v>0</v>
      </c>
      <c r="KT24" s="140">
        <f t="shared" si="214"/>
        <v>0</v>
      </c>
      <c r="KU24" s="25"/>
      <c r="KV24" s="92">
        <f t="shared" si="215"/>
        <v>0</v>
      </c>
      <c r="KW24" s="140">
        <f t="shared" si="216"/>
        <v>0</v>
      </c>
      <c r="KX24" s="25"/>
      <c r="KY24" s="92">
        <f t="shared" si="217"/>
        <v>0</v>
      </c>
      <c r="KZ24" s="140">
        <f t="shared" si="218"/>
        <v>0</v>
      </c>
      <c r="LA24" s="139">
        <f t="shared" si="36"/>
        <v>0</v>
      </c>
      <c r="LB24" s="25"/>
      <c r="LC24" s="92">
        <f t="shared" si="219"/>
        <v>0</v>
      </c>
      <c r="LD24" s="140">
        <f t="shared" si="220"/>
        <v>0</v>
      </c>
      <c r="LE24" s="25"/>
      <c r="LF24" s="92">
        <f t="shared" si="221"/>
        <v>0</v>
      </c>
      <c r="LG24" s="140">
        <f t="shared" si="222"/>
        <v>0</v>
      </c>
      <c r="LH24" s="25"/>
      <c r="LI24" s="92">
        <f t="shared" si="223"/>
        <v>0</v>
      </c>
      <c r="LJ24" s="140">
        <f t="shared" si="224"/>
        <v>0</v>
      </c>
      <c r="LK24" s="139">
        <f t="shared" si="37"/>
        <v>0</v>
      </c>
      <c r="LL24" s="25"/>
      <c r="LM24" s="92">
        <f t="shared" si="225"/>
        <v>0</v>
      </c>
      <c r="LN24" s="140">
        <f t="shared" si="226"/>
        <v>0</v>
      </c>
      <c r="LO24" s="25"/>
      <c r="LP24" s="92">
        <f t="shared" si="227"/>
        <v>0</v>
      </c>
      <c r="LQ24" s="140">
        <f t="shared" si="228"/>
        <v>0</v>
      </c>
      <c r="LR24" s="25"/>
      <c r="LS24" s="92">
        <f t="shared" si="229"/>
        <v>0</v>
      </c>
      <c r="LT24" s="140">
        <f t="shared" si="230"/>
        <v>0</v>
      </c>
      <c r="LU24" s="139">
        <f t="shared" si="38"/>
        <v>0</v>
      </c>
      <c r="LW24" s="341">
        <f t="shared" si="231"/>
        <v>174</v>
      </c>
      <c r="LX24" s="293">
        <f t="shared" si="39"/>
        <v>20880000</v>
      </c>
    </row>
    <row r="25" spans="1:336" x14ac:dyDescent="0.25">
      <c r="A25" s="25" t="s">
        <v>108</v>
      </c>
      <c r="B25" s="102">
        <v>40000</v>
      </c>
      <c r="C25" s="102">
        <v>60000</v>
      </c>
      <c r="D25" s="25"/>
      <c r="E25" s="92">
        <f t="shared" si="40"/>
        <v>0</v>
      </c>
      <c r="F25" s="140">
        <f t="shared" si="41"/>
        <v>0</v>
      </c>
      <c r="G25" s="25"/>
      <c r="H25" s="92">
        <f t="shared" si="42"/>
        <v>0</v>
      </c>
      <c r="I25" s="140">
        <f t="shared" si="43"/>
        <v>0</v>
      </c>
      <c r="J25" s="25"/>
      <c r="K25" s="92">
        <f t="shared" si="44"/>
        <v>0</v>
      </c>
      <c r="L25" s="140">
        <f t="shared" si="45"/>
        <v>0</v>
      </c>
      <c r="M25" s="139">
        <f t="shared" si="0"/>
        <v>0</v>
      </c>
      <c r="N25" s="25"/>
      <c r="O25" s="92">
        <f t="shared" si="1"/>
        <v>0</v>
      </c>
      <c r="P25" s="140">
        <f t="shared" si="2"/>
        <v>0</v>
      </c>
      <c r="Q25" s="25"/>
      <c r="R25" s="92">
        <f t="shared" si="3"/>
        <v>0</v>
      </c>
      <c r="S25" s="140">
        <f t="shared" si="4"/>
        <v>0</v>
      </c>
      <c r="T25" s="25"/>
      <c r="U25" s="92">
        <f t="shared" si="5"/>
        <v>0</v>
      </c>
      <c r="V25" s="140">
        <f t="shared" si="6"/>
        <v>0</v>
      </c>
      <c r="W25" s="139">
        <f t="shared" si="7"/>
        <v>0</v>
      </c>
      <c r="X25" s="25"/>
      <c r="Y25" s="92">
        <f t="shared" si="46"/>
        <v>0</v>
      </c>
      <c r="Z25" s="140">
        <f t="shared" si="47"/>
        <v>0</v>
      </c>
      <c r="AA25" s="25"/>
      <c r="AB25" s="92">
        <f t="shared" si="48"/>
        <v>0</v>
      </c>
      <c r="AC25" s="140">
        <f t="shared" si="49"/>
        <v>0</v>
      </c>
      <c r="AD25" s="25"/>
      <c r="AE25" s="92">
        <f t="shared" si="50"/>
        <v>0</v>
      </c>
      <c r="AF25" s="140">
        <f t="shared" si="51"/>
        <v>0</v>
      </c>
      <c r="AG25" s="139">
        <f t="shared" si="8"/>
        <v>0</v>
      </c>
      <c r="AH25" s="25"/>
      <c r="AI25" s="92">
        <f t="shared" si="52"/>
        <v>0</v>
      </c>
      <c r="AJ25" s="140">
        <f t="shared" si="53"/>
        <v>0</v>
      </c>
      <c r="AK25" s="25"/>
      <c r="AL25" s="92">
        <f t="shared" si="54"/>
        <v>0</v>
      </c>
      <c r="AM25" s="140">
        <f t="shared" si="55"/>
        <v>0</v>
      </c>
      <c r="AN25" s="25"/>
      <c r="AO25" s="92">
        <f t="shared" si="56"/>
        <v>0</v>
      </c>
      <c r="AP25" s="140">
        <f t="shared" si="57"/>
        <v>0</v>
      </c>
      <c r="AQ25" s="139">
        <f t="shared" si="9"/>
        <v>0</v>
      </c>
      <c r="AR25" s="25"/>
      <c r="AS25" s="92">
        <f t="shared" si="58"/>
        <v>0</v>
      </c>
      <c r="AT25" s="140">
        <f t="shared" si="59"/>
        <v>0</v>
      </c>
      <c r="AU25" s="25"/>
      <c r="AV25" s="92">
        <f t="shared" si="60"/>
        <v>0</v>
      </c>
      <c r="AW25" s="140">
        <f t="shared" si="61"/>
        <v>0</v>
      </c>
      <c r="AX25" s="25"/>
      <c r="AY25" s="92">
        <f t="shared" si="62"/>
        <v>0</v>
      </c>
      <c r="AZ25" s="140">
        <f t="shared" si="63"/>
        <v>0</v>
      </c>
      <c r="BA25" s="139">
        <f t="shared" si="10"/>
        <v>0</v>
      </c>
      <c r="BB25" s="25"/>
      <c r="BC25" s="92">
        <f t="shared" si="64"/>
        <v>0</v>
      </c>
      <c r="BD25" s="140">
        <f t="shared" si="65"/>
        <v>0</v>
      </c>
      <c r="BE25" s="25"/>
      <c r="BF25" s="92">
        <f t="shared" si="66"/>
        <v>0</v>
      </c>
      <c r="BG25" s="140">
        <f t="shared" si="67"/>
        <v>0</v>
      </c>
      <c r="BH25" s="25"/>
      <c r="BI25" s="92">
        <f t="shared" si="68"/>
        <v>0</v>
      </c>
      <c r="BJ25" s="140">
        <f t="shared" si="69"/>
        <v>0</v>
      </c>
      <c r="BK25" s="139">
        <f t="shared" si="11"/>
        <v>0</v>
      </c>
      <c r="BL25" s="25"/>
      <c r="BM25" s="92">
        <f t="shared" si="70"/>
        <v>0</v>
      </c>
      <c r="BN25" s="140">
        <f t="shared" si="71"/>
        <v>0</v>
      </c>
      <c r="BO25" s="25"/>
      <c r="BP25" s="92">
        <f t="shared" si="72"/>
        <v>0</v>
      </c>
      <c r="BQ25" s="140">
        <f t="shared" si="73"/>
        <v>0</v>
      </c>
      <c r="BR25" s="25"/>
      <c r="BS25" s="92">
        <f t="shared" si="74"/>
        <v>0</v>
      </c>
      <c r="BT25" s="140">
        <f t="shared" si="75"/>
        <v>0</v>
      </c>
      <c r="BU25" s="139">
        <f t="shared" si="12"/>
        <v>0</v>
      </c>
      <c r="BV25" s="25"/>
      <c r="BW25" s="92">
        <f t="shared" si="76"/>
        <v>0</v>
      </c>
      <c r="BX25" s="140">
        <f t="shared" si="77"/>
        <v>0</v>
      </c>
      <c r="BY25" s="25"/>
      <c r="BZ25" s="92">
        <f t="shared" si="78"/>
        <v>0</v>
      </c>
      <c r="CA25" s="140">
        <f t="shared" si="79"/>
        <v>0</v>
      </c>
      <c r="CB25" s="25"/>
      <c r="CC25" s="92">
        <f t="shared" si="80"/>
        <v>0</v>
      </c>
      <c r="CD25" s="140">
        <f t="shared" si="81"/>
        <v>0</v>
      </c>
      <c r="CE25" s="139">
        <f t="shared" si="13"/>
        <v>0</v>
      </c>
      <c r="CF25" s="25"/>
      <c r="CG25" s="92">
        <f t="shared" si="82"/>
        <v>0</v>
      </c>
      <c r="CH25" s="140">
        <f t="shared" si="83"/>
        <v>0</v>
      </c>
      <c r="CI25" s="25"/>
      <c r="CJ25" s="92">
        <f t="shared" si="84"/>
        <v>0</v>
      </c>
      <c r="CK25" s="140">
        <f t="shared" si="85"/>
        <v>0</v>
      </c>
      <c r="CL25" s="25"/>
      <c r="CM25" s="92">
        <f t="shared" si="86"/>
        <v>0</v>
      </c>
      <c r="CN25" s="140">
        <f t="shared" si="87"/>
        <v>0</v>
      </c>
      <c r="CO25" s="139">
        <f t="shared" si="14"/>
        <v>0</v>
      </c>
      <c r="CP25" s="25"/>
      <c r="CQ25" s="92">
        <f t="shared" si="88"/>
        <v>0</v>
      </c>
      <c r="CR25" s="140">
        <f t="shared" si="89"/>
        <v>0</v>
      </c>
      <c r="CS25" s="25"/>
      <c r="CT25" s="92">
        <f t="shared" si="90"/>
        <v>0</v>
      </c>
      <c r="CU25" s="140">
        <f t="shared" si="91"/>
        <v>0</v>
      </c>
      <c r="CV25" s="25"/>
      <c r="CW25" s="92">
        <f t="shared" si="92"/>
        <v>0</v>
      </c>
      <c r="CX25" s="140">
        <f t="shared" si="93"/>
        <v>0</v>
      </c>
      <c r="CY25" s="139">
        <f t="shared" si="15"/>
        <v>0</v>
      </c>
      <c r="CZ25" s="25"/>
      <c r="DA25" s="92">
        <f t="shared" si="94"/>
        <v>0</v>
      </c>
      <c r="DB25" s="140">
        <f t="shared" si="95"/>
        <v>0</v>
      </c>
      <c r="DC25" s="25"/>
      <c r="DD25" s="92">
        <f t="shared" si="96"/>
        <v>0</v>
      </c>
      <c r="DE25" s="140">
        <f t="shared" si="97"/>
        <v>0</v>
      </c>
      <c r="DF25" s="25"/>
      <c r="DG25" s="92">
        <f t="shared" si="98"/>
        <v>0</v>
      </c>
      <c r="DH25" s="140">
        <f t="shared" si="99"/>
        <v>0</v>
      </c>
      <c r="DI25" s="139">
        <f t="shared" si="16"/>
        <v>0</v>
      </c>
      <c r="DJ25" s="25"/>
      <c r="DK25" s="92">
        <f t="shared" si="100"/>
        <v>0</v>
      </c>
      <c r="DL25" s="140">
        <f t="shared" si="232"/>
        <v>0</v>
      </c>
      <c r="DM25" s="25"/>
      <c r="DN25" s="92">
        <f t="shared" si="101"/>
        <v>0</v>
      </c>
      <c r="DO25" s="140">
        <f t="shared" si="102"/>
        <v>0</v>
      </c>
      <c r="DP25" s="25"/>
      <c r="DQ25" s="92">
        <f t="shared" si="103"/>
        <v>0</v>
      </c>
      <c r="DR25" s="140">
        <f t="shared" si="104"/>
        <v>0</v>
      </c>
      <c r="DS25" s="139">
        <f t="shared" si="17"/>
        <v>0</v>
      </c>
      <c r="DT25" s="25"/>
      <c r="DU25" s="92">
        <f t="shared" si="105"/>
        <v>0</v>
      </c>
      <c r="DV25" s="140">
        <f t="shared" si="106"/>
        <v>0</v>
      </c>
      <c r="DW25" s="25"/>
      <c r="DX25" s="92">
        <f t="shared" si="107"/>
        <v>0</v>
      </c>
      <c r="DY25" s="140">
        <f t="shared" si="108"/>
        <v>0</v>
      </c>
      <c r="DZ25" s="25"/>
      <c r="EA25" s="92">
        <f t="shared" si="109"/>
        <v>0</v>
      </c>
      <c r="EB25" s="140">
        <f t="shared" si="110"/>
        <v>0</v>
      </c>
      <c r="EC25" s="139">
        <f t="shared" si="18"/>
        <v>0</v>
      </c>
      <c r="ED25" s="25"/>
      <c r="EE25" s="92">
        <f t="shared" si="111"/>
        <v>0</v>
      </c>
      <c r="EF25" s="140">
        <f t="shared" si="112"/>
        <v>0</v>
      </c>
      <c r="EG25" s="25"/>
      <c r="EH25" s="92">
        <f t="shared" si="113"/>
        <v>0</v>
      </c>
      <c r="EI25" s="140">
        <f t="shared" si="114"/>
        <v>0</v>
      </c>
      <c r="EJ25" s="25"/>
      <c r="EK25" s="92">
        <f t="shared" si="115"/>
        <v>0</v>
      </c>
      <c r="EL25" s="140">
        <f t="shared" si="116"/>
        <v>0</v>
      </c>
      <c r="EM25" s="139">
        <f t="shared" si="19"/>
        <v>0</v>
      </c>
      <c r="EN25" s="25"/>
      <c r="EO25" s="92">
        <f t="shared" si="117"/>
        <v>0</v>
      </c>
      <c r="EP25" s="140">
        <f t="shared" si="118"/>
        <v>0</v>
      </c>
      <c r="EQ25" s="25"/>
      <c r="ER25" s="92">
        <f t="shared" si="119"/>
        <v>0</v>
      </c>
      <c r="ES25" s="140">
        <f t="shared" si="120"/>
        <v>0</v>
      </c>
      <c r="ET25" s="25"/>
      <c r="EU25" s="92">
        <f t="shared" si="121"/>
        <v>0</v>
      </c>
      <c r="EV25" s="140">
        <f t="shared" si="122"/>
        <v>0</v>
      </c>
      <c r="EW25" s="139">
        <f t="shared" si="20"/>
        <v>0</v>
      </c>
      <c r="EX25" s="25"/>
      <c r="EY25" s="92">
        <f t="shared" si="123"/>
        <v>0</v>
      </c>
      <c r="EZ25" s="140">
        <f t="shared" si="124"/>
        <v>0</v>
      </c>
      <c r="FA25" s="25"/>
      <c r="FB25" s="92">
        <f t="shared" si="125"/>
        <v>0</v>
      </c>
      <c r="FC25" s="140">
        <f t="shared" si="126"/>
        <v>0</v>
      </c>
      <c r="FD25" s="25"/>
      <c r="FE25" s="92">
        <f t="shared" si="127"/>
        <v>0</v>
      </c>
      <c r="FF25" s="140">
        <f t="shared" si="128"/>
        <v>0</v>
      </c>
      <c r="FG25" s="139">
        <f t="shared" si="21"/>
        <v>0</v>
      </c>
      <c r="FH25" s="25"/>
      <c r="FI25" s="92">
        <f t="shared" si="129"/>
        <v>0</v>
      </c>
      <c r="FJ25" s="140">
        <f t="shared" si="130"/>
        <v>0</v>
      </c>
      <c r="FK25" s="25"/>
      <c r="FL25" s="92">
        <f t="shared" si="131"/>
        <v>0</v>
      </c>
      <c r="FM25" s="140">
        <f t="shared" si="132"/>
        <v>0</v>
      </c>
      <c r="FN25" s="25"/>
      <c r="FO25" s="92">
        <f t="shared" si="133"/>
        <v>0</v>
      </c>
      <c r="FP25" s="140">
        <f t="shared" si="134"/>
        <v>0</v>
      </c>
      <c r="FQ25" s="139">
        <f t="shared" si="22"/>
        <v>0</v>
      </c>
      <c r="FR25" s="25"/>
      <c r="FS25" s="92">
        <f t="shared" si="135"/>
        <v>0</v>
      </c>
      <c r="FT25" s="140">
        <f t="shared" si="136"/>
        <v>0</v>
      </c>
      <c r="FU25" s="25"/>
      <c r="FV25" s="92">
        <f t="shared" si="137"/>
        <v>0</v>
      </c>
      <c r="FW25" s="140">
        <f t="shared" si="138"/>
        <v>0</v>
      </c>
      <c r="FX25" s="25"/>
      <c r="FY25" s="92">
        <f t="shared" si="139"/>
        <v>0</v>
      </c>
      <c r="FZ25" s="140">
        <f t="shared" si="140"/>
        <v>0</v>
      </c>
      <c r="GA25" s="139">
        <f t="shared" si="23"/>
        <v>0</v>
      </c>
      <c r="GB25" s="25"/>
      <c r="GC25" s="92">
        <f t="shared" si="141"/>
        <v>0</v>
      </c>
      <c r="GD25" s="140">
        <f t="shared" si="142"/>
        <v>0</v>
      </c>
      <c r="GE25" s="25"/>
      <c r="GF25" s="92">
        <f t="shared" si="143"/>
        <v>0</v>
      </c>
      <c r="GG25" s="140">
        <f t="shared" si="144"/>
        <v>0</v>
      </c>
      <c r="GH25" s="25"/>
      <c r="GI25" s="92">
        <f t="shared" si="145"/>
        <v>0</v>
      </c>
      <c r="GJ25" s="140">
        <f t="shared" si="146"/>
        <v>0</v>
      </c>
      <c r="GK25" s="139">
        <f t="shared" si="24"/>
        <v>0</v>
      </c>
      <c r="GL25" s="25"/>
      <c r="GM25" s="92">
        <f t="shared" si="147"/>
        <v>0</v>
      </c>
      <c r="GN25" s="140">
        <f t="shared" si="148"/>
        <v>0</v>
      </c>
      <c r="GO25" s="25"/>
      <c r="GP25" s="92">
        <f t="shared" si="149"/>
        <v>0</v>
      </c>
      <c r="GQ25" s="140">
        <f t="shared" si="150"/>
        <v>0</v>
      </c>
      <c r="GR25" s="25"/>
      <c r="GS25" s="92">
        <f t="shared" si="151"/>
        <v>0</v>
      </c>
      <c r="GT25" s="140">
        <f t="shared" si="152"/>
        <v>0</v>
      </c>
      <c r="GU25" s="139">
        <f t="shared" si="25"/>
        <v>0</v>
      </c>
      <c r="GV25" s="25"/>
      <c r="GW25" s="92">
        <f t="shared" si="153"/>
        <v>0</v>
      </c>
      <c r="GX25" s="140">
        <f t="shared" si="154"/>
        <v>0</v>
      </c>
      <c r="GY25" s="25"/>
      <c r="GZ25" s="92">
        <f t="shared" si="155"/>
        <v>0</v>
      </c>
      <c r="HA25" s="140">
        <f t="shared" si="156"/>
        <v>0</v>
      </c>
      <c r="HB25" s="25"/>
      <c r="HC25" s="92">
        <f t="shared" si="157"/>
        <v>0</v>
      </c>
      <c r="HD25" s="140">
        <f t="shared" si="158"/>
        <v>0</v>
      </c>
      <c r="HE25" s="139">
        <f t="shared" si="26"/>
        <v>0</v>
      </c>
      <c r="HF25" s="25"/>
      <c r="HG25" s="92">
        <f t="shared" si="159"/>
        <v>0</v>
      </c>
      <c r="HH25" s="140">
        <f t="shared" si="160"/>
        <v>0</v>
      </c>
      <c r="HI25" s="25"/>
      <c r="HJ25" s="92">
        <f t="shared" si="161"/>
        <v>0</v>
      </c>
      <c r="HK25" s="140">
        <f t="shared" si="162"/>
        <v>0</v>
      </c>
      <c r="HL25" s="25"/>
      <c r="HM25" s="92">
        <f t="shared" si="163"/>
        <v>0</v>
      </c>
      <c r="HN25" s="140">
        <f t="shared" si="164"/>
        <v>0</v>
      </c>
      <c r="HO25" s="139">
        <f t="shared" si="27"/>
        <v>0</v>
      </c>
      <c r="HP25" s="25"/>
      <c r="HQ25" s="92">
        <f t="shared" si="165"/>
        <v>0</v>
      </c>
      <c r="HR25" s="140">
        <f t="shared" si="166"/>
        <v>0</v>
      </c>
      <c r="HS25" s="25"/>
      <c r="HT25" s="92">
        <f t="shared" si="167"/>
        <v>0</v>
      </c>
      <c r="HU25" s="140">
        <f t="shared" si="168"/>
        <v>0</v>
      </c>
      <c r="HV25" s="25"/>
      <c r="HW25" s="92">
        <f t="shared" si="169"/>
        <v>0</v>
      </c>
      <c r="HX25" s="140">
        <f t="shared" si="170"/>
        <v>0</v>
      </c>
      <c r="HY25" s="139">
        <f t="shared" si="28"/>
        <v>0</v>
      </c>
      <c r="HZ25" s="25"/>
      <c r="IA25" s="92">
        <f t="shared" si="171"/>
        <v>0</v>
      </c>
      <c r="IB25" s="140">
        <f t="shared" si="172"/>
        <v>0</v>
      </c>
      <c r="IC25" s="25"/>
      <c r="ID25" s="92">
        <f t="shared" si="173"/>
        <v>0</v>
      </c>
      <c r="IE25" s="140">
        <f t="shared" si="174"/>
        <v>0</v>
      </c>
      <c r="IF25" s="25"/>
      <c r="IG25" s="92">
        <f t="shared" si="175"/>
        <v>0</v>
      </c>
      <c r="IH25" s="140">
        <f t="shared" si="176"/>
        <v>0</v>
      </c>
      <c r="II25" s="139">
        <f t="shared" si="29"/>
        <v>0</v>
      </c>
      <c r="IJ25" s="25"/>
      <c r="IK25" s="92">
        <f t="shared" si="177"/>
        <v>0</v>
      </c>
      <c r="IL25" s="140">
        <f t="shared" si="178"/>
        <v>0</v>
      </c>
      <c r="IM25" s="25"/>
      <c r="IN25" s="92">
        <f t="shared" si="179"/>
        <v>0</v>
      </c>
      <c r="IO25" s="140">
        <f t="shared" si="180"/>
        <v>0</v>
      </c>
      <c r="IP25" s="25"/>
      <c r="IQ25" s="92">
        <f t="shared" si="181"/>
        <v>0</v>
      </c>
      <c r="IR25" s="140">
        <f t="shared" si="182"/>
        <v>0</v>
      </c>
      <c r="IS25" s="139">
        <f t="shared" si="30"/>
        <v>0</v>
      </c>
      <c r="IT25" s="25"/>
      <c r="IU25" s="92">
        <f t="shared" si="183"/>
        <v>0</v>
      </c>
      <c r="IV25" s="140">
        <f t="shared" si="184"/>
        <v>0</v>
      </c>
      <c r="IW25" s="25"/>
      <c r="IX25" s="92">
        <f t="shared" si="185"/>
        <v>0</v>
      </c>
      <c r="IY25" s="140">
        <f t="shared" si="186"/>
        <v>0</v>
      </c>
      <c r="IZ25" s="25"/>
      <c r="JA25" s="92">
        <f t="shared" si="187"/>
        <v>0</v>
      </c>
      <c r="JB25" s="140">
        <f t="shared" si="188"/>
        <v>0</v>
      </c>
      <c r="JC25" s="139">
        <f t="shared" si="31"/>
        <v>0</v>
      </c>
      <c r="JD25" s="25"/>
      <c r="JE25" s="92">
        <f t="shared" si="189"/>
        <v>0</v>
      </c>
      <c r="JF25" s="140">
        <f t="shared" si="190"/>
        <v>0</v>
      </c>
      <c r="JG25" s="25"/>
      <c r="JH25" s="92">
        <f t="shared" si="191"/>
        <v>0</v>
      </c>
      <c r="JI25" s="140">
        <f t="shared" si="192"/>
        <v>0</v>
      </c>
      <c r="JJ25" s="25"/>
      <c r="JK25" s="92">
        <f t="shared" si="193"/>
        <v>0</v>
      </c>
      <c r="JL25" s="140">
        <f t="shared" si="194"/>
        <v>0</v>
      </c>
      <c r="JM25" s="139">
        <f t="shared" si="32"/>
        <v>0</v>
      </c>
      <c r="JN25" s="25"/>
      <c r="JO25" s="92">
        <f t="shared" si="195"/>
        <v>0</v>
      </c>
      <c r="JP25" s="140">
        <f t="shared" si="196"/>
        <v>0</v>
      </c>
      <c r="JQ25" s="25"/>
      <c r="JR25" s="92">
        <f t="shared" si="197"/>
        <v>0</v>
      </c>
      <c r="JS25" s="140">
        <f t="shared" si="198"/>
        <v>0</v>
      </c>
      <c r="JT25" s="25"/>
      <c r="JU25" s="92">
        <f t="shared" si="199"/>
        <v>0</v>
      </c>
      <c r="JV25" s="140">
        <f t="shared" si="200"/>
        <v>0</v>
      </c>
      <c r="JW25" s="139">
        <f t="shared" si="33"/>
        <v>0</v>
      </c>
      <c r="JX25" s="25"/>
      <c r="JY25" s="92">
        <f t="shared" si="201"/>
        <v>0</v>
      </c>
      <c r="JZ25" s="140">
        <f t="shared" si="202"/>
        <v>0</v>
      </c>
      <c r="KA25" s="25"/>
      <c r="KB25" s="92">
        <f t="shared" si="203"/>
        <v>0</v>
      </c>
      <c r="KC25" s="140">
        <f t="shared" si="204"/>
        <v>0</v>
      </c>
      <c r="KD25" s="25"/>
      <c r="KE25" s="92">
        <f t="shared" si="205"/>
        <v>0</v>
      </c>
      <c r="KF25" s="140">
        <f t="shared" si="206"/>
        <v>0</v>
      </c>
      <c r="KG25" s="139">
        <f t="shared" si="34"/>
        <v>0</v>
      </c>
      <c r="KH25" s="25"/>
      <c r="KI25" s="92">
        <f t="shared" si="207"/>
        <v>0</v>
      </c>
      <c r="KJ25" s="140">
        <f t="shared" si="208"/>
        <v>0</v>
      </c>
      <c r="KK25" s="25"/>
      <c r="KL25" s="92">
        <f t="shared" si="209"/>
        <v>0</v>
      </c>
      <c r="KM25" s="140">
        <f t="shared" si="210"/>
        <v>0</v>
      </c>
      <c r="KN25" s="25"/>
      <c r="KO25" s="92">
        <f t="shared" si="211"/>
        <v>0</v>
      </c>
      <c r="KP25" s="140">
        <f t="shared" si="212"/>
        <v>0</v>
      </c>
      <c r="KQ25" s="139">
        <f t="shared" si="35"/>
        <v>0</v>
      </c>
      <c r="KR25" s="25"/>
      <c r="KS25" s="92">
        <f t="shared" si="213"/>
        <v>0</v>
      </c>
      <c r="KT25" s="140">
        <f t="shared" si="214"/>
        <v>0</v>
      </c>
      <c r="KU25" s="25"/>
      <c r="KV25" s="92">
        <f t="shared" si="215"/>
        <v>0</v>
      </c>
      <c r="KW25" s="140">
        <f t="shared" si="216"/>
        <v>0</v>
      </c>
      <c r="KX25" s="25"/>
      <c r="KY25" s="92">
        <f t="shared" si="217"/>
        <v>0</v>
      </c>
      <c r="KZ25" s="140">
        <f t="shared" si="218"/>
        <v>0</v>
      </c>
      <c r="LA25" s="139">
        <f t="shared" si="36"/>
        <v>0</v>
      </c>
      <c r="LB25" s="25"/>
      <c r="LC25" s="92">
        <f t="shared" si="219"/>
        <v>0</v>
      </c>
      <c r="LD25" s="140">
        <f t="shared" si="220"/>
        <v>0</v>
      </c>
      <c r="LE25" s="25"/>
      <c r="LF25" s="92">
        <f t="shared" si="221"/>
        <v>0</v>
      </c>
      <c r="LG25" s="140">
        <f t="shared" si="222"/>
        <v>0</v>
      </c>
      <c r="LH25" s="25"/>
      <c r="LI25" s="92">
        <f t="shared" si="223"/>
        <v>0</v>
      </c>
      <c r="LJ25" s="140">
        <f t="shared" si="224"/>
        <v>0</v>
      </c>
      <c r="LK25" s="139">
        <f t="shared" si="37"/>
        <v>0</v>
      </c>
      <c r="LL25" s="25"/>
      <c r="LM25" s="92">
        <f t="shared" si="225"/>
        <v>0</v>
      </c>
      <c r="LN25" s="140">
        <f t="shared" si="226"/>
        <v>0</v>
      </c>
      <c r="LO25" s="25"/>
      <c r="LP25" s="92">
        <f t="shared" si="227"/>
        <v>0</v>
      </c>
      <c r="LQ25" s="140">
        <f t="shared" si="228"/>
        <v>0</v>
      </c>
      <c r="LR25" s="25"/>
      <c r="LS25" s="92">
        <f t="shared" si="229"/>
        <v>0</v>
      </c>
      <c r="LT25" s="140">
        <f t="shared" si="230"/>
        <v>0</v>
      </c>
      <c r="LU25" s="139">
        <f t="shared" si="38"/>
        <v>0</v>
      </c>
      <c r="LW25" s="341">
        <f t="shared" si="231"/>
        <v>0</v>
      </c>
      <c r="LX25" s="293">
        <f t="shared" si="39"/>
        <v>0</v>
      </c>
    </row>
    <row r="26" spans="1:336" x14ac:dyDescent="0.25">
      <c r="A26" s="25" t="s">
        <v>15</v>
      </c>
      <c r="B26" s="102">
        <v>72000</v>
      </c>
      <c r="D26" s="25"/>
      <c r="E26" s="92">
        <f t="shared" si="40"/>
        <v>0</v>
      </c>
      <c r="F26" s="140">
        <f t="shared" si="41"/>
        <v>0</v>
      </c>
      <c r="G26" s="25"/>
      <c r="H26" s="92">
        <f t="shared" si="42"/>
        <v>0</v>
      </c>
      <c r="I26" s="140">
        <f t="shared" si="43"/>
        <v>0</v>
      </c>
      <c r="J26" s="25"/>
      <c r="K26" s="92">
        <f t="shared" si="44"/>
        <v>0</v>
      </c>
      <c r="L26" s="140">
        <f t="shared" si="45"/>
        <v>0</v>
      </c>
      <c r="M26" s="139">
        <f t="shared" si="0"/>
        <v>0</v>
      </c>
      <c r="N26" s="25"/>
      <c r="O26" s="92">
        <f t="shared" si="1"/>
        <v>0</v>
      </c>
      <c r="P26" s="140">
        <f t="shared" si="2"/>
        <v>0</v>
      </c>
      <c r="Q26" s="25"/>
      <c r="R26" s="92">
        <f t="shared" si="3"/>
        <v>0</v>
      </c>
      <c r="S26" s="140">
        <f t="shared" si="4"/>
        <v>0</v>
      </c>
      <c r="T26" s="25"/>
      <c r="U26" s="92">
        <f t="shared" si="5"/>
        <v>0</v>
      </c>
      <c r="V26" s="140">
        <f t="shared" si="6"/>
        <v>0</v>
      </c>
      <c r="W26" s="139">
        <f t="shared" si="7"/>
        <v>0</v>
      </c>
      <c r="X26" s="25"/>
      <c r="Y26" s="92">
        <f t="shared" si="46"/>
        <v>0</v>
      </c>
      <c r="Z26" s="140">
        <f t="shared" si="47"/>
        <v>0</v>
      </c>
      <c r="AA26" s="25"/>
      <c r="AB26" s="92">
        <f t="shared" si="48"/>
        <v>0</v>
      </c>
      <c r="AC26" s="140">
        <f t="shared" si="49"/>
        <v>0</v>
      </c>
      <c r="AD26" s="25"/>
      <c r="AE26" s="92">
        <f t="shared" si="50"/>
        <v>0</v>
      </c>
      <c r="AF26" s="140">
        <f t="shared" si="51"/>
        <v>0</v>
      </c>
      <c r="AG26" s="139">
        <f t="shared" si="8"/>
        <v>0</v>
      </c>
      <c r="AH26" s="25"/>
      <c r="AI26" s="92">
        <f t="shared" si="52"/>
        <v>0</v>
      </c>
      <c r="AJ26" s="140">
        <f t="shared" si="53"/>
        <v>0</v>
      </c>
      <c r="AK26" s="25"/>
      <c r="AL26" s="92">
        <f t="shared" si="54"/>
        <v>0</v>
      </c>
      <c r="AM26" s="140">
        <f t="shared" si="55"/>
        <v>0</v>
      </c>
      <c r="AN26" s="25"/>
      <c r="AO26" s="92">
        <f t="shared" si="56"/>
        <v>0</v>
      </c>
      <c r="AP26" s="140">
        <f t="shared" si="57"/>
        <v>0</v>
      </c>
      <c r="AQ26" s="139">
        <f t="shared" si="9"/>
        <v>0</v>
      </c>
      <c r="AR26" s="25"/>
      <c r="AS26" s="92">
        <f t="shared" si="58"/>
        <v>0</v>
      </c>
      <c r="AT26" s="140">
        <f t="shared" si="59"/>
        <v>0</v>
      </c>
      <c r="AU26" s="25"/>
      <c r="AV26" s="92">
        <f t="shared" si="60"/>
        <v>0</v>
      </c>
      <c r="AW26" s="140">
        <f t="shared" si="61"/>
        <v>0</v>
      </c>
      <c r="AX26" s="25"/>
      <c r="AY26" s="92">
        <f t="shared" si="62"/>
        <v>0</v>
      </c>
      <c r="AZ26" s="140">
        <f t="shared" si="63"/>
        <v>0</v>
      </c>
      <c r="BA26" s="139">
        <f t="shared" si="10"/>
        <v>0</v>
      </c>
      <c r="BB26" s="25"/>
      <c r="BC26" s="92">
        <f t="shared" si="64"/>
        <v>0</v>
      </c>
      <c r="BD26" s="140">
        <f t="shared" si="65"/>
        <v>0</v>
      </c>
      <c r="BE26" s="25"/>
      <c r="BF26" s="92">
        <f t="shared" si="66"/>
        <v>0</v>
      </c>
      <c r="BG26" s="140">
        <f t="shared" si="67"/>
        <v>0</v>
      </c>
      <c r="BH26" s="25"/>
      <c r="BI26" s="92">
        <f t="shared" si="68"/>
        <v>0</v>
      </c>
      <c r="BJ26" s="140">
        <f t="shared" si="69"/>
        <v>0</v>
      </c>
      <c r="BK26" s="139">
        <f t="shared" si="11"/>
        <v>0</v>
      </c>
      <c r="BL26" s="25"/>
      <c r="BM26" s="92">
        <f t="shared" si="70"/>
        <v>0</v>
      </c>
      <c r="BN26" s="140">
        <f t="shared" si="71"/>
        <v>0</v>
      </c>
      <c r="BO26" s="25"/>
      <c r="BP26" s="92">
        <f t="shared" si="72"/>
        <v>0</v>
      </c>
      <c r="BQ26" s="140">
        <f t="shared" si="73"/>
        <v>0</v>
      </c>
      <c r="BR26" s="25"/>
      <c r="BS26" s="92">
        <f t="shared" si="74"/>
        <v>0</v>
      </c>
      <c r="BT26" s="140">
        <f t="shared" si="75"/>
        <v>0</v>
      </c>
      <c r="BU26" s="139">
        <f t="shared" si="12"/>
        <v>0</v>
      </c>
      <c r="BV26" s="25"/>
      <c r="BW26" s="92">
        <f t="shared" si="76"/>
        <v>0</v>
      </c>
      <c r="BX26" s="140">
        <f t="shared" si="77"/>
        <v>0</v>
      </c>
      <c r="BY26" s="25"/>
      <c r="BZ26" s="92">
        <f t="shared" si="78"/>
        <v>0</v>
      </c>
      <c r="CA26" s="140">
        <f t="shared" si="79"/>
        <v>0</v>
      </c>
      <c r="CB26" s="25"/>
      <c r="CC26" s="92">
        <f t="shared" si="80"/>
        <v>0</v>
      </c>
      <c r="CD26" s="140">
        <f t="shared" si="81"/>
        <v>0</v>
      </c>
      <c r="CE26" s="139">
        <f t="shared" si="13"/>
        <v>0</v>
      </c>
      <c r="CF26" s="25"/>
      <c r="CG26" s="92">
        <f t="shared" si="82"/>
        <v>0</v>
      </c>
      <c r="CH26" s="140">
        <f t="shared" si="83"/>
        <v>0</v>
      </c>
      <c r="CI26" s="25"/>
      <c r="CJ26" s="92">
        <f t="shared" si="84"/>
        <v>0</v>
      </c>
      <c r="CK26" s="140">
        <f t="shared" si="85"/>
        <v>0</v>
      </c>
      <c r="CL26" s="25"/>
      <c r="CM26" s="92">
        <f t="shared" si="86"/>
        <v>0</v>
      </c>
      <c r="CN26" s="140">
        <f t="shared" si="87"/>
        <v>0</v>
      </c>
      <c r="CO26" s="139">
        <f t="shared" si="14"/>
        <v>0</v>
      </c>
      <c r="CP26" s="25"/>
      <c r="CQ26" s="92">
        <f t="shared" si="88"/>
        <v>0</v>
      </c>
      <c r="CR26" s="140">
        <f t="shared" si="89"/>
        <v>0</v>
      </c>
      <c r="CS26" s="25"/>
      <c r="CT26" s="92">
        <f t="shared" si="90"/>
        <v>0</v>
      </c>
      <c r="CU26" s="140">
        <f t="shared" si="91"/>
        <v>0</v>
      </c>
      <c r="CV26" s="25"/>
      <c r="CW26" s="92">
        <f t="shared" si="92"/>
        <v>0</v>
      </c>
      <c r="CX26" s="140">
        <f t="shared" si="93"/>
        <v>0</v>
      </c>
      <c r="CY26" s="139">
        <f t="shared" si="15"/>
        <v>0</v>
      </c>
      <c r="CZ26" s="25"/>
      <c r="DA26" s="92">
        <f t="shared" si="94"/>
        <v>0</v>
      </c>
      <c r="DB26" s="140">
        <f t="shared" si="95"/>
        <v>0</v>
      </c>
      <c r="DC26" s="25"/>
      <c r="DD26" s="92">
        <f t="shared" si="96"/>
        <v>0</v>
      </c>
      <c r="DE26" s="140">
        <f t="shared" si="97"/>
        <v>0</v>
      </c>
      <c r="DF26" s="25"/>
      <c r="DG26" s="92">
        <f t="shared" si="98"/>
        <v>0</v>
      </c>
      <c r="DH26" s="140">
        <f t="shared" si="99"/>
        <v>0</v>
      </c>
      <c r="DI26" s="139">
        <f t="shared" si="16"/>
        <v>0</v>
      </c>
      <c r="DJ26" s="25"/>
      <c r="DK26" s="92">
        <f t="shared" si="100"/>
        <v>0</v>
      </c>
      <c r="DL26" s="140">
        <f t="shared" si="232"/>
        <v>0</v>
      </c>
      <c r="DM26" s="25"/>
      <c r="DN26" s="92">
        <f t="shared" si="101"/>
        <v>0</v>
      </c>
      <c r="DO26" s="140">
        <f t="shared" si="102"/>
        <v>0</v>
      </c>
      <c r="DP26" s="25"/>
      <c r="DQ26" s="92">
        <f t="shared" si="103"/>
        <v>0</v>
      </c>
      <c r="DR26" s="140">
        <f t="shared" si="104"/>
        <v>0</v>
      </c>
      <c r="DS26" s="139">
        <f t="shared" si="17"/>
        <v>0</v>
      </c>
      <c r="DT26" s="25"/>
      <c r="DU26" s="92">
        <f t="shared" si="105"/>
        <v>0</v>
      </c>
      <c r="DV26" s="140">
        <f t="shared" si="106"/>
        <v>0</v>
      </c>
      <c r="DW26" s="25"/>
      <c r="DX26" s="92">
        <f t="shared" si="107"/>
        <v>0</v>
      </c>
      <c r="DY26" s="140">
        <f t="shared" si="108"/>
        <v>0</v>
      </c>
      <c r="DZ26" s="25"/>
      <c r="EA26" s="92">
        <f t="shared" si="109"/>
        <v>0</v>
      </c>
      <c r="EB26" s="140">
        <f t="shared" si="110"/>
        <v>0</v>
      </c>
      <c r="EC26" s="139">
        <f t="shared" si="18"/>
        <v>0</v>
      </c>
      <c r="ED26" s="25"/>
      <c r="EE26" s="92">
        <f t="shared" si="111"/>
        <v>0</v>
      </c>
      <c r="EF26" s="140">
        <f t="shared" si="112"/>
        <v>0</v>
      </c>
      <c r="EG26" s="25"/>
      <c r="EH26" s="92">
        <f t="shared" si="113"/>
        <v>0</v>
      </c>
      <c r="EI26" s="140">
        <f t="shared" si="114"/>
        <v>0</v>
      </c>
      <c r="EJ26" s="25"/>
      <c r="EK26" s="92">
        <f t="shared" si="115"/>
        <v>0</v>
      </c>
      <c r="EL26" s="140">
        <f t="shared" si="116"/>
        <v>0</v>
      </c>
      <c r="EM26" s="139">
        <f t="shared" si="19"/>
        <v>0</v>
      </c>
      <c r="EN26" s="25"/>
      <c r="EO26" s="92">
        <f t="shared" si="117"/>
        <v>0</v>
      </c>
      <c r="EP26" s="140">
        <f t="shared" si="118"/>
        <v>0</v>
      </c>
      <c r="EQ26" s="25"/>
      <c r="ER26" s="92">
        <f t="shared" si="119"/>
        <v>0</v>
      </c>
      <c r="ES26" s="140">
        <f t="shared" si="120"/>
        <v>0</v>
      </c>
      <c r="ET26" s="25"/>
      <c r="EU26" s="92">
        <f t="shared" si="121"/>
        <v>0</v>
      </c>
      <c r="EV26" s="140">
        <f t="shared" si="122"/>
        <v>0</v>
      </c>
      <c r="EW26" s="139">
        <f t="shared" si="20"/>
        <v>0</v>
      </c>
      <c r="EX26" s="25"/>
      <c r="EY26" s="92">
        <f t="shared" si="123"/>
        <v>0</v>
      </c>
      <c r="EZ26" s="140">
        <f t="shared" si="124"/>
        <v>0</v>
      </c>
      <c r="FA26" s="25"/>
      <c r="FB26" s="92">
        <f t="shared" si="125"/>
        <v>0</v>
      </c>
      <c r="FC26" s="140">
        <f t="shared" si="126"/>
        <v>0</v>
      </c>
      <c r="FD26" s="25"/>
      <c r="FE26" s="92">
        <f t="shared" si="127"/>
        <v>0</v>
      </c>
      <c r="FF26" s="140">
        <f t="shared" si="128"/>
        <v>0</v>
      </c>
      <c r="FG26" s="139">
        <f t="shared" si="21"/>
        <v>0</v>
      </c>
      <c r="FH26" s="25"/>
      <c r="FI26" s="92">
        <f t="shared" si="129"/>
        <v>0</v>
      </c>
      <c r="FJ26" s="140">
        <f t="shared" si="130"/>
        <v>0</v>
      </c>
      <c r="FK26" s="25"/>
      <c r="FL26" s="92">
        <f t="shared" si="131"/>
        <v>0</v>
      </c>
      <c r="FM26" s="140">
        <f t="shared" si="132"/>
        <v>0</v>
      </c>
      <c r="FN26" s="25"/>
      <c r="FO26" s="92">
        <f t="shared" si="133"/>
        <v>0</v>
      </c>
      <c r="FP26" s="140">
        <f t="shared" si="134"/>
        <v>0</v>
      </c>
      <c r="FQ26" s="139">
        <f t="shared" si="22"/>
        <v>0</v>
      </c>
      <c r="FR26" s="25"/>
      <c r="FS26" s="92">
        <f t="shared" si="135"/>
        <v>0</v>
      </c>
      <c r="FT26" s="140">
        <f t="shared" si="136"/>
        <v>0</v>
      </c>
      <c r="FU26" s="25"/>
      <c r="FV26" s="92">
        <f t="shared" si="137"/>
        <v>0</v>
      </c>
      <c r="FW26" s="140">
        <f t="shared" si="138"/>
        <v>0</v>
      </c>
      <c r="FX26" s="25"/>
      <c r="FY26" s="92">
        <f t="shared" si="139"/>
        <v>0</v>
      </c>
      <c r="FZ26" s="140">
        <f t="shared" si="140"/>
        <v>0</v>
      </c>
      <c r="GA26" s="139">
        <f t="shared" si="23"/>
        <v>0</v>
      </c>
      <c r="GB26" s="25"/>
      <c r="GC26" s="92">
        <f t="shared" si="141"/>
        <v>0</v>
      </c>
      <c r="GD26" s="140">
        <f t="shared" si="142"/>
        <v>0</v>
      </c>
      <c r="GE26" s="25"/>
      <c r="GF26" s="92">
        <f t="shared" si="143"/>
        <v>0</v>
      </c>
      <c r="GG26" s="140">
        <f t="shared" si="144"/>
        <v>0</v>
      </c>
      <c r="GH26" s="25"/>
      <c r="GI26" s="92">
        <f t="shared" si="145"/>
        <v>0</v>
      </c>
      <c r="GJ26" s="140">
        <f t="shared" si="146"/>
        <v>0</v>
      </c>
      <c r="GK26" s="139">
        <f t="shared" si="24"/>
        <v>0</v>
      </c>
      <c r="GL26" s="25"/>
      <c r="GM26" s="92">
        <f t="shared" si="147"/>
        <v>0</v>
      </c>
      <c r="GN26" s="140">
        <f t="shared" si="148"/>
        <v>0</v>
      </c>
      <c r="GO26" s="25"/>
      <c r="GP26" s="92">
        <f t="shared" si="149"/>
        <v>0</v>
      </c>
      <c r="GQ26" s="140">
        <f t="shared" si="150"/>
        <v>0</v>
      </c>
      <c r="GR26" s="25"/>
      <c r="GS26" s="92">
        <f t="shared" si="151"/>
        <v>0</v>
      </c>
      <c r="GT26" s="140">
        <f t="shared" si="152"/>
        <v>0</v>
      </c>
      <c r="GU26" s="139">
        <f t="shared" si="25"/>
        <v>0</v>
      </c>
      <c r="GV26" s="25"/>
      <c r="GW26" s="92">
        <f t="shared" si="153"/>
        <v>0</v>
      </c>
      <c r="GX26" s="140">
        <f t="shared" si="154"/>
        <v>0</v>
      </c>
      <c r="GY26" s="25"/>
      <c r="GZ26" s="92">
        <f t="shared" si="155"/>
        <v>0</v>
      </c>
      <c r="HA26" s="140">
        <f t="shared" si="156"/>
        <v>0</v>
      </c>
      <c r="HB26" s="25"/>
      <c r="HC26" s="92">
        <f t="shared" si="157"/>
        <v>0</v>
      </c>
      <c r="HD26" s="140">
        <f t="shared" si="158"/>
        <v>0</v>
      </c>
      <c r="HE26" s="139">
        <f t="shared" si="26"/>
        <v>0</v>
      </c>
      <c r="HF26" s="25"/>
      <c r="HG26" s="92">
        <f t="shared" si="159"/>
        <v>0</v>
      </c>
      <c r="HH26" s="140">
        <f t="shared" si="160"/>
        <v>0</v>
      </c>
      <c r="HI26" s="25"/>
      <c r="HJ26" s="92">
        <f t="shared" si="161"/>
        <v>0</v>
      </c>
      <c r="HK26" s="140">
        <f t="shared" si="162"/>
        <v>0</v>
      </c>
      <c r="HL26" s="25"/>
      <c r="HM26" s="92">
        <f t="shared" si="163"/>
        <v>0</v>
      </c>
      <c r="HN26" s="140">
        <f t="shared" si="164"/>
        <v>0</v>
      </c>
      <c r="HO26" s="139">
        <f t="shared" si="27"/>
        <v>0</v>
      </c>
      <c r="HP26" s="25"/>
      <c r="HQ26" s="92">
        <f t="shared" si="165"/>
        <v>0</v>
      </c>
      <c r="HR26" s="140">
        <f t="shared" si="166"/>
        <v>0</v>
      </c>
      <c r="HS26" s="25"/>
      <c r="HT26" s="92">
        <f t="shared" si="167"/>
        <v>0</v>
      </c>
      <c r="HU26" s="140">
        <f t="shared" si="168"/>
        <v>0</v>
      </c>
      <c r="HV26" s="25"/>
      <c r="HW26" s="92">
        <f t="shared" si="169"/>
        <v>0</v>
      </c>
      <c r="HX26" s="140">
        <f t="shared" si="170"/>
        <v>0</v>
      </c>
      <c r="HY26" s="139">
        <f t="shared" si="28"/>
        <v>0</v>
      </c>
      <c r="HZ26" s="25"/>
      <c r="IA26" s="92">
        <f t="shared" si="171"/>
        <v>0</v>
      </c>
      <c r="IB26" s="140">
        <f t="shared" si="172"/>
        <v>0</v>
      </c>
      <c r="IC26" s="25"/>
      <c r="ID26" s="92">
        <f t="shared" si="173"/>
        <v>0</v>
      </c>
      <c r="IE26" s="140">
        <f t="shared" si="174"/>
        <v>0</v>
      </c>
      <c r="IF26" s="25"/>
      <c r="IG26" s="92">
        <f t="shared" si="175"/>
        <v>0</v>
      </c>
      <c r="IH26" s="140">
        <f t="shared" si="176"/>
        <v>0</v>
      </c>
      <c r="II26" s="139">
        <f t="shared" si="29"/>
        <v>0</v>
      </c>
      <c r="IJ26" s="25"/>
      <c r="IK26" s="92">
        <f t="shared" si="177"/>
        <v>0</v>
      </c>
      <c r="IL26" s="140">
        <f t="shared" si="178"/>
        <v>0</v>
      </c>
      <c r="IM26" s="25"/>
      <c r="IN26" s="92">
        <f t="shared" si="179"/>
        <v>0</v>
      </c>
      <c r="IO26" s="140">
        <f t="shared" si="180"/>
        <v>0</v>
      </c>
      <c r="IP26" s="25"/>
      <c r="IQ26" s="92">
        <f t="shared" si="181"/>
        <v>0</v>
      </c>
      <c r="IR26" s="140">
        <f t="shared" si="182"/>
        <v>0</v>
      </c>
      <c r="IS26" s="139">
        <f t="shared" si="30"/>
        <v>0</v>
      </c>
      <c r="IT26" s="25"/>
      <c r="IU26" s="92">
        <f t="shared" si="183"/>
        <v>0</v>
      </c>
      <c r="IV26" s="140">
        <f t="shared" si="184"/>
        <v>0</v>
      </c>
      <c r="IW26" s="25"/>
      <c r="IX26" s="92">
        <f t="shared" si="185"/>
        <v>0</v>
      </c>
      <c r="IY26" s="140">
        <f t="shared" si="186"/>
        <v>0</v>
      </c>
      <c r="IZ26" s="25"/>
      <c r="JA26" s="92">
        <f t="shared" si="187"/>
        <v>0</v>
      </c>
      <c r="JB26" s="140">
        <f t="shared" si="188"/>
        <v>0</v>
      </c>
      <c r="JC26" s="139">
        <f t="shared" si="31"/>
        <v>0</v>
      </c>
      <c r="JD26" s="25"/>
      <c r="JE26" s="92">
        <f t="shared" si="189"/>
        <v>0</v>
      </c>
      <c r="JF26" s="140">
        <f t="shared" si="190"/>
        <v>0</v>
      </c>
      <c r="JG26" s="25"/>
      <c r="JH26" s="92">
        <f t="shared" si="191"/>
        <v>0</v>
      </c>
      <c r="JI26" s="140">
        <f t="shared" si="192"/>
        <v>0</v>
      </c>
      <c r="JJ26" s="25"/>
      <c r="JK26" s="92">
        <f t="shared" si="193"/>
        <v>0</v>
      </c>
      <c r="JL26" s="140">
        <f t="shared" si="194"/>
        <v>0</v>
      </c>
      <c r="JM26" s="139">
        <f t="shared" si="32"/>
        <v>0</v>
      </c>
      <c r="JN26" s="25"/>
      <c r="JO26" s="92">
        <f t="shared" si="195"/>
        <v>0</v>
      </c>
      <c r="JP26" s="140">
        <f t="shared" si="196"/>
        <v>0</v>
      </c>
      <c r="JQ26" s="25"/>
      <c r="JR26" s="92">
        <f t="shared" si="197"/>
        <v>0</v>
      </c>
      <c r="JS26" s="140">
        <f t="shared" si="198"/>
        <v>0</v>
      </c>
      <c r="JT26" s="25"/>
      <c r="JU26" s="92">
        <f t="shared" si="199"/>
        <v>0</v>
      </c>
      <c r="JV26" s="140">
        <f t="shared" si="200"/>
        <v>0</v>
      </c>
      <c r="JW26" s="139">
        <f t="shared" si="33"/>
        <v>0</v>
      </c>
      <c r="JX26" s="25"/>
      <c r="JY26" s="92">
        <f t="shared" si="201"/>
        <v>0</v>
      </c>
      <c r="JZ26" s="140">
        <f t="shared" si="202"/>
        <v>0</v>
      </c>
      <c r="KA26" s="25"/>
      <c r="KB26" s="92">
        <f t="shared" si="203"/>
        <v>0</v>
      </c>
      <c r="KC26" s="140">
        <f t="shared" si="204"/>
        <v>0</v>
      </c>
      <c r="KD26" s="25"/>
      <c r="KE26" s="92">
        <f t="shared" si="205"/>
        <v>0</v>
      </c>
      <c r="KF26" s="140">
        <f t="shared" si="206"/>
        <v>0</v>
      </c>
      <c r="KG26" s="139">
        <f t="shared" si="34"/>
        <v>0</v>
      </c>
      <c r="KH26" s="25"/>
      <c r="KI26" s="92">
        <f t="shared" si="207"/>
        <v>0</v>
      </c>
      <c r="KJ26" s="140">
        <f t="shared" si="208"/>
        <v>0</v>
      </c>
      <c r="KK26" s="25"/>
      <c r="KL26" s="92">
        <f t="shared" si="209"/>
        <v>0</v>
      </c>
      <c r="KM26" s="140">
        <f t="shared" si="210"/>
        <v>0</v>
      </c>
      <c r="KN26" s="25"/>
      <c r="KO26" s="92">
        <f t="shared" si="211"/>
        <v>0</v>
      </c>
      <c r="KP26" s="140">
        <f t="shared" si="212"/>
        <v>0</v>
      </c>
      <c r="KQ26" s="139">
        <f t="shared" si="35"/>
        <v>0</v>
      </c>
      <c r="KR26" s="25"/>
      <c r="KS26" s="92">
        <f t="shared" si="213"/>
        <v>0</v>
      </c>
      <c r="KT26" s="140">
        <f t="shared" si="214"/>
        <v>0</v>
      </c>
      <c r="KU26" s="25"/>
      <c r="KV26" s="92">
        <f t="shared" si="215"/>
        <v>0</v>
      </c>
      <c r="KW26" s="140">
        <f t="shared" si="216"/>
        <v>0</v>
      </c>
      <c r="KX26" s="25"/>
      <c r="KY26" s="92">
        <f t="shared" si="217"/>
        <v>0</v>
      </c>
      <c r="KZ26" s="140">
        <f t="shared" si="218"/>
        <v>0</v>
      </c>
      <c r="LA26" s="139">
        <f t="shared" si="36"/>
        <v>0</v>
      </c>
      <c r="LB26" s="25"/>
      <c r="LC26" s="92">
        <f t="shared" si="219"/>
        <v>0</v>
      </c>
      <c r="LD26" s="140">
        <f t="shared" si="220"/>
        <v>0</v>
      </c>
      <c r="LE26" s="25"/>
      <c r="LF26" s="92">
        <f t="shared" si="221"/>
        <v>0</v>
      </c>
      <c r="LG26" s="140">
        <f t="shared" si="222"/>
        <v>0</v>
      </c>
      <c r="LH26" s="25"/>
      <c r="LI26" s="92">
        <f t="shared" si="223"/>
        <v>0</v>
      </c>
      <c r="LJ26" s="140">
        <f t="shared" si="224"/>
        <v>0</v>
      </c>
      <c r="LK26" s="139">
        <f t="shared" si="37"/>
        <v>0</v>
      </c>
      <c r="LL26" s="25"/>
      <c r="LM26" s="92">
        <f t="shared" si="225"/>
        <v>0</v>
      </c>
      <c r="LN26" s="140">
        <f t="shared" si="226"/>
        <v>0</v>
      </c>
      <c r="LO26" s="25"/>
      <c r="LP26" s="92">
        <f t="shared" si="227"/>
        <v>0</v>
      </c>
      <c r="LQ26" s="140">
        <f t="shared" si="228"/>
        <v>0</v>
      </c>
      <c r="LR26" s="25"/>
      <c r="LS26" s="92">
        <f t="shared" si="229"/>
        <v>0</v>
      </c>
      <c r="LT26" s="140">
        <f t="shared" si="230"/>
        <v>0</v>
      </c>
      <c r="LU26" s="139">
        <f t="shared" si="38"/>
        <v>0</v>
      </c>
      <c r="LW26" s="341">
        <f t="shared" si="231"/>
        <v>0</v>
      </c>
      <c r="LX26" s="293">
        <f t="shared" si="39"/>
        <v>0</v>
      </c>
    </row>
    <row r="27" spans="1:336" x14ac:dyDescent="0.25">
      <c r="A27" s="25" t="s">
        <v>16</v>
      </c>
      <c r="B27" s="102">
        <v>22000</v>
      </c>
      <c r="D27" s="25"/>
      <c r="E27" s="92">
        <f t="shared" si="40"/>
        <v>0</v>
      </c>
      <c r="F27" s="140">
        <f t="shared" si="41"/>
        <v>0</v>
      </c>
      <c r="G27" s="25"/>
      <c r="H27" s="92">
        <f t="shared" si="42"/>
        <v>0</v>
      </c>
      <c r="I27" s="140">
        <f t="shared" si="43"/>
        <v>0</v>
      </c>
      <c r="J27" s="25"/>
      <c r="K27" s="92">
        <f t="shared" si="44"/>
        <v>0</v>
      </c>
      <c r="L27" s="140">
        <f t="shared" si="45"/>
        <v>0</v>
      </c>
      <c r="M27" s="139">
        <f t="shared" si="0"/>
        <v>0</v>
      </c>
      <c r="N27" s="25"/>
      <c r="O27" s="92">
        <f t="shared" si="1"/>
        <v>0</v>
      </c>
      <c r="P27" s="140">
        <f t="shared" si="2"/>
        <v>0</v>
      </c>
      <c r="Q27" s="25"/>
      <c r="R27" s="92">
        <f t="shared" si="3"/>
        <v>0</v>
      </c>
      <c r="S27" s="140">
        <f t="shared" si="4"/>
        <v>0</v>
      </c>
      <c r="T27" s="25"/>
      <c r="U27" s="92">
        <f t="shared" si="5"/>
        <v>0</v>
      </c>
      <c r="V27" s="140">
        <f t="shared" si="6"/>
        <v>0</v>
      </c>
      <c r="W27" s="139">
        <f t="shared" si="7"/>
        <v>0</v>
      </c>
      <c r="X27" s="25"/>
      <c r="Y27" s="92">
        <f t="shared" si="46"/>
        <v>0</v>
      </c>
      <c r="Z27" s="140">
        <f t="shared" si="47"/>
        <v>0</v>
      </c>
      <c r="AA27" s="25"/>
      <c r="AB27" s="92">
        <f t="shared" si="48"/>
        <v>0</v>
      </c>
      <c r="AC27" s="140">
        <f t="shared" si="49"/>
        <v>0</v>
      </c>
      <c r="AD27" s="25"/>
      <c r="AE27" s="92">
        <f t="shared" si="50"/>
        <v>0</v>
      </c>
      <c r="AF27" s="140">
        <f t="shared" si="51"/>
        <v>0</v>
      </c>
      <c r="AG27" s="139">
        <f t="shared" si="8"/>
        <v>0</v>
      </c>
      <c r="AH27" s="25"/>
      <c r="AI27" s="92">
        <f t="shared" si="52"/>
        <v>0</v>
      </c>
      <c r="AJ27" s="140">
        <f t="shared" si="53"/>
        <v>0</v>
      </c>
      <c r="AK27" s="25"/>
      <c r="AL27" s="92">
        <f t="shared" si="54"/>
        <v>0</v>
      </c>
      <c r="AM27" s="140">
        <f t="shared" si="55"/>
        <v>0</v>
      </c>
      <c r="AN27" s="25"/>
      <c r="AO27" s="92">
        <f t="shared" si="56"/>
        <v>0</v>
      </c>
      <c r="AP27" s="140">
        <f t="shared" si="57"/>
        <v>0</v>
      </c>
      <c r="AQ27" s="139">
        <f t="shared" si="9"/>
        <v>0</v>
      </c>
      <c r="AR27" s="25"/>
      <c r="AS27" s="92">
        <f t="shared" si="58"/>
        <v>0</v>
      </c>
      <c r="AT27" s="140">
        <f t="shared" si="59"/>
        <v>0</v>
      </c>
      <c r="AU27" s="25"/>
      <c r="AV27" s="92">
        <f t="shared" si="60"/>
        <v>0</v>
      </c>
      <c r="AW27" s="140">
        <f t="shared" si="61"/>
        <v>0</v>
      </c>
      <c r="AX27" s="25"/>
      <c r="AY27" s="92">
        <f t="shared" si="62"/>
        <v>0</v>
      </c>
      <c r="AZ27" s="140">
        <f t="shared" si="63"/>
        <v>0</v>
      </c>
      <c r="BA27" s="139">
        <f t="shared" si="10"/>
        <v>0</v>
      </c>
      <c r="BB27" s="25"/>
      <c r="BC27" s="92">
        <f t="shared" si="64"/>
        <v>0</v>
      </c>
      <c r="BD27" s="140">
        <f t="shared" si="65"/>
        <v>0</v>
      </c>
      <c r="BE27" s="25"/>
      <c r="BF27" s="92">
        <f t="shared" si="66"/>
        <v>0</v>
      </c>
      <c r="BG27" s="140">
        <f t="shared" si="67"/>
        <v>0</v>
      </c>
      <c r="BH27" s="25"/>
      <c r="BI27" s="92">
        <f t="shared" si="68"/>
        <v>0</v>
      </c>
      <c r="BJ27" s="140">
        <f t="shared" si="69"/>
        <v>0</v>
      </c>
      <c r="BK27" s="139">
        <f t="shared" si="11"/>
        <v>0</v>
      </c>
      <c r="BL27" s="25"/>
      <c r="BM27" s="92">
        <f t="shared" si="70"/>
        <v>0</v>
      </c>
      <c r="BN27" s="140">
        <f t="shared" si="71"/>
        <v>0</v>
      </c>
      <c r="BO27" s="25"/>
      <c r="BP27" s="92">
        <f t="shared" si="72"/>
        <v>0</v>
      </c>
      <c r="BQ27" s="140">
        <f t="shared" si="73"/>
        <v>0</v>
      </c>
      <c r="BR27" s="25"/>
      <c r="BS27" s="92">
        <f t="shared" si="74"/>
        <v>0</v>
      </c>
      <c r="BT27" s="140">
        <f t="shared" si="75"/>
        <v>0</v>
      </c>
      <c r="BU27" s="139">
        <f t="shared" si="12"/>
        <v>0</v>
      </c>
      <c r="BV27" s="25"/>
      <c r="BW27" s="92">
        <f t="shared" si="76"/>
        <v>0</v>
      </c>
      <c r="BX27" s="140">
        <f t="shared" si="77"/>
        <v>0</v>
      </c>
      <c r="BY27" s="25"/>
      <c r="BZ27" s="92">
        <f t="shared" si="78"/>
        <v>0</v>
      </c>
      <c r="CA27" s="140">
        <f t="shared" si="79"/>
        <v>0</v>
      </c>
      <c r="CB27" s="25"/>
      <c r="CC27" s="92">
        <f t="shared" si="80"/>
        <v>0</v>
      </c>
      <c r="CD27" s="140">
        <f t="shared" si="81"/>
        <v>0</v>
      </c>
      <c r="CE27" s="139">
        <f t="shared" si="13"/>
        <v>0</v>
      </c>
      <c r="CF27" s="25"/>
      <c r="CG27" s="92">
        <f t="shared" si="82"/>
        <v>0</v>
      </c>
      <c r="CH27" s="140">
        <f t="shared" si="83"/>
        <v>0</v>
      </c>
      <c r="CI27" s="25"/>
      <c r="CJ27" s="92">
        <f t="shared" si="84"/>
        <v>0</v>
      </c>
      <c r="CK27" s="140">
        <f t="shared" si="85"/>
        <v>0</v>
      </c>
      <c r="CL27" s="25"/>
      <c r="CM27" s="92">
        <f t="shared" si="86"/>
        <v>0</v>
      </c>
      <c r="CN27" s="140">
        <f t="shared" si="87"/>
        <v>0</v>
      </c>
      <c r="CO27" s="139">
        <f t="shared" si="14"/>
        <v>0</v>
      </c>
      <c r="CP27" s="25"/>
      <c r="CQ27" s="92">
        <f t="shared" si="88"/>
        <v>0</v>
      </c>
      <c r="CR27" s="140">
        <f t="shared" si="89"/>
        <v>0</v>
      </c>
      <c r="CS27" s="25"/>
      <c r="CT27" s="92">
        <f t="shared" si="90"/>
        <v>0</v>
      </c>
      <c r="CU27" s="140">
        <f t="shared" si="91"/>
        <v>0</v>
      </c>
      <c r="CV27" s="25"/>
      <c r="CW27" s="92">
        <f t="shared" si="92"/>
        <v>0</v>
      </c>
      <c r="CX27" s="140">
        <f t="shared" si="93"/>
        <v>0</v>
      </c>
      <c r="CY27" s="139">
        <f t="shared" si="15"/>
        <v>0</v>
      </c>
      <c r="CZ27" s="25"/>
      <c r="DA27" s="92">
        <f t="shared" si="94"/>
        <v>0</v>
      </c>
      <c r="DB27" s="140">
        <f t="shared" si="95"/>
        <v>0</v>
      </c>
      <c r="DC27" s="25"/>
      <c r="DD27" s="92">
        <f t="shared" si="96"/>
        <v>0</v>
      </c>
      <c r="DE27" s="140">
        <f t="shared" si="97"/>
        <v>0</v>
      </c>
      <c r="DF27" s="25"/>
      <c r="DG27" s="92">
        <f t="shared" si="98"/>
        <v>0</v>
      </c>
      <c r="DH27" s="140">
        <f t="shared" si="99"/>
        <v>0</v>
      </c>
      <c r="DI27" s="139">
        <f t="shared" si="16"/>
        <v>0</v>
      </c>
      <c r="DJ27" s="25"/>
      <c r="DK27" s="92">
        <f t="shared" si="100"/>
        <v>0</v>
      </c>
      <c r="DL27" s="140">
        <f t="shared" si="232"/>
        <v>0</v>
      </c>
      <c r="DM27" s="25"/>
      <c r="DN27" s="92">
        <f t="shared" si="101"/>
        <v>0</v>
      </c>
      <c r="DO27" s="140">
        <f t="shared" si="102"/>
        <v>0</v>
      </c>
      <c r="DP27" s="25"/>
      <c r="DQ27" s="92">
        <f t="shared" si="103"/>
        <v>0</v>
      </c>
      <c r="DR27" s="140">
        <f t="shared" si="104"/>
        <v>0</v>
      </c>
      <c r="DS27" s="139">
        <f t="shared" si="17"/>
        <v>0</v>
      </c>
      <c r="DT27" s="25"/>
      <c r="DU27" s="92">
        <f t="shared" si="105"/>
        <v>0</v>
      </c>
      <c r="DV27" s="140">
        <f t="shared" si="106"/>
        <v>0</v>
      </c>
      <c r="DW27" s="25"/>
      <c r="DX27" s="92">
        <f t="shared" si="107"/>
        <v>0</v>
      </c>
      <c r="DY27" s="140">
        <f t="shared" si="108"/>
        <v>0</v>
      </c>
      <c r="DZ27" s="25"/>
      <c r="EA27" s="92">
        <f t="shared" si="109"/>
        <v>0</v>
      </c>
      <c r="EB27" s="140">
        <f t="shared" si="110"/>
        <v>0</v>
      </c>
      <c r="EC27" s="139">
        <f t="shared" si="18"/>
        <v>0</v>
      </c>
      <c r="ED27" s="25"/>
      <c r="EE27" s="92">
        <f t="shared" si="111"/>
        <v>0</v>
      </c>
      <c r="EF27" s="140">
        <f t="shared" si="112"/>
        <v>0</v>
      </c>
      <c r="EG27" s="25"/>
      <c r="EH27" s="92">
        <f t="shared" si="113"/>
        <v>0</v>
      </c>
      <c r="EI27" s="140">
        <f t="shared" si="114"/>
        <v>0</v>
      </c>
      <c r="EJ27" s="25"/>
      <c r="EK27" s="92">
        <f t="shared" si="115"/>
        <v>0</v>
      </c>
      <c r="EL27" s="140">
        <f t="shared" si="116"/>
        <v>0</v>
      </c>
      <c r="EM27" s="139">
        <f t="shared" si="19"/>
        <v>0</v>
      </c>
      <c r="EN27" s="25"/>
      <c r="EO27" s="92">
        <f t="shared" si="117"/>
        <v>0</v>
      </c>
      <c r="EP27" s="140">
        <f t="shared" si="118"/>
        <v>0</v>
      </c>
      <c r="EQ27" s="25"/>
      <c r="ER27" s="92">
        <f t="shared" si="119"/>
        <v>0</v>
      </c>
      <c r="ES27" s="140">
        <f t="shared" si="120"/>
        <v>0</v>
      </c>
      <c r="ET27" s="25"/>
      <c r="EU27" s="92">
        <f t="shared" si="121"/>
        <v>0</v>
      </c>
      <c r="EV27" s="140">
        <f t="shared" si="122"/>
        <v>0</v>
      </c>
      <c r="EW27" s="139">
        <f t="shared" si="20"/>
        <v>0</v>
      </c>
      <c r="EX27" s="25"/>
      <c r="EY27" s="92">
        <f t="shared" si="123"/>
        <v>0</v>
      </c>
      <c r="EZ27" s="140">
        <f t="shared" si="124"/>
        <v>0</v>
      </c>
      <c r="FA27" s="25"/>
      <c r="FB27" s="92">
        <f t="shared" si="125"/>
        <v>0</v>
      </c>
      <c r="FC27" s="140">
        <f t="shared" si="126"/>
        <v>0</v>
      </c>
      <c r="FD27" s="25"/>
      <c r="FE27" s="92">
        <f t="shared" si="127"/>
        <v>0</v>
      </c>
      <c r="FF27" s="140">
        <f t="shared" si="128"/>
        <v>0</v>
      </c>
      <c r="FG27" s="139">
        <f t="shared" si="21"/>
        <v>0</v>
      </c>
      <c r="FH27" s="25"/>
      <c r="FI27" s="92">
        <f t="shared" si="129"/>
        <v>0</v>
      </c>
      <c r="FJ27" s="140">
        <f t="shared" si="130"/>
        <v>0</v>
      </c>
      <c r="FK27" s="25"/>
      <c r="FL27" s="92">
        <f t="shared" si="131"/>
        <v>0</v>
      </c>
      <c r="FM27" s="140">
        <f t="shared" si="132"/>
        <v>0</v>
      </c>
      <c r="FN27" s="25"/>
      <c r="FO27" s="92">
        <f t="shared" si="133"/>
        <v>0</v>
      </c>
      <c r="FP27" s="140">
        <f t="shared" si="134"/>
        <v>0</v>
      </c>
      <c r="FQ27" s="139">
        <f t="shared" si="22"/>
        <v>0</v>
      </c>
      <c r="FR27" s="25"/>
      <c r="FS27" s="92">
        <f t="shared" si="135"/>
        <v>0</v>
      </c>
      <c r="FT27" s="140">
        <f t="shared" si="136"/>
        <v>0</v>
      </c>
      <c r="FU27" s="25"/>
      <c r="FV27" s="92">
        <f t="shared" si="137"/>
        <v>0</v>
      </c>
      <c r="FW27" s="140">
        <f t="shared" si="138"/>
        <v>0</v>
      </c>
      <c r="FX27" s="25"/>
      <c r="FY27" s="92">
        <f t="shared" si="139"/>
        <v>0</v>
      </c>
      <c r="FZ27" s="140">
        <f t="shared" si="140"/>
        <v>0</v>
      </c>
      <c r="GA27" s="139">
        <f t="shared" si="23"/>
        <v>0</v>
      </c>
      <c r="GB27" s="25"/>
      <c r="GC27" s="92">
        <f t="shared" si="141"/>
        <v>0</v>
      </c>
      <c r="GD27" s="140">
        <f t="shared" si="142"/>
        <v>0</v>
      </c>
      <c r="GE27" s="25"/>
      <c r="GF27" s="92">
        <f t="shared" si="143"/>
        <v>0</v>
      </c>
      <c r="GG27" s="140">
        <f t="shared" si="144"/>
        <v>0</v>
      </c>
      <c r="GH27" s="25"/>
      <c r="GI27" s="92">
        <f t="shared" si="145"/>
        <v>0</v>
      </c>
      <c r="GJ27" s="140">
        <f t="shared" si="146"/>
        <v>0</v>
      </c>
      <c r="GK27" s="139">
        <f t="shared" si="24"/>
        <v>0</v>
      </c>
      <c r="GL27" s="25"/>
      <c r="GM27" s="92">
        <f t="shared" si="147"/>
        <v>0</v>
      </c>
      <c r="GN27" s="140">
        <f t="shared" si="148"/>
        <v>0</v>
      </c>
      <c r="GO27" s="25"/>
      <c r="GP27" s="92">
        <f t="shared" si="149"/>
        <v>0</v>
      </c>
      <c r="GQ27" s="140">
        <f t="shared" si="150"/>
        <v>0</v>
      </c>
      <c r="GR27" s="25"/>
      <c r="GS27" s="92">
        <f t="shared" si="151"/>
        <v>0</v>
      </c>
      <c r="GT27" s="140">
        <f t="shared" si="152"/>
        <v>0</v>
      </c>
      <c r="GU27" s="139">
        <f t="shared" si="25"/>
        <v>0</v>
      </c>
      <c r="GV27" s="25"/>
      <c r="GW27" s="92">
        <f t="shared" si="153"/>
        <v>0</v>
      </c>
      <c r="GX27" s="140">
        <f t="shared" si="154"/>
        <v>0</v>
      </c>
      <c r="GY27" s="25"/>
      <c r="GZ27" s="92">
        <f t="shared" si="155"/>
        <v>0</v>
      </c>
      <c r="HA27" s="140">
        <f t="shared" si="156"/>
        <v>0</v>
      </c>
      <c r="HB27" s="25"/>
      <c r="HC27" s="92">
        <f t="shared" si="157"/>
        <v>0</v>
      </c>
      <c r="HD27" s="140">
        <f t="shared" si="158"/>
        <v>0</v>
      </c>
      <c r="HE27" s="139">
        <f t="shared" si="26"/>
        <v>0</v>
      </c>
      <c r="HF27" s="25"/>
      <c r="HG27" s="92">
        <f t="shared" si="159"/>
        <v>0</v>
      </c>
      <c r="HH27" s="140">
        <f t="shared" si="160"/>
        <v>0</v>
      </c>
      <c r="HI27" s="25"/>
      <c r="HJ27" s="92">
        <f t="shared" si="161"/>
        <v>0</v>
      </c>
      <c r="HK27" s="140">
        <f t="shared" si="162"/>
        <v>0</v>
      </c>
      <c r="HL27" s="25"/>
      <c r="HM27" s="92">
        <f t="shared" si="163"/>
        <v>0</v>
      </c>
      <c r="HN27" s="140">
        <f t="shared" si="164"/>
        <v>0</v>
      </c>
      <c r="HO27" s="139">
        <f t="shared" si="27"/>
        <v>0</v>
      </c>
      <c r="HP27" s="25"/>
      <c r="HQ27" s="92">
        <f t="shared" si="165"/>
        <v>0</v>
      </c>
      <c r="HR27" s="140">
        <f t="shared" si="166"/>
        <v>0</v>
      </c>
      <c r="HS27" s="25"/>
      <c r="HT27" s="92">
        <f t="shared" si="167"/>
        <v>0</v>
      </c>
      <c r="HU27" s="140">
        <f t="shared" si="168"/>
        <v>0</v>
      </c>
      <c r="HV27" s="25"/>
      <c r="HW27" s="92">
        <f t="shared" si="169"/>
        <v>0</v>
      </c>
      <c r="HX27" s="140">
        <f t="shared" si="170"/>
        <v>0</v>
      </c>
      <c r="HY27" s="139">
        <f t="shared" si="28"/>
        <v>0</v>
      </c>
      <c r="HZ27" s="25"/>
      <c r="IA27" s="92">
        <f t="shared" si="171"/>
        <v>0</v>
      </c>
      <c r="IB27" s="140">
        <f t="shared" si="172"/>
        <v>0</v>
      </c>
      <c r="IC27" s="25"/>
      <c r="ID27" s="92">
        <f t="shared" si="173"/>
        <v>0</v>
      </c>
      <c r="IE27" s="140">
        <f t="shared" si="174"/>
        <v>0</v>
      </c>
      <c r="IF27" s="25"/>
      <c r="IG27" s="92">
        <f t="shared" si="175"/>
        <v>0</v>
      </c>
      <c r="IH27" s="140">
        <f t="shared" si="176"/>
        <v>0</v>
      </c>
      <c r="II27" s="139">
        <f t="shared" si="29"/>
        <v>0</v>
      </c>
      <c r="IJ27" s="25"/>
      <c r="IK27" s="92">
        <f t="shared" si="177"/>
        <v>0</v>
      </c>
      <c r="IL27" s="140">
        <f t="shared" si="178"/>
        <v>0</v>
      </c>
      <c r="IM27" s="25"/>
      <c r="IN27" s="92">
        <f t="shared" si="179"/>
        <v>0</v>
      </c>
      <c r="IO27" s="140">
        <f t="shared" si="180"/>
        <v>0</v>
      </c>
      <c r="IP27" s="25"/>
      <c r="IQ27" s="92">
        <f t="shared" si="181"/>
        <v>0</v>
      </c>
      <c r="IR27" s="140">
        <f t="shared" si="182"/>
        <v>0</v>
      </c>
      <c r="IS27" s="139">
        <f t="shared" si="30"/>
        <v>0</v>
      </c>
      <c r="IT27" s="25"/>
      <c r="IU27" s="92">
        <f t="shared" si="183"/>
        <v>0</v>
      </c>
      <c r="IV27" s="140">
        <f t="shared" si="184"/>
        <v>0</v>
      </c>
      <c r="IW27" s="25"/>
      <c r="IX27" s="92">
        <f t="shared" si="185"/>
        <v>0</v>
      </c>
      <c r="IY27" s="140">
        <f t="shared" si="186"/>
        <v>0</v>
      </c>
      <c r="IZ27" s="25"/>
      <c r="JA27" s="92">
        <f t="shared" si="187"/>
        <v>0</v>
      </c>
      <c r="JB27" s="140">
        <f t="shared" si="188"/>
        <v>0</v>
      </c>
      <c r="JC27" s="139">
        <f t="shared" si="31"/>
        <v>0</v>
      </c>
      <c r="JD27" s="25"/>
      <c r="JE27" s="92">
        <f t="shared" si="189"/>
        <v>0</v>
      </c>
      <c r="JF27" s="140">
        <f t="shared" si="190"/>
        <v>0</v>
      </c>
      <c r="JG27" s="25"/>
      <c r="JH27" s="92">
        <f t="shared" si="191"/>
        <v>0</v>
      </c>
      <c r="JI27" s="140">
        <f t="shared" si="192"/>
        <v>0</v>
      </c>
      <c r="JJ27" s="25"/>
      <c r="JK27" s="92">
        <f t="shared" si="193"/>
        <v>0</v>
      </c>
      <c r="JL27" s="140">
        <f t="shared" si="194"/>
        <v>0</v>
      </c>
      <c r="JM27" s="139">
        <f t="shared" si="32"/>
        <v>0</v>
      </c>
      <c r="JN27" s="25"/>
      <c r="JO27" s="92">
        <f t="shared" si="195"/>
        <v>0</v>
      </c>
      <c r="JP27" s="140">
        <f t="shared" si="196"/>
        <v>0</v>
      </c>
      <c r="JQ27" s="25"/>
      <c r="JR27" s="92">
        <f t="shared" si="197"/>
        <v>0</v>
      </c>
      <c r="JS27" s="140">
        <f t="shared" si="198"/>
        <v>0</v>
      </c>
      <c r="JT27" s="25"/>
      <c r="JU27" s="92">
        <f t="shared" si="199"/>
        <v>0</v>
      </c>
      <c r="JV27" s="140">
        <f t="shared" si="200"/>
        <v>0</v>
      </c>
      <c r="JW27" s="139">
        <f t="shared" si="33"/>
        <v>0</v>
      </c>
      <c r="JX27" s="25"/>
      <c r="JY27" s="92">
        <f t="shared" si="201"/>
        <v>0</v>
      </c>
      <c r="JZ27" s="140">
        <f t="shared" si="202"/>
        <v>0</v>
      </c>
      <c r="KA27" s="25"/>
      <c r="KB27" s="92">
        <f t="shared" si="203"/>
        <v>0</v>
      </c>
      <c r="KC27" s="140">
        <f t="shared" si="204"/>
        <v>0</v>
      </c>
      <c r="KD27" s="25"/>
      <c r="KE27" s="92">
        <f t="shared" si="205"/>
        <v>0</v>
      </c>
      <c r="KF27" s="140">
        <f t="shared" si="206"/>
        <v>0</v>
      </c>
      <c r="KG27" s="139">
        <f t="shared" si="34"/>
        <v>0</v>
      </c>
      <c r="KH27" s="25"/>
      <c r="KI27" s="92">
        <f t="shared" si="207"/>
        <v>0</v>
      </c>
      <c r="KJ27" s="140">
        <f t="shared" si="208"/>
        <v>0</v>
      </c>
      <c r="KK27" s="25"/>
      <c r="KL27" s="92">
        <f t="shared" si="209"/>
        <v>0</v>
      </c>
      <c r="KM27" s="140">
        <f t="shared" si="210"/>
        <v>0</v>
      </c>
      <c r="KN27" s="25"/>
      <c r="KO27" s="92">
        <f t="shared" si="211"/>
        <v>0</v>
      </c>
      <c r="KP27" s="140">
        <f t="shared" si="212"/>
        <v>0</v>
      </c>
      <c r="KQ27" s="139">
        <f t="shared" si="35"/>
        <v>0</v>
      </c>
      <c r="KR27" s="25"/>
      <c r="KS27" s="92">
        <f t="shared" si="213"/>
        <v>0</v>
      </c>
      <c r="KT27" s="140">
        <f t="shared" si="214"/>
        <v>0</v>
      </c>
      <c r="KU27" s="25"/>
      <c r="KV27" s="92">
        <f t="shared" si="215"/>
        <v>0</v>
      </c>
      <c r="KW27" s="140">
        <f t="shared" si="216"/>
        <v>0</v>
      </c>
      <c r="KX27" s="25"/>
      <c r="KY27" s="92">
        <f t="shared" si="217"/>
        <v>0</v>
      </c>
      <c r="KZ27" s="140">
        <f t="shared" si="218"/>
        <v>0</v>
      </c>
      <c r="LA27" s="139">
        <f t="shared" si="36"/>
        <v>0</v>
      </c>
      <c r="LB27" s="25"/>
      <c r="LC27" s="92">
        <f t="shared" si="219"/>
        <v>0</v>
      </c>
      <c r="LD27" s="140">
        <f t="shared" si="220"/>
        <v>0</v>
      </c>
      <c r="LE27" s="25"/>
      <c r="LF27" s="92">
        <f t="shared" si="221"/>
        <v>0</v>
      </c>
      <c r="LG27" s="140">
        <f t="shared" si="222"/>
        <v>0</v>
      </c>
      <c r="LH27" s="25"/>
      <c r="LI27" s="92">
        <f t="shared" si="223"/>
        <v>0</v>
      </c>
      <c r="LJ27" s="140">
        <f t="shared" si="224"/>
        <v>0</v>
      </c>
      <c r="LK27" s="139">
        <f t="shared" si="37"/>
        <v>0</v>
      </c>
      <c r="LL27" s="25"/>
      <c r="LM27" s="92">
        <f t="shared" si="225"/>
        <v>0</v>
      </c>
      <c r="LN27" s="140">
        <f t="shared" si="226"/>
        <v>0</v>
      </c>
      <c r="LO27" s="25"/>
      <c r="LP27" s="92">
        <f t="shared" si="227"/>
        <v>0</v>
      </c>
      <c r="LQ27" s="140">
        <f t="shared" si="228"/>
        <v>0</v>
      </c>
      <c r="LR27" s="25"/>
      <c r="LS27" s="92">
        <f t="shared" si="229"/>
        <v>0</v>
      </c>
      <c r="LT27" s="140">
        <f t="shared" si="230"/>
        <v>0</v>
      </c>
      <c r="LU27" s="139">
        <f t="shared" si="38"/>
        <v>0</v>
      </c>
      <c r="LW27" s="341">
        <f t="shared" si="231"/>
        <v>0</v>
      </c>
      <c r="LX27" s="293">
        <f t="shared" si="39"/>
        <v>0</v>
      </c>
    </row>
    <row r="28" spans="1:336" x14ac:dyDescent="0.25">
      <c r="A28" s="25" t="s">
        <v>17</v>
      </c>
      <c r="B28" s="102">
        <v>55000</v>
      </c>
      <c r="C28" s="102">
        <v>100000</v>
      </c>
      <c r="D28" s="25"/>
      <c r="E28" s="92">
        <f t="shared" si="40"/>
        <v>0</v>
      </c>
      <c r="F28" s="140">
        <f t="shared" si="41"/>
        <v>0</v>
      </c>
      <c r="G28" s="25">
        <f>50</f>
        <v>50</v>
      </c>
      <c r="H28" s="92">
        <f t="shared" si="42"/>
        <v>2750000</v>
      </c>
      <c r="I28" s="140">
        <f t="shared" si="43"/>
        <v>5000000</v>
      </c>
      <c r="J28" s="25"/>
      <c r="K28" s="92">
        <f t="shared" si="44"/>
        <v>0</v>
      </c>
      <c r="L28" s="140">
        <f t="shared" si="45"/>
        <v>0</v>
      </c>
      <c r="M28" s="139">
        <f t="shared" si="0"/>
        <v>50</v>
      </c>
      <c r="N28" s="25">
        <f>1</f>
        <v>1</v>
      </c>
      <c r="O28" s="92">
        <f t="shared" si="1"/>
        <v>55000</v>
      </c>
      <c r="P28" s="140">
        <f t="shared" si="2"/>
        <v>100000</v>
      </c>
      <c r="Q28" s="25">
        <v>100</v>
      </c>
      <c r="R28" s="92">
        <f t="shared" si="3"/>
        <v>5500000</v>
      </c>
      <c r="S28" s="140">
        <f t="shared" si="4"/>
        <v>10000000</v>
      </c>
      <c r="T28" s="25"/>
      <c r="U28" s="92">
        <f t="shared" si="5"/>
        <v>0</v>
      </c>
      <c r="V28" s="140">
        <f t="shared" si="6"/>
        <v>0</v>
      </c>
      <c r="W28" s="139">
        <f t="shared" si="7"/>
        <v>101</v>
      </c>
      <c r="X28" s="25"/>
      <c r="Y28" s="92">
        <f t="shared" si="46"/>
        <v>0</v>
      </c>
      <c r="Z28" s="140">
        <f t="shared" si="47"/>
        <v>0</v>
      </c>
      <c r="AA28" s="25">
        <f>200+200</f>
        <v>400</v>
      </c>
      <c r="AB28" s="92">
        <f t="shared" si="48"/>
        <v>22000000</v>
      </c>
      <c r="AC28" s="140">
        <f t="shared" si="49"/>
        <v>40000000</v>
      </c>
      <c r="AD28" s="25"/>
      <c r="AE28" s="92">
        <f t="shared" si="50"/>
        <v>0</v>
      </c>
      <c r="AF28" s="140">
        <f t="shared" si="51"/>
        <v>0</v>
      </c>
      <c r="AG28" s="139">
        <f t="shared" si="8"/>
        <v>400</v>
      </c>
      <c r="AH28" s="25"/>
      <c r="AI28" s="92">
        <f t="shared" si="52"/>
        <v>0</v>
      </c>
      <c r="AJ28" s="140">
        <f t="shared" si="53"/>
        <v>0</v>
      </c>
      <c r="AK28" s="25"/>
      <c r="AL28" s="92">
        <f t="shared" si="54"/>
        <v>0</v>
      </c>
      <c r="AM28" s="140">
        <f t="shared" si="55"/>
        <v>0</v>
      </c>
      <c r="AN28" s="25"/>
      <c r="AO28" s="92">
        <f t="shared" si="56"/>
        <v>0</v>
      </c>
      <c r="AP28" s="140">
        <f t="shared" si="57"/>
        <v>0</v>
      </c>
      <c r="AQ28" s="139">
        <f t="shared" si="9"/>
        <v>0</v>
      </c>
      <c r="AR28" s="25"/>
      <c r="AS28" s="92">
        <f t="shared" si="58"/>
        <v>0</v>
      </c>
      <c r="AT28" s="140">
        <f t="shared" si="59"/>
        <v>0</v>
      </c>
      <c r="AU28" s="25"/>
      <c r="AV28" s="92">
        <f t="shared" si="60"/>
        <v>0</v>
      </c>
      <c r="AW28" s="140">
        <f t="shared" si="61"/>
        <v>0</v>
      </c>
      <c r="AX28" s="25"/>
      <c r="AY28" s="92">
        <f t="shared" si="62"/>
        <v>0</v>
      </c>
      <c r="AZ28" s="140">
        <f t="shared" si="63"/>
        <v>0</v>
      </c>
      <c r="BA28" s="139">
        <f t="shared" si="10"/>
        <v>0</v>
      </c>
      <c r="BB28" s="25"/>
      <c r="BC28" s="92">
        <f t="shared" si="64"/>
        <v>0</v>
      </c>
      <c r="BD28" s="140">
        <f t="shared" si="65"/>
        <v>0</v>
      </c>
      <c r="BE28" s="25"/>
      <c r="BF28" s="92">
        <f t="shared" si="66"/>
        <v>0</v>
      </c>
      <c r="BG28" s="140">
        <f t="shared" si="67"/>
        <v>0</v>
      </c>
      <c r="BH28" s="25"/>
      <c r="BI28" s="92">
        <f t="shared" si="68"/>
        <v>0</v>
      </c>
      <c r="BJ28" s="140">
        <f t="shared" si="69"/>
        <v>0</v>
      </c>
      <c r="BK28" s="139">
        <f t="shared" si="11"/>
        <v>0</v>
      </c>
      <c r="BL28" s="25"/>
      <c r="BM28" s="92">
        <f t="shared" si="70"/>
        <v>0</v>
      </c>
      <c r="BN28" s="140">
        <f t="shared" si="71"/>
        <v>0</v>
      </c>
      <c r="BO28" s="25"/>
      <c r="BP28" s="92">
        <f t="shared" si="72"/>
        <v>0</v>
      </c>
      <c r="BQ28" s="140">
        <f t="shared" si="73"/>
        <v>0</v>
      </c>
      <c r="BR28" s="25"/>
      <c r="BS28" s="92">
        <f t="shared" si="74"/>
        <v>0</v>
      </c>
      <c r="BT28" s="140">
        <f t="shared" si="75"/>
        <v>0</v>
      </c>
      <c r="BU28" s="139">
        <f t="shared" si="12"/>
        <v>0</v>
      </c>
      <c r="BV28" s="25"/>
      <c r="BW28" s="92">
        <f t="shared" si="76"/>
        <v>0</v>
      </c>
      <c r="BX28" s="140">
        <f t="shared" si="77"/>
        <v>0</v>
      </c>
      <c r="BY28" s="25"/>
      <c r="BZ28" s="92">
        <f t="shared" si="78"/>
        <v>0</v>
      </c>
      <c r="CA28" s="140">
        <f t="shared" si="79"/>
        <v>0</v>
      </c>
      <c r="CB28" s="25"/>
      <c r="CC28" s="92">
        <f t="shared" si="80"/>
        <v>0</v>
      </c>
      <c r="CD28" s="140">
        <f t="shared" si="81"/>
        <v>0</v>
      </c>
      <c r="CE28" s="139">
        <f t="shared" si="13"/>
        <v>0</v>
      </c>
      <c r="CF28" s="25"/>
      <c r="CG28" s="92">
        <f t="shared" si="82"/>
        <v>0</v>
      </c>
      <c r="CH28" s="140">
        <f t="shared" si="83"/>
        <v>0</v>
      </c>
      <c r="CI28" s="25"/>
      <c r="CJ28" s="92">
        <f t="shared" si="84"/>
        <v>0</v>
      </c>
      <c r="CK28" s="140">
        <f t="shared" si="85"/>
        <v>0</v>
      </c>
      <c r="CL28" s="25"/>
      <c r="CM28" s="92">
        <f t="shared" si="86"/>
        <v>0</v>
      </c>
      <c r="CN28" s="140">
        <f t="shared" si="87"/>
        <v>0</v>
      </c>
      <c r="CO28" s="139">
        <f t="shared" si="14"/>
        <v>0</v>
      </c>
      <c r="CP28" s="25"/>
      <c r="CQ28" s="92">
        <f t="shared" si="88"/>
        <v>0</v>
      </c>
      <c r="CR28" s="140">
        <f t="shared" si="89"/>
        <v>0</v>
      </c>
      <c r="CS28" s="25"/>
      <c r="CT28" s="92">
        <f t="shared" si="90"/>
        <v>0</v>
      </c>
      <c r="CU28" s="140">
        <f t="shared" si="91"/>
        <v>0</v>
      </c>
      <c r="CV28" s="25"/>
      <c r="CW28" s="92">
        <f t="shared" si="92"/>
        <v>0</v>
      </c>
      <c r="CX28" s="140">
        <f t="shared" si="93"/>
        <v>0</v>
      </c>
      <c r="CY28" s="139">
        <f t="shared" si="15"/>
        <v>0</v>
      </c>
      <c r="CZ28" s="25"/>
      <c r="DA28" s="92">
        <f t="shared" si="94"/>
        <v>0</v>
      </c>
      <c r="DB28" s="140">
        <f t="shared" si="95"/>
        <v>0</v>
      </c>
      <c r="DC28" s="25"/>
      <c r="DD28" s="92">
        <f t="shared" si="96"/>
        <v>0</v>
      </c>
      <c r="DE28" s="140">
        <f t="shared" si="97"/>
        <v>0</v>
      </c>
      <c r="DF28" s="25"/>
      <c r="DG28" s="92">
        <f t="shared" si="98"/>
        <v>0</v>
      </c>
      <c r="DH28" s="140">
        <f t="shared" si="99"/>
        <v>0</v>
      </c>
      <c r="DI28" s="139">
        <f t="shared" si="16"/>
        <v>0</v>
      </c>
      <c r="DJ28" s="25">
        <v>2</v>
      </c>
      <c r="DK28" s="92">
        <f t="shared" si="100"/>
        <v>110000</v>
      </c>
      <c r="DL28" s="140">
        <f t="shared" si="232"/>
        <v>200000</v>
      </c>
      <c r="DM28" s="25"/>
      <c r="DN28" s="92">
        <f t="shared" si="101"/>
        <v>0</v>
      </c>
      <c r="DO28" s="140">
        <f t="shared" si="102"/>
        <v>0</v>
      </c>
      <c r="DP28" s="25"/>
      <c r="DQ28" s="92">
        <f t="shared" si="103"/>
        <v>0</v>
      </c>
      <c r="DR28" s="140">
        <f t="shared" si="104"/>
        <v>0</v>
      </c>
      <c r="DS28" s="139">
        <f t="shared" si="17"/>
        <v>2</v>
      </c>
      <c r="DT28" s="25"/>
      <c r="DU28" s="92">
        <f t="shared" si="105"/>
        <v>0</v>
      </c>
      <c r="DV28" s="140">
        <f t="shared" si="106"/>
        <v>0</v>
      </c>
      <c r="DW28" s="25"/>
      <c r="DX28" s="92">
        <f t="shared" si="107"/>
        <v>0</v>
      </c>
      <c r="DY28" s="140">
        <f t="shared" si="108"/>
        <v>0</v>
      </c>
      <c r="DZ28" s="25">
        <f>1</f>
        <v>1</v>
      </c>
      <c r="EA28" s="92">
        <f t="shared" si="109"/>
        <v>55000</v>
      </c>
      <c r="EB28" s="140">
        <f t="shared" si="110"/>
        <v>100000</v>
      </c>
      <c r="EC28" s="139">
        <f t="shared" si="18"/>
        <v>1</v>
      </c>
      <c r="ED28" s="25"/>
      <c r="EE28" s="92">
        <f t="shared" si="111"/>
        <v>0</v>
      </c>
      <c r="EF28" s="140">
        <f t="shared" si="112"/>
        <v>0</v>
      </c>
      <c r="EG28" s="25"/>
      <c r="EH28" s="92">
        <f t="shared" si="113"/>
        <v>0</v>
      </c>
      <c r="EI28" s="140">
        <f t="shared" si="114"/>
        <v>0</v>
      </c>
      <c r="EJ28" s="25"/>
      <c r="EK28" s="92">
        <f t="shared" si="115"/>
        <v>0</v>
      </c>
      <c r="EL28" s="140">
        <f t="shared" si="116"/>
        <v>0</v>
      </c>
      <c r="EM28" s="139">
        <f t="shared" si="19"/>
        <v>0</v>
      </c>
      <c r="EN28" s="25"/>
      <c r="EO28" s="92">
        <f t="shared" si="117"/>
        <v>0</v>
      </c>
      <c r="EP28" s="140">
        <f t="shared" si="118"/>
        <v>0</v>
      </c>
      <c r="EQ28" s="25"/>
      <c r="ER28" s="92">
        <f t="shared" si="119"/>
        <v>0</v>
      </c>
      <c r="ES28" s="140">
        <f t="shared" si="120"/>
        <v>0</v>
      </c>
      <c r="ET28" s="25"/>
      <c r="EU28" s="92">
        <f t="shared" si="121"/>
        <v>0</v>
      </c>
      <c r="EV28" s="140">
        <f t="shared" si="122"/>
        <v>0</v>
      </c>
      <c r="EW28" s="139">
        <f t="shared" si="20"/>
        <v>0</v>
      </c>
      <c r="EX28" s="25"/>
      <c r="EY28" s="92">
        <f t="shared" si="123"/>
        <v>0</v>
      </c>
      <c r="EZ28" s="140">
        <f t="shared" si="124"/>
        <v>0</v>
      </c>
      <c r="FA28" s="25"/>
      <c r="FB28" s="92">
        <f t="shared" si="125"/>
        <v>0</v>
      </c>
      <c r="FC28" s="140">
        <f t="shared" si="126"/>
        <v>0</v>
      </c>
      <c r="FD28" s="25"/>
      <c r="FE28" s="92">
        <f t="shared" si="127"/>
        <v>0</v>
      </c>
      <c r="FF28" s="140">
        <f t="shared" si="128"/>
        <v>0</v>
      </c>
      <c r="FG28" s="139">
        <f t="shared" si="21"/>
        <v>0</v>
      </c>
      <c r="FH28" s="25"/>
      <c r="FI28" s="92">
        <f t="shared" si="129"/>
        <v>0</v>
      </c>
      <c r="FJ28" s="140">
        <f t="shared" si="130"/>
        <v>0</v>
      </c>
      <c r="FK28" s="25"/>
      <c r="FL28" s="92">
        <f t="shared" si="131"/>
        <v>0</v>
      </c>
      <c r="FM28" s="140">
        <f t="shared" si="132"/>
        <v>0</v>
      </c>
      <c r="FN28" s="25"/>
      <c r="FO28" s="92">
        <f t="shared" si="133"/>
        <v>0</v>
      </c>
      <c r="FP28" s="140">
        <f t="shared" si="134"/>
        <v>0</v>
      </c>
      <c r="FQ28" s="139">
        <f t="shared" si="22"/>
        <v>0</v>
      </c>
      <c r="FR28" s="25"/>
      <c r="FS28" s="92">
        <f t="shared" si="135"/>
        <v>0</v>
      </c>
      <c r="FT28" s="140">
        <f t="shared" si="136"/>
        <v>0</v>
      </c>
      <c r="FU28" s="25">
        <v>2</v>
      </c>
      <c r="FV28" s="92">
        <f t="shared" si="137"/>
        <v>110000</v>
      </c>
      <c r="FW28" s="140">
        <f t="shared" si="138"/>
        <v>200000</v>
      </c>
      <c r="FX28" s="25"/>
      <c r="FY28" s="92">
        <f t="shared" si="139"/>
        <v>0</v>
      </c>
      <c r="FZ28" s="140">
        <f t="shared" si="140"/>
        <v>0</v>
      </c>
      <c r="GA28" s="139">
        <f t="shared" si="23"/>
        <v>2</v>
      </c>
      <c r="GB28" s="25"/>
      <c r="GC28" s="92">
        <f t="shared" si="141"/>
        <v>0</v>
      </c>
      <c r="GD28" s="140">
        <f t="shared" si="142"/>
        <v>0</v>
      </c>
      <c r="GE28" s="25"/>
      <c r="GF28" s="92">
        <f t="shared" si="143"/>
        <v>0</v>
      </c>
      <c r="GG28" s="140">
        <f t="shared" si="144"/>
        <v>0</v>
      </c>
      <c r="GH28" s="25"/>
      <c r="GI28" s="92">
        <f t="shared" si="145"/>
        <v>0</v>
      </c>
      <c r="GJ28" s="140">
        <f t="shared" si="146"/>
        <v>0</v>
      </c>
      <c r="GK28" s="139">
        <f t="shared" si="24"/>
        <v>0</v>
      </c>
      <c r="GL28" s="25">
        <f>1</f>
        <v>1</v>
      </c>
      <c r="GM28" s="92">
        <f t="shared" si="147"/>
        <v>55000</v>
      </c>
      <c r="GN28" s="140">
        <f t="shared" si="148"/>
        <v>100000</v>
      </c>
      <c r="GO28" s="25"/>
      <c r="GP28" s="92">
        <f t="shared" si="149"/>
        <v>0</v>
      </c>
      <c r="GQ28" s="140">
        <f t="shared" si="150"/>
        <v>0</v>
      </c>
      <c r="GR28" s="25"/>
      <c r="GS28" s="92">
        <f t="shared" si="151"/>
        <v>0</v>
      </c>
      <c r="GT28" s="140">
        <f t="shared" si="152"/>
        <v>0</v>
      </c>
      <c r="GU28" s="139">
        <f t="shared" si="25"/>
        <v>1</v>
      </c>
      <c r="GV28" s="25"/>
      <c r="GW28" s="92">
        <f t="shared" si="153"/>
        <v>0</v>
      </c>
      <c r="GX28" s="140">
        <f t="shared" si="154"/>
        <v>0</v>
      </c>
      <c r="GY28" s="25">
        <v>1</v>
      </c>
      <c r="GZ28" s="92">
        <f t="shared" si="155"/>
        <v>55000</v>
      </c>
      <c r="HA28" s="140">
        <f t="shared" si="156"/>
        <v>100000</v>
      </c>
      <c r="HB28" s="25"/>
      <c r="HC28" s="92">
        <f t="shared" si="157"/>
        <v>0</v>
      </c>
      <c r="HD28" s="140">
        <f t="shared" si="158"/>
        <v>0</v>
      </c>
      <c r="HE28" s="139">
        <f t="shared" si="26"/>
        <v>1</v>
      </c>
      <c r="HF28" s="25"/>
      <c r="HG28" s="92">
        <f t="shared" si="159"/>
        <v>0</v>
      </c>
      <c r="HH28" s="140">
        <f t="shared" si="160"/>
        <v>0</v>
      </c>
      <c r="HI28" s="25">
        <v>200</v>
      </c>
      <c r="HJ28" s="92">
        <f t="shared" si="161"/>
        <v>11000000</v>
      </c>
      <c r="HK28" s="140">
        <f t="shared" si="162"/>
        <v>20000000</v>
      </c>
      <c r="HL28" s="25"/>
      <c r="HM28" s="92">
        <f t="shared" si="163"/>
        <v>0</v>
      </c>
      <c r="HN28" s="140">
        <f t="shared" si="164"/>
        <v>0</v>
      </c>
      <c r="HO28" s="139">
        <f t="shared" si="27"/>
        <v>200</v>
      </c>
      <c r="HP28" s="25"/>
      <c r="HQ28" s="92">
        <f t="shared" si="165"/>
        <v>0</v>
      </c>
      <c r="HR28" s="140">
        <f t="shared" si="166"/>
        <v>0</v>
      </c>
      <c r="HS28" s="25"/>
      <c r="HT28" s="92">
        <f t="shared" si="167"/>
        <v>0</v>
      </c>
      <c r="HU28" s="140">
        <f t="shared" si="168"/>
        <v>0</v>
      </c>
      <c r="HV28" s="25"/>
      <c r="HW28" s="92">
        <f t="shared" si="169"/>
        <v>0</v>
      </c>
      <c r="HX28" s="140">
        <f t="shared" si="170"/>
        <v>0</v>
      </c>
      <c r="HY28" s="139">
        <f t="shared" si="28"/>
        <v>0</v>
      </c>
      <c r="HZ28" s="25"/>
      <c r="IA28" s="92">
        <f t="shared" si="171"/>
        <v>0</v>
      </c>
      <c r="IB28" s="140">
        <f t="shared" si="172"/>
        <v>0</v>
      </c>
      <c r="IC28" s="25"/>
      <c r="ID28" s="92">
        <f t="shared" si="173"/>
        <v>0</v>
      </c>
      <c r="IE28" s="140">
        <f t="shared" si="174"/>
        <v>0</v>
      </c>
      <c r="IF28" s="25"/>
      <c r="IG28" s="92">
        <f t="shared" si="175"/>
        <v>0</v>
      </c>
      <c r="IH28" s="140">
        <f t="shared" si="176"/>
        <v>0</v>
      </c>
      <c r="II28" s="139">
        <f t="shared" si="29"/>
        <v>0</v>
      </c>
      <c r="IJ28" s="25"/>
      <c r="IK28" s="92">
        <f t="shared" si="177"/>
        <v>0</v>
      </c>
      <c r="IL28" s="140">
        <f t="shared" si="178"/>
        <v>0</v>
      </c>
      <c r="IM28" s="25">
        <v>2</v>
      </c>
      <c r="IN28" s="92">
        <f t="shared" si="179"/>
        <v>110000</v>
      </c>
      <c r="IO28" s="140">
        <f t="shared" si="180"/>
        <v>200000</v>
      </c>
      <c r="IP28" s="25"/>
      <c r="IQ28" s="92">
        <f t="shared" si="181"/>
        <v>0</v>
      </c>
      <c r="IR28" s="140">
        <f t="shared" si="182"/>
        <v>0</v>
      </c>
      <c r="IS28" s="139">
        <f t="shared" si="30"/>
        <v>2</v>
      </c>
      <c r="IT28" s="25"/>
      <c r="IU28" s="92">
        <f t="shared" si="183"/>
        <v>0</v>
      </c>
      <c r="IV28" s="140">
        <f t="shared" si="184"/>
        <v>0</v>
      </c>
      <c r="IW28" s="25"/>
      <c r="IX28" s="92">
        <f t="shared" si="185"/>
        <v>0</v>
      </c>
      <c r="IY28" s="140">
        <f t="shared" si="186"/>
        <v>0</v>
      </c>
      <c r="IZ28" s="25"/>
      <c r="JA28" s="92">
        <f t="shared" si="187"/>
        <v>0</v>
      </c>
      <c r="JB28" s="140">
        <f t="shared" si="188"/>
        <v>0</v>
      </c>
      <c r="JC28" s="139">
        <f t="shared" si="31"/>
        <v>0</v>
      </c>
      <c r="JD28" s="25"/>
      <c r="JE28" s="92">
        <f t="shared" si="189"/>
        <v>0</v>
      </c>
      <c r="JF28" s="140">
        <f t="shared" si="190"/>
        <v>0</v>
      </c>
      <c r="JG28" s="25"/>
      <c r="JH28" s="92">
        <f t="shared" si="191"/>
        <v>0</v>
      </c>
      <c r="JI28" s="140">
        <f t="shared" si="192"/>
        <v>0</v>
      </c>
      <c r="JJ28" s="25"/>
      <c r="JK28" s="92">
        <f t="shared" si="193"/>
        <v>0</v>
      </c>
      <c r="JL28" s="140">
        <f t="shared" si="194"/>
        <v>0</v>
      </c>
      <c r="JM28" s="139">
        <f t="shared" si="32"/>
        <v>0</v>
      </c>
      <c r="JN28" s="25"/>
      <c r="JO28" s="92">
        <f t="shared" si="195"/>
        <v>0</v>
      </c>
      <c r="JP28" s="140">
        <f t="shared" si="196"/>
        <v>0</v>
      </c>
      <c r="JQ28" s="25"/>
      <c r="JR28" s="92">
        <f t="shared" si="197"/>
        <v>0</v>
      </c>
      <c r="JS28" s="140">
        <f t="shared" si="198"/>
        <v>0</v>
      </c>
      <c r="JT28" s="25"/>
      <c r="JU28" s="92">
        <f t="shared" si="199"/>
        <v>0</v>
      </c>
      <c r="JV28" s="140">
        <f t="shared" si="200"/>
        <v>0</v>
      </c>
      <c r="JW28" s="139">
        <f t="shared" si="33"/>
        <v>0</v>
      </c>
      <c r="JX28" s="25"/>
      <c r="JY28" s="92">
        <f t="shared" si="201"/>
        <v>0</v>
      </c>
      <c r="JZ28" s="140">
        <f t="shared" si="202"/>
        <v>0</v>
      </c>
      <c r="KA28" s="25">
        <v>3</v>
      </c>
      <c r="KB28" s="92">
        <f t="shared" si="203"/>
        <v>165000</v>
      </c>
      <c r="KC28" s="140">
        <f t="shared" si="204"/>
        <v>300000</v>
      </c>
      <c r="KD28" s="25"/>
      <c r="KE28" s="92">
        <f t="shared" si="205"/>
        <v>0</v>
      </c>
      <c r="KF28" s="140">
        <f t="shared" si="206"/>
        <v>0</v>
      </c>
      <c r="KG28" s="139">
        <f t="shared" si="34"/>
        <v>3</v>
      </c>
      <c r="KH28" s="25">
        <v>3</v>
      </c>
      <c r="KI28" s="92">
        <f t="shared" si="207"/>
        <v>165000</v>
      </c>
      <c r="KJ28" s="140">
        <f t="shared" si="208"/>
        <v>300000</v>
      </c>
      <c r="KK28" s="25"/>
      <c r="KL28" s="92">
        <f t="shared" si="209"/>
        <v>0</v>
      </c>
      <c r="KM28" s="140">
        <f t="shared" si="210"/>
        <v>0</v>
      </c>
      <c r="KN28" s="25"/>
      <c r="KO28" s="92">
        <f t="shared" si="211"/>
        <v>0</v>
      </c>
      <c r="KP28" s="140">
        <f t="shared" si="212"/>
        <v>0</v>
      </c>
      <c r="KQ28" s="139">
        <f t="shared" si="35"/>
        <v>3</v>
      </c>
      <c r="KR28" s="25"/>
      <c r="KS28" s="92">
        <f t="shared" si="213"/>
        <v>0</v>
      </c>
      <c r="KT28" s="140">
        <f t="shared" si="214"/>
        <v>0</v>
      </c>
      <c r="KU28" s="25"/>
      <c r="KV28" s="92">
        <f t="shared" si="215"/>
        <v>0</v>
      </c>
      <c r="KW28" s="140">
        <f t="shared" si="216"/>
        <v>0</v>
      </c>
      <c r="KX28" s="25"/>
      <c r="KY28" s="92">
        <f t="shared" si="217"/>
        <v>0</v>
      </c>
      <c r="KZ28" s="140">
        <f t="shared" si="218"/>
        <v>0</v>
      </c>
      <c r="LA28" s="139">
        <f t="shared" si="36"/>
        <v>0</v>
      </c>
      <c r="LB28" s="25"/>
      <c r="LC28" s="92">
        <f t="shared" si="219"/>
        <v>0</v>
      </c>
      <c r="LD28" s="140">
        <f t="shared" si="220"/>
        <v>0</v>
      </c>
      <c r="LE28" s="25"/>
      <c r="LF28" s="92">
        <f t="shared" si="221"/>
        <v>0</v>
      </c>
      <c r="LG28" s="140">
        <f t="shared" si="222"/>
        <v>0</v>
      </c>
      <c r="LH28" s="25"/>
      <c r="LI28" s="92">
        <f t="shared" si="223"/>
        <v>0</v>
      </c>
      <c r="LJ28" s="140">
        <f t="shared" si="224"/>
        <v>0</v>
      </c>
      <c r="LK28" s="139">
        <f t="shared" si="37"/>
        <v>0</v>
      </c>
      <c r="LL28" s="25"/>
      <c r="LM28" s="92">
        <f t="shared" si="225"/>
        <v>0</v>
      </c>
      <c r="LN28" s="140">
        <f t="shared" si="226"/>
        <v>0</v>
      </c>
      <c r="LO28" s="25"/>
      <c r="LP28" s="92">
        <f t="shared" si="227"/>
        <v>0</v>
      </c>
      <c r="LQ28" s="140">
        <f t="shared" si="228"/>
        <v>0</v>
      </c>
      <c r="LR28" s="25"/>
      <c r="LS28" s="92">
        <f t="shared" si="229"/>
        <v>0</v>
      </c>
      <c r="LT28" s="140">
        <f t="shared" si="230"/>
        <v>0</v>
      </c>
      <c r="LU28" s="139">
        <f t="shared" si="38"/>
        <v>0</v>
      </c>
      <c r="LW28" s="341">
        <f t="shared" si="231"/>
        <v>766</v>
      </c>
      <c r="LX28" s="293">
        <f t="shared" si="39"/>
        <v>76600000</v>
      </c>
    </row>
    <row r="29" spans="1:336" x14ac:dyDescent="0.25">
      <c r="A29" s="143" t="s">
        <v>18</v>
      </c>
      <c r="D29" s="25"/>
      <c r="E29" s="92">
        <f t="shared" si="40"/>
        <v>0</v>
      </c>
      <c r="F29" s="140">
        <f t="shared" si="41"/>
        <v>0</v>
      </c>
      <c r="G29" s="25"/>
      <c r="H29" s="92">
        <f t="shared" si="42"/>
        <v>0</v>
      </c>
      <c r="I29" s="140">
        <f t="shared" si="43"/>
        <v>0</v>
      </c>
      <c r="J29" s="25"/>
      <c r="K29" s="92">
        <f t="shared" si="44"/>
        <v>0</v>
      </c>
      <c r="L29" s="140">
        <f t="shared" si="45"/>
        <v>0</v>
      </c>
      <c r="M29" s="139">
        <f t="shared" si="0"/>
        <v>0</v>
      </c>
      <c r="N29" s="25"/>
      <c r="O29" s="92">
        <f t="shared" si="1"/>
        <v>0</v>
      </c>
      <c r="P29" s="140">
        <f t="shared" si="2"/>
        <v>0</v>
      </c>
      <c r="Q29" s="25"/>
      <c r="R29" s="92">
        <f t="shared" si="3"/>
        <v>0</v>
      </c>
      <c r="S29" s="140">
        <f t="shared" si="4"/>
        <v>0</v>
      </c>
      <c r="T29" s="25"/>
      <c r="U29" s="92">
        <f t="shared" si="5"/>
        <v>0</v>
      </c>
      <c r="V29" s="140">
        <f t="shared" si="6"/>
        <v>0</v>
      </c>
      <c r="W29" s="139">
        <f t="shared" si="7"/>
        <v>0</v>
      </c>
      <c r="X29" s="25"/>
      <c r="Y29" s="92">
        <f t="shared" si="46"/>
        <v>0</v>
      </c>
      <c r="Z29" s="140">
        <f t="shared" si="47"/>
        <v>0</v>
      </c>
      <c r="AA29" s="25"/>
      <c r="AB29" s="92">
        <f t="shared" si="48"/>
        <v>0</v>
      </c>
      <c r="AC29" s="140">
        <f t="shared" si="49"/>
        <v>0</v>
      </c>
      <c r="AD29" s="25"/>
      <c r="AE29" s="92">
        <f t="shared" si="50"/>
        <v>0</v>
      </c>
      <c r="AF29" s="140">
        <f t="shared" si="51"/>
        <v>0</v>
      </c>
      <c r="AG29" s="139">
        <f t="shared" si="8"/>
        <v>0</v>
      </c>
      <c r="AH29" s="25"/>
      <c r="AI29" s="92">
        <f t="shared" si="52"/>
        <v>0</v>
      </c>
      <c r="AJ29" s="140">
        <f t="shared" si="53"/>
        <v>0</v>
      </c>
      <c r="AK29" s="25"/>
      <c r="AL29" s="92">
        <f t="shared" si="54"/>
        <v>0</v>
      </c>
      <c r="AM29" s="140">
        <f t="shared" si="55"/>
        <v>0</v>
      </c>
      <c r="AN29" s="25"/>
      <c r="AO29" s="92">
        <f t="shared" si="56"/>
        <v>0</v>
      </c>
      <c r="AP29" s="140">
        <f t="shared" si="57"/>
        <v>0</v>
      </c>
      <c r="AQ29" s="139">
        <f t="shared" si="9"/>
        <v>0</v>
      </c>
      <c r="AR29" s="25"/>
      <c r="AS29" s="92">
        <f t="shared" si="58"/>
        <v>0</v>
      </c>
      <c r="AT29" s="140">
        <f t="shared" si="59"/>
        <v>0</v>
      </c>
      <c r="AU29" s="25"/>
      <c r="AV29" s="92">
        <f t="shared" si="60"/>
        <v>0</v>
      </c>
      <c r="AW29" s="140">
        <f t="shared" si="61"/>
        <v>0</v>
      </c>
      <c r="AX29" s="25"/>
      <c r="AY29" s="92">
        <f t="shared" si="62"/>
        <v>0</v>
      </c>
      <c r="AZ29" s="140">
        <f t="shared" si="63"/>
        <v>0</v>
      </c>
      <c r="BA29" s="139">
        <f t="shared" si="10"/>
        <v>0</v>
      </c>
      <c r="BB29" s="25"/>
      <c r="BC29" s="92">
        <f t="shared" si="64"/>
        <v>0</v>
      </c>
      <c r="BD29" s="140">
        <f t="shared" si="65"/>
        <v>0</v>
      </c>
      <c r="BE29" s="25"/>
      <c r="BF29" s="92">
        <f t="shared" si="66"/>
        <v>0</v>
      </c>
      <c r="BG29" s="140">
        <f t="shared" si="67"/>
        <v>0</v>
      </c>
      <c r="BH29" s="25"/>
      <c r="BI29" s="92">
        <f t="shared" si="68"/>
        <v>0</v>
      </c>
      <c r="BJ29" s="140">
        <f t="shared" si="69"/>
        <v>0</v>
      </c>
      <c r="BK29" s="139">
        <f t="shared" si="11"/>
        <v>0</v>
      </c>
      <c r="BL29" s="25"/>
      <c r="BM29" s="92">
        <f t="shared" si="70"/>
        <v>0</v>
      </c>
      <c r="BN29" s="140">
        <f t="shared" si="71"/>
        <v>0</v>
      </c>
      <c r="BO29" s="25"/>
      <c r="BP29" s="92">
        <f t="shared" si="72"/>
        <v>0</v>
      </c>
      <c r="BQ29" s="140">
        <f t="shared" si="73"/>
        <v>0</v>
      </c>
      <c r="BR29" s="25"/>
      <c r="BS29" s="92">
        <f t="shared" si="74"/>
        <v>0</v>
      </c>
      <c r="BT29" s="140">
        <f t="shared" si="75"/>
        <v>0</v>
      </c>
      <c r="BU29" s="139">
        <f t="shared" si="12"/>
        <v>0</v>
      </c>
      <c r="BV29" s="25"/>
      <c r="BW29" s="92">
        <f t="shared" si="76"/>
        <v>0</v>
      </c>
      <c r="BX29" s="140">
        <f t="shared" si="77"/>
        <v>0</v>
      </c>
      <c r="BY29" s="25"/>
      <c r="BZ29" s="92">
        <f t="shared" si="78"/>
        <v>0</v>
      </c>
      <c r="CA29" s="140">
        <f t="shared" si="79"/>
        <v>0</v>
      </c>
      <c r="CB29" s="25"/>
      <c r="CC29" s="92">
        <f t="shared" si="80"/>
        <v>0</v>
      </c>
      <c r="CD29" s="140">
        <f t="shared" si="81"/>
        <v>0</v>
      </c>
      <c r="CE29" s="139">
        <f t="shared" si="13"/>
        <v>0</v>
      </c>
      <c r="CF29" s="25"/>
      <c r="CG29" s="92">
        <f t="shared" si="82"/>
        <v>0</v>
      </c>
      <c r="CH29" s="140">
        <f t="shared" si="83"/>
        <v>0</v>
      </c>
      <c r="CI29" s="25"/>
      <c r="CJ29" s="92">
        <f t="shared" si="84"/>
        <v>0</v>
      </c>
      <c r="CK29" s="140">
        <f t="shared" si="85"/>
        <v>0</v>
      </c>
      <c r="CL29" s="25"/>
      <c r="CM29" s="92">
        <f t="shared" si="86"/>
        <v>0</v>
      </c>
      <c r="CN29" s="140">
        <f t="shared" si="87"/>
        <v>0</v>
      </c>
      <c r="CO29" s="139">
        <f t="shared" si="14"/>
        <v>0</v>
      </c>
      <c r="CP29" s="25"/>
      <c r="CQ29" s="92">
        <f t="shared" si="88"/>
        <v>0</v>
      </c>
      <c r="CR29" s="140">
        <f t="shared" si="89"/>
        <v>0</v>
      </c>
      <c r="CS29" s="25"/>
      <c r="CT29" s="92">
        <f t="shared" si="90"/>
        <v>0</v>
      </c>
      <c r="CU29" s="140">
        <f t="shared" si="91"/>
        <v>0</v>
      </c>
      <c r="CV29" s="25"/>
      <c r="CW29" s="92">
        <f t="shared" si="92"/>
        <v>0</v>
      </c>
      <c r="CX29" s="140">
        <f t="shared" si="93"/>
        <v>0</v>
      </c>
      <c r="CY29" s="139">
        <f t="shared" si="15"/>
        <v>0</v>
      </c>
      <c r="CZ29" s="25"/>
      <c r="DA29" s="92">
        <f t="shared" si="94"/>
        <v>0</v>
      </c>
      <c r="DB29" s="140">
        <f t="shared" si="95"/>
        <v>0</v>
      </c>
      <c r="DC29" s="25"/>
      <c r="DD29" s="92">
        <f t="shared" si="96"/>
        <v>0</v>
      </c>
      <c r="DE29" s="140">
        <f t="shared" si="97"/>
        <v>0</v>
      </c>
      <c r="DF29" s="25"/>
      <c r="DG29" s="92">
        <f t="shared" si="98"/>
        <v>0</v>
      </c>
      <c r="DH29" s="140">
        <f t="shared" si="99"/>
        <v>0</v>
      </c>
      <c r="DI29" s="139">
        <f t="shared" si="16"/>
        <v>0</v>
      </c>
      <c r="DJ29" s="25"/>
      <c r="DK29" s="92">
        <f t="shared" si="100"/>
        <v>0</v>
      </c>
      <c r="DL29" s="140">
        <f t="shared" si="232"/>
        <v>0</v>
      </c>
      <c r="DM29" s="25"/>
      <c r="DN29" s="92">
        <f t="shared" si="101"/>
        <v>0</v>
      </c>
      <c r="DO29" s="140">
        <f t="shared" si="102"/>
        <v>0</v>
      </c>
      <c r="DP29" s="25"/>
      <c r="DQ29" s="92">
        <f t="shared" si="103"/>
        <v>0</v>
      </c>
      <c r="DR29" s="140">
        <f t="shared" si="104"/>
        <v>0</v>
      </c>
      <c r="DS29" s="139">
        <f t="shared" si="17"/>
        <v>0</v>
      </c>
      <c r="DT29" s="25"/>
      <c r="DU29" s="92">
        <f t="shared" si="105"/>
        <v>0</v>
      </c>
      <c r="DV29" s="140">
        <f t="shared" si="106"/>
        <v>0</v>
      </c>
      <c r="DW29" s="25"/>
      <c r="DX29" s="92">
        <f t="shared" si="107"/>
        <v>0</v>
      </c>
      <c r="DY29" s="140">
        <f t="shared" si="108"/>
        <v>0</v>
      </c>
      <c r="DZ29" s="25"/>
      <c r="EA29" s="92">
        <f t="shared" si="109"/>
        <v>0</v>
      </c>
      <c r="EB29" s="140">
        <f t="shared" si="110"/>
        <v>0</v>
      </c>
      <c r="EC29" s="139">
        <f t="shared" si="18"/>
        <v>0</v>
      </c>
      <c r="ED29" s="25"/>
      <c r="EE29" s="92">
        <f t="shared" si="111"/>
        <v>0</v>
      </c>
      <c r="EF29" s="140">
        <f t="shared" si="112"/>
        <v>0</v>
      </c>
      <c r="EG29" s="25"/>
      <c r="EH29" s="92">
        <f t="shared" si="113"/>
        <v>0</v>
      </c>
      <c r="EI29" s="140">
        <f t="shared" si="114"/>
        <v>0</v>
      </c>
      <c r="EJ29" s="25"/>
      <c r="EK29" s="92">
        <f t="shared" si="115"/>
        <v>0</v>
      </c>
      <c r="EL29" s="140">
        <f t="shared" si="116"/>
        <v>0</v>
      </c>
      <c r="EM29" s="139">
        <f t="shared" si="19"/>
        <v>0</v>
      </c>
      <c r="EN29" s="25"/>
      <c r="EO29" s="92">
        <f t="shared" si="117"/>
        <v>0</v>
      </c>
      <c r="EP29" s="140">
        <f t="shared" si="118"/>
        <v>0</v>
      </c>
      <c r="EQ29" s="25"/>
      <c r="ER29" s="92">
        <f t="shared" si="119"/>
        <v>0</v>
      </c>
      <c r="ES29" s="140">
        <f t="shared" si="120"/>
        <v>0</v>
      </c>
      <c r="ET29" s="25"/>
      <c r="EU29" s="92">
        <f t="shared" si="121"/>
        <v>0</v>
      </c>
      <c r="EV29" s="140">
        <f t="shared" si="122"/>
        <v>0</v>
      </c>
      <c r="EW29" s="139">
        <f t="shared" si="20"/>
        <v>0</v>
      </c>
      <c r="EX29" s="25"/>
      <c r="EY29" s="92">
        <f t="shared" si="123"/>
        <v>0</v>
      </c>
      <c r="EZ29" s="140">
        <f t="shared" si="124"/>
        <v>0</v>
      </c>
      <c r="FA29" s="25"/>
      <c r="FB29" s="92">
        <f t="shared" si="125"/>
        <v>0</v>
      </c>
      <c r="FC29" s="140">
        <f t="shared" si="126"/>
        <v>0</v>
      </c>
      <c r="FD29" s="25"/>
      <c r="FE29" s="92">
        <f t="shared" si="127"/>
        <v>0</v>
      </c>
      <c r="FF29" s="140">
        <f t="shared" si="128"/>
        <v>0</v>
      </c>
      <c r="FG29" s="139">
        <f t="shared" si="21"/>
        <v>0</v>
      </c>
      <c r="FH29" s="25"/>
      <c r="FI29" s="92">
        <f t="shared" si="129"/>
        <v>0</v>
      </c>
      <c r="FJ29" s="140">
        <f t="shared" si="130"/>
        <v>0</v>
      </c>
      <c r="FK29" s="25"/>
      <c r="FL29" s="92">
        <f t="shared" si="131"/>
        <v>0</v>
      </c>
      <c r="FM29" s="140">
        <f t="shared" si="132"/>
        <v>0</v>
      </c>
      <c r="FN29" s="25"/>
      <c r="FO29" s="92">
        <f t="shared" si="133"/>
        <v>0</v>
      </c>
      <c r="FP29" s="140">
        <f t="shared" si="134"/>
        <v>0</v>
      </c>
      <c r="FQ29" s="139">
        <f t="shared" si="22"/>
        <v>0</v>
      </c>
      <c r="FR29" s="25"/>
      <c r="FS29" s="92">
        <f t="shared" si="135"/>
        <v>0</v>
      </c>
      <c r="FT29" s="140">
        <f t="shared" si="136"/>
        <v>0</v>
      </c>
      <c r="FU29" s="25"/>
      <c r="FV29" s="92">
        <f t="shared" si="137"/>
        <v>0</v>
      </c>
      <c r="FW29" s="140">
        <f t="shared" si="138"/>
        <v>0</v>
      </c>
      <c r="FX29" s="25"/>
      <c r="FY29" s="92">
        <f t="shared" si="139"/>
        <v>0</v>
      </c>
      <c r="FZ29" s="140">
        <f t="shared" si="140"/>
        <v>0</v>
      </c>
      <c r="GA29" s="139">
        <f t="shared" si="23"/>
        <v>0</v>
      </c>
      <c r="GB29" s="25"/>
      <c r="GC29" s="92">
        <f t="shared" si="141"/>
        <v>0</v>
      </c>
      <c r="GD29" s="140">
        <f t="shared" si="142"/>
        <v>0</v>
      </c>
      <c r="GE29" s="25"/>
      <c r="GF29" s="92">
        <f t="shared" si="143"/>
        <v>0</v>
      </c>
      <c r="GG29" s="140">
        <f t="shared" si="144"/>
        <v>0</v>
      </c>
      <c r="GH29" s="25"/>
      <c r="GI29" s="92">
        <f t="shared" si="145"/>
        <v>0</v>
      </c>
      <c r="GJ29" s="140">
        <f t="shared" si="146"/>
        <v>0</v>
      </c>
      <c r="GK29" s="139">
        <f t="shared" si="24"/>
        <v>0</v>
      </c>
      <c r="GL29" s="25"/>
      <c r="GM29" s="92">
        <f t="shared" si="147"/>
        <v>0</v>
      </c>
      <c r="GN29" s="140">
        <f t="shared" si="148"/>
        <v>0</v>
      </c>
      <c r="GO29" s="25"/>
      <c r="GP29" s="92">
        <f t="shared" si="149"/>
        <v>0</v>
      </c>
      <c r="GQ29" s="140">
        <f t="shared" si="150"/>
        <v>0</v>
      </c>
      <c r="GR29" s="25"/>
      <c r="GS29" s="92">
        <f t="shared" si="151"/>
        <v>0</v>
      </c>
      <c r="GT29" s="140">
        <f t="shared" si="152"/>
        <v>0</v>
      </c>
      <c r="GU29" s="139">
        <f t="shared" si="25"/>
        <v>0</v>
      </c>
      <c r="GV29" s="25"/>
      <c r="GW29" s="92">
        <f t="shared" si="153"/>
        <v>0</v>
      </c>
      <c r="GX29" s="140">
        <f t="shared" si="154"/>
        <v>0</v>
      </c>
      <c r="GY29" s="25"/>
      <c r="GZ29" s="92">
        <f t="shared" si="155"/>
        <v>0</v>
      </c>
      <c r="HA29" s="140">
        <f t="shared" si="156"/>
        <v>0</v>
      </c>
      <c r="HB29" s="25"/>
      <c r="HC29" s="92">
        <f t="shared" si="157"/>
        <v>0</v>
      </c>
      <c r="HD29" s="140">
        <f t="shared" si="158"/>
        <v>0</v>
      </c>
      <c r="HE29" s="139">
        <f t="shared" si="26"/>
        <v>0</v>
      </c>
      <c r="HF29" s="25"/>
      <c r="HG29" s="92">
        <f t="shared" si="159"/>
        <v>0</v>
      </c>
      <c r="HH29" s="140">
        <f t="shared" si="160"/>
        <v>0</v>
      </c>
      <c r="HI29" s="25"/>
      <c r="HJ29" s="92">
        <f t="shared" si="161"/>
        <v>0</v>
      </c>
      <c r="HK29" s="140">
        <f t="shared" si="162"/>
        <v>0</v>
      </c>
      <c r="HL29" s="25"/>
      <c r="HM29" s="92">
        <f t="shared" si="163"/>
        <v>0</v>
      </c>
      <c r="HN29" s="140">
        <f t="shared" si="164"/>
        <v>0</v>
      </c>
      <c r="HO29" s="139">
        <f t="shared" si="27"/>
        <v>0</v>
      </c>
      <c r="HP29" s="25"/>
      <c r="HQ29" s="92">
        <f t="shared" si="165"/>
        <v>0</v>
      </c>
      <c r="HR29" s="140">
        <f t="shared" si="166"/>
        <v>0</v>
      </c>
      <c r="HS29" s="25"/>
      <c r="HT29" s="92">
        <f t="shared" si="167"/>
        <v>0</v>
      </c>
      <c r="HU29" s="140">
        <f t="shared" si="168"/>
        <v>0</v>
      </c>
      <c r="HV29" s="25"/>
      <c r="HW29" s="92">
        <f t="shared" si="169"/>
        <v>0</v>
      </c>
      <c r="HX29" s="140">
        <f t="shared" si="170"/>
        <v>0</v>
      </c>
      <c r="HY29" s="139">
        <f t="shared" si="28"/>
        <v>0</v>
      </c>
      <c r="HZ29" s="25"/>
      <c r="IA29" s="92">
        <f t="shared" si="171"/>
        <v>0</v>
      </c>
      <c r="IB29" s="140">
        <f t="shared" si="172"/>
        <v>0</v>
      </c>
      <c r="IC29" s="25"/>
      <c r="ID29" s="92">
        <f t="shared" si="173"/>
        <v>0</v>
      </c>
      <c r="IE29" s="140">
        <f t="shared" si="174"/>
        <v>0</v>
      </c>
      <c r="IF29" s="25"/>
      <c r="IG29" s="92">
        <f t="shared" si="175"/>
        <v>0</v>
      </c>
      <c r="IH29" s="140">
        <f t="shared" si="176"/>
        <v>0</v>
      </c>
      <c r="II29" s="139">
        <f t="shared" si="29"/>
        <v>0</v>
      </c>
      <c r="IJ29" s="25"/>
      <c r="IK29" s="92">
        <f t="shared" si="177"/>
        <v>0</v>
      </c>
      <c r="IL29" s="140">
        <f t="shared" si="178"/>
        <v>0</v>
      </c>
      <c r="IM29" s="25"/>
      <c r="IN29" s="92">
        <f t="shared" si="179"/>
        <v>0</v>
      </c>
      <c r="IO29" s="140">
        <f t="shared" si="180"/>
        <v>0</v>
      </c>
      <c r="IP29" s="25"/>
      <c r="IQ29" s="92">
        <f t="shared" si="181"/>
        <v>0</v>
      </c>
      <c r="IR29" s="140">
        <f t="shared" si="182"/>
        <v>0</v>
      </c>
      <c r="IS29" s="139">
        <f t="shared" si="30"/>
        <v>0</v>
      </c>
      <c r="IT29" s="25"/>
      <c r="IU29" s="92">
        <f t="shared" si="183"/>
        <v>0</v>
      </c>
      <c r="IV29" s="140">
        <f t="shared" si="184"/>
        <v>0</v>
      </c>
      <c r="IW29" s="25"/>
      <c r="IX29" s="92">
        <f t="shared" si="185"/>
        <v>0</v>
      </c>
      <c r="IY29" s="140">
        <f t="shared" si="186"/>
        <v>0</v>
      </c>
      <c r="IZ29" s="25"/>
      <c r="JA29" s="92">
        <f t="shared" si="187"/>
        <v>0</v>
      </c>
      <c r="JB29" s="140">
        <f t="shared" si="188"/>
        <v>0</v>
      </c>
      <c r="JC29" s="139">
        <f t="shared" si="31"/>
        <v>0</v>
      </c>
      <c r="JD29" s="25"/>
      <c r="JE29" s="92">
        <f t="shared" si="189"/>
        <v>0</v>
      </c>
      <c r="JF29" s="140">
        <f t="shared" si="190"/>
        <v>0</v>
      </c>
      <c r="JG29" s="25"/>
      <c r="JH29" s="92">
        <f t="shared" si="191"/>
        <v>0</v>
      </c>
      <c r="JI29" s="140">
        <f t="shared" si="192"/>
        <v>0</v>
      </c>
      <c r="JJ29" s="25"/>
      <c r="JK29" s="92">
        <f t="shared" si="193"/>
        <v>0</v>
      </c>
      <c r="JL29" s="140">
        <f t="shared" si="194"/>
        <v>0</v>
      </c>
      <c r="JM29" s="139">
        <f t="shared" si="32"/>
        <v>0</v>
      </c>
      <c r="JN29" s="25"/>
      <c r="JO29" s="92">
        <f t="shared" si="195"/>
        <v>0</v>
      </c>
      <c r="JP29" s="140">
        <f t="shared" si="196"/>
        <v>0</v>
      </c>
      <c r="JQ29" s="25"/>
      <c r="JR29" s="92">
        <f t="shared" si="197"/>
        <v>0</v>
      </c>
      <c r="JS29" s="140">
        <f t="shared" si="198"/>
        <v>0</v>
      </c>
      <c r="JT29" s="25"/>
      <c r="JU29" s="92">
        <f t="shared" si="199"/>
        <v>0</v>
      </c>
      <c r="JV29" s="140">
        <f t="shared" si="200"/>
        <v>0</v>
      </c>
      <c r="JW29" s="139">
        <f t="shared" si="33"/>
        <v>0</v>
      </c>
      <c r="JX29" s="25"/>
      <c r="JY29" s="92">
        <f t="shared" si="201"/>
        <v>0</v>
      </c>
      <c r="JZ29" s="140">
        <f t="shared" si="202"/>
        <v>0</v>
      </c>
      <c r="KA29" s="25"/>
      <c r="KB29" s="92">
        <f t="shared" si="203"/>
        <v>0</v>
      </c>
      <c r="KC29" s="140">
        <f t="shared" si="204"/>
        <v>0</v>
      </c>
      <c r="KD29" s="25"/>
      <c r="KE29" s="92">
        <f t="shared" si="205"/>
        <v>0</v>
      </c>
      <c r="KF29" s="140">
        <f t="shared" si="206"/>
        <v>0</v>
      </c>
      <c r="KG29" s="139">
        <f t="shared" si="34"/>
        <v>0</v>
      </c>
      <c r="KH29" s="25"/>
      <c r="KI29" s="92">
        <f t="shared" si="207"/>
        <v>0</v>
      </c>
      <c r="KJ29" s="140">
        <f t="shared" si="208"/>
        <v>0</v>
      </c>
      <c r="KK29" s="25"/>
      <c r="KL29" s="92">
        <f t="shared" si="209"/>
        <v>0</v>
      </c>
      <c r="KM29" s="140">
        <f t="shared" si="210"/>
        <v>0</v>
      </c>
      <c r="KN29" s="25"/>
      <c r="KO29" s="92">
        <f t="shared" si="211"/>
        <v>0</v>
      </c>
      <c r="KP29" s="140">
        <f t="shared" si="212"/>
        <v>0</v>
      </c>
      <c r="KQ29" s="139">
        <f t="shared" si="35"/>
        <v>0</v>
      </c>
      <c r="KR29" s="25"/>
      <c r="KS29" s="92">
        <f t="shared" si="213"/>
        <v>0</v>
      </c>
      <c r="KT29" s="140">
        <f t="shared" si="214"/>
        <v>0</v>
      </c>
      <c r="KU29" s="25"/>
      <c r="KV29" s="92">
        <f t="shared" si="215"/>
        <v>0</v>
      </c>
      <c r="KW29" s="140">
        <f t="shared" si="216"/>
        <v>0</v>
      </c>
      <c r="KX29" s="25"/>
      <c r="KY29" s="92">
        <f t="shared" si="217"/>
        <v>0</v>
      </c>
      <c r="KZ29" s="140">
        <f t="shared" si="218"/>
        <v>0</v>
      </c>
      <c r="LA29" s="139">
        <f t="shared" si="36"/>
        <v>0</v>
      </c>
      <c r="LB29" s="25"/>
      <c r="LC29" s="92">
        <f t="shared" si="219"/>
        <v>0</v>
      </c>
      <c r="LD29" s="140">
        <f t="shared" si="220"/>
        <v>0</v>
      </c>
      <c r="LE29" s="25"/>
      <c r="LF29" s="92">
        <f t="shared" si="221"/>
        <v>0</v>
      </c>
      <c r="LG29" s="140">
        <f t="shared" si="222"/>
        <v>0</v>
      </c>
      <c r="LH29" s="25"/>
      <c r="LI29" s="92">
        <f t="shared" si="223"/>
        <v>0</v>
      </c>
      <c r="LJ29" s="140">
        <f t="shared" si="224"/>
        <v>0</v>
      </c>
      <c r="LK29" s="139">
        <f t="shared" si="37"/>
        <v>0</v>
      </c>
      <c r="LL29" s="25"/>
      <c r="LM29" s="92">
        <f t="shared" si="225"/>
        <v>0</v>
      </c>
      <c r="LN29" s="140">
        <f t="shared" si="226"/>
        <v>0</v>
      </c>
      <c r="LO29" s="25"/>
      <c r="LP29" s="92">
        <f t="shared" si="227"/>
        <v>0</v>
      </c>
      <c r="LQ29" s="140">
        <f t="shared" si="228"/>
        <v>0</v>
      </c>
      <c r="LR29" s="25"/>
      <c r="LS29" s="92">
        <f t="shared" si="229"/>
        <v>0</v>
      </c>
      <c r="LT29" s="140">
        <f t="shared" si="230"/>
        <v>0</v>
      </c>
      <c r="LU29" s="139">
        <f t="shared" si="38"/>
        <v>0</v>
      </c>
      <c r="LW29" s="341">
        <f t="shared" si="231"/>
        <v>0</v>
      </c>
      <c r="LX29" s="293">
        <f t="shared" si="39"/>
        <v>0</v>
      </c>
    </row>
    <row r="30" spans="1:336" ht="15" hidden="1" customHeight="1" x14ac:dyDescent="0.25">
      <c r="A30" s="143" t="s">
        <v>19</v>
      </c>
      <c r="B30" s="102">
        <v>85000</v>
      </c>
      <c r="C30" s="102">
        <v>150000</v>
      </c>
      <c r="D30" s="25"/>
      <c r="E30" s="92">
        <f t="shared" si="40"/>
        <v>0</v>
      </c>
      <c r="F30" s="140">
        <f t="shared" si="41"/>
        <v>0</v>
      </c>
      <c r="G30" s="25"/>
      <c r="H30" s="92">
        <f t="shared" si="42"/>
        <v>0</v>
      </c>
      <c r="I30" s="140">
        <f t="shared" si="43"/>
        <v>0</v>
      </c>
      <c r="J30" s="25"/>
      <c r="K30" s="92">
        <f t="shared" si="44"/>
        <v>0</v>
      </c>
      <c r="L30" s="140">
        <f t="shared" si="45"/>
        <v>0</v>
      </c>
      <c r="M30" s="139">
        <f t="shared" si="0"/>
        <v>0</v>
      </c>
      <c r="N30" s="25"/>
      <c r="O30" s="92">
        <f t="shared" si="1"/>
        <v>0</v>
      </c>
      <c r="P30" s="140">
        <f t="shared" si="2"/>
        <v>0</v>
      </c>
      <c r="Q30" s="25"/>
      <c r="R30" s="92">
        <f t="shared" si="3"/>
        <v>0</v>
      </c>
      <c r="S30" s="140">
        <f t="shared" si="4"/>
        <v>0</v>
      </c>
      <c r="T30" s="25"/>
      <c r="U30" s="92">
        <f t="shared" si="5"/>
        <v>0</v>
      </c>
      <c r="V30" s="140">
        <f t="shared" si="6"/>
        <v>0</v>
      </c>
      <c r="W30" s="139">
        <f t="shared" si="7"/>
        <v>0</v>
      </c>
      <c r="X30" s="25"/>
      <c r="Y30" s="92">
        <f t="shared" si="46"/>
        <v>0</v>
      </c>
      <c r="Z30" s="140">
        <f t="shared" si="47"/>
        <v>0</v>
      </c>
      <c r="AA30" s="25"/>
      <c r="AB30" s="92">
        <f t="shared" si="48"/>
        <v>0</v>
      </c>
      <c r="AC30" s="140">
        <f t="shared" si="49"/>
        <v>0</v>
      </c>
      <c r="AD30" s="25"/>
      <c r="AE30" s="92">
        <f t="shared" si="50"/>
        <v>0</v>
      </c>
      <c r="AF30" s="140">
        <f t="shared" si="51"/>
        <v>0</v>
      </c>
      <c r="AG30" s="139">
        <f t="shared" si="8"/>
        <v>0</v>
      </c>
      <c r="AH30" s="25"/>
      <c r="AI30" s="92">
        <f t="shared" si="52"/>
        <v>0</v>
      </c>
      <c r="AJ30" s="140">
        <f t="shared" si="53"/>
        <v>0</v>
      </c>
      <c r="AK30" s="25"/>
      <c r="AL30" s="92">
        <f t="shared" si="54"/>
        <v>0</v>
      </c>
      <c r="AM30" s="140">
        <f t="shared" si="55"/>
        <v>0</v>
      </c>
      <c r="AN30" s="25"/>
      <c r="AO30" s="92">
        <f t="shared" si="56"/>
        <v>0</v>
      </c>
      <c r="AP30" s="140">
        <f t="shared" si="57"/>
        <v>0</v>
      </c>
      <c r="AQ30" s="139">
        <f t="shared" si="9"/>
        <v>0</v>
      </c>
      <c r="AR30" s="25"/>
      <c r="AS30" s="92">
        <f t="shared" si="58"/>
        <v>0</v>
      </c>
      <c r="AT30" s="140">
        <f t="shared" si="59"/>
        <v>0</v>
      </c>
      <c r="AU30" s="25"/>
      <c r="AV30" s="92">
        <f t="shared" si="60"/>
        <v>0</v>
      </c>
      <c r="AW30" s="140">
        <f t="shared" si="61"/>
        <v>0</v>
      </c>
      <c r="AX30" s="25"/>
      <c r="AY30" s="92">
        <f t="shared" si="62"/>
        <v>0</v>
      </c>
      <c r="AZ30" s="140">
        <f t="shared" si="63"/>
        <v>0</v>
      </c>
      <c r="BA30" s="139">
        <f t="shared" si="10"/>
        <v>0</v>
      </c>
      <c r="BB30" s="25"/>
      <c r="BC30" s="92">
        <f t="shared" si="64"/>
        <v>0</v>
      </c>
      <c r="BD30" s="140">
        <f t="shared" si="65"/>
        <v>0</v>
      </c>
      <c r="BE30" s="25"/>
      <c r="BF30" s="92">
        <f t="shared" si="66"/>
        <v>0</v>
      </c>
      <c r="BG30" s="140">
        <f t="shared" si="67"/>
        <v>0</v>
      </c>
      <c r="BH30" s="25"/>
      <c r="BI30" s="92">
        <f t="shared" si="68"/>
        <v>0</v>
      </c>
      <c r="BJ30" s="140">
        <f t="shared" si="69"/>
        <v>0</v>
      </c>
      <c r="BK30" s="139">
        <f t="shared" si="11"/>
        <v>0</v>
      </c>
      <c r="BL30" s="25"/>
      <c r="BM30" s="92">
        <f t="shared" si="70"/>
        <v>0</v>
      </c>
      <c r="BN30" s="140">
        <f t="shared" si="71"/>
        <v>0</v>
      </c>
      <c r="BO30" s="25"/>
      <c r="BP30" s="92">
        <f t="shared" si="72"/>
        <v>0</v>
      </c>
      <c r="BQ30" s="140">
        <f t="shared" si="73"/>
        <v>0</v>
      </c>
      <c r="BR30" s="25"/>
      <c r="BS30" s="92">
        <f t="shared" si="74"/>
        <v>0</v>
      </c>
      <c r="BT30" s="140">
        <f t="shared" si="75"/>
        <v>0</v>
      </c>
      <c r="BU30" s="139">
        <f t="shared" si="12"/>
        <v>0</v>
      </c>
      <c r="BV30" s="25"/>
      <c r="BW30" s="92">
        <f t="shared" si="76"/>
        <v>0</v>
      </c>
      <c r="BX30" s="140">
        <f t="shared" si="77"/>
        <v>0</v>
      </c>
      <c r="BY30" s="25"/>
      <c r="BZ30" s="92">
        <f t="shared" si="78"/>
        <v>0</v>
      </c>
      <c r="CA30" s="140">
        <f t="shared" si="79"/>
        <v>0</v>
      </c>
      <c r="CB30" s="25"/>
      <c r="CC30" s="92">
        <f t="shared" si="80"/>
        <v>0</v>
      </c>
      <c r="CD30" s="140">
        <f t="shared" si="81"/>
        <v>0</v>
      </c>
      <c r="CE30" s="139">
        <f t="shared" si="13"/>
        <v>0</v>
      </c>
      <c r="CF30" s="25"/>
      <c r="CG30" s="92">
        <f t="shared" si="82"/>
        <v>0</v>
      </c>
      <c r="CH30" s="140">
        <f t="shared" si="83"/>
        <v>0</v>
      </c>
      <c r="CI30" s="25"/>
      <c r="CJ30" s="92">
        <f t="shared" si="84"/>
        <v>0</v>
      </c>
      <c r="CK30" s="140">
        <f t="shared" si="85"/>
        <v>0</v>
      </c>
      <c r="CL30" s="25"/>
      <c r="CM30" s="92">
        <f t="shared" si="86"/>
        <v>0</v>
      </c>
      <c r="CN30" s="140">
        <f t="shared" si="87"/>
        <v>0</v>
      </c>
      <c r="CO30" s="139">
        <f t="shared" si="14"/>
        <v>0</v>
      </c>
      <c r="CP30" s="25"/>
      <c r="CQ30" s="92">
        <f t="shared" si="88"/>
        <v>0</v>
      </c>
      <c r="CR30" s="140">
        <f t="shared" si="89"/>
        <v>0</v>
      </c>
      <c r="CS30" s="25"/>
      <c r="CT30" s="92">
        <f t="shared" si="90"/>
        <v>0</v>
      </c>
      <c r="CU30" s="140">
        <f t="shared" si="91"/>
        <v>0</v>
      </c>
      <c r="CV30" s="25"/>
      <c r="CW30" s="92">
        <f t="shared" si="92"/>
        <v>0</v>
      </c>
      <c r="CX30" s="140">
        <f t="shared" si="93"/>
        <v>0</v>
      </c>
      <c r="CY30" s="139">
        <f t="shared" si="15"/>
        <v>0</v>
      </c>
      <c r="CZ30" s="25"/>
      <c r="DA30" s="92">
        <f t="shared" si="94"/>
        <v>0</v>
      </c>
      <c r="DB30" s="140">
        <f t="shared" si="95"/>
        <v>0</v>
      </c>
      <c r="DC30" s="25"/>
      <c r="DD30" s="92">
        <f t="shared" si="96"/>
        <v>0</v>
      </c>
      <c r="DE30" s="140">
        <f t="shared" si="97"/>
        <v>0</v>
      </c>
      <c r="DF30" s="25"/>
      <c r="DG30" s="92">
        <f t="shared" si="98"/>
        <v>0</v>
      </c>
      <c r="DH30" s="140">
        <f t="shared" si="99"/>
        <v>0</v>
      </c>
      <c r="DI30" s="139">
        <f t="shared" si="16"/>
        <v>0</v>
      </c>
      <c r="DJ30" s="25"/>
      <c r="DK30" s="92">
        <f t="shared" si="100"/>
        <v>0</v>
      </c>
      <c r="DL30" s="140">
        <f t="shared" si="232"/>
        <v>0</v>
      </c>
      <c r="DM30" s="25"/>
      <c r="DN30" s="92">
        <f t="shared" si="101"/>
        <v>0</v>
      </c>
      <c r="DO30" s="140">
        <f t="shared" si="102"/>
        <v>0</v>
      </c>
      <c r="DP30" s="25"/>
      <c r="DQ30" s="92">
        <f t="shared" si="103"/>
        <v>0</v>
      </c>
      <c r="DR30" s="140">
        <f t="shared" si="104"/>
        <v>0</v>
      </c>
      <c r="DS30" s="139">
        <f t="shared" si="17"/>
        <v>0</v>
      </c>
      <c r="DT30" s="25"/>
      <c r="DU30" s="92">
        <f t="shared" si="105"/>
        <v>0</v>
      </c>
      <c r="DV30" s="140">
        <f t="shared" si="106"/>
        <v>0</v>
      </c>
      <c r="DW30" s="25"/>
      <c r="DX30" s="92">
        <f t="shared" si="107"/>
        <v>0</v>
      </c>
      <c r="DY30" s="140">
        <f t="shared" si="108"/>
        <v>0</v>
      </c>
      <c r="DZ30" s="25"/>
      <c r="EA30" s="92">
        <f t="shared" si="109"/>
        <v>0</v>
      </c>
      <c r="EB30" s="140">
        <f t="shared" si="110"/>
        <v>0</v>
      </c>
      <c r="EC30" s="139">
        <f t="shared" si="18"/>
        <v>0</v>
      </c>
      <c r="ED30" s="25"/>
      <c r="EE30" s="92">
        <f t="shared" si="111"/>
        <v>0</v>
      </c>
      <c r="EF30" s="140">
        <f t="shared" si="112"/>
        <v>0</v>
      </c>
      <c r="EG30" s="25"/>
      <c r="EH30" s="92">
        <f t="shared" si="113"/>
        <v>0</v>
      </c>
      <c r="EI30" s="140">
        <f t="shared" si="114"/>
        <v>0</v>
      </c>
      <c r="EJ30" s="25"/>
      <c r="EK30" s="92">
        <f t="shared" si="115"/>
        <v>0</v>
      </c>
      <c r="EL30" s="140">
        <f t="shared" si="116"/>
        <v>0</v>
      </c>
      <c r="EM30" s="139">
        <f t="shared" si="19"/>
        <v>0</v>
      </c>
      <c r="EN30" s="25"/>
      <c r="EO30" s="92">
        <f t="shared" si="117"/>
        <v>0</v>
      </c>
      <c r="EP30" s="140">
        <f t="shared" si="118"/>
        <v>0</v>
      </c>
      <c r="EQ30" s="25"/>
      <c r="ER30" s="92">
        <f t="shared" si="119"/>
        <v>0</v>
      </c>
      <c r="ES30" s="140">
        <f t="shared" si="120"/>
        <v>0</v>
      </c>
      <c r="ET30" s="25"/>
      <c r="EU30" s="92">
        <f t="shared" si="121"/>
        <v>0</v>
      </c>
      <c r="EV30" s="140">
        <f t="shared" si="122"/>
        <v>0</v>
      </c>
      <c r="EW30" s="139">
        <f t="shared" si="20"/>
        <v>0</v>
      </c>
      <c r="EX30" s="25"/>
      <c r="EY30" s="92">
        <f t="shared" si="123"/>
        <v>0</v>
      </c>
      <c r="EZ30" s="140">
        <f t="shared" si="124"/>
        <v>0</v>
      </c>
      <c r="FA30" s="25"/>
      <c r="FB30" s="92">
        <f t="shared" si="125"/>
        <v>0</v>
      </c>
      <c r="FC30" s="140">
        <f t="shared" si="126"/>
        <v>0</v>
      </c>
      <c r="FD30" s="25"/>
      <c r="FE30" s="92">
        <f t="shared" si="127"/>
        <v>0</v>
      </c>
      <c r="FF30" s="140">
        <f t="shared" si="128"/>
        <v>0</v>
      </c>
      <c r="FG30" s="139">
        <f t="shared" si="21"/>
        <v>0</v>
      </c>
      <c r="FH30" s="25"/>
      <c r="FI30" s="92">
        <f t="shared" si="129"/>
        <v>0</v>
      </c>
      <c r="FJ30" s="140">
        <f t="shared" si="130"/>
        <v>0</v>
      </c>
      <c r="FK30" s="25"/>
      <c r="FL30" s="92">
        <f t="shared" si="131"/>
        <v>0</v>
      </c>
      <c r="FM30" s="140">
        <f t="shared" si="132"/>
        <v>0</v>
      </c>
      <c r="FN30" s="25"/>
      <c r="FO30" s="92">
        <f t="shared" si="133"/>
        <v>0</v>
      </c>
      <c r="FP30" s="140">
        <f t="shared" si="134"/>
        <v>0</v>
      </c>
      <c r="FQ30" s="139">
        <f t="shared" si="22"/>
        <v>0</v>
      </c>
      <c r="FR30" s="25"/>
      <c r="FS30" s="92">
        <f t="shared" si="135"/>
        <v>0</v>
      </c>
      <c r="FT30" s="140">
        <f t="shared" si="136"/>
        <v>0</v>
      </c>
      <c r="FU30" s="25"/>
      <c r="FV30" s="92">
        <f t="shared" si="137"/>
        <v>0</v>
      </c>
      <c r="FW30" s="140">
        <f t="shared" si="138"/>
        <v>0</v>
      </c>
      <c r="FX30" s="25"/>
      <c r="FY30" s="92">
        <f t="shared" si="139"/>
        <v>0</v>
      </c>
      <c r="FZ30" s="140">
        <f t="shared" si="140"/>
        <v>0</v>
      </c>
      <c r="GA30" s="139">
        <f t="shared" si="23"/>
        <v>0</v>
      </c>
      <c r="GB30" s="25"/>
      <c r="GC30" s="92">
        <f t="shared" si="141"/>
        <v>0</v>
      </c>
      <c r="GD30" s="140">
        <f t="shared" si="142"/>
        <v>0</v>
      </c>
      <c r="GE30" s="25"/>
      <c r="GF30" s="92">
        <f t="shared" si="143"/>
        <v>0</v>
      </c>
      <c r="GG30" s="140">
        <f t="shared" si="144"/>
        <v>0</v>
      </c>
      <c r="GH30" s="25"/>
      <c r="GI30" s="92">
        <f t="shared" si="145"/>
        <v>0</v>
      </c>
      <c r="GJ30" s="140">
        <f t="shared" si="146"/>
        <v>0</v>
      </c>
      <c r="GK30" s="139">
        <f t="shared" si="24"/>
        <v>0</v>
      </c>
      <c r="GL30" s="25"/>
      <c r="GM30" s="92">
        <f t="shared" si="147"/>
        <v>0</v>
      </c>
      <c r="GN30" s="140">
        <f t="shared" si="148"/>
        <v>0</v>
      </c>
      <c r="GO30" s="25"/>
      <c r="GP30" s="92">
        <f t="shared" si="149"/>
        <v>0</v>
      </c>
      <c r="GQ30" s="140">
        <f t="shared" si="150"/>
        <v>0</v>
      </c>
      <c r="GR30" s="25"/>
      <c r="GS30" s="92">
        <f t="shared" si="151"/>
        <v>0</v>
      </c>
      <c r="GT30" s="140">
        <f t="shared" si="152"/>
        <v>0</v>
      </c>
      <c r="GU30" s="139">
        <f t="shared" si="25"/>
        <v>0</v>
      </c>
      <c r="GV30" s="25"/>
      <c r="GW30" s="92">
        <f t="shared" si="153"/>
        <v>0</v>
      </c>
      <c r="GX30" s="140">
        <f t="shared" si="154"/>
        <v>0</v>
      </c>
      <c r="GY30" s="25"/>
      <c r="GZ30" s="92">
        <f t="shared" si="155"/>
        <v>0</v>
      </c>
      <c r="HA30" s="140">
        <f t="shared" si="156"/>
        <v>0</v>
      </c>
      <c r="HB30" s="25"/>
      <c r="HC30" s="92">
        <f t="shared" si="157"/>
        <v>0</v>
      </c>
      <c r="HD30" s="140">
        <f t="shared" si="158"/>
        <v>0</v>
      </c>
      <c r="HE30" s="139">
        <f t="shared" si="26"/>
        <v>0</v>
      </c>
      <c r="HF30" s="25"/>
      <c r="HG30" s="92">
        <f t="shared" si="159"/>
        <v>0</v>
      </c>
      <c r="HH30" s="140">
        <f t="shared" si="160"/>
        <v>0</v>
      </c>
      <c r="HI30" s="25"/>
      <c r="HJ30" s="92">
        <f t="shared" si="161"/>
        <v>0</v>
      </c>
      <c r="HK30" s="140">
        <f t="shared" si="162"/>
        <v>0</v>
      </c>
      <c r="HL30" s="25"/>
      <c r="HM30" s="92">
        <f t="shared" si="163"/>
        <v>0</v>
      </c>
      <c r="HN30" s="140">
        <f t="shared" si="164"/>
        <v>0</v>
      </c>
      <c r="HO30" s="139">
        <f t="shared" si="27"/>
        <v>0</v>
      </c>
      <c r="HP30" s="25"/>
      <c r="HQ30" s="92">
        <f t="shared" si="165"/>
        <v>0</v>
      </c>
      <c r="HR30" s="140">
        <f t="shared" si="166"/>
        <v>0</v>
      </c>
      <c r="HS30" s="25"/>
      <c r="HT30" s="92">
        <f t="shared" si="167"/>
        <v>0</v>
      </c>
      <c r="HU30" s="140">
        <f t="shared" si="168"/>
        <v>0</v>
      </c>
      <c r="HV30" s="25"/>
      <c r="HW30" s="92">
        <f t="shared" si="169"/>
        <v>0</v>
      </c>
      <c r="HX30" s="140">
        <f t="shared" si="170"/>
        <v>0</v>
      </c>
      <c r="HY30" s="139">
        <f t="shared" si="28"/>
        <v>0</v>
      </c>
      <c r="HZ30" s="25"/>
      <c r="IA30" s="92">
        <f t="shared" si="171"/>
        <v>0</v>
      </c>
      <c r="IB30" s="140">
        <f t="shared" si="172"/>
        <v>0</v>
      </c>
      <c r="IC30" s="25"/>
      <c r="ID30" s="92">
        <f t="shared" si="173"/>
        <v>0</v>
      </c>
      <c r="IE30" s="140">
        <f t="shared" si="174"/>
        <v>0</v>
      </c>
      <c r="IF30" s="25"/>
      <c r="IG30" s="92">
        <f t="shared" si="175"/>
        <v>0</v>
      </c>
      <c r="IH30" s="140">
        <f t="shared" si="176"/>
        <v>0</v>
      </c>
      <c r="II30" s="139">
        <f t="shared" si="29"/>
        <v>0</v>
      </c>
      <c r="IJ30" s="25"/>
      <c r="IK30" s="92">
        <f t="shared" si="177"/>
        <v>0</v>
      </c>
      <c r="IL30" s="140">
        <f t="shared" si="178"/>
        <v>0</v>
      </c>
      <c r="IM30" s="25"/>
      <c r="IN30" s="92">
        <f t="shared" si="179"/>
        <v>0</v>
      </c>
      <c r="IO30" s="140">
        <f t="shared" si="180"/>
        <v>0</v>
      </c>
      <c r="IP30" s="25"/>
      <c r="IQ30" s="92">
        <f t="shared" si="181"/>
        <v>0</v>
      </c>
      <c r="IR30" s="140">
        <f t="shared" si="182"/>
        <v>0</v>
      </c>
      <c r="IS30" s="139">
        <f t="shared" si="30"/>
        <v>0</v>
      </c>
      <c r="IT30" s="25"/>
      <c r="IU30" s="92">
        <f t="shared" si="183"/>
        <v>0</v>
      </c>
      <c r="IV30" s="140">
        <f t="shared" si="184"/>
        <v>0</v>
      </c>
      <c r="IW30" s="25"/>
      <c r="IX30" s="92">
        <f t="shared" si="185"/>
        <v>0</v>
      </c>
      <c r="IY30" s="140">
        <f t="shared" si="186"/>
        <v>0</v>
      </c>
      <c r="IZ30" s="25"/>
      <c r="JA30" s="92">
        <f t="shared" si="187"/>
        <v>0</v>
      </c>
      <c r="JB30" s="140">
        <f t="shared" si="188"/>
        <v>0</v>
      </c>
      <c r="JC30" s="139">
        <f t="shared" si="31"/>
        <v>0</v>
      </c>
      <c r="JD30" s="25"/>
      <c r="JE30" s="92">
        <f t="shared" si="189"/>
        <v>0</v>
      </c>
      <c r="JF30" s="140">
        <f t="shared" si="190"/>
        <v>0</v>
      </c>
      <c r="JG30" s="25"/>
      <c r="JH30" s="92">
        <f t="shared" si="191"/>
        <v>0</v>
      </c>
      <c r="JI30" s="140">
        <f t="shared" si="192"/>
        <v>0</v>
      </c>
      <c r="JJ30" s="25"/>
      <c r="JK30" s="92">
        <f t="shared" si="193"/>
        <v>0</v>
      </c>
      <c r="JL30" s="140">
        <f t="shared" si="194"/>
        <v>0</v>
      </c>
      <c r="JM30" s="139">
        <f t="shared" si="32"/>
        <v>0</v>
      </c>
      <c r="JN30" s="25"/>
      <c r="JO30" s="92">
        <f t="shared" si="195"/>
        <v>0</v>
      </c>
      <c r="JP30" s="140">
        <f t="shared" si="196"/>
        <v>0</v>
      </c>
      <c r="JQ30" s="25"/>
      <c r="JR30" s="92">
        <f t="shared" si="197"/>
        <v>0</v>
      </c>
      <c r="JS30" s="140">
        <f t="shared" si="198"/>
        <v>0</v>
      </c>
      <c r="JT30" s="25"/>
      <c r="JU30" s="92">
        <f t="shared" si="199"/>
        <v>0</v>
      </c>
      <c r="JV30" s="140">
        <f t="shared" si="200"/>
        <v>0</v>
      </c>
      <c r="JW30" s="139">
        <f t="shared" si="33"/>
        <v>0</v>
      </c>
      <c r="JX30" s="25"/>
      <c r="JY30" s="92">
        <f t="shared" si="201"/>
        <v>0</v>
      </c>
      <c r="JZ30" s="140">
        <f t="shared" si="202"/>
        <v>0</v>
      </c>
      <c r="KA30" s="25"/>
      <c r="KB30" s="92">
        <f t="shared" si="203"/>
        <v>0</v>
      </c>
      <c r="KC30" s="140">
        <f t="shared" si="204"/>
        <v>0</v>
      </c>
      <c r="KD30" s="25"/>
      <c r="KE30" s="92">
        <f t="shared" si="205"/>
        <v>0</v>
      </c>
      <c r="KF30" s="140">
        <f t="shared" si="206"/>
        <v>0</v>
      </c>
      <c r="KG30" s="139">
        <f t="shared" si="34"/>
        <v>0</v>
      </c>
      <c r="KH30" s="25"/>
      <c r="KI30" s="92">
        <f t="shared" si="207"/>
        <v>0</v>
      </c>
      <c r="KJ30" s="140">
        <f t="shared" si="208"/>
        <v>0</v>
      </c>
      <c r="KK30" s="25"/>
      <c r="KL30" s="92">
        <f t="shared" si="209"/>
        <v>0</v>
      </c>
      <c r="KM30" s="140">
        <f t="shared" si="210"/>
        <v>0</v>
      </c>
      <c r="KN30" s="25"/>
      <c r="KO30" s="92">
        <f t="shared" si="211"/>
        <v>0</v>
      </c>
      <c r="KP30" s="140">
        <f t="shared" si="212"/>
        <v>0</v>
      </c>
      <c r="KQ30" s="139">
        <f t="shared" si="35"/>
        <v>0</v>
      </c>
      <c r="KR30" s="25"/>
      <c r="KS30" s="92">
        <f t="shared" si="213"/>
        <v>0</v>
      </c>
      <c r="KT30" s="140">
        <f t="shared" si="214"/>
        <v>0</v>
      </c>
      <c r="KU30" s="25"/>
      <c r="KV30" s="92">
        <f t="shared" si="215"/>
        <v>0</v>
      </c>
      <c r="KW30" s="140">
        <f t="shared" si="216"/>
        <v>0</v>
      </c>
      <c r="KX30" s="25"/>
      <c r="KY30" s="92">
        <f t="shared" si="217"/>
        <v>0</v>
      </c>
      <c r="KZ30" s="140">
        <f t="shared" si="218"/>
        <v>0</v>
      </c>
      <c r="LA30" s="139">
        <f t="shared" si="36"/>
        <v>0</v>
      </c>
      <c r="LB30" s="25"/>
      <c r="LC30" s="92">
        <f t="shared" si="219"/>
        <v>0</v>
      </c>
      <c r="LD30" s="140">
        <f t="shared" si="220"/>
        <v>0</v>
      </c>
      <c r="LE30" s="25"/>
      <c r="LF30" s="92">
        <f t="shared" si="221"/>
        <v>0</v>
      </c>
      <c r="LG30" s="140">
        <f t="shared" si="222"/>
        <v>0</v>
      </c>
      <c r="LH30" s="25"/>
      <c r="LI30" s="92">
        <f t="shared" si="223"/>
        <v>0</v>
      </c>
      <c r="LJ30" s="140">
        <f t="shared" si="224"/>
        <v>0</v>
      </c>
      <c r="LK30" s="139">
        <f t="shared" si="37"/>
        <v>0</v>
      </c>
      <c r="LL30" s="25"/>
      <c r="LM30" s="92">
        <f t="shared" si="225"/>
        <v>0</v>
      </c>
      <c r="LN30" s="140">
        <f t="shared" si="226"/>
        <v>0</v>
      </c>
      <c r="LO30" s="25"/>
      <c r="LP30" s="92">
        <f t="shared" si="227"/>
        <v>0</v>
      </c>
      <c r="LQ30" s="140">
        <f t="shared" si="228"/>
        <v>0</v>
      </c>
      <c r="LR30" s="25"/>
      <c r="LS30" s="92">
        <f t="shared" si="229"/>
        <v>0</v>
      </c>
      <c r="LT30" s="140">
        <f t="shared" si="230"/>
        <v>0</v>
      </c>
      <c r="LU30" s="139">
        <f t="shared" si="38"/>
        <v>0</v>
      </c>
      <c r="LW30" s="341">
        <f t="shared" si="231"/>
        <v>0</v>
      </c>
      <c r="LX30" s="293">
        <f t="shared" si="39"/>
        <v>0</v>
      </c>
    </row>
    <row r="31" spans="1:336" x14ac:dyDescent="0.25">
      <c r="A31" s="143" t="s">
        <v>243</v>
      </c>
      <c r="B31" s="102">
        <v>75000</v>
      </c>
      <c r="C31" s="102">
        <v>150000</v>
      </c>
      <c r="D31" s="25"/>
      <c r="E31" s="92">
        <f t="shared" si="40"/>
        <v>0</v>
      </c>
      <c r="F31" s="140">
        <f t="shared" si="41"/>
        <v>0</v>
      </c>
      <c r="G31" s="25">
        <f>1</f>
        <v>1</v>
      </c>
      <c r="H31" s="92">
        <f t="shared" si="42"/>
        <v>75000</v>
      </c>
      <c r="I31" s="140">
        <f t="shared" si="43"/>
        <v>150000</v>
      </c>
      <c r="J31" s="25"/>
      <c r="K31" s="92">
        <f t="shared" si="44"/>
        <v>0</v>
      </c>
      <c r="L31" s="140">
        <f t="shared" si="45"/>
        <v>0</v>
      </c>
      <c r="M31" s="139">
        <f t="shared" si="0"/>
        <v>1</v>
      </c>
      <c r="N31" s="25">
        <f>1</f>
        <v>1</v>
      </c>
      <c r="O31" s="92">
        <f t="shared" si="1"/>
        <v>75000</v>
      </c>
      <c r="P31" s="140">
        <f t="shared" si="2"/>
        <v>150000</v>
      </c>
      <c r="Q31" s="25"/>
      <c r="R31" s="92">
        <f t="shared" si="3"/>
        <v>0</v>
      </c>
      <c r="S31" s="140">
        <f t="shared" si="4"/>
        <v>0</v>
      </c>
      <c r="T31" s="25"/>
      <c r="U31" s="92">
        <f t="shared" si="5"/>
        <v>0</v>
      </c>
      <c r="V31" s="140">
        <f t="shared" si="6"/>
        <v>0</v>
      </c>
      <c r="W31" s="139">
        <f t="shared" si="7"/>
        <v>1</v>
      </c>
      <c r="X31" s="25"/>
      <c r="Y31" s="92">
        <f t="shared" si="46"/>
        <v>0</v>
      </c>
      <c r="Z31" s="140">
        <f t="shared" si="47"/>
        <v>0</v>
      </c>
      <c r="AA31" s="25"/>
      <c r="AB31" s="92">
        <f t="shared" si="48"/>
        <v>0</v>
      </c>
      <c r="AC31" s="140">
        <f t="shared" si="49"/>
        <v>0</v>
      </c>
      <c r="AD31" s="25"/>
      <c r="AE31" s="92">
        <f t="shared" si="50"/>
        <v>0</v>
      </c>
      <c r="AF31" s="140">
        <f t="shared" si="51"/>
        <v>0</v>
      </c>
      <c r="AG31" s="139">
        <f t="shared" si="8"/>
        <v>0</v>
      </c>
      <c r="AH31" s="25"/>
      <c r="AI31" s="92">
        <f t="shared" si="52"/>
        <v>0</v>
      </c>
      <c r="AJ31" s="140">
        <f t="shared" si="53"/>
        <v>0</v>
      </c>
      <c r="AK31" s="25"/>
      <c r="AL31" s="92">
        <f t="shared" si="54"/>
        <v>0</v>
      </c>
      <c r="AM31" s="140">
        <f t="shared" si="55"/>
        <v>0</v>
      </c>
      <c r="AN31" s="25"/>
      <c r="AO31" s="92">
        <f t="shared" si="56"/>
        <v>0</v>
      </c>
      <c r="AP31" s="140">
        <f t="shared" si="57"/>
        <v>0</v>
      </c>
      <c r="AQ31" s="139">
        <f t="shared" si="9"/>
        <v>0</v>
      </c>
      <c r="AR31" s="25"/>
      <c r="AS31" s="92">
        <f t="shared" si="58"/>
        <v>0</v>
      </c>
      <c r="AT31" s="140">
        <f t="shared" si="59"/>
        <v>0</v>
      </c>
      <c r="AU31" s="25"/>
      <c r="AV31" s="92">
        <f t="shared" si="60"/>
        <v>0</v>
      </c>
      <c r="AW31" s="140">
        <f t="shared" si="61"/>
        <v>0</v>
      </c>
      <c r="AX31" s="25"/>
      <c r="AY31" s="92">
        <f t="shared" si="62"/>
        <v>0</v>
      </c>
      <c r="AZ31" s="140">
        <f t="shared" si="63"/>
        <v>0</v>
      </c>
      <c r="BA31" s="139">
        <f t="shared" si="10"/>
        <v>0</v>
      </c>
      <c r="BB31" s="25">
        <f>3+1</f>
        <v>4</v>
      </c>
      <c r="BC31" s="92">
        <f t="shared" si="64"/>
        <v>0</v>
      </c>
      <c r="BD31" s="140">
        <f t="shared" si="65"/>
        <v>600000</v>
      </c>
      <c r="BE31" s="25"/>
      <c r="BF31" s="92">
        <f t="shared" si="66"/>
        <v>0</v>
      </c>
      <c r="BG31" s="140">
        <f t="shared" si="67"/>
        <v>0</v>
      </c>
      <c r="BH31" s="25"/>
      <c r="BI31" s="92">
        <f t="shared" si="68"/>
        <v>0</v>
      </c>
      <c r="BJ31" s="140">
        <f t="shared" si="69"/>
        <v>0</v>
      </c>
      <c r="BK31" s="139">
        <f t="shared" si="11"/>
        <v>4</v>
      </c>
      <c r="BL31" s="25"/>
      <c r="BM31" s="92">
        <f t="shared" si="70"/>
        <v>0</v>
      </c>
      <c r="BN31" s="140">
        <f t="shared" si="71"/>
        <v>0</v>
      </c>
      <c r="BO31" s="25"/>
      <c r="BP31" s="92">
        <f t="shared" si="72"/>
        <v>0</v>
      </c>
      <c r="BQ31" s="140">
        <f t="shared" si="73"/>
        <v>0</v>
      </c>
      <c r="BR31" s="25"/>
      <c r="BS31" s="92">
        <f t="shared" si="74"/>
        <v>0</v>
      </c>
      <c r="BT31" s="140">
        <f t="shared" si="75"/>
        <v>0</v>
      </c>
      <c r="BU31" s="139">
        <f t="shared" si="12"/>
        <v>0</v>
      </c>
      <c r="BV31" s="25"/>
      <c r="BW31" s="92">
        <f t="shared" si="76"/>
        <v>0</v>
      </c>
      <c r="BX31" s="140">
        <f t="shared" si="77"/>
        <v>0</v>
      </c>
      <c r="BY31" s="25"/>
      <c r="BZ31" s="92">
        <f t="shared" si="78"/>
        <v>0</v>
      </c>
      <c r="CA31" s="140">
        <f t="shared" si="79"/>
        <v>0</v>
      </c>
      <c r="CB31" s="25"/>
      <c r="CC31" s="92">
        <f t="shared" si="80"/>
        <v>0</v>
      </c>
      <c r="CD31" s="140">
        <f t="shared" si="81"/>
        <v>0</v>
      </c>
      <c r="CE31" s="139">
        <f t="shared" si="13"/>
        <v>0</v>
      </c>
      <c r="CF31" s="25"/>
      <c r="CG31" s="92">
        <f t="shared" si="82"/>
        <v>0</v>
      </c>
      <c r="CH31" s="140">
        <f t="shared" si="83"/>
        <v>0</v>
      </c>
      <c r="CI31" s="25"/>
      <c r="CJ31" s="92">
        <f t="shared" si="84"/>
        <v>0</v>
      </c>
      <c r="CK31" s="140">
        <f t="shared" si="85"/>
        <v>0</v>
      </c>
      <c r="CL31" s="25"/>
      <c r="CM31" s="92">
        <f t="shared" si="86"/>
        <v>0</v>
      </c>
      <c r="CN31" s="140">
        <f t="shared" si="87"/>
        <v>0</v>
      </c>
      <c r="CO31" s="139">
        <f t="shared" si="14"/>
        <v>0</v>
      </c>
      <c r="CP31" s="25"/>
      <c r="CQ31" s="92">
        <f t="shared" si="88"/>
        <v>0</v>
      </c>
      <c r="CR31" s="140">
        <f t="shared" si="89"/>
        <v>0</v>
      </c>
      <c r="CS31" s="25"/>
      <c r="CT31" s="92">
        <f t="shared" si="90"/>
        <v>0</v>
      </c>
      <c r="CU31" s="140">
        <f t="shared" si="91"/>
        <v>0</v>
      </c>
      <c r="CV31" s="25"/>
      <c r="CW31" s="92">
        <f t="shared" si="92"/>
        <v>0</v>
      </c>
      <c r="CX31" s="140">
        <f t="shared" si="93"/>
        <v>0</v>
      </c>
      <c r="CY31" s="139">
        <f t="shared" si="15"/>
        <v>0</v>
      </c>
      <c r="CZ31" s="25"/>
      <c r="DA31" s="92">
        <f t="shared" si="94"/>
        <v>0</v>
      </c>
      <c r="DB31" s="140">
        <f t="shared" si="95"/>
        <v>0</v>
      </c>
      <c r="DC31" s="25"/>
      <c r="DD31" s="92">
        <f t="shared" si="96"/>
        <v>0</v>
      </c>
      <c r="DE31" s="140">
        <f t="shared" si="97"/>
        <v>0</v>
      </c>
      <c r="DF31" s="25"/>
      <c r="DG31" s="92">
        <f t="shared" si="98"/>
        <v>0</v>
      </c>
      <c r="DH31" s="140">
        <f t="shared" si="99"/>
        <v>0</v>
      </c>
      <c r="DI31" s="139">
        <f t="shared" si="16"/>
        <v>0</v>
      </c>
      <c r="DJ31" s="25"/>
      <c r="DK31" s="92">
        <f t="shared" si="100"/>
        <v>0</v>
      </c>
      <c r="DL31" s="140">
        <f t="shared" si="232"/>
        <v>0</v>
      </c>
      <c r="DM31" s="25"/>
      <c r="DN31" s="92">
        <f t="shared" si="101"/>
        <v>0</v>
      </c>
      <c r="DO31" s="140">
        <f t="shared" si="102"/>
        <v>0</v>
      </c>
      <c r="DP31" s="25"/>
      <c r="DQ31" s="92">
        <f t="shared" si="103"/>
        <v>0</v>
      </c>
      <c r="DR31" s="140">
        <f t="shared" si="104"/>
        <v>0</v>
      </c>
      <c r="DS31" s="139">
        <f t="shared" si="17"/>
        <v>0</v>
      </c>
      <c r="DT31" s="25"/>
      <c r="DU31" s="92">
        <f t="shared" si="105"/>
        <v>0</v>
      </c>
      <c r="DV31" s="140">
        <f t="shared" si="106"/>
        <v>0</v>
      </c>
      <c r="DW31" s="25"/>
      <c r="DX31" s="92">
        <f t="shared" si="107"/>
        <v>0</v>
      </c>
      <c r="DY31" s="140">
        <f t="shared" si="108"/>
        <v>0</v>
      </c>
      <c r="DZ31" s="25"/>
      <c r="EA31" s="92">
        <f t="shared" si="109"/>
        <v>0</v>
      </c>
      <c r="EB31" s="140">
        <f t="shared" si="110"/>
        <v>0</v>
      </c>
      <c r="EC31" s="139">
        <f t="shared" si="18"/>
        <v>0</v>
      </c>
      <c r="ED31" s="25"/>
      <c r="EE31" s="92">
        <f t="shared" si="111"/>
        <v>0</v>
      </c>
      <c r="EF31" s="140">
        <f t="shared" si="112"/>
        <v>0</v>
      </c>
      <c r="EG31" s="25"/>
      <c r="EH31" s="92">
        <f t="shared" si="113"/>
        <v>0</v>
      </c>
      <c r="EI31" s="140">
        <f t="shared" si="114"/>
        <v>0</v>
      </c>
      <c r="EJ31" s="25"/>
      <c r="EK31" s="92">
        <f t="shared" si="115"/>
        <v>0</v>
      </c>
      <c r="EL31" s="140">
        <f t="shared" si="116"/>
        <v>0</v>
      </c>
      <c r="EM31" s="139">
        <f t="shared" si="19"/>
        <v>0</v>
      </c>
      <c r="EN31" s="25"/>
      <c r="EO31" s="92">
        <f t="shared" si="117"/>
        <v>0</v>
      </c>
      <c r="EP31" s="140">
        <f t="shared" si="118"/>
        <v>0</v>
      </c>
      <c r="EQ31" s="25"/>
      <c r="ER31" s="92">
        <f t="shared" si="119"/>
        <v>0</v>
      </c>
      <c r="ES31" s="140">
        <f t="shared" si="120"/>
        <v>0</v>
      </c>
      <c r="ET31" s="25"/>
      <c r="EU31" s="92">
        <f t="shared" si="121"/>
        <v>0</v>
      </c>
      <c r="EV31" s="140">
        <f t="shared" si="122"/>
        <v>0</v>
      </c>
      <c r="EW31" s="139">
        <f t="shared" si="20"/>
        <v>0</v>
      </c>
      <c r="EX31" s="25"/>
      <c r="EY31" s="92">
        <f t="shared" si="123"/>
        <v>0</v>
      </c>
      <c r="EZ31" s="140">
        <f t="shared" si="124"/>
        <v>0</v>
      </c>
      <c r="FA31" s="25">
        <f>100+100</f>
        <v>200</v>
      </c>
      <c r="FB31" s="92">
        <f t="shared" si="125"/>
        <v>15000000</v>
      </c>
      <c r="FC31" s="140">
        <f t="shared" si="126"/>
        <v>30000000</v>
      </c>
      <c r="FD31" s="25"/>
      <c r="FE31" s="92">
        <f t="shared" si="127"/>
        <v>0</v>
      </c>
      <c r="FF31" s="140">
        <f t="shared" si="128"/>
        <v>0</v>
      </c>
      <c r="FG31" s="139">
        <f t="shared" si="21"/>
        <v>200</v>
      </c>
      <c r="FH31" s="25"/>
      <c r="FI31" s="92">
        <f t="shared" si="129"/>
        <v>0</v>
      </c>
      <c r="FJ31" s="140">
        <f t="shared" si="130"/>
        <v>0</v>
      </c>
      <c r="FK31" s="25"/>
      <c r="FL31" s="92">
        <f t="shared" si="131"/>
        <v>0</v>
      </c>
      <c r="FM31" s="140">
        <f t="shared" si="132"/>
        <v>0</v>
      </c>
      <c r="FN31" s="25"/>
      <c r="FO31" s="92">
        <f t="shared" si="133"/>
        <v>0</v>
      </c>
      <c r="FP31" s="140">
        <f t="shared" si="134"/>
        <v>0</v>
      </c>
      <c r="FQ31" s="139">
        <f t="shared" si="22"/>
        <v>0</v>
      </c>
      <c r="FR31" s="25"/>
      <c r="FS31" s="92">
        <f t="shared" si="135"/>
        <v>0</v>
      </c>
      <c r="FT31" s="140">
        <f t="shared" si="136"/>
        <v>0</v>
      </c>
      <c r="FU31" s="25">
        <v>3</v>
      </c>
      <c r="FV31" s="92">
        <f t="shared" si="137"/>
        <v>225000</v>
      </c>
      <c r="FW31" s="140">
        <f t="shared" si="138"/>
        <v>450000</v>
      </c>
      <c r="FX31" s="25"/>
      <c r="FY31" s="92">
        <f t="shared" si="139"/>
        <v>0</v>
      </c>
      <c r="FZ31" s="140">
        <f t="shared" si="140"/>
        <v>0</v>
      </c>
      <c r="GA31" s="139">
        <f t="shared" si="23"/>
        <v>3</v>
      </c>
      <c r="GB31" s="25"/>
      <c r="GC31" s="92">
        <f t="shared" si="141"/>
        <v>0</v>
      </c>
      <c r="GD31" s="140">
        <f t="shared" si="142"/>
        <v>0</v>
      </c>
      <c r="GE31" s="25">
        <f>1</f>
        <v>1</v>
      </c>
      <c r="GF31" s="92">
        <f t="shared" si="143"/>
        <v>75000</v>
      </c>
      <c r="GG31" s="140">
        <f t="shared" si="144"/>
        <v>150000</v>
      </c>
      <c r="GH31" s="25"/>
      <c r="GI31" s="92">
        <f t="shared" si="145"/>
        <v>0</v>
      </c>
      <c r="GJ31" s="140">
        <f t="shared" si="146"/>
        <v>0</v>
      </c>
      <c r="GK31" s="139">
        <f t="shared" si="24"/>
        <v>1</v>
      </c>
      <c r="GL31" s="25">
        <f>1</f>
        <v>1</v>
      </c>
      <c r="GM31" s="92">
        <f t="shared" si="147"/>
        <v>75000</v>
      </c>
      <c r="GN31" s="140">
        <f t="shared" si="148"/>
        <v>150000</v>
      </c>
      <c r="GO31" s="25"/>
      <c r="GP31" s="92">
        <f t="shared" si="149"/>
        <v>0</v>
      </c>
      <c r="GQ31" s="140">
        <f t="shared" si="150"/>
        <v>0</v>
      </c>
      <c r="GR31" s="25"/>
      <c r="GS31" s="92">
        <f t="shared" si="151"/>
        <v>0</v>
      </c>
      <c r="GT31" s="140">
        <f t="shared" si="152"/>
        <v>0</v>
      </c>
      <c r="GU31" s="139">
        <f t="shared" si="25"/>
        <v>1</v>
      </c>
      <c r="GV31" s="25"/>
      <c r="GW31" s="92">
        <f t="shared" si="153"/>
        <v>0</v>
      </c>
      <c r="GX31" s="140">
        <f t="shared" si="154"/>
        <v>0</v>
      </c>
      <c r="GY31" s="25"/>
      <c r="GZ31" s="92">
        <f t="shared" si="155"/>
        <v>0</v>
      </c>
      <c r="HA31" s="140">
        <f t="shared" si="156"/>
        <v>0</v>
      </c>
      <c r="HB31" s="25"/>
      <c r="HC31" s="92">
        <f t="shared" si="157"/>
        <v>0</v>
      </c>
      <c r="HD31" s="140">
        <f t="shared" si="158"/>
        <v>0</v>
      </c>
      <c r="HE31" s="139">
        <f t="shared" si="26"/>
        <v>0</v>
      </c>
      <c r="HF31" s="25"/>
      <c r="HG31" s="92">
        <f t="shared" si="159"/>
        <v>0</v>
      </c>
      <c r="HH31" s="140">
        <f t="shared" si="160"/>
        <v>0</v>
      </c>
      <c r="HI31" s="25"/>
      <c r="HJ31" s="92">
        <f t="shared" si="161"/>
        <v>0</v>
      </c>
      <c r="HK31" s="140">
        <f t="shared" si="162"/>
        <v>0</v>
      </c>
      <c r="HL31" s="25"/>
      <c r="HM31" s="92">
        <f t="shared" si="163"/>
        <v>0</v>
      </c>
      <c r="HN31" s="140">
        <f t="shared" si="164"/>
        <v>0</v>
      </c>
      <c r="HO31" s="139">
        <f t="shared" si="27"/>
        <v>0</v>
      </c>
      <c r="HP31" s="25"/>
      <c r="HQ31" s="92">
        <f t="shared" si="165"/>
        <v>0</v>
      </c>
      <c r="HR31" s="140">
        <f t="shared" si="166"/>
        <v>0</v>
      </c>
      <c r="HS31" s="25"/>
      <c r="HT31" s="92">
        <f t="shared" si="167"/>
        <v>0</v>
      </c>
      <c r="HU31" s="140">
        <f t="shared" si="168"/>
        <v>0</v>
      </c>
      <c r="HV31" s="25"/>
      <c r="HW31" s="92">
        <f t="shared" si="169"/>
        <v>0</v>
      </c>
      <c r="HX31" s="140">
        <f t="shared" si="170"/>
        <v>0</v>
      </c>
      <c r="HY31" s="139">
        <f t="shared" si="28"/>
        <v>0</v>
      </c>
      <c r="HZ31" s="25"/>
      <c r="IA31" s="92">
        <f t="shared" si="171"/>
        <v>0</v>
      </c>
      <c r="IB31" s="140">
        <f t="shared" si="172"/>
        <v>0</v>
      </c>
      <c r="IC31" s="25"/>
      <c r="ID31" s="92">
        <f t="shared" si="173"/>
        <v>0</v>
      </c>
      <c r="IE31" s="140">
        <f t="shared" si="174"/>
        <v>0</v>
      </c>
      <c r="IF31" s="25"/>
      <c r="IG31" s="92">
        <f t="shared" si="175"/>
        <v>0</v>
      </c>
      <c r="IH31" s="140">
        <f t="shared" si="176"/>
        <v>0</v>
      </c>
      <c r="II31" s="139">
        <f t="shared" si="29"/>
        <v>0</v>
      </c>
      <c r="IJ31" s="25">
        <f>1+1</f>
        <v>2</v>
      </c>
      <c r="IK31" s="92">
        <f t="shared" si="177"/>
        <v>150000</v>
      </c>
      <c r="IL31" s="140">
        <f t="shared" si="178"/>
        <v>300000</v>
      </c>
      <c r="IM31" s="25"/>
      <c r="IN31" s="92">
        <f t="shared" si="179"/>
        <v>0</v>
      </c>
      <c r="IO31" s="140">
        <f t="shared" si="180"/>
        <v>0</v>
      </c>
      <c r="IP31" s="25"/>
      <c r="IQ31" s="92">
        <f t="shared" si="181"/>
        <v>0</v>
      </c>
      <c r="IR31" s="140">
        <f t="shared" si="182"/>
        <v>0</v>
      </c>
      <c r="IS31" s="139">
        <f t="shared" si="30"/>
        <v>2</v>
      </c>
      <c r="IT31" s="25"/>
      <c r="IU31" s="92">
        <f t="shared" si="183"/>
        <v>0</v>
      </c>
      <c r="IV31" s="140">
        <f t="shared" si="184"/>
        <v>0</v>
      </c>
      <c r="IW31" s="25">
        <v>200</v>
      </c>
      <c r="IX31" s="92">
        <f t="shared" si="185"/>
        <v>15000000</v>
      </c>
      <c r="IY31" s="140">
        <f t="shared" si="186"/>
        <v>30000000</v>
      </c>
      <c r="IZ31" s="25"/>
      <c r="JA31" s="92">
        <f t="shared" si="187"/>
        <v>0</v>
      </c>
      <c r="JB31" s="140">
        <f t="shared" si="188"/>
        <v>0</v>
      </c>
      <c r="JC31" s="139">
        <f t="shared" si="31"/>
        <v>200</v>
      </c>
      <c r="JD31" s="25"/>
      <c r="JE31" s="92">
        <f t="shared" si="189"/>
        <v>0</v>
      </c>
      <c r="JF31" s="140">
        <f t="shared" si="190"/>
        <v>0</v>
      </c>
      <c r="JG31" s="25"/>
      <c r="JH31" s="92">
        <f t="shared" si="191"/>
        <v>0</v>
      </c>
      <c r="JI31" s="140">
        <f t="shared" si="192"/>
        <v>0</v>
      </c>
      <c r="JJ31" s="25"/>
      <c r="JK31" s="92">
        <f t="shared" si="193"/>
        <v>0</v>
      </c>
      <c r="JL31" s="140">
        <f t="shared" si="194"/>
        <v>0</v>
      </c>
      <c r="JM31" s="139">
        <f t="shared" si="32"/>
        <v>0</v>
      </c>
      <c r="JN31" s="25"/>
      <c r="JO31" s="92">
        <f t="shared" si="195"/>
        <v>0</v>
      </c>
      <c r="JP31" s="140">
        <f t="shared" si="196"/>
        <v>0</v>
      </c>
      <c r="JQ31" s="25"/>
      <c r="JR31" s="92">
        <f t="shared" si="197"/>
        <v>0</v>
      </c>
      <c r="JS31" s="140">
        <f t="shared" si="198"/>
        <v>0</v>
      </c>
      <c r="JT31" s="25"/>
      <c r="JU31" s="92">
        <f t="shared" si="199"/>
        <v>0</v>
      </c>
      <c r="JV31" s="140">
        <f t="shared" si="200"/>
        <v>0</v>
      </c>
      <c r="JW31" s="139">
        <f t="shared" si="33"/>
        <v>0</v>
      </c>
      <c r="JX31" s="25"/>
      <c r="JY31" s="92">
        <f t="shared" si="201"/>
        <v>0</v>
      </c>
      <c r="JZ31" s="140">
        <f t="shared" si="202"/>
        <v>0</v>
      </c>
      <c r="KA31" s="25">
        <f>2+5+3</f>
        <v>10</v>
      </c>
      <c r="KB31" s="92">
        <f t="shared" si="203"/>
        <v>750000</v>
      </c>
      <c r="KC31" s="140">
        <f t="shared" si="204"/>
        <v>1500000</v>
      </c>
      <c r="KD31" s="25"/>
      <c r="KE31" s="92">
        <f t="shared" si="205"/>
        <v>0</v>
      </c>
      <c r="KF31" s="140">
        <f t="shared" si="206"/>
        <v>0</v>
      </c>
      <c r="KG31" s="139">
        <f t="shared" si="34"/>
        <v>10</v>
      </c>
      <c r="KH31" s="25"/>
      <c r="KI31" s="92">
        <f t="shared" si="207"/>
        <v>0</v>
      </c>
      <c r="KJ31" s="140">
        <f t="shared" si="208"/>
        <v>0</v>
      </c>
      <c r="KK31" s="25"/>
      <c r="KL31" s="92">
        <f t="shared" si="209"/>
        <v>0</v>
      </c>
      <c r="KM31" s="140">
        <f t="shared" si="210"/>
        <v>0</v>
      </c>
      <c r="KN31" s="25"/>
      <c r="KO31" s="92">
        <f t="shared" si="211"/>
        <v>0</v>
      </c>
      <c r="KP31" s="140">
        <f t="shared" si="212"/>
        <v>0</v>
      </c>
      <c r="KQ31" s="139">
        <f t="shared" si="35"/>
        <v>0</v>
      </c>
      <c r="KR31" s="25"/>
      <c r="KS31" s="92">
        <f t="shared" si="213"/>
        <v>0</v>
      </c>
      <c r="KT31" s="140">
        <f t="shared" si="214"/>
        <v>0</v>
      </c>
      <c r="KU31" s="25"/>
      <c r="KV31" s="92">
        <f t="shared" si="215"/>
        <v>0</v>
      </c>
      <c r="KW31" s="140">
        <f t="shared" si="216"/>
        <v>0</v>
      </c>
      <c r="KX31" s="25"/>
      <c r="KY31" s="92">
        <f t="shared" si="217"/>
        <v>0</v>
      </c>
      <c r="KZ31" s="140">
        <f t="shared" si="218"/>
        <v>0</v>
      </c>
      <c r="LA31" s="139">
        <f t="shared" si="36"/>
        <v>0</v>
      </c>
      <c r="LB31" s="25"/>
      <c r="LC31" s="92">
        <f t="shared" si="219"/>
        <v>0</v>
      </c>
      <c r="LD31" s="140">
        <f t="shared" si="220"/>
        <v>0</v>
      </c>
      <c r="LE31" s="25"/>
      <c r="LF31" s="92">
        <f t="shared" si="221"/>
        <v>0</v>
      </c>
      <c r="LG31" s="140">
        <f t="shared" si="222"/>
        <v>0</v>
      </c>
      <c r="LH31" s="25"/>
      <c r="LI31" s="92">
        <f t="shared" si="223"/>
        <v>0</v>
      </c>
      <c r="LJ31" s="140">
        <f t="shared" si="224"/>
        <v>0</v>
      </c>
      <c r="LK31" s="139">
        <f t="shared" si="37"/>
        <v>0</v>
      </c>
      <c r="LL31" s="25"/>
      <c r="LM31" s="92">
        <f t="shared" si="225"/>
        <v>0</v>
      </c>
      <c r="LN31" s="140">
        <f t="shared" si="226"/>
        <v>0</v>
      </c>
      <c r="LO31" s="25"/>
      <c r="LP31" s="92">
        <f t="shared" si="227"/>
        <v>0</v>
      </c>
      <c r="LQ31" s="140">
        <f t="shared" si="228"/>
        <v>0</v>
      </c>
      <c r="LR31" s="25"/>
      <c r="LS31" s="92">
        <f t="shared" si="229"/>
        <v>0</v>
      </c>
      <c r="LT31" s="140">
        <f t="shared" si="230"/>
        <v>0</v>
      </c>
      <c r="LU31" s="139">
        <f t="shared" si="38"/>
        <v>0</v>
      </c>
      <c r="LW31" s="341">
        <f t="shared" si="231"/>
        <v>423</v>
      </c>
      <c r="LX31" s="293">
        <f t="shared" si="39"/>
        <v>63450000</v>
      </c>
    </row>
    <row r="32" spans="1:336" x14ac:dyDescent="0.25">
      <c r="A32" s="143" t="s">
        <v>219</v>
      </c>
      <c r="B32" s="102">
        <v>75000</v>
      </c>
      <c r="C32" s="102">
        <v>150000</v>
      </c>
      <c r="D32" s="25"/>
      <c r="E32" s="92">
        <f t="shared" si="40"/>
        <v>0</v>
      </c>
      <c r="F32" s="140">
        <f t="shared" si="41"/>
        <v>0</v>
      </c>
      <c r="G32" s="25">
        <f>1</f>
        <v>1</v>
      </c>
      <c r="H32" s="92">
        <f t="shared" si="42"/>
        <v>75000</v>
      </c>
      <c r="I32" s="140">
        <f t="shared" si="43"/>
        <v>150000</v>
      </c>
      <c r="J32" s="25"/>
      <c r="K32" s="92">
        <f t="shared" si="44"/>
        <v>0</v>
      </c>
      <c r="L32" s="140">
        <f t="shared" si="45"/>
        <v>0</v>
      </c>
      <c r="M32" s="139">
        <f t="shared" si="0"/>
        <v>1</v>
      </c>
      <c r="N32" s="25">
        <f>1</f>
        <v>1</v>
      </c>
      <c r="O32" s="92">
        <f t="shared" si="1"/>
        <v>75000</v>
      </c>
      <c r="P32" s="140">
        <f t="shared" si="2"/>
        <v>150000</v>
      </c>
      <c r="Q32" s="25"/>
      <c r="R32" s="92">
        <f t="shared" si="3"/>
        <v>0</v>
      </c>
      <c r="S32" s="140">
        <f t="shared" si="4"/>
        <v>0</v>
      </c>
      <c r="T32" s="25"/>
      <c r="U32" s="92">
        <f t="shared" si="5"/>
        <v>0</v>
      </c>
      <c r="V32" s="140">
        <f t="shared" si="6"/>
        <v>0</v>
      </c>
      <c r="W32" s="139">
        <f t="shared" si="7"/>
        <v>1</v>
      </c>
      <c r="X32" s="25"/>
      <c r="Y32" s="92">
        <f t="shared" si="46"/>
        <v>0</v>
      </c>
      <c r="Z32" s="140">
        <f t="shared" si="47"/>
        <v>0</v>
      </c>
      <c r="AA32" s="25"/>
      <c r="AB32" s="92">
        <f t="shared" si="48"/>
        <v>0</v>
      </c>
      <c r="AC32" s="140">
        <f t="shared" si="49"/>
        <v>0</v>
      </c>
      <c r="AD32" s="25"/>
      <c r="AE32" s="92">
        <f t="shared" si="50"/>
        <v>0</v>
      </c>
      <c r="AF32" s="140">
        <f t="shared" si="51"/>
        <v>0</v>
      </c>
      <c r="AG32" s="139">
        <f t="shared" si="8"/>
        <v>0</v>
      </c>
      <c r="AH32" s="25"/>
      <c r="AI32" s="92">
        <f t="shared" si="52"/>
        <v>0</v>
      </c>
      <c r="AJ32" s="140">
        <f t="shared" si="53"/>
        <v>0</v>
      </c>
      <c r="AK32" s="25"/>
      <c r="AL32" s="92">
        <f t="shared" si="54"/>
        <v>0</v>
      </c>
      <c r="AM32" s="140">
        <f t="shared" si="55"/>
        <v>0</v>
      </c>
      <c r="AN32" s="25"/>
      <c r="AO32" s="92">
        <f t="shared" si="56"/>
        <v>0</v>
      </c>
      <c r="AP32" s="140">
        <f t="shared" si="57"/>
        <v>0</v>
      </c>
      <c r="AQ32" s="139">
        <f t="shared" si="9"/>
        <v>0</v>
      </c>
      <c r="AR32" s="25">
        <v>1</v>
      </c>
      <c r="AS32" s="92">
        <f t="shared" si="58"/>
        <v>75000</v>
      </c>
      <c r="AT32" s="140">
        <f t="shared" si="59"/>
        <v>150000</v>
      </c>
      <c r="AU32" s="25"/>
      <c r="AV32" s="92">
        <f t="shared" si="60"/>
        <v>0</v>
      </c>
      <c r="AW32" s="140">
        <f t="shared" si="61"/>
        <v>0</v>
      </c>
      <c r="AX32" s="25"/>
      <c r="AY32" s="92">
        <f t="shared" si="62"/>
        <v>0</v>
      </c>
      <c r="AZ32" s="140">
        <f t="shared" si="63"/>
        <v>0</v>
      </c>
      <c r="BA32" s="139">
        <f t="shared" si="10"/>
        <v>1</v>
      </c>
      <c r="BB32" s="25"/>
      <c r="BC32" s="92">
        <f t="shared" si="64"/>
        <v>0</v>
      </c>
      <c r="BD32" s="140">
        <f t="shared" si="65"/>
        <v>0</v>
      </c>
      <c r="BE32" s="25"/>
      <c r="BF32" s="92">
        <f t="shared" si="66"/>
        <v>0</v>
      </c>
      <c r="BG32" s="140">
        <f t="shared" si="67"/>
        <v>0</v>
      </c>
      <c r="BH32" s="25"/>
      <c r="BI32" s="92">
        <f t="shared" si="68"/>
        <v>0</v>
      </c>
      <c r="BJ32" s="140">
        <f t="shared" si="69"/>
        <v>0</v>
      </c>
      <c r="BK32" s="139">
        <f t="shared" si="11"/>
        <v>0</v>
      </c>
      <c r="BL32" s="25">
        <f>1</f>
        <v>1</v>
      </c>
      <c r="BM32" s="92">
        <f t="shared" si="70"/>
        <v>75000</v>
      </c>
      <c r="BN32" s="140">
        <f t="shared" si="71"/>
        <v>150000</v>
      </c>
      <c r="BO32" s="25"/>
      <c r="BP32" s="92">
        <f t="shared" si="72"/>
        <v>0</v>
      </c>
      <c r="BQ32" s="140">
        <f t="shared" si="73"/>
        <v>0</v>
      </c>
      <c r="BR32" s="25"/>
      <c r="BS32" s="92">
        <f t="shared" si="74"/>
        <v>0</v>
      </c>
      <c r="BT32" s="140">
        <f t="shared" si="75"/>
        <v>0</v>
      </c>
      <c r="BU32" s="139">
        <f t="shared" si="12"/>
        <v>1</v>
      </c>
      <c r="BV32" s="25"/>
      <c r="BW32" s="92">
        <f t="shared" si="76"/>
        <v>0</v>
      </c>
      <c r="BX32" s="140">
        <f t="shared" si="77"/>
        <v>0</v>
      </c>
      <c r="BY32" s="25"/>
      <c r="BZ32" s="92">
        <f t="shared" si="78"/>
        <v>0</v>
      </c>
      <c r="CA32" s="140">
        <f t="shared" si="79"/>
        <v>0</v>
      </c>
      <c r="CB32" s="25"/>
      <c r="CC32" s="92">
        <f t="shared" si="80"/>
        <v>0</v>
      </c>
      <c r="CD32" s="140">
        <f t="shared" si="81"/>
        <v>0</v>
      </c>
      <c r="CE32" s="139">
        <f t="shared" si="13"/>
        <v>0</v>
      </c>
      <c r="CF32" s="25"/>
      <c r="CG32" s="92">
        <f t="shared" si="82"/>
        <v>0</v>
      </c>
      <c r="CH32" s="140">
        <f t="shared" si="83"/>
        <v>0</v>
      </c>
      <c r="CI32" s="25"/>
      <c r="CJ32" s="92">
        <f t="shared" si="84"/>
        <v>0</v>
      </c>
      <c r="CK32" s="140">
        <f t="shared" si="85"/>
        <v>0</v>
      </c>
      <c r="CL32" s="25"/>
      <c r="CM32" s="92">
        <f t="shared" si="86"/>
        <v>0</v>
      </c>
      <c r="CN32" s="140">
        <f t="shared" si="87"/>
        <v>0</v>
      </c>
      <c r="CO32" s="139">
        <f t="shared" si="14"/>
        <v>0</v>
      </c>
      <c r="CP32" s="25">
        <f>5</f>
        <v>5</v>
      </c>
      <c r="CQ32" s="92">
        <f t="shared" si="88"/>
        <v>375000</v>
      </c>
      <c r="CR32" s="140">
        <f t="shared" si="89"/>
        <v>750000</v>
      </c>
      <c r="CS32" s="25"/>
      <c r="CT32" s="92">
        <f t="shared" si="90"/>
        <v>0</v>
      </c>
      <c r="CU32" s="140">
        <f t="shared" si="91"/>
        <v>0</v>
      </c>
      <c r="CV32" s="25"/>
      <c r="CW32" s="92">
        <f t="shared" si="92"/>
        <v>0</v>
      </c>
      <c r="CX32" s="140">
        <f t="shared" si="93"/>
        <v>0</v>
      </c>
      <c r="CY32" s="139">
        <f t="shared" si="15"/>
        <v>5</v>
      </c>
      <c r="CZ32" s="25"/>
      <c r="DA32" s="92">
        <f t="shared" si="94"/>
        <v>0</v>
      </c>
      <c r="DB32" s="140">
        <f t="shared" si="95"/>
        <v>0</v>
      </c>
      <c r="DC32" s="25"/>
      <c r="DD32" s="92">
        <f t="shared" si="96"/>
        <v>0</v>
      </c>
      <c r="DE32" s="140">
        <f t="shared" si="97"/>
        <v>0</v>
      </c>
      <c r="DF32" s="25"/>
      <c r="DG32" s="92">
        <f t="shared" si="98"/>
        <v>0</v>
      </c>
      <c r="DH32" s="140">
        <f t="shared" si="99"/>
        <v>0</v>
      </c>
      <c r="DI32" s="139">
        <f t="shared" si="16"/>
        <v>0</v>
      </c>
      <c r="DJ32" s="25"/>
      <c r="DK32" s="92">
        <f t="shared" si="100"/>
        <v>0</v>
      </c>
      <c r="DL32" s="140">
        <f t="shared" si="232"/>
        <v>0</v>
      </c>
      <c r="DM32" s="25"/>
      <c r="DN32" s="92">
        <f t="shared" si="101"/>
        <v>0</v>
      </c>
      <c r="DO32" s="140">
        <f t="shared" si="102"/>
        <v>0</v>
      </c>
      <c r="DP32" s="25"/>
      <c r="DQ32" s="92">
        <f t="shared" si="103"/>
        <v>0</v>
      </c>
      <c r="DR32" s="140">
        <f t="shared" si="104"/>
        <v>0</v>
      </c>
      <c r="DS32" s="139">
        <f t="shared" si="17"/>
        <v>0</v>
      </c>
      <c r="DT32" s="25"/>
      <c r="DU32" s="92">
        <f t="shared" si="105"/>
        <v>0</v>
      </c>
      <c r="DV32" s="140">
        <f t="shared" si="106"/>
        <v>0</v>
      </c>
      <c r="DW32" s="25"/>
      <c r="DX32" s="92">
        <f t="shared" si="107"/>
        <v>0</v>
      </c>
      <c r="DY32" s="140">
        <f t="shared" si="108"/>
        <v>0</v>
      </c>
      <c r="DZ32" s="25"/>
      <c r="EA32" s="92">
        <f t="shared" si="109"/>
        <v>0</v>
      </c>
      <c r="EB32" s="140">
        <f t="shared" si="110"/>
        <v>0</v>
      </c>
      <c r="EC32" s="139">
        <f t="shared" si="18"/>
        <v>0</v>
      </c>
      <c r="ED32" s="25">
        <f>2</f>
        <v>2</v>
      </c>
      <c r="EE32" s="92">
        <f t="shared" si="111"/>
        <v>150000</v>
      </c>
      <c r="EF32" s="140">
        <f t="shared" si="112"/>
        <v>300000</v>
      </c>
      <c r="EG32" s="25"/>
      <c r="EH32" s="92">
        <f t="shared" si="113"/>
        <v>0</v>
      </c>
      <c r="EI32" s="140">
        <f t="shared" si="114"/>
        <v>0</v>
      </c>
      <c r="EJ32" s="25"/>
      <c r="EK32" s="92">
        <f t="shared" si="115"/>
        <v>0</v>
      </c>
      <c r="EL32" s="140">
        <f t="shared" si="116"/>
        <v>0</v>
      </c>
      <c r="EM32" s="139">
        <f t="shared" si="19"/>
        <v>2</v>
      </c>
      <c r="EN32" s="25"/>
      <c r="EO32" s="92">
        <f t="shared" si="117"/>
        <v>0</v>
      </c>
      <c r="EP32" s="140">
        <f t="shared" si="118"/>
        <v>0</v>
      </c>
      <c r="EQ32" s="25"/>
      <c r="ER32" s="92">
        <f t="shared" si="119"/>
        <v>0</v>
      </c>
      <c r="ES32" s="140">
        <f t="shared" si="120"/>
        <v>0</v>
      </c>
      <c r="ET32" s="25">
        <v>2</v>
      </c>
      <c r="EU32" s="92">
        <f t="shared" si="121"/>
        <v>150000</v>
      </c>
      <c r="EV32" s="140">
        <f t="shared" si="122"/>
        <v>300000</v>
      </c>
      <c r="EW32" s="139">
        <f t="shared" si="20"/>
        <v>2</v>
      </c>
      <c r="EX32" s="25"/>
      <c r="EY32" s="92">
        <f t="shared" si="123"/>
        <v>0</v>
      </c>
      <c r="EZ32" s="140">
        <f t="shared" si="124"/>
        <v>0</v>
      </c>
      <c r="FA32" s="25">
        <f>322</f>
        <v>322</v>
      </c>
      <c r="FB32" s="92">
        <f t="shared" si="125"/>
        <v>24150000</v>
      </c>
      <c r="FC32" s="140">
        <f t="shared" si="126"/>
        <v>48300000</v>
      </c>
      <c r="FD32" s="25"/>
      <c r="FE32" s="92">
        <f t="shared" si="127"/>
        <v>0</v>
      </c>
      <c r="FF32" s="140">
        <f t="shared" si="128"/>
        <v>0</v>
      </c>
      <c r="FG32" s="139">
        <f t="shared" si="21"/>
        <v>322</v>
      </c>
      <c r="FH32" s="25"/>
      <c r="FI32" s="92">
        <f t="shared" si="129"/>
        <v>0</v>
      </c>
      <c r="FJ32" s="140">
        <f t="shared" si="130"/>
        <v>0</v>
      </c>
      <c r="FK32" s="25">
        <f>1</f>
        <v>1</v>
      </c>
      <c r="FL32" s="92">
        <f t="shared" si="131"/>
        <v>75000</v>
      </c>
      <c r="FM32" s="140">
        <f t="shared" si="132"/>
        <v>150000</v>
      </c>
      <c r="FN32" s="25">
        <f>1</f>
        <v>1</v>
      </c>
      <c r="FO32" s="92">
        <f t="shared" si="133"/>
        <v>75000</v>
      </c>
      <c r="FP32" s="140">
        <f t="shared" si="134"/>
        <v>150000</v>
      </c>
      <c r="FQ32" s="139">
        <f t="shared" si="22"/>
        <v>2</v>
      </c>
      <c r="FR32" s="25"/>
      <c r="FS32" s="92">
        <f t="shared" si="135"/>
        <v>0</v>
      </c>
      <c r="FT32" s="140">
        <f t="shared" si="136"/>
        <v>0</v>
      </c>
      <c r="FU32" s="25">
        <f>1+2</f>
        <v>3</v>
      </c>
      <c r="FV32" s="92">
        <f t="shared" si="137"/>
        <v>225000</v>
      </c>
      <c r="FW32" s="140">
        <f t="shared" si="138"/>
        <v>450000</v>
      </c>
      <c r="FX32" s="25"/>
      <c r="FY32" s="92">
        <f t="shared" si="139"/>
        <v>0</v>
      </c>
      <c r="FZ32" s="140">
        <f t="shared" si="140"/>
        <v>0</v>
      </c>
      <c r="GA32" s="139">
        <f t="shared" si="23"/>
        <v>3</v>
      </c>
      <c r="GB32" s="25"/>
      <c r="GC32" s="92">
        <f t="shared" si="141"/>
        <v>0</v>
      </c>
      <c r="GD32" s="140">
        <f t="shared" si="142"/>
        <v>0</v>
      </c>
      <c r="GE32" s="25">
        <v>100</v>
      </c>
      <c r="GF32" s="92">
        <f t="shared" si="143"/>
        <v>7500000</v>
      </c>
      <c r="GG32" s="140">
        <f t="shared" si="144"/>
        <v>15000000</v>
      </c>
      <c r="GH32" s="25"/>
      <c r="GI32" s="92">
        <f t="shared" si="145"/>
        <v>0</v>
      </c>
      <c r="GJ32" s="140">
        <f t="shared" si="146"/>
        <v>0</v>
      </c>
      <c r="GK32" s="139">
        <f t="shared" si="24"/>
        <v>100</v>
      </c>
      <c r="GL32" s="25"/>
      <c r="GM32" s="92">
        <f t="shared" si="147"/>
        <v>0</v>
      </c>
      <c r="GN32" s="140">
        <f t="shared" si="148"/>
        <v>0</v>
      </c>
      <c r="GO32" s="25"/>
      <c r="GP32" s="92">
        <f t="shared" si="149"/>
        <v>0</v>
      </c>
      <c r="GQ32" s="140">
        <f t="shared" si="150"/>
        <v>0</v>
      </c>
      <c r="GR32" s="25"/>
      <c r="GS32" s="92">
        <f t="shared" si="151"/>
        <v>0</v>
      </c>
      <c r="GT32" s="140">
        <f t="shared" si="152"/>
        <v>0</v>
      </c>
      <c r="GU32" s="139">
        <f t="shared" si="25"/>
        <v>0</v>
      </c>
      <c r="GV32" s="25"/>
      <c r="GW32" s="92">
        <f t="shared" si="153"/>
        <v>0</v>
      </c>
      <c r="GX32" s="140">
        <f t="shared" si="154"/>
        <v>0</v>
      </c>
      <c r="GY32" s="25">
        <f>1</f>
        <v>1</v>
      </c>
      <c r="GZ32" s="92">
        <f t="shared" si="155"/>
        <v>75000</v>
      </c>
      <c r="HA32" s="140">
        <f t="shared" si="156"/>
        <v>150000</v>
      </c>
      <c r="HB32" s="25"/>
      <c r="HC32" s="92">
        <f t="shared" si="157"/>
        <v>0</v>
      </c>
      <c r="HD32" s="140">
        <f t="shared" si="158"/>
        <v>0</v>
      </c>
      <c r="HE32" s="139">
        <f t="shared" si="26"/>
        <v>1</v>
      </c>
      <c r="HF32" s="25"/>
      <c r="HG32" s="92">
        <f t="shared" si="159"/>
        <v>0</v>
      </c>
      <c r="HH32" s="140">
        <f t="shared" si="160"/>
        <v>0</v>
      </c>
      <c r="HI32" s="25"/>
      <c r="HJ32" s="92">
        <f t="shared" si="161"/>
        <v>0</v>
      </c>
      <c r="HK32" s="140">
        <f t="shared" si="162"/>
        <v>0</v>
      </c>
      <c r="HL32" s="25"/>
      <c r="HM32" s="92">
        <f t="shared" si="163"/>
        <v>0</v>
      </c>
      <c r="HN32" s="140">
        <f t="shared" si="164"/>
        <v>0</v>
      </c>
      <c r="HO32" s="139">
        <f t="shared" si="27"/>
        <v>0</v>
      </c>
      <c r="HP32" s="25"/>
      <c r="HQ32" s="92">
        <f t="shared" si="165"/>
        <v>0</v>
      </c>
      <c r="HR32" s="140">
        <f t="shared" si="166"/>
        <v>0</v>
      </c>
      <c r="HS32" s="25"/>
      <c r="HT32" s="92">
        <f t="shared" si="167"/>
        <v>0</v>
      </c>
      <c r="HU32" s="140">
        <f t="shared" si="168"/>
        <v>0</v>
      </c>
      <c r="HV32" s="25"/>
      <c r="HW32" s="92">
        <f t="shared" si="169"/>
        <v>0</v>
      </c>
      <c r="HX32" s="140">
        <f t="shared" si="170"/>
        <v>0</v>
      </c>
      <c r="HY32" s="139">
        <f t="shared" si="28"/>
        <v>0</v>
      </c>
      <c r="HZ32" s="25"/>
      <c r="IA32" s="92">
        <f t="shared" si="171"/>
        <v>0</v>
      </c>
      <c r="IB32" s="140">
        <f t="shared" si="172"/>
        <v>0</v>
      </c>
      <c r="IC32" s="25"/>
      <c r="ID32" s="92">
        <f t="shared" si="173"/>
        <v>0</v>
      </c>
      <c r="IE32" s="140">
        <f t="shared" si="174"/>
        <v>0</v>
      </c>
      <c r="IF32" s="25"/>
      <c r="IG32" s="92">
        <f t="shared" si="175"/>
        <v>0</v>
      </c>
      <c r="IH32" s="140">
        <f t="shared" si="176"/>
        <v>0</v>
      </c>
      <c r="II32" s="139">
        <f t="shared" si="29"/>
        <v>0</v>
      </c>
      <c r="IJ32" s="25">
        <f>1</f>
        <v>1</v>
      </c>
      <c r="IK32" s="92">
        <f t="shared" si="177"/>
        <v>75000</v>
      </c>
      <c r="IL32" s="140">
        <f t="shared" si="178"/>
        <v>150000</v>
      </c>
      <c r="IM32" s="25">
        <f>5</f>
        <v>5</v>
      </c>
      <c r="IN32" s="92">
        <f t="shared" si="179"/>
        <v>375000</v>
      </c>
      <c r="IO32" s="140">
        <f t="shared" si="180"/>
        <v>750000</v>
      </c>
      <c r="IP32" s="25"/>
      <c r="IQ32" s="92">
        <f t="shared" si="181"/>
        <v>0</v>
      </c>
      <c r="IR32" s="140">
        <f t="shared" si="182"/>
        <v>0</v>
      </c>
      <c r="IS32" s="139">
        <f t="shared" si="30"/>
        <v>6</v>
      </c>
      <c r="IT32" s="25">
        <v>1</v>
      </c>
      <c r="IU32" s="92">
        <f t="shared" si="183"/>
        <v>75000</v>
      </c>
      <c r="IV32" s="140">
        <f t="shared" si="184"/>
        <v>150000</v>
      </c>
      <c r="IW32" s="25"/>
      <c r="IX32" s="92">
        <f t="shared" si="185"/>
        <v>0</v>
      </c>
      <c r="IY32" s="140">
        <f t="shared" si="186"/>
        <v>0</v>
      </c>
      <c r="IZ32" s="25"/>
      <c r="JA32" s="92">
        <f t="shared" si="187"/>
        <v>0</v>
      </c>
      <c r="JB32" s="140">
        <f t="shared" si="188"/>
        <v>0</v>
      </c>
      <c r="JC32" s="139">
        <f t="shared" si="31"/>
        <v>1</v>
      </c>
      <c r="JD32" s="25"/>
      <c r="JE32" s="92">
        <f t="shared" si="189"/>
        <v>0</v>
      </c>
      <c r="JF32" s="140">
        <f t="shared" si="190"/>
        <v>0</v>
      </c>
      <c r="JG32" s="25"/>
      <c r="JH32" s="92">
        <f t="shared" si="191"/>
        <v>0</v>
      </c>
      <c r="JI32" s="140">
        <f t="shared" si="192"/>
        <v>0</v>
      </c>
      <c r="JJ32" s="25"/>
      <c r="JK32" s="92">
        <f t="shared" si="193"/>
        <v>0</v>
      </c>
      <c r="JL32" s="140">
        <f t="shared" si="194"/>
        <v>0</v>
      </c>
      <c r="JM32" s="139">
        <f t="shared" si="32"/>
        <v>0</v>
      </c>
      <c r="JN32" s="25"/>
      <c r="JO32" s="92">
        <f t="shared" si="195"/>
        <v>0</v>
      </c>
      <c r="JP32" s="140">
        <f t="shared" si="196"/>
        <v>0</v>
      </c>
      <c r="JQ32" s="25">
        <f>3+6</f>
        <v>9</v>
      </c>
      <c r="JR32" s="92">
        <f t="shared" si="197"/>
        <v>675000</v>
      </c>
      <c r="JS32" s="140">
        <f t="shared" si="198"/>
        <v>1350000</v>
      </c>
      <c r="JT32" s="25"/>
      <c r="JU32" s="92">
        <f t="shared" si="199"/>
        <v>0</v>
      </c>
      <c r="JV32" s="140">
        <f t="shared" si="200"/>
        <v>0</v>
      </c>
      <c r="JW32" s="139">
        <f t="shared" si="33"/>
        <v>9</v>
      </c>
      <c r="JX32" s="25">
        <f>1+5</f>
        <v>6</v>
      </c>
      <c r="JY32" s="92">
        <f t="shared" si="201"/>
        <v>450000</v>
      </c>
      <c r="JZ32" s="140">
        <f t="shared" si="202"/>
        <v>900000</v>
      </c>
      <c r="KA32" s="25">
        <f>5+5</f>
        <v>10</v>
      </c>
      <c r="KB32" s="92">
        <f t="shared" si="203"/>
        <v>750000</v>
      </c>
      <c r="KC32" s="140">
        <f t="shared" si="204"/>
        <v>1500000</v>
      </c>
      <c r="KD32" s="25"/>
      <c r="KE32" s="92">
        <f t="shared" si="205"/>
        <v>0</v>
      </c>
      <c r="KF32" s="140">
        <f t="shared" si="206"/>
        <v>0</v>
      </c>
      <c r="KG32" s="139">
        <f t="shared" si="34"/>
        <v>16</v>
      </c>
      <c r="KH32" s="25"/>
      <c r="KI32" s="92">
        <f t="shared" si="207"/>
        <v>0</v>
      </c>
      <c r="KJ32" s="140">
        <f t="shared" si="208"/>
        <v>0</v>
      </c>
      <c r="KK32" s="25"/>
      <c r="KL32" s="92">
        <f t="shared" si="209"/>
        <v>0</v>
      </c>
      <c r="KM32" s="140">
        <f t="shared" si="210"/>
        <v>0</v>
      </c>
      <c r="KN32" s="25"/>
      <c r="KO32" s="92">
        <f t="shared" si="211"/>
        <v>0</v>
      </c>
      <c r="KP32" s="140">
        <f t="shared" si="212"/>
        <v>0</v>
      </c>
      <c r="KQ32" s="139">
        <f t="shared" si="35"/>
        <v>0</v>
      </c>
      <c r="KR32" s="25"/>
      <c r="KS32" s="92">
        <f t="shared" si="213"/>
        <v>0</v>
      </c>
      <c r="KT32" s="140">
        <f t="shared" si="214"/>
        <v>0</v>
      </c>
      <c r="KU32" s="25"/>
      <c r="KV32" s="92">
        <f t="shared" si="215"/>
        <v>0</v>
      </c>
      <c r="KW32" s="140">
        <f t="shared" si="216"/>
        <v>0</v>
      </c>
      <c r="KX32" s="25"/>
      <c r="KY32" s="92">
        <f t="shared" si="217"/>
        <v>0</v>
      </c>
      <c r="KZ32" s="140">
        <f t="shared" si="218"/>
        <v>0</v>
      </c>
      <c r="LA32" s="139">
        <f t="shared" si="36"/>
        <v>0</v>
      </c>
      <c r="LB32" s="25"/>
      <c r="LC32" s="92">
        <f t="shared" si="219"/>
        <v>0</v>
      </c>
      <c r="LD32" s="140">
        <f t="shared" si="220"/>
        <v>0</v>
      </c>
      <c r="LE32" s="25"/>
      <c r="LF32" s="92">
        <f t="shared" si="221"/>
        <v>0</v>
      </c>
      <c r="LG32" s="140">
        <f t="shared" si="222"/>
        <v>0</v>
      </c>
      <c r="LH32" s="25"/>
      <c r="LI32" s="92">
        <f t="shared" si="223"/>
        <v>0</v>
      </c>
      <c r="LJ32" s="140">
        <f t="shared" si="224"/>
        <v>0</v>
      </c>
      <c r="LK32" s="139">
        <f t="shared" si="37"/>
        <v>0</v>
      </c>
      <c r="LL32" s="25"/>
      <c r="LM32" s="92">
        <f t="shared" si="225"/>
        <v>0</v>
      </c>
      <c r="LN32" s="140">
        <f t="shared" si="226"/>
        <v>0</v>
      </c>
      <c r="LO32" s="25"/>
      <c r="LP32" s="92">
        <f t="shared" si="227"/>
        <v>0</v>
      </c>
      <c r="LQ32" s="140">
        <f t="shared" si="228"/>
        <v>0</v>
      </c>
      <c r="LR32" s="25"/>
      <c r="LS32" s="92">
        <f t="shared" si="229"/>
        <v>0</v>
      </c>
      <c r="LT32" s="140">
        <f t="shared" si="230"/>
        <v>0</v>
      </c>
      <c r="LU32" s="139">
        <f t="shared" si="38"/>
        <v>0</v>
      </c>
      <c r="LW32" s="341">
        <f t="shared" si="231"/>
        <v>473</v>
      </c>
      <c r="LX32" s="293">
        <f t="shared" si="39"/>
        <v>70950000</v>
      </c>
    </row>
    <row r="33" spans="1:336" x14ac:dyDescent="0.25">
      <c r="A33" s="143" t="s">
        <v>173</v>
      </c>
      <c r="B33" s="102">
        <v>45000</v>
      </c>
      <c r="C33" s="102">
        <v>100000</v>
      </c>
      <c r="D33" s="25"/>
      <c r="E33" s="92">
        <f t="shared" si="40"/>
        <v>0</v>
      </c>
      <c r="F33" s="140">
        <f t="shared" si="41"/>
        <v>0</v>
      </c>
      <c r="G33" s="25"/>
      <c r="H33" s="92">
        <f t="shared" si="42"/>
        <v>0</v>
      </c>
      <c r="I33" s="140">
        <f t="shared" si="43"/>
        <v>0</v>
      </c>
      <c r="J33" s="25"/>
      <c r="K33" s="92">
        <f t="shared" si="44"/>
        <v>0</v>
      </c>
      <c r="L33" s="140">
        <f t="shared" si="45"/>
        <v>0</v>
      </c>
      <c r="M33" s="139">
        <f t="shared" si="0"/>
        <v>0</v>
      </c>
      <c r="N33" s="25">
        <f>1</f>
        <v>1</v>
      </c>
      <c r="O33" s="92">
        <f t="shared" si="1"/>
        <v>45000</v>
      </c>
      <c r="P33" s="140">
        <f t="shared" si="2"/>
        <v>100000</v>
      </c>
      <c r="Q33" s="25"/>
      <c r="R33" s="92">
        <f t="shared" si="3"/>
        <v>0</v>
      </c>
      <c r="S33" s="140">
        <f t="shared" si="4"/>
        <v>0</v>
      </c>
      <c r="T33" s="25"/>
      <c r="U33" s="92">
        <f t="shared" si="5"/>
        <v>0</v>
      </c>
      <c r="V33" s="140">
        <f t="shared" si="6"/>
        <v>0</v>
      </c>
      <c r="W33" s="139">
        <f t="shared" si="7"/>
        <v>1</v>
      </c>
      <c r="X33" s="25"/>
      <c r="Y33" s="92">
        <f t="shared" si="46"/>
        <v>0</v>
      </c>
      <c r="Z33" s="140">
        <f t="shared" si="47"/>
        <v>0</v>
      </c>
      <c r="AA33" s="25"/>
      <c r="AB33" s="92">
        <f t="shared" si="48"/>
        <v>0</v>
      </c>
      <c r="AC33" s="140">
        <f t="shared" si="49"/>
        <v>0</v>
      </c>
      <c r="AD33" s="25"/>
      <c r="AE33" s="92">
        <f t="shared" si="50"/>
        <v>0</v>
      </c>
      <c r="AF33" s="140">
        <f t="shared" si="51"/>
        <v>0</v>
      </c>
      <c r="AG33" s="139">
        <f t="shared" si="8"/>
        <v>0</v>
      </c>
      <c r="AH33" s="25"/>
      <c r="AI33" s="92">
        <f t="shared" si="52"/>
        <v>0</v>
      </c>
      <c r="AJ33" s="140">
        <f t="shared" si="53"/>
        <v>0</v>
      </c>
      <c r="AK33" s="25"/>
      <c r="AL33" s="92">
        <f t="shared" si="54"/>
        <v>0</v>
      </c>
      <c r="AM33" s="140">
        <f t="shared" si="55"/>
        <v>0</v>
      </c>
      <c r="AN33" s="25"/>
      <c r="AO33" s="92">
        <f t="shared" si="56"/>
        <v>0</v>
      </c>
      <c r="AP33" s="140">
        <f t="shared" si="57"/>
        <v>0</v>
      </c>
      <c r="AQ33" s="139">
        <f t="shared" si="9"/>
        <v>0</v>
      </c>
      <c r="AR33" s="25"/>
      <c r="AS33" s="92">
        <f t="shared" si="58"/>
        <v>0</v>
      </c>
      <c r="AT33" s="140">
        <f t="shared" si="59"/>
        <v>0</v>
      </c>
      <c r="AU33" s="25"/>
      <c r="AV33" s="92">
        <f t="shared" si="60"/>
        <v>0</v>
      </c>
      <c r="AW33" s="140">
        <f t="shared" si="61"/>
        <v>0</v>
      </c>
      <c r="AX33" s="25"/>
      <c r="AY33" s="92">
        <f t="shared" si="62"/>
        <v>0</v>
      </c>
      <c r="AZ33" s="140">
        <f t="shared" si="63"/>
        <v>0</v>
      </c>
      <c r="BA33" s="139">
        <f t="shared" si="10"/>
        <v>0</v>
      </c>
      <c r="BB33" s="25"/>
      <c r="BC33" s="92">
        <f t="shared" si="64"/>
        <v>0</v>
      </c>
      <c r="BD33" s="140">
        <f t="shared" si="65"/>
        <v>0</v>
      </c>
      <c r="BE33" s="25"/>
      <c r="BF33" s="92">
        <f t="shared" si="66"/>
        <v>0</v>
      </c>
      <c r="BG33" s="140">
        <f t="shared" si="67"/>
        <v>0</v>
      </c>
      <c r="BH33" s="25"/>
      <c r="BI33" s="92">
        <f t="shared" si="68"/>
        <v>0</v>
      </c>
      <c r="BJ33" s="140">
        <f t="shared" si="69"/>
        <v>0</v>
      </c>
      <c r="BK33" s="139">
        <f t="shared" si="11"/>
        <v>0</v>
      </c>
      <c r="BL33" s="25"/>
      <c r="BM33" s="92">
        <f t="shared" si="70"/>
        <v>0</v>
      </c>
      <c r="BN33" s="140">
        <f t="shared" si="71"/>
        <v>0</v>
      </c>
      <c r="BO33" s="25"/>
      <c r="BP33" s="92">
        <f t="shared" si="72"/>
        <v>0</v>
      </c>
      <c r="BQ33" s="140">
        <f t="shared" si="73"/>
        <v>0</v>
      </c>
      <c r="BR33" s="25">
        <f>1</f>
        <v>1</v>
      </c>
      <c r="BS33" s="92">
        <f t="shared" si="74"/>
        <v>45000</v>
      </c>
      <c r="BT33" s="140">
        <f t="shared" si="75"/>
        <v>100000</v>
      </c>
      <c r="BU33" s="139">
        <f t="shared" si="12"/>
        <v>1</v>
      </c>
      <c r="BV33" s="25"/>
      <c r="BW33" s="92">
        <f t="shared" si="76"/>
        <v>0</v>
      </c>
      <c r="BX33" s="140">
        <f t="shared" si="77"/>
        <v>0</v>
      </c>
      <c r="BY33" s="25">
        <f>1</f>
        <v>1</v>
      </c>
      <c r="BZ33" s="92">
        <f t="shared" si="78"/>
        <v>45000</v>
      </c>
      <c r="CA33" s="140">
        <f t="shared" si="79"/>
        <v>100000</v>
      </c>
      <c r="CB33" s="25"/>
      <c r="CC33" s="92">
        <f t="shared" si="80"/>
        <v>0</v>
      </c>
      <c r="CD33" s="140">
        <f t="shared" si="81"/>
        <v>0</v>
      </c>
      <c r="CE33" s="139">
        <f t="shared" si="13"/>
        <v>1</v>
      </c>
      <c r="CF33" s="25"/>
      <c r="CG33" s="92">
        <f t="shared" si="82"/>
        <v>0</v>
      </c>
      <c r="CH33" s="140">
        <f t="shared" si="83"/>
        <v>0</v>
      </c>
      <c r="CI33" s="25"/>
      <c r="CJ33" s="92">
        <f t="shared" si="84"/>
        <v>0</v>
      </c>
      <c r="CK33" s="140">
        <f t="shared" si="85"/>
        <v>0</v>
      </c>
      <c r="CL33" s="25"/>
      <c r="CM33" s="92">
        <f t="shared" si="86"/>
        <v>0</v>
      </c>
      <c r="CN33" s="140">
        <f t="shared" si="87"/>
        <v>0</v>
      </c>
      <c r="CO33" s="139">
        <f t="shared" si="14"/>
        <v>0</v>
      </c>
      <c r="CP33" s="25"/>
      <c r="CQ33" s="92">
        <f t="shared" si="88"/>
        <v>0</v>
      </c>
      <c r="CR33" s="140">
        <f t="shared" si="89"/>
        <v>0</v>
      </c>
      <c r="CS33" s="25"/>
      <c r="CT33" s="92">
        <f t="shared" si="90"/>
        <v>0</v>
      </c>
      <c r="CU33" s="140">
        <f t="shared" si="91"/>
        <v>0</v>
      </c>
      <c r="CV33" s="25"/>
      <c r="CW33" s="92">
        <f t="shared" si="92"/>
        <v>0</v>
      </c>
      <c r="CX33" s="140">
        <f t="shared" si="93"/>
        <v>0</v>
      </c>
      <c r="CY33" s="139">
        <f>CP33+CS33+CV33</f>
        <v>0</v>
      </c>
      <c r="CZ33" s="25">
        <f>1</f>
        <v>1</v>
      </c>
      <c r="DA33" s="92">
        <f>CZ33*B33</f>
        <v>45000</v>
      </c>
      <c r="DB33" s="140">
        <f>CZ33*C33</f>
        <v>100000</v>
      </c>
      <c r="DC33" s="25"/>
      <c r="DD33" s="92">
        <f t="shared" si="96"/>
        <v>0</v>
      </c>
      <c r="DE33" s="140">
        <f t="shared" si="97"/>
        <v>0</v>
      </c>
      <c r="DF33" s="25"/>
      <c r="DG33" s="92">
        <f t="shared" si="98"/>
        <v>0</v>
      </c>
      <c r="DH33" s="140">
        <f t="shared" si="99"/>
        <v>0</v>
      </c>
      <c r="DI33" s="139">
        <f>CZ33+DC33+DF33</f>
        <v>1</v>
      </c>
      <c r="DJ33" s="25"/>
      <c r="DK33" s="92">
        <f t="shared" si="100"/>
        <v>0</v>
      </c>
      <c r="DL33" s="140">
        <f t="shared" si="232"/>
        <v>0</v>
      </c>
      <c r="DM33" s="25"/>
      <c r="DN33" s="92">
        <f t="shared" si="101"/>
        <v>0</v>
      </c>
      <c r="DO33" s="140">
        <f t="shared" si="102"/>
        <v>0</v>
      </c>
      <c r="DP33" s="25"/>
      <c r="DQ33" s="92">
        <f t="shared" si="103"/>
        <v>0</v>
      </c>
      <c r="DR33" s="140">
        <f t="shared" si="104"/>
        <v>0</v>
      </c>
      <c r="DS33" s="139">
        <f t="shared" si="17"/>
        <v>0</v>
      </c>
      <c r="DT33" s="25"/>
      <c r="DU33" s="92">
        <f t="shared" si="105"/>
        <v>0</v>
      </c>
      <c r="DV33" s="140">
        <f t="shared" si="106"/>
        <v>0</v>
      </c>
      <c r="DW33" s="25"/>
      <c r="DX33" s="92">
        <f t="shared" si="107"/>
        <v>0</v>
      </c>
      <c r="DY33" s="140">
        <f t="shared" si="108"/>
        <v>0</v>
      </c>
      <c r="DZ33" s="25"/>
      <c r="EA33" s="92">
        <f t="shared" si="109"/>
        <v>0</v>
      </c>
      <c r="EB33" s="140">
        <f t="shared" si="110"/>
        <v>0</v>
      </c>
      <c r="EC33" s="139">
        <f t="shared" si="18"/>
        <v>0</v>
      </c>
      <c r="ED33" s="25">
        <f>1</f>
        <v>1</v>
      </c>
      <c r="EE33" s="92">
        <f t="shared" si="111"/>
        <v>45000</v>
      </c>
      <c r="EF33" s="140">
        <f t="shared" si="112"/>
        <v>100000</v>
      </c>
      <c r="EG33" s="25"/>
      <c r="EH33" s="92">
        <f t="shared" si="113"/>
        <v>0</v>
      </c>
      <c r="EI33" s="140">
        <f t="shared" si="114"/>
        <v>0</v>
      </c>
      <c r="EJ33" s="25"/>
      <c r="EK33" s="92">
        <f t="shared" si="115"/>
        <v>0</v>
      </c>
      <c r="EL33" s="140">
        <f t="shared" si="116"/>
        <v>0</v>
      </c>
      <c r="EM33" s="139">
        <f t="shared" si="19"/>
        <v>1</v>
      </c>
      <c r="EN33" s="25"/>
      <c r="EO33" s="92">
        <f t="shared" si="117"/>
        <v>0</v>
      </c>
      <c r="EP33" s="140">
        <f t="shared" si="118"/>
        <v>0</v>
      </c>
      <c r="EQ33" s="25"/>
      <c r="ER33" s="92">
        <f t="shared" si="119"/>
        <v>0</v>
      </c>
      <c r="ES33" s="140">
        <f t="shared" si="120"/>
        <v>0</v>
      </c>
      <c r="ET33" s="25"/>
      <c r="EU33" s="92">
        <f t="shared" si="121"/>
        <v>0</v>
      </c>
      <c r="EV33" s="140">
        <f t="shared" si="122"/>
        <v>0</v>
      </c>
      <c r="EW33" s="139">
        <f t="shared" si="20"/>
        <v>0</v>
      </c>
      <c r="EX33" s="25"/>
      <c r="EY33" s="92">
        <f t="shared" si="123"/>
        <v>0</v>
      </c>
      <c r="EZ33" s="140">
        <f t="shared" si="124"/>
        <v>0</v>
      </c>
      <c r="FA33" s="25">
        <f>70</f>
        <v>70</v>
      </c>
      <c r="FB33" s="92">
        <f t="shared" si="125"/>
        <v>3150000</v>
      </c>
      <c r="FC33" s="140">
        <f t="shared" si="126"/>
        <v>7000000</v>
      </c>
      <c r="FD33" s="25"/>
      <c r="FE33" s="92">
        <f t="shared" si="127"/>
        <v>0</v>
      </c>
      <c r="FF33" s="140">
        <f t="shared" si="128"/>
        <v>0</v>
      </c>
      <c r="FG33" s="139">
        <f t="shared" si="21"/>
        <v>70</v>
      </c>
      <c r="FH33" s="25"/>
      <c r="FI33" s="92">
        <f t="shared" si="129"/>
        <v>0</v>
      </c>
      <c r="FJ33" s="140">
        <f t="shared" si="130"/>
        <v>0</v>
      </c>
      <c r="FK33" s="25"/>
      <c r="FL33" s="92">
        <f t="shared" si="131"/>
        <v>0</v>
      </c>
      <c r="FM33" s="140">
        <f t="shared" si="132"/>
        <v>0</v>
      </c>
      <c r="FN33" s="25"/>
      <c r="FO33" s="92">
        <f t="shared" si="133"/>
        <v>0</v>
      </c>
      <c r="FP33" s="140">
        <f t="shared" si="134"/>
        <v>0</v>
      </c>
      <c r="FQ33" s="139">
        <f t="shared" si="22"/>
        <v>0</v>
      </c>
      <c r="FR33" s="25"/>
      <c r="FS33" s="92">
        <f t="shared" si="135"/>
        <v>0</v>
      </c>
      <c r="FT33" s="140">
        <f t="shared" si="136"/>
        <v>0</v>
      </c>
      <c r="FU33" s="25">
        <v>3</v>
      </c>
      <c r="FV33" s="92">
        <f t="shared" si="137"/>
        <v>135000</v>
      </c>
      <c r="FW33" s="140">
        <f t="shared" si="138"/>
        <v>300000</v>
      </c>
      <c r="FX33" s="25"/>
      <c r="FY33" s="92">
        <f t="shared" si="139"/>
        <v>0</v>
      </c>
      <c r="FZ33" s="140">
        <f t="shared" si="140"/>
        <v>0</v>
      </c>
      <c r="GA33" s="139">
        <f t="shared" si="23"/>
        <v>3</v>
      </c>
      <c r="GB33" s="25"/>
      <c r="GC33" s="92">
        <f t="shared" si="141"/>
        <v>0</v>
      </c>
      <c r="GD33" s="140">
        <f t="shared" si="142"/>
        <v>0</v>
      </c>
      <c r="GE33" s="25"/>
      <c r="GF33" s="92">
        <f t="shared" si="143"/>
        <v>0</v>
      </c>
      <c r="GG33" s="140">
        <f t="shared" si="144"/>
        <v>0</v>
      </c>
      <c r="GH33" s="25"/>
      <c r="GI33" s="92">
        <f t="shared" si="145"/>
        <v>0</v>
      </c>
      <c r="GJ33" s="140">
        <f t="shared" si="146"/>
        <v>0</v>
      </c>
      <c r="GK33" s="139">
        <f t="shared" si="24"/>
        <v>0</v>
      </c>
      <c r="GL33" s="25"/>
      <c r="GM33" s="92">
        <f t="shared" si="147"/>
        <v>0</v>
      </c>
      <c r="GN33" s="140">
        <f t="shared" si="148"/>
        <v>0</v>
      </c>
      <c r="GO33" s="25"/>
      <c r="GP33" s="92">
        <f t="shared" si="149"/>
        <v>0</v>
      </c>
      <c r="GQ33" s="140">
        <f t="shared" si="150"/>
        <v>0</v>
      </c>
      <c r="GR33" s="25"/>
      <c r="GS33" s="92">
        <f t="shared" si="151"/>
        <v>0</v>
      </c>
      <c r="GT33" s="140">
        <f t="shared" si="152"/>
        <v>0</v>
      </c>
      <c r="GU33" s="139">
        <f t="shared" si="25"/>
        <v>0</v>
      </c>
      <c r="GV33" s="25">
        <f>3</f>
        <v>3</v>
      </c>
      <c r="GW33" s="92">
        <f t="shared" si="153"/>
        <v>135000</v>
      </c>
      <c r="GX33" s="140">
        <f t="shared" si="154"/>
        <v>300000</v>
      </c>
      <c r="GY33" s="25"/>
      <c r="GZ33" s="92">
        <f t="shared" si="155"/>
        <v>0</v>
      </c>
      <c r="HA33" s="140">
        <f t="shared" si="156"/>
        <v>0</v>
      </c>
      <c r="HB33" s="25"/>
      <c r="HC33" s="92">
        <f t="shared" si="157"/>
        <v>0</v>
      </c>
      <c r="HD33" s="140">
        <f t="shared" si="158"/>
        <v>0</v>
      </c>
      <c r="HE33" s="139">
        <f t="shared" si="26"/>
        <v>3</v>
      </c>
      <c r="HF33" s="25"/>
      <c r="HG33" s="92">
        <f t="shared" si="159"/>
        <v>0</v>
      </c>
      <c r="HH33" s="140">
        <f t="shared" si="160"/>
        <v>0</v>
      </c>
      <c r="HI33" s="25"/>
      <c r="HJ33" s="92">
        <f t="shared" si="161"/>
        <v>0</v>
      </c>
      <c r="HK33" s="140">
        <f t="shared" si="162"/>
        <v>0</v>
      </c>
      <c r="HL33" s="25"/>
      <c r="HM33" s="92">
        <f t="shared" si="163"/>
        <v>0</v>
      </c>
      <c r="HN33" s="140">
        <f t="shared" si="164"/>
        <v>0</v>
      </c>
      <c r="HO33" s="139">
        <f t="shared" si="27"/>
        <v>0</v>
      </c>
      <c r="HP33" s="25"/>
      <c r="HQ33" s="92">
        <f t="shared" si="165"/>
        <v>0</v>
      </c>
      <c r="HR33" s="140">
        <f t="shared" si="166"/>
        <v>0</v>
      </c>
      <c r="HS33" s="25"/>
      <c r="HT33" s="92">
        <f t="shared" si="167"/>
        <v>0</v>
      </c>
      <c r="HU33" s="140">
        <f t="shared" si="168"/>
        <v>0</v>
      </c>
      <c r="HV33" s="25"/>
      <c r="HW33" s="92">
        <f t="shared" si="169"/>
        <v>0</v>
      </c>
      <c r="HX33" s="140">
        <f t="shared" si="170"/>
        <v>0</v>
      </c>
      <c r="HY33" s="139">
        <f t="shared" si="28"/>
        <v>0</v>
      </c>
      <c r="HZ33" s="25"/>
      <c r="IA33" s="92">
        <f t="shared" si="171"/>
        <v>0</v>
      </c>
      <c r="IB33" s="140">
        <f t="shared" si="172"/>
        <v>0</v>
      </c>
      <c r="IC33" s="25"/>
      <c r="ID33" s="92">
        <f t="shared" si="173"/>
        <v>0</v>
      </c>
      <c r="IE33" s="140">
        <f t="shared" si="174"/>
        <v>0</v>
      </c>
      <c r="IF33" s="25"/>
      <c r="IG33" s="92">
        <f t="shared" si="175"/>
        <v>0</v>
      </c>
      <c r="IH33" s="140">
        <f t="shared" si="176"/>
        <v>0</v>
      </c>
      <c r="II33" s="139">
        <f t="shared" si="29"/>
        <v>0</v>
      </c>
      <c r="IJ33" s="25"/>
      <c r="IK33" s="92">
        <f t="shared" si="177"/>
        <v>0</v>
      </c>
      <c r="IL33" s="140">
        <f t="shared" si="178"/>
        <v>0</v>
      </c>
      <c r="IM33" s="25"/>
      <c r="IN33" s="92">
        <f t="shared" si="179"/>
        <v>0</v>
      </c>
      <c r="IO33" s="140">
        <f t="shared" si="180"/>
        <v>0</v>
      </c>
      <c r="IP33" s="25"/>
      <c r="IQ33" s="92">
        <f t="shared" si="181"/>
        <v>0</v>
      </c>
      <c r="IR33" s="140">
        <f t="shared" si="182"/>
        <v>0</v>
      </c>
      <c r="IS33" s="139">
        <f t="shared" si="30"/>
        <v>0</v>
      </c>
      <c r="IT33" s="25"/>
      <c r="IU33" s="92">
        <f t="shared" si="183"/>
        <v>0</v>
      </c>
      <c r="IV33" s="140">
        <f t="shared" si="184"/>
        <v>0</v>
      </c>
      <c r="IW33" s="25"/>
      <c r="IX33" s="92">
        <f t="shared" si="185"/>
        <v>0</v>
      </c>
      <c r="IY33" s="140">
        <f t="shared" si="186"/>
        <v>0</v>
      </c>
      <c r="IZ33" s="25"/>
      <c r="JA33" s="92">
        <f t="shared" si="187"/>
        <v>0</v>
      </c>
      <c r="JB33" s="140">
        <f t="shared" si="188"/>
        <v>0</v>
      </c>
      <c r="JC33" s="139">
        <f t="shared" si="31"/>
        <v>0</v>
      </c>
      <c r="JD33" s="25"/>
      <c r="JE33" s="92">
        <f t="shared" si="189"/>
        <v>0</v>
      </c>
      <c r="JF33" s="140">
        <f t="shared" si="190"/>
        <v>0</v>
      </c>
      <c r="JG33" s="25"/>
      <c r="JH33" s="92">
        <f t="shared" si="191"/>
        <v>0</v>
      </c>
      <c r="JI33" s="140">
        <f t="shared" si="192"/>
        <v>0</v>
      </c>
      <c r="JJ33" s="25"/>
      <c r="JK33" s="92">
        <f t="shared" si="193"/>
        <v>0</v>
      </c>
      <c r="JL33" s="140">
        <f t="shared" si="194"/>
        <v>0</v>
      </c>
      <c r="JM33" s="139">
        <f t="shared" si="32"/>
        <v>0</v>
      </c>
      <c r="JN33" s="25"/>
      <c r="JO33" s="92">
        <f t="shared" si="195"/>
        <v>0</v>
      </c>
      <c r="JP33" s="140">
        <f t="shared" si="196"/>
        <v>0</v>
      </c>
      <c r="JQ33" s="25">
        <f>5+1</f>
        <v>6</v>
      </c>
      <c r="JR33" s="92">
        <f t="shared" si="197"/>
        <v>270000</v>
      </c>
      <c r="JS33" s="140">
        <f t="shared" si="198"/>
        <v>600000</v>
      </c>
      <c r="JT33" s="25"/>
      <c r="JU33" s="92">
        <f t="shared" si="199"/>
        <v>0</v>
      </c>
      <c r="JV33" s="140">
        <f t="shared" si="200"/>
        <v>0</v>
      </c>
      <c r="JW33" s="139">
        <f t="shared" si="33"/>
        <v>6</v>
      </c>
      <c r="JX33" s="25"/>
      <c r="JY33" s="92">
        <f t="shared" si="201"/>
        <v>0</v>
      </c>
      <c r="JZ33" s="140">
        <f t="shared" si="202"/>
        <v>0</v>
      </c>
      <c r="KA33" s="25"/>
      <c r="KB33" s="92">
        <f t="shared" si="203"/>
        <v>0</v>
      </c>
      <c r="KC33" s="140">
        <f t="shared" si="204"/>
        <v>0</v>
      </c>
      <c r="KD33" s="25">
        <v>10</v>
      </c>
      <c r="KE33" s="92">
        <f t="shared" si="205"/>
        <v>450000</v>
      </c>
      <c r="KF33" s="140">
        <f t="shared" si="206"/>
        <v>1000000</v>
      </c>
      <c r="KG33" s="139">
        <f t="shared" si="34"/>
        <v>10</v>
      </c>
      <c r="KH33" s="25"/>
      <c r="KI33" s="92">
        <f t="shared" si="207"/>
        <v>0</v>
      </c>
      <c r="KJ33" s="140">
        <f t="shared" si="208"/>
        <v>0</v>
      </c>
      <c r="KK33" s="25"/>
      <c r="KL33" s="92">
        <f t="shared" si="209"/>
        <v>0</v>
      </c>
      <c r="KM33" s="140">
        <f t="shared" si="210"/>
        <v>0</v>
      </c>
      <c r="KN33" s="25"/>
      <c r="KO33" s="92">
        <f t="shared" si="211"/>
        <v>0</v>
      </c>
      <c r="KP33" s="140">
        <f t="shared" si="212"/>
        <v>0</v>
      </c>
      <c r="KQ33" s="139">
        <f t="shared" si="35"/>
        <v>0</v>
      </c>
      <c r="KR33" s="25"/>
      <c r="KS33" s="92">
        <f t="shared" si="213"/>
        <v>0</v>
      </c>
      <c r="KT33" s="140">
        <f t="shared" si="214"/>
        <v>0</v>
      </c>
      <c r="KU33" s="25"/>
      <c r="KV33" s="92">
        <f t="shared" si="215"/>
        <v>0</v>
      </c>
      <c r="KW33" s="140">
        <f t="shared" si="216"/>
        <v>0</v>
      </c>
      <c r="KX33" s="25"/>
      <c r="KY33" s="92">
        <f t="shared" si="217"/>
        <v>0</v>
      </c>
      <c r="KZ33" s="140">
        <f t="shared" si="218"/>
        <v>0</v>
      </c>
      <c r="LA33" s="139">
        <f t="shared" si="36"/>
        <v>0</v>
      </c>
      <c r="LB33" s="25"/>
      <c r="LC33" s="92">
        <f t="shared" si="219"/>
        <v>0</v>
      </c>
      <c r="LD33" s="140">
        <f t="shared" si="220"/>
        <v>0</v>
      </c>
      <c r="LE33" s="25"/>
      <c r="LF33" s="92">
        <f t="shared" si="221"/>
        <v>0</v>
      </c>
      <c r="LG33" s="140">
        <f t="shared" si="222"/>
        <v>0</v>
      </c>
      <c r="LH33" s="25"/>
      <c r="LI33" s="92">
        <f t="shared" si="223"/>
        <v>0</v>
      </c>
      <c r="LJ33" s="140">
        <f t="shared" si="224"/>
        <v>0</v>
      </c>
      <c r="LK33" s="139">
        <f t="shared" si="37"/>
        <v>0</v>
      </c>
      <c r="LL33" s="25"/>
      <c r="LM33" s="92">
        <f t="shared" si="225"/>
        <v>0</v>
      </c>
      <c r="LN33" s="140">
        <f t="shared" si="226"/>
        <v>0</v>
      </c>
      <c r="LO33" s="25"/>
      <c r="LP33" s="92">
        <f t="shared" si="227"/>
        <v>0</v>
      </c>
      <c r="LQ33" s="140">
        <f t="shared" si="228"/>
        <v>0</v>
      </c>
      <c r="LR33" s="25"/>
      <c r="LS33" s="92">
        <f t="shared" si="229"/>
        <v>0</v>
      </c>
      <c r="LT33" s="140">
        <f t="shared" si="230"/>
        <v>0</v>
      </c>
      <c r="LU33" s="139">
        <f t="shared" si="38"/>
        <v>0</v>
      </c>
      <c r="LW33" s="341">
        <f t="shared" si="231"/>
        <v>97</v>
      </c>
      <c r="LX33" s="293">
        <f t="shared" si="39"/>
        <v>9700000</v>
      </c>
    </row>
    <row r="34" spans="1:336" ht="15" hidden="1" customHeight="1" x14ac:dyDescent="0.25">
      <c r="A34" s="143" t="s">
        <v>102</v>
      </c>
      <c r="B34" s="102">
        <v>85000</v>
      </c>
      <c r="C34" s="102">
        <v>150000</v>
      </c>
      <c r="D34" s="25"/>
      <c r="E34" s="92">
        <f t="shared" si="40"/>
        <v>0</v>
      </c>
      <c r="F34" s="140">
        <f t="shared" si="41"/>
        <v>0</v>
      </c>
      <c r="G34" s="25"/>
      <c r="H34" s="92">
        <f t="shared" si="42"/>
        <v>0</v>
      </c>
      <c r="I34" s="140">
        <f t="shared" si="43"/>
        <v>0</v>
      </c>
      <c r="J34" s="25"/>
      <c r="K34" s="92">
        <f t="shared" si="44"/>
        <v>0</v>
      </c>
      <c r="L34" s="140">
        <f t="shared" si="45"/>
        <v>0</v>
      </c>
      <c r="M34" s="139">
        <f t="shared" si="0"/>
        <v>0</v>
      </c>
      <c r="N34" s="25"/>
      <c r="O34" s="92">
        <f t="shared" si="1"/>
        <v>0</v>
      </c>
      <c r="P34" s="140">
        <f t="shared" si="2"/>
        <v>0</v>
      </c>
      <c r="Q34" s="25"/>
      <c r="R34" s="92">
        <f t="shared" si="3"/>
        <v>0</v>
      </c>
      <c r="S34" s="140">
        <f t="shared" si="4"/>
        <v>0</v>
      </c>
      <c r="T34" s="25"/>
      <c r="U34" s="92">
        <f t="shared" si="5"/>
        <v>0</v>
      </c>
      <c r="V34" s="140">
        <f t="shared" si="6"/>
        <v>0</v>
      </c>
      <c r="W34" s="139">
        <f t="shared" si="7"/>
        <v>0</v>
      </c>
      <c r="X34" s="25"/>
      <c r="Y34" s="92">
        <f t="shared" si="46"/>
        <v>0</v>
      </c>
      <c r="Z34" s="140">
        <f t="shared" si="47"/>
        <v>0</v>
      </c>
      <c r="AA34" s="25"/>
      <c r="AB34" s="92">
        <f t="shared" si="48"/>
        <v>0</v>
      </c>
      <c r="AC34" s="140">
        <f t="shared" si="49"/>
        <v>0</v>
      </c>
      <c r="AD34" s="25"/>
      <c r="AE34" s="92">
        <f t="shared" si="50"/>
        <v>0</v>
      </c>
      <c r="AF34" s="140">
        <f t="shared" si="51"/>
        <v>0</v>
      </c>
      <c r="AG34" s="139">
        <f t="shared" si="8"/>
        <v>0</v>
      </c>
      <c r="AH34" s="25"/>
      <c r="AI34" s="92">
        <f t="shared" si="52"/>
        <v>0</v>
      </c>
      <c r="AJ34" s="140">
        <f t="shared" si="53"/>
        <v>0</v>
      </c>
      <c r="AK34" s="25"/>
      <c r="AL34" s="92">
        <f t="shared" si="54"/>
        <v>0</v>
      </c>
      <c r="AM34" s="140">
        <f t="shared" si="55"/>
        <v>0</v>
      </c>
      <c r="AN34" s="25"/>
      <c r="AO34" s="92">
        <f t="shared" si="56"/>
        <v>0</v>
      </c>
      <c r="AP34" s="140">
        <f t="shared" si="57"/>
        <v>0</v>
      </c>
      <c r="AQ34" s="139">
        <f t="shared" si="9"/>
        <v>0</v>
      </c>
      <c r="AR34" s="25"/>
      <c r="AS34" s="92">
        <f t="shared" si="58"/>
        <v>0</v>
      </c>
      <c r="AT34" s="140">
        <f t="shared" si="59"/>
        <v>0</v>
      </c>
      <c r="AU34" s="25"/>
      <c r="AV34" s="92">
        <f t="shared" si="60"/>
        <v>0</v>
      </c>
      <c r="AW34" s="140">
        <f t="shared" si="61"/>
        <v>0</v>
      </c>
      <c r="AX34" s="25"/>
      <c r="AY34" s="92">
        <f t="shared" si="62"/>
        <v>0</v>
      </c>
      <c r="AZ34" s="140">
        <f t="shared" si="63"/>
        <v>0</v>
      </c>
      <c r="BA34" s="139">
        <f t="shared" si="10"/>
        <v>0</v>
      </c>
      <c r="BB34" s="25"/>
      <c r="BC34" s="92">
        <f t="shared" si="64"/>
        <v>0</v>
      </c>
      <c r="BD34" s="140">
        <f t="shared" si="65"/>
        <v>0</v>
      </c>
      <c r="BE34" s="25"/>
      <c r="BF34" s="92">
        <f t="shared" si="66"/>
        <v>0</v>
      </c>
      <c r="BG34" s="140">
        <f t="shared" si="67"/>
        <v>0</v>
      </c>
      <c r="BH34" s="25"/>
      <c r="BI34" s="92">
        <f t="shared" si="68"/>
        <v>0</v>
      </c>
      <c r="BJ34" s="140">
        <f t="shared" si="69"/>
        <v>0</v>
      </c>
      <c r="BK34" s="139">
        <f t="shared" si="11"/>
        <v>0</v>
      </c>
      <c r="BL34" s="25"/>
      <c r="BM34" s="92">
        <f t="shared" si="70"/>
        <v>0</v>
      </c>
      <c r="BN34" s="140">
        <f t="shared" si="71"/>
        <v>0</v>
      </c>
      <c r="BO34" s="25"/>
      <c r="BP34" s="92">
        <f t="shared" si="72"/>
        <v>0</v>
      </c>
      <c r="BQ34" s="140">
        <f t="shared" si="73"/>
        <v>0</v>
      </c>
      <c r="BR34" s="25"/>
      <c r="BS34" s="92">
        <f t="shared" si="74"/>
        <v>0</v>
      </c>
      <c r="BT34" s="140">
        <f t="shared" si="75"/>
        <v>0</v>
      </c>
      <c r="BU34" s="139">
        <f t="shared" si="12"/>
        <v>0</v>
      </c>
      <c r="BV34" s="25"/>
      <c r="BW34" s="92">
        <f t="shared" si="76"/>
        <v>0</v>
      </c>
      <c r="BX34" s="140">
        <f t="shared" si="77"/>
        <v>0</v>
      </c>
      <c r="BY34" s="25"/>
      <c r="BZ34" s="92">
        <f t="shared" si="78"/>
        <v>0</v>
      </c>
      <c r="CA34" s="140">
        <f t="shared" si="79"/>
        <v>0</v>
      </c>
      <c r="CB34" s="25"/>
      <c r="CC34" s="92">
        <f t="shared" si="80"/>
        <v>0</v>
      </c>
      <c r="CD34" s="140">
        <f t="shared" si="81"/>
        <v>0</v>
      </c>
      <c r="CE34" s="139">
        <f t="shared" si="13"/>
        <v>0</v>
      </c>
      <c r="CF34" s="25"/>
      <c r="CG34" s="92">
        <f t="shared" si="82"/>
        <v>0</v>
      </c>
      <c r="CH34" s="140">
        <f t="shared" si="83"/>
        <v>0</v>
      </c>
      <c r="CI34" s="25"/>
      <c r="CJ34" s="92">
        <f t="shared" si="84"/>
        <v>0</v>
      </c>
      <c r="CK34" s="140">
        <f t="shared" si="85"/>
        <v>0</v>
      </c>
      <c r="CL34" s="25"/>
      <c r="CM34" s="92">
        <f t="shared" si="86"/>
        <v>0</v>
      </c>
      <c r="CN34" s="140">
        <f t="shared" si="87"/>
        <v>0</v>
      </c>
      <c r="CO34" s="139">
        <f t="shared" si="14"/>
        <v>0</v>
      </c>
      <c r="CP34" s="25"/>
      <c r="CQ34" s="92">
        <f t="shared" si="88"/>
        <v>0</v>
      </c>
      <c r="CR34" s="140">
        <f t="shared" si="89"/>
        <v>0</v>
      </c>
      <c r="CS34" s="25"/>
      <c r="CT34" s="92">
        <f t="shared" si="90"/>
        <v>0</v>
      </c>
      <c r="CU34" s="140">
        <f t="shared" si="91"/>
        <v>0</v>
      </c>
      <c r="CV34" s="25"/>
      <c r="CW34" s="92">
        <f t="shared" si="92"/>
        <v>0</v>
      </c>
      <c r="CX34" s="140">
        <f t="shared" si="93"/>
        <v>0</v>
      </c>
      <c r="CY34" s="139">
        <f t="shared" ref="CY34:CY41" si="233">CP34+CS34+CV34</f>
        <v>0</v>
      </c>
      <c r="CZ34" s="25"/>
      <c r="DA34" s="92">
        <f t="shared" si="94"/>
        <v>0</v>
      </c>
      <c r="DB34" s="140">
        <f t="shared" si="95"/>
        <v>0</v>
      </c>
      <c r="DC34" s="25"/>
      <c r="DD34" s="92">
        <f t="shared" si="96"/>
        <v>0</v>
      </c>
      <c r="DE34" s="140">
        <f t="shared" si="97"/>
        <v>0</v>
      </c>
      <c r="DF34" s="25"/>
      <c r="DG34" s="92">
        <f t="shared" si="98"/>
        <v>0</v>
      </c>
      <c r="DH34" s="140">
        <f t="shared" si="99"/>
        <v>0</v>
      </c>
      <c r="DI34" s="139">
        <f>CZ34+DC34+DF34</f>
        <v>0</v>
      </c>
      <c r="DJ34" s="25"/>
      <c r="DK34" s="92">
        <f t="shared" si="100"/>
        <v>0</v>
      </c>
      <c r="DL34" s="140">
        <f t="shared" si="232"/>
        <v>0</v>
      </c>
      <c r="DM34" s="25"/>
      <c r="DN34" s="92">
        <f t="shared" si="101"/>
        <v>0</v>
      </c>
      <c r="DO34" s="140">
        <f t="shared" si="102"/>
        <v>0</v>
      </c>
      <c r="DP34" s="25"/>
      <c r="DQ34" s="92">
        <f t="shared" si="103"/>
        <v>0</v>
      </c>
      <c r="DR34" s="140">
        <f t="shared" si="104"/>
        <v>0</v>
      </c>
      <c r="DS34" s="139">
        <f t="shared" si="17"/>
        <v>0</v>
      </c>
      <c r="DT34" s="25"/>
      <c r="DU34" s="92">
        <f t="shared" si="105"/>
        <v>0</v>
      </c>
      <c r="DV34" s="140">
        <f t="shared" si="106"/>
        <v>0</v>
      </c>
      <c r="DW34" s="25"/>
      <c r="DX34" s="92">
        <f t="shared" si="107"/>
        <v>0</v>
      </c>
      <c r="DY34" s="140">
        <f t="shared" si="108"/>
        <v>0</v>
      </c>
      <c r="DZ34" s="25"/>
      <c r="EA34" s="92">
        <f t="shared" si="109"/>
        <v>0</v>
      </c>
      <c r="EB34" s="140">
        <f t="shared" si="110"/>
        <v>0</v>
      </c>
      <c r="EC34" s="139">
        <f t="shared" si="18"/>
        <v>0</v>
      </c>
      <c r="ED34" s="25"/>
      <c r="EE34" s="92">
        <f t="shared" si="111"/>
        <v>0</v>
      </c>
      <c r="EF34" s="140">
        <f t="shared" si="112"/>
        <v>0</v>
      </c>
      <c r="EG34" s="25"/>
      <c r="EH34" s="92">
        <f t="shared" si="113"/>
        <v>0</v>
      </c>
      <c r="EI34" s="140">
        <f t="shared" si="114"/>
        <v>0</v>
      </c>
      <c r="EJ34" s="25"/>
      <c r="EK34" s="92">
        <f t="shared" si="115"/>
        <v>0</v>
      </c>
      <c r="EL34" s="140">
        <f t="shared" si="116"/>
        <v>0</v>
      </c>
      <c r="EM34" s="139">
        <f t="shared" si="19"/>
        <v>0</v>
      </c>
      <c r="EN34" s="25"/>
      <c r="EO34" s="92">
        <f t="shared" si="117"/>
        <v>0</v>
      </c>
      <c r="EP34" s="140">
        <f t="shared" si="118"/>
        <v>0</v>
      </c>
      <c r="EQ34" s="25"/>
      <c r="ER34" s="92">
        <f t="shared" si="119"/>
        <v>0</v>
      </c>
      <c r="ES34" s="140">
        <f t="shared" si="120"/>
        <v>0</v>
      </c>
      <c r="ET34" s="25"/>
      <c r="EU34" s="92">
        <f t="shared" si="121"/>
        <v>0</v>
      </c>
      <c r="EV34" s="140">
        <f t="shared" si="122"/>
        <v>0</v>
      </c>
      <c r="EW34" s="139">
        <f t="shared" si="20"/>
        <v>0</v>
      </c>
      <c r="EX34" s="25"/>
      <c r="EY34" s="92">
        <f t="shared" si="123"/>
        <v>0</v>
      </c>
      <c r="EZ34" s="140">
        <f t="shared" si="124"/>
        <v>0</v>
      </c>
      <c r="FA34" s="25"/>
      <c r="FB34" s="92">
        <f t="shared" si="125"/>
        <v>0</v>
      </c>
      <c r="FC34" s="140">
        <f t="shared" si="126"/>
        <v>0</v>
      </c>
      <c r="FD34" s="25"/>
      <c r="FE34" s="92">
        <f t="shared" si="127"/>
        <v>0</v>
      </c>
      <c r="FF34" s="140">
        <f t="shared" si="128"/>
        <v>0</v>
      </c>
      <c r="FG34" s="139">
        <f t="shared" si="21"/>
        <v>0</v>
      </c>
      <c r="FH34" s="25"/>
      <c r="FI34" s="92">
        <f t="shared" si="129"/>
        <v>0</v>
      </c>
      <c r="FJ34" s="140">
        <f t="shared" si="130"/>
        <v>0</v>
      </c>
      <c r="FK34" s="25"/>
      <c r="FL34" s="92">
        <f t="shared" si="131"/>
        <v>0</v>
      </c>
      <c r="FM34" s="140">
        <f t="shared" si="132"/>
        <v>0</v>
      </c>
      <c r="FN34" s="25"/>
      <c r="FO34" s="92">
        <f t="shared" si="133"/>
        <v>0</v>
      </c>
      <c r="FP34" s="140">
        <f t="shared" si="134"/>
        <v>0</v>
      </c>
      <c r="FQ34" s="139">
        <f t="shared" si="22"/>
        <v>0</v>
      </c>
      <c r="FR34" s="25"/>
      <c r="FS34" s="92">
        <f t="shared" si="135"/>
        <v>0</v>
      </c>
      <c r="FT34" s="140">
        <f t="shared" si="136"/>
        <v>0</v>
      </c>
      <c r="FU34" s="25"/>
      <c r="FV34" s="92">
        <f t="shared" si="137"/>
        <v>0</v>
      </c>
      <c r="FW34" s="140">
        <f t="shared" si="138"/>
        <v>0</v>
      </c>
      <c r="FX34" s="25"/>
      <c r="FY34" s="92">
        <f t="shared" si="139"/>
        <v>0</v>
      </c>
      <c r="FZ34" s="140">
        <f t="shared" si="140"/>
        <v>0</v>
      </c>
      <c r="GA34" s="139">
        <f t="shared" si="23"/>
        <v>0</v>
      </c>
      <c r="GB34" s="25"/>
      <c r="GC34" s="92">
        <f t="shared" si="141"/>
        <v>0</v>
      </c>
      <c r="GD34" s="140">
        <f t="shared" si="142"/>
        <v>0</v>
      </c>
      <c r="GE34" s="25"/>
      <c r="GF34" s="92">
        <f t="shared" si="143"/>
        <v>0</v>
      </c>
      <c r="GG34" s="140">
        <f t="shared" si="144"/>
        <v>0</v>
      </c>
      <c r="GH34" s="25"/>
      <c r="GI34" s="92">
        <f t="shared" si="145"/>
        <v>0</v>
      </c>
      <c r="GJ34" s="140">
        <f t="shared" si="146"/>
        <v>0</v>
      </c>
      <c r="GK34" s="139">
        <f t="shared" si="24"/>
        <v>0</v>
      </c>
      <c r="GL34" s="25"/>
      <c r="GM34" s="92">
        <f t="shared" si="147"/>
        <v>0</v>
      </c>
      <c r="GN34" s="140">
        <f t="shared" si="148"/>
        <v>0</v>
      </c>
      <c r="GO34" s="25"/>
      <c r="GP34" s="92">
        <f t="shared" si="149"/>
        <v>0</v>
      </c>
      <c r="GQ34" s="140">
        <f t="shared" si="150"/>
        <v>0</v>
      </c>
      <c r="GR34" s="25"/>
      <c r="GS34" s="92">
        <f t="shared" si="151"/>
        <v>0</v>
      </c>
      <c r="GT34" s="140">
        <f t="shared" si="152"/>
        <v>0</v>
      </c>
      <c r="GU34" s="139">
        <f t="shared" si="25"/>
        <v>0</v>
      </c>
      <c r="GV34" s="25"/>
      <c r="GW34" s="92">
        <f t="shared" si="153"/>
        <v>0</v>
      </c>
      <c r="GX34" s="140">
        <f t="shared" si="154"/>
        <v>0</v>
      </c>
      <c r="GY34" s="25"/>
      <c r="GZ34" s="92">
        <f t="shared" si="155"/>
        <v>0</v>
      </c>
      <c r="HA34" s="140">
        <f t="shared" si="156"/>
        <v>0</v>
      </c>
      <c r="HB34" s="25"/>
      <c r="HC34" s="92">
        <f t="shared" si="157"/>
        <v>0</v>
      </c>
      <c r="HD34" s="140">
        <f t="shared" si="158"/>
        <v>0</v>
      </c>
      <c r="HE34" s="139">
        <f t="shared" si="26"/>
        <v>0</v>
      </c>
      <c r="HF34" s="25"/>
      <c r="HG34" s="92">
        <f t="shared" si="159"/>
        <v>0</v>
      </c>
      <c r="HH34" s="140">
        <f t="shared" si="160"/>
        <v>0</v>
      </c>
      <c r="HI34" s="25"/>
      <c r="HJ34" s="92">
        <f t="shared" si="161"/>
        <v>0</v>
      </c>
      <c r="HK34" s="140">
        <f t="shared" si="162"/>
        <v>0</v>
      </c>
      <c r="HL34" s="25"/>
      <c r="HM34" s="92">
        <f t="shared" si="163"/>
        <v>0</v>
      </c>
      <c r="HN34" s="140">
        <f t="shared" si="164"/>
        <v>0</v>
      </c>
      <c r="HO34" s="139">
        <f t="shared" si="27"/>
        <v>0</v>
      </c>
      <c r="HP34" s="25"/>
      <c r="HQ34" s="92">
        <f t="shared" si="165"/>
        <v>0</v>
      </c>
      <c r="HR34" s="140">
        <f t="shared" si="166"/>
        <v>0</v>
      </c>
      <c r="HS34" s="25"/>
      <c r="HT34" s="92">
        <f t="shared" si="167"/>
        <v>0</v>
      </c>
      <c r="HU34" s="140">
        <f t="shared" si="168"/>
        <v>0</v>
      </c>
      <c r="HV34" s="25"/>
      <c r="HW34" s="92">
        <f t="shared" si="169"/>
        <v>0</v>
      </c>
      <c r="HX34" s="140">
        <f t="shared" si="170"/>
        <v>0</v>
      </c>
      <c r="HY34" s="139">
        <f t="shared" si="28"/>
        <v>0</v>
      </c>
      <c r="HZ34" s="25"/>
      <c r="IA34" s="92">
        <f t="shared" si="171"/>
        <v>0</v>
      </c>
      <c r="IB34" s="140">
        <f t="shared" si="172"/>
        <v>0</v>
      </c>
      <c r="IC34" s="25"/>
      <c r="ID34" s="92">
        <f t="shared" si="173"/>
        <v>0</v>
      </c>
      <c r="IE34" s="140">
        <f t="shared" si="174"/>
        <v>0</v>
      </c>
      <c r="IF34" s="25"/>
      <c r="IG34" s="92">
        <f t="shared" si="175"/>
        <v>0</v>
      </c>
      <c r="IH34" s="140">
        <f t="shared" si="176"/>
        <v>0</v>
      </c>
      <c r="II34" s="139">
        <f t="shared" si="29"/>
        <v>0</v>
      </c>
      <c r="IJ34" s="25"/>
      <c r="IK34" s="92">
        <f t="shared" si="177"/>
        <v>0</v>
      </c>
      <c r="IL34" s="140">
        <f t="shared" si="178"/>
        <v>0</v>
      </c>
      <c r="IM34" s="25"/>
      <c r="IN34" s="92">
        <f t="shared" si="179"/>
        <v>0</v>
      </c>
      <c r="IO34" s="140">
        <f t="shared" si="180"/>
        <v>0</v>
      </c>
      <c r="IP34" s="25"/>
      <c r="IQ34" s="92">
        <f t="shared" si="181"/>
        <v>0</v>
      </c>
      <c r="IR34" s="140">
        <f t="shared" si="182"/>
        <v>0</v>
      </c>
      <c r="IS34" s="139">
        <f t="shared" si="30"/>
        <v>0</v>
      </c>
      <c r="IT34" s="25"/>
      <c r="IU34" s="92">
        <f t="shared" si="183"/>
        <v>0</v>
      </c>
      <c r="IV34" s="140">
        <f t="shared" si="184"/>
        <v>0</v>
      </c>
      <c r="IW34" s="25"/>
      <c r="IX34" s="92">
        <f t="shared" si="185"/>
        <v>0</v>
      </c>
      <c r="IY34" s="140">
        <f t="shared" si="186"/>
        <v>0</v>
      </c>
      <c r="IZ34" s="25"/>
      <c r="JA34" s="92">
        <f t="shared" si="187"/>
        <v>0</v>
      </c>
      <c r="JB34" s="140">
        <f t="shared" si="188"/>
        <v>0</v>
      </c>
      <c r="JC34" s="139">
        <f t="shared" si="31"/>
        <v>0</v>
      </c>
      <c r="JD34" s="25"/>
      <c r="JE34" s="92">
        <f t="shared" si="189"/>
        <v>0</v>
      </c>
      <c r="JF34" s="140">
        <f t="shared" si="190"/>
        <v>0</v>
      </c>
      <c r="JG34" s="25"/>
      <c r="JH34" s="92">
        <f t="shared" si="191"/>
        <v>0</v>
      </c>
      <c r="JI34" s="140">
        <f t="shared" si="192"/>
        <v>0</v>
      </c>
      <c r="JJ34" s="25"/>
      <c r="JK34" s="92">
        <f t="shared" si="193"/>
        <v>0</v>
      </c>
      <c r="JL34" s="140">
        <f t="shared" si="194"/>
        <v>0</v>
      </c>
      <c r="JM34" s="139">
        <f t="shared" si="32"/>
        <v>0</v>
      </c>
      <c r="JN34" s="25"/>
      <c r="JO34" s="92">
        <f t="shared" si="195"/>
        <v>0</v>
      </c>
      <c r="JP34" s="140">
        <f t="shared" si="196"/>
        <v>0</v>
      </c>
      <c r="JQ34" s="25"/>
      <c r="JR34" s="92">
        <f t="shared" si="197"/>
        <v>0</v>
      </c>
      <c r="JS34" s="140">
        <f t="shared" si="198"/>
        <v>0</v>
      </c>
      <c r="JT34" s="25"/>
      <c r="JU34" s="92">
        <f t="shared" si="199"/>
        <v>0</v>
      </c>
      <c r="JV34" s="140">
        <f t="shared" si="200"/>
        <v>0</v>
      </c>
      <c r="JW34" s="139">
        <f t="shared" si="33"/>
        <v>0</v>
      </c>
      <c r="JX34" s="25"/>
      <c r="JY34" s="92">
        <f t="shared" si="201"/>
        <v>0</v>
      </c>
      <c r="JZ34" s="140">
        <f t="shared" si="202"/>
        <v>0</v>
      </c>
      <c r="KA34" s="25"/>
      <c r="KB34" s="92">
        <f t="shared" si="203"/>
        <v>0</v>
      </c>
      <c r="KC34" s="140">
        <f t="shared" si="204"/>
        <v>0</v>
      </c>
      <c r="KD34" s="25"/>
      <c r="KE34" s="92">
        <f t="shared" si="205"/>
        <v>0</v>
      </c>
      <c r="KF34" s="140">
        <f t="shared" si="206"/>
        <v>0</v>
      </c>
      <c r="KG34" s="139">
        <f t="shared" si="34"/>
        <v>0</v>
      </c>
      <c r="KH34" s="25"/>
      <c r="KI34" s="92">
        <f t="shared" si="207"/>
        <v>0</v>
      </c>
      <c r="KJ34" s="140">
        <f t="shared" si="208"/>
        <v>0</v>
      </c>
      <c r="KK34" s="25"/>
      <c r="KL34" s="92">
        <f t="shared" si="209"/>
        <v>0</v>
      </c>
      <c r="KM34" s="140">
        <f t="shared" si="210"/>
        <v>0</v>
      </c>
      <c r="KN34" s="25"/>
      <c r="KO34" s="92">
        <f t="shared" si="211"/>
        <v>0</v>
      </c>
      <c r="KP34" s="140">
        <f t="shared" si="212"/>
        <v>0</v>
      </c>
      <c r="KQ34" s="139">
        <f t="shared" si="35"/>
        <v>0</v>
      </c>
      <c r="KR34" s="25"/>
      <c r="KS34" s="92">
        <f t="shared" si="213"/>
        <v>0</v>
      </c>
      <c r="KT34" s="140">
        <f t="shared" si="214"/>
        <v>0</v>
      </c>
      <c r="KU34" s="25"/>
      <c r="KV34" s="92">
        <f t="shared" si="215"/>
        <v>0</v>
      </c>
      <c r="KW34" s="140">
        <f t="shared" si="216"/>
        <v>0</v>
      </c>
      <c r="KX34" s="25"/>
      <c r="KY34" s="92">
        <f t="shared" si="217"/>
        <v>0</v>
      </c>
      <c r="KZ34" s="140">
        <f t="shared" si="218"/>
        <v>0</v>
      </c>
      <c r="LA34" s="139">
        <f t="shared" si="36"/>
        <v>0</v>
      </c>
      <c r="LB34" s="25"/>
      <c r="LC34" s="92">
        <f t="shared" si="219"/>
        <v>0</v>
      </c>
      <c r="LD34" s="140">
        <f t="shared" si="220"/>
        <v>0</v>
      </c>
      <c r="LE34" s="25"/>
      <c r="LF34" s="92">
        <f t="shared" si="221"/>
        <v>0</v>
      </c>
      <c r="LG34" s="140">
        <f t="shared" si="222"/>
        <v>0</v>
      </c>
      <c r="LH34" s="25"/>
      <c r="LI34" s="92">
        <f t="shared" si="223"/>
        <v>0</v>
      </c>
      <c r="LJ34" s="140">
        <f t="shared" si="224"/>
        <v>0</v>
      </c>
      <c r="LK34" s="139">
        <f t="shared" si="37"/>
        <v>0</v>
      </c>
      <c r="LL34" s="25"/>
      <c r="LM34" s="92">
        <f t="shared" si="225"/>
        <v>0</v>
      </c>
      <c r="LN34" s="140">
        <f t="shared" si="226"/>
        <v>0</v>
      </c>
      <c r="LO34" s="25"/>
      <c r="LP34" s="92">
        <f t="shared" si="227"/>
        <v>0</v>
      </c>
      <c r="LQ34" s="140">
        <f t="shared" si="228"/>
        <v>0</v>
      </c>
      <c r="LR34" s="25"/>
      <c r="LS34" s="92">
        <f t="shared" si="229"/>
        <v>0</v>
      </c>
      <c r="LT34" s="140">
        <f t="shared" si="230"/>
        <v>0</v>
      </c>
      <c r="LU34" s="139">
        <f t="shared" si="38"/>
        <v>0</v>
      </c>
      <c r="LW34" s="341">
        <f t="shared" si="231"/>
        <v>0</v>
      </c>
      <c r="LX34" s="293">
        <f t="shared" si="39"/>
        <v>0</v>
      </c>
    </row>
    <row r="35" spans="1:336" x14ac:dyDescent="0.25">
      <c r="A35" s="143" t="s">
        <v>251</v>
      </c>
      <c r="B35" s="102">
        <v>75000</v>
      </c>
      <c r="C35" s="102">
        <v>150000</v>
      </c>
      <c r="D35" s="25"/>
      <c r="E35" s="92">
        <f t="shared" si="40"/>
        <v>0</v>
      </c>
      <c r="F35" s="140">
        <f t="shared" si="41"/>
        <v>0</v>
      </c>
      <c r="G35" s="25"/>
      <c r="H35" s="92">
        <f t="shared" si="42"/>
        <v>0</v>
      </c>
      <c r="I35" s="140">
        <f t="shared" si="43"/>
        <v>0</v>
      </c>
      <c r="J35" s="25"/>
      <c r="K35" s="92">
        <f t="shared" si="44"/>
        <v>0</v>
      </c>
      <c r="L35" s="140">
        <f t="shared" si="45"/>
        <v>0</v>
      </c>
      <c r="M35" s="139">
        <f t="shared" si="0"/>
        <v>0</v>
      </c>
      <c r="N35" s="25"/>
      <c r="O35" s="92">
        <f t="shared" si="1"/>
        <v>0</v>
      </c>
      <c r="P35" s="140">
        <f t="shared" si="2"/>
        <v>0</v>
      </c>
      <c r="Q35" s="25">
        <f>1</f>
        <v>1</v>
      </c>
      <c r="R35" s="92">
        <f t="shared" si="3"/>
        <v>75000</v>
      </c>
      <c r="S35" s="140">
        <f t="shared" si="4"/>
        <v>150000</v>
      </c>
      <c r="T35" s="25"/>
      <c r="U35" s="92">
        <f t="shared" si="5"/>
        <v>0</v>
      </c>
      <c r="V35" s="140">
        <f t="shared" si="6"/>
        <v>0</v>
      </c>
      <c r="W35" s="139">
        <f t="shared" si="7"/>
        <v>1</v>
      </c>
      <c r="X35" s="25"/>
      <c r="Y35" s="92">
        <f t="shared" si="46"/>
        <v>0</v>
      </c>
      <c r="Z35" s="140">
        <f t="shared" si="47"/>
        <v>0</v>
      </c>
      <c r="AA35" s="25"/>
      <c r="AB35" s="92">
        <f t="shared" si="48"/>
        <v>0</v>
      </c>
      <c r="AC35" s="140">
        <f t="shared" si="49"/>
        <v>0</v>
      </c>
      <c r="AD35" s="25"/>
      <c r="AE35" s="92">
        <f t="shared" si="50"/>
        <v>0</v>
      </c>
      <c r="AF35" s="140">
        <f t="shared" si="51"/>
        <v>0</v>
      </c>
      <c r="AG35" s="139">
        <f t="shared" si="8"/>
        <v>0</v>
      </c>
      <c r="AH35" s="25"/>
      <c r="AI35" s="92">
        <f t="shared" si="52"/>
        <v>0</v>
      </c>
      <c r="AJ35" s="140">
        <f t="shared" si="53"/>
        <v>0</v>
      </c>
      <c r="AK35" s="25"/>
      <c r="AL35" s="92">
        <f t="shared" si="54"/>
        <v>0</v>
      </c>
      <c r="AM35" s="140">
        <f t="shared" si="55"/>
        <v>0</v>
      </c>
      <c r="AN35" s="25"/>
      <c r="AO35" s="92">
        <f t="shared" si="56"/>
        <v>0</v>
      </c>
      <c r="AP35" s="140">
        <f t="shared" si="57"/>
        <v>0</v>
      </c>
      <c r="AQ35" s="139">
        <f t="shared" si="9"/>
        <v>0</v>
      </c>
      <c r="AR35" s="25"/>
      <c r="AS35" s="92">
        <f t="shared" si="58"/>
        <v>0</v>
      </c>
      <c r="AT35" s="140">
        <f t="shared" si="59"/>
        <v>0</v>
      </c>
      <c r="AU35" s="25"/>
      <c r="AV35" s="92">
        <f t="shared" si="60"/>
        <v>0</v>
      </c>
      <c r="AW35" s="140">
        <f t="shared" si="61"/>
        <v>0</v>
      </c>
      <c r="AX35" s="25"/>
      <c r="AY35" s="92">
        <f t="shared" si="62"/>
        <v>0</v>
      </c>
      <c r="AZ35" s="140">
        <f t="shared" si="63"/>
        <v>0</v>
      </c>
      <c r="BA35" s="139">
        <f t="shared" si="10"/>
        <v>0</v>
      </c>
      <c r="BB35" s="25"/>
      <c r="BC35" s="92">
        <f t="shared" si="64"/>
        <v>0</v>
      </c>
      <c r="BD35" s="140">
        <f t="shared" si="65"/>
        <v>0</v>
      </c>
      <c r="BE35" s="25"/>
      <c r="BF35" s="92">
        <f t="shared" si="66"/>
        <v>0</v>
      </c>
      <c r="BG35" s="140">
        <f t="shared" si="67"/>
        <v>0</v>
      </c>
      <c r="BH35" s="25"/>
      <c r="BI35" s="92">
        <f t="shared" si="68"/>
        <v>0</v>
      </c>
      <c r="BJ35" s="140">
        <f t="shared" si="69"/>
        <v>0</v>
      </c>
      <c r="BK35" s="139">
        <f t="shared" si="11"/>
        <v>0</v>
      </c>
      <c r="BL35" s="25"/>
      <c r="BM35" s="92">
        <f t="shared" si="70"/>
        <v>0</v>
      </c>
      <c r="BN35" s="140">
        <f t="shared" si="71"/>
        <v>0</v>
      </c>
      <c r="BO35" s="25"/>
      <c r="BP35" s="92">
        <f t="shared" si="72"/>
        <v>0</v>
      </c>
      <c r="BQ35" s="140">
        <f t="shared" si="73"/>
        <v>0</v>
      </c>
      <c r="BR35" s="25"/>
      <c r="BS35" s="92">
        <f t="shared" si="74"/>
        <v>0</v>
      </c>
      <c r="BT35" s="140">
        <f t="shared" si="75"/>
        <v>0</v>
      </c>
      <c r="BU35" s="139">
        <f t="shared" si="12"/>
        <v>0</v>
      </c>
      <c r="BV35" s="25"/>
      <c r="BW35" s="92">
        <f t="shared" si="76"/>
        <v>0</v>
      </c>
      <c r="BX35" s="140">
        <f t="shared" si="77"/>
        <v>0</v>
      </c>
      <c r="BY35" s="25"/>
      <c r="BZ35" s="92">
        <f t="shared" si="78"/>
        <v>0</v>
      </c>
      <c r="CA35" s="140">
        <f t="shared" si="79"/>
        <v>0</v>
      </c>
      <c r="CB35" s="25"/>
      <c r="CC35" s="92">
        <f t="shared" si="80"/>
        <v>0</v>
      </c>
      <c r="CD35" s="140">
        <f t="shared" si="81"/>
        <v>0</v>
      </c>
      <c r="CE35" s="139">
        <f t="shared" si="13"/>
        <v>0</v>
      </c>
      <c r="CF35" s="25"/>
      <c r="CG35" s="92">
        <f t="shared" si="82"/>
        <v>0</v>
      </c>
      <c r="CH35" s="140">
        <f t="shared" si="83"/>
        <v>0</v>
      </c>
      <c r="CI35" s="25"/>
      <c r="CJ35" s="92">
        <f t="shared" si="84"/>
        <v>0</v>
      </c>
      <c r="CK35" s="140">
        <f t="shared" si="85"/>
        <v>0</v>
      </c>
      <c r="CL35" s="25"/>
      <c r="CM35" s="92">
        <f t="shared" si="86"/>
        <v>0</v>
      </c>
      <c r="CN35" s="140">
        <f t="shared" si="87"/>
        <v>0</v>
      </c>
      <c r="CO35" s="139">
        <f t="shared" si="14"/>
        <v>0</v>
      </c>
      <c r="CP35" s="25"/>
      <c r="CQ35" s="92">
        <f t="shared" si="88"/>
        <v>0</v>
      </c>
      <c r="CR35" s="140">
        <f t="shared" si="89"/>
        <v>0</v>
      </c>
      <c r="CS35" s="25"/>
      <c r="CT35" s="92">
        <f t="shared" si="90"/>
        <v>0</v>
      </c>
      <c r="CU35" s="140">
        <f t="shared" si="91"/>
        <v>0</v>
      </c>
      <c r="CV35" s="25"/>
      <c r="CW35" s="92">
        <f t="shared" si="92"/>
        <v>0</v>
      </c>
      <c r="CX35" s="140">
        <f t="shared" si="93"/>
        <v>0</v>
      </c>
      <c r="CY35" s="139">
        <f t="shared" si="233"/>
        <v>0</v>
      </c>
      <c r="CZ35" s="25"/>
      <c r="DA35" s="92">
        <f t="shared" si="94"/>
        <v>0</v>
      </c>
      <c r="DB35" s="140">
        <f t="shared" si="95"/>
        <v>0</v>
      </c>
      <c r="DC35" s="25"/>
      <c r="DD35" s="92">
        <f t="shared" si="96"/>
        <v>0</v>
      </c>
      <c r="DE35" s="140">
        <f t="shared" si="97"/>
        <v>0</v>
      </c>
      <c r="DF35" s="25"/>
      <c r="DG35" s="92">
        <f t="shared" si="98"/>
        <v>0</v>
      </c>
      <c r="DH35" s="140">
        <f t="shared" si="99"/>
        <v>0</v>
      </c>
      <c r="DI35" s="139">
        <f>CZ35+DC35+DF35</f>
        <v>0</v>
      </c>
      <c r="DJ35" s="25"/>
      <c r="DK35" s="92">
        <f t="shared" si="100"/>
        <v>0</v>
      </c>
      <c r="DL35" s="140">
        <f t="shared" si="232"/>
        <v>0</v>
      </c>
      <c r="DM35" s="25"/>
      <c r="DN35" s="92">
        <f t="shared" si="101"/>
        <v>0</v>
      </c>
      <c r="DO35" s="140">
        <f t="shared" si="102"/>
        <v>0</v>
      </c>
      <c r="DP35" s="25"/>
      <c r="DQ35" s="92">
        <f t="shared" si="103"/>
        <v>0</v>
      </c>
      <c r="DR35" s="140">
        <f t="shared" si="104"/>
        <v>0</v>
      </c>
      <c r="DS35" s="139">
        <f t="shared" si="17"/>
        <v>0</v>
      </c>
      <c r="DT35" s="25"/>
      <c r="DU35" s="92">
        <f t="shared" si="105"/>
        <v>0</v>
      </c>
      <c r="DV35" s="140">
        <f t="shared" si="106"/>
        <v>0</v>
      </c>
      <c r="DW35" s="25"/>
      <c r="DX35" s="92">
        <f t="shared" si="107"/>
        <v>0</v>
      </c>
      <c r="DY35" s="140">
        <f t="shared" si="108"/>
        <v>0</v>
      </c>
      <c r="DZ35" s="25"/>
      <c r="EA35" s="92">
        <f t="shared" si="109"/>
        <v>0</v>
      </c>
      <c r="EB35" s="140">
        <f t="shared" si="110"/>
        <v>0</v>
      </c>
      <c r="EC35" s="139">
        <f t="shared" si="18"/>
        <v>0</v>
      </c>
      <c r="ED35" s="25"/>
      <c r="EE35" s="92">
        <f t="shared" si="111"/>
        <v>0</v>
      </c>
      <c r="EF35" s="140">
        <f t="shared" si="112"/>
        <v>0</v>
      </c>
      <c r="EG35" s="25"/>
      <c r="EH35" s="92">
        <f t="shared" si="113"/>
        <v>0</v>
      </c>
      <c r="EI35" s="140">
        <f t="shared" si="114"/>
        <v>0</v>
      </c>
      <c r="EJ35" s="25"/>
      <c r="EK35" s="92">
        <f t="shared" si="115"/>
        <v>0</v>
      </c>
      <c r="EL35" s="140">
        <f t="shared" si="116"/>
        <v>0</v>
      </c>
      <c r="EM35" s="139">
        <f t="shared" si="19"/>
        <v>0</v>
      </c>
      <c r="EN35" s="25"/>
      <c r="EO35" s="92">
        <f t="shared" si="117"/>
        <v>0</v>
      </c>
      <c r="EP35" s="140">
        <f t="shared" si="118"/>
        <v>0</v>
      </c>
      <c r="EQ35" s="25"/>
      <c r="ER35" s="92">
        <f>EQ35*B35</f>
        <v>0</v>
      </c>
      <c r="ES35" s="140">
        <f>EQ35*C35</f>
        <v>0</v>
      </c>
      <c r="ET35" s="25"/>
      <c r="EU35" s="92">
        <f t="shared" si="121"/>
        <v>0</v>
      </c>
      <c r="EV35" s="140">
        <f t="shared" si="122"/>
        <v>0</v>
      </c>
      <c r="EW35" s="139">
        <f t="shared" si="20"/>
        <v>0</v>
      </c>
      <c r="EX35" s="25"/>
      <c r="EY35" s="92">
        <f t="shared" si="123"/>
        <v>0</v>
      </c>
      <c r="EZ35" s="140">
        <f t="shared" si="124"/>
        <v>0</v>
      </c>
      <c r="FA35" s="25">
        <f>250+400</f>
        <v>650</v>
      </c>
      <c r="FB35" s="92">
        <f t="shared" si="125"/>
        <v>48750000</v>
      </c>
      <c r="FC35" s="140">
        <f t="shared" si="126"/>
        <v>97500000</v>
      </c>
      <c r="FD35" s="25"/>
      <c r="FE35" s="92">
        <f t="shared" si="127"/>
        <v>0</v>
      </c>
      <c r="FF35" s="140">
        <f t="shared" si="128"/>
        <v>0</v>
      </c>
      <c r="FG35" s="139">
        <f t="shared" si="21"/>
        <v>650</v>
      </c>
      <c r="FH35" s="25"/>
      <c r="FI35" s="92">
        <f t="shared" si="129"/>
        <v>0</v>
      </c>
      <c r="FJ35" s="140">
        <f t="shared" si="130"/>
        <v>0</v>
      </c>
      <c r="FK35" s="25"/>
      <c r="FL35" s="92">
        <f t="shared" si="131"/>
        <v>0</v>
      </c>
      <c r="FM35" s="140">
        <f t="shared" si="132"/>
        <v>0</v>
      </c>
      <c r="FN35" s="25"/>
      <c r="FO35" s="92">
        <f t="shared" si="133"/>
        <v>0</v>
      </c>
      <c r="FP35" s="140">
        <f t="shared" si="134"/>
        <v>0</v>
      </c>
      <c r="FQ35" s="139">
        <f t="shared" si="22"/>
        <v>0</v>
      </c>
      <c r="FR35" s="25"/>
      <c r="FS35" s="92">
        <f t="shared" si="135"/>
        <v>0</v>
      </c>
      <c r="FT35" s="140">
        <f t="shared" si="136"/>
        <v>0</v>
      </c>
      <c r="FU35" s="25"/>
      <c r="FV35" s="92">
        <f t="shared" si="137"/>
        <v>0</v>
      </c>
      <c r="FW35" s="140">
        <f t="shared" si="138"/>
        <v>0</v>
      </c>
      <c r="FX35" s="25"/>
      <c r="FY35" s="92">
        <f t="shared" si="139"/>
        <v>0</v>
      </c>
      <c r="FZ35" s="140">
        <f t="shared" si="140"/>
        <v>0</v>
      </c>
      <c r="GA35" s="139">
        <f t="shared" si="23"/>
        <v>0</v>
      </c>
      <c r="GB35" s="25"/>
      <c r="GC35" s="92">
        <f t="shared" si="141"/>
        <v>0</v>
      </c>
      <c r="GD35" s="140">
        <f t="shared" si="142"/>
        <v>0</v>
      </c>
      <c r="GE35" s="25"/>
      <c r="GF35" s="92">
        <f t="shared" si="143"/>
        <v>0</v>
      </c>
      <c r="GG35" s="140">
        <f t="shared" si="144"/>
        <v>0</v>
      </c>
      <c r="GH35" s="25"/>
      <c r="GI35" s="92">
        <f t="shared" si="145"/>
        <v>0</v>
      </c>
      <c r="GJ35" s="140">
        <f t="shared" si="146"/>
        <v>0</v>
      </c>
      <c r="GK35" s="139">
        <f t="shared" si="24"/>
        <v>0</v>
      </c>
      <c r="GL35" s="25">
        <f>1</f>
        <v>1</v>
      </c>
      <c r="GM35" s="92">
        <f t="shared" si="147"/>
        <v>75000</v>
      </c>
      <c r="GN35" s="140">
        <f t="shared" si="148"/>
        <v>150000</v>
      </c>
      <c r="GO35" s="25"/>
      <c r="GP35" s="92">
        <f t="shared" si="149"/>
        <v>0</v>
      </c>
      <c r="GQ35" s="140">
        <f t="shared" si="150"/>
        <v>0</v>
      </c>
      <c r="GR35" s="25"/>
      <c r="GS35" s="92">
        <f t="shared" si="151"/>
        <v>0</v>
      </c>
      <c r="GT35" s="140">
        <f t="shared" si="152"/>
        <v>0</v>
      </c>
      <c r="GU35" s="139">
        <f t="shared" si="25"/>
        <v>1</v>
      </c>
      <c r="GV35" s="25"/>
      <c r="GW35" s="92">
        <f t="shared" si="153"/>
        <v>0</v>
      </c>
      <c r="GX35" s="140">
        <f t="shared" si="154"/>
        <v>0</v>
      </c>
      <c r="GY35" s="25"/>
      <c r="GZ35" s="92">
        <f t="shared" si="155"/>
        <v>0</v>
      </c>
      <c r="HA35" s="140">
        <f t="shared" si="156"/>
        <v>0</v>
      </c>
      <c r="HB35" s="25"/>
      <c r="HC35" s="92">
        <f t="shared" si="157"/>
        <v>0</v>
      </c>
      <c r="HD35" s="140">
        <f t="shared" si="158"/>
        <v>0</v>
      </c>
      <c r="HE35" s="139">
        <f t="shared" si="26"/>
        <v>0</v>
      </c>
      <c r="HF35" s="25"/>
      <c r="HG35" s="92">
        <f t="shared" si="159"/>
        <v>0</v>
      </c>
      <c r="HH35" s="140">
        <f t="shared" si="160"/>
        <v>0</v>
      </c>
      <c r="HI35" s="25"/>
      <c r="HJ35" s="92">
        <f t="shared" si="161"/>
        <v>0</v>
      </c>
      <c r="HK35" s="140">
        <f t="shared" si="162"/>
        <v>0</v>
      </c>
      <c r="HL35" s="25"/>
      <c r="HM35" s="92">
        <f t="shared" si="163"/>
        <v>0</v>
      </c>
      <c r="HN35" s="140">
        <f t="shared" si="164"/>
        <v>0</v>
      </c>
      <c r="HO35" s="139">
        <f t="shared" si="27"/>
        <v>0</v>
      </c>
      <c r="HP35" s="25"/>
      <c r="HQ35" s="92">
        <f t="shared" si="165"/>
        <v>0</v>
      </c>
      <c r="HR35" s="140">
        <f t="shared" si="166"/>
        <v>0</v>
      </c>
      <c r="HS35" s="25"/>
      <c r="HT35" s="92">
        <f t="shared" si="167"/>
        <v>0</v>
      </c>
      <c r="HU35" s="140">
        <f t="shared" si="168"/>
        <v>0</v>
      </c>
      <c r="HV35" s="25"/>
      <c r="HW35" s="92">
        <f t="shared" si="169"/>
        <v>0</v>
      </c>
      <c r="HX35" s="140">
        <f t="shared" si="170"/>
        <v>0</v>
      </c>
      <c r="HY35" s="139">
        <f t="shared" si="28"/>
        <v>0</v>
      </c>
      <c r="HZ35" s="25"/>
      <c r="IA35" s="92">
        <f t="shared" si="171"/>
        <v>0</v>
      </c>
      <c r="IB35" s="140">
        <f t="shared" si="172"/>
        <v>0</v>
      </c>
      <c r="IC35" s="25"/>
      <c r="ID35" s="92">
        <f t="shared" si="173"/>
        <v>0</v>
      </c>
      <c r="IE35" s="140">
        <f t="shared" si="174"/>
        <v>0</v>
      </c>
      <c r="IF35" s="25"/>
      <c r="IG35" s="92">
        <f t="shared" si="175"/>
        <v>0</v>
      </c>
      <c r="IH35" s="140">
        <f t="shared" si="176"/>
        <v>0</v>
      </c>
      <c r="II35" s="139">
        <f t="shared" si="29"/>
        <v>0</v>
      </c>
      <c r="IJ35" s="25"/>
      <c r="IK35" s="92">
        <f t="shared" si="177"/>
        <v>0</v>
      </c>
      <c r="IL35" s="140">
        <f t="shared" si="178"/>
        <v>0</v>
      </c>
      <c r="IM35" s="25"/>
      <c r="IN35" s="92">
        <f t="shared" si="179"/>
        <v>0</v>
      </c>
      <c r="IO35" s="140">
        <f t="shared" si="180"/>
        <v>0</v>
      </c>
      <c r="IP35" s="25"/>
      <c r="IQ35" s="92">
        <f t="shared" si="181"/>
        <v>0</v>
      </c>
      <c r="IR35" s="140">
        <f t="shared" si="182"/>
        <v>0</v>
      </c>
      <c r="IS35" s="139">
        <f t="shared" si="30"/>
        <v>0</v>
      </c>
      <c r="IT35" s="25"/>
      <c r="IU35" s="92">
        <f t="shared" si="183"/>
        <v>0</v>
      </c>
      <c r="IV35" s="140">
        <f t="shared" si="184"/>
        <v>0</v>
      </c>
      <c r="IW35" s="25"/>
      <c r="IX35" s="92">
        <f t="shared" si="185"/>
        <v>0</v>
      </c>
      <c r="IY35" s="140">
        <f t="shared" si="186"/>
        <v>0</v>
      </c>
      <c r="IZ35" s="25"/>
      <c r="JA35" s="92">
        <f t="shared" si="187"/>
        <v>0</v>
      </c>
      <c r="JB35" s="140">
        <f t="shared" si="188"/>
        <v>0</v>
      </c>
      <c r="JC35" s="139">
        <f t="shared" si="31"/>
        <v>0</v>
      </c>
      <c r="JD35" s="25"/>
      <c r="JE35" s="92">
        <f t="shared" si="189"/>
        <v>0</v>
      </c>
      <c r="JF35" s="140">
        <f t="shared" si="190"/>
        <v>0</v>
      </c>
      <c r="JG35" s="25"/>
      <c r="JH35" s="92">
        <f t="shared" si="191"/>
        <v>0</v>
      </c>
      <c r="JI35" s="140">
        <f t="shared" si="192"/>
        <v>0</v>
      </c>
      <c r="JJ35" s="25"/>
      <c r="JK35" s="92">
        <f t="shared" si="193"/>
        <v>0</v>
      </c>
      <c r="JL35" s="140">
        <f t="shared" si="194"/>
        <v>0</v>
      </c>
      <c r="JM35" s="139">
        <f t="shared" si="32"/>
        <v>0</v>
      </c>
      <c r="JN35" s="25"/>
      <c r="JO35" s="92">
        <f t="shared" si="195"/>
        <v>0</v>
      </c>
      <c r="JP35" s="140">
        <f t="shared" si="196"/>
        <v>0</v>
      </c>
      <c r="JQ35" s="25"/>
      <c r="JR35" s="92">
        <f t="shared" si="197"/>
        <v>0</v>
      </c>
      <c r="JS35" s="140">
        <f t="shared" si="198"/>
        <v>0</v>
      </c>
      <c r="JT35" s="25"/>
      <c r="JU35" s="92">
        <f t="shared" si="199"/>
        <v>0</v>
      </c>
      <c r="JV35" s="140">
        <f t="shared" si="200"/>
        <v>0</v>
      </c>
      <c r="JW35" s="139">
        <f t="shared" si="33"/>
        <v>0</v>
      </c>
      <c r="JX35" s="25"/>
      <c r="JY35" s="92">
        <f t="shared" si="201"/>
        <v>0</v>
      </c>
      <c r="JZ35" s="140">
        <f t="shared" si="202"/>
        <v>0</v>
      </c>
      <c r="KA35" s="25"/>
      <c r="KB35" s="92">
        <f t="shared" si="203"/>
        <v>0</v>
      </c>
      <c r="KC35" s="140">
        <f t="shared" si="204"/>
        <v>0</v>
      </c>
      <c r="KD35" s="25"/>
      <c r="KE35" s="92">
        <f t="shared" si="205"/>
        <v>0</v>
      </c>
      <c r="KF35" s="140">
        <f t="shared" si="206"/>
        <v>0</v>
      </c>
      <c r="KG35" s="139">
        <f t="shared" si="34"/>
        <v>0</v>
      </c>
      <c r="KH35" s="25"/>
      <c r="KI35" s="92">
        <f t="shared" si="207"/>
        <v>0</v>
      </c>
      <c r="KJ35" s="140">
        <f t="shared" si="208"/>
        <v>0</v>
      </c>
      <c r="KK35" s="25"/>
      <c r="KL35" s="92">
        <f t="shared" si="209"/>
        <v>0</v>
      </c>
      <c r="KM35" s="140">
        <f t="shared" si="210"/>
        <v>0</v>
      </c>
      <c r="KN35" s="25"/>
      <c r="KO35" s="92">
        <f t="shared" si="211"/>
        <v>0</v>
      </c>
      <c r="KP35" s="140">
        <f t="shared" si="212"/>
        <v>0</v>
      </c>
      <c r="KQ35" s="139">
        <f t="shared" si="35"/>
        <v>0</v>
      </c>
      <c r="KR35" s="25"/>
      <c r="KS35" s="92">
        <f t="shared" si="213"/>
        <v>0</v>
      </c>
      <c r="KT35" s="140">
        <f t="shared" si="214"/>
        <v>0</v>
      </c>
      <c r="KU35" s="25"/>
      <c r="KV35" s="92">
        <f t="shared" si="215"/>
        <v>0</v>
      </c>
      <c r="KW35" s="140">
        <f t="shared" si="216"/>
        <v>0</v>
      </c>
      <c r="KX35" s="25"/>
      <c r="KY35" s="92">
        <f t="shared" si="217"/>
        <v>0</v>
      </c>
      <c r="KZ35" s="140">
        <f t="shared" si="218"/>
        <v>0</v>
      </c>
      <c r="LA35" s="139">
        <f t="shared" si="36"/>
        <v>0</v>
      </c>
      <c r="LB35" s="25"/>
      <c r="LC35" s="92">
        <f t="shared" si="219"/>
        <v>0</v>
      </c>
      <c r="LD35" s="140">
        <f t="shared" si="220"/>
        <v>0</v>
      </c>
      <c r="LE35" s="25"/>
      <c r="LF35" s="92">
        <f t="shared" si="221"/>
        <v>0</v>
      </c>
      <c r="LG35" s="140">
        <f t="shared" si="222"/>
        <v>0</v>
      </c>
      <c r="LH35" s="25"/>
      <c r="LI35" s="92">
        <f t="shared" si="223"/>
        <v>0</v>
      </c>
      <c r="LJ35" s="140">
        <f t="shared" si="224"/>
        <v>0</v>
      </c>
      <c r="LK35" s="139">
        <f t="shared" si="37"/>
        <v>0</v>
      </c>
      <c r="LL35" s="25"/>
      <c r="LM35" s="92">
        <f t="shared" si="225"/>
        <v>0</v>
      </c>
      <c r="LN35" s="140">
        <f t="shared" si="226"/>
        <v>0</v>
      </c>
      <c r="LO35" s="25"/>
      <c r="LP35" s="92">
        <f t="shared" si="227"/>
        <v>0</v>
      </c>
      <c r="LQ35" s="140">
        <f t="shared" si="228"/>
        <v>0</v>
      </c>
      <c r="LR35" s="25"/>
      <c r="LS35" s="92">
        <f t="shared" si="229"/>
        <v>0</v>
      </c>
      <c r="LT35" s="140">
        <f t="shared" si="230"/>
        <v>0</v>
      </c>
      <c r="LU35" s="139">
        <f t="shared" si="38"/>
        <v>0</v>
      </c>
      <c r="LW35" s="341">
        <f t="shared" si="231"/>
        <v>652</v>
      </c>
      <c r="LX35" s="293">
        <f t="shared" si="39"/>
        <v>97800000</v>
      </c>
    </row>
    <row r="36" spans="1:336" x14ac:dyDescent="0.25">
      <c r="A36" s="25" t="s">
        <v>153</v>
      </c>
      <c r="B36" s="102">
        <v>150000</v>
      </c>
      <c r="C36" s="102">
        <v>250000</v>
      </c>
      <c r="D36" s="25"/>
      <c r="E36" s="92">
        <f t="shared" si="40"/>
        <v>0</v>
      </c>
      <c r="F36" s="140">
        <f t="shared" si="41"/>
        <v>0</v>
      </c>
      <c r="G36" s="25"/>
      <c r="H36" s="92">
        <f t="shared" si="42"/>
        <v>0</v>
      </c>
      <c r="I36" s="140">
        <f t="shared" si="43"/>
        <v>0</v>
      </c>
      <c r="J36" s="25"/>
      <c r="K36" s="92">
        <f t="shared" si="44"/>
        <v>0</v>
      </c>
      <c r="L36" s="140">
        <f t="shared" si="45"/>
        <v>0</v>
      </c>
      <c r="M36" s="139">
        <f t="shared" si="0"/>
        <v>0</v>
      </c>
      <c r="N36" s="25"/>
      <c r="O36" s="92">
        <f t="shared" si="1"/>
        <v>0</v>
      </c>
      <c r="P36" s="140">
        <f t="shared" si="2"/>
        <v>0</v>
      </c>
      <c r="Q36" s="25"/>
      <c r="R36" s="92">
        <f t="shared" si="3"/>
        <v>0</v>
      </c>
      <c r="S36" s="140">
        <f t="shared" si="4"/>
        <v>0</v>
      </c>
      <c r="T36" s="25"/>
      <c r="U36" s="92">
        <f t="shared" si="5"/>
        <v>0</v>
      </c>
      <c r="V36" s="140">
        <f t="shared" si="6"/>
        <v>0</v>
      </c>
      <c r="W36" s="139">
        <f t="shared" si="7"/>
        <v>0</v>
      </c>
      <c r="X36" s="25"/>
      <c r="Y36" s="92">
        <f t="shared" si="46"/>
        <v>0</v>
      </c>
      <c r="Z36" s="140">
        <f t="shared" si="47"/>
        <v>0</v>
      </c>
      <c r="AA36" s="25"/>
      <c r="AB36" s="92">
        <f t="shared" si="48"/>
        <v>0</v>
      </c>
      <c r="AC36" s="140">
        <f t="shared" si="49"/>
        <v>0</v>
      </c>
      <c r="AD36" s="25"/>
      <c r="AE36" s="92">
        <f t="shared" si="50"/>
        <v>0</v>
      </c>
      <c r="AF36" s="140">
        <f t="shared" si="51"/>
        <v>0</v>
      </c>
      <c r="AG36" s="139">
        <f t="shared" si="8"/>
        <v>0</v>
      </c>
      <c r="AH36" s="25"/>
      <c r="AI36" s="92">
        <f t="shared" si="52"/>
        <v>0</v>
      </c>
      <c r="AJ36" s="140">
        <f t="shared" si="53"/>
        <v>0</v>
      </c>
      <c r="AK36" s="25"/>
      <c r="AL36" s="92">
        <f t="shared" si="54"/>
        <v>0</v>
      </c>
      <c r="AM36" s="140">
        <f t="shared" si="55"/>
        <v>0</v>
      </c>
      <c r="AN36" s="25"/>
      <c r="AO36" s="92">
        <f t="shared" si="56"/>
        <v>0</v>
      </c>
      <c r="AP36" s="140">
        <f t="shared" si="57"/>
        <v>0</v>
      </c>
      <c r="AQ36" s="139">
        <f t="shared" si="9"/>
        <v>0</v>
      </c>
      <c r="AR36" s="25"/>
      <c r="AS36" s="92">
        <f t="shared" si="58"/>
        <v>0</v>
      </c>
      <c r="AT36" s="140">
        <f t="shared" si="59"/>
        <v>0</v>
      </c>
      <c r="AU36" s="25"/>
      <c r="AV36" s="92">
        <f t="shared" si="60"/>
        <v>0</v>
      </c>
      <c r="AW36" s="140">
        <f>AU36*C36</f>
        <v>0</v>
      </c>
      <c r="AX36" s="25"/>
      <c r="AY36" s="92">
        <f t="shared" si="62"/>
        <v>0</v>
      </c>
      <c r="AZ36" s="140">
        <f t="shared" si="63"/>
        <v>0</v>
      </c>
      <c r="BA36" s="139">
        <f t="shared" si="10"/>
        <v>0</v>
      </c>
      <c r="BB36" s="25"/>
      <c r="BC36" s="92">
        <f t="shared" si="64"/>
        <v>0</v>
      </c>
      <c r="BD36" s="140">
        <f t="shared" si="65"/>
        <v>0</v>
      </c>
      <c r="BE36" s="25"/>
      <c r="BF36" s="92">
        <f t="shared" si="66"/>
        <v>0</v>
      </c>
      <c r="BG36" s="140">
        <f t="shared" si="67"/>
        <v>0</v>
      </c>
      <c r="BH36" s="25"/>
      <c r="BI36" s="92">
        <f t="shared" si="68"/>
        <v>0</v>
      </c>
      <c r="BJ36" s="140">
        <f t="shared" si="69"/>
        <v>0</v>
      </c>
      <c r="BK36" s="139">
        <f t="shared" si="11"/>
        <v>0</v>
      </c>
      <c r="BL36" s="25"/>
      <c r="BM36" s="92">
        <f t="shared" si="70"/>
        <v>0</v>
      </c>
      <c r="BN36" s="140">
        <f t="shared" si="71"/>
        <v>0</v>
      </c>
      <c r="BO36" s="25"/>
      <c r="BP36" s="92">
        <f t="shared" si="72"/>
        <v>0</v>
      </c>
      <c r="BQ36" s="140">
        <f t="shared" si="73"/>
        <v>0</v>
      </c>
      <c r="BR36" s="25"/>
      <c r="BS36" s="92">
        <f t="shared" si="74"/>
        <v>0</v>
      </c>
      <c r="BT36" s="140">
        <f t="shared" si="75"/>
        <v>0</v>
      </c>
      <c r="BU36" s="139">
        <f t="shared" si="12"/>
        <v>0</v>
      </c>
      <c r="BV36" s="25"/>
      <c r="BW36" s="92">
        <f t="shared" si="76"/>
        <v>0</v>
      </c>
      <c r="BX36" s="140">
        <f t="shared" si="77"/>
        <v>0</v>
      </c>
      <c r="BY36" s="25"/>
      <c r="BZ36" s="92">
        <f t="shared" si="78"/>
        <v>0</v>
      </c>
      <c r="CA36" s="140">
        <f t="shared" si="79"/>
        <v>0</v>
      </c>
      <c r="CB36" s="25"/>
      <c r="CC36" s="92">
        <f t="shared" si="80"/>
        <v>0</v>
      </c>
      <c r="CD36" s="140">
        <f t="shared" si="81"/>
        <v>0</v>
      </c>
      <c r="CE36" s="139">
        <f t="shared" si="13"/>
        <v>0</v>
      </c>
      <c r="CF36" s="25"/>
      <c r="CG36" s="92">
        <f t="shared" si="82"/>
        <v>0</v>
      </c>
      <c r="CH36" s="140">
        <f t="shared" si="83"/>
        <v>0</v>
      </c>
      <c r="CI36" s="25"/>
      <c r="CJ36" s="92">
        <f t="shared" si="84"/>
        <v>0</v>
      </c>
      <c r="CK36" s="140">
        <f t="shared" si="85"/>
        <v>0</v>
      </c>
      <c r="CL36" s="25"/>
      <c r="CM36" s="92">
        <f t="shared" si="86"/>
        <v>0</v>
      </c>
      <c r="CN36" s="140">
        <f t="shared" si="87"/>
        <v>0</v>
      </c>
      <c r="CO36" s="139">
        <f t="shared" si="14"/>
        <v>0</v>
      </c>
      <c r="CP36" s="25"/>
      <c r="CQ36" s="92">
        <f t="shared" si="88"/>
        <v>0</v>
      </c>
      <c r="CR36" s="140">
        <f t="shared" si="89"/>
        <v>0</v>
      </c>
      <c r="CS36" s="25"/>
      <c r="CT36" s="92">
        <f t="shared" si="90"/>
        <v>0</v>
      </c>
      <c r="CU36" s="140">
        <f t="shared" si="91"/>
        <v>0</v>
      </c>
      <c r="CV36" s="25"/>
      <c r="CW36" s="92">
        <f t="shared" si="92"/>
        <v>0</v>
      </c>
      <c r="CX36" s="140">
        <f t="shared" si="93"/>
        <v>0</v>
      </c>
      <c r="CY36" s="139">
        <f t="shared" si="233"/>
        <v>0</v>
      </c>
      <c r="CZ36" s="25"/>
      <c r="DA36" s="92">
        <f t="shared" si="94"/>
        <v>0</v>
      </c>
      <c r="DB36" s="140">
        <f t="shared" si="95"/>
        <v>0</v>
      </c>
      <c r="DC36" s="25"/>
      <c r="DD36" s="92">
        <f t="shared" si="96"/>
        <v>0</v>
      </c>
      <c r="DE36" s="140">
        <f t="shared" si="97"/>
        <v>0</v>
      </c>
      <c r="DF36" s="25"/>
      <c r="DG36" s="92">
        <f t="shared" si="98"/>
        <v>0</v>
      </c>
      <c r="DH36" s="140">
        <f t="shared" si="99"/>
        <v>0</v>
      </c>
      <c r="DI36" s="139">
        <f>CZ36+DC36+DF36</f>
        <v>0</v>
      </c>
      <c r="DJ36" s="25"/>
      <c r="DK36" s="92">
        <f t="shared" si="100"/>
        <v>0</v>
      </c>
      <c r="DL36" s="140">
        <f t="shared" si="232"/>
        <v>0</v>
      </c>
      <c r="DM36" s="25"/>
      <c r="DN36" s="92">
        <f t="shared" si="101"/>
        <v>0</v>
      </c>
      <c r="DO36" s="140">
        <f t="shared" si="102"/>
        <v>0</v>
      </c>
      <c r="DP36" s="25"/>
      <c r="DQ36" s="92">
        <f t="shared" si="103"/>
        <v>0</v>
      </c>
      <c r="DR36" s="140">
        <f t="shared" si="104"/>
        <v>0</v>
      </c>
      <c r="DS36" s="139">
        <f t="shared" si="17"/>
        <v>0</v>
      </c>
      <c r="DT36" s="25"/>
      <c r="DU36" s="92">
        <f t="shared" si="105"/>
        <v>0</v>
      </c>
      <c r="DV36" s="140">
        <f t="shared" si="106"/>
        <v>0</v>
      </c>
      <c r="DW36" s="25"/>
      <c r="DX36" s="92">
        <f t="shared" si="107"/>
        <v>0</v>
      </c>
      <c r="DY36" s="140">
        <f t="shared" si="108"/>
        <v>0</v>
      </c>
      <c r="DZ36" s="25"/>
      <c r="EA36" s="92">
        <f t="shared" si="109"/>
        <v>0</v>
      </c>
      <c r="EB36" s="140">
        <f t="shared" si="110"/>
        <v>0</v>
      </c>
      <c r="EC36" s="139">
        <f t="shared" si="18"/>
        <v>0</v>
      </c>
      <c r="ED36" s="25"/>
      <c r="EE36" s="92">
        <f t="shared" si="111"/>
        <v>0</v>
      </c>
      <c r="EF36" s="140">
        <f t="shared" si="112"/>
        <v>0</v>
      </c>
      <c r="EG36" s="25"/>
      <c r="EH36" s="92">
        <f t="shared" si="113"/>
        <v>0</v>
      </c>
      <c r="EI36" s="140">
        <f t="shared" si="114"/>
        <v>0</v>
      </c>
      <c r="EJ36" s="25"/>
      <c r="EK36" s="92">
        <f t="shared" si="115"/>
        <v>0</v>
      </c>
      <c r="EL36" s="140">
        <f t="shared" si="116"/>
        <v>0</v>
      </c>
      <c r="EM36" s="139">
        <f t="shared" si="19"/>
        <v>0</v>
      </c>
      <c r="EN36" s="25"/>
      <c r="EO36" s="92">
        <f t="shared" si="117"/>
        <v>0</v>
      </c>
      <c r="EP36" s="140">
        <f t="shared" si="118"/>
        <v>0</v>
      </c>
      <c r="EQ36" s="25"/>
      <c r="ER36" s="92">
        <f t="shared" si="119"/>
        <v>0</v>
      </c>
      <c r="ES36" s="140">
        <f t="shared" si="120"/>
        <v>0</v>
      </c>
      <c r="ET36" s="25"/>
      <c r="EU36" s="92">
        <f t="shared" si="121"/>
        <v>0</v>
      </c>
      <c r="EV36" s="140">
        <f t="shared" si="122"/>
        <v>0</v>
      </c>
      <c r="EW36" s="139">
        <f t="shared" si="20"/>
        <v>0</v>
      </c>
      <c r="EX36" s="25"/>
      <c r="EY36" s="92">
        <f t="shared" si="123"/>
        <v>0</v>
      </c>
      <c r="EZ36" s="140">
        <f t="shared" si="124"/>
        <v>0</v>
      </c>
      <c r="FA36" s="25"/>
      <c r="FB36" s="92">
        <f t="shared" si="125"/>
        <v>0</v>
      </c>
      <c r="FC36" s="140">
        <f t="shared" si="126"/>
        <v>0</v>
      </c>
      <c r="FD36" s="25"/>
      <c r="FE36" s="92">
        <f t="shared" si="127"/>
        <v>0</v>
      </c>
      <c r="FF36" s="140">
        <f t="shared" si="128"/>
        <v>0</v>
      </c>
      <c r="FG36" s="139">
        <f t="shared" si="21"/>
        <v>0</v>
      </c>
      <c r="FH36" s="25"/>
      <c r="FI36" s="92">
        <f t="shared" si="129"/>
        <v>0</v>
      </c>
      <c r="FJ36" s="140">
        <f t="shared" si="130"/>
        <v>0</v>
      </c>
      <c r="FK36" s="25"/>
      <c r="FL36" s="92">
        <f t="shared" si="131"/>
        <v>0</v>
      </c>
      <c r="FM36" s="140">
        <f t="shared" si="132"/>
        <v>0</v>
      </c>
      <c r="FN36" s="25"/>
      <c r="FO36" s="92">
        <f t="shared" si="133"/>
        <v>0</v>
      </c>
      <c r="FP36" s="140">
        <f t="shared" si="134"/>
        <v>0</v>
      </c>
      <c r="FQ36" s="139">
        <f t="shared" si="22"/>
        <v>0</v>
      </c>
      <c r="FR36" s="25"/>
      <c r="FS36" s="92">
        <f t="shared" si="135"/>
        <v>0</v>
      </c>
      <c r="FT36" s="140">
        <f t="shared" si="136"/>
        <v>0</v>
      </c>
      <c r="FU36" s="25"/>
      <c r="FV36" s="92">
        <f t="shared" si="137"/>
        <v>0</v>
      </c>
      <c r="FW36" s="140">
        <f t="shared" si="138"/>
        <v>0</v>
      </c>
      <c r="FX36" s="25"/>
      <c r="FY36" s="92">
        <f t="shared" si="139"/>
        <v>0</v>
      </c>
      <c r="FZ36" s="140">
        <f t="shared" si="140"/>
        <v>0</v>
      </c>
      <c r="GA36" s="139">
        <f t="shared" si="23"/>
        <v>0</v>
      </c>
      <c r="GB36" s="25"/>
      <c r="GC36" s="92">
        <f t="shared" si="141"/>
        <v>0</v>
      </c>
      <c r="GD36" s="140">
        <f t="shared" si="142"/>
        <v>0</v>
      </c>
      <c r="GE36" s="25"/>
      <c r="GF36" s="92">
        <f t="shared" si="143"/>
        <v>0</v>
      </c>
      <c r="GG36" s="140">
        <f t="shared" si="144"/>
        <v>0</v>
      </c>
      <c r="GH36" s="25"/>
      <c r="GI36" s="92">
        <f t="shared" si="145"/>
        <v>0</v>
      </c>
      <c r="GJ36" s="140">
        <f t="shared" si="146"/>
        <v>0</v>
      </c>
      <c r="GK36" s="139">
        <f t="shared" si="24"/>
        <v>0</v>
      </c>
      <c r="GL36" s="25"/>
      <c r="GM36" s="92">
        <f t="shared" si="147"/>
        <v>0</v>
      </c>
      <c r="GN36" s="140">
        <f t="shared" si="148"/>
        <v>0</v>
      </c>
      <c r="GO36" s="25"/>
      <c r="GP36" s="92">
        <f t="shared" si="149"/>
        <v>0</v>
      </c>
      <c r="GQ36" s="140">
        <f t="shared" si="150"/>
        <v>0</v>
      </c>
      <c r="GR36" s="25"/>
      <c r="GS36" s="92">
        <f t="shared" si="151"/>
        <v>0</v>
      </c>
      <c r="GT36" s="140">
        <f t="shared" si="152"/>
        <v>0</v>
      </c>
      <c r="GU36" s="139">
        <f t="shared" si="25"/>
        <v>0</v>
      </c>
      <c r="GV36" s="25"/>
      <c r="GW36" s="92">
        <f t="shared" si="153"/>
        <v>0</v>
      </c>
      <c r="GX36" s="140">
        <f t="shared" si="154"/>
        <v>0</v>
      </c>
      <c r="GY36" s="25"/>
      <c r="GZ36" s="92">
        <f t="shared" si="155"/>
        <v>0</v>
      </c>
      <c r="HA36" s="140">
        <f t="shared" si="156"/>
        <v>0</v>
      </c>
      <c r="HB36" s="25"/>
      <c r="HC36" s="92">
        <f t="shared" si="157"/>
        <v>0</v>
      </c>
      <c r="HD36" s="140">
        <f t="shared" si="158"/>
        <v>0</v>
      </c>
      <c r="HE36" s="139">
        <f t="shared" si="26"/>
        <v>0</v>
      </c>
      <c r="HF36" s="25"/>
      <c r="HG36" s="92">
        <f t="shared" si="159"/>
        <v>0</v>
      </c>
      <c r="HH36" s="140">
        <f t="shared" si="160"/>
        <v>0</v>
      </c>
      <c r="HI36" s="25"/>
      <c r="HJ36" s="92">
        <f t="shared" si="161"/>
        <v>0</v>
      </c>
      <c r="HK36" s="140">
        <f t="shared" si="162"/>
        <v>0</v>
      </c>
      <c r="HL36" s="25"/>
      <c r="HM36" s="92">
        <f t="shared" si="163"/>
        <v>0</v>
      </c>
      <c r="HN36" s="140">
        <f t="shared" si="164"/>
        <v>0</v>
      </c>
      <c r="HO36" s="139">
        <f t="shared" si="27"/>
        <v>0</v>
      </c>
      <c r="HP36" s="25"/>
      <c r="HQ36" s="92">
        <f t="shared" si="165"/>
        <v>0</v>
      </c>
      <c r="HR36" s="140">
        <f t="shared" si="166"/>
        <v>0</v>
      </c>
      <c r="HS36" s="25"/>
      <c r="HT36" s="92">
        <f t="shared" si="167"/>
        <v>0</v>
      </c>
      <c r="HU36" s="140">
        <f t="shared" si="168"/>
        <v>0</v>
      </c>
      <c r="HV36" s="25"/>
      <c r="HW36" s="92">
        <f t="shared" si="169"/>
        <v>0</v>
      </c>
      <c r="HX36" s="140">
        <f t="shared" si="170"/>
        <v>0</v>
      </c>
      <c r="HY36" s="139">
        <f t="shared" si="28"/>
        <v>0</v>
      </c>
      <c r="HZ36" s="25"/>
      <c r="IA36" s="92">
        <f t="shared" si="171"/>
        <v>0</v>
      </c>
      <c r="IB36" s="140">
        <f t="shared" si="172"/>
        <v>0</v>
      </c>
      <c r="IC36" s="25"/>
      <c r="ID36" s="92">
        <f t="shared" si="173"/>
        <v>0</v>
      </c>
      <c r="IE36" s="140">
        <f t="shared" si="174"/>
        <v>0</v>
      </c>
      <c r="IF36" s="25"/>
      <c r="IG36" s="92">
        <f t="shared" si="175"/>
        <v>0</v>
      </c>
      <c r="IH36" s="140">
        <f t="shared" si="176"/>
        <v>0</v>
      </c>
      <c r="II36" s="139">
        <f t="shared" si="29"/>
        <v>0</v>
      </c>
      <c r="IJ36" s="25"/>
      <c r="IK36" s="92">
        <f t="shared" si="177"/>
        <v>0</v>
      </c>
      <c r="IL36" s="140">
        <f t="shared" si="178"/>
        <v>0</v>
      </c>
      <c r="IM36" s="25"/>
      <c r="IN36" s="92">
        <f t="shared" si="179"/>
        <v>0</v>
      </c>
      <c r="IO36" s="140">
        <f t="shared" si="180"/>
        <v>0</v>
      </c>
      <c r="IP36" s="25"/>
      <c r="IQ36" s="92">
        <f t="shared" si="181"/>
        <v>0</v>
      </c>
      <c r="IR36" s="140">
        <f t="shared" si="182"/>
        <v>0</v>
      </c>
      <c r="IS36" s="139">
        <f t="shared" si="30"/>
        <v>0</v>
      </c>
      <c r="IT36" s="25"/>
      <c r="IU36" s="92">
        <f t="shared" si="183"/>
        <v>0</v>
      </c>
      <c r="IV36" s="140">
        <f t="shared" si="184"/>
        <v>0</v>
      </c>
      <c r="IW36" s="25"/>
      <c r="IX36" s="92">
        <f t="shared" si="185"/>
        <v>0</v>
      </c>
      <c r="IY36" s="140">
        <f t="shared" si="186"/>
        <v>0</v>
      </c>
      <c r="IZ36" s="25"/>
      <c r="JA36" s="92">
        <f t="shared" si="187"/>
        <v>0</v>
      </c>
      <c r="JB36" s="140">
        <f t="shared" si="188"/>
        <v>0</v>
      </c>
      <c r="JC36" s="139">
        <f t="shared" si="31"/>
        <v>0</v>
      </c>
      <c r="JD36" s="25"/>
      <c r="JE36" s="92">
        <f t="shared" si="189"/>
        <v>0</v>
      </c>
      <c r="JF36" s="140">
        <f t="shared" si="190"/>
        <v>0</v>
      </c>
      <c r="JG36" s="25"/>
      <c r="JH36" s="92">
        <f t="shared" si="191"/>
        <v>0</v>
      </c>
      <c r="JI36" s="140">
        <f t="shared" si="192"/>
        <v>0</v>
      </c>
      <c r="JJ36" s="25"/>
      <c r="JK36" s="92">
        <f t="shared" si="193"/>
        <v>0</v>
      </c>
      <c r="JL36" s="140">
        <f t="shared" si="194"/>
        <v>0</v>
      </c>
      <c r="JM36" s="139">
        <f t="shared" si="32"/>
        <v>0</v>
      </c>
      <c r="JN36" s="25"/>
      <c r="JO36" s="92">
        <f t="shared" si="195"/>
        <v>0</v>
      </c>
      <c r="JP36" s="140">
        <f t="shared" si="196"/>
        <v>0</v>
      </c>
      <c r="JQ36" s="25"/>
      <c r="JR36" s="92">
        <f t="shared" si="197"/>
        <v>0</v>
      </c>
      <c r="JS36" s="140">
        <f t="shared" si="198"/>
        <v>0</v>
      </c>
      <c r="JT36" s="25"/>
      <c r="JU36" s="92">
        <f t="shared" si="199"/>
        <v>0</v>
      </c>
      <c r="JV36" s="140">
        <f t="shared" si="200"/>
        <v>0</v>
      </c>
      <c r="JW36" s="139">
        <f t="shared" si="33"/>
        <v>0</v>
      </c>
      <c r="JX36" s="25"/>
      <c r="JY36" s="92">
        <f t="shared" si="201"/>
        <v>0</v>
      </c>
      <c r="JZ36" s="140">
        <f t="shared" si="202"/>
        <v>0</v>
      </c>
      <c r="KA36" s="25"/>
      <c r="KB36" s="92">
        <f t="shared" si="203"/>
        <v>0</v>
      </c>
      <c r="KC36" s="140">
        <f t="shared" si="204"/>
        <v>0</v>
      </c>
      <c r="KD36" s="25"/>
      <c r="KE36" s="92">
        <f t="shared" si="205"/>
        <v>0</v>
      </c>
      <c r="KF36" s="140">
        <f t="shared" si="206"/>
        <v>0</v>
      </c>
      <c r="KG36" s="139">
        <f t="shared" si="34"/>
        <v>0</v>
      </c>
      <c r="KH36" s="25"/>
      <c r="KI36" s="92">
        <f t="shared" si="207"/>
        <v>0</v>
      </c>
      <c r="KJ36" s="140">
        <f t="shared" si="208"/>
        <v>0</v>
      </c>
      <c r="KK36" s="25"/>
      <c r="KL36" s="92">
        <f t="shared" si="209"/>
        <v>0</v>
      </c>
      <c r="KM36" s="140">
        <f t="shared" si="210"/>
        <v>0</v>
      </c>
      <c r="KN36" s="25"/>
      <c r="KO36" s="92">
        <f t="shared" si="211"/>
        <v>0</v>
      </c>
      <c r="KP36" s="140">
        <f t="shared" si="212"/>
        <v>0</v>
      </c>
      <c r="KQ36" s="139">
        <f t="shared" si="35"/>
        <v>0</v>
      </c>
      <c r="KR36" s="25"/>
      <c r="KS36" s="92">
        <f t="shared" si="213"/>
        <v>0</v>
      </c>
      <c r="KT36" s="140">
        <f t="shared" si="214"/>
        <v>0</v>
      </c>
      <c r="KU36" s="25"/>
      <c r="KV36" s="92">
        <f t="shared" si="215"/>
        <v>0</v>
      </c>
      <c r="KW36" s="140">
        <f t="shared" si="216"/>
        <v>0</v>
      </c>
      <c r="KX36" s="25"/>
      <c r="KY36" s="92">
        <f t="shared" si="217"/>
        <v>0</v>
      </c>
      <c r="KZ36" s="140">
        <f t="shared" si="218"/>
        <v>0</v>
      </c>
      <c r="LA36" s="139">
        <f t="shared" si="36"/>
        <v>0</v>
      </c>
      <c r="LB36" s="25"/>
      <c r="LC36" s="92">
        <f t="shared" si="219"/>
        <v>0</v>
      </c>
      <c r="LD36" s="140">
        <f t="shared" si="220"/>
        <v>0</v>
      </c>
      <c r="LE36" s="25"/>
      <c r="LF36" s="92">
        <f t="shared" si="221"/>
        <v>0</v>
      </c>
      <c r="LG36" s="140">
        <f t="shared" si="222"/>
        <v>0</v>
      </c>
      <c r="LH36" s="25"/>
      <c r="LI36" s="92">
        <f t="shared" si="223"/>
        <v>0</v>
      </c>
      <c r="LJ36" s="140">
        <f t="shared" si="224"/>
        <v>0</v>
      </c>
      <c r="LK36" s="139">
        <f t="shared" si="37"/>
        <v>0</v>
      </c>
      <c r="LL36" s="25"/>
      <c r="LM36" s="92">
        <f t="shared" si="225"/>
        <v>0</v>
      </c>
      <c r="LN36" s="140">
        <f t="shared" si="226"/>
        <v>0</v>
      </c>
      <c r="LO36" s="25"/>
      <c r="LP36" s="92">
        <f t="shared" si="227"/>
        <v>0</v>
      </c>
      <c r="LQ36" s="140">
        <f t="shared" si="228"/>
        <v>0</v>
      </c>
      <c r="LR36" s="25"/>
      <c r="LS36" s="92">
        <f t="shared" si="229"/>
        <v>0</v>
      </c>
      <c r="LT36" s="140">
        <f t="shared" si="230"/>
        <v>0</v>
      </c>
      <c r="LU36" s="139">
        <f t="shared" si="38"/>
        <v>0</v>
      </c>
      <c r="LW36" s="341">
        <f t="shared" si="231"/>
        <v>0</v>
      </c>
      <c r="LX36" s="293">
        <f t="shared" si="39"/>
        <v>0</v>
      </c>
    </row>
    <row r="37" spans="1:336" x14ac:dyDescent="0.25">
      <c r="A37" s="25" t="s">
        <v>252</v>
      </c>
      <c r="B37" s="102">
        <v>145000</v>
      </c>
      <c r="C37" s="102">
        <v>250000</v>
      </c>
      <c r="D37" s="25"/>
      <c r="E37" s="92">
        <f t="shared" si="40"/>
        <v>0</v>
      </c>
      <c r="F37" s="140">
        <f t="shared" si="41"/>
        <v>0</v>
      </c>
      <c r="G37" s="25"/>
      <c r="H37" s="92">
        <f t="shared" si="42"/>
        <v>0</v>
      </c>
      <c r="I37" s="140">
        <f t="shared" si="43"/>
        <v>0</v>
      </c>
      <c r="J37" s="25"/>
      <c r="K37" s="92">
        <f t="shared" si="44"/>
        <v>0</v>
      </c>
      <c r="L37" s="140">
        <f t="shared" si="45"/>
        <v>0</v>
      </c>
      <c r="M37" s="139">
        <f t="shared" si="0"/>
        <v>0</v>
      </c>
      <c r="N37" s="25"/>
      <c r="O37" s="92">
        <f t="shared" si="1"/>
        <v>0</v>
      </c>
      <c r="P37" s="140">
        <f t="shared" si="2"/>
        <v>0</v>
      </c>
      <c r="Q37" s="25"/>
      <c r="R37" s="92">
        <f t="shared" si="3"/>
        <v>0</v>
      </c>
      <c r="S37" s="140">
        <f t="shared" si="4"/>
        <v>0</v>
      </c>
      <c r="T37" s="25"/>
      <c r="V37" s="140">
        <f t="shared" si="6"/>
        <v>0</v>
      </c>
      <c r="W37" s="139">
        <f t="shared" si="7"/>
        <v>0</v>
      </c>
      <c r="X37" s="25"/>
      <c r="Y37" s="92">
        <f t="shared" si="46"/>
        <v>0</v>
      </c>
      <c r="Z37" s="140">
        <f t="shared" si="47"/>
        <v>0</v>
      </c>
      <c r="AA37" s="25"/>
      <c r="AB37" s="92">
        <f t="shared" si="48"/>
        <v>0</v>
      </c>
      <c r="AC37" s="140">
        <f t="shared" si="49"/>
        <v>0</v>
      </c>
      <c r="AD37" s="25"/>
      <c r="AE37" s="92">
        <f t="shared" si="50"/>
        <v>0</v>
      </c>
      <c r="AF37" s="140">
        <f t="shared" si="51"/>
        <v>0</v>
      </c>
      <c r="AG37" s="139">
        <f t="shared" si="8"/>
        <v>0</v>
      </c>
      <c r="AH37" s="25"/>
      <c r="AI37" s="92">
        <f t="shared" si="52"/>
        <v>0</v>
      </c>
      <c r="AJ37" s="140">
        <f t="shared" si="53"/>
        <v>0</v>
      </c>
      <c r="AK37" s="25">
        <v>50</v>
      </c>
      <c r="AL37" s="92">
        <f t="shared" si="54"/>
        <v>7250000</v>
      </c>
      <c r="AM37" s="140">
        <f t="shared" si="55"/>
        <v>12500000</v>
      </c>
      <c r="AN37" s="25"/>
      <c r="AO37" s="92">
        <f t="shared" si="56"/>
        <v>0</v>
      </c>
      <c r="AP37" s="140">
        <f t="shared" si="57"/>
        <v>0</v>
      </c>
      <c r="AQ37" s="139">
        <f t="shared" si="9"/>
        <v>50</v>
      </c>
      <c r="AR37" s="25"/>
      <c r="AS37" s="92">
        <f t="shared" si="58"/>
        <v>0</v>
      </c>
      <c r="AT37" s="140">
        <f t="shared" si="59"/>
        <v>0</v>
      </c>
      <c r="AU37" s="25"/>
      <c r="AV37" s="92">
        <f t="shared" si="60"/>
        <v>0</v>
      </c>
      <c r="AW37" s="140">
        <f>AU37*C37</f>
        <v>0</v>
      </c>
      <c r="AX37" s="25"/>
      <c r="AY37" s="92">
        <f t="shared" si="62"/>
        <v>0</v>
      </c>
      <c r="AZ37" s="140">
        <f t="shared" si="63"/>
        <v>0</v>
      </c>
      <c r="BA37" s="139">
        <f t="shared" si="10"/>
        <v>0</v>
      </c>
      <c r="BB37" s="25"/>
      <c r="BD37" s="140"/>
      <c r="BE37" s="25"/>
      <c r="BF37" s="92">
        <f t="shared" si="66"/>
        <v>0</v>
      </c>
      <c r="BG37" s="140"/>
      <c r="BH37" s="25"/>
      <c r="BI37" s="92">
        <f t="shared" si="68"/>
        <v>0</v>
      </c>
      <c r="BJ37" s="140"/>
      <c r="BK37" s="139">
        <f t="shared" si="11"/>
        <v>0</v>
      </c>
      <c r="BL37" s="25"/>
      <c r="BM37" s="92">
        <f t="shared" si="70"/>
        <v>0</v>
      </c>
      <c r="BN37" s="140">
        <f t="shared" si="71"/>
        <v>0</v>
      </c>
      <c r="BO37" s="25"/>
      <c r="BP37" s="92">
        <f t="shared" si="72"/>
        <v>0</v>
      </c>
      <c r="BQ37" s="140">
        <f t="shared" si="73"/>
        <v>0</v>
      </c>
      <c r="BR37" s="25"/>
      <c r="BS37" s="92">
        <f t="shared" si="74"/>
        <v>0</v>
      </c>
      <c r="BT37" s="140">
        <f t="shared" si="75"/>
        <v>0</v>
      </c>
      <c r="BU37" s="139">
        <f t="shared" si="12"/>
        <v>0</v>
      </c>
      <c r="BV37" s="25"/>
      <c r="BW37" s="92">
        <f t="shared" si="76"/>
        <v>0</v>
      </c>
      <c r="BX37" s="140">
        <f t="shared" si="77"/>
        <v>0</v>
      </c>
      <c r="BY37" s="25"/>
      <c r="BZ37" s="92">
        <f t="shared" si="78"/>
        <v>0</v>
      </c>
      <c r="CA37" s="140">
        <f t="shared" si="79"/>
        <v>0</v>
      </c>
      <c r="CB37" s="25"/>
      <c r="CC37" s="92">
        <f t="shared" si="80"/>
        <v>0</v>
      </c>
      <c r="CD37" s="140">
        <f t="shared" si="81"/>
        <v>0</v>
      </c>
      <c r="CE37" s="139">
        <f t="shared" si="13"/>
        <v>0</v>
      </c>
      <c r="CF37" s="25"/>
      <c r="CG37" s="92">
        <f t="shared" si="82"/>
        <v>0</v>
      </c>
      <c r="CH37" s="140">
        <f t="shared" si="83"/>
        <v>0</v>
      </c>
      <c r="CI37" s="25"/>
      <c r="CJ37" s="92">
        <f t="shared" si="84"/>
        <v>0</v>
      </c>
      <c r="CK37" s="140">
        <f t="shared" si="85"/>
        <v>0</v>
      </c>
      <c r="CL37" s="25"/>
      <c r="CM37" s="92">
        <f t="shared" si="86"/>
        <v>0</v>
      </c>
      <c r="CN37" s="140">
        <f t="shared" si="87"/>
        <v>0</v>
      </c>
      <c r="CO37" s="139">
        <f t="shared" si="14"/>
        <v>0</v>
      </c>
      <c r="CP37" s="25"/>
      <c r="CQ37" s="92">
        <f t="shared" si="88"/>
        <v>0</v>
      </c>
      <c r="CR37" s="140">
        <f t="shared" si="89"/>
        <v>0</v>
      </c>
      <c r="CS37" s="25"/>
      <c r="CT37" s="92">
        <f t="shared" si="90"/>
        <v>0</v>
      </c>
      <c r="CU37" s="140">
        <f t="shared" si="91"/>
        <v>0</v>
      </c>
      <c r="CV37" s="25"/>
      <c r="CW37" s="92">
        <f t="shared" si="92"/>
        <v>0</v>
      </c>
      <c r="CX37" s="140">
        <f t="shared" si="93"/>
        <v>0</v>
      </c>
      <c r="CY37" s="139">
        <f t="shared" si="233"/>
        <v>0</v>
      </c>
      <c r="CZ37" s="25"/>
      <c r="DA37" s="92">
        <f t="shared" si="94"/>
        <v>0</v>
      </c>
      <c r="DB37" s="140"/>
      <c r="DC37" s="25"/>
      <c r="DD37" s="92">
        <f t="shared" si="96"/>
        <v>0</v>
      </c>
      <c r="DE37" s="140"/>
      <c r="DF37" s="25"/>
      <c r="DG37" s="92">
        <f t="shared" si="98"/>
        <v>0</v>
      </c>
      <c r="DH37" s="140"/>
      <c r="DI37" s="139"/>
      <c r="DJ37" s="25"/>
      <c r="DK37" s="92">
        <f t="shared" si="100"/>
        <v>0</v>
      </c>
      <c r="DL37" s="140">
        <f t="shared" si="232"/>
        <v>0</v>
      </c>
      <c r="DM37" s="25"/>
      <c r="DN37" s="92">
        <f t="shared" si="101"/>
        <v>0</v>
      </c>
      <c r="DO37" s="140">
        <f t="shared" si="102"/>
        <v>0</v>
      </c>
      <c r="DP37" s="25"/>
      <c r="DQ37" s="92">
        <f t="shared" si="103"/>
        <v>0</v>
      </c>
      <c r="DR37" s="140">
        <f t="shared" si="104"/>
        <v>0</v>
      </c>
      <c r="DS37" s="139">
        <f t="shared" si="17"/>
        <v>0</v>
      </c>
      <c r="DT37" s="25"/>
      <c r="DU37" s="92">
        <f t="shared" si="105"/>
        <v>0</v>
      </c>
      <c r="DV37" s="140">
        <f t="shared" si="106"/>
        <v>0</v>
      </c>
      <c r="DW37" s="25">
        <v>1</v>
      </c>
      <c r="DX37" s="92">
        <f t="shared" si="107"/>
        <v>145000</v>
      </c>
      <c r="DY37" s="140">
        <f t="shared" si="108"/>
        <v>250000</v>
      </c>
      <c r="DZ37" s="25"/>
      <c r="EA37" s="92">
        <f t="shared" si="109"/>
        <v>0</v>
      </c>
      <c r="EB37" s="140">
        <f t="shared" si="110"/>
        <v>0</v>
      </c>
      <c r="EC37" s="139">
        <f t="shared" si="18"/>
        <v>1</v>
      </c>
      <c r="ED37" s="25"/>
      <c r="EE37" s="92">
        <f t="shared" si="111"/>
        <v>0</v>
      </c>
      <c r="EF37" s="140">
        <f t="shared" si="112"/>
        <v>0</v>
      </c>
      <c r="EG37" s="25"/>
      <c r="EH37" s="92">
        <f t="shared" si="113"/>
        <v>0</v>
      </c>
      <c r="EI37" s="140">
        <f t="shared" si="114"/>
        <v>0</v>
      </c>
      <c r="EJ37" s="25"/>
      <c r="EK37" s="92">
        <f t="shared" si="115"/>
        <v>0</v>
      </c>
      <c r="EL37" s="140">
        <f t="shared" si="116"/>
        <v>0</v>
      </c>
      <c r="EM37" s="139">
        <f t="shared" si="19"/>
        <v>0</v>
      </c>
      <c r="EN37" s="25"/>
      <c r="EO37" s="92">
        <f t="shared" si="117"/>
        <v>0</v>
      </c>
      <c r="EP37" s="140">
        <f t="shared" si="118"/>
        <v>0</v>
      </c>
      <c r="EQ37" s="25"/>
      <c r="ER37" s="92">
        <f t="shared" si="119"/>
        <v>0</v>
      </c>
      <c r="ES37" s="140">
        <f t="shared" si="120"/>
        <v>0</v>
      </c>
      <c r="ET37" s="25"/>
      <c r="EU37" s="92">
        <f t="shared" si="121"/>
        <v>0</v>
      </c>
      <c r="EV37" s="140">
        <f t="shared" si="122"/>
        <v>0</v>
      </c>
      <c r="EW37" s="139">
        <f t="shared" si="20"/>
        <v>0</v>
      </c>
      <c r="EX37" s="25"/>
      <c r="EY37" s="92">
        <f t="shared" si="123"/>
        <v>0</v>
      </c>
      <c r="EZ37" s="140">
        <f t="shared" si="124"/>
        <v>0</v>
      </c>
      <c r="FA37" s="25"/>
      <c r="FB37" s="92">
        <f t="shared" si="125"/>
        <v>0</v>
      </c>
      <c r="FC37" s="140">
        <f t="shared" si="126"/>
        <v>0</v>
      </c>
      <c r="FD37" s="25"/>
      <c r="FE37" s="92">
        <f t="shared" si="127"/>
        <v>0</v>
      </c>
      <c r="FF37" s="140">
        <f t="shared" si="128"/>
        <v>0</v>
      </c>
      <c r="FG37" s="139">
        <f t="shared" si="21"/>
        <v>0</v>
      </c>
      <c r="FH37" s="25"/>
      <c r="FI37" s="92">
        <f t="shared" si="129"/>
        <v>0</v>
      </c>
      <c r="FJ37" s="140">
        <f t="shared" si="130"/>
        <v>0</v>
      </c>
      <c r="FK37" s="25"/>
      <c r="FL37" s="92">
        <f t="shared" si="131"/>
        <v>0</v>
      </c>
      <c r="FM37" s="140">
        <f t="shared" si="132"/>
        <v>0</v>
      </c>
      <c r="FN37" s="25"/>
      <c r="FO37" s="92">
        <f t="shared" si="133"/>
        <v>0</v>
      </c>
      <c r="FP37" s="140">
        <f t="shared" si="134"/>
        <v>0</v>
      </c>
      <c r="FQ37" s="139">
        <f t="shared" si="22"/>
        <v>0</v>
      </c>
      <c r="FR37" s="25"/>
      <c r="FS37" s="92">
        <f t="shared" si="135"/>
        <v>0</v>
      </c>
      <c r="FT37" s="140">
        <f t="shared" si="136"/>
        <v>0</v>
      </c>
      <c r="FU37" s="25">
        <v>1</v>
      </c>
      <c r="FV37" s="92">
        <f t="shared" si="137"/>
        <v>145000</v>
      </c>
      <c r="FW37" s="140">
        <f t="shared" si="138"/>
        <v>250000</v>
      </c>
      <c r="FX37" s="25"/>
      <c r="FY37" s="92">
        <f t="shared" si="139"/>
        <v>0</v>
      </c>
      <c r="FZ37" s="140">
        <f t="shared" si="140"/>
        <v>0</v>
      </c>
      <c r="GA37" s="139">
        <f t="shared" si="23"/>
        <v>1</v>
      </c>
      <c r="GB37" s="25"/>
      <c r="GC37" s="92">
        <f t="shared" si="141"/>
        <v>0</v>
      </c>
      <c r="GD37" s="140">
        <f t="shared" si="142"/>
        <v>0</v>
      </c>
      <c r="GE37" s="25"/>
      <c r="GF37" s="92">
        <f t="shared" si="143"/>
        <v>0</v>
      </c>
      <c r="GG37" s="140">
        <f t="shared" si="144"/>
        <v>0</v>
      </c>
      <c r="GH37" s="25"/>
      <c r="GI37" s="92">
        <f t="shared" si="145"/>
        <v>0</v>
      </c>
      <c r="GJ37" s="140">
        <f t="shared" si="146"/>
        <v>0</v>
      </c>
      <c r="GK37" s="139">
        <f t="shared" si="24"/>
        <v>0</v>
      </c>
      <c r="GL37" s="25"/>
      <c r="GM37" s="92">
        <f t="shared" si="147"/>
        <v>0</v>
      </c>
      <c r="GN37" s="140">
        <f t="shared" si="148"/>
        <v>0</v>
      </c>
      <c r="GO37" s="25"/>
      <c r="GP37" s="92">
        <f t="shared" si="149"/>
        <v>0</v>
      </c>
      <c r="GQ37" s="140">
        <f t="shared" si="150"/>
        <v>0</v>
      </c>
      <c r="GR37" s="25"/>
      <c r="GS37" s="92">
        <f t="shared" si="151"/>
        <v>0</v>
      </c>
      <c r="GT37" s="140">
        <f t="shared" si="152"/>
        <v>0</v>
      </c>
      <c r="GU37" s="139">
        <f t="shared" si="25"/>
        <v>0</v>
      </c>
      <c r="GV37" s="25"/>
      <c r="GW37" s="92">
        <f t="shared" si="153"/>
        <v>0</v>
      </c>
      <c r="GX37" s="140">
        <f t="shared" si="154"/>
        <v>0</v>
      </c>
      <c r="GY37" s="25"/>
      <c r="GZ37" s="92">
        <f t="shared" si="155"/>
        <v>0</v>
      </c>
      <c r="HA37" s="140">
        <f t="shared" si="156"/>
        <v>0</v>
      </c>
      <c r="HB37" s="25"/>
      <c r="HC37" s="92">
        <f t="shared" si="157"/>
        <v>0</v>
      </c>
      <c r="HD37" s="140">
        <f t="shared" si="158"/>
        <v>0</v>
      </c>
      <c r="HE37" s="139">
        <f t="shared" si="26"/>
        <v>0</v>
      </c>
      <c r="HF37" s="25"/>
      <c r="HG37" s="92">
        <f t="shared" si="159"/>
        <v>0</v>
      </c>
      <c r="HH37" s="140">
        <f t="shared" si="160"/>
        <v>0</v>
      </c>
      <c r="HI37" s="25"/>
      <c r="HJ37" s="92">
        <f t="shared" si="161"/>
        <v>0</v>
      </c>
      <c r="HK37" s="140">
        <f t="shared" si="162"/>
        <v>0</v>
      </c>
      <c r="HL37" s="25"/>
      <c r="HM37" s="92">
        <f t="shared" si="163"/>
        <v>0</v>
      </c>
      <c r="HN37" s="140">
        <f t="shared" si="164"/>
        <v>0</v>
      </c>
      <c r="HO37" s="139">
        <f t="shared" si="27"/>
        <v>0</v>
      </c>
      <c r="HP37" s="25"/>
      <c r="HQ37" s="92">
        <f t="shared" si="165"/>
        <v>0</v>
      </c>
      <c r="HR37" s="140">
        <f t="shared" si="166"/>
        <v>0</v>
      </c>
      <c r="HS37" s="25"/>
      <c r="HT37" s="92">
        <f t="shared" si="167"/>
        <v>0</v>
      </c>
      <c r="HU37" s="140">
        <f t="shared" si="168"/>
        <v>0</v>
      </c>
      <c r="HV37" s="25"/>
      <c r="HW37" s="92">
        <f t="shared" si="169"/>
        <v>0</v>
      </c>
      <c r="HX37" s="140">
        <f t="shared" si="170"/>
        <v>0</v>
      </c>
      <c r="HY37" s="139">
        <f t="shared" si="28"/>
        <v>0</v>
      </c>
      <c r="HZ37" s="25"/>
      <c r="IA37" s="92">
        <f t="shared" si="171"/>
        <v>0</v>
      </c>
      <c r="IB37" s="140">
        <f t="shared" si="172"/>
        <v>0</v>
      </c>
      <c r="IC37" s="25"/>
      <c r="ID37" s="92">
        <f t="shared" si="173"/>
        <v>0</v>
      </c>
      <c r="IE37" s="140">
        <f t="shared" si="174"/>
        <v>0</v>
      </c>
      <c r="IF37" s="25"/>
      <c r="IG37" s="92">
        <f t="shared" si="175"/>
        <v>0</v>
      </c>
      <c r="IH37" s="140">
        <f t="shared" si="176"/>
        <v>0</v>
      </c>
      <c r="II37" s="139">
        <f t="shared" si="29"/>
        <v>0</v>
      </c>
      <c r="IJ37" s="25"/>
      <c r="IK37" s="92">
        <f t="shared" si="177"/>
        <v>0</v>
      </c>
      <c r="IL37" s="140">
        <f t="shared" si="178"/>
        <v>0</v>
      </c>
      <c r="IM37" s="25">
        <f>1</f>
        <v>1</v>
      </c>
      <c r="IN37" s="92">
        <f t="shared" si="179"/>
        <v>145000</v>
      </c>
      <c r="IO37" s="140">
        <f t="shared" si="180"/>
        <v>250000</v>
      </c>
      <c r="IP37" s="25"/>
      <c r="IQ37" s="92">
        <f t="shared" si="181"/>
        <v>0</v>
      </c>
      <c r="IR37" s="140">
        <f t="shared" si="182"/>
        <v>0</v>
      </c>
      <c r="IS37" s="139">
        <f t="shared" si="30"/>
        <v>1</v>
      </c>
      <c r="IT37" s="25"/>
      <c r="IU37" s="92">
        <f t="shared" si="183"/>
        <v>0</v>
      </c>
      <c r="IV37" s="140">
        <f t="shared" si="184"/>
        <v>0</v>
      </c>
      <c r="IW37" s="25">
        <f>1+100</f>
        <v>101</v>
      </c>
      <c r="IX37" s="92">
        <f t="shared" si="185"/>
        <v>14645000</v>
      </c>
      <c r="IY37" s="140">
        <f t="shared" si="186"/>
        <v>25250000</v>
      </c>
      <c r="IZ37" s="25"/>
      <c r="JA37" s="92">
        <f t="shared" si="187"/>
        <v>0</v>
      </c>
      <c r="JB37" s="140">
        <f t="shared" si="188"/>
        <v>0</v>
      </c>
      <c r="JC37" s="139">
        <f>IT37+IW37+IZ37</f>
        <v>101</v>
      </c>
      <c r="JD37" s="25"/>
      <c r="JE37" s="92">
        <f t="shared" si="189"/>
        <v>0</v>
      </c>
      <c r="JF37" s="140">
        <f t="shared" si="190"/>
        <v>0</v>
      </c>
      <c r="JG37" s="25"/>
      <c r="JH37" s="92">
        <f t="shared" si="191"/>
        <v>0</v>
      </c>
      <c r="JI37" s="140">
        <f t="shared" si="192"/>
        <v>0</v>
      </c>
      <c r="JJ37" s="25"/>
      <c r="JK37" s="92">
        <f t="shared" si="193"/>
        <v>0</v>
      </c>
      <c r="JL37" s="140">
        <f t="shared" si="194"/>
        <v>0</v>
      </c>
      <c r="JM37" s="139">
        <f>JD37+JG37+JJ37</f>
        <v>0</v>
      </c>
      <c r="JN37" s="25"/>
      <c r="JO37" s="92">
        <f t="shared" si="195"/>
        <v>0</v>
      </c>
      <c r="JP37" s="140">
        <f t="shared" si="196"/>
        <v>0</v>
      </c>
      <c r="JQ37" s="25">
        <v>2</v>
      </c>
      <c r="JR37" s="92">
        <f t="shared" si="197"/>
        <v>290000</v>
      </c>
      <c r="JS37" s="140">
        <f t="shared" si="198"/>
        <v>500000</v>
      </c>
      <c r="JT37" s="25"/>
      <c r="JU37" s="92">
        <f t="shared" si="199"/>
        <v>0</v>
      </c>
      <c r="JV37" s="140">
        <f t="shared" si="200"/>
        <v>0</v>
      </c>
      <c r="JW37" s="139">
        <f>JN37+JQ37+JT37</f>
        <v>2</v>
      </c>
      <c r="JX37" s="25"/>
      <c r="JY37" s="92">
        <f t="shared" si="201"/>
        <v>0</v>
      </c>
      <c r="JZ37" s="140">
        <f t="shared" si="202"/>
        <v>0</v>
      </c>
      <c r="KA37" s="25"/>
      <c r="KB37" s="92">
        <f t="shared" si="203"/>
        <v>0</v>
      </c>
      <c r="KC37" s="140">
        <f t="shared" si="204"/>
        <v>0</v>
      </c>
      <c r="KD37" s="25"/>
      <c r="KE37" s="92">
        <f t="shared" si="205"/>
        <v>0</v>
      </c>
      <c r="KF37" s="140">
        <f t="shared" si="206"/>
        <v>0</v>
      </c>
      <c r="KG37" s="139">
        <f>JX37+KA37+KD37</f>
        <v>0</v>
      </c>
      <c r="KH37" s="25"/>
      <c r="KI37" s="92">
        <f t="shared" si="207"/>
        <v>0</v>
      </c>
      <c r="KJ37" s="140">
        <f t="shared" si="208"/>
        <v>0</v>
      </c>
      <c r="KK37" s="25"/>
      <c r="KL37" s="92">
        <f t="shared" si="209"/>
        <v>0</v>
      </c>
      <c r="KM37" s="140">
        <f t="shared" si="210"/>
        <v>0</v>
      </c>
      <c r="KN37" s="25"/>
      <c r="KO37" s="92">
        <f t="shared" si="211"/>
        <v>0</v>
      </c>
      <c r="KP37" s="140">
        <f t="shared" si="212"/>
        <v>0</v>
      </c>
      <c r="KQ37" s="139">
        <f>KH37+KK37+KN37</f>
        <v>0</v>
      </c>
      <c r="KR37" s="25"/>
      <c r="KS37" s="92">
        <f t="shared" si="213"/>
        <v>0</v>
      </c>
      <c r="KT37" s="140">
        <f t="shared" si="214"/>
        <v>0</v>
      </c>
      <c r="KU37" s="25"/>
      <c r="KV37" s="92">
        <f t="shared" si="215"/>
        <v>0</v>
      </c>
      <c r="KW37" s="140">
        <f t="shared" si="216"/>
        <v>0</v>
      </c>
      <c r="KX37" s="25"/>
      <c r="KY37" s="92">
        <f t="shared" si="217"/>
        <v>0</v>
      </c>
      <c r="KZ37" s="140">
        <f t="shared" si="218"/>
        <v>0</v>
      </c>
      <c r="LA37" s="139">
        <f>KR37+KU37+KX37</f>
        <v>0</v>
      </c>
      <c r="LB37" s="25"/>
      <c r="LC37" s="92">
        <f t="shared" si="219"/>
        <v>0</v>
      </c>
      <c r="LD37" s="140">
        <f t="shared" si="220"/>
        <v>0</v>
      </c>
      <c r="LE37" s="25"/>
      <c r="LF37" s="92">
        <f t="shared" si="221"/>
        <v>0</v>
      </c>
      <c r="LG37" s="140">
        <f t="shared" si="222"/>
        <v>0</v>
      </c>
      <c r="LH37" s="25"/>
      <c r="LI37" s="92">
        <f t="shared" si="223"/>
        <v>0</v>
      </c>
      <c r="LJ37" s="140">
        <f t="shared" si="224"/>
        <v>0</v>
      </c>
      <c r="LK37" s="139">
        <f>LB37+LE37+LH37</f>
        <v>0</v>
      </c>
      <c r="LL37" s="25"/>
      <c r="LM37" s="92">
        <f t="shared" si="225"/>
        <v>0</v>
      </c>
      <c r="LN37" s="140">
        <f t="shared" si="226"/>
        <v>0</v>
      </c>
      <c r="LO37" s="25"/>
      <c r="LP37" s="92">
        <f t="shared" si="227"/>
        <v>0</v>
      </c>
      <c r="LQ37" s="140">
        <f t="shared" si="228"/>
        <v>0</v>
      </c>
      <c r="LR37" s="25"/>
      <c r="LS37" s="92">
        <f t="shared" si="229"/>
        <v>0</v>
      </c>
      <c r="LT37" s="140">
        <f t="shared" si="230"/>
        <v>0</v>
      </c>
      <c r="LU37" s="139">
        <f>LL37+LO37+LR37</f>
        <v>0</v>
      </c>
      <c r="LW37" s="341">
        <f t="shared" si="231"/>
        <v>156</v>
      </c>
      <c r="LX37" s="293">
        <f t="shared" si="39"/>
        <v>39000000</v>
      </c>
    </row>
    <row r="38" spans="1:336" x14ac:dyDescent="0.25">
      <c r="A38" s="119" t="s">
        <v>383</v>
      </c>
      <c r="B38" s="102">
        <v>145000</v>
      </c>
      <c r="C38" s="102">
        <v>225000</v>
      </c>
      <c r="D38" s="25"/>
      <c r="E38" s="92">
        <f>D38*B38</f>
        <v>0</v>
      </c>
      <c r="F38" s="140">
        <f>D38*C38</f>
        <v>0</v>
      </c>
      <c r="G38" s="25"/>
      <c r="H38" s="92">
        <f>G38*B38</f>
        <v>0</v>
      </c>
      <c r="I38" s="140">
        <f>G38*C38</f>
        <v>0</v>
      </c>
      <c r="J38" s="25"/>
      <c r="K38" s="92">
        <f>J38*B38</f>
        <v>0</v>
      </c>
      <c r="L38" s="140">
        <f>J38*C38</f>
        <v>0</v>
      </c>
      <c r="M38" s="139">
        <f>D38+G38+J38</f>
        <v>0</v>
      </c>
      <c r="N38" s="25"/>
      <c r="O38" s="92">
        <f>N38*B38</f>
        <v>0</v>
      </c>
      <c r="P38" s="140">
        <f>N38*C38</f>
        <v>0</v>
      </c>
      <c r="Q38" s="25"/>
      <c r="R38" s="92">
        <f>Q38*B38</f>
        <v>0</v>
      </c>
      <c r="S38" s="140">
        <f>Q38*C38</f>
        <v>0</v>
      </c>
      <c r="T38" s="25"/>
      <c r="V38" s="140">
        <f>T38*C38</f>
        <v>0</v>
      </c>
      <c r="W38" s="139">
        <f>N38+Q38+T38</f>
        <v>0</v>
      </c>
      <c r="X38" s="25"/>
      <c r="Y38" s="92">
        <f>X38*B38</f>
        <v>0</v>
      </c>
      <c r="Z38" s="140">
        <f>X38*C38</f>
        <v>0</v>
      </c>
      <c r="AA38" s="25"/>
      <c r="AB38" s="92">
        <f>AA38*B38</f>
        <v>0</v>
      </c>
      <c r="AC38" s="140">
        <f>AA38*C38</f>
        <v>0</v>
      </c>
      <c r="AD38" s="25"/>
      <c r="AE38" s="92">
        <f>AD38*B38</f>
        <v>0</v>
      </c>
      <c r="AF38" s="140">
        <f>AD38*C38</f>
        <v>0</v>
      </c>
      <c r="AG38" s="139">
        <f>X38+AA38+AD38</f>
        <v>0</v>
      </c>
      <c r="AH38" s="25"/>
      <c r="AI38" s="92">
        <f>AH38*B38</f>
        <v>0</v>
      </c>
      <c r="AJ38" s="140">
        <f>AH38*C38</f>
        <v>0</v>
      </c>
      <c r="AK38" s="25"/>
      <c r="AL38" s="92">
        <f>AK38*B38</f>
        <v>0</v>
      </c>
      <c r="AM38" s="140">
        <f>AK38*C38</f>
        <v>0</v>
      </c>
      <c r="AN38" s="25"/>
      <c r="AO38" s="92">
        <f>AN38*B38</f>
        <v>0</v>
      </c>
      <c r="AP38" s="140">
        <f>AN38*C38</f>
        <v>0</v>
      </c>
      <c r="AQ38" s="139">
        <f>AH38+AK38+AN38</f>
        <v>0</v>
      </c>
      <c r="AR38" s="25"/>
      <c r="AS38" s="92">
        <f>AR38*B38</f>
        <v>0</v>
      </c>
      <c r="AT38" s="140">
        <f>AR38*C38</f>
        <v>0</v>
      </c>
      <c r="AU38" s="25"/>
      <c r="AV38" s="92">
        <f>AU38*B38</f>
        <v>0</v>
      </c>
      <c r="AW38" s="140">
        <f>AU38*C38</f>
        <v>0</v>
      </c>
      <c r="AX38" s="25"/>
      <c r="AY38" s="92">
        <f>AX38*B38</f>
        <v>0</v>
      </c>
      <c r="AZ38" s="140">
        <f>AX38*W38</f>
        <v>0</v>
      </c>
      <c r="BA38" s="139">
        <f t="shared" si="10"/>
        <v>0</v>
      </c>
      <c r="BB38" s="25"/>
      <c r="BD38" s="140"/>
      <c r="BE38" s="25"/>
      <c r="BF38" s="92">
        <f>BE38*B38</f>
        <v>0</v>
      </c>
      <c r="BG38" s="140"/>
      <c r="BH38" s="25"/>
      <c r="BI38" s="92">
        <f>BH38*B38</f>
        <v>0</v>
      </c>
      <c r="BJ38" s="140"/>
      <c r="BK38" s="139">
        <f t="shared" si="11"/>
        <v>0</v>
      </c>
      <c r="BL38" s="25"/>
      <c r="BM38" s="92">
        <f>BL38*B38</f>
        <v>0</v>
      </c>
      <c r="BN38" s="140">
        <f>BL38*C38</f>
        <v>0</v>
      </c>
      <c r="BO38" s="25"/>
      <c r="BP38" s="92">
        <f>BO38*B38</f>
        <v>0</v>
      </c>
      <c r="BQ38" s="140">
        <f>BO38*C38</f>
        <v>0</v>
      </c>
      <c r="BR38" s="25"/>
      <c r="BS38" s="92">
        <f>BR38*B38</f>
        <v>0</v>
      </c>
      <c r="BT38" s="140">
        <f>BR38*C38</f>
        <v>0</v>
      </c>
      <c r="BU38" s="139">
        <f t="shared" si="12"/>
        <v>0</v>
      </c>
      <c r="BV38" s="25"/>
      <c r="BW38" s="92">
        <f>BV38*B38</f>
        <v>0</v>
      </c>
      <c r="BX38" s="140">
        <f>BV38*C38</f>
        <v>0</v>
      </c>
      <c r="BY38" s="25"/>
      <c r="BZ38" s="92">
        <f>BY38*B38</f>
        <v>0</v>
      </c>
      <c r="CA38" s="140">
        <f>BY38*C38</f>
        <v>0</v>
      </c>
      <c r="CB38" s="25"/>
      <c r="CC38" s="92">
        <f>CB38*B38</f>
        <v>0</v>
      </c>
      <c r="CD38" s="140">
        <f>CB38*C38</f>
        <v>0</v>
      </c>
      <c r="CE38" s="139">
        <f>BV38+BY38+CB38</f>
        <v>0</v>
      </c>
      <c r="CF38" s="25"/>
      <c r="CG38" s="92">
        <f>CF38*B38</f>
        <v>0</v>
      </c>
      <c r="CH38" s="140">
        <f>CF38*C38</f>
        <v>0</v>
      </c>
      <c r="CI38" s="25"/>
      <c r="CJ38" s="92">
        <f>CI38*B38</f>
        <v>0</v>
      </c>
      <c r="CK38" s="140">
        <f>CI38*C38</f>
        <v>0</v>
      </c>
      <c r="CL38" s="25"/>
      <c r="CM38" s="92">
        <f>CL38*B38</f>
        <v>0</v>
      </c>
      <c r="CN38" s="140">
        <f>CL38*C38</f>
        <v>0</v>
      </c>
      <c r="CO38" s="139">
        <f>CF38+CI38+CL38</f>
        <v>0</v>
      </c>
      <c r="CP38" s="25"/>
      <c r="CQ38" s="92">
        <f>CP38*B38</f>
        <v>0</v>
      </c>
      <c r="CR38" s="140">
        <f>CP38*C38</f>
        <v>0</v>
      </c>
      <c r="CS38" s="25"/>
      <c r="CT38" s="92">
        <f>CS38*B38</f>
        <v>0</v>
      </c>
      <c r="CU38" s="140">
        <f>CS38*C38</f>
        <v>0</v>
      </c>
      <c r="CV38" s="25"/>
      <c r="CW38" s="92">
        <f>CV38*B38</f>
        <v>0</v>
      </c>
      <c r="CX38" s="140">
        <f>CV38*C38</f>
        <v>0</v>
      </c>
      <c r="CY38" s="139">
        <f>CP38+CS38+CV38</f>
        <v>0</v>
      </c>
      <c r="CZ38" s="25"/>
      <c r="DA38" s="92">
        <f>CZ38*B38</f>
        <v>0</v>
      </c>
      <c r="DB38" s="140"/>
      <c r="DC38" s="25"/>
      <c r="DD38" s="92">
        <f>DC38*B38</f>
        <v>0</v>
      </c>
      <c r="DE38" s="140"/>
      <c r="DF38" s="25"/>
      <c r="DG38" s="92">
        <f>DF38*B38</f>
        <v>0</v>
      </c>
      <c r="DH38" s="140"/>
      <c r="DI38" s="139"/>
      <c r="DJ38" s="25"/>
      <c r="DK38" s="92">
        <f>DJ38*B38</f>
        <v>0</v>
      </c>
      <c r="DL38" s="140">
        <f>DJ38*C38</f>
        <v>0</v>
      </c>
      <c r="DM38" s="25"/>
      <c r="DN38" s="92">
        <f>DM38*B38</f>
        <v>0</v>
      </c>
      <c r="DO38" s="140">
        <f>DM38*C38</f>
        <v>0</v>
      </c>
      <c r="DP38" s="25"/>
      <c r="DQ38" s="92">
        <f>DP38*L38</f>
        <v>0</v>
      </c>
      <c r="DR38" s="140">
        <f>DP38*M38</f>
        <v>0</v>
      </c>
      <c r="DS38" s="139">
        <f>DJ38+DM38+DP38</f>
        <v>0</v>
      </c>
      <c r="DT38" s="25"/>
      <c r="DU38" s="92">
        <f>DT38*B38</f>
        <v>0</v>
      </c>
      <c r="DV38" s="140">
        <f t="shared" si="106"/>
        <v>0</v>
      </c>
      <c r="DW38" s="25">
        <f>1+100</f>
        <v>101</v>
      </c>
      <c r="DX38" s="92">
        <f>DW38*B38</f>
        <v>14645000</v>
      </c>
      <c r="DY38" s="140">
        <f>DW38*C38</f>
        <v>22725000</v>
      </c>
      <c r="DZ38" s="25"/>
      <c r="EA38" s="92">
        <f>DZ38*B38</f>
        <v>0</v>
      </c>
      <c r="EB38" s="140">
        <f>DZ38*C38</f>
        <v>0</v>
      </c>
      <c r="EC38" s="139">
        <f>DT38+DW38+DZ38</f>
        <v>101</v>
      </c>
      <c r="ED38" s="25"/>
      <c r="EE38" s="92">
        <f>ED38*B38</f>
        <v>0</v>
      </c>
      <c r="EF38" s="140">
        <f t="shared" si="112"/>
        <v>0</v>
      </c>
      <c r="EG38" s="25"/>
      <c r="EH38" s="92">
        <f>EG38*B38</f>
        <v>0</v>
      </c>
      <c r="EI38" s="140">
        <f t="shared" si="114"/>
        <v>0</v>
      </c>
      <c r="EJ38" s="25"/>
      <c r="EK38" s="92">
        <f t="shared" si="115"/>
        <v>0</v>
      </c>
      <c r="EL38" s="140">
        <f t="shared" si="116"/>
        <v>0</v>
      </c>
      <c r="EM38" s="139">
        <f t="shared" si="19"/>
        <v>0</v>
      </c>
      <c r="EN38" s="25">
        <f>2</f>
        <v>2</v>
      </c>
      <c r="EO38" s="92">
        <f>EN38*B38</f>
        <v>290000</v>
      </c>
      <c r="EP38" s="140">
        <f>EN38*C38</f>
        <v>450000</v>
      </c>
      <c r="EQ38" s="25"/>
      <c r="ER38" s="92">
        <f>EQ38*B38</f>
        <v>0</v>
      </c>
      <c r="ES38" s="140">
        <f>EQ38*C38</f>
        <v>0</v>
      </c>
      <c r="ET38" s="25"/>
      <c r="EU38" s="92">
        <f>ET38*B38</f>
        <v>0</v>
      </c>
      <c r="EV38" s="140">
        <f>ET38*C38</f>
        <v>0</v>
      </c>
      <c r="EW38" s="139">
        <f t="shared" si="20"/>
        <v>2</v>
      </c>
      <c r="EX38" s="25"/>
      <c r="EY38" s="92">
        <f t="shared" si="123"/>
        <v>0</v>
      </c>
      <c r="EZ38" s="140">
        <f t="shared" si="124"/>
        <v>0</v>
      </c>
      <c r="FA38" s="25">
        <f>10+80</f>
        <v>90</v>
      </c>
      <c r="FB38" s="92">
        <f t="shared" si="125"/>
        <v>13050000</v>
      </c>
      <c r="FC38" s="140">
        <f t="shared" si="126"/>
        <v>20250000</v>
      </c>
      <c r="FD38" s="25"/>
      <c r="FE38" s="92">
        <f t="shared" si="127"/>
        <v>0</v>
      </c>
      <c r="FF38" s="140">
        <f t="shared" si="128"/>
        <v>0</v>
      </c>
      <c r="FG38" s="139">
        <f t="shared" si="21"/>
        <v>90</v>
      </c>
      <c r="FH38" s="25"/>
      <c r="FI38" s="92">
        <f>FH38*B38</f>
        <v>0</v>
      </c>
      <c r="FJ38" s="140">
        <f>FH38*C38</f>
        <v>0</v>
      </c>
      <c r="FK38" s="25"/>
      <c r="FL38" s="92">
        <f>FK38*B38</f>
        <v>0</v>
      </c>
      <c r="FM38" s="140">
        <f>FK38*C38</f>
        <v>0</v>
      </c>
      <c r="FN38" s="25"/>
      <c r="FO38" s="92">
        <f>FN38*B38</f>
        <v>0</v>
      </c>
      <c r="FP38" s="140">
        <f>FN38*C38</f>
        <v>0</v>
      </c>
      <c r="FQ38" s="139">
        <f t="shared" si="22"/>
        <v>0</v>
      </c>
      <c r="FR38" s="25"/>
      <c r="FS38" s="92">
        <f>FR38*B38</f>
        <v>0</v>
      </c>
      <c r="FT38" s="140">
        <f>FR38*C38</f>
        <v>0</v>
      </c>
      <c r="FU38" s="25">
        <v>1</v>
      </c>
      <c r="FV38" s="92">
        <f>FU38*B38</f>
        <v>145000</v>
      </c>
      <c r="FW38" s="140">
        <f>FU38*C38</f>
        <v>225000</v>
      </c>
      <c r="FX38" s="25"/>
      <c r="FY38" s="92">
        <f>FX38*B38</f>
        <v>0</v>
      </c>
      <c r="FZ38" s="140">
        <f>FX38*C38</f>
        <v>0</v>
      </c>
      <c r="GA38" s="139">
        <f t="shared" si="23"/>
        <v>1</v>
      </c>
      <c r="GB38" s="25">
        <v>1</v>
      </c>
      <c r="GC38" s="92">
        <f>GB38*B38</f>
        <v>145000</v>
      </c>
      <c r="GD38" s="140">
        <f>GB38*C38</f>
        <v>225000</v>
      </c>
      <c r="GE38" s="25"/>
      <c r="GF38" s="92">
        <f>GE38*B38</f>
        <v>0</v>
      </c>
      <c r="GG38" s="140">
        <f>GE38*C38</f>
        <v>0</v>
      </c>
      <c r="GH38" s="25"/>
      <c r="GI38" s="92">
        <f>GH38*B38</f>
        <v>0</v>
      </c>
      <c r="GJ38" s="140">
        <f>GH38*C38</f>
        <v>0</v>
      </c>
      <c r="GK38" s="139">
        <f t="shared" si="24"/>
        <v>1</v>
      </c>
      <c r="GL38" s="25">
        <f>1</f>
        <v>1</v>
      </c>
      <c r="GM38" s="92">
        <f>GL38*B38</f>
        <v>145000</v>
      </c>
      <c r="GN38" s="140">
        <f>GL38*C38</f>
        <v>225000</v>
      </c>
      <c r="GO38" s="25"/>
      <c r="GP38" s="92">
        <f>GO38*B38</f>
        <v>0</v>
      </c>
      <c r="GQ38" s="140">
        <f>GO38*C38</f>
        <v>0</v>
      </c>
      <c r="GR38" s="25"/>
      <c r="GS38" s="92">
        <f>GR38*B38</f>
        <v>0</v>
      </c>
      <c r="GT38" s="140">
        <f>GR38*C38</f>
        <v>0</v>
      </c>
      <c r="GU38" s="139">
        <f t="shared" si="25"/>
        <v>1</v>
      </c>
      <c r="GV38" s="25"/>
      <c r="GW38" s="92">
        <f>GV38*B38</f>
        <v>0</v>
      </c>
      <c r="GX38" s="140">
        <f>GV38*C38</f>
        <v>0</v>
      </c>
      <c r="GY38" s="25"/>
      <c r="GZ38" s="92">
        <f>GY38*B38</f>
        <v>0</v>
      </c>
      <c r="HA38" s="140">
        <f>GY38*C38</f>
        <v>0</v>
      </c>
      <c r="HB38" s="25"/>
      <c r="HC38" s="92">
        <f>HB38*B38</f>
        <v>0</v>
      </c>
      <c r="HD38" s="140">
        <f>HB38*C38</f>
        <v>0</v>
      </c>
      <c r="HE38" s="139">
        <f t="shared" si="26"/>
        <v>0</v>
      </c>
      <c r="HF38" s="25"/>
      <c r="HG38" s="92">
        <f>HF38*B38</f>
        <v>0</v>
      </c>
      <c r="HH38" s="140">
        <f>HF38*C38</f>
        <v>0</v>
      </c>
      <c r="HI38" s="25">
        <v>1</v>
      </c>
      <c r="HJ38" s="92">
        <f>HI38*B38</f>
        <v>145000</v>
      </c>
      <c r="HK38" s="140">
        <f>HI38*C38</f>
        <v>225000</v>
      </c>
      <c r="HL38" s="25"/>
      <c r="HM38" s="92">
        <f>HL38*B38</f>
        <v>0</v>
      </c>
      <c r="HN38" s="140">
        <f>HL38*C38</f>
        <v>0</v>
      </c>
      <c r="HO38" s="139">
        <f t="shared" si="27"/>
        <v>1</v>
      </c>
      <c r="HP38" s="25"/>
      <c r="HQ38" s="92">
        <f>HP38*B38</f>
        <v>0</v>
      </c>
      <c r="HR38" s="140">
        <f>HP38*C38</f>
        <v>0</v>
      </c>
      <c r="HS38" s="25"/>
      <c r="HT38" s="92">
        <f>HS38*B38</f>
        <v>0</v>
      </c>
      <c r="HU38" s="140">
        <f>HS38*C38</f>
        <v>0</v>
      </c>
      <c r="HV38" s="25"/>
      <c r="HW38" s="92">
        <f>HV38*B38</f>
        <v>0</v>
      </c>
      <c r="HX38" s="140">
        <f>HV38*C38</f>
        <v>0</v>
      </c>
      <c r="HY38" s="139">
        <f t="shared" si="28"/>
        <v>0</v>
      </c>
      <c r="HZ38" s="25"/>
      <c r="IA38" s="92">
        <f>HZ38*B38</f>
        <v>0</v>
      </c>
      <c r="IB38" s="140">
        <f>HZ38*C38</f>
        <v>0</v>
      </c>
      <c r="IC38" s="25"/>
      <c r="ID38" s="92">
        <f>IC38*B38</f>
        <v>0</v>
      </c>
      <c r="IE38" s="140">
        <f>IC38*C38</f>
        <v>0</v>
      </c>
      <c r="IF38" s="25"/>
      <c r="IG38" s="92">
        <f>IF38*B38</f>
        <v>0</v>
      </c>
      <c r="IH38" s="140">
        <f>IF38*C38</f>
        <v>0</v>
      </c>
      <c r="II38" s="139">
        <f t="shared" si="29"/>
        <v>0</v>
      </c>
      <c r="IJ38" s="25"/>
      <c r="IK38" s="92">
        <f>IJ38*B38</f>
        <v>0</v>
      </c>
      <c r="IL38" s="140">
        <f>IJ38*C38</f>
        <v>0</v>
      </c>
      <c r="IM38" s="25"/>
      <c r="IN38" s="92">
        <f>IM38*B38</f>
        <v>0</v>
      </c>
      <c r="IO38" s="140">
        <f>IM38*C38</f>
        <v>0</v>
      </c>
      <c r="IP38" s="25"/>
      <c r="IQ38" s="92">
        <f>IP38*B38</f>
        <v>0</v>
      </c>
      <c r="IR38" s="140">
        <f>IP38*C38</f>
        <v>0</v>
      </c>
      <c r="IS38" s="139">
        <f t="shared" si="30"/>
        <v>0</v>
      </c>
      <c r="IT38" s="25"/>
      <c r="IU38" s="92">
        <f>IT38*B38</f>
        <v>0</v>
      </c>
      <c r="IV38" s="140">
        <f>IT38*C38</f>
        <v>0</v>
      </c>
      <c r="IW38" s="25">
        <f>1</f>
        <v>1</v>
      </c>
      <c r="IX38" s="92">
        <f>IW38*B38</f>
        <v>145000</v>
      </c>
      <c r="IY38" s="140">
        <f>IW38*C38</f>
        <v>225000</v>
      </c>
      <c r="IZ38" s="25"/>
      <c r="JA38" s="92">
        <f>IZ38*B38</f>
        <v>0</v>
      </c>
      <c r="JB38" s="140">
        <f>IZ38*C38</f>
        <v>0</v>
      </c>
      <c r="JC38" s="139">
        <f>IT38+IW38+IZ38</f>
        <v>1</v>
      </c>
      <c r="JD38" s="25"/>
      <c r="JE38" s="92">
        <f>JD38*B38</f>
        <v>0</v>
      </c>
      <c r="JF38" s="140">
        <f>JD38*C38</f>
        <v>0</v>
      </c>
      <c r="JG38" s="25"/>
      <c r="JH38" s="92">
        <f>JG38*B38</f>
        <v>0</v>
      </c>
      <c r="JI38" s="140">
        <f>JG38*C38</f>
        <v>0</v>
      </c>
      <c r="JJ38" s="25"/>
      <c r="JK38" s="92">
        <f>JJ38*B38</f>
        <v>0</v>
      </c>
      <c r="JL38" s="140">
        <f>JJ38*C38</f>
        <v>0</v>
      </c>
      <c r="JM38" s="139">
        <f>JD38+JG38+JJ38</f>
        <v>0</v>
      </c>
      <c r="JN38" s="25"/>
      <c r="JO38" s="92">
        <f>JN38*B38</f>
        <v>0</v>
      </c>
      <c r="JP38" s="140">
        <f t="shared" si="196"/>
        <v>0</v>
      </c>
      <c r="JQ38" s="25"/>
      <c r="JR38" s="92">
        <f t="shared" si="197"/>
        <v>0</v>
      </c>
      <c r="JS38" s="140">
        <f t="shared" si="198"/>
        <v>0</v>
      </c>
      <c r="JT38" s="25"/>
      <c r="JU38" s="92">
        <f>JT38*EV38</f>
        <v>0</v>
      </c>
      <c r="JV38" s="140">
        <f>JT38*EW38</f>
        <v>0</v>
      </c>
      <c r="JW38" s="139">
        <f>JN38+JQ38+JT38</f>
        <v>0</v>
      </c>
      <c r="JX38" s="25"/>
      <c r="JY38" s="92">
        <f>JX38*B38</f>
        <v>0</v>
      </c>
      <c r="JZ38" s="140">
        <f>JX38*C38</f>
        <v>0</v>
      </c>
      <c r="KA38" s="25"/>
      <c r="KB38" s="92">
        <f>KA38*B38</f>
        <v>0</v>
      </c>
      <c r="KC38" s="140">
        <f>KA38*C38</f>
        <v>0</v>
      </c>
      <c r="KD38" s="25"/>
      <c r="KE38" s="92">
        <f>KD38*B38</f>
        <v>0</v>
      </c>
      <c r="KF38" s="140">
        <f>KD38*C38</f>
        <v>0</v>
      </c>
      <c r="KG38" s="139">
        <f>JX38+KA38+KD38</f>
        <v>0</v>
      </c>
      <c r="KH38" s="25"/>
      <c r="KI38" s="92">
        <f>KH38*B38</f>
        <v>0</v>
      </c>
      <c r="KJ38" s="140">
        <f>KH38*C38</f>
        <v>0</v>
      </c>
      <c r="KK38" s="25"/>
      <c r="KL38" s="92">
        <f>KK38*B38</f>
        <v>0</v>
      </c>
      <c r="KM38" s="140">
        <f>KK38*C38</f>
        <v>0</v>
      </c>
      <c r="KN38" s="25"/>
      <c r="KO38" s="92">
        <f>KN38*B38</f>
        <v>0</v>
      </c>
      <c r="KP38" s="140">
        <f>KN38*C38</f>
        <v>0</v>
      </c>
      <c r="KQ38" s="139">
        <f>KH38+KK38+KN38</f>
        <v>0</v>
      </c>
      <c r="KR38" s="25"/>
      <c r="KS38" s="92">
        <f>KR38*B38</f>
        <v>0</v>
      </c>
      <c r="KT38" s="140">
        <f>KR38*C38</f>
        <v>0</v>
      </c>
      <c r="KU38" s="25"/>
      <c r="KV38" s="92">
        <f>KU38*B38</f>
        <v>0</v>
      </c>
      <c r="KW38" s="140">
        <f>KU38*C38</f>
        <v>0</v>
      </c>
      <c r="KX38" s="25"/>
      <c r="KY38" s="92">
        <f>KX38*B38</f>
        <v>0</v>
      </c>
      <c r="KZ38" s="140">
        <f>KX38*C38</f>
        <v>0</v>
      </c>
      <c r="LA38" s="139">
        <f>KR38+KU38+KX38</f>
        <v>0</v>
      </c>
      <c r="LB38" s="25"/>
      <c r="LC38" s="92">
        <f>LB38*B38</f>
        <v>0</v>
      </c>
      <c r="LD38" s="140">
        <f>LB38*C38</f>
        <v>0</v>
      </c>
      <c r="LE38" s="25"/>
      <c r="LF38" s="92">
        <f>LE38*B38</f>
        <v>0</v>
      </c>
      <c r="LG38" s="140">
        <f>LE38*C38</f>
        <v>0</v>
      </c>
      <c r="LH38" s="25"/>
      <c r="LI38" s="92">
        <f>LH38*B38</f>
        <v>0</v>
      </c>
      <c r="LJ38" s="140">
        <f>LH38*C38</f>
        <v>0</v>
      </c>
      <c r="LK38" s="139">
        <f>LB38+LE38+LH38</f>
        <v>0</v>
      </c>
      <c r="LL38" s="25"/>
      <c r="LM38" s="92">
        <f>LL38*BL38</f>
        <v>0</v>
      </c>
      <c r="LN38" s="140">
        <f>LL38*C38</f>
        <v>0</v>
      </c>
      <c r="LO38" s="25"/>
      <c r="LP38" s="92">
        <f>LO38*B38</f>
        <v>0</v>
      </c>
      <c r="LQ38" s="140">
        <f>LO38*C38</f>
        <v>0</v>
      </c>
      <c r="LR38" s="25"/>
      <c r="LS38" s="92">
        <f>LR38*B38</f>
        <v>0</v>
      </c>
      <c r="LT38" s="140">
        <f>LR38*C38</f>
        <v>0</v>
      </c>
      <c r="LU38" s="139">
        <f>LL38+LO38+LR38</f>
        <v>0</v>
      </c>
      <c r="LW38" s="341">
        <f t="shared" si="231"/>
        <v>198</v>
      </c>
      <c r="LX38" s="293">
        <f t="shared" si="39"/>
        <v>44550000</v>
      </c>
    </row>
    <row r="39" spans="1:336" x14ac:dyDescent="0.25">
      <c r="A39" s="119" t="s">
        <v>382</v>
      </c>
      <c r="B39" s="102">
        <v>145000</v>
      </c>
      <c r="C39" s="102">
        <v>225000</v>
      </c>
      <c r="D39" s="25"/>
      <c r="E39" s="92">
        <f>D39*B39</f>
        <v>0</v>
      </c>
      <c r="F39" s="140">
        <f>D39*C39</f>
        <v>0</v>
      </c>
      <c r="G39" s="25"/>
      <c r="H39" s="92">
        <f>G39*B39</f>
        <v>0</v>
      </c>
      <c r="I39" s="140">
        <f>G39*C39</f>
        <v>0</v>
      </c>
      <c r="J39" s="25"/>
      <c r="K39" s="92">
        <f>J39*B39</f>
        <v>0</v>
      </c>
      <c r="L39" s="140">
        <f>J39*C39</f>
        <v>0</v>
      </c>
      <c r="M39" s="139">
        <f>D39+G39+J39</f>
        <v>0</v>
      </c>
      <c r="N39" s="25"/>
      <c r="O39" s="92">
        <f>N39*B39</f>
        <v>0</v>
      </c>
      <c r="P39" s="140">
        <f>N39*C39</f>
        <v>0</v>
      </c>
      <c r="Q39" s="25"/>
      <c r="R39" s="92">
        <f>Q39*B39</f>
        <v>0</v>
      </c>
      <c r="S39" s="140">
        <f>Q39*C39</f>
        <v>0</v>
      </c>
      <c r="T39" s="25"/>
      <c r="V39" s="140">
        <f>T39*C39</f>
        <v>0</v>
      </c>
      <c r="W39" s="139">
        <f>N39+Q39+T39</f>
        <v>0</v>
      </c>
      <c r="X39" s="25"/>
      <c r="Y39" s="92">
        <f>X39*B39</f>
        <v>0</v>
      </c>
      <c r="Z39" s="140">
        <f>X39*C39</f>
        <v>0</v>
      </c>
      <c r="AA39" s="25"/>
      <c r="AB39" s="92">
        <f>AA39*B39</f>
        <v>0</v>
      </c>
      <c r="AC39" s="140">
        <f>AA39*C39</f>
        <v>0</v>
      </c>
      <c r="AD39" s="25"/>
      <c r="AE39" s="92">
        <f>AD39*B39</f>
        <v>0</v>
      </c>
      <c r="AF39" s="140">
        <f>AD39*C39</f>
        <v>0</v>
      </c>
      <c r="AG39" s="139">
        <f>X39+AA39+AD39</f>
        <v>0</v>
      </c>
      <c r="AH39" s="25"/>
      <c r="AI39" s="92">
        <f>AH39*B39</f>
        <v>0</v>
      </c>
      <c r="AJ39" s="140">
        <f>AH39*C39</f>
        <v>0</v>
      </c>
      <c r="AK39" s="25"/>
      <c r="AL39" s="92">
        <f>AK39*B39</f>
        <v>0</v>
      </c>
      <c r="AM39" s="140">
        <f>AK39*C39</f>
        <v>0</v>
      </c>
      <c r="AN39" s="25"/>
      <c r="AO39" s="92">
        <f>AN39*B39</f>
        <v>0</v>
      </c>
      <c r="AP39" s="140">
        <f>AN39*C39</f>
        <v>0</v>
      </c>
      <c r="AQ39" s="139">
        <f>AH39+AK39+AN39</f>
        <v>0</v>
      </c>
      <c r="AR39" s="25"/>
      <c r="AS39" s="92">
        <f>AR39*B39</f>
        <v>0</v>
      </c>
      <c r="AT39" s="140">
        <f>AR39*C39</f>
        <v>0</v>
      </c>
      <c r="AU39" s="25"/>
      <c r="AV39" s="92">
        <f>AU39*B39</f>
        <v>0</v>
      </c>
      <c r="AW39" s="140">
        <f>AU39*C39</f>
        <v>0</v>
      </c>
      <c r="AX39" s="25"/>
      <c r="AY39" s="92">
        <f>AX39*B39</f>
        <v>0</v>
      </c>
      <c r="AZ39" s="140">
        <f>AX39*W39</f>
        <v>0</v>
      </c>
      <c r="BA39" s="139">
        <f t="shared" si="10"/>
        <v>0</v>
      </c>
      <c r="BB39" s="25"/>
      <c r="BD39" s="140"/>
      <c r="BE39" s="25"/>
      <c r="BF39" s="92">
        <f>BE39*B39</f>
        <v>0</v>
      </c>
      <c r="BG39" s="140"/>
      <c r="BH39" s="25"/>
      <c r="BI39" s="92">
        <f>BH39*B39</f>
        <v>0</v>
      </c>
      <c r="BJ39" s="140"/>
      <c r="BK39" s="139">
        <f t="shared" si="11"/>
        <v>0</v>
      </c>
      <c r="BL39" s="25"/>
      <c r="BM39" s="92">
        <f>BL39*B39</f>
        <v>0</v>
      </c>
      <c r="BN39" s="140">
        <f>BL39*C39</f>
        <v>0</v>
      </c>
      <c r="BO39" s="25"/>
      <c r="BP39" s="92">
        <f>BO39*B39</f>
        <v>0</v>
      </c>
      <c r="BQ39" s="140">
        <f>BO39*C39</f>
        <v>0</v>
      </c>
      <c r="BR39" s="25"/>
      <c r="BS39" s="92">
        <f>BR39*B39</f>
        <v>0</v>
      </c>
      <c r="BT39" s="140">
        <f>BR39*C39</f>
        <v>0</v>
      </c>
      <c r="BU39" s="139">
        <f t="shared" si="12"/>
        <v>0</v>
      </c>
      <c r="BV39" s="25"/>
      <c r="BW39" s="92">
        <f>BV39*B39</f>
        <v>0</v>
      </c>
      <c r="BX39" s="140">
        <f>BV39*C39</f>
        <v>0</v>
      </c>
      <c r="BY39" s="25"/>
      <c r="BZ39" s="92">
        <f>BY39*B39</f>
        <v>0</v>
      </c>
      <c r="CA39" s="140">
        <f>BY39*C39</f>
        <v>0</v>
      </c>
      <c r="CB39" s="25"/>
      <c r="CC39" s="92">
        <f>CB39*B39</f>
        <v>0</v>
      </c>
      <c r="CD39" s="140">
        <f>CB39*C39</f>
        <v>0</v>
      </c>
      <c r="CE39" s="139">
        <f>BV39+BY39+CB39</f>
        <v>0</v>
      </c>
      <c r="CF39" s="25"/>
      <c r="CG39" s="92">
        <f>CF39*B39</f>
        <v>0</v>
      </c>
      <c r="CH39" s="140">
        <f>CF39*C39</f>
        <v>0</v>
      </c>
      <c r="CI39" s="25"/>
      <c r="CJ39" s="92">
        <f>CI39*B39</f>
        <v>0</v>
      </c>
      <c r="CK39" s="140">
        <f>CI39*C39</f>
        <v>0</v>
      </c>
      <c r="CL39" s="25"/>
      <c r="CM39" s="92">
        <f>CL39*B39</f>
        <v>0</v>
      </c>
      <c r="CN39" s="140">
        <f>CL39*C39</f>
        <v>0</v>
      </c>
      <c r="CO39" s="139">
        <f>CF39+CI39+CL39</f>
        <v>0</v>
      </c>
      <c r="CP39" s="25"/>
      <c r="CQ39" s="92">
        <f>CP39*B39</f>
        <v>0</v>
      </c>
      <c r="CR39" s="140">
        <f>CP39*C39</f>
        <v>0</v>
      </c>
      <c r="CS39" s="25"/>
      <c r="CT39" s="92">
        <f>CS39*B39</f>
        <v>0</v>
      </c>
      <c r="CU39" s="140">
        <f>CS39*C39</f>
        <v>0</v>
      </c>
      <c r="CV39" s="25"/>
      <c r="CW39" s="92">
        <f>CV39*B39</f>
        <v>0</v>
      </c>
      <c r="CX39" s="140">
        <f>CV39*C39</f>
        <v>0</v>
      </c>
      <c r="CY39" s="139">
        <f>CP39+CS39+CV39</f>
        <v>0</v>
      </c>
      <c r="CZ39" s="25"/>
      <c r="DA39" s="92">
        <f>CZ39*B39</f>
        <v>0</v>
      </c>
      <c r="DB39" s="140"/>
      <c r="DC39" s="25"/>
      <c r="DD39" s="92">
        <f>DC39*B39</f>
        <v>0</v>
      </c>
      <c r="DE39" s="140"/>
      <c r="DF39" s="25"/>
      <c r="DG39" s="92">
        <f>DF39*B39</f>
        <v>0</v>
      </c>
      <c r="DH39" s="140"/>
      <c r="DI39" s="139"/>
      <c r="DJ39" s="25"/>
      <c r="DK39" s="92">
        <f>DJ39*B39</f>
        <v>0</v>
      </c>
      <c r="DL39" s="140">
        <f>DJ39*C39</f>
        <v>0</v>
      </c>
      <c r="DM39" s="25"/>
      <c r="DN39" s="92">
        <f>DM39*B39</f>
        <v>0</v>
      </c>
      <c r="DO39" s="140">
        <f>DM39*C39</f>
        <v>0</v>
      </c>
      <c r="DP39" s="25"/>
      <c r="DQ39" s="92">
        <f>DP39*L39</f>
        <v>0</v>
      </c>
      <c r="DR39" s="140">
        <f>DP39*M39</f>
        <v>0</v>
      </c>
      <c r="DS39" s="139">
        <f>DJ39+DM39+DP39</f>
        <v>0</v>
      </c>
      <c r="DT39" s="25"/>
      <c r="DU39" s="92">
        <f>DT39*B39</f>
        <v>0</v>
      </c>
      <c r="DV39" s="140">
        <f>DT39*C39</f>
        <v>0</v>
      </c>
      <c r="DW39" s="25"/>
      <c r="DX39" s="92">
        <f>DW39*B39</f>
        <v>0</v>
      </c>
      <c r="DY39" s="140">
        <f>DW39*C39</f>
        <v>0</v>
      </c>
      <c r="DZ39" s="25"/>
      <c r="EA39" s="92">
        <f>DZ39*B39</f>
        <v>0</v>
      </c>
      <c r="EB39" s="140">
        <f>DZ39*C39</f>
        <v>0</v>
      </c>
      <c r="EC39" s="139">
        <f>DT39+DW39+DZ39</f>
        <v>0</v>
      </c>
      <c r="ED39" s="25"/>
      <c r="EE39" s="92">
        <f>ED39*B39</f>
        <v>0</v>
      </c>
      <c r="EF39" s="140">
        <f>ED39*C39</f>
        <v>0</v>
      </c>
      <c r="EG39" s="25"/>
      <c r="EH39" s="92">
        <f>EG39*B39</f>
        <v>0</v>
      </c>
      <c r="EI39" s="140">
        <f>EG39*C39</f>
        <v>0</v>
      </c>
      <c r="EJ39" s="25"/>
      <c r="EK39" s="92">
        <f>EJ39*AF39</f>
        <v>0</v>
      </c>
      <c r="EL39" s="140">
        <f>EJ39*AG39</f>
        <v>0</v>
      </c>
      <c r="EM39" s="139">
        <f>ED39+EG39+EJ39</f>
        <v>0</v>
      </c>
      <c r="EN39" s="25"/>
      <c r="EO39" s="92">
        <f>EN39*B39</f>
        <v>0</v>
      </c>
      <c r="EP39" s="140">
        <f>EN39*C39</f>
        <v>0</v>
      </c>
      <c r="EQ39" s="25"/>
      <c r="ER39" s="92">
        <f>EQ39*B39</f>
        <v>0</v>
      </c>
      <c r="ES39" s="140">
        <f>EQ39*C39</f>
        <v>0</v>
      </c>
      <c r="ET39" s="25"/>
      <c r="EU39" s="92">
        <f>ET39*B39</f>
        <v>0</v>
      </c>
      <c r="EV39" s="140">
        <f>ET39*C39</f>
        <v>0</v>
      </c>
      <c r="EW39" s="139">
        <f t="shared" si="20"/>
        <v>0</v>
      </c>
      <c r="EX39" s="25"/>
      <c r="EY39" s="92">
        <f>EX39*L39</f>
        <v>0</v>
      </c>
      <c r="EZ39" s="140">
        <f>EX39*M39</f>
        <v>0</v>
      </c>
      <c r="FA39" s="25">
        <v>50</v>
      </c>
      <c r="FB39" s="92">
        <f t="shared" si="125"/>
        <v>7250000</v>
      </c>
      <c r="FC39" s="140">
        <f t="shared" si="126"/>
        <v>11250000</v>
      </c>
      <c r="FD39" s="25"/>
      <c r="FE39" s="92">
        <f>FD39*L39</f>
        <v>0</v>
      </c>
      <c r="FF39" s="140">
        <f>FD39*M39</f>
        <v>0</v>
      </c>
      <c r="FG39" s="139">
        <f t="shared" si="21"/>
        <v>50</v>
      </c>
      <c r="FH39" s="25"/>
      <c r="FI39" s="92">
        <f>FH39*B39</f>
        <v>0</v>
      </c>
      <c r="FJ39" s="140">
        <f>FH39*C39</f>
        <v>0</v>
      </c>
      <c r="FK39" s="25"/>
      <c r="FL39" s="92">
        <f>FK39*B39</f>
        <v>0</v>
      </c>
      <c r="FM39" s="140">
        <f>FK39*C39</f>
        <v>0</v>
      </c>
      <c r="FN39" s="25"/>
      <c r="FO39" s="92">
        <f>FN39*B39</f>
        <v>0</v>
      </c>
      <c r="FP39" s="140">
        <f>FN39*C39</f>
        <v>0</v>
      </c>
      <c r="FQ39" s="139">
        <f t="shared" si="22"/>
        <v>0</v>
      </c>
      <c r="FR39" s="25"/>
      <c r="FS39" s="92">
        <f>FR39*B39</f>
        <v>0</v>
      </c>
      <c r="FT39" s="140">
        <f>FR39*C39</f>
        <v>0</v>
      </c>
      <c r="FU39" s="25">
        <v>1</v>
      </c>
      <c r="FV39" s="92">
        <f>FU39*B39</f>
        <v>145000</v>
      </c>
      <c r="FW39" s="140">
        <f>FU39*C39</f>
        <v>225000</v>
      </c>
      <c r="FX39" s="25"/>
      <c r="FY39" s="92">
        <f>FX39*B39</f>
        <v>0</v>
      </c>
      <c r="FZ39" s="140">
        <f>FX39*C39</f>
        <v>0</v>
      </c>
      <c r="GA39" s="139">
        <f t="shared" si="23"/>
        <v>1</v>
      </c>
      <c r="GB39" s="25"/>
      <c r="GC39" s="92">
        <f>GB39*B39</f>
        <v>0</v>
      </c>
      <c r="GD39" s="140">
        <f>GB39*C39</f>
        <v>0</v>
      </c>
      <c r="GE39" s="25"/>
      <c r="GF39" s="92">
        <f>GE39*B39</f>
        <v>0</v>
      </c>
      <c r="GG39" s="140">
        <f>GE39*C39</f>
        <v>0</v>
      </c>
      <c r="GH39" s="25"/>
      <c r="GI39" s="92">
        <f>GH39*B39</f>
        <v>0</v>
      </c>
      <c r="GJ39" s="140">
        <f>GH39*C39</f>
        <v>0</v>
      </c>
      <c r="GK39" s="139">
        <f t="shared" si="24"/>
        <v>0</v>
      </c>
      <c r="GL39" s="25">
        <f>1</f>
        <v>1</v>
      </c>
      <c r="GM39" s="92">
        <f>GL39*B39</f>
        <v>145000</v>
      </c>
      <c r="GN39" s="140">
        <f>GL39*C39</f>
        <v>225000</v>
      </c>
      <c r="GO39" s="25"/>
      <c r="GP39" s="92">
        <f>GO39*B39</f>
        <v>0</v>
      </c>
      <c r="GQ39" s="140">
        <f>GO39*C39</f>
        <v>0</v>
      </c>
      <c r="GR39" s="25"/>
      <c r="GS39" s="92">
        <f>GR39*B39</f>
        <v>0</v>
      </c>
      <c r="GT39" s="140">
        <f>GR39*C39</f>
        <v>0</v>
      </c>
      <c r="GU39" s="139">
        <f t="shared" si="25"/>
        <v>1</v>
      </c>
      <c r="GV39" s="25"/>
      <c r="GW39" s="92">
        <f>GV39*B39</f>
        <v>0</v>
      </c>
      <c r="GX39" s="140">
        <f>GV39*C39</f>
        <v>0</v>
      </c>
      <c r="GY39" s="25"/>
      <c r="GZ39" s="92">
        <f>GY39*B39</f>
        <v>0</v>
      </c>
      <c r="HA39" s="140">
        <f>GY39*C39</f>
        <v>0</v>
      </c>
      <c r="HB39" s="25"/>
      <c r="HC39" s="92">
        <f>HB39*B39</f>
        <v>0</v>
      </c>
      <c r="HD39" s="140">
        <f>HB39*C39</f>
        <v>0</v>
      </c>
      <c r="HE39" s="139">
        <f t="shared" si="26"/>
        <v>0</v>
      </c>
      <c r="HF39" s="25"/>
      <c r="HG39" s="92">
        <f>HF39*B39</f>
        <v>0</v>
      </c>
      <c r="HH39" s="140">
        <f>HF39*C39</f>
        <v>0</v>
      </c>
      <c r="HI39" s="25">
        <v>1</v>
      </c>
      <c r="HJ39" s="92">
        <f>HI39*B39</f>
        <v>145000</v>
      </c>
      <c r="HK39" s="140">
        <f>HI39*C39</f>
        <v>225000</v>
      </c>
      <c r="HL39" s="25"/>
      <c r="HM39" s="92">
        <f>HL39*B39</f>
        <v>0</v>
      </c>
      <c r="HN39" s="140">
        <f>HL39*C39</f>
        <v>0</v>
      </c>
      <c r="HO39" s="139">
        <f t="shared" si="27"/>
        <v>1</v>
      </c>
      <c r="HP39" s="25"/>
      <c r="HQ39" s="92">
        <f>HP39*B39</f>
        <v>0</v>
      </c>
      <c r="HR39" s="140">
        <f>HP39*C39</f>
        <v>0</v>
      </c>
      <c r="HS39" s="25"/>
      <c r="HT39" s="92">
        <f>HS39*B39</f>
        <v>0</v>
      </c>
      <c r="HU39" s="140">
        <f>HS39*C39</f>
        <v>0</v>
      </c>
      <c r="HV39" s="25"/>
      <c r="HW39" s="92">
        <f>HV39*B39</f>
        <v>0</v>
      </c>
      <c r="HX39" s="140">
        <f>HV39*C39</f>
        <v>0</v>
      </c>
      <c r="HY39" s="139">
        <f t="shared" si="28"/>
        <v>0</v>
      </c>
      <c r="HZ39" s="25"/>
      <c r="IA39" s="92">
        <f>HZ39*B39</f>
        <v>0</v>
      </c>
      <c r="IB39" s="140">
        <f>HZ39*C39</f>
        <v>0</v>
      </c>
      <c r="IC39" s="25"/>
      <c r="ID39" s="92">
        <f>IC39*B39</f>
        <v>0</v>
      </c>
      <c r="IE39" s="140">
        <f>IC39*C39</f>
        <v>0</v>
      </c>
      <c r="IF39" s="25"/>
      <c r="IG39" s="92">
        <f>IF39*B39</f>
        <v>0</v>
      </c>
      <c r="IH39" s="140">
        <f>IF39*C39</f>
        <v>0</v>
      </c>
      <c r="II39" s="139">
        <f t="shared" si="29"/>
        <v>0</v>
      </c>
      <c r="IJ39" s="25">
        <f>2</f>
        <v>2</v>
      </c>
      <c r="IK39" s="92">
        <f>IJ39*B39</f>
        <v>290000</v>
      </c>
      <c r="IL39" s="140">
        <f>IJ39*C39</f>
        <v>450000</v>
      </c>
      <c r="IM39" s="25"/>
      <c r="IN39" s="92">
        <f>IM39*B39</f>
        <v>0</v>
      </c>
      <c r="IO39" s="140">
        <f>IM39*C39</f>
        <v>0</v>
      </c>
      <c r="IP39" s="25"/>
      <c r="IQ39" s="92">
        <f>IP39*B39</f>
        <v>0</v>
      </c>
      <c r="IR39" s="140">
        <f>IP39*C39</f>
        <v>0</v>
      </c>
      <c r="IS39" s="139">
        <f t="shared" si="30"/>
        <v>2</v>
      </c>
      <c r="IT39" s="25"/>
      <c r="IU39" s="92">
        <f>IT39*B39</f>
        <v>0</v>
      </c>
      <c r="IV39" s="140">
        <f>IT39*C39</f>
        <v>0</v>
      </c>
      <c r="IW39" s="25">
        <f>1</f>
        <v>1</v>
      </c>
      <c r="IX39" s="92">
        <f>IW39*B39</f>
        <v>145000</v>
      </c>
      <c r="IY39" s="140">
        <f>IW39*C39</f>
        <v>225000</v>
      </c>
      <c r="IZ39" s="25"/>
      <c r="JA39" s="92">
        <f>IZ39*B39</f>
        <v>0</v>
      </c>
      <c r="JB39" s="140">
        <f>IZ39*C39</f>
        <v>0</v>
      </c>
      <c r="JC39" s="139">
        <f>IT39+IW39+IZ39</f>
        <v>1</v>
      </c>
      <c r="JD39" s="25"/>
      <c r="JE39" s="92">
        <f>JD39*B39</f>
        <v>0</v>
      </c>
      <c r="JF39" s="140">
        <f>JD39*C39</f>
        <v>0</v>
      </c>
      <c r="JG39" s="25"/>
      <c r="JH39" s="92">
        <f>JG39*B39</f>
        <v>0</v>
      </c>
      <c r="JI39" s="140">
        <f>JG39*C39</f>
        <v>0</v>
      </c>
      <c r="JJ39" s="25"/>
      <c r="JK39" s="92">
        <f>JJ39*B39</f>
        <v>0</v>
      </c>
      <c r="JL39" s="140">
        <f>JJ39*C39</f>
        <v>0</v>
      </c>
      <c r="JM39" s="139">
        <f>JD39+JG39+JJ39</f>
        <v>0</v>
      </c>
      <c r="JN39" s="25"/>
      <c r="JO39" s="92">
        <f>JN39*B39</f>
        <v>0</v>
      </c>
      <c r="JP39" s="140">
        <f t="shared" si="196"/>
        <v>0</v>
      </c>
      <c r="JQ39" s="25"/>
      <c r="JR39" s="92">
        <f t="shared" si="197"/>
        <v>0</v>
      </c>
      <c r="JS39" s="140">
        <f t="shared" si="198"/>
        <v>0</v>
      </c>
      <c r="JT39" s="25"/>
      <c r="JU39" s="92">
        <f>JT39*EV39</f>
        <v>0</v>
      </c>
      <c r="JV39" s="140">
        <f>JT39*EW39</f>
        <v>0</v>
      </c>
      <c r="JW39" s="139">
        <f>JN39+JQ39+JT39</f>
        <v>0</v>
      </c>
      <c r="JX39" s="25">
        <v>1</v>
      </c>
      <c r="JY39" s="92">
        <f>JX39*B39</f>
        <v>145000</v>
      </c>
      <c r="JZ39" s="140">
        <f>JX39*C39</f>
        <v>225000</v>
      </c>
      <c r="KA39" s="25"/>
      <c r="KB39" s="92">
        <f>KA39*B39</f>
        <v>0</v>
      </c>
      <c r="KC39" s="140">
        <f>KA39*C39</f>
        <v>0</v>
      </c>
      <c r="KD39" s="25"/>
      <c r="KE39" s="92">
        <f>KD39*B39</f>
        <v>0</v>
      </c>
      <c r="KF39" s="140">
        <f>KD39*C39</f>
        <v>0</v>
      </c>
      <c r="KG39" s="139">
        <f>JX39+KA39+KD39</f>
        <v>1</v>
      </c>
      <c r="KH39" s="25"/>
      <c r="KI39" s="92">
        <f>KH39*B39</f>
        <v>0</v>
      </c>
      <c r="KJ39" s="140">
        <f>KH39*C39</f>
        <v>0</v>
      </c>
      <c r="KK39" s="25"/>
      <c r="KL39" s="92">
        <f>KK39*B39</f>
        <v>0</v>
      </c>
      <c r="KM39" s="140">
        <f>KK39*C39</f>
        <v>0</v>
      </c>
      <c r="KN39" s="25"/>
      <c r="KO39" s="92">
        <f>KN39*B39</f>
        <v>0</v>
      </c>
      <c r="KP39" s="140">
        <f>KN39*C39</f>
        <v>0</v>
      </c>
      <c r="KQ39" s="139">
        <f>KH39+KK39+KN39</f>
        <v>0</v>
      </c>
      <c r="KR39" s="25"/>
      <c r="KS39" s="92">
        <f>KR39*B39</f>
        <v>0</v>
      </c>
      <c r="KT39" s="140">
        <f>KR39*C39</f>
        <v>0</v>
      </c>
      <c r="KU39" s="25"/>
      <c r="KV39" s="92">
        <f>KU39*B39</f>
        <v>0</v>
      </c>
      <c r="KW39" s="140">
        <f>KU39*C39</f>
        <v>0</v>
      </c>
      <c r="KX39" s="25"/>
      <c r="KY39" s="92">
        <f>KX39*B39</f>
        <v>0</v>
      </c>
      <c r="KZ39" s="140">
        <f>KX39*C39</f>
        <v>0</v>
      </c>
      <c r="LA39" s="139">
        <f>KR39+KU39+KX39</f>
        <v>0</v>
      </c>
      <c r="LB39" s="25"/>
      <c r="LC39" s="92">
        <f>LB39*B39</f>
        <v>0</v>
      </c>
      <c r="LD39" s="140">
        <f>LB39*C39</f>
        <v>0</v>
      </c>
      <c r="LE39" s="25"/>
      <c r="LF39" s="92">
        <f>LE39*B39</f>
        <v>0</v>
      </c>
      <c r="LG39" s="140">
        <f>LE39*C39</f>
        <v>0</v>
      </c>
      <c r="LH39" s="25"/>
      <c r="LI39" s="92">
        <f>LH39*B39</f>
        <v>0</v>
      </c>
      <c r="LJ39" s="140">
        <f>LH39*C39</f>
        <v>0</v>
      </c>
      <c r="LK39" s="139">
        <f>LB39+LE39+LH39</f>
        <v>0</v>
      </c>
      <c r="LL39" s="25"/>
      <c r="LM39" s="92">
        <f>LL39*BL39</f>
        <v>0</v>
      </c>
      <c r="LN39" s="140">
        <f>LL39*C39</f>
        <v>0</v>
      </c>
      <c r="LO39" s="25"/>
      <c r="LP39" s="92">
        <f>LO39*B39</f>
        <v>0</v>
      </c>
      <c r="LQ39" s="140">
        <f>LO39*C39</f>
        <v>0</v>
      </c>
      <c r="LR39" s="25"/>
      <c r="LS39" s="92">
        <f>LR39*B39</f>
        <v>0</v>
      </c>
      <c r="LT39" s="140">
        <f>LR39*C39</f>
        <v>0</v>
      </c>
      <c r="LU39" s="139">
        <f>LL39+LO39+LR39</f>
        <v>0</v>
      </c>
      <c r="LW39" s="341">
        <f t="shared" si="231"/>
        <v>57</v>
      </c>
      <c r="LX39" s="293">
        <f t="shared" si="39"/>
        <v>12825000</v>
      </c>
    </row>
    <row r="40" spans="1:336" x14ac:dyDescent="0.25">
      <c r="A40" s="25" t="s">
        <v>165</v>
      </c>
      <c r="B40" s="102">
        <v>145000</v>
      </c>
      <c r="C40" s="102">
        <v>250000</v>
      </c>
      <c r="D40" s="25"/>
      <c r="E40" s="92">
        <f t="shared" si="40"/>
        <v>0</v>
      </c>
      <c r="F40" s="140">
        <f t="shared" si="41"/>
        <v>0</v>
      </c>
      <c r="G40" s="25"/>
      <c r="H40" s="92">
        <f t="shared" si="42"/>
        <v>0</v>
      </c>
      <c r="I40" s="140">
        <f t="shared" si="43"/>
        <v>0</v>
      </c>
      <c r="J40" s="25"/>
      <c r="K40" s="92">
        <f t="shared" si="44"/>
        <v>0</v>
      </c>
      <c r="L40" s="140">
        <f t="shared" si="45"/>
        <v>0</v>
      </c>
      <c r="M40" s="139">
        <f t="shared" si="0"/>
        <v>0</v>
      </c>
      <c r="N40" s="25"/>
      <c r="O40" s="92">
        <f t="shared" si="1"/>
        <v>0</v>
      </c>
      <c r="P40" s="140">
        <f t="shared" si="2"/>
        <v>0</v>
      </c>
      <c r="Q40" s="25"/>
      <c r="R40" s="92">
        <f t="shared" si="3"/>
        <v>0</v>
      </c>
      <c r="S40" s="140">
        <f t="shared" si="4"/>
        <v>0</v>
      </c>
      <c r="T40" s="25"/>
      <c r="U40" s="92">
        <f t="shared" si="5"/>
        <v>0</v>
      </c>
      <c r="V40" s="140">
        <f t="shared" si="6"/>
        <v>0</v>
      </c>
      <c r="W40" s="139">
        <f t="shared" si="7"/>
        <v>0</v>
      </c>
      <c r="X40" s="25"/>
      <c r="Y40" s="92">
        <f t="shared" si="46"/>
        <v>0</v>
      </c>
      <c r="Z40" s="140">
        <f t="shared" si="47"/>
        <v>0</v>
      </c>
      <c r="AA40" s="25"/>
      <c r="AB40" s="92">
        <f t="shared" si="48"/>
        <v>0</v>
      </c>
      <c r="AC40" s="140">
        <f t="shared" si="49"/>
        <v>0</v>
      </c>
      <c r="AD40" s="25"/>
      <c r="AE40" s="92">
        <f t="shared" si="50"/>
        <v>0</v>
      </c>
      <c r="AF40" s="140">
        <f t="shared" si="51"/>
        <v>0</v>
      </c>
      <c r="AG40" s="139">
        <f t="shared" si="8"/>
        <v>0</v>
      </c>
      <c r="AH40" s="25"/>
      <c r="AI40" s="92">
        <f t="shared" si="52"/>
        <v>0</v>
      </c>
      <c r="AJ40" s="140">
        <f t="shared" si="53"/>
        <v>0</v>
      </c>
      <c r="AK40" s="25"/>
      <c r="AL40" s="92">
        <f t="shared" si="54"/>
        <v>0</v>
      </c>
      <c r="AM40" s="140">
        <f t="shared" si="55"/>
        <v>0</v>
      </c>
      <c r="AN40" s="25"/>
      <c r="AO40" s="92">
        <f t="shared" si="56"/>
        <v>0</v>
      </c>
      <c r="AP40" s="140">
        <f t="shared" si="57"/>
        <v>0</v>
      </c>
      <c r="AQ40" s="139">
        <f t="shared" si="9"/>
        <v>0</v>
      </c>
      <c r="AR40" s="25"/>
      <c r="AS40" s="92">
        <f t="shared" si="58"/>
        <v>0</v>
      </c>
      <c r="AT40" s="140">
        <f t="shared" si="59"/>
        <v>0</v>
      </c>
      <c r="AU40" s="25"/>
      <c r="AV40" s="92">
        <f t="shared" si="60"/>
        <v>0</v>
      </c>
      <c r="AW40" s="140">
        <f t="shared" si="61"/>
        <v>0</v>
      </c>
      <c r="AX40" s="25"/>
      <c r="AY40" s="92">
        <f t="shared" si="62"/>
        <v>0</v>
      </c>
      <c r="AZ40" s="140">
        <f t="shared" si="63"/>
        <v>0</v>
      </c>
      <c r="BA40" s="139">
        <f t="shared" si="10"/>
        <v>0</v>
      </c>
      <c r="BB40" s="25"/>
      <c r="BC40" s="92">
        <f t="shared" si="64"/>
        <v>0</v>
      </c>
      <c r="BD40" s="140">
        <f t="shared" si="65"/>
        <v>0</v>
      </c>
      <c r="BE40" s="25"/>
      <c r="BF40" s="92">
        <f t="shared" si="66"/>
        <v>0</v>
      </c>
      <c r="BG40" s="140">
        <f t="shared" si="67"/>
        <v>0</v>
      </c>
      <c r="BH40" s="25"/>
      <c r="BI40" s="92">
        <f t="shared" si="68"/>
        <v>0</v>
      </c>
      <c r="BJ40" s="140">
        <f t="shared" si="69"/>
        <v>0</v>
      </c>
      <c r="BK40" s="139">
        <f t="shared" si="11"/>
        <v>0</v>
      </c>
      <c r="BL40" s="25"/>
      <c r="BM40" s="92">
        <f t="shared" si="70"/>
        <v>0</v>
      </c>
      <c r="BN40" s="140">
        <f t="shared" si="71"/>
        <v>0</v>
      </c>
      <c r="BO40" s="25"/>
      <c r="BP40" s="92">
        <f t="shared" si="72"/>
        <v>0</v>
      </c>
      <c r="BQ40" s="140">
        <f t="shared" si="73"/>
        <v>0</v>
      </c>
      <c r="BR40" s="25"/>
      <c r="BS40" s="92">
        <f t="shared" si="74"/>
        <v>0</v>
      </c>
      <c r="BT40" s="140">
        <f t="shared" si="75"/>
        <v>0</v>
      </c>
      <c r="BU40" s="139">
        <f t="shared" si="12"/>
        <v>0</v>
      </c>
      <c r="BV40" s="25"/>
      <c r="BW40" s="92">
        <f t="shared" si="76"/>
        <v>0</v>
      </c>
      <c r="BX40" s="140">
        <f t="shared" si="77"/>
        <v>0</v>
      </c>
      <c r="BY40" s="25"/>
      <c r="BZ40" s="92">
        <f t="shared" si="78"/>
        <v>0</v>
      </c>
      <c r="CA40" s="140">
        <f t="shared" si="79"/>
        <v>0</v>
      </c>
      <c r="CB40" s="25"/>
      <c r="CC40" s="92">
        <f t="shared" si="80"/>
        <v>0</v>
      </c>
      <c r="CD40" s="140">
        <f t="shared" si="81"/>
        <v>0</v>
      </c>
      <c r="CE40" s="139">
        <f t="shared" si="13"/>
        <v>0</v>
      </c>
      <c r="CF40" s="25"/>
      <c r="CG40" s="92">
        <f t="shared" si="82"/>
        <v>0</v>
      </c>
      <c r="CH40" s="140">
        <f t="shared" si="83"/>
        <v>0</v>
      </c>
      <c r="CI40" s="25"/>
      <c r="CJ40" s="92">
        <f t="shared" si="84"/>
        <v>0</v>
      </c>
      <c r="CK40" s="140">
        <f t="shared" si="85"/>
        <v>0</v>
      </c>
      <c r="CL40" s="25"/>
      <c r="CM40" s="92">
        <f t="shared" si="86"/>
        <v>0</v>
      </c>
      <c r="CN40" s="140">
        <f t="shared" si="87"/>
        <v>0</v>
      </c>
      <c r="CO40" s="139">
        <f t="shared" si="14"/>
        <v>0</v>
      </c>
      <c r="CP40" s="25"/>
      <c r="CQ40" s="92">
        <f t="shared" si="88"/>
        <v>0</v>
      </c>
      <c r="CR40" s="140">
        <f t="shared" si="89"/>
        <v>0</v>
      </c>
      <c r="CS40" s="25"/>
      <c r="CT40" s="92">
        <f t="shared" si="90"/>
        <v>0</v>
      </c>
      <c r="CU40" s="140">
        <f t="shared" si="91"/>
        <v>0</v>
      </c>
      <c r="CV40" s="25"/>
      <c r="CW40" s="92">
        <f t="shared" si="92"/>
        <v>0</v>
      </c>
      <c r="CX40" s="140">
        <f t="shared" si="93"/>
        <v>0</v>
      </c>
      <c r="CY40" s="139">
        <f t="shared" si="233"/>
        <v>0</v>
      </c>
      <c r="CZ40" s="25"/>
      <c r="DA40" s="92">
        <f t="shared" si="94"/>
        <v>0</v>
      </c>
      <c r="DB40" s="140">
        <f t="shared" si="95"/>
        <v>0</v>
      </c>
      <c r="DC40" s="25"/>
      <c r="DD40" s="92">
        <f t="shared" si="96"/>
        <v>0</v>
      </c>
      <c r="DE40" s="140">
        <f t="shared" si="97"/>
        <v>0</v>
      </c>
      <c r="DF40" s="25"/>
      <c r="DG40" s="92">
        <f t="shared" si="98"/>
        <v>0</v>
      </c>
      <c r="DH40" s="140">
        <f t="shared" si="99"/>
        <v>0</v>
      </c>
      <c r="DI40" s="139">
        <f t="shared" si="16"/>
        <v>0</v>
      </c>
      <c r="DJ40" s="25"/>
      <c r="DK40" s="92">
        <f t="shared" si="100"/>
        <v>0</v>
      </c>
      <c r="DL40" s="140">
        <f t="shared" si="232"/>
        <v>0</v>
      </c>
      <c r="DM40" s="25"/>
      <c r="DN40" s="92">
        <f t="shared" si="101"/>
        <v>0</v>
      </c>
      <c r="DO40" s="140">
        <f t="shared" si="102"/>
        <v>0</v>
      </c>
      <c r="DP40" s="25"/>
      <c r="DQ40" s="92">
        <f t="shared" si="103"/>
        <v>0</v>
      </c>
      <c r="DR40" s="140">
        <f t="shared" si="104"/>
        <v>0</v>
      </c>
      <c r="DS40" s="139">
        <f t="shared" si="17"/>
        <v>0</v>
      </c>
      <c r="DT40" s="25"/>
      <c r="DU40" s="92">
        <f t="shared" si="105"/>
        <v>0</v>
      </c>
      <c r="DV40" s="140">
        <f t="shared" si="106"/>
        <v>0</v>
      </c>
      <c r="DW40" s="25"/>
      <c r="DX40" s="92">
        <f t="shared" si="107"/>
        <v>0</v>
      </c>
      <c r="DY40" s="140">
        <f t="shared" si="108"/>
        <v>0</v>
      </c>
      <c r="DZ40" s="25"/>
      <c r="EA40" s="92">
        <f t="shared" si="109"/>
        <v>0</v>
      </c>
      <c r="EB40" s="140">
        <f t="shared" si="110"/>
        <v>0</v>
      </c>
      <c r="EC40" s="139">
        <f t="shared" si="18"/>
        <v>0</v>
      </c>
      <c r="ED40" s="25"/>
      <c r="EE40" s="92">
        <f t="shared" si="111"/>
        <v>0</v>
      </c>
      <c r="EF40" s="140">
        <f t="shared" si="112"/>
        <v>0</v>
      </c>
      <c r="EG40" s="25"/>
      <c r="EH40" s="92">
        <f t="shared" si="113"/>
        <v>0</v>
      </c>
      <c r="EI40" s="140">
        <f t="shared" si="114"/>
        <v>0</v>
      </c>
      <c r="EJ40" s="25"/>
      <c r="EK40" s="92">
        <f t="shared" si="115"/>
        <v>0</v>
      </c>
      <c r="EL40" s="140">
        <f t="shared" si="116"/>
        <v>0</v>
      </c>
      <c r="EM40" s="139">
        <f t="shared" si="19"/>
        <v>0</v>
      </c>
      <c r="EN40" s="25"/>
      <c r="EO40" s="92">
        <f t="shared" si="117"/>
        <v>0</v>
      </c>
      <c r="EP40" s="140">
        <f t="shared" si="118"/>
        <v>0</v>
      </c>
      <c r="EQ40" s="25"/>
      <c r="ER40" s="92">
        <f t="shared" si="119"/>
        <v>0</v>
      </c>
      <c r="ES40" s="140">
        <f t="shared" si="120"/>
        <v>0</v>
      </c>
      <c r="ET40" s="25"/>
      <c r="EU40" s="92">
        <f t="shared" si="121"/>
        <v>0</v>
      </c>
      <c r="EV40" s="140">
        <f t="shared" si="122"/>
        <v>0</v>
      </c>
      <c r="EW40" s="139">
        <f t="shared" si="20"/>
        <v>0</v>
      </c>
      <c r="EX40" s="25"/>
      <c r="EY40" s="92">
        <f t="shared" si="123"/>
        <v>0</v>
      </c>
      <c r="EZ40" s="140">
        <f t="shared" si="124"/>
        <v>0</v>
      </c>
      <c r="FA40" s="25"/>
      <c r="FB40" s="92">
        <f t="shared" si="125"/>
        <v>0</v>
      </c>
      <c r="FC40" s="140">
        <f t="shared" si="126"/>
        <v>0</v>
      </c>
      <c r="FD40" s="25"/>
      <c r="FE40" s="92">
        <f t="shared" si="127"/>
        <v>0</v>
      </c>
      <c r="FF40" s="140">
        <f t="shared" si="128"/>
        <v>0</v>
      </c>
      <c r="FG40" s="139">
        <f t="shared" si="21"/>
        <v>0</v>
      </c>
      <c r="FH40" s="25"/>
      <c r="FI40" s="92">
        <f t="shared" si="129"/>
        <v>0</v>
      </c>
      <c r="FJ40" s="140">
        <f t="shared" si="130"/>
        <v>0</v>
      </c>
      <c r="FK40" s="25"/>
      <c r="FL40" s="92">
        <f t="shared" si="131"/>
        <v>0</v>
      </c>
      <c r="FM40" s="140">
        <f t="shared" si="132"/>
        <v>0</v>
      </c>
      <c r="FN40" s="25"/>
      <c r="FO40" s="92">
        <f t="shared" si="133"/>
        <v>0</v>
      </c>
      <c r="FP40" s="140">
        <f t="shared" si="134"/>
        <v>0</v>
      </c>
      <c r="FQ40" s="139">
        <f t="shared" si="22"/>
        <v>0</v>
      </c>
      <c r="FR40" s="25"/>
      <c r="FS40" s="92">
        <f t="shared" si="135"/>
        <v>0</v>
      </c>
      <c r="FT40" s="140">
        <f t="shared" si="136"/>
        <v>0</v>
      </c>
      <c r="FU40" s="25"/>
      <c r="FV40" s="92">
        <f t="shared" si="137"/>
        <v>0</v>
      </c>
      <c r="FW40" s="140">
        <f t="shared" si="138"/>
        <v>0</v>
      </c>
      <c r="FX40" s="25"/>
      <c r="FY40" s="92">
        <f t="shared" si="139"/>
        <v>0</v>
      </c>
      <c r="FZ40" s="140">
        <f t="shared" si="140"/>
        <v>0</v>
      </c>
      <c r="GA40" s="139">
        <f t="shared" si="23"/>
        <v>0</v>
      </c>
      <c r="GB40" s="25"/>
      <c r="GC40" s="92">
        <f t="shared" si="141"/>
        <v>0</v>
      </c>
      <c r="GD40" s="140">
        <f t="shared" si="142"/>
        <v>0</v>
      </c>
      <c r="GE40" s="25"/>
      <c r="GF40" s="92">
        <f t="shared" si="143"/>
        <v>0</v>
      </c>
      <c r="GG40" s="140">
        <f t="shared" si="144"/>
        <v>0</v>
      </c>
      <c r="GH40" s="25"/>
      <c r="GI40" s="92">
        <f t="shared" si="145"/>
        <v>0</v>
      </c>
      <c r="GJ40" s="140">
        <f t="shared" si="146"/>
        <v>0</v>
      </c>
      <c r="GK40" s="139">
        <f t="shared" si="24"/>
        <v>0</v>
      </c>
      <c r="GL40" s="25"/>
      <c r="GM40" s="92">
        <f t="shared" si="147"/>
        <v>0</v>
      </c>
      <c r="GN40" s="140">
        <f t="shared" si="148"/>
        <v>0</v>
      </c>
      <c r="GO40" s="25"/>
      <c r="GP40" s="92">
        <f t="shared" si="149"/>
        <v>0</v>
      </c>
      <c r="GQ40" s="140">
        <f t="shared" si="150"/>
        <v>0</v>
      </c>
      <c r="GR40" s="25"/>
      <c r="GS40" s="92">
        <f t="shared" si="151"/>
        <v>0</v>
      </c>
      <c r="GT40" s="140">
        <f t="shared" si="152"/>
        <v>0</v>
      </c>
      <c r="GU40" s="139">
        <f t="shared" si="25"/>
        <v>0</v>
      </c>
      <c r="GV40" s="25"/>
      <c r="GW40" s="92">
        <f t="shared" si="153"/>
        <v>0</v>
      </c>
      <c r="GX40" s="140">
        <f t="shared" si="154"/>
        <v>0</v>
      </c>
      <c r="GY40" s="25"/>
      <c r="GZ40" s="92">
        <f t="shared" si="155"/>
        <v>0</v>
      </c>
      <c r="HA40" s="140">
        <f t="shared" si="156"/>
        <v>0</v>
      </c>
      <c r="HB40" s="25"/>
      <c r="HC40" s="92">
        <f t="shared" si="157"/>
        <v>0</v>
      </c>
      <c r="HD40" s="140">
        <f t="shared" si="158"/>
        <v>0</v>
      </c>
      <c r="HE40" s="139">
        <f t="shared" si="26"/>
        <v>0</v>
      </c>
      <c r="HF40" s="25"/>
      <c r="HG40" s="92">
        <f t="shared" si="159"/>
        <v>0</v>
      </c>
      <c r="HH40" s="140">
        <f t="shared" si="160"/>
        <v>0</v>
      </c>
      <c r="HI40" s="25"/>
      <c r="HJ40" s="92">
        <f t="shared" si="161"/>
        <v>0</v>
      </c>
      <c r="HK40" s="140">
        <f t="shared" si="162"/>
        <v>0</v>
      </c>
      <c r="HL40" s="25"/>
      <c r="HM40" s="92">
        <f t="shared" si="163"/>
        <v>0</v>
      </c>
      <c r="HN40" s="140">
        <f t="shared" si="164"/>
        <v>0</v>
      </c>
      <c r="HO40" s="139">
        <f t="shared" si="27"/>
        <v>0</v>
      </c>
      <c r="HP40" s="25"/>
      <c r="HQ40" s="92">
        <f t="shared" si="165"/>
        <v>0</v>
      </c>
      <c r="HR40" s="140">
        <f t="shared" si="166"/>
        <v>0</v>
      </c>
      <c r="HS40" s="25"/>
      <c r="HT40" s="92">
        <f t="shared" si="167"/>
        <v>0</v>
      </c>
      <c r="HU40" s="140">
        <f t="shared" si="168"/>
        <v>0</v>
      </c>
      <c r="HV40" s="25"/>
      <c r="HW40" s="92">
        <f t="shared" si="169"/>
        <v>0</v>
      </c>
      <c r="HX40" s="140">
        <f t="shared" si="170"/>
        <v>0</v>
      </c>
      <c r="HY40" s="139">
        <f t="shared" si="28"/>
        <v>0</v>
      </c>
      <c r="HZ40" s="25"/>
      <c r="IA40" s="92">
        <f t="shared" si="171"/>
        <v>0</v>
      </c>
      <c r="IB40" s="140">
        <f t="shared" si="172"/>
        <v>0</v>
      </c>
      <c r="IC40" s="25"/>
      <c r="ID40" s="92">
        <f t="shared" si="173"/>
        <v>0</v>
      </c>
      <c r="IE40" s="140">
        <f t="shared" si="174"/>
        <v>0</v>
      </c>
      <c r="IF40" s="25"/>
      <c r="IG40" s="92">
        <f t="shared" si="175"/>
        <v>0</v>
      </c>
      <c r="IH40" s="140">
        <f t="shared" si="176"/>
        <v>0</v>
      </c>
      <c r="II40" s="139">
        <f t="shared" si="29"/>
        <v>0</v>
      </c>
      <c r="IJ40" s="25"/>
      <c r="IK40" s="92">
        <f t="shared" si="177"/>
        <v>0</v>
      </c>
      <c r="IL40" s="140">
        <f t="shared" si="178"/>
        <v>0</v>
      </c>
      <c r="IM40" s="25"/>
      <c r="IN40" s="92">
        <f t="shared" si="179"/>
        <v>0</v>
      </c>
      <c r="IO40" s="140">
        <f t="shared" si="180"/>
        <v>0</v>
      </c>
      <c r="IP40" s="25"/>
      <c r="IQ40" s="92">
        <f t="shared" si="181"/>
        <v>0</v>
      </c>
      <c r="IR40" s="140">
        <f t="shared" si="182"/>
        <v>0</v>
      </c>
      <c r="IS40" s="139">
        <f t="shared" si="30"/>
        <v>0</v>
      </c>
      <c r="IT40" s="25"/>
      <c r="IU40" s="92">
        <f t="shared" si="183"/>
        <v>0</v>
      </c>
      <c r="IV40" s="140">
        <f t="shared" si="184"/>
        <v>0</v>
      </c>
      <c r="IW40" s="25"/>
      <c r="IX40" s="92">
        <f t="shared" si="185"/>
        <v>0</v>
      </c>
      <c r="IY40" s="140">
        <f t="shared" si="186"/>
        <v>0</v>
      </c>
      <c r="IZ40" s="25"/>
      <c r="JA40" s="92">
        <f t="shared" si="187"/>
        <v>0</v>
      </c>
      <c r="JB40" s="140">
        <f t="shared" si="188"/>
        <v>0</v>
      </c>
      <c r="JC40" s="139">
        <f t="shared" ref="JC40:JC101" si="234">IT40+IW40+IZ40</f>
        <v>0</v>
      </c>
      <c r="JD40" s="25"/>
      <c r="JE40" s="92">
        <f t="shared" si="189"/>
        <v>0</v>
      </c>
      <c r="JF40" s="140">
        <f t="shared" si="190"/>
        <v>0</v>
      </c>
      <c r="JG40" s="25"/>
      <c r="JH40" s="92">
        <f t="shared" si="191"/>
        <v>0</v>
      </c>
      <c r="JI40" s="140">
        <f t="shared" si="192"/>
        <v>0</v>
      </c>
      <c r="JJ40" s="25"/>
      <c r="JK40" s="92">
        <f t="shared" si="193"/>
        <v>0</v>
      </c>
      <c r="JL40" s="140">
        <f t="shared" si="194"/>
        <v>0</v>
      </c>
      <c r="JM40" s="139">
        <f t="shared" ref="JM40:JM101" si="235">JD40+JG40+JJ40</f>
        <v>0</v>
      </c>
      <c r="JN40" s="25"/>
      <c r="JO40" s="92">
        <f t="shared" si="195"/>
        <v>0</v>
      </c>
      <c r="JP40" s="140">
        <f t="shared" si="196"/>
        <v>0</v>
      </c>
      <c r="JQ40" s="25"/>
      <c r="JR40" s="92">
        <f t="shared" si="197"/>
        <v>0</v>
      </c>
      <c r="JS40" s="140">
        <f t="shared" si="198"/>
        <v>0</v>
      </c>
      <c r="JT40" s="25"/>
      <c r="JU40" s="92">
        <f t="shared" si="199"/>
        <v>0</v>
      </c>
      <c r="JV40" s="140">
        <f t="shared" si="200"/>
        <v>0</v>
      </c>
      <c r="JW40" s="139">
        <f t="shared" ref="JW40:JW101" si="236">JN40+JQ40+JT40</f>
        <v>0</v>
      </c>
      <c r="JX40" s="25"/>
      <c r="JY40" s="92">
        <f t="shared" si="201"/>
        <v>0</v>
      </c>
      <c r="JZ40" s="140">
        <f t="shared" si="202"/>
        <v>0</v>
      </c>
      <c r="KA40" s="25"/>
      <c r="KB40" s="92">
        <f t="shared" si="203"/>
        <v>0</v>
      </c>
      <c r="KC40" s="140">
        <f t="shared" si="204"/>
        <v>0</v>
      </c>
      <c r="KD40" s="25"/>
      <c r="KE40" s="92">
        <f t="shared" si="205"/>
        <v>0</v>
      </c>
      <c r="KF40" s="140">
        <f t="shared" si="206"/>
        <v>0</v>
      </c>
      <c r="KG40" s="139">
        <f t="shared" ref="KG40:KG101" si="237">JX40+KA40+KD40</f>
        <v>0</v>
      </c>
      <c r="KH40" s="25"/>
      <c r="KI40" s="92">
        <f t="shared" si="207"/>
        <v>0</v>
      </c>
      <c r="KJ40" s="140">
        <f t="shared" si="208"/>
        <v>0</v>
      </c>
      <c r="KK40" s="25"/>
      <c r="KL40" s="92">
        <f t="shared" si="209"/>
        <v>0</v>
      </c>
      <c r="KM40" s="140">
        <f t="shared" si="210"/>
        <v>0</v>
      </c>
      <c r="KN40" s="25"/>
      <c r="KO40" s="92">
        <f t="shared" si="211"/>
        <v>0</v>
      </c>
      <c r="KP40" s="140">
        <f t="shared" si="212"/>
        <v>0</v>
      </c>
      <c r="KQ40" s="139">
        <f t="shared" ref="KQ40:KQ101" si="238">KH40+KK40+KN40</f>
        <v>0</v>
      </c>
      <c r="KR40" s="25"/>
      <c r="KS40" s="92">
        <f t="shared" si="213"/>
        <v>0</v>
      </c>
      <c r="KT40" s="140">
        <f t="shared" si="214"/>
        <v>0</v>
      </c>
      <c r="KU40" s="25"/>
      <c r="KV40" s="92">
        <f t="shared" si="215"/>
        <v>0</v>
      </c>
      <c r="KW40" s="140">
        <f t="shared" si="216"/>
        <v>0</v>
      </c>
      <c r="KX40" s="25"/>
      <c r="KY40" s="92">
        <f t="shared" si="217"/>
        <v>0</v>
      </c>
      <c r="KZ40" s="140">
        <f t="shared" si="218"/>
        <v>0</v>
      </c>
      <c r="LA40" s="139">
        <f t="shared" ref="LA40:LA101" si="239">KR40+KU40+KX40</f>
        <v>0</v>
      </c>
      <c r="LB40" s="25"/>
      <c r="LC40" s="92">
        <f t="shared" si="219"/>
        <v>0</v>
      </c>
      <c r="LD40" s="140">
        <f t="shared" si="220"/>
        <v>0</v>
      </c>
      <c r="LE40" s="25"/>
      <c r="LF40" s="92">
        <f t="shared" si="221"/>
        <v>0</v>
      </c>
      <c r="LG40" s="140">
        <f t="shared" si="222"/>
        <v>0</v>
      </c>
      <c r="LH40" s="25"/>
      <c r="LI40" s="92">
        <f t="shared" si="223"/>
        <v>0</v>
      </c>
      <c r="LJ40" s="140">
        <f t="shared" si="224"/>
        <v>0</v>
      </c>
      <c r="LK40" s="139">
        <f t="shared" ref="LK40:LK101" si="240">LB40+LE40+LH40</f>
        <v>0</v>
      </c>
      <c r="LL40" s="25"/>
      <c r="LM40" s="92">
        <f t="shared" si="225"/>
        <v>0</v>
      </c>
      <c r="LN40" s="140">
        <f t="shared" si="226"/>
        <v>0</v>
      </c>
      <c r="LO40" s="25"/>
      <c r="LP40" s="92">
        <f t="shared" si="227"/>
        <v>0</v>
      </c>
      <c r="LQ40" s="140">
        <f t="shared" si="228"/>
        <v>0</v>
      </c>
      <c r="LR40" s="25"/>
      <c r="LS40" s="92">
        <f t="shared" si="229"/>
        <v>0</v>
      </c>
      <c r="LT40" s="140">
        <f t="shared" si="230"/>
        <v>0</v>
      </c>
      <c r="LU40" s="139">
        <f t="shared" ref="LU40:LU101" si="241">LL40+LO40+LR40</f>
        <v>0</v>
      </c>
      <c r="LW40" s="341">
        <f t="shared" si="231"/>
        <v>0</v>
      </c>
      <c r="LX40" s="293">
        <f t="shared" si="39"/>
        <v>0</v>
      </c>
    </row>
    <row r="41" spans="1:336" x14ac:dyDescent="0.25">
      <c r="A41" s="25" t="s">
        <v>145</v>
      </c>
      <c r="B41" s="102">
        <v>145000</v>
      </c>
      <c r="C41" s="102">
        <v>250000</v>
      </c>
      <c r="D41" s="25"/>
      <c r="E41" s="92">
        <f t="shared" si="40"/>
        <v>0</v>
      </c>
      <c r="F41" s="140">
        <f t="shared" si="41"/>
        <v>0</v>
      </c>
      <c r="G41" s="25"/>
      <c r="H41" s="92">
        <f t="shared" si="42"/>
        <v>0</v>
      </c>
      <c r="I41" s="140">
        <f t="shared" si="43"/>
        <v>0</v>
      </c>
      <c r="J41" s="25"/>
      <c r="K41" s="92">
        <f t="shared" si="44"/>
        <v>0</v>
      </c>
      <c r="L41" s="140">
        <f t="shared" si="45"/>
        <v>0</v>
      </c>
      <c r="M41" s="139">
        <f t="shared" si="0"/>
        <v>0</v>
      </c>
      <c r="N41" s="25"/>
      <c r="O41" s="92">
        <f t="shared" si="1"/>
        <v>0</v>
      </c>
      <c r="P41" s="140">
        <f t="shared" si="2"/>
        <v>0</v>
      </c>
      <c r="Q41" s="25">
        <v>50</v>
      </c>
      <c r="R41" s="92">
        <f t="shared" si="3"/>
        <v>7250000</v>
      </c>
      <c r="S41" s="140">
        <f t="shared" si="4"/>
        <v>12500000</v>
      </c>
      <c r="T41" s="25"/>
      <c r="U41" s="92">
        <f t="shared" si="5"/>
        <v>0</v>
      </c>
      <c r="V41" s="140">
        <f t="shared" si="6"/>
        <v>0</v>
      </c>
      <c r="W41" s="139">
        <f t="shared" si="7"/>
        <v>50</v>
      </c>
      <c r="X41" s="25"/>
      <c r="Y41" s="92">
        <f t="shared" si="46"/>
        <v>0</v>
      </c>
      <c r="Z41" s="140">
        <f t="shared" si="47"/>
        <v>0</v>
      </c>
      <c r="AA41" s="25"/>
      <c r="AB41" s="92">
        <f t="shared" si="48"/>
        <v>0</v>
      </c>
      <c r="AC41" s="140">
        <f t="shared" si="49"/>
        <v>0</v>
      </c>
      <c r="AD41" s="25"/>
      <c r="AE41" s="92">
        <f t="shared" si="50"/>
        <v>0</v>
      </c>
      <c r="AF41" s="140">
        <f t="shared" si="51"/>
        <v>0</v>
      </c>
      <c r="AG41" s="139">
        <f t="shared" si="8"/>
        <v>0</v>
      </c>
      <c r="AH41" s="25"/>
      <c r="AI41" s="92">
        <f t="shared" si="52"/>
        <v>0</v>
      </c>
      <c r="AJ41" s="140">
        <f t="shared" si="53"/>
        <v>0</v>
      </c>
      <c r="AK41" s="25"/>
      <c r="AL41" s="92">
        <f>AK41*B41</f>
        <v>0</v>
      </c>
      <c r="AM41" s="140">
        <f t="shared" si="55"/>
        <v>0</v>
      </c>
      <c r="AN41" s="25"/>
      <c r="AO41" s="92">
        <f t="shared" si="56"/>
        <v>0</v>
      </c>
      <c r="AP41" s="140">
        <f t="shared" si="57"/>
        <v>0</v>
      </c>
      <c r="AQ41" s="139">
        <f t="shared" si="9"/>
        <v>0</v>
      </c>
      <c r="AR41" s="25"/>
      <c r="AS41" s="92">
        <f t="shared" si="58"/>
        <v>0</v>
      </c>
      <c r="AT41" s="140">
        <f t="shared" si="59"/>
        <v>0</v>
      </c>
      <c r="AU41" s="25"/>
      <c r="AV41" s="92">
        <f t="shared" si="60"/>
        <v>0</v>
      </c>
      <c r="AW41" s="140">
        <f t="shared" si="61"/>
        <v>0</v>
      </c>
      <c r="AX41" s="25"/>
      <c r="AY41" s="92">
        <f t="shared" si="62"/>
        <v>0</v>
      </c>
      <c r="AZ41" s="140">
        <f t="shared" si="63"/>
        <v>0</v>
      </c>
      <c r="BA41" s="139">
        <f t="shared" si="10"/>
        <v>0</v>
      </c>
      <c r="BB41" s="25"/>
      <c r="BC41" s="92">
        <f>BB41*B41</f>
        <v>0</v>
      </c>
      <c r="BD41" s="140">
        <f t="shared" si="65"/>
        <v>0</v>
      </c>
      <c r="BE41" s="25"/>
      <c r="BF41" s="92">
        <f t="shared" si="66"/>
        <v>0</v>
      </c>
      <c r="BG41" s="140">
        <f t="shared" si="67"/>
        <v>0</v>
      </c>
      <c r="BH41" s="25"/>
      <c r="BI41" s="92">
        <f t="shared" si="68"/>
        <v>0</v>
      </c>
      <c r="BJ41" s="140">
        <f t="shared" si="69"/>
        <v>0</v>
      </c>
      <c r="BK41" s="139">
        <f t="shared" si="11"/>
        <v>0</v>
      </c>
      <c r="BL41" s="25"/>
      <c r="BM41" s="92">
        <f t="shared" si="70"/>
        <v>0</v>
      </c>
      <c r="BN41" s="140">
        <f t="shared" si="71"/>
        <v>0</v>
      </c>
      <c r="BO41" s="25"/>
      <c r="BP41" s="92">
        <f t="shared" si="72"/>
        <v>0</v>
      </c>
      <c r="BQ41" s="140">
        <f t="shared" si="73"/>
        <v>0</v>
      </c>
      <c r="BR41" s="25"/>
      <c r="BS41" s="92">
        <f t="shared" si="74"/>
        <v>0</v>
      </c>
      <c r="BT41" s="140">
        <f t="shared" si="75"/>
        <v>0</v>
      </c>
      <c r="BU41" s="139">
        <f t="shared" si="12"/>
        <v>0</v>
      </c>
      <c r="BV41" s="25"/>
      <c r="BW41" s="92">
        <f t="shared" si="76"/>
        <v>0</v>
      </c>
      <c r="BX41" s="140">
        <f t="shared" si="77"/>
        <v>0</v>
      </c>
      <c r="BY41" s="25"/>
      <c r="BZ41" s="92">
        <f t="shared" si="78"/>
        <v>0</v>
      </c>
      <c r="CA41" s="140">
        <f t="shared" si="79"/>
        <v>0</v>
      </c>
      <c r="CB41" s="25"/>
      <c r="CC41" s="92">
        <f t="shared" si="80"/>
        <v>0</v>
      </c>
      <c r="CD41" s="140">
        <f t="shared" si="81"/>
        <v>0</v>
      </c>
      <c r="CE41" s="139">
        <f t="shared" si="13"/>
        <v>0</v>
      </c>
      <c r="CF41" s="25"/>
      <c r="CG41" s="92">
        <f t="shared" si="82"/>
        <v>0</v>
      </c>
      <c r="CH41" s="140">
        <f t="shared" si="83"/>
        <v>0</v>
      </c>
      <c r="CI41" s="25"/>
      <c r="CJ41" s="92">
        <f t="shared" si="84"/>
        <v>0</v>
      </c>
      <c r="CK41" s="140">
        <f t="shared" si="85"/>
        <v>0</v>
      </c>
      <c r="CL41" s="25"/>
      <c r="CM41" s="92">
        <f t="shared" si="86"/>
        <v>0</v>
      </c>
      <c r="CN41" s="140">
        <f t="shared" si="87"/>
        <v>0</v>
      </c>
      <c r="CO41" s="139">
        <f t="shared" si="14"/>
        <v>0</v>
      </c>
      <c r="CP41" s="25"/>
      <c r="CQ41" s="92">
        <f t="shared" si="88"/>
        <v>0</v>
      </c>
      <c r="CR41" s="140">
        <f t="shared" si="89"/>
        <v>0</v>
      </c>
      <c r="CS41" s="25"/>
      <c r="CT41" s="92">
        <f t="shared" si="90"/>
        <v>0</v>
      </c>
      <c r="CU41" s="140">
        <f t="shared" si="91"/>
        <v>0</v>
      </c>
      <c r="CV41" s="25"/>
      <c r="CW41" s="92">
        <f t="shared" si="92"/>
        <v>0</v>
      </c>
      <c r="CX41" s="140">
        <f t="shared" si="93"/>
        <v>0</v>
      </c>
      <c r="CY41" s="139">
        <f t="shared" si="233"/>
        <v>0</v>
      </c>
      <c r="CZ41" s="25"/>
      <c r="DA41" s="92">
        <f t="shared" si="94"/>
        <v>0</v>
      </c>
      <c r="DB41" s="140">
        <f t="shared" si="95"/>
        <v>0</v>
      </c>
      <c r="DC41" s="25"/>
      <c r="DD41" s="92">
        <f t="shared" si="96"/>
        <v>0</v>
      </c>
      <c r="DE41" s="140">
        <f t="shared" si="97"/>
        <v>0</v>
      </c>
      <c r="DF41" s="25"/>
      <c r="DG41" s="92">
        <f t="shared" si="98"/>
        <v>0</v>
      </c>
      <c r="DH41" s="140">
        <f t="shared" si="99"/>
        <v>0</v>
      </c>
      <c r="DI41" s="139">
        <f t="shared" si="16"/>
        <v>0</v>
      </c>
      <c r="DJ41" s="25"/>
      <c r="DK41" s="92">
        <f t="shared" si="100"/>
        <v>0</v>
      </c>
      <c r="DL41" s="140">
        <f t="shared" si="232"/>
        <v>0</v>
      </c>
      <c r="DM41" s="25"/>
      <c r="DN41" s="92">
        <f t="shared" si="101"/>
        <v>0</v>
      </c>
      <c r="DO41" s="140">
        <f t="shared" si="102"/>
        <v>0</v>
      </c>
      <c r="DP41" s="25"/>
      <c r="DQ41" s="92">
        <f t="shared" si="103"/>
        <v>0</v>
      </c>
      <c r="DR41" s="140">
        <f t="shared" si="104"/>
        <v>0</v>
      </c>
      <c r="DS41" s="139">
        <f t="shared" si="17"/>
        <v>0</v>
      </c>
      <c r="DT41" s="25"/>
      <c r="DU41" s="92">
        <f t="shared" si="105"/>
        <v>0</v>
      </c>
      <c r="DV41" s="140">
        <f t="shared" si="106"/>
        <v>0</v>
      </c>
      <c r="DW41" s="25"/>
      <c r="DX41" s="92">
        <f t="shared" si="107"/>
        <v>0</v>
      </c>
      <c r="DY41" s="140">
        <f t="shared" si="108"/>
        <v>0</v>
      </c>
      <c r="DZ41" s="25"/>
      <c r="EA41" s="92">
        <f t="shared" si="109"/>
        <v>0</v>
      </c>
      <c r="EB41" s="140">
        <f t="shared" si="110"/>
        <v>0</v>
      </c>
      <c r="EC41" s="139">
        <f t="shared" si="18"/>
        <v>0</v>
      </c>
      <c r="ED41" s="25"/>
      <c r="EE41" s="92">
        <f t="shared" si="111"/>
        <v>0</v>
      </c>
      <c r="EF41" s="140">
        <f t="shared" si="112"/>
        <v>0</v>
      </c>
      <c r="EG41" s="25"/>
      <c r="EH41" s="92">
        <f t="shared" si="113"/>
        <v>0</v>
      </c>
      <c r="EI41" s="140">
        <f t="shared" si="114"/>
        <v>0</v>
      </c>
      <c r="EJ41" s="25"/>
      <c r="EK41" s="92">
        <f t="shared" si="115"/>
        <v>0</v>
      </c>
      <c r="EL41" s="140">
        <f t="shared" si="116"/>
        <v>0</v>
      </c>
      <c r="EM41" s="139">
        <f t="shared" si="19"/>
        <v>0</v>
      </c>
      <c r="EN41" s="25"/>
      <c r="EO41" s="92">
        <f t="shared" si="117"/>
        <v>0</v>
      </c>
      <c r="EP41" s="140">
        <f t="shared" si="118"/>
        <v>0</v>
      </c>
      <c r="EQ41" s="25"/>
      <c r="ER41" s="92">
        <f t="shared" si="119"/>
        <v>0</v>
      </c>
      <c r="ES41" s="140">
        <f t="shared" si="120"/>
        <v>0</v>
      </c>
      <c r="ET41" s="25"/>
      <c r="EU41" s="92">
        <f t="shared" si="121"/>
        <v>0</v>
      </c>
      <c r="EV41" s="140">
        <f t="shared" si="122"/>
        <v>0</v>
      </c>
      <c r="EW41" s="139">
        <f t="shared" si="20"/>
        <v>0</v>
      </c>
      <c r="EX41" s="25"/>
      <c r="EY41" s="92">
        <f t="shared" si="123"/>
        <v>0</v>
      </c>
      <c r="EZ41" s="140">
        <f t="shared" si="124"/>
        <v>0</v>
      </c>
      <c r="FA41" s="25"/>
      <c r="FB41" s="92">
        <f t="shared" si="125"/>
        <v>0</v>
      </c>
      <c r="FC41" s="140">
        <f t="shared" si="126"/>
        <v>0</v>
      </c>
      <c r="FD41" s="25"/>
      <c r="FE41" s="92">
        <f t="shared" si="127"/>
        <v>0</v>
      </c>
      <c r="FF41" s="140">
        <f t="shared" si="128"/>
        <v>0</v>
      </c>
      <c r="FG41" s="139">
        <f t="shared" si="21"/>
        <v>0</v>
      </c>
      <c r="FH41" s="25"/>
      <c r="FI41" s="92">
        <f t="shared" si="129"/>
        <v>0</v>
      </c>
      <c r="FJ41" s="140">
        <f t="shared" si="130"/>
        <v>0</v>
      </c>
      <c r="FK41" s="25"/>
      <c r="FL41" s="92">
        <f t="shared" si="131"/>
        <v>0</v>
      </c>
      <c r="FM41" s="140">
        <f t="shared" si="132"/>
        <v>0</v>
      </c>
      <c r="FN41" s="25"/>
      <c r="FO41" s="92">
        <f t="shared" si="133"/>
        <v>0</v>
      </c>
      <c r="FP41" s="140">
        <f t="shared" si="134"/>
        <v>0</v>
      </c>
      <c r="FQ41" s="139">
        <f t="shared" si="22"/>
        <v>0</v>
      </c>
      <c r="FR41" s="25"/>
      <c r="FS41" s="92">
        <f t="shared" si="135"/>
        <v>0</v>
      </c>
      <c r="FT41" s="140">
        <f t="shared" si="136"/>
        <v>0</v>
      </c>
      <c r="FU41" s="25"/>
      <c r="FV41" s="92">
        <f t="shared" si="137"/>
        <v>0</v>
      </c>
      <c r="FW41" s="140">
        <f t="shared" si="138"/>
        <v>0</v>
      </c>
      <c r="FX41" s="25"/>
      <c r="FY41" s="92">
        <f t="shared" si="139"/>
        <v>0</v>
      </c>
      <c r="FZ41" s="140">
        <f t="shared" si="140"/>
        <v>0</v>
      </c>
      <c r="GA41" s="139">
        <f t="shared" si="23"/>
        <v>0</v>
      </c>
      <c r="GB41" s="25"/>
      <c r="GC41" s="92">
        <f t="shared" si="141"/>
        <v>0</v>
      </c>
      <c r="GD41" s="140">
        <f t="shared" si="142"/>
        <v>0</v>
      </c>
      <c r="GE41" s="25"/>
      <c r="GF41" s="92">
        <f t="shared" si="143"/>
        <v>0</v>
      </c>
      <c r="GG41" s="140">
        <f t="shared" si="144"/>
        <v>0</v>
      </c>
      <c r="GH41" s="25"/>
      <c r="GI41" s="92">
        <f t="shared" si="145"/>
        <v>0</v>
      </c>
      <c r="GJ41" s="140">
        <f t="shared" si="146"/>
        <v>0</v>
      </c>
      <c r="GK41" s="139">
        <f t="shared" si="24"/>
        <v>0</v>
      </c>
      <c r="GL41" s="25"/>
      <c r="GM41" s="92">
        <f t="shared" si="147"/>
        <v>0</v>
      </c>
      <c r="GN41" s="140">
        <f t="shared" si="148"/>
        <v>0</v>
      </c>
      <c r="GO41" s="25"/>
      <c r="GP41" s="92">
        <f t="shared" si="149"/>
        <v>0</v>
      </c>
      <c r="GQ41" s="140">
        <f t="shared" si="150"/>
        <v>0</v>
      </c>
      <c r="GR41" s="25"/>
      <c r="GS41" s="92">
        <f t="shared" si="151"/>
        <v>0</v>
      </c>
      <c r="GT41" s="140">
        <f t="shared" si="152"/>
        <v>0</v>
      </c>
      <c r="GU41" s="139">
        <f t="shared" si="25"/>
        <v>0</v>
      </c>
      <c r="GV41" s="25"/>
      <c r="GW41" s="92">
        <f t="shared" si="153"/>
        <v>0</v>
      </c>
      <c r="GX41" s="140">
        <f t="shared" si="154"/>
        <v>0</v>
      </c>
      <c r="GY41" s="25"/>
      <c r="GZ41" s="92">
        <f t="shared" si="155"/>
        <v>0</v>
      </c>
      <c r="HA41" s="140">
        <f t="shared" si="156"/>
        <v>0</v>
      </c>
      <c r="HB41" s="25"/>
      <c r="HC41" s="92">
        <f t="shared" si="157"/>
        <v>0</v>
      </c>
      <c r="HD41" s="140">
        <f t="shared" si="158"/>
        <v>0</v>
      </c>
      <c r="HE41" s="139">
        <f t="shared" si="26"/>
        <v>0</v>
      </c>
      <c r="HF41" s="25"/>
      <c r="HG41" s="92">
        <f t="shared" si="159"/>
        <v>0</v>
      </c>
      <c r="HH41" s="140">
        <f t="shared" si="160"/>
        <v>0</v>
      </c>
      <c r="HI41" s="25"/>
      <c r="HJ41" s="92">
        <f t="shared" si="161"/>
        <v>0</v>
      </c>
      <c r="HK41" s="140">
        <f t="shared" si="162"/>
        <v>0</v>
      </c>
      <c r="HL41" s="25"/>
      <c r="HM41" s="92">
        <f t="shared" si="163"/>
        <v>0</v>
      </c>
      <c r="HN41" s="140">
        <f t="shared" si="164"/>
        <v>0</v>
      </c>
      <c r="HO41" s="139">
        <f t="shared" si="27"/>
        <v>0</v>
      </c>
      <c r="HP41" s="25"/>
      <c r="HQ41" s="92">
        <f t="shared" si="165"/>
        <v>0</v>
      </c>
      <c r="HR41" s="140">
        <f t="shared" si="166"/>
        <v>0</v>
      </c>
      <c r="HS41" s="25"/>
      <c r="HT41" s="92">
        <f t="shared" si="167"/>
        <v>0</v>
      </c>
      <c r="HU41" s="140">
        <f t="shared" si="168"/>
        <v>0</v>
      </c>
      <c r="HV41" s="25"/>
      <c r="HW41" s="92">
        <f t="shared" si="169"/>
        <v>0</v>
      </c>
      <c r="HX41" s="140">
        <f t="shared" si="170"/>
        <v>0</v>
      </c>
      <c r="HY41" s="139">
        <f t="shared" si="28"/>
        <v>0</v>
      </c>
      <c r="HZ41" s="25"/>
      <c r="IA41" s="92">
        <f t="shared" si="171"/>
        <v>0</v>
      </c>
      <c r="IB41" s="140">
        <f t="shared" si="172"/>
        <v>0</v>
      </c>
      <c r="IC41" s="25"/>
      <c r="ID41" s="92">
        <f t="shared" si="173"/>
        <v>0</v>
      </c>
      <c r="IE41" s="140">
        <f t="shared" si="174"/>
        <v>0</v>
      </c>
      <c r="IF41" s="25"/>
      <c r="IG41" s="92">
        <f t="shared" si="175"/>
        <v>0</v>
      </c>
      <c r="IH41" s="140">
        <f t="shared" si="176"/>
        <v>0</v>
      </c>
      <c r="II41" s="139">
        <f t="shared" si="29"/>
        <v>0</v>
      </c>
      <c r="IJ41" s="25">
        <f>3</f>
        <v>3</v>
      </c>
      <c r="IK41" s="92">
        <f t="shared" si="177"/>
        <v>435000</v>
      </c>
      <c r="IL41" s="140">
        <f t="shared" si="178"/>
        <v>750000</v>
      </c>
      <c r="IM41" s="25"/>
      <c r="IN41" s="92">
        <f t="shared" si="179"/>
        <v>0</v>
      </c>
      <c r="IO41" s="140">
        <f t="shared" si="180"/>
        <v>0</v>
      </c>
      <c r="IP41" s="25"/>
      <c r="IQ41" s="92">
        <f t="shared" si="181"/>
        <v>0</v>
      </c>
      <c r="IR41" s="140">
        <f t="shared" si="182"/>
        <v>0</v>
      </c>
      <c r="IS41" s="139">
        <f t="shared" si="30"/>
        <v>3</v>
      </c>
      <c r="IT41" s="25"/>
      <c r="IU41" s="92">
        <f t="shared" si="183"/>
        <v>0</v>
      </c>
      <c r="IV41" s="140">
        <f t="shared" si="184"/>
        <v>0</v>
      </c>
      <c r="IW41" s="25">
        <f>1+1</f>
        <v>2</v>
      </c>
      <c r="IX41" s="92">
        <f t="shared" si="185"/>
        <v>290000</v>
      </c>
      <c r="IY41" s="140">
        <f t="shared" si="186"/>
        <v>500000</v>
      </c>
      <c r="IZ41" s="25"/>
      <c r="JA41" s="92">
        <f t="shared" si="187"/>
        <v>0</v>
      </c>
      <c r="JB41" s="140">
        <f t="shared" si="188"/>
        <v>0</v>
      </c>
      <c r="JC41" s="139">
        <f t="shared" si="234"/>
        <v>2</v>
      </c>
      <c r="JD41" s="25"/>
      <c r="JE41" s="92">
        <f t="shared" si="189"/>
        <v>0</v>
      </c>
      <c r="JF41" s="140">
        <f t="shared" si="190"/>
        <v>0</v>
      </c>
      <c r="JG41" s="25"/>
      <c r="JH41" s="92">
        <f t="shared" si="191"/>
        <v>0</v>
      </c>
      <c r="JI41" s="140">
        <f t="shared" si="192"/>
        <v>0</v>
      </c>
      <c r="JJ41" s="25"/>
      <c r="JK41" s="92">
        <f t="shared" si="193"/>
        <v>0</v>
      </c>
      <c r="JL41" s="140">
        <f t="shared" si="194"/>
        <v>0</v>
      </c>
      <c r="JM41" s="139">
        <f t="shared" si="235"/>
        <v>0</v>
      </c>
      <c r="JN41" s="25"/>
      <c r="JO41" s="92">
        <f t="shared" si="195"/>
        <v>0</v>
      </c>
      <c r="JP41" s="140">
        <f t="shared" si="196"/>
        <v>0</v>
      </c>
      <c r="JQ41" s="25"/>
      <c r="JR41" s="92">
        <f t="shared" si="197"/>
        <v>0</v>
      </c>
      <c r="JS41" s="140">
        <f t="shared" si="198"/>
        <v>0</v>
      </c>
      <c r="JT41" s="25"/>
      <c r="JU41" s="92">
        <f t="shared" si="199"/>
        <v>0</v>
      </c>
      <c r="JV41" s="140">
        <f t="shared" si="200"/>
        <v>0</v>
      </c>
      <c r="JW41" s="139">
        <f t="shared" si="236"/>
        <v>0</v>
      </c>
      <c r="JX41" s="25"/>
      <c r="JY41" s="92">
        <f t="shared" si="201"/>
        <v>0</v>
      </c>
      <c r="JZ41" s="140">
        <f t="shared" si="202"/>
        <v>0</v>
      </c>
      <c r="KA41" s="25"/>
      <c r="KB41" s="92">
        <f t="shared" si="203"/>
        <v>0</v>
      </c>
      <c r="KC41" s="140">
        <f t="shared" si="204"/>
        <v>0</v>
      </c>
      <c r="KD41" s="25"/>
      <c r="KE41" s="92">
        <f t="shared" si="205"/>
        <v>0</v>
      </c>
      <c r="KF41" s="140">
        <f t="shared" si="206"/>
        <v>0</v>
      </c>
      <c r="KG41" s="139">
        <f t="shared" si="237"/>
        <v>0</v>
      </c>
      <c r="KH41" s="25"/>
      <c r="KI41" s="92">
        <f t="shared" si="207"/>
        <v>0</v>
      </c>
      <c r="KJ41" s="140">
        <f t="shared" si="208"/>
        <v>0</v>
      </c>
      <c r="KK41" s="25"/>
      <c r="KL41" s="92">
        <f t="shared" si="209"/>
        <v>0</v>
      </c>
      <c r="KM41" s="140">
        <f t="shared" si="210"/>
        <v>0</v>
      </c>
      <c r="KN41" s="25"/>
      <c r="KO41" s="92">
        <f t="shared" si="211"/>
        <v>0</v>
      </c>
      <c r="KP41" s="140">
        <f t="shared" si="212"/>
        <v>0</v>
      </c>
      <c r="KQ41" s="139">
        <f t="shared" si="238"/>
        <v>0</v>
      </c>
      <c r="KR41" s="25"/>
      <c r="KS41" s="92">
        <f t="shared" si="213"/>
        <v>0</v>
      </c>
      <c r="KT41" s="140">
        <f t="shared" si="214"/>
        <v>0</v>
      </c>
      <c r="KU41" s="25"/>
      <c r="KV41" s="92">
        <f t="shared" si="215"/>
        <v>0</v>
      </c>
      <c r="KW41" s="140">
        <f t="shared" si="216"/>
        <v>0</v>
      </c>
      <c r="KX41" s="25"/>
      <c r="KY41" s="92">
        <f t="shared" si="217"/>
        <v>0</v>
      </c>
      <c r="KZ41" s="140">
        <f t="shared" si="218"/>
        <v>0</v>
      </c>
      <c r="LA41" s="139">
        <f t="shared" si="239"/>
        <v>0</v>
      </c>
      <c r="LB41" s="25"/>
      <c r="LC41" s="92">
        <f t="shared" si="219"/>
        <v>0</v>
      </c>
      <c r="LD41" s="140">
        <f t="shared" si="220"/>
        <v>0</v>
      </c>
      <c r="LE41" s="25"/>
      <c r="LF41" s="92">
        <f t="shared" si="221"/>
        <v>0</v>
      </c>
      <c r="LG41" s="140">
        <f t="shared" si="222"/>
        <v>0</v>
      </c>
      <c r="LH41" s="25"/>
      <c r="LI41" s="92">
        <f t="shared" si="223"/>
        <v>0</v>
      </c>
      <c r="LJ41" s="140">
        <f t="shared" si="224"/>
        <v>0</v>
      </c>
      <c r="LK41" s="139">
        <f t="shared" si="240"/>
        <v>0</v>
      </c>
      <c r="LL41" s="25"/>
      <c r="LM41" s="92">
        <f t="shared" si="225"/>
        <v>0</v>
      </c>
      <c r="LN41" s="140">
        <f t="shared" si="226"/>
        <v>0</v>
      </c>
      <c r="LO41" s="25"/>
      <c r="LP41" s="92">
        <f t="shared" si="227"/>
        <v>0</v>
      </c>
      <c r="LQ41" s="140">
        <f t="shared" si="228"/>
        <v>0</v>
      </c>
      <c r="LR41" s="25"/>
      <c r="LS41" s="92">
        <f t="shared" si="229"/>
        <v>0</v>
      </c>
      <c r="LT41" s="140">
        <f t="shared" si="230"/>
        <v>0</v>
      </c>
      <c r="LU41" s="139">
        <f t="shared" si="241"/>
        <v>0</v>
      </c>
      <c r="LW41" s="341">
        <f t="shared" si="231"/>
        <v>55</v>
      </c>
      <c r="LX41" s="293">
        <f t="shared" si="39"/>
        <v>13750000</v>
      </c>
    </row>
    <row r="42" spans="1:336" hidden="1" x14ac:dyDescent="0.25">
      <c r="A42" s="25" t="s">
        <v>22</v>
      </c>
      <c r="B42" s="102">
        <v>130000</v>
      </c>
      <c r="C42" s="102">
        <v>200000</v>
      </c>
      <c r="D42" s="25"/>
      <c r="E42" s="92">
        <f t="shared" si="40"/>
        <v>0</v>
      </c>
      <c r="F42" s="140">
        <f t="shared" si="41"/>
        <v>0</v>
      </c>
      <c r="G42" s="25"/>
      <c r="H42" s="92">
        <f t="shared" si="42"/>
        <v>0</v>
      </c>
      <c r="I42" s="140">
        <f t="shared" si="43"/>
        <v>0</v>
      </c>
      <c r="J42" s="25"/>
      <c r="K42" s="92">
        <f t="shared" si="44"/>
        <v>0</v>
      </c>
      <c r="L42" s="140">
        <f t="shared" si="45"/>
        <v>0</v>
      </c>
      <c r="M42" s="139">
        <f t="shared" si="0"/>
        <v>0</v>
      </c>
      <c r="N42" s="25"/>
      <c r="O42" s="92">
        <f t="shared" si="1"/>
        <v>0</v>
      </c>
      <c r="P42" s="140">
        <f t="shared" si="2"/>
        <v>0</v>
      </c>
      <c r="Q42" s="25"/>
      <c r="R42" s="92">
        <f t="shared" si="3"/>
        <v>0</v>
      </c>
      <c r="S42" s="140">
        <f t="shared" si="4"/>
        <v>0</v>
      </c>
      <c r="T42" s="25"/>
      <c r="U42" s="92">
        <f t="shared" si="5"/>
        <v>0</v>
      </c>
      <c r="V42" s="140">
        <f t="shared" si="6"/>
        <v>0</v>
      </c>
      <c r="W42" s="139">
        <f t="shared" si="7"/>
        <v>0</v>
      </c>
      <c r="X42" s="25"/>
      <c r="Y42" s="92">
        <f t="shared" si="46"/>
        <v>0</v>
      </c>
      <c r="Z42" s="140">
        <f t="shared" si="47"/>
        <v>0</v>
      </c>
      <c r="AA42" s="25"/>
      <c r="AB42" s="92">
        <f t="shared" si="48"/>
        <v>0</v>
      </c>
      <c r="AC42" s="140">
        <f t="shared" si="49"/>
        <v>0</v>
      </c>
      <c r="AD42" s="25"/>
      <c r="AE42" s="92">
        <f t="shared" si="50"/>
        <v>0</v>
      </c>
      <c r="AF42" s="140">
        <f t="shared" si="51"/>
        <v>0</v>
      </c>
      <c r="AG42" s="139">
        <f t="shared" si="8"/>
        <v>0</v>
      </c>
      <c r="AH42" s="25"/>
      <c r="AI42" s="92">
        <f t="shared" si="52"/>
        <v>0</v>
      </c>
      <c r="AJ42" s="140">
        <f t="shared" si="53"/>
        <v>0</v>
      </c>
      <c r="AK42" s="25"/>
      <c r="AL42" s="92">
        <f t="shared" si="54"/>
        <v>0</v>
      </c>
      <c r="AM42" s="140">
        <f t="shared" si="55"/>
        <v>0</v>
      </c>
      <c r="AN42" s="25"/>
      <c r="AO42" s="92">
        <f t="shared" si="56"/>
        <v>0</v>
      </c>
      <c r="AP42" s="140">
        <f t="shared" si="57"/>
        <v>0</v>
      </c>
      <c r="AQ42" s="139">
        <f t="shared" si="9"/>
        <v>0</v>
      </c>
      <c r="AR42" s="25"/>
      <c r="AS42" s="92">
        <f t="shared" si="58"/>
        <v>0</v>
      </c>
      <c r="AT42" s="140">
        <f t="shared" si="59"/>
        <v>0</v>
      </c>
      <c r="AU42" s="25"/>
      <c r="AV42" s="92">
        <f t="shared" si="60"/>
        <v>0</v>
      </c>
      <c r="AW42" s="140">
        <f t="shared" si="61"/>
        <v>0</v>
      </c>
      <c r="AX42" s="25"/>
      <c r="AY42" s="92">
        <f>AX42*B42</f>
        <v>0</v>
      </c>
      <c r="AZ42" s="140">
        <f>AX42*W42</f>
        <v>0</v>
      </c>
      <c r="BA42" s="139">
        <f t="shared" si="10"/>
        <v>0</v>
      </c>
      <c r="BB42" s="25"/>
      <c r="BC42" s="92">
        <f t="shared" ref="BC42:BC101" si="242">BB42*B42</f>
        <v>0</v>
      </c>
      <c r="BD42" s="140">
        <f t="shared" si="65"/>
        <v>0</v>
      </c>
      <c r="BE42" s="25"/>
      <c r="BF42" s="92">
        <f t="shared" si="66"/>
        <v>0</v>
      </c>
      <c r="BG42" s="140">
        <f t="shared" si="67"/>
        <v>0</v>
      </c>
      <c r="BH42" s="25"/>
      <c r="BI42" s="92">
        <f t="shared" si="68"/>
        <v>0</v>
      </c>
      <c r="BJ42" s="140">
        <f t="shared" si="69"/>
        <v>0</v>
      </c>
      <c r="BK42" s="139">
        <f t="shared" si="11"/>
        <v>0</v>
      </c>
      <c r="BL42" s="25"/>
      <c r="BM42" s="92">
        <f t="shared" si="70"/>
        <v>0</v>
      </c>
      <c r="BN42" s="140">
        <f t="shared" si="71"/>
        <v>0</v>
      </c>
      <c r="BO42" s="25"/>
      <c r="BP42" s="92">
        <f t="shared" si="72"/>
        <v>0</v>
      </c>
      <c r="BQ42" s="140">
        <f t="shared" si="73"/>
        <v>0</v>
      </c>
      <c r="BR42" s="25"/>
      <c r="BS42" s="92">
        <f t="shared" si="74"/>
        <v>0</v>
      </c>
      <c r="BT42" s="140">
        <f t="shared" si="75"/>
        <v>0</v>
      </c>
      <c r="BU42" s="139">
        <f t="shared" si="12"/>
        <v>0</v>
      </c>
      <c r="BV42" s="25"/>
      <c r="BW42" s="92">
        <f t="shared" si="76"/>
        <v>0</v>
      </c>
      <c r="BX42" s="140">
        <f t="shared" si="77"/>
        <v>0</v>
      </c>
      <c r="BY42" s="25"/>
      <c r="BZ42" s="92">
        <f t="shared" si="78"/>
        <v>0</v>
      </c>
      <c r="CA42" s="140">
        <f t="shared" si="79"/>
        <v>0</v>
      </c>
      <c r="CB42" s="25"/>
      <c r="CC42" s="92">
        <f t="shared" si="80"/>
        <v>0</v>
      </c>
      <c r="CD42" s="140">
        <f t="shared" si="81"/>
        <v>0</v>
      </c>
      <c r="CE42" s="139">
        <f t="shared" si="13"/>
        <v>0</v>
      </c>
      <c r="CF42" s="25"/>
      <c r="CG42" s="92">
        <f t="shared" si="82"/>
        <v>0</v>
      </c>
      <c r="CH42" s="140">
        <f t="shared" si="83"/>
        <v>0</v>
      </c>
      <c r="CI42" s="25"/>
      <c r="CJ42" s="92">
        <f t="shared" si="84"/>
        <v>0</v>
      </c>
      <c r="CK42" s="140">
        <f t="shared" si="85"/>
        <v>0</v>
      </c>
      <c r="CL42" s="25"/>
      <c r="CM42" s="92">
        <f t="shared" si="86"/>
        <v>0</v>
      </c>
      <c r="CN42" s="140">
        <f t="shared" si="87"/>
        <v>0</v>
      </c>
      <c r="CO42" s="139">
        <f t="shared" si="14"/>
        <v>0</v>
      </c>
      <c r="CP42" s="25"/>
      <c r="CQ42" s="92">
        <f t="shared" si="88"/>
        <v>0</v>
      </c>
      <c r="CR42" s="140">
        <f t="shared" si="89"/>
        <v>0</v>
      </c>
      <c r="CS42" s="25"/>
      <c r="CT42" s="92">
        <f t="shared" si="90"/>
        <v>0</v>
      </c>
      <c r="CU42" s="140">
        <f t="shared" si="91"/>
        <v>0</v>
      </c>
      <c r="CV42" s="25"/>
      <c r="CW42" s="92">
        <f t="shared" si="92"/>
        <v>0</v>
      </c>
      <c r="CX42" s="140">
        <f t="shared" si="93"/>
        <v>0</v>
      </c>
      <c r="CY42" s="139">
        <f t="shared" si="15"/>
        <v>0</v>
      </c>
      <c r="CZ42" s="25"/>
      <c r="DA42" s="92">
        <f t="shared" si="94"/>
        <v>0</v>
      </c>
      <c r="DB42" s="140">
        <f t="shared" si="95"/>
        <v>0</v>
      </c>
      <c r="DC42" s="25"/>
      <c r="DD42" s="92">
        <f t="shared" si="96"/>
        <v>0</v>
      </c>
      <c r="DE42" s="140">
        <f t="shared" si="97"/>
        <v>0</v>
      </c>
      <c r="DF42" s="25"/>
      <c r="DG42" s="92">
        <f t="shared" si="98"/>
        <v>0</v>
      </c>
      <c r="DH42" s="140">
        <f t="shared" si="99"/>
        <v>0</v>
      </c>
      <c r="DI42" s="139">
        <f t="shared" si="16"/>
        <v>0</v>
      </c>
      <c r="DJ42" s="25"/>
      <c r="DK42" s="92">
        <f t="shared" si="100"/>
        <v>0</v>
      </c>
      <c r="DL42" s="140">
        <f t="shared" si="232"/>
        <v>0</v>
      </c>
      <c r="DM42" s="25"/>
      <c r="DN42" s="92">
        <f t="shared" si="101"/>
        <v>0</v>
      </c>
      <c r="DO42" s="140">
        <f t="shared" si="102"/>
        <v>0</v>
      </c>
      <c r="DP42" s="25"/>
      <c r="DQ42" s="92">
        <f t="shared" si="103"/>
        <v>0</v>
      </c>
      <c r="DR42" s="140">
        <f t="shared" si="104"/>
        <v>0</v>
      </c>
      <c r="DS42" s="139">
        <f t="shared" si="17"/>
        <v>0</v>
      </c>
      <c r="DT42" s="25"/>
      <c r="DU42" s="92">
        <f t="shared" si="105"/>
        <v>0</v>
      </c>
      <c r="DV42" s="140">
        <f t="shared" si="106"/>
        <v>0</v>
      </c>
      <c r="DW42" s="25"/>
      <c r="DX42" s="92">
        <f t="shared" si="107"/>
        <v>0</v>
      </c>
      <c r="DY42" s="140">
        <f t="shared" si="108"/>
        <v>0</v>
      </c>
      <c r="DZ42" s="25"/>
      <c r="EA42" s="92">
        <f t="shared" si="109"/>
        <v>0</v>
      </c>
      <c r="EB42" s="140">
        <f t="shared" si="110"/>
        <v>0</v>
      </c>
      <c r="EC42" s="139">
        <f t="shared" si="18"/>
        <v>0</v>
      </c>
      <c r="ED42" s="25"/>
      <c r="EE42" s="92">
        <f t="shared" si="111"/>
        <v>0</v>
      </c>
      <c r="EF42" s="140">
        <f t="shared" si="112"/>
        <v>0</v>
      </c>
      <c r="EG42" s="25"/>
      <c r="EH42" s="92">
        <f t="shared" si="113"/>
        <v>0</v>
      </c>
      <c r="EI42" s="140">
        <f t="shared" si="114"/>
        <v>0</v>
      </c>
      <c r="EJ42" s="25"/>
      <c r="EK42" s="92">
        <f t="shared" si="115"/>
        <v>0</v>
      </c>
      <c r="EL42" s="140">
        <f t="shared" si="116"/>
        <v>0</v>
      </c>
      <c r="EM42" s="139">
        <f t="shared" si="19"/>
        <v>0</v>
      </c>
      <c r="EN42" s="25"/>
      <c r="EO42" s="92">
        <f t="shared" si="117"/>
        <v>0</v>
      </c>
      <c r="EP42" s="140">
        <f t="shared" si="118"/>
        <v>0</v>
      </c>
      <c r="EQ42" s="25"/>
      <c r="ER42" s="92">
        <f t="shared" si="119"/>
        <v>0</v>
      </c>
      <c r="ES42" s="140">
        <f t="shared" si="120"/>
        <v>0</v>
      </c>
      <c r="ET42" s="25"/>
      <c r="EU42" s="92">
        <f t="shared" si="121"/>
        <v>0</v>
      </c>
      <c r="EV42" s="140">
        <f t="shared" si="122"/>
        <v>0</v>
      </c>
      <c r="EW42" s="139">
        <f t="shared" si="20"/>
        <v>0</v>
      </c>
      <c r="EX42" s="25"/>
      <c r="EY42" s="92">
        <f t="shared" si="123"/>
        <v>0</v>
      </c>
      <c r="EZ42" s="140">
        <f t="shared" si="124"/>
        <v>0</v>
      </c>
      <c r="FA42" s="25"/>
      <c r="FB42" s="92">
        <f t="shared" si="125"/>
        <v>0</v>
      </c>
      <c r="FC42" s="140">
        <f t="shared" si="126"/>
        <v>0</v>
      </c>
      <c r="FD42" s="25"/>
      <c r="FE42" s="92">
        <f t="shared" si="127"/>
        <v>0</v>
      </c>
      <c r="FF42" s="140">
        <f t="shared" si="128"/>
        <v>0</v>
      </c>
      <c r="FG42" s="139">
        <f t="shared" si="21"/>
        <v>0</v>
      </c>
      <c r="FH42" s="25"/>
      <c r="FI42" s="92">
        <f t="shared" si="129"/>
        <v>0</v>
      </c>
      <c r="FJ42" s="140">
        <f t="shared" si="130"/>
        <v>0</v>
      </c>
      <c r="FK42" s="25"/>
      <c r="FL42" s="92">
        <f t="shared" si="131"/>
        <v>0</v>
      </c>
      <c r="FM42" s="140">
        <f t="shared" si="132"/>
        <v>0</v>
      </c>
      <c r="FN42" s="25"/>
      <c r="FO42" s="92">
        <f t="shared" si="133"/>
        <v>0</v>
      </c>
      <c r="FP42" s="140">
        <f t="shared" si="134"/>
        <v>0</v>
      </c>
      <c r="FQ42" s="139">
        <f t="shared" si="22"/>
        <v>0</v>
      </c>
      <c r="FR42" s="25"/>
      <c r="FS42" s="92">
        <f t="shared" si="135"/>
        <v>0</v>
      </c>
      <c r="FT42" s="140">
        <f t="shared" si="136"/>
        <v>0</v>
      </c>
      <c r="FU42" s="25"/>
      <c r="FV42" s="92">
        <f t="shared" si="137"/>
        <v>0</v>
      </c>
      <c r="FW42" s="140">
        <f t="shared" si="138"/>
        <v>0</v>
      </c>
      <c r="FX42" s="25"/>
      <c r="FY42" s="92">
        <f t="shared" si="139"/>
        <v>0</v>
      </c>
      <c r="FZ42" s="140">
        <f t="shared" si="140"/>
        <v>0</v>
      </c>
      <c r="GA42" s="139">
        <f t="shared" si="23"/>
        <v>0</v>
      </c>
      <c r="GB42" s="25"/>
      <c r="GC42" s="92">
        <f t="shared" si="141"/>
        <v>0</v>
      </c>
      <c r="GD42" s="140">
        <f t="shared" si="142"/>
        <v>0</v>
      </c>
      <c r="GE42" s="25"/>
      <c r="GF42" s="92">
        <f t="shared" si="143"/>
        <v>0</v>
      </c>
      <c r="GG42" s="140">
        <f t="shared" si="144"/>
        <v>0</v>
      </c>
      <c r="GH42" s="25"/>
      <c r="GI42" s="92">
        <f t="shared" si="145"/>
        <v>0</v>
      </c>
      <c r="GJ42" s="140">
        <f t="shared" si="146"/>
        <v>0</v>
      </c>
      <c r="GK42" s="139">
        <f t="shared" si="24"/>
        <v>0</v>
      </c>
      <c r="GL42" s="25"/>
      <c r="GM42" s="92">
        <f t="shared" si="147"/>
        <v>0</v>
      </c>
      <c r="GN42" s="140">
        <f t="shared" si="148"/>
        <v>0</v>
      </c>
      <c r="GO42" s="25"/>
      <c r="GP42" s="92">
        <f t="shared" si="149"/>
        <v>0</v>
      </c>
      <c r="GQ42" s="140">
        <f t="shared" si="150"/>
        <v>0</v>
      </c>
      <c r="GR42" s="25"/>
      <c r="GS42" s="92">
        <f t="shared" si="151"/>
        <v>0</v>
      </c>
      <c r="GT42" s="140">
        <f t="shared" si="152"/>
        <v>0</v>
      </c>
      <c r="GU42" s="139">
        <f t="shared" si="25"/>
        <v>0</v>
      </c>
      <c r="GV42" s="25"/>
      <c r="GW42" s="92">
        <f t="shared" si="153"/>
        <v>0</v>
      </c>
      <c r="GX42" s="140">
        <f t="shared" si="154"/>
        <v>0</v>
      </c>
      <c r="GY42" s="25"/>
      <c r="GZ42" s="92">
        <f t="shared" si="155"/>
        <v>0</v>
      </c>
      <c r="HA42" s="140">
        <f t="shared" si="156"/>
        <v>0</v>
      </c>
      <c r="HB42" s="25"/>
      <c r="HC42" s="92">
        <f t="shared" si="157"/>
        <v>0</v>
      </c>
      <c r="HD42" s="140">
        <f t="shared" si="158"/>
        <v>0</v>
      </c>
      <c r="HE42" s="139">
        <f t="shared" si="26"/>
        <v>0</v>
      </c>
      <c r="HF42" s="25"/>
      <c r="HG42" s="92">
        <f t="shared" si="159"/>
        <v>0</v>
      </c>
      <c r="HH42" s="140">
        <f t="shared" si="160"/>
        <v>0</v>
      </c>
      <c r="HI42" s="25"/>
      <c r="HJ42" s="92">
        <f t="shared" si="161"/>
        <v>0</v>
      </c>
      <c r="HK42" s="140">
        <f t="shared" si="162"/>
        <v>0</v>
      </c>
      <c r="HL42" s="25"/>
      <c r="HM42" s="92">
        <f t="shared" si="163"/>
        <v>0</v>
      </c>
      <c r="HN42" s="140">
        <f t="shared" si="164"/>
        <v>0</v>
      </c>
      <c r="HO42" s="139">
        <f t="shared" si="27"/>
        <v>0</v>
      </c>
      <c r="HP42" s="25"/>
      <c r="HQ42" s="92">
        <f t="shared" si="165"/>
        <v>0</v>
      </c>
      <c r="HR42" s="140">
        <f t="shared" si="166"/>
        <v>0</v>
      </c>
      <c r="HS42" s="25"/>
      <c r="HT42" s="92">
        <f t="shared" si="167"/>
        <v>0</v>
      </c>
      <c r="HU42" s="140">
        <f t="shared" si="168"/>
        <v>0</v>
      </c>
      <c r="HV42" s="25"/>
      <c r="HW42" s="92">
        <f t="shared" si="169"/>
        <v>0</v>
      </c>
      <c r="HX42" s="140">
        <f t="shared" si="170"/>
        <v>0</v>
      </c>
      <c r="HY42" s="139">
        <f t="shared" si="28"/>
        <v>0</v>
      </c>
      <c r="HZ42" s="25"/>
      <c r="IA42" s="92">
        <f t="shared" si="171"/>
        <v>0</v>
      </c>
      <c r="IB42" s="140">
        <f t="shared" si="172"/>
        <v>0</v>
      </c>
      <c r="IC42" s="25"/>
      <c r="ID42" s="92">
        <f t="shared" si="173"/>
        <v>0</v>
      </c>
      <c r="IE42" s="140">
        <f t="shared" si="174"/>
        <v>0</v>
      </c>
      <c r="IF42" s="25"/>
      <c r="IG42" s="92">
        <f t="shared" si="175"/>
        <v>0</v>
      </c>
      <c r="IH42" s="140">
        <f t="shared" si="176"/>
        <v>0</v>
      </c>
      <c r="II42" s="139">
        <f t="shared" si="29"/>
        <v>0</v>
      </c>
      <c r="IJ42" s="25"/>
      <c r="IK42" s="92">
        <f t="shared" si="177"/>
        <v>0</v>
      </c>
      <c r="IL42" s="140">
        <f t="shared" si="178"/>
        <v>0</v>
      </c>
      <c r="IM42" s="25"/>
      <c r="IN42" s="92">
        <f t="shared" si="179"/>
        <v>0</v>
      </c>
      <c r="IO42" s="140">
        <f t="shared" si="180"/>
        <v>0</v>
      </c>
      <c r="IP42" s="25"/>
      <c r="IQ42" s="92">
        <f t="shared" si="181"/>
        <v>0</v>
      </c>
      <c r="IR42" s="140">
        <f t="shared" si="182"/>
        <v>0</v>
      </c>
      <c r="IS42" s="139">
        <f t="shared" si="30"/>
        <v>0</v>
      </c>
      <c r="IT42" s="25"/>
      <c r="IU42" s="92">
        <f t="shared" si="183"/>
        <v>0</v>
      </c>
      <c r="IV42" s="140">
        <f t="shared" si="184"/>
        <v>0</v>
      </c>
      <c r="IW42" s="25"/>
      <c r="IX42" s="92">
        <f t="shared" si="185"/>
        <v>0</v>
      </c>
      <c r="IY42" s="140">
        <f t="shared" si="186"/>
        <v>0</v>
      </c>
      <c r="IZ42" s="25"/>
      <c r="JA42" s="92">
        <f t="shared" si="187"/>
        <v>0</v>
      </c>
      <c r="JB42" s="140">
        <f t="shared" si="188"/>
        <v>0</v>
      </c>
      <c r="JC42" s="139">
        <f t="shared" si="234"/>
        <v>0</v>
      </c>
      <c r="JD42" s="25"/>
      <c r="JE42" s="92">
        <f t="shared" si="189"/>
        <v>0</v>
      </c>
      <c r="JF42" s="140">
        <f t="shared" si="190"/>
        <v>0</v>
      </c>
      <c r="JG42" s="25"/>
      <c r="JH42" s="92">
        <f t="shared" si="191"/>
        <v>0</v>
      </c>
      <c r="JI42" s="140">
        <f t="shared" si="192"/>
        <v>0</v>
      </c>
      <c r="JJ42" s="25"/>
      <c r="JK42" s="92">
        <f t="shared" si="193"/>
        <v>0</v>
      </c>
      <c r="JL42" s="140">
        <f t="shared" si="194"/>
        <v>0</v>
      </c>
      <c r="JM42" s="139">
        <f t="shared" si="235"/>
        <v>0</v>
      </c>
      <c r="JN42" s="25"/>
      <c r="JO42" s="92">
        <f t="shared" si="195"/>
        <v>0</v>
      </c>
      <c r="JP42" s="140">
        <f t="shared" si="196"/>
        <v>0</v>
      </c>
      <c r="JQ42" s="25"/>
      <c r="JR42" s="92">
        <f t="shared" si="197"/>
        <v>0</v>
      </c>
      <c r="JS42" s="140">
        <f t="shared" si="198"/>
        <v>0</v>
      </c>
      <c r="JT42" s="25"/>
      <c r="JU42" s="92">
        <f t="shared" si="199"/>
        <v>0</v>
      </c>
      <c r="JV42" s="140">
        <f t="shared" si="200"/>
        <v>0</v>
      </c>
      <c r="JW42" s="139">
        <f t="shared" si="236"/>
        <v>0</v>
      </c>
      <c r="JX42" s="25"/>
      <c r="JY42" s="92">
        <f t="shared" si="201"/>
        <v>0</v>
      </c>
      <c r="JZ42" s="140">
        <f t="shared" si="202"/>
        <v>0</v>
      </c>
      <c r="KA42" s="25"/>
      <c r="KB42" s="92">
        <f t="shared" si="203"/>
        <v>0</v>
      </c>
      <c r="KC42" s="140">
        <f t="shared" si="204"/>
        <v>0</v>
      </c>
      <c r="KD42" s="25"/>
      <c r="KE42" s="92">
        <f t="shared" si="205"/>
        <v>0</v>
      </c>
      <c r="KF42" s="140">
        <f t="shared" si="206"/>
        <v>0</v>
      </c>
      <c r="KG42" s="139">
        <f t="shared" si="237"/>
        <v>0</v>
      </c>
      <c r="KH42" s="25"/>
      <c r="KI42" s="92">
        <f t="shared" si="207"/>
        <v>0</v>
      </c>
      <c r="KJ42" s="140">
        <f t="shared" si="208"/>
        <v>0</v>
      </c>
      <c r="KK42" s="25"/>
      <c r="KL42" s="92">
        <f t="shared" si="209"/>
        <v>0</v>
      </c>
      <c r="KM42" s="140">
        <f t="shared" si="210"/>
        <v>0</v>
      </c>
      <c r="KN42" s="25"/>
      <c r="KO42" s="92">
        <f t="shared" si="211"/>
        <v>0</v>
      </c>
      <c r="KP42" s="140">
        <f t="shared" si="212"/>
        <v>0</v>
      </c>
      <c r="KQ42" s="139">
        <f t="shared" si="238"/>
        <v>0</v>
      </c>
      <c r="KR42" s="25"/>
      <c r="KS42" s="92">
        <f t="shared" si="213"/>
        <v>0</v>
      </c>
      <c r="KT42" s="140">
        <f t="shared" si="214"/>
        <v>0</v>
      </c>
      <c r="KU42" s="25"/>
      <c r="KV42" s="92">
        <f t="shared" si="215"/>
        <v>0</v>
      </c>
      <c r="KW42" s="140">
        <f t="shared" si="216"/>
        <v>0</v>
      </c>
      <c r="KX42" s="25"/>
      <c r="KY42" s="92">
        <f t="shared" si="217"/>
        <v>0</v>
      </c>
      <c r="KZ42" s="140">
        <f t="shared" si="218"/>
        <v>0</v>
      </c>
      <c r="LA42" s="139">
        <f t="shared" si="239"/>
        <v>0</v>
      </c>
      <c r="LB42" s="25"/>
      <c r="LC42" s="92">
        <f t="shared" si="219"/>
        <v>0</v>
      </c>
      <c r="LD42" s="140">
        <f t="shared" si="220"/>
        <v>0</v>
      </c>
      <c r="LE42" s="25"/>
      <c r="LF42" s="92">
        <f t="shared" si="221"/>
        <v>0</v>
      </c>
      <c r="LG42" s="140">
        <f t="shared" si="222"/>
        <v>0</v>
      </c>
      <c r="LH42" s="25"/>
      <c r="LI42" s="92">
        <f t="shared" si="223"/>
        <v>0</v>
      </c>
      <c r="LJ42" s="140">
        <f t="shared" si="224"/>
        <v>0</v>
      </c>
      <c r="LK42" s="139">
        <f t="shared" si="240"/>
        <v>0</v>
      </c>
      <c r="LL42" s="25"/>
      <c r="LM42" s="92">
        <f t="shared" si="225"/>
        <v>0</v>
      </c>
      <c r="LN42" s="140">
        <f t="shared" si="226"/>
        <v>0</v>
      </c>
      <c r="LO42" s="25"/>
      <c r="LP42" s="92">
        <f t="shared" si="227"/>
        <v>0</v>
      </c>
      <c r="LQ42" s="140">
        <f t="shared" si="228"/>
        <v>0</v>
      </c>
      <c r="LR42" s="25"/>
      <c r="LS42" s="92">
        <f t="shared" si="229"/>
        <v>0</v>
      </c>
      <c r="LT42" s="140">
        <f t="shared" si="230"/>
        <v>0</v>
      </c>
      <c r="LU42" s="139">
        <f t="shared" si="241"/>
        <v>0</v>
      </c>
      <c r="LW42" s="341">
        <f t="shared" si="231"/>
        <v>0</v>
      </c>
      <c r="LX42" s="293">
        <f t="shared" si="39"/>
        <v>0</v>
      </c>
    </row>
    <row r="43" spans="1:336" x14ac:dyDescent="0.25">
      <c r="A43" s="119" t="s">
        <v>23</v>
      </c>
      <c r="B43" s="102">
        <v>35000</v>
      </c>
      <c r="C43" s="102">
        <v>60000</v>
      </c>
      <c r="D43" s="25">
        <f>1+10</f>
        <v>11</v>
      </c>
      <c r="E43" s="92">
        <f t="shared" si="40"/>
        <v>385000</v>
      </c>
      <c r="F43" s="140">
        <f t="shared" si="41"/>
        <v>660000</v>
      </c>
      <c r="G43" s="25">
        <f>300</f>
        <v>300</v>
      </c>
      <c r="H43" s="92">
        <f t="shared" si="42"/>
        <v>10500000</v>
      </c>
      <c r="I43" s="140">
        <f t="shared" si="43"/>
        <v>18000000</v>
      </c>
      <c r="J43" s="25"/>
      <c r="K43" s="92">
        <f t="shared" si="44"/>
        <v>0</v>
      </c>
      <c r="L43" s="140">
        <f t="shared" si="45"/>
        <v>0</v>
      </c>
      <c r="M43" s="139">
        <f t="shared" si="0"/>
        <v>311</v>
      </c>
      <c r="N43" s="25">
        <f>1+1+1</f>
        <v>3</v>
      </c>
      <c r="O43" s="92">
        <f t="shared" si="1"/>
        <v>105000</v>
      </c>
      <c r="P43" s="140">
        <f t="shared" si="2"/>
        <v>180000</v>
      </c>
      <c r="Q43" s="25"/>
      <c r="R43" s="92">
        <f t="shared" si="3"/>
        <v>0</v>
      </c>
      <c r="S43" s="140">
        <f t="shared" si="4"/>
        <v>0</v>
      </c>
      <c r="T43" s="25"/>
      <c r="U43" s="92">
        <f t="shared" si="5"/>
        <v>0</v>
      </c>
      <c r="V43" s="140">
        <f t="shared" si="6"/>
        <v>0</v>
      </c>
      <c r="W43" s="139">
        <f t="shared" si="7"/>
        <v>3</v>
      </c>
      <c r="X43" s="25"/>
      <c r="Y43" s="92">
        <f t="shared" si="46"/>
        <v>0</v>
      </c>
      <c r="Z43" s="140">
        <f t="shared" si="47"/>
        <v>0</v>
      </c>
      <c r="AA43" s="25"/>
      <c r="AB43" s="92">
        <f t="shared" si="48"/>
        <v>0</v>
      </c>
      <c r="AC43" s="140">
        <f t="shared" si="49"/>
        <v>0</v>
      </c>
      <c r="AD43" s="25"/>
      <c r="AE43" s="92">
        <f t="shared" si="50"/>
        <v>0</v>
      </c>
      <c r="AF43" s="140">
        <f t="shared" si="51"/>
        <v>0</v>
      </c>
      <c r="AG43" s="139">
        <f t="shared" si="8"/>
        <v>0</v>
      </c>
      <c r="AH43" s="25">
        <f>1+1</f>
        <v>2</v>
      </c>
      <c r="AI43" s="92">
        <f t="shared" si="52"/>
        <v>70000</v>
      </c>
      <c r="AJ43" s="140">
        <f t="shared" si="53"/>
        <v>120000</v>
      </c>
      <c r="AK43" s="25">
        <f>1+1</f>
        <v>2</v>
      </c>
      <c r="AL43" s="92">
        <f t="shared" si="54"/>
        <v>70000</v>
      </c>
      <c r="AM43" s="140">
        <f t="shared" si="55"/>
        <v>120000</v>
      </c>
      <c r="AN43" s="25"/>
      <c r="AO43" s="92">
        <f t="shared" si="56"/>
        <v>0</v>
      </c>
      <c r="AP43" s="140">
        <f t="shared" si="57"/>
        <v>0</v>
      </c>
      <c r="AQ43" s="139">
        <f t="shared" si="9"/>
        <v>4</v>
      </c>
      <c r="AR43" s="25">
        <f>1+1</f>
        <v>2</v>
      </c>
      <c r="AS43" s="92">
        <f t="shared" si="58"/>
        <v>70000</v>
      </c>
      <c r="AT43" s="140">
        <f t="shared" si="59"/>
        <v>120000</v>
      </c>
      <c r="AU43" s="25"/>
      <c r="AV43" s="92">
        <f t="shared" si="60"/>
        <v>0</v>
      </c>
      <c r="AW43" s="140">
        <f t="shared" si="61"/>
        <v>0</v>
      </c>
      <c r="AX43" s="25"/>
      <c r="AY43" s="92">
        <f t="shared" si="62"/>
        <v>0</v>
      </c>
      <c r="AZ43" s="140">
        <f t="shared" si="63"/>
        <v>0</v>
      </c>
      <c r="BA43" s="139">
        <f t="shared" si="10"/>
        <v>2</v>
      </c>
      <c r="BB43" s="25">
        <f>1+1+1</f>
        <v>3</v>
      </c>
      <c r="BC43" s="92">
        <f t="shared" si="242"/>
        <v>105000</v>
      </c>
      <c r="BD43" s="140">
        <f t="shared" si="65"/>
        <v>180000</v>
      </c>
      <c r="BE43" s="25">
        <f>1</f>
        <v>1</v>
      </c>
      <c r="BF43" s="92">
        <f t="shared" si="66"/>
        <v>35000</v>
      </c>
      <c r="BG43" s="140">
        <f t="shared" si="67"/>
        <v>60000</v>
      </c>
      <c r="BH43" s="25"/>
      <c r="BI43" s="92">
        <f t="shared" si="68"/>
        <v>0</v>
      </c>
      <c r="BJ43" s="140">
        <f t="shared" si="69"/>
        <v>0</v>
      </c>
      <c r="BK43" s="139">
        <f t="shared" si="11"/>
        <v>4</v>
      </c>
      <c r="BL43" s="25">
        <f>1</f>
        <v>1</v>
      </c>
      <c r="BM43" s="92">
        <f t="shared" si="70"/>
        <v>35000</v>
      </c>
      <c r="BN43" s="140">
        <f t="shared" si="71"/>
        <v>60000</v>
      </c>
      <c r="BO43" s="25"/>
      <c r="BP43" s="92">
        <f t="shared" si="72"/>
        <v>0</v>
      </c>
      <c r="BQ43" s="140">
        <f t="shared" si="73"/>
        <v>0</v>
      </c>
      <c r="BR43" s="25">
        <f>6</f>
        <v>6</v>
      </c>
      <c r="BS43" s="92">
        <f t="shared" si="74"/>
        <v>210000</v>
      </c>
      <c r="BT43" s="140">
        <f t="shared" si="75"/>
        <v>360000</v>
      </c>
      <c r="BU43" s="139">
        <f t="shared" si="12"/>
        <v>7</v>
      </c>
      <c r="BV43" s="25"/>
      <c r="BW43" s="92">
        <f t="shared" si="76"/>
        <v>0</v>
      </c>
      <c r="BX43" s="140">
        <f t="shared" si="77"/>
        <v>0</v>
      </c>
      <c r="BY43" s="25">
        <f>150+1</f>
        <v>151</v>
      </c>
      <c r="BZ43" s="92">
        <f t="shared" si="78"/>
        <v>5285000</v>
      </c>
      <c r="CA43" s="140">
        <f t="shared" si="79"/>
        <v>9060000</v>
      </c>
      <c r="CB43" s="25"/>
      <c r="CC43" s="92">
        <f t="shared" si="80"/>
        <v>0</v>
      </c>
      <c r="CD43" s="140">
        <f t="shared" si="81"/>
        <v>0</v>
      </c>
      <c r="CE43" s="139">
        <f t="shared" si="13"/>
        <v>151</v>
      </c>
      <c r="CF43" s="25">
        <f>2+1+1</f>
        <v>4</v>
      </c>
      <c r="CG43" s="92">
        <f t="shared" si="82"/>
        <v>140000</v>
      </c>
      <c r="CH43" s="140">
        <f t="shared" si="83"/>
        <v>240000</v>
      </c>
      <c r="CI43" s="25"/>
      <c r="CJ43" s="92">
        <f t="shared" si="84"/>
        <v>0</v>
      </c>
      <c r="CK43" s="140">
        <f t="shared" si="85"/>
        <v>0</v>
      </c>
      <c r="CL43" s="25"/>
      <c r="CM43" s="92">
        <f t="shared" si="86"/>
        <v>0</v>
      </c>
      <c r="CN43" s="140">
        <f t="shared" si="87"/>
        <v>0</v>
      </c>
      <c r="CO43" s="139">
        <f t="shared" si="14"/>
        <v>4</v>
      </c>
      <c r="CP43" s="25">
        <f>12+1+1+10</f>
        <v>24</v>
      </c>
      <c r="CQ43" s="92">
        <f t="shared" si="88"/>
        <v>840000</v>
      </c>
      <c r="CR43" s="140">
        <f t="shared" si="89"/>
        <v>1440000</v>
      </c>
      <c r="CS43" s="25"/>
      <c r="CT43" s="92">
        <f t="shared" si="90"/>
        <v>0</v>
      </c>
      <c r="CU43" s="140">
        <f t="shared" si="91"/>
        <v>0</v>
      </c>
      <c r="CV43" s="25"/>
      <c r="CW43" s="92">
        <f t="shared" si="92"/>
        <v>0</v>
      </c>
      <c r="CX43" s="140">
        <f t="shared" si="93"/>
        <v>0</v>
      </c>
      <c r="CY43" s="139">
        <f t="shared" si="15"/>
        <v>24</v>
      </c>
      <c r="CZ43" s="25">
        <f>1</f>
        <v>1</v>
      </c>
      <c r="DA43" s="92">
        <f t="shared" si="94"/>
        <v>35000</v>
      </c>
      <c r="DB43" s="140">
        <f t="shared" si="95"/>
        <v>60000</v>
      </c>
      <c r="DC43" s="25"/>
      <c r="DD43" s="92">
        <f t="shared" si="96"/>
        <v>0</v>
      </c>
      <c r="DE43" s="140">
        <f t="shared" si="97"/>
        <v>0</v>
      </c>
      <c r="DF43" s="25"/>
      <c r="DG43" s="92">
        <f t="shared" si="98"/>
        <v>0</v>
      </c>
      <c r="DH43" s="140">
        <f t="shared" si="99"/>
        <v>0</v>
      </c>
      <c r="DI43" s="139">
        <f t="shared" si="16"/>
        <v>1</v>
      </c>
      <c r="DJ43" s="25">
        <f>1</f>
        <v>1</v>
      </c>
      <c r="DK43" s="92">
        <f t="shared" si="100"/>
        <v>35000</v>
      </c>
      <c r="DL43" s="140">
        <f t="shared" si="232"/>
        <v>60000</v>
      </c>
      <c r="DM43" s="25"/>
      <c r="DN43" s="92">
        <f t="shared" si="101"/>
        <v>0</v>
      </c>
      <c r="DO43" s="140">
        <f t="shared" si="102"/>
        <v>0</v>
      </c>
      <c r="DP43" s="25"/>
      <c r="DQ43" s="92">
        <f t="shared" si="103"/>
        <v>0</v>
      </c>
      <c r="DR43" s="140">
        <f t="shared" si="104"/>
        <v>0</v>
      </c>
      <c r="DS43" s="139">
        <f t="shared" si="17"/>
        <v>1</v>
      </c>
      <c r="DT43" s="25">
        <f>1+1</f>
        <v>2</v>
      </c>
      <c r="DU43" s="92">
        <f t="shared" si="105"/>
        <v>70000</v>
      </c>
      <c r="DV43" s="140">
        <f t="shared" si="106"/>
        <v>120000</v>
      </c>
      <c r="DW43" s="25"/>
      <c r="DX43" s="92">
        <f t="shared" si="107"/>
        <v>0</v>
      </c>
      <c r="DY43" s="140">
        <f t="shared" si="108"/>
        <v>0</v>
      </c>
      <c r="DZ43" s="25"/>
      <c r="EA43" s="92">
        <f t="shared" si="109"/>
        <v>0</v>
      </c>
      <c r="EB43" s="140">
        <f t="shared" si="110"/>
        <v>0</v>
      </c>
      <c r="EC43" s="139">
        <f t="shared" si="18"/>
        <v>2</v>
      </c>
      <c r="ED43" s="25">
        <f>15</f>
        <v>15</v>
      </c>
      <c r="EE43" s="92">
        <f t="shared" si="111"/>
        <v>525000</v>
      </c>
      <c r="EF43" s="140">
        <f t="shared" si="112"/>
        <v>900000</v>
      </c>
      <c r="EG43" s="25">
        <f>1+50</f>
        <v>51</v>
      </c>
      <c r="EH43" s="92">
        <f t="shared" si="113"/>
        <v>1785000</v>
      </c>
      <c r="EI43" s="140">
        <f t="shared" si="114"/>
        <v>3060000</v>
      </c>
      <c r="EJ43" s="25"/>
      <c r="EK43" s="92">
        <f t="shared" si="115"/>
        <v>0</v>
      </c>
      <c r="EL43" s="140">
        <f t="shared" si="116"/>
        <v>0</v>
      </c>
      <c r="EM43" s="139">
        <f t="shared" si="19"/>
        <v>66</v>
      </c>
      <c r="EN43" s="25">
        <f>2</f>
        <v>2</v>
      </c>
      <c r="EO43" s="92">
        <f t="shared" si="117"/>
        <v>70000</v>
      </c>
      <c r="EP43" s="140">
        <f t="shared" si="118"/>
        <v>120000</v>
      </c>
      <c r="EQ43" s="25">
        <v>3</v>
      </c>
      <c r="ER43" s="92">
        <f t="shared" si="119"/>
        <v>105000</v>
      </c>
      <c r="ES43" s="140">
        <f t="shared" si="120"/>
        <v>180000</v>
      </c>
      <c r="ET43" s="25"/>
      <c r="EU43" s="92">
        <f t="shared" si="121"/>
        <v>0</v>
      </c>
      <c r="EV43" s="140">
        <f t="shared" si="122"/>
        <v>0</v>
      </c>
      <c r="EW43" s="139">
        <f t="shared" si="20"/>
        <v>5</v>
      </c>
      <c r="EX43" s="25"/>
      <c r="EY43" s="92">
        <f t="shared" si="123"/>
        <v>0</v>
      </c>
      <c r="EZ43" s="140">
        <f t="shared" si="124"/>
        <v>0</v>
      </c>
      <c r="FA43" s="25">
        <f>1500+1500+2000+1000</f>
        <v>6000</v>
      </c>
      <c r="FB43" s="92">
        <f t="shared" si="125"/>
        <v>210000000</v>
      </c>
      <c r="FC43" s="140">
        <f t="shared" si="126"/>
        <v>360000000</v>
      </c>
      <c r="FD43" s="25"/>
      <c r="FE43" s="92">
        <f t="shared" si="127"/>
        <v>0</v>
      </c>
      <c r="FF43" s="140">
        <f t="shared" si="128"/>
        <v>0</v>
      </c>
      <c r="FG43" s="139">
        <f t="shared" si="21"/>
        <v>6000</v>
      </c>
      <c r="FH43" s="25">
        <f>2</f>
        <v>2</v>
      </c>
      <c r="FI43" s="92">
        <f t="shared" si="129"/>
        <v>70000</v>
      </c>
      <c r="FJ43" s="140">
        <f t="shared" si="130"/>
        <v>120000</v>
      </c>
      <c r="FK43" s="25"/>
      <c r="FL43" s="92">
        <f t="shared" si="131"/>
        <v>0</v>
      </c>
      <c r="FM43" s="140">
        <f t="shared" si="132"/>
        <v>0</v>
      </c>
      <c r="FN43" s="25">
        <f>13</f>
        <v>13</v>
      </c>
      <c r="FO43" s="92">
        <f t="shared" si="133"/>
        <v>455000</v>
      </c>
      <c r="FP43" s="140">
        <f t="shared" si="134"/>
        <v>780000</v>
      </c>
      <c r="FQ43" s="139">
        <f t="shared" si="22"/>
        <v>15</v>
      </c>
      <c r="FR43" s="25"/>
      <c r="FS43" s="92">
        <f t="shared" si="135"/>
        <v>0</v>
      </c>
      <c r="FT43" s="140">
        <f t="shared" si="136"/>
        <v>0</v>
      </c>
      <c r="FU43" s="25">
        <f>13</f>
        <v>13</v>
      </c>
      <c r="FV43" s="92">
        <f t="shared" si="137"/>
        <v>455000</v>
      </c>
      <c r="FW43" s="140">
        <f t="shared" si="138"/>
        <v>780000</v>
      </c>
      <c r="FX43" s="25"/>
      <c r="FY43" s="92">
        <f t="shared" si="139"/>
        <v>0</v>
      </c>
      <c r="FZ43" s="140">
        <f t="shared" si="140"/>
        <v>0</v>
      </c>
      <c r="GA43" s="139">
        <f t="shared" si="23"/>
        <v>13</v>
      </c>
      <c r="GB43" s="25">
        <f>1</f>
        <v>1</v>
      </c>
      <c r="GC43" s="92">
        <f t="shared" si="141"/>
        <v>35000</v>
      </c>
      <c r="GD43" s="140">
        <f t="shared" si="142"/>
        <v>60000</v>
      </c>
      <c r="GE43" s="25"/>
      <c r="GF43" s="92">
        <f t="shared" si="143"/>
        <v>0</v>
      </c>
      <c r="GG43" s="140">
        <f t="shared" si="144"/>
        <v>0</v>
      </c>
      <c r="GH43" s="25"/>
      <c r="GI43" s="92">
        <f t="shared" si="145"/>
        <v>0</v>
      </c>
      <c r="GJ43" s="140">
        <f t="shared" si="146"/>
        <v>0</v>
      </c>
      <c r="GK43" s="139">
        <f t="shared" si="24"/>
        <v>1</v>
      </c>
      <c r="GL43" s="25"/>
      <c r="GM43" s="92">
        <f t="shared" si="147"/>
        <v>0</v>
      </c>
      <c r="GN43" s="140">
        <f t="shared" si="148"/>
        <v>0</v>
      </c>
      <c r="GO43" s="25"/>
      <c r="GP43" s="92">
        <f t="shared" si="149"/>
        <v>0</v>
      </c>
      <c r="GQ43" s="140">
        <f t="shared" si="150"/>
        <v>0</v>
      </c>
      <c r="GR43" s="25"/>
      <c r="GS43" s="92">
        <f t="shared" si="151"/>
        <v>0</v>
      </c>
      <c r="GT43" s="140">
        <f t="shared" si="152"/>
        <v>0</v>
      </c>
      <c r="GU43" s="139">
        <f t="shared" si="25"/>
        <v>0</v>
      </c>
      <c r="GV43" s="25"/>
      <c r="GW43" s="92">
        <f t="shared" si="153"/>
        <v>0</v>
      </c>
      <c r="GX43" s="140">
        <f t="shared" si="154"/>
        <v>0</v>
      </c>
      <c r="GY43" s="25">
        <f>23+1+60</f>
        <v>84</v>
      </c>
      <c r="GZ43" s="92">
        <f t="shared" si="155"/>
        <v>2940000</v>
      </c>
      <c r="HA43" s="140">
        <f t="shared" si="156"/>
        <v>5040000</v>
      </c>
      <c r="HB43" s="25"/>
      <c r="HC43" s="92">
        <f t="shared" si="157"/>
        <v>0</v>
      </c>
      <c r="HD43" s="140">
        <f t="shared" si="158"/>
        <v>0</v>
      </c>
      <c r="HE43" s="139">
        <f t="shared" si="26"/>
        <v>84</v>
      </c>
      <c r="HF43" s="25"/>
      <c r="HG43" s="92">
        <f t="shared" si="159"/>
        <v>0</v>
      </c>
      <c r="HH43" s="140">
        <f t="shared" si="160"/>
        <v>0</v>
      </c>
      <c r="HI43" s="25">
        <v>12</v>
      </c>
      <c r="HJ43" s="92">
        <f t="shared" si="161"/>
        <v>420000</v>
      </c>
      <c r="HK43" s="140">
        <f t="shared" si="162"/>
        <v>720000</v>
      </c>
      <c r="HL43" s="25"/>
      <c r="HM43" s="92">
        <f t="shared" si="163"/>
        <v>0</v>
      </c>
      <c r="HN43" s="140">
        <f t="shared" si="164"/>
        <v>0</v>
      </c>
      <c r="HO43" s="139">
        <f t="shared" si="27"/>
        <v>12</v>
      </c>
      <c r="HP43" s="25"/>
      <c r="HQ43" s="92">
        <f t="shared" si="165"/>
        <v>0</v>
      </c>
      <c r="HR43" s="140">
        <f t="shared" si="166"/>
        <v>0</v>
      </c>
      <c r="HS43" s="25"/>
      <c r="HT43" s="92">
        <f t="shared" si="167"/>
        <v>0</v>
      </c>
      <c r="HU43" s="140">
        <f t="shared" si="168"/>
        <v>0</v>
      </c>
      <c r="HV43" s="25"/>
      <c r="HW43" s="92">
        <f t="shared" si="169"/>
        <v>0</v>
      </c>
      <c r="HX43" s="140">
        <f t="shared" si="170"/>
        <v>0</v>
      </c>
      <c r="HY43" s="139">
        <f t="shared" si="28"/>
        <v>0</v>
      </c>
      <c r="HZ43" s="25">
        <v>60</v>
      </c>
      <c r="IA43" s="92">
        <f t="shared" si="171"/>
        <v>2100000</v>
      </c>
      <c r="IB43" s="140">
        <f t="shared" si="172"/>
        <v>3600000</v>
      </c>
      <c r="IC43" s="25"/>
      <c r="ID43" s="92">
        <f t="shared" si="173"/>
        <v>0</v>
      </c>
      <c r="IE43" s="140">
        <f t="shared" si="174"/>
        <v>0</v>
      </c>
      <c r="IF43" s="25"/>
      <c r="IG43" s="92">
        <f t="shared" si="175"/>
        <v>0</v>
      </c>
      <c r="IH43" s="140">
        <f t="shared" si="176"/>
        <v>0</v>
      </c>
      <c r="II43" s="139">
        <f t="shared" si="29"/>
        <v>60</v>
      </c>
      <c r="IJ43" s="25">
        <f>1+1+2</f>
        <v>4</v>
      </c>
      <c r="IK43" s="92">
        <f t="shared" si="177"/>
        <v>140000</v>
      </c>
      <c r="IL43" s="140">
        <f t="shared" si="178"/>
        <v>240000</v>
      </c>
      <c r="IM43" s="25">
        <f>16+12</f>
        <v>28</v>
      </c>
      <c r="IN43" s="92">
        <f t="shared" si="179"/>
        <v>980000</v>
      </c>
      <c r="IO43" s="140">
        <f t="shared" si="180"/>
        <v>1680000</v>
      </c>
      <c r="IP43" s="25"/>
      <c r="IQ43" s="92">
        <f t="shared" si="181"/>
        <v>0</v>
      </c>
      <c r="IR43" s="140">
        <f t="shared" si="182"/>
        <v>0</v>
      </c>
      <c r="IS43" s="139">
        <f t="shared" si="30"/>
        <v>32</v>
      </c>
      <c r="IT43" s="25">
        <f>1+12</f>
        <v>13</v>
      </c>
      <c r="IU43" s="92">
        <f t="shared" si="183"/>
        <v>455000</v>
      </c>
      <c r="IV43" s="140">
        <f t="shared" si="184"/>
        <v>780000</v>
      </c>
      <c r="IW43" s="25">
        <f>1</f>
        <v>1</v>
      </c>
      <c r="IX43" s="92">
        <f t="shared" si="185"/>
        <v>35000</v>
      </c>
      <c r="IY43" s="140">
        <f t="shared" si="186"/>
        <v>60000</v>
      </c>
      <c r="IZ43" s="25"/>
      <c r="JA43" s="92">
        <f t="shared" si="187"/>
        <v>0</v>
      </c>
      <c r="JB43" s="140">
        <f t="shared" si="188"/>
        <v>0</v>
      </c>
      <c r="JC43" s="139">
        <f t="shared" si="234"/>
        <v>14</v>
      </c>
      <c r="JD43" s="25"/>
      <c r="JE43" s="92">
        <f t="shared" si="189"/>
        <v>0</v>
      </c>
      <c r="JF43" s="140">
        <f t="shared" si="190"/>
        <v>0</v>
      </c>
      <c r="JG43" s="25">
        <v>2</v>
      </c>
      <c r="JH43" s="92">
        <f t="shared" si="191"/>
        <v>70000</v>
      </c>
      <c r="JI43" s="140">
        <f t="shared" si="192"/>
        <v>120000</v>
      </c>
      <c r="JJ43" s="25"/>
      <c r="JK43" s="92">
        <f t="shared" si="193"/>
        <v>0</v>
      </c>
      <c r="JL43" s="140">
        <f t="shared" si="194"/>
        <v>0</v>
      </c>
      <c r="JM43" s="139">
        <f t="shared" si="235"/>
        <v>2</v>
      </c>
      <c r="JN43" s="25">
        <f>1+1+2</f>
        <v>4</v>
      </c>
      <c r="JO43" s="92">
        <f t="shared" si="195"/>
        <v>140000</v>
      </c>
      <c r="JP43" s="140">
        <f t="shared" si="196"/>
        <v>240000</v>
      </c>
      <c r="JQ43" s="25">
        <f>13+1+50+32</f>
        <v>96</v>
      </c>
      <c r="JR43" s="92">
        <f t="shared" si="197"/>
        <v>3360000</v>
      </c>
      <c r="JS43" s="140">
        <f t="shared" si="198"/>
        <v>5760000</v>
      </c>
      <c r="JT43" s="25"/>
      <c r="JU43" s="92">
        <f t="shared" si="199"/>
        <v>0</v>
      </c>
      <c r="JV43" s="140">
        <f t="shared" si="200"/>
        <v>0</v>
      </c>
      <c r="JW43" s="139">
        <f t="shared" si="236"/>
        <v>100</v>
      </c>
      <c r="JX43" s="25">
        <f>10+40+12</f>
        <v>62</v>
      </c>
      <c r="JY43" s="92">
        <f t="shared" si="201"/>
        <v>2170000</v>
      </c>
      <c r="JZ43" s="140">
        <f t="shared" si="202"/>
        <v>3720000</v>
      </c>
      <c r="KA43" s="25">
        <f>1+80+10</f>
        <v>91</v>
      </c>
      <c r="KB43" s="92">
        <f t="shared" si="203"/>
        <v>3185000</v>
      </c>
      <c r="KC43" s="140">
        <f t="shared" si="204"/>
        <v>5460000</v>
      </c>
      <c r="KD43" s="25">
        <f>90</f>
        <v>90</v>
      </c>
      <c r="KE43" s="92">
        <f t="shared" si="205"/>
        <v>3150000</v>
      </c>
      <c r="KF43" s="140">
        <f t="shared" si="206"/>
        <v>5400000</v>
      </c>
      <c r="KG43" s="139">
        <f t="shared" si="237"/>
        <v>243</v>
      </c>
      <c r="KH43" s="25">
        <f>2</f>
        <v>2</v>
      </c>
      <c r="KI43" s="92">
        <f t="shared" si="207"/>
        <v>70000</v>
      </c>
      <c r="KJ43" s="140">
        <f t="shared" si="208"/>
        <v>120000</v>
      </c>
      <c r="KK43" s="25"/>
      <c r="KL43" s="92">
        <f t="shared" si="209"/>
        <v>0</v>
      </c>
      <c r="KM43" s="140">
        <f t="shared" si="210"/>
        <v>0</v>
      </c>
      <c r="KN43" s="25"/>
      <c r="KO43" s="92">
        <f t="shared" si="211"/>
        <v>0</v>
      </c>
      <c r="KP43" s="140">
        <f t="shared" si="212"/>
        <v>0</v>
      </c>
      <c r="KQ43" s="139">
        <f t="shared" si="238"/>
        <v>2</v>
      </c>
      <c r="KR43" s="25"/>
      <c r="KS43" s="92">
        <f t="shared" si="213"/>
        <v>0</v>
      </c>
      <c r="KT43" s="140">
        <f t="shared" si="214"/>
        <v>0</v>
      </c>
      <c r="KU43" s="25"/>
      <c r="KV43" s="92">
        <f t="shared" si="215"/>
        <v>0</v>
      </c>
      <c r="KW43" s="140">
        <f t="shared" si="216"/>
        <v>0</v>
      </c>
      <c r="KX43" s="25"/>
      <c r="KY43" s="92">
        <f t="shared" si="217"/>
        <v>0</v>
      </c>
      <c r="KZ43" s="140">
        <f t="shared" si="218"/>
        <v>0</v>
      </c>
      <c r="LA43" s="139">
        <f t="shared" si="239"/>
        <v>0</v>
      </c>
      <c r="LB43" s="25"/>
      <c r="LC43" s="92">
        <f t="shared" si="219"/>
        <v>0</v>
      </c>
      <c r="LD43" s="140">
        <f t="shared" si="220"/>
        <v>0</v>
      </c>
      <c r="LE43" s="25"/>
      <c r="LF43" s="92">
        <f t="shared" si="221"/>
        <v>0</v>
      </c>
      <c r="LG43" s="140">
        <f t="shared" si="222"/>
        <v>0</v>
      </c>
      <c r="LH43" s="25"/>
      <c r="LI43" s="92">
        <f t="shared" si="223"/>
        <v>0</v>
      </c>
      <c r="LJ43" s="140">
        <f t="shared" si="224"/>
        <v>0</v>
      </c>
      <c r="LK43" s="139">
        <f t="shared" si="240"/>
        <v>0</v>
      </c>
      <c r="LL43" s="25"/>
      <c r="LM43" s="92">
        <f t="shared" si="225"/>
        <v>0</v>
      </c>
      <c r="LN43" s="140">
        <f t="shared" si="226"/>
        <v>0</v>
      </c>
      <c r="LO43" s="25"/>
      <c r="LP43" s="92">
        <f t="shared" si="227"/>
        <v>0</v>
      </c>
      <c r="LQ43" s="140">
        <f t="shared" si="228"/>
        <v>0</v>
      </c>
      <c r="LR43" s="25"/>
      <c r="LS43" s="92">
        <f t="shared" si="229"/>
        <v>0</v>
      </c>
      <c r="LT43" s="140">
        <f t="shared" si="230"/>
        <v>0</v>
      </c>
      <c r="LU43" s="139">
        <f t="shared" si="241"/>
        <v>0</v>
      </c>
      <c r="LW43" s="341">
        <f t="shared" si="231"/>
        <v>7163</v>
      </c>
      <c r="LX43" s="293">
        <f t="shared" si="39"/>
        <v>429780000</v>
      </c>
    </row>
    <row r="44" spans="1:336" ht="15" hidden="1" customHeight="1" x14ac:dyDescent="0.25">
      <c r="A44" s="119" t="s">
        <v>48</v>
      </c>
      <c r="B44" s="102">
        <v>45000</v>
      </c>
      <c r="C44" s="102">
        <v>80000</v>
      </c>
      <c r="D44" s="25"/>
      <c r="E44" s="92">
        <f t="shared" si="40"/>
        <v>0</v>
      </c>
      <c r="F44" s="140">
        <f t="shared" si="41"/>
        <v>0</v>
      </c>
      <c r="G44" s="25"/>
      <c r="H44" s="92">
        <f t="shared" si="42"/>
        <v>0</v>
      </c>
      <c r="I44" s="140">
        <f t="shared" si="43"/>
        <v>0</v>
      </c>
      <c r="J44" s="25"/>
      <c r="K44" s="92">
        <f t="shared" si="44"/>
        <v>0</v>
      </c>
      <c r="L44" s="140">
        <f t="shared" si="45"/>
        <v>0</v>
      </c>
      <c r="M44" s="139">
        <f t="shared" si="0"/>
        <v>0</v>
      </c>
      <c r="N44" s="25"/>
      <c r="O44" s="92">
        <f t="shared" si="1"/>
        <v>0</v>
      </c>
      <c r="P44" s="140">
        <f t="shared" si="2"/>
        <v>0</v>
      </c>
      <c r="Q44" s="25"/>
      <c r="R44" s="92">
        <f t="shared" si="3"/>
        <v>0</v>
      </c>
      <c r="S44" s="140">
        <f t="shared" si="4"/>
        <v>0</v>
      </c>
      <c r="T44" s="25"/>
      <c r="U44" s="92">
        <f t="shared" si="5"/>
        <v>0</v>
      </c>
      <c r="V44" s="140">
        <f t="shared" si="6"/>
        <v>0</v>
      </c>
      <c r="W44" s="139">
        <f t="shared" si="7"/>
        <v>0</v>
      </c>
      <c r="X44" s="25"/>
      <c r="Y44" s="92">
        <f t="shared" si="46"/>
        <v>0</v>
      </c>
      <c r="Z44" s="140">
        <f t="shared" si="47"/>
        <v>0</v>
      </c>
      <c r="AA44" s="25"/>
      <c r="AB44" s="92">
        <f t="shared" si="48"/>
        <v>0</v>
      </c>
      <c r="AC44" s="140">
        <f t="shared" si="49"/>
        <v>0</v>
      </c>
      <c r="AD44" s="25"/>
      <c r="AE44" s="92">
        <f t="shared" si="50"/>
        <v>0</v>
      </c>
      <c r="AF44" s="140">
        <f t="shared" si="51"/>
        <v>0</v>
      </c>
      <c r="AG44" s="139">
        <f t="shared" si="8"/>
        <v>0</v>
      </c>
      <c r="AH44" s="25"/>
      <c r="AI44" s="92">
        <f t="shared" si="52"/>
        <v>0</v>
      </c>
      <c r="AJ44" s="140">
        <f t="shared" si="53"/>
        <v>0</v>
      </c>
      <c r="AK44" s="25"/>
      <c r="AL44" s="92">
        <f t="shared" si="54"/>
        <v>0</v>
      </c>
      <c r="AM44" s="140">
        <f t="shared" si="55"/>
        <v>0</v>
      </c>
      <c r="AN44" s="25"/>
      <c r="AO44" s="92">
        <f t="shared" si="56"/>
        <v>0</v>
      </c>
      <c r="AP44" s="140">
        <f t="shared" si="57"/>
        <v>0</v>
      </c>
      <c r="AQ44" s="139">
        <f t="shared" si="9"/>
        <v>0</v>
      </c>
      <c r="AR44" s="25"/>
      <c r="AS44" s="92">
        <f t="shared" si="58"/>
        <v>0</v>
      </c>
      <c r="AT44" s="140">
        <f t="shared" si="59"/>
        <v>0</v>
      </c>
      <c r="AU44" s="25"/>
      <c r="AV44" s="92">
        <f t="shared" si="60"/>
        <v>0</v>
      </c>
      <c r="AW44" s="140">
        <f t="shared" si="61"/>
        <v>0</v>
      </c>
      <c r="AX44" s="25"/>
      <c r="AY44" s="92">
        <f t="shared" si="62"/>
        <v>0</v>
      </c>
      <c r="AZ44" s="140">
        <f t="shared" si="63"/>
        <v>0</v>
      </c>
      <c r="BA44" s="139">
        <f t="shared" si="10"/>
        <v>0</v>
      </c>
      <c r="BB44" s="25"/>
      <c r="BC44" s="92">
        <f t="shared" si="242"/>
        <v>0</v>
      </c>
      <c r="BD44" s="140">
        <f t="shared" si="65"/>
        <v>0</v>
      </c>
      <c r="BE44" s="25"/>
      <c r="BF44" s="92">
        <f t="shared" si="66"/>
        <v>0</v>
      </c>
      <c r="BG44" s="140">
        <f t="shared" si="67"/>
        <v>0</v>
      </c>
      <c r="BH44" s="25"/>
      <c r="BI44" s="92">
        <f t="shared" si="68"/>
        <v>0</v>
      </c>
      <c r="BJ44" s="140">
        <f t="shared" si="69"/>
        <v>0</v>
      </c>
      <c r="BK44" s="139">
        <f t="shared" si="11"/>
        <v>0</v>
      </c>
      <c r="BL44" s="25"/>
      <c r="BM44" s="92">
        <f t="shared" si="70"/>
        <v>0</v>
      </c>
      <c r="BN44" s="140">
        <f t="shared" si="71"/>
        <v>0</v>
      </c>
      <c r="BO44" s="25"/>
      <c r="BP44" s="92">
        <f t="shared" si="72"/>
        <v>0</v>
      </c>
      <c r="BQ44" s="140">
        <f t="shared" si="73"/>
        <v>0</v>
      </c>
      <c r="BR44" s="25"/>
      <c r="BS44" s="92">
        <f t="shared" si="74"/>
        <v>0</v>
      </c>
      <c r="BT44" s="140">
        <f t="shared" si="75"/>
        <v>0</v>
      </c>
      <c r="BU44" s="139">
        <f t="shared" si="12"/>
        <v>0</v>
      </c>
      <c r="BV44" s="25"/>
      <c r="BW44" s="92">
        <f t="shared" si="76"/>
        <v>0</v>
      </c>
      <c r="BX44" s="140">
        <f t="shared" si="77"/>
        <v>0</v>
      </c>
      <c r="BY44" s="25"/>
      <c r="BZ44" s="92">
        <f t="shared" si="78"/>
        <v>0</v>
      </c>
      <c r="CA44" s="140">
        <f t="shared" si="79"/>
        <v>0</v>
      </c>
      <c r="CB44" s="25"/>
      <c r="CC44" s="92">
        <f t="shared" si="80"/>
        <v>0</v>
      </c>
      <c r="CD44" s="140">
        <f t="shared" si="81"/>
        <v>0</v>
      </c>
      <c r="CE44" s="139">
        <f t="shared" si="13"/>
        <v>0</v>
      </c>
      <c r="CF44" s="25"/>
      <c r="CG44" s="92">
        <f t="shared" si="82"/>
        <v>0</v>
      </c>
      <c r="CH44" s="140">
        <f t="shared" si="83"/>
        <v>0</v>
      </c>
      <c r="CI44" s="25"/>
      <c r="CJ44" s="92">
        <f t="shared" si="84"/>
        <v>0</v>
      </c>
      <c r="CK44" s="140">
        <f t="shared" si="85"/>
        <v>0</v>
      </c>
      <c r="CL44" s="25"/>
      <c r="CM44" s="92">
        <f t="shared" si="86"/>
        <v>0</v>
      </c>
      <c r="CN44" s="140">
        <f t="shared" si="87"/>
        <v>0</v>
      </c>
      <c r="CO44" s="139">
        <f t="shared" si="14"/>
        <v>0</v>
      </c>
      <c r="CP44" s="25"/>
      <c r="CQ44" s="92">
        <f t="shared" si="88"/>
        <v>0</v>
      </c>
      <c r="CR44" s="140">
        <f t="shared" si="89"/>
        <v>0</v>
      </c>
      <c r="CS44" s="25"/>
      <c r="CT44" s="92">
        <f t="shared" si="90"/>
        <v>0</v>
      </c>
      <c r="CU44" s="140">
        <f t="shared" si="91"/>
        <v>0</v>
      </c>
      <c r="CV44" s="25"/>
      <c r="CW44" s="92">
        <f t="shared" si="92"/>
        <v>0</v>
      </c>
      <c r="CX44" s="140">
        <f t="shared" si="93"/>
        <v>0</v>
      </c>
      <c r="CY44" s="139">
        <f t="shared" si="15"/>
        <v>0</v>
      </c>
      <c r="CZ44" s="25"/>
      <c r="DA44" s="92">
        <f t="shared" si="94"/>
        <v>0</v>
      </c>
      <c r="DB44" s="140">
        <f t="shared" si="95"/>
        <v>0</v>
      </c>
      <c r="DC44" s="25"/>
      <c r="DD44" s="92">
        <f t="shared" si="96"/>
        <v>0</v>
      </c>
      <c r="DE44" s="140">
        <f t="shared" si="97"/>
        <v>0</v>
      </c>
      <c r="DF44" s="25"/>
      <c r="DG44" s="92">
        <f t="shared" si="98"/>
        <v>0</v>
      </c>
      <c r="DH44" s="140">
        <f t="shared" si="99"/>
        <v>0</v>
      </c>
      <c r="DI44" s="139">
        <f t="shared" si="16"/>
        <v>0</v>
      </c>
      <c r="DJ44" s="25"/>
      <c r="DK44" s="92">
        <f t="shared" si="100"/>
        <v>0</v>
      </c>
      <c r="DL44" s="140">
        <f t="shared" si="232"/>
        <v>0</v>
      </c>
      <c r="DM44" s="25"/>
      <c r="DN44" s="92">
        <f t="shared" si="101"/>
        <v>0</v>
      </c>
      <c r="DO44" s="140">
        <f t="shared" si="102"/>
        <v>0</v>
      </c>
      <c r="DP44" s="25"/>
      <c r="DQ44" s="92">
        <f t="shared" si="103"/>
        <v>0</v>
      </c>
      <c r="DR44" s="140">
        <f t="shared" si="104"/>
        <v>0</v>
      </c>
      <c r="DS44" s="139">
        <f t="shared" si="17"/>
        <v>0</v>
      </c>
      <c r="DT44" s="25"/>
      <c r="DU44" s="92">
        <f t="shared" si="105"/>
        <v>0</v>
      </c>
      <c r="DV44" s="140">
        <f t="shared" si="106"/>
        <v>0</v>
      </c>
      <c r="DW44" s="25"/>
      <c r="DX44" s="92">
        <f t="shared" si="107"/>
        <v>0</v>
      </c>
      <c r="DY44" s="140">
        <f t="shared" si="108"/>
        <v>0</v>
      </c>
      <c r="DZ44" s="25"/>
      <c r="EA44" s="92">
        <f t="shared" si="109"/>
        <v>0</v>
      </c>
      <c r="EB44" s="140">
        <f t="shared" si="110"/>
        <v>0</v>
      </c>
      <c r="EC44" s="139">
        <f t="shared" si="18"/>
        <v>0</v>
      </c>
      <c r="ED44" s="25"/>
      <c r="EE44" s="92">
        <f t="shared" si="111"/>
        <v>0</v>
      </c>
      <c r="EF44" s="140">
        <f t="shared" si="112"/>
        <v>0</v>
      </c>
      <c r="EG44" s="25"/>
      <c r="EH44" s="92">
        <f t="shared" si="113"/>
        <v>0</v>
      </c>
      <c r="EI44" s="140">
        <f t="shared" si="114"/>
        <v>0</v>
      </c>
      <c r="EJ44" s="25"/>
      <c r="EK44" s="92">
        <f t="shared" si="115"/>
        <v>0</v>
      </c>
      <c r="EL44" s="140">
        <f t="shared" si="116"/>
        <v>0</v>
      </c>
      <c r="EM44" s="139">
        <f t="shared" si="19"/>
        <v>0</v>
      </c>
      <c r="EN44" s="25"/>
      <c r="EO44" s="92">
        <f t="shared" si="117"/>
        <v>0</v>
      </c>
      <c r="EP44" s="140">
        <f t="shared" si="118"/>
        <v>0</v>
      </c>
      <c r="EQ44" s="25"/>
      <c r="ER44" s="92">
        <f t="shared" si="119"/>
        <v>0</v>
      </c>
      <c r="ES44" s="140">
        <f t="shared" si="120"/>
        <v>0</v>
      </c>
      <c r="ET44" s="25"/>
      <c r="EU44" s="92">
        <f t="shared" si="121"/>
        <v>0</v>
      </c>
      <c r="EV44" s="140">
        <f t="shared" si="122"/>
        <v>0</v>
      </c>
      <c r="EW44" s="139">
        <f t="shared" si="20"/>
        <v>0</v>
      </c>
      <c r="EX44" s="25"/>
      <c r="EY44" s="92">
        <f t="shared" si="123"/>
        <v>0</v>
      </c>
      <c r="EZ44" s="140">
        <f t="shared" si="124"/>
        <v>0</v>
      </c>
      <c r="FA44" s="25"/>
      <c r="FB44" s="92">
        <f t="shared" si="125"/>
        <v>0</v>
      </c>
      <c r="FC44" s="140">
        <f t="shared" si="126"/>
        <v>0</v>
      </c>
      <c r="FD44" s="25"/>
      <c r="FE44" s="92">
        <f t="shared" si="127"/>
        <v>0</v>
      </c>
      <c r="FF44" s="140">
        <f t="shared" si="128"/>
        <v>0</v>
      </c>
      <c r="FG44" s="139">
        <f t="shared" si="21"/>
        <v>0</v>
      </c>
      <c r="FH44" s="25"/>
      <c r="FI44" s="92">
        <f t="shared" si="129"/>
        <v>0</v>
      </c>
      <c r="FJ44" s="140">
        <f t="shared" si="130"/>
        <v>0</v>
      </c>
      <c r="FK44" s="25"/>
      <c r="FL44" s="92">
        <f t="shared" si="131"/>
        <v>0</v>
      </c>
      <c r="FM44" s="140">
        <f t="shared" si="132"/>
        <v>0</v>
      </c>
      <c r="FN44" s="25"/>
      <c r="FO44" s="92">
        <f t="shared" si="133"/>
        <v>0</v>
      </c>
      <c r="FP44" s="140">
        <f t="shared" si="134"/>
        <v>0</v>
      </c>
      <c r="FQ44" s="139">
        <f t="shared" si="22"/>
        <v>0</v>
      </c>
      <c r="FR44" s="25"/>
      <c r="FS44" s="92">
        <f t="shared" si="135"/>
        <v>0</v>
      </c>
      <c r="FT44" s="140">
        <f t="shared" si="136"/>
        <v>0</v>
      </c>
      <c r="FU44" s="25"/>
      <c r="FV44" s="92">
        <f t="shared" si="137"/>
        <v>0</v>
      </c>
      <c r="FW44" s="140">
        <f t="shared" si="138"/>
        <v>0</v>
      </c>
      <c r="FX44" s="25"/>
      <c r="FY44" s="92">
        <f t="shared" si="139"/>
        <v>0</v>
      </c>
      <c r="FZ44" s="140">
        <f t="shared" si="140"/>
        <v>0</v>
      </c>
      <c r="GA44" s="139">
        <f t="shared" si="23"/>
        <v>0</v>
      </c>
      <c r="GB44" s="25"/>
      <c r="GC44" s="92">
        <f t="shared" si="141"/>
        <v>0</v>
      </c>
      <c r="GD44" s="140">
        <f t="shared" si="142"/>
        <v>0</v>
      </c>
      <c r="GE44" s="25"/>
      <c r="GF44" s="92">
        <f t="shared" si="143"/>
        <v>0</v>
      </c>
      <c r="GG44" s="140">
        <f t="shared" si="144"/>
        <v>0</v>
      </c>
      <c r="GH44" s="25"/>
      <c r="GI44" s="92">
        <f t="shared" si="145"/>
        <v>0</v>
      </c>
      <c r="GJ44" s="140">
        <f t="shared" si="146"/>
        <v>0</v>
      </c>
      <c r="GK44" s="139">
        <f t="shared" si="24"/>
        <v>0</v>
      </c>
      <c r="GL44" s="25"/>
      <c r="GM44" s="92">
        <f t="shared" si="147"/>
        <v>0</v>
      </c>
      <c r="GN44" s="140">
        <f t="shared" si="148"/>
        <v>0</v>
      </c>
      <c r="GO44" s="25"/>
      <c r="GP44" s="92">
        <f t="shared" si="149"/>
        <v>0</v>
      </c>
      <c r="GQ44" s="140">
        <f t="shared" si="150"/>
        <v>0</v>
      </c>
      <c r="GR44" s="25"/>
      <c r="GS44" s="92">
        <f t="shared" si="151"/>
        <v>0</v>
      </c>
      <c r="GT44" s="140">
        <f t="shared" si="152"/>
        <v>0</v>
      </c>
      <c r="GU44" s="139">
        <f t="shared" si="25"/>
        <v>0</v>
      </c>
      <c r="GV44" s="25"/>
      <c r="GW44" s="92">
        <f t="shared" si="153"/>
        <v>0</v>
      </c>
      <c r="GX44" s="140">
        <f t="shared" si="154"/>
        <v>0</v>
      </c>
      <c r="GY44" s="25"/>
      <c r="GZ44" s="92">
        <f t="shared" si="155"/>
        <v>0</v>
      </c>
      <c r="HA44" s="140">
        <f t="shared" si="156"/>
        <v>0</v>
      </c>
      <c r="HB44" s="25"/>
      <c r="HC44" s="92">
        <f t="shared" si="157"/>
        <v>0</v>
      </c>
      <c r="HD44" s="140">
        <f t="shared" si="158"/>
        <v>0</v>
      </c>
      <c r="HE44" s="139">
        <f t="shared" si="26"/>
        <v>0</v>
      </c>
      <c r="HF44" s="25"/>
      <c r="HG44" s="92">
        <f t="shared" si="159"/>
        <v>0</v>
      </c>
      <c r="HH44" s="140">
        <f t="shared" si="160"/>
        <v>0</v>
      </c>
      <c r="HI44" s="25"/>
      <c r="HJ44" s="92">
        <f t="shared" si="161"/>
        <v>0</v>
      </c>
      <c r="HK44" s="140">
        <f t="shared" si="162"/>
        <v>0</v>
      </c>
      <c r="HL44" s="25"/>
      <c r="HM44" s="92">
        <f t="shared" si="163"/>
        <v>0</v>
      </c>
      <c r="HN44" s="140">
        <f t="shared" si="164"/>
        <v>0</v>
      </c>
      <c r="HO44" s="139">
        <f t="shared" si="27"/>
        <v>0</v>
      </c>
      <c r="HP44" s="25"/>
      <c r="HQ44" s="92">
        <f t="shared" si="165"/>
        <v>0</v>
      </c>
      <c r="HR44" s="140">
        <f t="shared" si="166"/>
        <v>0</v>
      </c>
      <c r="HS44" s="25"/>
      <c r="HT44" s="92">
        <f t="shared" si="167"/>
        <v>0</v>
      </c>
      <c r="HU44" s="140">
        <f t="shared" si="168"/>
        <v>0</v>
      </c>
      <c r="HV44" s="25"/>
      <c r="HW44" s="92">
        <f t="shared" si="169"/>
        <v>0</v>
      </c>
      <c r="HX44" s="140">
        <f t="shared" si="170"/>
        <v>0</v>
      </c>
      <c r="HY44" s="139">
        <f t="shared" si="28"/>
        <v>0</v>
      </c>
      <c r="HZ44" s="25"/>
      <c r="IA44" s="92">
        <f t="shared" si="171"/>
        <v>0</v>
      </c>
      <c r="IB44" s="140">
        <f t="shared" si="172"/>
        <v>0</v>
      </c>
      <c r="IC44" s="25"/>
      <c r="ID44" s="92">
        <f t="shared" si="173"/>
        <v>0</v>
      </c>
      <c r="IE44" s="140">
        <f t="shared" si="174"/>
        <v>0</v>
      </c>
      <c r="IF44" s="25"/>
      <c r="IG44" s="92">
        <f t="shared" si="175"/>
        <v>0</v>
      </c>
      <c r="IH44" s="140">
        <f t="shared" si="176"/>
        <v>0</v>
      </c>
      <c r="II44" s="139">
        <f t="shared" si="29"/>
        <v>0</v>
      </c>
      <c r="IJ44" s="25"/>
      <c r="IK44" s="92">
        <f t="shared" si="177"/>
        <v>0</v>
      </c>
      <c r="IL44" s="140">
        <f t="shared" si="178"/>
        <v>0</v>
      </c>
      <c r="IM44" s="25"/>
      <c r="IN44" s="92">
        <f t="shared" si="179"/>
        <v>0</v>
      </c>
      <c r="IO44" s="140">
        <f t="shared" si="180"/>
        <v>0</v>
      </c>
      <c r="IP44" s="25"/>
      <c r="IQ44" s="92">
        <f t="shared" si="181"/>
        <v>0</v>
      </c>
      <c r="IR44" s="140">
        <f t="shared" si="182"/>
        <v>0</v>
      </c>
      <c r="IS44" s="139">
        <f t="shared" si="30"/>
        <v>0</v>
      </c>
      <c r="IT44" s="25"/>
      <c r="IU44" s="92">
        <f t="shared" si="183"/>
        <v>0</v>
      </c>
      <c r="IV44" s="140">
        <f t="shared" si="184"/>
        <v>0</v>
      </c>
      <c r="IW44" s="25"/>
      <c r="IX44" s="92">
        <f t="shared" si="185"/>
        <v>0</v>
      </c>
      <c r="IY44" s="140">
        <f t="shared" si="186"/>
        <v>0</v>
      </c>
      <c r="IZ44" s="25"/>
      <c r="JA44" s="92">
        <f t="shared" si="187"/>
        <v>0</v>
      </c>
      <c r="JB44" s="140">
        <f t="shared" si="188"/>
        <v>0</v>
      </c>
      <c r="JC44" s="139">
        <f t="shared" si="234"/>
        <v>0</v>
      </c>
      <c r="JD44" s="25"/>
      <c r="JE44" s="92">
        <f t="shared" si="189"/>
        <v>0</v>
      </c>
      <c r="JF44" s="140">
        <f t="shared" si="190"/>
        <v>0</v>
      </c>
      <c r="JG44" s="25"/>
      <c r="JH44" s="92">
        <f t="shared" si="191"/>
        <v>0</v>
      </c>
      <c r="JI44" s="140">
        <f t="shared" si="192"/>
        <v>0</v>
      </c>
      <c r="JJ44" s="25"/>
      <c r="JK44" s="92">
        <f t="shared" si="193"/>
        <v>0</v>
      </c>
      <c r="JL44" s="140">
        <f t="shared" si="194"/>
        <v>0</v>
      </c>
      <c r="JM44" s="139">
        <f t="shared" si="235"/>
        <v>0</v>
      </c>
      <c r="JN44" s="25"/>
      <c r="JO44" s="92">
        <f t="shared" si="195"/>
        <v>0</v>
      </c>
      <c r="JP44" s="140">
        <f t="shared" si="196"/>
        <v>0</v>
      </c>
      <c r="JQ44" s="25"/>
      <c r="JR44" s="92">
        <f t="shared" si="197"/>
        <v>0</v>
      </c>
      <c r="JS44" s="140">
        <f t="shared" si="198"/>
        <v>0</v>
      </c>
      <c r="JT44" s="25"/>
      <c r="JU44" s="92">
        <f t="shared" si="199"/>
        <v>0</v>
      </c>
      <c r="JV44" s="140">
        <f t="shared" si="200"/>
        <v>0</v>
      </c>
      <c r="JW44" s="139">
        <f t="shared" si="236"/>
        <v>0</v>
      </c>
      <c r="JX44" s="25"/>
      <c r="JY44" s="92">
        <f t="shared" si="201"/>
        <v>0</v>
      </c>
      <c r="JZ44" s="140">
        <f t="shared" si="202"/>
        <v>0</v>
      </c>
      <c r="KA44" s="25"/>
      <c r="KB44" s="92">
        <f t="shared" si="203"/>
        <v>0</v>
      </c>
      <c r="KC44" s="140">
        <f t="shared" si="204"/>
        <v>0</v>
      </c>
      <c r="KD44" s="25"/>
      <c r="KE44" s="92">
        <f t="shared" si="205"/>
        <v>0</v>
      </c>
      <c r="KF44" s="140">
        <f t="shared" si="206"/>
        <v>0</v>
      </c>
      <c r="KG44" s="139">
        <f t="shared" si="237"/>
        <v>0</v>
      </c>
      <c r="KH44" s="25"/>
      <c r="KI44" s="92">
        <f t="shared" si="207"/>
        <v>0</v>
      </c>
      <c r="KJ44" s="140">
        <f t="shared" si="208"/>
        <v>0</v>
      </c>
      <c r="KK44" s="25"/>
      <c r="KL44" s="92">
        <f t="shared" si="209"/>
        <v>0</v>
      </c>
      <c r="KM44" s="140">
        <f t="shared" si="210"/>
        <v>0</v>
      </c>
      <c r="KN44" s="25"/>
      <c r="KO44" s="92">
        <f t="shared" si="211"/>
        <v>0</v>
      </c>
      <c r="KP44" s="140">
        <f t="shared" si="212"/>
        <v>0</v>
      </c>
      <c r="KQ44" s="139">
        <f t="shared" si="238"/>
        <v>0</v>
      </c>
      <c r="KR44" s="25"/>
      <c r="KS44" s="92">
        <f t="shared" si="213"/>
        <v>0</v>
      </c>
      <c r="KT44" s="140">
        <f t="shared" si="214"/>
        <v>0</v>
      </c>
      <c r="KU44" s="25"/>
      <c r="KV44" s="92">
        <f t="shared" si="215"/>
        <v>0</v>
      </c>
      <c r="KW44" s="140">
        <f t="shared" si="216"/>
        <v>0</v>
      </c>
      <c r="KX44" s="25"/>
      <c r="KY44" s="92">
        <f t="shared" si="217"/>
        <v>0</v>
      </c>
      <c r="KZ44" s="140">
        <f t="shared" si="218"/>
        <v>0</v>
      </c>
      <c r="LA44" s="139">
        <f t="shared" si="239"/>
        <v>0</v>
      </c>
      <c r="LB44" s="25"/>
      <c r="LC44" s="92">
        <f t="shared" si="219"/>
        <v>0</v>
      </c>
      <c r="LD44" s="140">
        <f t="shared" si="220"/>
        <v>0</v>
      </c>
      <c r="LE44" s="25"/>
      <c r="LF44" s="92">
        <f t="shared" si="221"/>
        <v>0</v>
      </c>
      <c r="LG44" s="140">
        <f t="shared" si="222"/>
        <v>0</v>
      </c>
      <c r="LH44" s="25"/>
      <c r="LI44" s="92">
        <f t="shared" si="223"/>
        <v>0</v>
      </c>
      <c r="LJ44" s="140">
        <f t="shared" si="224"/>
        <v>0</v>
      </c>
      <c r="LK44" s="139">
        <f t="shared" si="240"/>
        <v>0</v>
      </c>
      <c r="LL44" s="25"/>
      <c r="LM44" s="92">
        <f t="shared" si="225"/>
        <v>0</v>
      </c>
      <c r="LN44" s="140">
        <f t="shared" si="226"/>
        <v>0</v>
      </c>
      <c r="LO44" s="25"/>
      <c r="LP44" s="92">
        <f t="shared" si="227"/>
        <v>0</v>
      </c>
      <c r="LQ44" s="140">
        <f t="shared" si="228"/>
        <v>0</v>
      </c>
      <c r="LR44" s="25"/>
      <c r="LS44" s="92">
        <f t="shared" si="229"/>
        <v>0</v>
      </c>
      <c r="LT44" s="140">
        <f t="shared" si="230"/>
        <v>0</v>
      </c>
      <c r="LU44" s="139">
        <f t="shared" si="241"/>
        <v>0</v>
      </c>
      <c r="LW44" s="341">
        <f t="shared" si="231"/>
        <v>0</v>
      </c>
      <c r="LX44" s="293">
        <f t="shared" si="39"/>
        <v>0</v>
      </c>
    </row>
    <row r="45" spans="1:336" x14ac:dyDescent="0.25">
      <c r="A45" s="119" t="s">
        <v>177</v>
      </c>
      <c r="B45" s="102">
        <v>45000</v>
      </c>
      <c r="C45" s="102">
        <v>80000</v>
      </c>
      <c r="D45" s="25">
        <f>3</f>
        <v>3</v>
      </c>
      <c r="E45" s="92">
        <f t="shared" si="40"/>
        <v>135000</v>
      </c>
      <c r="F45" s="140">
        <f t="shared" si="41"/>
        <v>240000</v>
      </c>
      <c r="G45" s="25">
        <f>6</f>
        <v>6</v>
      </c>
      <c r="H45" s="92">
        <f t="shared" si="42"/>
        <v>270000</v>
      </c>
      <c r="I45" s="140">
        <f t="shared" si="43"/>
        <v>480000</v>
      </c>
      <c r="J45" s="25"/>
      <c r="K45" s="92">
        <f t="shared" si="44"/>
        <v>0</v>
      </c>
      <c r="L45" s="140">
        <f t="shared" si="45"/>
        <v>0</v>
      </c>
      <c r="M45" s="139">
        <f t="shared" si="0"/>
        <v>9</v>
      </c>
      <c r="N45" s="25"/>
      <c r="O45" s="92">
        <f t="shared" si="1"/>
        <v>0</v>
      </c>
      <c r="P45" s="140">
        <f t="shared" si="2"/>
        <v>0</v>
      </c>
      <c r="Q45" s="25"/>
      <c r="R45" s="92">
        <f t="shared" si="3"/>
        <v>0</v>
      </c>
      <c r="S45" s="140">
        <f t="shared" si="4"/>
        <v>0</v>
      </c>
      <c r="T45" s="25"/>
      <c r="U45" s="92">
        <f t="shared" si="5"/>
        <v>0</v>
      </c>
      <c r="V45" s="140">
        <f t="shared" si="6"/>
        <v>0</v>
      </c>
      <c r="W45" s="139">
        <f t="shared" si="7"/>
        <v>0</v>
      </c>
      <c r="X45" s="25"/>
      <c r="Y45" s="92">
        <f t="shared" si="46"/>
        <v>0</v>
      </c>
      <c r="Z45" s="140">
        <f t="shared" si="47"/>
        <v>0</v>
      </c>
      <c r="AA45" s="25"/>
      <c r="AB45" s="92">
        <f t="shared" si="48"/>
        <v>0</v>
      </c>
      <c r="AC45" s="140">
        <f t="shared" si="49"/>
        <v>0</v>
      </c>
      <c r="AD45" s="25"/>
      <c r="AE45" s="92">
        <f t="shared" si="50"/>
        <v>0</v>
      </c>
      <c r="AF45" s="140">
        <f t="shared" si="51"/>
        <v>0</v>
      </c>
      <c r="AG45" s="139">
        <f t="shared" si="8"/>
        <v>0</v>
      </c>
      <c r="AH45" s="25"/>
      <c r="AI45" s="92">
        <f t="shared" si="52"/>
        <v>0</v>
      </c>
      <c r="AJ45" s="140">
        <f t="shared" si="53"/>
        <v>0</v>
      </c>
      <c r="AK45" s="25"/>
      <c r="AL45" s="92">
        <f t="shared" si="54"/>
        <v>0</v>
      </c>
      <c r="AM45" s="140">
        <f t="shared" si="55"/>
        <v>0</v>
      </c>
      <c r="AN45" s="25"/>
      <c r="AO45" s="92">
        <f t="shared" si="56"/>
        <v>0</v>
      </c>
      <c r="AP45" s="140">
        <f t="shared" si="57"/>
        <v>0</v>
      </c>
      <c r="AQ45" s="139">
        <f t="shared" si="9"/>
        <v>0</v>
      </c>
      <c r="AR45" s="25">
        <v>1</v>
      </c>
      <c r="AS45" s="92">
        <f t="shared" si="58"/>
        <v>45000</v>
      </c>
      <c r="AT45" s="140">
        <f t="shared" si="59"/>
        <v>80000</v>
      </c>
      <c r="AU45" s="25"/>
      <c r="AV45" s="92">
        <f t="shared" si="60"/>
        <v>0</v>
      </c>
      <c r="AW45" s="140">
        <f t="shared" si="61"/>
        <v>0</v>
      </c>
      <c r="AX45" s="25"/>
      <c r="AY45" s="92">
        <f t="shared" si="62"/>
        <v>0</v>
      </c>
      <c r="AZ45" s="140">
        <f t="shared" si="63"/>
        <v>0</v>
      </c>
      <c r="BA45" s="139">
        <f t="shared" si="10"/>
        <v>1</v>
      </c>
      <c r="BB45" s="25">
        <f>1</f>
        <v>1</v>
      </c>
      <c r="BC45" s="92">
        <f t="shared" si="242"/>
        <v>45000</v>
      </c>
      <c r="BD45" s="140">
        <f t="shared" si="65"/>
        <v>80000</v>
      </c>
      <c r="BE45" s="25"/>
      <c r="BF45" s="92">
        <f t="shared" si="66"/>
        <v>0</v>
      </c>
      <c r="BG45" s="140">
        <f t="shared" si="67"/>
        <v>0</v>
      </c>
      <c r="BH45" s="25"/>
      <c r="BI45" s="92">
        <f t="shared" si="68"/>
        <v>0</v>
      </c>
      <c r="BJ45" s="140">
        <f t="shared" si="69"/>
        <v>0</v>
      </c>
      <c r="BK45" s="139">
        <f t="shared" si="11"/>
        <v>1</v>
      </c>
      <c r="BL45" s="25">
        <f>1</f>
        <v>1</v>
      </c>
      <c r="BM45" s="92">
        <f t="shared" si="70"/>
        <v>45000</v>
      </c>
      <c r="BN45" s="140">
        <f t="shared" si="71"/>
        <v>80000</v>
      </c>
      <c r="BO45" s="25"/>
      <c r="BP45" s="92">
        <f t="shared" si="72"/>
        <v>0</v>
      </c>
      <c r="BQ45" s="140">
        <f t="shared" si="73"/>
        <v>0</v>
      </c>
      <c r="BR45" s="25"/>
      <c r="BS45" s="92">
        <f t="shared" si="74"/>
        <v>0</v>
      </c>
      <c r="BT45" s="140">
        <f t="shared" si="75"/>
        <v>0</v>
      </c>
      <c r="BU45" s="139">
        <f t="shared" si="12"/>
        <v>1</v>
      </c>
      <c r="BV45" s="25">
        <f>6</f>
        <v>6</v>
      </c>
      <c r="BW45" s="92">
        <f t="shared" si="76"/>
        <v>270000</v>
      </c>
      <c r="BX45" s="140">
        <f t="shared" si="77"/>
        <v>480000</v>
      </c>
      <c r="BY45" s="25">
        <f>50</f>
        <v>50</v>
      </c>
      <c r="BZ45" s="92">
        <f t="shared" si="78"/>
        <v>2250000</v>
      </c>
      <c r="CA45" s="140">
        <f t="shared" si="79"/>
        <v>4000000</v>
      </c>
      <c r="CB45" s="25"/>
      <c r="CC45" s="92">
        <f t="shared" si="80"/>
        <v>0</v>
      </c>
      <c r="CD45" s="140">
        <f t="shared" si="81"/>
        <v>0</v>
      </c>
      <c r="CE45" s="139">
        <f t="shared" si="13"/>
        <v>56</v>
      </c>
      <c r="CF45" s="25"/>
      <c r="CG45" s="92">
        <f t="shared" si="82"/>
        <v>0</v>
      </c>
      <c r="CH45" s="140">
        <f t="shared" si="83"/>
        <v>0</v>
      </c>
      <c r="CI45" s="25"/>
      <c r="CJ45" s="92">
        <f t="shared" si="84"/>
        <v>0</v>
      </c>
      <c r="CK45" s="140">
        <f t="shared" si="85"/>
        <v>0</v>
      </c>
      <c r="CL45" s="25"/>
      <c r="CM45" s="92">
        <f t="shared" si="86"/>
        <v>0</v>
      </c>
      <c r="CN45" s="140">
        <f t="shared" si="87"/>
        <v>0</v>
      </c>
      <c r="CO45" s="139">
        <f t="shared" si="14"/>
        <v>0</v>
      </c>
      <c r="CP45" s="25">
        <f>2+1</f>
        <v>3</v>
      </c>
      <c r="CQ45" s="92">
        <f t="shared" si="88"/>
        <v>135000</v>
      </c>
      <c r="CR45" s="140">
        <f t="shared" si="89"/>
        <v>240000</v>
      </c>
      <c r="CS45" s="25"/>
      <c r="CT45" s="92">
        <f t="shared" si="90"/>
        <v>0</v>
      </c>
      <c r="CU45" s="140">
        <f t="shared" si="91"/>
        <v>0</v>
      </c>
      <c r="CV45" s="25"/>
      <c r="CW45" s="92">
        <f t="shared" si="92"/>
        <v>0</v>
      </c>
      <c r="CX45" s="140">
        <f t="shared" si="93"/>
        <v>0</v>
      </c>
      <c r="CY45" s="139">
        <f t="shared" si="15"/>
        <v>3</v>
      </c>
      <c r="CZ45" s="25"/>
      <c r="DA45" s="92">
        <f t="shared" si="94"/>
        <v>0</v>
      </c>
      <c r="DB45" s="140">
        <f t="shared" si="95"/>
        <v>0</v>
      </c>
      <c r="DC45" s="25"/>
      <c r="DD45" s="92">
        <f t="shared" si="96"/>
        <v>0</v>
      </c>
      <c r="DE45" s="140">
        <f t="shared" si="97"/>
        <v>0</v>
      </c>
      <c r="DF45" s="25"/>
      <c r="DG45" s="92">
        <f t="shared" si="98"/>
        <v>0</v>
      </c>
      <c r="DH45" s="140">
        <f t="shared" si="99"/>
        <v>0</v>
      </c>
      <c r="DI45" s="139">
        <f t="shared" si="16"/>
        <v>0</v>
      </c>
      <c r="DJ45" s="25"/>
      <c r="DK45" s="92">
        <f t="shared" si="100"/>
        <v>0</v>
      </c>
      <c r="DL45" s="140">
        <f t="shared" si="232"/>
        <v>0</v>
      </c>
      <c r="DM45" s="25"/>
      <c r="DN45" s="92">
        <f t="shared" si="101"/>
        <v>0</v>
      </c>
      <c r="DO45" s="140">
        <f t="shared" si="102"/>
        <v>0</v>
      </c>
      <c r="DP45" s="25"/>
      <c r="DQ45" s="92">
        <f t="shared" si="103"/>
        <v>0</v>
      </c>
      <c r="DR45" s="140">
        <f t="shared" si="104"/>
        <v>0</v>
      </c>
      <c r="DS45" s="139">
        <f t="shared" si="17"/>
        <v>0</v>
      </c>
      <c r="DT45" s="25"/>
      <c r="DU45" s="92">
        <f t="shared" si="105"/>
        <v>0</v>
      </c>
      <c r="DV45" s="140">
        <f t="shared" si="106"/>
        <v>0</v>
      </c>
      <c r="DW45" s="25"/>
      <c r="DX45" s="92">
        <f t="shared" si="107"/>
        <v>0</v>
      </c>
      <c r="DY45" s="140">
        <f t="shared" si="108"/>
        <v>0</v>
      </c>
      <c r="DZ45" s="25"/>
      <c r="EA45" s="92">
        <f t="shared" si="109"/>
        <v>0</v>
      </c>
      <c r="EB45" s="140">
        <f t="shared" si="110"/>
        <v>0</v>
      </c>
      <c r="EC45" s="139">
        <f t="shared" si="18"/>
        <v>0</v>
      </c>
      <c r="ED45" s="25"/>
      <c r="EE45" s="92">
        <f t="shared" si="111"/>
        <v>0</v>
      </c>
      <c r="EF45" s="140">
        <f t="shared" si="112"/>
        <v>0</v>
      </c>
      <c r="EG45" s="25">
        <f>10</f>
        <v>10</v>
      </c>
      <c r="EH45" s="92">
        <f t="shared" si="113"/>
        <v>450000</v>
      </c>
      <c r="EI45" s="140">
        <f t="shared" si="114"/>
        <v>800000</v>
      </c>
      <c r="EJ45" s="25"/>
      <c r="EK45" s="92">
        <f t="shared" si="115"/>
        <v>0</v>
      </c>
      <c r="EL45" s="140">
        <f t="shared" si="116"/>
        <v>0</v>
      </c>
      <c r="EM45" s="139">
        <f t="shared" si="19"/>
        <v>10</v>
      </c>
      <c r="EN45" s="25"/>
      <c r="EO45" s="92">
        <f t="shared" si="117"/>
        <v>0</v>
      </c>
      <c r="EP45" s="140">
        <f t="shared" si="118"/>
        <v>0</v>
      </c>
      <c r="EQ45" s="25">
        <v>15</v>
      </c>
      <c r="ER45" s="92">
        <f t="shared" si="119"/>
        <v>675000</v>
      </c>
      <c r="ES45" s="140">
        <f t="shared" si="120"/>
        <v>1200000</v>
      </c>
      <c r="ET45" s="25"/>
      <c r="EU45" s="92">
        <f t="shared" si="121"/>
        <v>0</v>
      </c>
      <c r="EV45" s="140">
        <f t="shared" si="122"/>
        <v>0</v>
      </c>
      <c r="EW45" s="139">
        <f t="shared" si="20"/>
        <v>15</v>
      </c>
      <c r="EX45" s="25"/>
      <c r="EY45" s="92">
        <f t="shared" si="123"/>
        <v>0</v>
      </c>
      <c r="EZ45" s="140">
        <f t="shared" si="124"/>
        <v>0</v>
      </c>
      <c r="FA45" s="25">
        <f>150+320+200+500+500</f>
        <v>1670</v>
      </c>
      <c r="FB45" s="92">
        <f t="shared" si="125"/>
        <v>75150000</v>
      </c>
      <c r="FC45" s="140">
        <f t="shared" si="126"/>
        <v>133600000</v>
      </c>
      <c r="FD45" s="25"/>
      <c r="FE45" s="92">
        <f t="shared" si="127"/>
        <v>0</v>
      </c>
      <c r="FF45" s="140">
        <f t="shared" si="128"/>
        <v>0</v>
      </c>
      <c r="FG45" s="139">
        <f t="shared" si="21"/>
        <v>1670</v>
      </c>
      <c r="FH45" s="25">
        <f>2</f>
        <v>2</v>
      </c>
      <c r="FI45" s="92">
        <f t="shared" si="129"/>
        <v>90000</v>
      </c>
      <c r="FJ45" s="140">
        <f t="shared" si="130"/>
        <v>160000</v>
      </c>
      <c r="FK45" s="25"/>
      <c r="FL45" s="92">
        <f t="shared" si="131"/>
        <v>0</v>
      </c>
      <c r="FM45" s="140">
        <f t="shared" si="132"/>
        <v>0</v>
      </c>
      <c r="FN45" s="25">
        <f>3</f>
        <v>3</v>
      </c>
      <c r="FO45" s="92">
        <f t="shared" si="133"/>
        <v>135000</v>
      </c>
      <c r="FP45" s="140">
        <f t="shared" si="134"/>
        <v>240000</v>
      </c>
      <c r="FQ45" s="139">
        <f t="shared" si="22"/>
        <v>5</v>
      </c>
      <c r="FR45" s="25"/>
      <c r="FS45" s="92">
        <f t="shared" si="135"/>
        <v>0</v>
      </c>
      <c r="FT45" s="140">
        <f t="shared" si="136"/>
        <v>0</v>
      </c>
      <c r="FU45" s="25">
        <v>4</v>
      </c>
      <c r="FV45" s="92">
        <f t="shared" si="137"/>
        <v>180000</v>
      </c>
      <c r="FW45" s="140">
        <f t="shared" si="138"/>
        <v>320000</v>
      </c>
      <c r="FX45" s="25"/>
      <c r="FY45" s="92">
        <f t="shared" si="139"/>
        <v>0</v>
      </c>
      <c r="FZ45" s="140">
        <f t="shared" si="140"/>
        <v>0</v>
      </c>
      <c r="GA45" s="139">
        <f t="shared" si="23"/>
        <v>4</v>
      </c>
      <c r="GB45" s="25">
        <f>1</f>
        <v>1</v>
      </c>
      <c r="GC45" s="92">
        <f t="shared" si="141"/>
        <v>45000</v>
      </c>
      <c r="GD45" s="140">
        <f t="shared" si="142"/>
        <v>80000</v>
      </c>
      <c r="GE45" s="25"/>
      <c r="GF45" s="92">
        <f t="shared" si="143"/>
        <v>0</v>
      </c>
      <c r="GG45" s="140">
        <f t="shared" si="144"/>
        <v>0</v>
      </c>
      <c r="GH45" s="25"/>
      <c r="GI45" s="92">
        <f t="shared" si="145"/>
        <v>0</v>
      </c>
      <c r="GJ45" s="140">
        <f t="shared" si="146"/>
        <v>0</v>
      </c>
      <c r="GK45" s="139">
        <f t="shared" si="24"/>
        <v>1</v>
      </c>
      <c r="GL45" s="25">
        <f>1</f>
        <v>1</v>
      </c>
      <c r="GM45" s="92">
        <f t="shared" si="147"/>
        <v>45000</v>
      </c>
      <c r="GN45" s="140">
        <f t="shared" si="148"/>
        <v>80000</v>
      </c>
      <c r="GO45" s="25"/>
      <c r="GP45" s="92">
        <f t="shared" si="149"/>
        <v>0</v>
      </c>
      <c r="GQ45" s="140">
        <f t="shared" si="150"/>
        <v>0</v>
      </c>
      <c r="GR45" s="25"/>
      <c r="GS45" s="92">
        <f t="shared" si="151"/>
        <v>0</v>
      </c>
      <c r="GT45" s="140">
        <f t="shared" si="152"/>
        <v>0</v>
      </c>
      <c r="GU45" s="139">
        <f t="shared" si="25"/>
        <v>1</v>
      </c>
      <c r="GV45" s="25"/>
      <c r="GW45" s="92">
        <f t="shared" si="153"/>
        <v>0</v>
      </c>
      <c r="GX45" s="140">
        <f t="shared" si="154"/>
        <v>0</v>
      </c>
      <c r="GY45" s="25">
        <f>8+1+10</f>
        <v>19</v>
      </c>
      <c r="GZ45" s="92">
        <f t="shared" si="155"/>
        <v>855000</v>
      </c>
      <c r="HA45" s="140">
        <f t="shared" si="156"/>
        <v>1520000</v>
      </c>
      <c r="HB45" s="25"/>
      <c r="HC45" s="92">
        <f t="shared" si="157"/>
        <v>0</v>
      </c>
      <c r="HD45" s="140">
        <f t="shared" si="158"/>
        <v>0</v>
      </c>
      <c r="HE45" s="139">
        <f t="shared" si="26"/>
        <v>19</v>
      </c>
      <c r="HF45" s="25"/>
      <c r="HG45" s="92">
        <f t="shared" si="159"/>
        <v>0</v>
      </c>
      <c r="HH45" s="140">
        <f t="shared" si="160"/>
        <v>0</v>
      </c>
      <c r="HI45" s="25">
        <v>4</v>
      </c>
      <c r="HJ45" s="92">
        <f t="shared" si="161"/>
        <v>180000</v>
      </c>
      <c r="HK45" s="140">
        <f t="shared" si="162"/>
        <v>320000</v>
      </c>
      <c r="HL45" s="25"/>
      <c r="HM45" s="92">
        <f t="shared" si="163"/>
        <v>0</v>
      </c>
      <c r="HN45" s="140">
        <f t="shared" si="164"/>
        <v>0</v>
      </c>
      <c r="HO45" s="139">
        <f t="shared" si="27"/>
        <v>4</v>
      </c>
      <c r="HP45" s="25"/>
      <c r="HQ45" s="92">
        <f t="shared" si="165"/>
        <v>0</v>
      </c>
      <c r="HR45" s="140">
        <f t="shared" si="166"/>
        <v>0</v>
      </c>
      <c r="HS45" s="25"/>
      <c r="HT45" s="92">
        <f t="shared" si="167"/>
        <v>0</v>
      </c>
      <c r="HU45" s="140">
        <f t="shared" si="168"/>
        <v>0</v>
      </c>
      <c r="HV45" s="25"/>
      <c r="HW45" s="92">
        <f t="shared" si="169"/>
        <v>0</v>
      </c>
      <c r="HX45" s="140">
        <f t="shared" si="170"/>
        <v>0</v>
      </c>
      <c r="HY45" s="139">
        <f t="shared" si="28"/>
        <v>0</v>
      </c>
      <c r="HZ45" s="25">
        <v>10</v>
      </c>
      <c r="IA45" s="92">
        <f t="shared" si="171"/>
        <v>450000</v>
      </c>
      <c r="IB45" s="140">
        <f t="shared" si="172"/>
        <v>800000</v>
      </c>
      <c r="IC45" s="25"/>
      <c r="ID45" s="92">
        <f t="shared" si="173"/>
        <v>0</v>
      </c>
      <c r="IE45" s="140">
        <f t="shared" si="174"/>
        <v>0</v>
      </c>
      <c r="IF45" s="25"/>
      <c r="IG45" s="92">
        <f t="shared" si="175"/>
        <v>0</v>
      </c>
      <c r="IH45" s="140">
        <f t="shared" si="176"/>
        <v>0</v>
      </c>
      <c r="II45" s="139">
        <f t="shared" si="29"/>
        <v>10</v>
      </c>
      <c r="IJ45" s="25">
        <f>1</f>
        <v>1</v>
      </c>
      <c r="IK45" s="92">
        <f t="shared" si="177"/>
        <v>45000</v>
      </c>
      <c r="IL45" s="140">
        <f t="shared" si="178"/>
        <v>80000</v>
      </c>
      <c r="IM45" s="25">
        <f>3+3</f>
        <v>6</v>
      </c>
      <c r="IN45" s="92">
        <f t="shared" si="179"/>
        <v>270000</v>
      </c>
      <c r="IO45" s="140">
        <f t="shared" si="180"/>
        <v>480000</v>
      </c>
      <c r="IP45" s="25"/>
      <c r="IQ45" s="92">
        <f t="shared" si="181"/>
        <v>0</v>
      </c>
      <c r="IR45" s="140">
        <f t="shared" si="182"/>
        <v>0</v>
      </c>
      <c r="IS45" s="139">
        <f t="shared" si="30"/>
        <v>7</v>
      </c>
      <c r="IT45" s="25">
        <v>4</v>
      </c>
      <c r="IU45" s="92">
        <f t="shared" si="183"/>
        <v>180000</v>
      </c>
      <c r="IV45" s="140">
        <f t="shared" si="184"/>
        <v>320000</v>
      </c>
      <c r="IW45" s="25"/>
      <c r="IX45" s="92">
        <f t="shared" si="185"/>
        <v>0</v>
      </c>
      <c r="IY45" s="140">
        <f t="shared" si="186"/>
        <v>0</v>
      </c>
      <c r="IZ45" s="25"/>
      <c r="JA45" s="92">
        <f t="shared" si="187"/>
        <v>0</v>
      </c>
      <c r="JB45" s="140">
        <f t="shared" si="188"/>
        <v>0</v>
      </c>
      <c r="JC45" s="139">
        <f t="shared" si="234"/>
        <v>4</v>
      </c>
      <c r="JD45" s="25"/>
      <c r="JE45" s="92">
        <f t="shared" si="189"/>
        <v>0</v>
      </c>
      <c r="JF45" s="140">
        <f t="shared" si="190"/>
        <v>0</v>
      </c>
      <c r="JG45" s="25"/>
      <c r="JH45" s="92">
        <f t="shared" si="191"/>
        <v>0</v>
      </c>
      <c r="JI45" s="140">
        <f t="shared" si="192"/>
        <v>0</v>
      </c>
      <c r="JJ45" s="25"/>
      <c r="JK45" s="92">
        <f t="shared" si="193"/>
        <v>0</v>
      </c>
      <c r="JL45" s="140">
        <f t="shared" si="194"/>
        <v>0</v>
      </c>
      <c r="JM45" s="139">
        <f t="shared" si="235"/>
        <v>0</v>
      </c>
      <c r="JN45" s="25">
        <v>1</v>
      </c>
      <c r="JO45" s="92">
        <f t="shared" si="195"/>
        <v>45000</v>
      </c>
      <c r="JP45" s="140">
        <f t="shared" si="196"/>
        <v>80000</v>
      </c>
      <c r="JQ45" s="25">
        <f>4+50+8</f>
        <v>62</v>
      </c>
      <c r="JR45" s="92">
        <f t="shared" si="197"/>
        <v>2790000</v>
      </c>
      <c r="JS45" s="140">
        <f t="shared" si="198"/>
        <v>4960000</v>
      </c>
      <c r="JT45" s="25"/>
      <c r="JU45" s="92">
        <f t="shared" si="199"/>
        <v>0</v>
      </c>
      <c r="JV45" s="140">
        <f t="shared" si="200"/>
        <v>0</v>
      </c>
      <c r="JW45" s="139">
        <f t="shared" si="236"/>
        <v>63</v>
      </c>
      <c r="JX45" s="25">
        <f>1+10</f>
        <v>11</v>
      </c>
      <c r="JY45" s="92">
        <f t="shared" si="201"/>
        <v>495000</v>
      </c>
      <c r="JZ45" s="140">
        <f t="shared" si="202"/>
        <v>880000</v>
      </c>
      <c r="KA45" s="25">
        <f>1+15</f>
        <v>16</v>
      </c>
      <c r="KB45" s="92">
        <f t="shared" si="203"/>
        <v>720000</v>
      </c>
      <c r="KC45" s="140">
        <f t="shared" si="204"/>
        <v>1280000</v>
      </c>
      <c r="KD45" s="25"/>
      <c r="KE45" s="92">
        <f t="shared" si="205"/>
        <v>0</v>
      </c>
      <c r="KF45" s="140">
        <f t="shared" si="206"/>
        <v>0</v>
      </c>
      <c r="KG45" s="139">
        <f t="shared" si="237"/>
        <v>27</v>
      </c>
      <c r="KH45" s="25"/>
      <c r="KI45" s="92">
        <f t="shared" si="207"/>
        <v>0</v>
      </c>
      <c r="KJ45" s="140">
        <f t="shared" si="208"/>
        <v>0</v>
      </c>
      <c r="KK45" s="25"/>
      <c r="KL45" s="92">
        <f t="shared" si="209"/>
        <v>0</v>
      </c>
      <c r="KM45" s="140">
        <f t="shared" si="210"/>
        <v>0</v>
      </c>
      <c r="KN45" s="25"/>
      <c r="KO45" s="92">
        <f t="shared" si="211"/>
        <v>0</v>
      </c>
      <c r="KP45" s="140">
        <f t="shared" si="212"/>
        <v>0</v>
      </c>
      <c r="KQ45" s="139">
        <f t="shared" si="238"/>
        <v>0</v>
      </c>
      <c r="KR45" s="25"/>
      <c r="KS45" s="92">
        <f t="shared" si="213"/>
        <v>0</v>
      </c>
      <c r="KT45" s="140">
        <f t="shared" si="214"/>
        <v>0</v>
      </c>
      <c r="KU45" s="25"/>
      <c r="KV45" s="92">
        <f t="shared" si="215"/>
        <v>0</v>
      </c>
      <c r="KW45" s="140">
        <f t="shared" si="216"/>
        <v>0</v>
      </c>
      <c r="KX45" s="25"/>
      <c r="KY45" s="92">
        <f t="shared" si="217"/>
        <v>0</v>
      </c>
      <c r="KZ45" s="140">
        <f t="shared" si="218"/>
        <v>0</v>
      </c>
      <c r="LA45" s="139">
        <f t="shared" si="239"/>
        <v>0</v>
      </c>
      <c r="LB45" s="25"/>
      <c r="LC45" s="92">
        <f t="shared" si="219"/>
        <v>0</v>
      </c>
      <c r="LD45" s="140">
        <f t="shared" si="220"/>
        <v>0</v>
      </c>
      <c r="LE45" s="25"/>
      <c r="LF45" s="92">
        <f t="shared" si="221"/>
        <v>0</v>
      </c>
      <c r="LG45" s="140">
        <f t="shared" si="222"/>
        <v>0</v>
      </c>
      <c r="LH45" s="25"/>
      <c r="LI45" s="92">
        <f t="shared" si="223"/>
        <v>0</v>
      </c>
      <c r="LJ45" s="140">
        <f t="shared" si="224"/>
        <v>0</v>
      </c>
      <c r="LK45" s="139">
        <f t="shared" si="240"/>
        <v>0</v>
      </c>
      <c r="LL45" s="25"/>
      <c r="LM45" s="92">
        <f t="shared" si="225"/>
        <v>0</v>
      </c>
      <c r="LN45" s="140">
        <f t="shared" si="226"/>
        <v>0</v>
      </c>
      <c r="LO45" s="25"/>
      <c r="LP45" s="92">
        <f t="shared" si="227"/>
        <v>0</v>
      </c>
      <c r="LQ45" s="140">
        <f t="shared" si="228"/>
        <v>0</v>
      </c>
      <c r="LR45" s="25"/>
      <c r="LS45" s="92">
        <f t="shared" si="229"/>
        <v>0</v>
      </c>
      <c r="LT45" s="140">
        <f t="shared" si="230"/>
        <v>0</v>
      </c>
      <c r="LU45" s="139">
        <f t="shared" si="241"/>
        <v>0</v>
      </c>
      <c r="LW45" s="341">
        <f t="shared" si="231"/>
        <v>1911</v>
      </c>
      <c r="LX45" s="293">
        <f t="shared" si="39"/>
        <v>152880000</v>
      </c>
    </row>
    <row r="46" spans="1:336" x14ac:dyDescent="0.25">
      <c r="A46" s="119" t="s">
        <v>163</v>
      </c>
      <c r="B46" s="102">
        <v>45000</v>
      </c>
      <c r="C46" s="102">
        <v>80000</v>
      </c>
      <c r="D46" s="25">
        <f>1+7</f>
        <v>8</v>
      </c>
      <c r="E46" s="92">
        <f t="shared" si="40"/>
        <v>360000</v>
      </c>
      <c r="F46" s="140">
        <f t="shared" si="41"/>
        <v>640000</v>
      </c>
      <c r="G46" s="25"/>
      <c r="H46" s="92">
        <f t="shared" si="42"/>
        <v>0</v>
      </c>
      <c r="I46" s="140">
        <f t="shared" si="43"/>
        <v>0</v>
      </c>
      <c r="J46" s="25"/>
      <c r="K46" s="92">
        <f t="shared" si="44"/>
        <v>0</v>
      </c>
      <c r="L46" s="140">
        <f t="shared" si="45"/>
        <v>0</v>
      </c>
      <c r="M46" s="139">
        <f t="shared" si="0"/>
        <v>8</v>
      </c>
      <c r="N46" s="25">
        <f>1+1</f>
        <v>2</v>
      </c>
      <c r="O46" s="92">
        <f t="shared" ref="O46:O79" si="243">N46*B46</f>
        <v>90000</v>
      </c>
      <c r="P46" s="140">
        <f t="shared" ref="P46:P85" si="244">N46*C46</f>
        <v>160000</v>
      </c>
      <c r="Q46" s="25">
        <f>1</f>
        <v>1</v>
      </c>
      <c r="R46" s="92">
        <f t="shared" ref="R46:R79" si="245">Q46*B46</f>
        <v>45000</v>
      </c>
      <c r="S46" s="140">
        <f t="shared" ref="S46:S85" si="246">Q46*C46</f>
        <v>80000</v>
      </c>
      <c r="T46" s="25"/>
      <c r="U46" s="92">
        <f t="shared" ref="U46:U79" si="247">T46*C46</f>
        <v>0</v>
      </c>
      <c r="V46" s="140">
        <f t="shared" ref="V46:V87" si="248">T46*C46</f>
        <v>0</v>
      </c>
      <c r="W46" s="139">
        <f t="shared" si="7"/>
        <v>3</v>
      </c>
      <c r="X46" s="25"/>
      <c r="Y46" s="92">
        <f t="shared" si="46"/>
        <v>0</v>
      </c>
      <c r="Z46" s="140">
        <f t="shared" si="47"/>
        <v>0</v>
      </c>
      <c r="AA46" s="25"/>
      <c r="AB46" s="92">
        <f t="shared" si="48"/>
        <v>0</v>
      </c>
      <c r="AC46" s="140">
        <f t="shared" si="49"/>
        <v>0</v>
      </c>
      <c r="AD46" s="25"/>
      <c r="AE46" s="92">
        <f t="shared" si="50"/>
        <v>0</v>
      </c>
      <c r="AF46" s="140">
        <f t="shared" si="51"/>
        <v>0</v>
      </c>
      <c r="AG46" s="139">
        <f t="shared" si="8"/>
        <v>0</v>
      </c>
      <c r="AH46" s="25"/>
      <c r="AI46" s="92">
        <f t="shared" si="52"/>
        <v>0</v>
      </c>
      <c r="AJ46" s="140">
        <f t="shared" si="53"/>
        <v>0</v>
      </c>
      <c r="AK46" s="25">
        <f>1</f>
        <v>1</v>
      </c>
      <c r="AL46" s="92">
        <f t="shared" si="54"/>
        <v>45000</v>
      </c>
      <c r="AM46" s="140">
        <f t="shared" si="55"/>
        <v>80000</v>
      </c>
      <c r="AN46" s="25"/>
      <c r="AO46" s="92">
        <f t="shared" si="56"/>
        <v>0</v>
      </c>
      <c r="AP46" s="140">
        <f t="shared" si="57"/>
        <v>0</v>
      </c>
      <c r="AQ46" s="139">
        <f t="shared" si="9"/>
        <v>1</v>
      </c>
      <c r="AR46" s="25"/>
      <c r="AS46" s="92">
        <f t="shared" si="58"/>
        <v>0</v>
      </c>
      <c r="AT46" s="140">
        <f t="shared" si="59"/>
        <v>0</v>
      </c>
      <c r="AU46" s="25"/>
      <c r="AV46" s="92">
        <f t="shared" si="60"/>
        <v>0</v>
      </c>
      <c r="AW46" s="140">
        <f t="shared" si="61"/>
        <v>0</v>
      </c>
      <c r="AX46" s="25"/>
      <c r="AY46" s="92">
        <f t="shared" si="62"/>
        <v>0</v>
      </c>
      <c r="AZ46" s="140">
        <f t="shared" si="63"/>
        <v>0</v>
      </c>
      <c r="BA46" s="139">
        <f t="shared" si="10"/>
        <v>0</v>
      </c>
      <c r="BB46" s="25">
        <f>1+1+1</f>
        <v>3</v>
      </c>
      <c r="BC46" s="92">
        <f t="shared" si="242"/>
        <v>135000</v>
      </c>
      <c r="BD46" s="140">
        <f t="shared" si="65"/>
        <v>240000</v>
      </c>
      <c r="BE46" s="25"/>
      <c r="BF46" s="92">
        <f t="shared" si="66"/>
        <v>0</v>
      </c>
      <c r="BG46" s="140">
        <f t="shared" si="67"/>
        <v>0</v>
      </c>
      <c r="BH46" s="25"/>
      <c r="BI46" s="92">
        <f t="shared" si="68"/>
        <v>0</v>
      </c>
      <c r="BJ46" s="140">
        <f t="shared" si="69"/>
        <v>0</v>
      </c>
      <c r="BK46" s="139">
        <f t="shared" si="11"/>
        <v>3</v>
      </c>
      <c r="BL46" s="25"/>
      <c r="BM46" s="92">
        <f t="shared" si="70"/>
        <v>0</v>
      </c>
      <c r="BN46" s="140">
        <f t="shared" si="71"/>
        <v>0</v>
      </c>
      <c r="BO46" s="25"/>
      <c r="BP46" s="92">
        <f t="shared" si="72"/>
        <v>0</v>
      </c>
      <c r="BQ46" s="140">
        <f t="shared" si="73"/>
        <v>0</v>
      </c>
      <c r="BR46" s="25"/>
      <c r="BS46" s="92">
        <f t="shared" si="74"/>
        <v>0</v>
      </c>
      <c r="BT46" s="140">
        <f t="shared" si="75"/>
        <v>0</v>
      </c>
      <c r="BU46" s="139">
        <f t="shared" si="12"/>
        <v>0</v>
      </c>
      <c r="BV46" s="25"/>
      <c r="BW46" s="92">
        <f t="shared" si="76"/>
        <v>0</v>
      </c>
      <c r="BX46" s="140">
        <f t="shared" si="77"/>
        <v>0</v>
      </c>
      <c r="BY46" s="25">
        <f>100+6</f>
        <v>106</v>
      </c>
      <c r="BZ46" s="92">
        <f t="shared" si="78"/>
        <v>4770000</v>
      </c>
      <c r="CA46" s="140">
        <f t="shared" si="79"/>
        <v>8480000</v>
      </c>
      <c r="CB46" s="25"/>
      <c r="CC46" s="92">
        <f t="shared" si="80"/>
        <v>0</v>
      </c>
      <c r="CD46" s="140">
        <f t="shared" si="81"/>
        <v>0</v>
      </c>
      <c r="CE46" s="139">
        <f t="shared" si="13"/>
        <v>106</v>
      </c>
      <c r="CF46" s="25">
        <f>2+1</f>
        <v>3</v>
      </c>
      <c r="CG46" s="92">
        <f t="shared" si="82"/>
        <v>135000</v>
      </c>
      <c r="CH46" s="140">
        <f t="shared" si="83"/>
        <v>240000</v>
      </c>
      <c r="CI46" s="25"/>
      <c r="CJ46" s="92">
        <f t="shared" si="84"/>
        <v>0</v>
      </c>
      <c r="CK46" s="140">
        <f t="shared" si="85"/>
        <v>0</v>
      </c>
      <c r="CL46" s="25"/>
      <c r="CM46" s="92">
        <f t="shared" si="86"/>
        <v>0</v>
      </c>
      <c r="CN46" s="140">
        <f t="shared" si="87"/>
        <v>0</v>
      </c>
      <c r="CO46" s="139">
        <f t="shared" si="14"/>
        <v>3</v>
      </c>
      <c r="CP46" s="25">
        <f>10+1+9</f>
        <v>20</v>
      </c>
      <c r="CQ46" s="92">
        <f t="shared" si="88"/>
        <v>900000</v>
      </c>
      <c r="CR46" s="140">
        <f t="shared" si="89"/>
        <v>1600000</v>
      </c>
      <c r="CS46" s="25"/>
      <c r="CT46" s="92">
        <f t="shared" si="90"/>
        <v>0</v>
      </c>
      <c r="CU46" s="140">
        <f t="shared" si="91"/>
        <v>0</v>
      </c>
      <c r="CV46" s="25"/>
      <c r="CW46" s="92">
        <f t="shared" si="92"/>
        <v>0</v>
      </c>
      <c r="CX46" s="140">
        <f t="shared" si="93"/>
        <v>0</v>
      </c>
      <c r="CY46" s="139">
        <f t="shared" si="15"/>
        <v>20</v>
      </c>
      <c r="CZ46" s="25">
        <f>1</f>
        <v>1</v>
      </c>
      <c r="DA46" s="92">
        <f t="shared" si="94"/>
        <v>45000</v>
      </c>
      <c r="DB46" s="140">
        <f t="shared" si="95"/>
        <v>80000</v>
      </c>
      <c r="DC46" s="25"/>
      <c r="DD46" s="92">
        <f t="shared" si="96"/>
        <v>0</v>
      </c>
      <c r="DE46" s="140">
        <f t="shared" si="97"/>
        <v>0</v>
      </c>
      <c r="DF46" s="25"/>
      <c r="DG46" s="92">
        <f t="shared" si="98"/>
        <v>0</v>
      </c>
      <c r="DH46" s="140">
        <f t="shared" si="99"/>
        <v>0</v>
      </c>
      <c r="DI46" s="139">
        <f t="shared" si="16"/>
        <v>1</v>
      </c>
      <c r="DJ46" s="25">
        <f>1</f>
        <v>1</v>
      </c>
      <c r="DK46" s="92">
        <f t="shared" si="100"/>
        <v>45000</v>
      </c>
      <c r="DL46" s="140">
        <f t="shared" si="232"/>
        <v>80000</v>
      </c>
      <c r="DM46" s="25"/>
      <c r="DN46" s="92">
        <f t="shared" si="101"/>
        <v>0</v>
      </c>
      <c r="DO46" s="140">
        <f t="shared" si="102"/>
        <v>0</v>
      </c>
      <c r="DP46" s="25"/>
      <c r="DQ46" s="92">
        <f t="shared" si="103"/>
        <v>0</v>
      </c>
      <c r="DR46" s="140">
        <f t="shared" si="104"/>
        <v>0</v>
      </c>
      <c r="DS46" s="139">
        <f t="shared" si="17"/>
        <v>1</v>
      </c>
      <c r="DT46" s="25">
        <f>1+1</f>
        <v>2</v>
      </c>
      <c r="DU46" s="92">
        <f t="shared" si="105"/>
        <v>90000</v>
      </c>
      <c r="DV46" s="140">
        <f t="shared" si="106"/>
        <v>160000</v>
      </c>
      <c r="DW46" s="25"/>
      <c r="DX46" s="92">
        <f t="shared" si="107"/>
        <v>0</v>
      </c>
      <c r="DY46" s="140">
        <f t="shared" si="108"/>
        <v>0</v>
      </c>
      <c r="DZ46" s="25"/>
      <c r="EA46" s="92">
        <f t="shared" si="109"/>
        <v>0</v>
      </c>
      <c r="EB46" s="140">
        <f t="shared" si="110"/>
        <v>0</v>
      </c>
      <c r="EC46" s="139">
        <f t="shared" si="18"/>
        <v>2</v>
      </c>
      <c r="ED46" s="25">
        <f>10</f>
        <v>10</v>
      </c>
      <c r="EE46" s="92">
        <f t="shared" si="111"/>
        <v>450000</v>
      </c>
      <c r="EF46" s="140">
        <f t="shared" si="112"/>
        <v>800000</v>
      </c>
      <c r="EG46" s="25">
        <f>40</f>
        <v>40</v>
      </c>
      <c r="EH46" s="92">
        <f t="shared" si="113"/>
        <v>1800000</v>
      </c>
      <c r="EI46" s="140">
        <f t="shared" si="114"/>
        <v>3200000</v>
      </c>
      <c r="EJ46" s="25"/>
      <c r="EK46" s="92">
        <f t="shared" si="115"/>
        <v>0</v>
      </c>
      <c r="EL46" s="140">
        <f t="shared" si="116"/>
        <v>0</v>
      </c>
      <c r="EM46" s="139">
        <f t="shared" si="19"/>
        <v>50</v>
      </c>
      <c r="EN46" s="25">
        <f>2</f>
        <v>2</v>
      </c>
      <c r="EO46" s="92">
        <f t="shared" si="117"/>
        <v>90000</v>
      </c>
      <c r="EP46" s="140">
        <f t="shared" si="118"/>
        <v>160000</v>
      </c>
      <c r="EQ46" s="25"/>
      <c r="ER46" s="92">
        <f t="shared" si="119"/>
        <v>0</v>
      </c>
      <c r="ES46" s="140">
        <f t="shared" si="120"/>
        <v>0</v>
      </c>
      <c r="ET46" s="25"/>
      <c r="EU46" s="92">
        <f t="shared" si="121"/>
        <v>0</v>
      </c>
      <c r="EV46" s="140">
        <f t="shared" si="122"/>
        <v>0</v>
      </c>
      <c r="EW46" s="139">
        <f t="shared" si="20"/>
        <v>2</v>
      </c>
      <c r="EX46" s="25"/>
      <c r="EY46" s="92">
        <f t="shared" si="123"/>
        <v>0</v>
      </c>
      <c r="EZ46" s="140">
        <f t="shared" si="124"/>
        <v>0</v>
      </c>
      <c r="FA46" s="25">
        <f>300+820+2000+1500</f>
        <v>4620</v>
      </c>
      <c r="FB46" s="92">
        <f t="shared" si="125"/>
        <v>207900000</v>
      </c>
      <c r="FC46" s="140">
        <f t="shared" si="126"/>
        <v>369600000</v>
      </c>
      <c r="FD46" s="25"/>
      <c r="FE46" s="92">
        <f t="shared" si="127"/>
        <v>0</v>
      </c>
      <c r="FF46" s="140">
        <f t="shared" si="128"/>
        <v>0</v>
      </c>
      <c r="FG46" s="139">
        <f t="shared" si="21"/>
        <v>4620</v>
      </c>
      <c r="FH46" s="25"/>
      <c r="FI46" s="92">
        <f t="shared" si="129"/>
        <v>0</v>
      </c>
      <c r="FJ46" s="140">
        <f t="shared" si="130"/>
        <v>0</v>
      </c>
      <c r="FK46" s="25"/>
      <c r="FL46" s="92">
        <f t="shared" si="131"/>
        <v>0</v>
      </c>
      <c r="FM46" s="140">
        <f t="shared" si="132"/>
        <v>0</v>
      </c>
      <c r="FN46" s="25">
        <f>10</f>
        <v>10</v>
      </c>
      <c r="FO46" s="92">
        <f t="shared" si="133"/>
        <v>450000</v>
      </c>
      <c r="FP46" s="140">
        <f t="shared" si="134"/>
        <v>800000</v>
      </c>
      <c r="FQ46" s="139">
        <f t="shared" si="22"/>
        <v>10</v>
      </c>
      <c r="FR46" s="25"/>
      <c r="FS46" s="92">
        <f t="shared" si="135"/>
        <v>0</v>
      </c>
      <c r="FT46" s="140">
        <f t="shared" si="136"/>
        <v>0</v>
      </c>
      <c r="FU46" s="25">
        <v>9</v>
      </c>
      <c r="FV46" s="92">
        <f t="shared" si="137"/>
        <v>405000</v>
      </c>
      <c r="FW46" s="140">
        <f t="shared" si="138"/>
        <v>720000</v>
      </c>
      <c r="FX46" s="25"/>
      <c r="FY46" s="92">
        <f t="shared" si="139"/>
        <v>0</v>
      </c>
      <c r="FZ46" s="140">
        <f t="shared" si="140"/>
        <v>0</v>
      </c>
      <c r="GA46" s="139">
        <f t="shared" si="23"/>
        <v>9</v>
      </c>
      <c r="GB46" s="25"/>
      <c r="GC46" s="92">
        <f t="shared" si="141"/>
        <v>0</v>
      </c>
      <c r="GD46" s="140">
        <f t="shared" si="142"/>
        <v>0</v>
      </c>
      <c r="GE46" s="25"/>
      <c r="GF46" s="92">
        <f t="shared" si="143"/>
        <v>0</v>
      </c>
      <c r="GG46" s="140">
        <f t="shared" si="144"/>
        <v>0</v>
      </c>
      <c r="GH46" s="25"/>
      <c r="GI46" s="92">
        <f t="shared" si="145"/>
        <v>0</v>
      </c>
      <c r="GJ46" s="140">
        <f t="shared" si="146"/>
        <v>0</v>
      </c>
      <c r="GK46" s="139">
        <f t="shared" si="24"/>
        <v>0</v>
      </c>
      <c r="GL46" s="25"/>
      <c r="GM46" s="92">
        <f t="shared" si="147"/>
        <v>0</v>
      </c>
      <c r="GN46" s="140">
        <f t="shared" si="148"/>
        <v>0</v>
      </c>
      <c r="GO46" s="25"/>
      <c r="GP46" s="92">
        <f t="shared" si="149"/>
        <v>0</v>
      </c>
      <c r="GQ46" s="140">
        <f t="shared" si="150"/>
        <v>0</v>
      </c>
      <c r="GR46" s="25"/>
      <c r="GS46" s="92">
        <f t="shared" si="151"/>
        <v>0</v>
      </c>
      <c r="GT46" s="140">
        <f t="shared" si="152"/>
        <v>0</v>
      </c>
      <c r="GU46" s="139">
        <f t="shared" si="25"/>
        <v>0</v>
      </c>
      <c r="GV46" s="25"/>
      <c r="GW46" s="92">
        <f t="shared" si="153"/>
        <v>0</v>
      </c>
      <c r="GX46" s="140">
        <f t="shared" si="154"/>
        <v>0</v>
      </c>
      <c r="GY46" s="25">
        <f>15+50</f>
        <v>65</v>
      </c>
      <c r="GZ46" s="92">
        <f t="shared" si="155"/>
        <v>2925000</v>
      </c>
      <c r="HA46" s="140">
        <f t="shared" si="156"/>
        <v>5200000</v>
      </c>
      <c r="HB46" s="25"/>
      <c r="HC46" s="92">
        <f t="shared" si="157"/>
        <v>0</v>
      </c>
      <c r="HD46" s="140">
        <f t="shared" si="158"/>
        <v>0</v>
      </c>
      <c r="HE46" s="139">
        <f t="shared" si="26"/>
        <v>65</v>
      </c>
      <c r="HF46" s="25"/>
      <c r="HG46" s="92">
        <f t="shared" si="159"/>
        <v>0</v>
      </c>
      <c r="HH46" s="140">
        <f t="shared" si="160"/>
        <v>0</v>
      </c>
      <c r="HI46" s="25">
        <v>8</v>
      </c>
      <c r="HJ46" s="92">
        <f t="shared" si="161"/>
        <v>360000</v>
      </c>
      <c r="HK46" s="140">
        <f t="shared" si="162"/>
        <v>640000</v>
      </c>
      <c r="HL46" s="25">
        <f>1</f>
        <v>1</v>
      </c>
      <c r="HM46" s="92">
        <f t="shared" si="163"/>
        <v>45000</v>
      </c>
      <c r="HN46" s="140">
        <f t="shared" si="164"/>
        <v>80000</v>
      </c>
      <c r="HO46" s="139">
        <f t="shared" si="27"/>
        <v>9</v>
      </c>
      <c r="HP46" s="25"/>
      <c r="HQ46" s="92">
        <f t="shared" si="165"/>
        <v>0</v>
      </c>
      <c r="HR46" s="140">
        <f t="shared" si="166"/>
        <v>0</v>
      </c>
      <c r="HS46" s="25"/>
      <c r="HT46" s="92">
        <f t="shared" si="167"/>
        <v>0</v>
      </c>
      <c r="HU46" s="140">
        <f t="shared" si="168"/>
        <v>0</v>
      </c>
      <c r="HV46" s="25"/>
      <c r="HW46" s="92">
        <f t="shared" si="169"/>
        <v>0</v>
      </c>
      <c r="HX46" s="140">
        <f t="shared" si="170"/>
        <v>0</v>
      </c>
      <c r="HY46" s="139">
        <f t="shared" si="28"/>
        <v>0</v>
      </c>
      <c r="HZ46" s="25">
        <v>20</v>
      </c>
      <c r="IA46" s="92">
        <f t="shared" si="171"/>
        <v>900000</v>
      </c>
      <c r="IB46" s="140">
        <f t="shared" si="172"/>
        <v>1600000</v>
      </c>
      <c r="IC46" s="25"/>
      <c r="ID46" s="92">
        <f t="shared" si="173"/>
        <v>0</v>
      </c>
      <c r="IE46" s="140">
        <f t="shared" si="174"/>
        <v>0</v>
      </c>
      <c r="IF46" s="25"/>
      <c r="IG46" s="92">
        <f t="shared" si="175"/>
        <v>0</v>
      </c>
      <c r="IH46" s="140">
        <f t="shared" si="176"/>
        <v>0</v>
      </c>
      <c r="II46" s="139">
        <f t="shared" si="29"/>
        <v>20</v>
      </c>
      <c r="IJ46" s="25">
        <f>1+1+1</f>
        <v>3</v>
      </c>
      <c r="IK46" s="92">
        <f t="shared" si="177"/>
        <v>135000</v>
      </c>
      <c r="IL46" s="140">
        <f t="shared" si="178"/>
        <v>240000</v>
      </c>
      <c r="IM46" s="25">
        <f>2+9</f>
        <v>11</v>
      </c>
      <c r="IN46" s="92">
        <f t="shared" si="179"/>
        <v>495000</v>
      </c>
      <c r="IO46" s="140">
        <f t="shared" si="180"/>
        <v>880000</v>
      </c>
      <c r="IP46" s="25"/>
      <c r="IQ46" s="92">
        <f t="shared" si="181"/>
        <v>0</v>
      </c>
      <c r="IR46" s="140">
        <f t="shared" si="182"/>
        <v>0</v>
      </c>
      <c r="IS46" s="139">
        <f t="shared" si="30"/>
        <v>14</v>
      </c>
      <c r="IT46" s="25">
        <v>8</v>
      </c>
      <c r="IU46" s="92">
        <f t="shared" si="183"/>
        <v>360000</v>
      </c>
      <c r="IV46" s="140">
        <f t="shared" si="184"/>
        <v>640000</v>
      </c>
      <c r="IW46" s="25">
        <f>1</f>
        <v>1</v>
      </c>
      <c r="IX46" s="92">
        <f t="shared" si="185"/>
        <v>45000</v>
      </c>
      <c r="IY46" s="140">
        <f t="shared" si="186"/>
        <v>80000</v>
      </c>
      <c r="IZ46" s="25"/>
      <c r="JA46" s="92">
        <f t="shared" si="187"/>
        <v>0</v>
      </c>
      <c r="JB46" s="140">
        <f t="shared" si="188"/>
        <v>0</v>
      </c>
      <c r="JC46" s="139">
        <f t="shared" si="234"/>
        <v>9</v>
      </c>
      <c r="JD46" s="25"/>
      <c r="JE46" s="92">
        <f t="shared" si="189"/>
        <v>0</v>
      </c>
      <c r="JF46" s="140">
        <f t="shared" si="190"/>
        <v>0</v>
      </c>
      <c r="JG46" s="25">
        <v>2</v>
      </c>
      <c r="JH46" s="92">
        <f t="shared" si="191"/>
        <v>90000</v>
      </c>
      <c r="JI46" s="140">
        <f t="shared" si="192"/>
        <v>160000</v>
      </c>
      <c r="JJ46" s="25"/>
      <c r="JK46" s="92">
        <f t="shared" si="193"/>
        <v>0</v>
      </c>
      <c r="JL46" s="140">
        <f t="shared" si="194"/>
        <v>0</v>
      </c>
      <c r="JM46" s="139">
        <f t="shared" si="235"/>
        <v>2</v>
      </c>
      <c r="JN46" s="25">
        <f>2</f>
        <v>2</v>
      </c>
      <c r="JO46" s="92">
        <f t="shared" si="195"/>
        <v>90000</v>
      </c>
      <c r="JP46" s="140">
        <f t="shared" si="196"/>
        <v>160000</v>
      </c>
      <c r="JQ46" s="25">
        <f>9+24</f>
        <v>33</v>
      </c>
      <c r="JR46" s="92">
        <f t="shared" si="197"/>
        <v>1485000</v>
      </c>
      <c r="JS46" s="140">
        <f t="shared" si="198"/>
        <v>2640000</v>
      </c>
      <c r="JT46" s="25"/>
      <c r="JU46" s="92">
        <f t="shared" si="199"/>
        <v>0</v>
      </c>
      <c r="JV46" s="140">
        <f t="shared" si="200"/>
        <v>0</v>
      </c>
      <c r="JW46" s="139">
        <f t="shared" si="236"/>
        <v>35</v>
      </c>
      <c r="JX46" s="25">
        <f>1+10+30+11</f>
        <v>52</v>
      </c>
      <c r="JY46" s="92">
        <f t="shared" si="201"/>
        <v>2340000</v>
      </c>
      <c r="JZ46" s="140">
        <f t="shared" si="202"/>
        <v>4160000</v>
      </c>
      <c r="KA46" s="25">
        <f>1+65+10</f>
        <v>76</v>
      </c>
      <c r="KB46" s="92">
        <f t="shared" si="203"/>
        <v>3420000</v>
      </c>
      <c r="KC46" s="140">
        <f t="shared" si="204"/>
        <v>6080000</v>
      </c>
      <c r="KD46" s="25">
        <f>30</f>
        <v>30</v>
      </c>
      <c r="KE46" s="92">
        <f t="shared" si="205"/>
        <v>1350000</v>
      </c>
      <c r="KF46" s="140">
        <f t="shared" si="206"/>
        <v>2400000</v>
      </c>
      <c r="KG46" s="139">
        <f t="shared" si="237"/>
        <v>158</v>
      </c>
      <c r="KH46" s="25"/>
      <c r="KI46" s="92">
        <f t="shared" si="207"/>
        <v>0</v>
      </c>
      <c r="KJ46" s="140">
        <f t="shared" si="208"/>
        <v>0</v>
      </c>
      <c r="KK46" s="25"/>
      <c r="KL46" s="92">
        <f t="shared" si="209"/>
        <v>0</v>
      </c>
      <c r="KM46" s="140">
        <f t="shared" si="210"/>
        <v>0</v>
      </c>
      <c r="KN46" s="25"/>
      <c r="KO46" s="92">
        <f t="shared" si="211"/>
        <v>0</v>
      </c>
      <c r="KP46" s="140">
        <f t="shared" si="212"/>
        <v>0</v>
      </c>
      <c r="KQ46" s="139">
        <f t="shared" si="238"/>
        <v>0</v>
      </c>
      <c r="KR46" s="25"/>
      <c r="KS46" s="92">
        <f t="shared" si="213"/>
        <v>0</v>
      </c>
      <c r="KT46" s="140">
        <f t="shared" si="214"/>
        <v>0</v>
      </c>
      <c r="KU46" s="25"/>
      <c r="KV46" s="92">
        <f t="shared" si="215"/>
        <v>0</v>
      </c>
      <c r="KW46" s="140">
        <f t="shared" si="216"/>
        <v>0</v>
      </c>
      <c r="KX46" s="25"/>
      <c r="KY46" s="92">
        <f t="shared" si="217"/>
        <v>0</v>
      </c>
      <c r="KZ46" s="140">
        <f t="shared" si="218"/>
        <v>0</v>
      </c>
      <c r="LA46" s="139">
        <f t="shared" si="239"/>
        <v>0</v>
      </c>
      <c r="LB46" s="25"/>
      <c r="LC46" s="92">
        <f t="shared" si="219"/>
        <v>0</v>
      </c>
      <c r="LD46" s="140">
        <f t="shared" si="220"/>
        <v>0</v>
      </c>
      <c r="LE46" s="25"/>
      <c r="LF46" s="92">
        <f t="shared" si="221"/>
        <v>0</v>
      </c>
      <c r="LG46" s="140">
        <f t="shared" si="222"/>
        <v>0</v>
      </c>
      <c r="LH46" s="25"/>
      <c r="LI46" s="92">
        <f t="shared" si="223"/>
        <v>0</v>
      </c>
      <c r="LJ46" s="140">
        <f t="shared" si="224"/>
        <v>0</v>
      </c>
      <c r="LK46" s="139">
        <f t="shared" si="240"/>
        <v>0</v>
      </c>
      <c r="LL46" s="25"/>
      <c r="LM46" s="92">
        <f t="shared" si="225"/>
        <v>0</v>
      </c>
      <c r="LN46" s="140">
        <f t="shared" si="226"/>
        <v>0</v>
      </c>
      <c r="LO46" s="25"/>
      <c r="LP46" s="92">
        <f t="shared" si="227"/>
        <v>0</v>
      </c>
      <c r="LQ46" s="140">
        <f t="shared" si="228"/>
        <v>0</v>
      </c>
      <c r="LR46" s="25"/>
      <c r="LS46" s="92">
        <f t="shared" si="229"/>
        <v>0</v>
      </c>
      <c r="LT46" s="140">
        <f t="shared" si="230"/>
        <v>0</v>
      </c>
      <c r="LU46" s="139">
        <f t="shared" si="241"/>
        <v>0</v>
      </c>
      <c r="LW46" s="341">
        <f t="shared" si="231"/>
        <v>5151</v>
      </c>
      <c r="LX46" s="293">
        <f t="shared" si="39"/>
        <v>412080000</v>
      </c>
    </row>
    <row r="47" spans="1:336" x14ac:dyDescent="0.25">
      <c r="A47" s="119" t="s">
        <v>24</v>
      </c>
      <c r="B47" s="102">
        <v>35000</v>
      </c>
      <c r="C47" s="102">
        <v>75000</v>
      </c>
      <c r="D47" s="25">
        <f>1+10</f>
        <v>11</v>
      </c>
      <c r="E47" s="92">
        <f t="shared" si="40"/>
        <v>385000</v>
      </c>
      <c r="F47" s="140">
        <f t="shared" si="41"/>
        <v>825000</v>
      </c>
      <c r="G47" s="25"/>
      <c r="H47" s="92">
        <f t="shared" si="42"/>
        <v>0</v>
      </c>
      <c r="I47" s="140">
        <f t="shared" si="43"/>
        <v>0</v>
      </c>
      <c r="J47" s="25"/>
      <c r="K47" s="92">
        <f t="shared" si="44"/>
        <v>0</v>
      </c>
      <c r="L47" s="140">
        <f t="shared" si="45"/>
        <v>0</v>
      </c>
      <c r="M47" s="139">
        <f t="shared" si="0"/>
        <v>11</v>
      </c>
      <c r="N47" s="25">
        <f>1</f>
        <v>1</v>
      </c>
      <c r="O47" s="92">
        <f t="shared" si="243"/>
        <v>35000</v>
      </c>
      <c r="P47" s="140">
        <f t="shared" si="244"/>
        <v>75000</v>
      </c>
      <c r="Q47" s="25">
        <f>2</f>
        <v>2</v>
      </c>
      <c r="R47" s="92">
        <f t="shared" si="245"/>
        <v>70000</v>
      </c>
      <c r="S47" s="140">
        <f t="shared" si="246"/>
        <v>150000</v>
      </c>
      <c r="T47" s="25"/>
      <c r="U47" s="92">
        <f t="shared" si="247"/>
        <v>0</v>
      </c>
      <c r="V47" s="140">
        <f t="shared" si="248"/>
        <v>0</v>
      </c>
      <c r="W47" s="139">
        <f t="shared" si="7"/>
        <v>3</v>
      </c>
      <c r="X47" s="25"/>
      <c r="Y47" s="92">
        <f t="shared" si="46"/>
        <v>0</v>
      </c>
      <c r="Z47" s="140">
        <f t="shared" si="47"/>
        <v>0</v>
      </c>
      <c r="AA47" s="25"/>
      <c r="AB47" s="92">
        <f t="shared" si="48"/>
        <v>0</v>
      </c>
      <c r="AC47" s="140">
        <f t="shared" si="49"/>
        <v>0</v>
      </c>
      <c r="AD47" s="25"/>
      <c r="AE47" s="92">
        <f t="shared" si="50"/>
        <v>0</v>
      </c>
      <c r="AF47" s="140">
        <f t="shared" si="51"/>
        <v>0</v>
      </c>
      <c r="AG47" s="139">
        <f t="shared" si="8"/>
        <v>0</v>
      </c>
      <c r="AH47" s="25">
        <f>1+2</f>
        <v>3</v>
      </c>
      <c r="AI47" s="92">
        <f t="shared" si="52"/>
        <v>105000</v>
      </c>
      <c r="AJ47" s="140">
        <f t="shared" si="53"/>
        <v>225000</v>
      </c>
      <c r="AK47" s="25">
        <f>1</f>
        <v>1</v>
      </c>
      <c r="AL47" s="92">
        <f t="shared" si="54"/>
        <v>35000</v>
      </c>
      <c r="AM47" s="140">
        <f t="shared" si="55"/>
        <v>75000</v>
      </c>
      <c r="AN47" s="25"/>
      <c r="AO47" s="92">
        <f t="shared" si="56"/>
        <v>0</v>
      </c>
      <c r="AP47" s="140">
        <f t="shared" si="57"/>
        <v>0</v>
      </c>
      <c r="AQ47" s="139">
        <f t="shared" si="9"/>
        <v>4</v>
      </c>
      <c r="AR47" s="25">
        <v>1</v>
      </c>
      <c r="AS47" s="92">
        <f t="shared" si="58"/>
        <v>35000</v>
      </c>
      <c r="AT47" s="140">
        <f t="shared" si="59"/>
        <v>75000</v>
      </c>
      <c r="AU47" s="25"/>
      <c r="AV47" s="92">
        <f t="shared" si="60"/>
        <v>0</v>
      </c>
      <c r="AW47" s="140">
        <f t="shared" si="61"/>
        <v>0</v>
      </c>
      <c r="AX47" s="25"/>
      <c r="AY47" s="92">
        <f t="shared" si="62"/>
        <v>0</v>
      </c>
      <c r="AZ47" s="140">
        <f t="shared" si="63"/>
        <v>0</v>
      </c>
      <c r="BA47" s="139">
        <f t="shared" si="10"/>
        <v>1</v>
      </c>
      <c r="BB47" s="25">
        <f>1+1</f>
        <v>2</v>
      </c>
      <c r="BC47" s="92">
        <f t="shared" si="242"/>
        <v>70000</v>
      </c>
      <c r="BD47" s="140">
        <f t="shared" si="65"/>
        <v>150000</v>
      </c>
      <c r="BE47" s="25">
        <f>1</f>
        <v>1</v>
      </c>
      <c r="BF47" s="92">
        <f t="shared" si="66"/>
        <v>35000</v>
      </c>
      <c r="BG47" s="140">
        <f t="shared" si="67"/>
        <v>75000</v>
      </c>
      <c r="BH47" s="25"/>
      <c r="BI47" s="92">
        <f t="shared" si="68"/>
        <v>0</v>
      </c>
      <c r="BJ47" s="140">
        <f t="shared" si="69"/>
        <v>0</v>
      </c>
      <c r="BK47" s="139">
        <f t="shared" si="11"/>
        <v>3</v>
      </c>
      <c r="BL47" s="25">
        <f>1</f>
        <v>1</v>
      </c>
      <c r="BM47" s="92">
        <f t="shared" si="70"/>
        <v>35000</v>
      </c>
      <c r="BN47" s="140">
        <f t="shared" si="71"/>
        <v>75000</v>
      </c>
      <c r="BO47" s="25"/>
      <c r="BP47" s="92">
        <f t="shared" si="72"/>
        <v>0</v>
      </c>
      <c r="BQ47" s="140">
        <f t="shared" si="73"/>
        <v>0</v>
      </c>
      <c r="BR47" s="25"/>
      <c r="BS47" s="92">
        <f t="shared" si="74"/>
        <v>0</v>
      </c>
      <c r="BT47" s="140">
        <f t="shared" si="75"/>
        <v>0</v>
      </c>
      <c r="BU47" s="139">
        <f t="shared" si="12"/>
        <v>1</v>
      </c>
      <c r="BV47" s="25"/>
      <c r="BW47" s="92">
        <f t="shared" si="76"/>
        <v>0</v>
      </c>
      <c r="BX47" s="140">
        <f t="shared" si="77"/>
        <v>0</v>
      </c>
      <c r="BY47" s="25">
        <f>150</f>
        <v>150</v>
      </c>
      <c r="BZ47" s="92">
        <f t="shared" si="78"/>
        <v>5250000</v>
      </c>
      <c r="CA47" s="140">
        <f t="shared" si="79"/>
        <v>11250000</v>
      </c>
      <c r="CB47" s="25"/>
      <c r="CC47" s="92">
        <f t="shared" si="80"/>
        <v>0</v>
      </c>
      <c r="CD47" s="140">
        <f t="shared" si="81"/>
        <v>0</v>
      </c>
      <c r="CE47" s="139">
        <f t="shared" si="13"/>
        <v>150</v>
      </c>
      <c r="CF47" s="25">
        <f>2+1+1</f>
        <v>4</v>
      </c>
      <c r="CG47" s="92">
        <f t="shared" si="82"/>
        <v>140000</v>
      </c>
      <c r="CH47" s="140">
        <f t="shared" si="83"/>
        <v>300000</v>
      </c>
      <c r="CI47" s="25"/>
      <c r="CJ47" s="92">
        <f t="shared" si="84"/>
        <v>0</v>
      </c>
      <c r="CK47" s="140">
        <f t="shared" si="85"/>
        <v>0</v>
      </c>
      <c r="CL47" s="25"/>
      <c r="CM47" s="92">
        <f t="shared" si="86"/>
        <v>0</v>
      </c>
      <c r="CN47" s="140">
        <f t="shared" si="87"/>
        <v>0</v>
      </c>
      <c r="CO47" s="139">
        <f t="shared" si="14"/>
        <v>4</v>
      </c>
      <c r="CP47" s="25">
        <f>12+1+10</f>
        <v>23</v>
      </c>
      <c r="CQ47" s="92">
        <f t="shared" si="88"/>
        <v>805000</v>
      </c>
      <c r="CR47" s="140">
        <f t="shared" si="89"/>
        <v>1725000</v>
      </c>
      <c r="CS47" s="25"/>
      <c r="CT47" s="92">
        <f t="shared" si="90"/>
        <v>0</v>
      </c>
      <c r="CU47" s="140">
        <f t="shared" si="91"/>
        <v>0</v>
      </c>
      <c r="CV47" s="25"/>
      <c r="CW47" s="92">
        <f t="shared" si="92"/>
        <v>0</v>
      </c>
      <c r="CX47" s="140">
        <f t="shared" si="93"/>
        <v>0</v>
      </c>
      <c r="CY47" s="139">
        <f t="shared" si="15"/>
        <v>23</v>
      </c>
      <c r="CZ47" s="25">
        <f>1+1+1+1+1</f>
        <v>5</v>
      </c>
      <c r="DA47" s="92">
        <f t="shared" si="94"/>
        <v>175000</v>
      </c>
      <c r="DB47" s="140">
        <f t="shared" si="95"/>
        <v>375000</v>
      </c>
      <c r="DC47" s="25"/>
      <c r="DD47" s="92">
        <f t="shared" si="96"/>
        <v>0</v>
      </c>
      <c r="DE47" s="140">
        <f t="shared" si="97"/>
        <v>0</v>
      </c>
      <c r="DF47" s="25"/>
      <c r="DG47" s="92">
        <f t="shared" si="98"/>
        <v>0</v>
      </c>
      <c r="DH47" s="140">
        <f t="shared" si="99"/>
        <v>0</v>
      </c>
      <c r="DI47" s="139">
        <f t="shared" si="16"/>
        <v>5</v>
      </c>
      <c r="DJ47" s="25">
        <f>1</f>
        <v>1</v>
      </c>
      <c r="DK47" s="92">
        <f t="shared" si="100"/>
        <v>35000</v>
      </c>
      <c r="DL47" s="140">
        <f t="shared" si="232"/>
        <v>75000</v>
      </c>
      <c r="DM47" s="25"/>
      <c r="DN47" s="92">
        <f t="shared" si="101"/>
        <v>0</v>
      </c>
      <c r="DO47" s="140">
        <f t="shared" si="102"/>
        <v>0</v>
      </c>
      <c r="DP47" s="25"/>
      <c r="DQ47" s="92">
        <f t="shared" si="103"/>
        <v>0</v>
      </c>
      <c r="DR47" s="140">
        <f t="shared" si="104"/>
        <v>0</v>
      </c>
      <c r="DS47" s="139">
        <f t="shared" si="17"/>
        <v>1</v>
      </c>
      <c r="DT47" s="25">
        <f>1+1</f>
        <v>2</v>
      </c>
      <c r="DU47" s="92">
        <f t="shared" si="105"/>
        <v>70000</v>
      </c>
      <c r="DV47" s="140">
        <f t="shared" si="106"/>
        <v>150000</v>
      </c>
      <c r="DW47" s="25"/>
      <c r="DX47" s="92">
        <f t="shared" si="107"/>
        <v>0</v>
      </c>
      <c r="DY47" s="140">
        <f t="shared" si="108"/>
        <v>0</v>
      </c>
      <c r="DZ47" s="25"/>
      <c r="EA47" s="92">
        <f t="shared" si="109"/>
        <v>0</v>
      </c>
      <c r="EB47" s="140">
        <f t="shared" si="110"/>
        <v>0</v>
      </c>
      <c r="EC47" s="139">
        <f t="shared" si="18"/>
        <v>2</v>
      </c>
      <c r="ED47" s="25">
        <f>1+22</f>
        <v>23</v>
      </c>
      <c r="EE47" s="92">
        <f t="shared" si="111"/>
        <v>805000</v>
      </c>
      <c r="EF47" s="140">
        <f t="shared" si="112"/>
        <v>1725000</v>
      </c>
      <c r="EG47" s="25">
        <f>50</f>
        <v>50</v>
      </c>
      <c r="EH47" s="92">
        <f t="shared" si="113"/>
        <v>1750000</v>
      </c>
      <c r="EI47" s="140">
        <f t="shared" si="114"/>
        <v>3750000</v>
      </c>
      <c r="EJ47" s="25"/>
      <c r="EK47" s="92">
        <f t="shared" si="115"/>
        <v>0</v>
      </c>
      <c r="EL47" s="140">
        <f t="shared" si="116"/>
        <v>0</v>
      </c>
      <c r="EM47" s="139">
        <f t="shared" si="19"/>
        <v>73</v>
      </c>
      <c r="EN47" s="25">
        <f>2</f>
        <v>2</v>
      </c>
      <c r="EO47" s="92">
        <f t="shared" si="117"/>
        <v>70000</v>
      </c>
      <c r="EP47" s="140">
        <f t="shared" si="118"/>
        <v>150000</v>
      </c>
      <c r="EQ47" s="25">
        <f>80</f>
        <v>80</v>
      </c>
      <c r="ER47" s="92">
        <f t="shared" si="119"/>
        <v>2800000</v>
      </c>
      <c r="ES47" s="140">
        <f t="shared" si="120"/>
        <v>6000000</v>
      </c>
      <c r="ET47" s="25"/>
      <c r="EU47" s="92">
        <f t="shared" si="121"/>
        <v>0</v>
      </c>
      <c r="EV47" s="140">
        <f t="shared" si="122"/>
        <v>0</v>
      </c>
      <c r="EW47" s="139">
        <f t="shared" si="20"/>
        <v>82</v>
      </c>
      <c r="EX47" s="25"/>
      <c r="EY47" s="92">
        <f t="shared" si="123"/>
        <v>0</v>
      </c>
      <c r="EZ47" s="140">
        <f t="shared" si="124"/>
        <v>0</v>
      </c>
      <c r="FA47" s="25">
        <f>1000+200+950+900</f>
        <v>3050</v>
      </c>
      <c r="FB47" s="92">
        <f t="shared" si="125"/>
        <v>106750000</v>
      </c>
      <c r="FC47" s="140">
        <f t="shared" si="126"/>
        <v>228750000</v>
      </c>
      <c r="FD47" s="25"/>
      <c r="FE47" s="92">
        <f t="shared" si="127"/>
        <v>0</v>
      </c>
      <c r="FF47" s="140">
        <f t="shared" si="128"/>
        <v>0</v>
      </c>
      <c r="FG47" s="139">
        <f t="shared" si="21"/>
        <v>3050</v>
      </c>
      <c r="FH47" s="25">
        <f>50+2</f>
        <v>52</v>
      </c>
      <c r="FI47" s="92">
        <f t="shared" si="129"/>
        <v>1820000</v>
      </c>
      <c r="FJ47" s="140">
        <f t="shared" si="130"/>
        <v>3900000</v>
      </c>
      <c r="FK47" s="25"/>
      <c r="FL47" s="92">
        <f t="shared" si="131"/>
        <v>0</v>
      </c>
      <c r="FM47" s="140">
        <f t="shared" si="132"/>
        <v>0</v>
      </c>
      <c r="FN47" s="25">
        <f>13</f>
        <v>13</v>
      </c>
      <c r="FO47" s="92">
        <f t="shared" si="133"/>
        <v>455000</v>
      </c>
      <c r="FP47" s="140">
        <f t="shared" si="134"/>
        <v>975000</v>
      </c>
      <c r="FQ47" s="139">
        <f t="shared" si="22"/>
        <v>65</v>
      </c>
      <c r="FR47" s="25">
        <f>1</f>
        <v>1</v>
      </c>
      <c r="FS47" s="92">
        <f t="shared" si="135"/>
        <v>35000</v>
      </c>
      <c r="FT47" s="140">
        <f t="shared" si="136"/>
        <v>75000</v>
      </c>
      <c r="FU47" s="25">
        <v>13</v>
      </c>
      <c r="FV47" s="92">
        <f t="shared" si="137"/>
        <v>455000</v>
      </c>
      <c r="FW47" s="140">
        <f t="shared" si="138"/>
        <v>975000</v>
      </c>
      <c r="FX47" s="25"/>
      <c r="FY47" s="92">
        <f t="shared" si="139"/>
        <v>0</v>
      </c>
      <c r="FZ47" s="140">
        <f t="shared" si="140"/>
        <v>0</v>
      </c>
      <c r="GA47" s="139">
        <f t="shared" si="23"/>
        <v>14</v>
      </c>
      <c r="GB47" s="25">
        <f>1+1</f>
        <v>2</v>
      </c>
      <c r="GC47" s="92">
        <f t="shared" si="141"/>
        <v>70000</v>
      </c>
      <c r="GD47" s="140">
        <f t="shared" si="142"/>
        <v>150000</v>
      </c>
      <c r="GE47" s="25"/>
      <c r="GF47" s="92">
        <f t="shared" si="143"/>
        <v>0</v>
      </c>
      <c r="GG47" s="140">
        <f t="shared" si="144"/>
        <v>0</v>
      </c>
      <c r="GH47" s="25"/>
      <c r="GI47" s="92">
        <f t="shared" si="145"/>
        <v>0</v>
      </c>
      <c r="GJ47" s="140">
        <f t="shared" si="146"/>
        <v>0</v>
      </c>
      <c r="GK47" s="139">
        <f t="shared" si="24"/>
        <v>2</v>
      </c>
      <c r="GL47" s="25">
        <f>2</f>
        <v>2</v>
      </c>
      <c r="GM47" s="92">
        <f t="shared" si="147"/>
        <v>70000</v>
      </c>
      <c r="GN47" s="140">
        <f t="shared" si="148"/>
        <v>150000</v>
      </c>
      <c r="GO47" s="25"/>
      <c r="GP47" s="92">
        <f t="shared" si="149"/>
        <v>0</v>
      </c>
      <c r="GQ47" s="140">
        <f t="shared" si="150"/>
        <v>0</v>
      </c>
      <c r="GR47" s="25"/>
      <c r="GS47" s="92">
        <f t="shared" si="151"/>
        <v>0</v>
      </c>
      <c r="GT47" s="140">
        <f t="shared" si="152"/>
        <v>0</v>
      </c>
      <c r="GU47" s="139">
        <f t="shared" si="25"/>
        <v>2</v>
      </c>
      <c r="GV47" s="25"/>
      <c r="GW47" s="92">
        <f t="shared" si="153"/>
        <v>0</v>
      </c>
      <c r="GX47" s="140">
        <f t="shared" si="154"/>
        <v>0</v>
      </c>
      <c r="GY47" s="25">
        <f>23+1+60</f>
        <v>84</v>
      </c>
      <c r="GZ47" s="92">
        <f t="shared" si="155"/>
        <v>2940000</v>
      </c>
      <c r="HA47" s="140">
        <f t="shared" si="156"/>
        <v>6300000</v>
      </c>
      <c r="HB47" s="25"/>
      <c r="HC47" s="92">
        <f t="shared" si="157"/>
        <v>0</v>
      </c>
      <c r="HD47" s="140">
        <f t="shared" si="158"/>
        <v>0</v>
      </c>
      <c r="HE47" s="139">
        <f t="shared" si="26"/>
        <v>84</v>
      </c>
      <c r="HF47" s="25"/>
      <c r="HG47" s="92">
        <f t="shared" si="159"/>
        <v>0</v>
      </c>
      <c r="HH47" s="140">
        <f t="shared" si="160"/>
        <v>0</v>
      </c>
      <c r="HI47" s="25">
        <v>12</v>
      </c>
      <c r="HJ47" s="92">
        <f t="shared" si="161"/>
        <v>420000</v>
      </c>
      <c r="HK47" s="140">
        <f t="shared" si="162"/>
        <v>900000</v>
      </c>
      <c r="HL47" s="25">
        <v>2</v>
      </c>
      <c r="HM47" s="92">
        <f t="shared" si="163"/>
        <v>70000</v>
      </c>
      <c r="HN47" s="140">
        <f t="shared" si="164"/>
        <v>150000</v>
      </c>
      <c r="HO47" s="139">
        <f t="shared" si="27"/>
        <v>14</v>
      </c>
      <c r="HP47" s="25"/>
      <c r="HQ47" s="92">
        <f t="shared" si="165"/>
        <v>0</v>
      </c>
      <c r="HR47" s="140">
        <f t="shared" si="166"/>
        <v>0</v>
      </c>
      <c r="HS47" s="25"/>
      <c r="HT47" s="92">
        <f t="shared" si="167"/>
        <v>0</v>
      </c>
      <c r="HU47" s="140">
        <f t="shared" si="168"/>
        <v>0</v>
      </c>
      <c r="HV47" s="25"/>
      <c r="HW47" s="92">
        <f t="shared" si="169"/>
        <v>0</v>
      </c>
      <c r="HX47" s="140">
        <f t="shared" si="170"/>
        <v>0</v>
      </c>
      <c r="HY47" s="139">
        <f t="shared" si="28"/>
        <v>0</v>
      </c>
      <c r="HZ47" s="25">
        <v>60</v>
      </c>
      <c r="IA47" s="92">
        <f t="shared" si="171"/>
        <v>2100000</v>
      </c>
      <c r="IB47" s="140">
        <f t="shared" si="172"/>
        <v>4500000</v>
      </c>
      <c r="IC47" s="25"/>
      <c r="ID47" s="92">
        <f t="shared" si="173"/>
        <v>0</v>
      </c>
      <c r="IE47" s="140">
        <f t="shared" si="174"/>
        <v>0</v>
      </c>
      <c r="IF47" s="25"/>
      <c r="IG47" s="92">
        <f t="shared" si="175"/>
        <v>0</v>
      </c>
      <c r="IH47" s="140">
        <f t="shared" si="176"/>
        <v>0</v>
      </c>
      <c r="II47" s="139">
        <f t="shared" si="29"/>
        <v>60</v>
      </c>
      <c r="IJ47" s="25">
        <f>1+1+1+2</f>
        <v>5</v>
      </c>
      <c r="IK47" s="92">
        <f t="shared" si="177"/>
        <v>175000</v>
      </c>
      <c r="IL47" s="140">
        <f t="shared" si="178"/>
        <v>375000</v>
      </c>
      <c r="IM47" s="25">
        <f>12</f>
        <v>12</v>
      </c>
      <c r="IN47" s="92">
        <f t="shared" si="179"/>
        <v>420000</v>
      </c>
      <c r="IO47" s="140">
        <f t="shared" si="180"/>
        <v>900000</v>
      </c>
      <c r="IP47" s="25">
        <v>0</v>
      </c>
      <c r="IQ47" s="92">
        <f t="shared" si="181"/>
        <v>0</v>
      </c>
      <c r="IR47" s="140">
        <f t="shared" si="182"/>
        <v>0</v>
      </c>
      <c r="IS47" s="139">
        <f t="shared" si="30"/>
        <v>17</v>
      </c>
      <c r="IT47" s="25">
        <f>2+12</f>
        <v>14</v>
      </c>
      <c r="IU47" s="92">
        <f t="shared" si="183"/>
        <v>490000</v>
      </c>
      <c r="IV47" s="140">
        <f t="shared" si="184"/>
        <v>1050000</v>
      </c>
      <c r="IW47" s="25">
        <f>1</f>
        <v>1</v>
      </c>
      <c r="IX47" s="92">
        <f t="shared" si="185"/>
        <v>35000</v>
      </c>
      <c r="IY47" s="140">
        <f t="shared" si="186"/>
        <v>75000</v>
      </c>
      <c r="IZ47" s="25"/>
      <c r="JA47" s="92">
        <f t="shared" si="187"/>
        <v>0</v>
      </c>
      <c r="JB47" s="140">
        <f t="shared" si="188"/>
        <v>0</v>
      </c>
      <c r="JC47" s="139">
        <f t="shared" si="234"/>
        <v>15</v>
      </c>
      <c r="JD47" s="25"/>
      <c r="JE47" s="92">
        <f t="shared" si="189"/>
        <v>0</v>
      </c>
      <c r="JF47" s="140">
        <f t="shared" si="190"/>
        <v>0</v>
      </c>
      <c r="JG47" s="25">
        <v>2</v>
      </c>
      <c r="JH47" s="92">
        <f t="shared" si="191"/>
        <v>70000</v>
      </c>
      <c r="JI47" s="140">
        <f t="shared" si="192"/>
        <v>150000</v>
      </c>
      <c r="JJ47" s="25"/>
      <c r="JK47" s="92">
        <f t="shared" si="193"/>
        <v>0</v>
      </c>
      <c r="JL47" s="140">
        <f t="shared" si="194"/>
        <v>0</v>
      </c>
      <c r="JM47" s="139">
        <f t="shared" si="235"/>
        <v>2</v>
      </c>
      <c r="JN47" s="25">
        <f>1+2</f>
        <v>3</v>
      </c>
      <c r="JO47" s="92">
        <f t="shared" si="195"/>
        <v>105000</v>
      </c>
      <c r="JP47" s="140">
        <f t="shared" si="196"/>
        <v>225000</v>
      </c>
      <c r="JQ47" s="25">
        <f>13+50+32</f>
        <v>95</v>
      </c>
      <c r="JR47" s="92">
        <f t="shared" si="197"/>
        <v>3325000</v>
      </c>
      <c r="JS47" s="140">
        <f t="shared" si="198"/>
        <v>7125000</v>
      </c>
      <c r="JT47" s="25"/>
      <c r="JU47" s="92">
        <f t="shared" si="199"/>
        <v>0</v>
      </c>
      <c r="JV47" s="140">
        <f t="shared" si="200"/>
        <v>0</v>
      </c>
      <c r="JW47" s="139">
        <f t="shared" si="236"/>
        <v>98</v>
      </c>
      <c r="JX47" s="25">
        <f>1+10+40+12</f>
        <v>63</v>
      </c>
      <c r="JY47" s="92">
        <f t="shared" si="201"/>
        <v>2205000</v>
      </c>
      <c r="JZ47" s="140">
        <f t="shared" si="202"/>
        <v>4725000</v>
      </c>
      <c r="KA47" s="25">
        <f>80+10</f>
        <v>90</v>
      </c>
      <c r="KB47" s="92">
        <f t="shared" si="203"/>
        <v>3150000</v>
      </c>
      <c r="KC47" s="140">
        <f t="shared" si="204"/>
        <v>6750000</v>
      </c>
      <c r="KD47" s="25">
        <v>60</v>
      </c>
      <c r="KE47" s="92">
        <f t="shared" si="205"/>
        <v>2100000</v>
      </c>
      <c r="KF47" s="140">
        <f t="shared" si="206"/>
        <v>4500000</v>
      </c>
      <c r="KG47" s="139">
        <f t="shared" si="237"/>
        <v>213</v>
      </c>
      <c r="KH47" s="25">
        <f>3</f>
        <v>3</v>
      </c>
      <c r="KI47" s="92">
        <f t="shared" si="207"/>
        <v>105000</v>
      </c>
      <c r="KJ47" s="140">
        <f t="shared" si="208"/>
        <v>225000</v>
      </c>
      <c r="KK47" s="25"/>
      <c r="KL47" s="92">
        <f t="shared" si="209"/>
        <v>0</v>
      </c>
      <c r="KM47" s="140">
        <f t="shared" si="210"/>
        <v>0</v>
      </c>
      <c r="KN47" s="25"/>
      <c r="KO47" s="92">
        <f t="shared" si="211"/>
        <v>0</v>
      </c>
      <c r="KP47" s="140">
        <f t="shared" si="212"/>
        <v>0</v>
      </c>
      <c r="KQ47" s="139">
        <f t="shared" si="238"/>
        <v>3</v>
      </c>
      <c r="KR47" s="25"/>
      <c r="KS47" s="92">
        <f t="shared" si="213"/>
        <v>0</v>
      </c>
      <c r="KT47" s="140">
        <f t="shared" si="214"/>
        <v>0</v>
      </c>
      <c r="KU47" s="25"/>
      <c r="KV47" s="92">
        <f t="shared" si="215"/>
        <v>0</v>
      </c>
      <c r="KW47" s="140">
        <f t="shared" si="216"/>
        <v>0</v>
      </c>
      <c r="KX47" s="25"/>
      <c r="KY47" s="92">
        <f t="shared" si="217"/>
        <v>0</v>
      </c>
      <c r="KZ47" s="140">
        <f t="shared" si="218"/>
        <v>0</v>
      </c>
      <c r="LA47" s="139">
        <f t="shared" si="239"/>
        <v>0</v>
      </c>
      <c r="LB47" s="25"/>
      <c r="LC47" s="92">
        <f t="shared" si="219"/>
        <v>0</v>
      </c>
      <c r="LD47" s="140">
        <f t="shared" si="220"/>
        <v>0</v>
      </c>
      <c r="LE47" s="25"/>
      <c r="LF47" s="92">
        <f t="shared" si="221"/>
        <v>0</v>
      </c>
      <c r="LG47" s="140">
        <f t="shared" si="222"/>
        <v>0</v>
      </c>
      <c r="LH47" s="25"/>
      <c r="LI47" s="92">
        <f t="shared" si="223"/>
        <v>0</v>
      </c>
      <c r="LJ47" s="140">
        <f t="shared" si="224"/>
        <v>0</v>
      </c>
      <c r="LK47" s="139">
        <f t="shared" si="240"/>
        <v>0</v>
      </c>
      <c r="LL47" s="25"/>
      <c r="LM47" s="92">
        <f t="shared" si="225"/>
        <v>0</v>
      </c>
      <c r="LN47" s="140">
        <f t="shared" si="226"/>
        <v>0</v>
      </c>
      <c r="LO47" s="25"/>
      <c r="LP47" s="92">
        <f t="shared" si="227"/>
        <v>0</v>
      </c>
      <c r="LQ47" s="140">
        <f t="shared" si="228"/>
        <v>0</v>
      </c>
      <c r="LR47" s="25"/>
      <c r="LS47" s="92">
        <f t="shared" si="229"/>
        <v>0</v>
      </c>
      <c r="LT47" s="140">
        <f t="shared" si="230"/>
        <v>0</v>
      </c>
      <c r="LU47" s="139">
        <f t="shared" si="241"/>
        <v>0</v>
      </c>
      <c r="LW47" s="341">
        <f t="shared" si="231"/>
        <v>4002</v>
      </c>
      <c r="LX47" s="293">
        <f t="shared" si="39"/>
        <v>300150000</v>
      </c>
    </row>
    <row r="48" spans="1:336" x14ac:dyDescent="0.25">
      <c r="A48" s="119" t="s">
        <v>25</v>
      </c>
      <c r="B48" s="102">
        <v>45000</v>
      </c>
      <c r="C48" s="102">
        <v>85000</v>
      </c>
      <c r="D48" s="25">
        <f>1+4+5</f>
        <v>10</v>
      </c>
      <c r="E48" s="92">
        <f t="shared" si="40"/>
        <v>450000</v>
      </c>
      <c r="F48" s="140">
        <f t="shared" si="41"/>
        <v>850000</v>
      </c>
      <c r="G48" s="25">
        <f>6</f>
        <v>6</v>
      </c>
      <c r="H48" s="92">
        <f t="shared" si="42"/>
        <v>270000</v>
      </c>
      <c r="I48" s="140">
        <f t="shared" si="43"/>
        <v>510000</v>
      </c>
      <c r="J48" s="25"/>
      <c r="K48" s="92">
        <f t="shared" si="44"/>
        <v>0</v>
      </c>
      <c r="L48" s="140">
        <f t="shared" si="45"/>
        <v>0</v>
      </c>
      <c r="M48" s="139">
        <f t="shared" si="0"/>
        <v>16</v>
      </c>
      <c r="N48" s="25">
        <f>1</f>
        <v>1</v>
      </c>
      <c r="O48" s="92">
        <f t="shared" si="243"/>
        <v>45000</v>
      </c>
      <c r="P48" s="140">
        <f t="shared" si="244"/>
        <v>85000</v>
      </c>
      <c r="Q48" s="25">
        <f>1</f>
        <v>1</v>
      </c>
      <c r="R48" s="92">
        <f t="shared" si="245"/>
        <v>45000</v>
      </c>
      <c r="S48" s="140">
        <f t="shared" si="246"/>
        <v>85000</v>
      </c>
      <c r="T48" s="25"/>
      <c r="U48" s="92">
        <f t="shared" si="247"/>
        <v>0</v>
      </c>
      <c r="V48" s="140">
        <f t="shared" si="248"/>
        <v>0</v>
      </c>
      <c r="W48" s="139">
        <f t="shared" si="7"/>
        <v>2</v>
      </c>
      <c r="X48" s="25"/>
      <c r="Y48" s="92">
        <f t="shared" si="46"/>
        <v>0</v>
      </c>
      <c r="Z48" s="140">
        <f t="shared" si="47"/>
        <v>0</v>
      </c>
      <c r="AA48" s="25">
        <f>200</f>
        <v>200</v>
      </c>
      <c r="AB48" s="92">
        <f t="shared" si="48"/>
        <v>9000000</v>
      </c>
      <c r="AC48" s="140">
        <f t="shared" si="49"/>
        <v>17000000</v>
      </c>
      <c r="AD48" s="25"/>
      <c r="AE48" s="92">
        <f t="shared" si="50"/>
        <v>0</v>
      </c>
      <c r="AF48" s="140">
        <f t="shared" si="51"/>
        <v>0</v>
      </c>
      <c r="AG48" s="139">
        <f t="shared" si="8"/>
        <v>200</v>
      </c>
      <c r="AH48" s="25"/>
      <c r="AI48" s="92">
        <f t="shared" si="52"/>
        <v>0</v>
      </c>
      <c r="AJ48" s="140">
        <f t="shared" si="53"/>
        <v>0</v>
      </c>
      <c r="AK48" s="25">
        <f>1</f>
        <v>1</v>
      </c>
      <c r="AL48" s="92">
        <f t="shared" si="54"/>
        <v>45000</v>
      </c>
      <c r="AM48" s="140">
        <f t="shared" si="55"/>
        <v>85000</v>
      </c>
      <c r="AN48" s="25"/>
      <c r="AO48" s="92">
        <f t="shared" si="56"/>
        <v>0</v>
      </c>
      <c r="AP48" s="140">
        <f t="shared" si="57"/>
        <v>0</v>
      </c>
      <c r="AQ48" s="139">
        <f t="shared" si="9"/>
        <v>1</v>
      </c>
      <c r="AR48" s="25">
        <f>1</f>
        <v>1</v>
      </c>
      <c r="AS48" s="92">
        <f t="shared" si="58"/>
        <v>45000</v>
      </c>
      <c r="AT48" s="140">
        <f t="shared" si="59"/>
        <v>85000</v>
      </c>
      <c r="AU48" s="25"/>
      <c r="AV48" s="92">
        <f t="shared" si="60"/>
        <v>0</v>
      </c>
      <c r="AW48" s="140">
        <f t="shared" si="61"/>
        <v>0</v>
      </c>
      <c r="AX48" s="25"/>
      <c r="AY48" s="92">
        <f t="shared" si="62"/>
        <v>0</v>
      </c>
      <c r="AZ48" s="140">
        <f t="shared" si="63"/>
        <v>0</v>
      </c>
      <c r="BA48" s="139">
        <f t="shared" si="10"/>
        <v>1</v>
      </c>
      <c r="BB48" s="25">
        <f>1</f>
        <v>1</v>
      </c>
      <c r="BC48" s="92">
        <f t="shared" si="242"/>
        <v>45000</v>
      </c>
      <c r="BD48" s="140">
        <f t="shared" si="65"/>
        <v>85000</v>
      </c>
      <c r="BE48" s="25"/>
      <c r="BF48" s="92">
        <f t="shared" si="66"/>
        <v>0</v>
      </c>
      <c r="BG48" s="140">
        <f t="shared" si="67"/>
        <v>0</v>
      </c>
      <c r="BH48" s="25"/>
      <c r="BI48" s="92">
        <f t="shared" si="68"/>
        <v>0</v>
      </c>
      <c r="BJ48" s="140">
        <f t="shared" si="69"/>
        <v>0</v>
      </c>
      <c r="BK48" s="139">
        <f t="shared" si="11"/>
        <v>1</v>
      </c>
      <c r="BL48" s="25"/>
      <c r="BM48" s="92">
        <f t="shared" si="70"/>
        <v>0</v>
      </c>
      <c r="BN48" s="140">
        <f t="shared" si="71"/>
        <v>0</v>
      </c>
      <c r="BO48" s="25"/>
      <c r="BP48" s="92">
        <f t="shared" si="72"/>
        <v>0</v>
      </c>
      <c r="BQ48" s="140">
        <f t="shared" si="73"/>
        <v>0</v>
      </c>
      <c r="BR48" s="25"/>
      <c r="BS48" s="92">
        <f t="shared" si="74"/>
        <v>0</v>
      </c>
      <c r="BT48" s="140">
        <f t="shared" si="75"/>
        <v>0</v>
      </c>
      <c r="BU48" s="139">
        <f t="shared" si="12"/>
        <v>0</v>
      </c>
      <c r="BV48" s="25"/>
      <c r="BW48" s="92">
        <f t="shared" si="76"/>
        <v>0</v>
      </c>
      <c r="BX48" s="140">
        <f t="shared" si="77"/>
        <v>0</v>
      </c>
      <c r="BY48" s="25">
        <f>6+50</f>
        <v>56</v>
      </c>
      <c r="BZ48" s="92">
        <f t="shared" si="78"/>
        <v>2520000</v>
      </c>
      <c r="CA48" s="140">
        <f t="shared" si="79"/>
        <v>4760000</v>
      </c>
      <c r="CB48" s="25"/>
      <c r="CC48" s="92">
        <f t="shared" si="80"/>
        <v>0</v>
      </c>
      <c r="CD48" s="140">
        <f t="shared" si="81"/>
        <v>0</v>
      </c>
      <c r="CE48" s="139">
        <f t="shared" si="13"/>
        <v>56</v>
      </c>
      <c r="CF48" s="25">
        <f>1+1</f>
        <v>2</v>
      </c>
      <c r="CG48" s="92">
        <f t="shared" si="82"/>
        <v>90000</v>
      </c>
      <c r="CH48" s="140">
        <f t="shared" si="83"/>
        <v>170000</v>
      </c>
      <c r="CI48" s="25"/>
      <c r="CJ48" s="92">
        <f t="shared" si="84"/>
        <v>0</v>
      </c>
      <c r="CK48" s="140">
        <f t="shared" si="85"/>
        <v>0</v>
      </c>
      <c r="CL48" s="25"/>
      <c r="CM48" s="92">
        <f t="shared" si="86"/>
        <v>0</v>
      </c>
      <c r="CN48" s="140">
        <f t="shared" si="87"/>
        <v>0</v>
      </c>
      <c r="CO48" s="139">
        <f t="shared" si="14"/>
        <v>2</v>
      </c>
      <c r="CP48" s="25">
        <f>4+1+1+5</f>
        <v>11</v>
      </c>
      <c r="CQ48" s="92">
        <f t="shared" si="88"/>
        <v>495000</v>
      </c>
      <c r="CR48" s="140">
        <f t="shared" si="89"/>
        <v>935000</v>
      </c>
      <c r="CS48" s="25"/>
      <c r="CT48" s="92">
        <f t="shared" si="90"/>
        <v>0</v>
      </c>
      <c r="CU48" s="140">
        <f t="shared" si="91"/>
        <v>0</v>
      </c>
      <c r="CV48" s="25"/>
      <c r="CW48" s="92">
        <f t="shared" si="92"/>
        <v>0</v>
      </c>
      <c r="CX48" s="140">
        <f t="shared" si="93"/>
        <v>0</v>
      </c>
      <c r="CY48" s="139">
        <f t="shared" si="15"/>
        <v>11</v>
      </c>
      <c r="CZ48" s="25">
        <f>1+6</f>
        <v>7</v>
      </c>
      <c r="DA48" s="92">
        <f t="shared" si="94"/>
        <v>315000</v>
      </c>
      <c r="DB48" s="140">
        <f t="shared" si="95"/>
        <v>595000</v>
      </c>
      <c r="DC48" s="25"/>
      <c r="DD48" s="92">
        <f t="shared" si="96"/>
        <v>0</v>
      </c>
      <c r="DE48" s="140">
        <f t="shared" si="97"/>
        <v>0</v>
      </c>
      <c r="DF48" s="25"/>
      <c r="DG48" s="92">
        <f t="shared" si="98"/>
        <v>0</v>
      </c>
      <c r="DH48" s="140">
        <f t="shared" si="99"/>
        <v>0</v>
      </c>
      <c r="DI48" s="139">
        <f t="shared" si="16"/>
        <v>7</v>
      </c>
      <c r="DJ48" s="25">
        <f>1</f>
        <v>1</v>
      </c>
      <c r="DK48" s="92">
        <f t="shared" si="100"/>
        <v>45000</v>
      </c>
      <c r="DL48" s="140">
        <f t="shared" si="232"/>
        <v>85000</v>
      </c>
      <c r="DM48" s="25"/>
      <c r="DN48" s="92">
        <f t="shared" si="101"/>
        <v>0</v>
      </c>
      <c r="DO48" s="140">
        <f t="shared" si="102"/>
        <v>0</v>
      </c>
      <c r="DP48" s="25"/>
      <c r="DQ48" s="92">
        <f t="shared" si="103"/>
        <v>0</v>
      </c>
      <c r="DR48" s="140">
        <f t="shared" si="104"/>
        <v>0</v>
      </c>
      <c r="DS48" s="139">
        <f t="shared" si="17"/>
        <v>1</v>
      </c>
      <c r="DT48" s="25"/>
      <c r="DU48" s="92">
        <f t="shared" si="105"/>
        <v>0</v>
      </c>
      <c r="DV48" s="140">
        <f t="shared" si="106"/>
        <v>0</v>
      </c>
      <c r="DW48" s="25">
        <f>300</f>
        <v>300</v>
      </c>
      <c r="DX48" s="92">
        <f t="shared" si="107"/>
        <v>13500000</v>
      </c>
      <c r="DY48" s="140">
        <f t="shared" si="108"/>
        <v>25500000</v>
      </c>
      <c r="DZ48" s="25"/>
      <c r="EA48" s="92">
        <f t="shared" si="109"/>
        <v>0</v>
      </c>
      <c r="EB48" s="140">
        <f t="shared" si="110"/>
        <v>0</v>
      </c>
      <c r="EC48" s="139">
        <f t="shared" si="18"/>
        <v>300</v>
      </c>
      <c r="ED48" s="25">
        <f>1+5</f>
        <v>6</v>
      </c>
      <c r="EE48" s="92">
        <f t="shared" si="111"/>
        <v>270000</v>
      </c>
      <c r="EF48" s="140">
        <f t="shared" si="112"/>
        <v>510000</v>
      </c>
      <c r="EG48" s="25">
        <f>2+30+6</f>
        <v>38</v>
      </c>
      <c r="EH48" s="92">
        <f t="shared" si="113"/>
        <v>1710000</v>
      </c>
      <c r="EI48" s="140">
        <f t="shared" si="114"/>
        <v>3230000</v>
      </c>
      <c r="EJ48" s="25"/>
      <c r="EK48" s="92">
        <f t="shared" si="115"/>
        <v>0</v>
      </c>
      <c r="EL48" s="140">
        <f t="shared" si="116"/>
        <v>0</v>
      </c>
      <c r="EM48" s="139">
        <f t="shared" si="19"/>
        <v>44</v>
      </c>
      <c r="EN48" s="25">
        <f>1</f>
        <v>1</v>
      </c>
      <c r="EO48" s="92">
        <f t="shared" si="117"/>
        <v>45000</v>
      </c>
      <c r="EP48" s="140">
        <f t="shared" si="118"/>
        <v>85000</v>
      </c>
      <c r="EQ48" s="25"/>
      <c r="ER48" s="92">
        <f t="shared" si="119"/>
        <v>0</v>
      </c>
      <c r="ES48" s="140">
        <f t="shared" si="120"/>
        <v>0</v>
      </c>
      <c r="ET48" s="25"/>
      <c r="EU48" s="92">
        <f t="shared" si="121"/>
        <v>0</v>
      </c>
      <c r="EV48" s="140">
        <f t="shared" si="122"/>
        <v>0</v>
      </c>
      <c r="EW48" s="139">
        <f t="shared" si="20"/>
        <v>1</v>
      </c>
      <c r="EX48" s="25"/>
      <c r="EY48" s="92">
        <f t="shared" si="123"/>
        <v>0</v>
      </c>
      <c r="EZ48" s="140">
        <f t="shared" si="124"/>
        <v>0</v>
      </c>
      <c r="FA48" s="25">
        <f>500+2000</f>
        <v>2500</v>
      </c>
      <c r="FB48" s="92">
        <f t="shared" si="125"/>
        <v>112500000</v>
      </c>
      <c r="FC48" s="140">
        <f t="shared" si="126"/>
        <v>212500000</v>
      </c>
      <c r="FD48" s="25"/>
      <c r="FE48" s="92">
        <f t="shared" si="127"/>
        <v>0</v>
      </c>
      <c r="FF48" s="140">
        <f t="shared" si="128"/>
        <v>0</v>
      </c>
      <c r="FG48" s="139">
        <f t="shared" si="21"/>
        <v>2500</v>
      </c>
      <c r="FH48" s="25">
        <f>20</f>
        <v>20</v>
      </c>
      <c r="FI48" s="92">
        <f t="shared" si="129"/>
        <v>900000</v>
      </c>
      <c r="FJ48" s="140">
        <f t="shared" si="130"/>
        <v>1700000</v>
      </c>
      <c r="FK48" s="25"/>
      <c r="FL48" s="92">
        <f t="shared" si="131"/>
        <v>0</v>
      </c>
      <c r="FM48" s="140">
        <f t="shared" si="132"/>
        <v>0</v>
      </c>
      <c r="FN48" s="25">
        <f>4</f>
        <v>4</v>
      </c>
      <c r="FO48" s="92">
        <f t="shared" si="133"/>
        <v>180000</v>
      </c>
      <c r="FP48" s="140">
        <f t="shared" si="134"/>
        <v>340000</v>
      </c>
      <c r="FQ48" s="139">
        <f t="shared" si="22"/>
        <v>24</v>
      </c>
      <c r="FR48" s="25">
        <f>1+6</f>
        <v>7</v>
      </c>
      <c r="FS48" s="92">
        <f t="shared" si="135"/>
        <v>315000</v>
      </c>
      <c r="FT48" s="140">
        <f t="shared" si="136"/>
        <v>595000</v>
      </c>
      <c r="FU48" s="25">
        <v>5</v>
      </c>
      <c r="FV48" s="92">
        <f t="shared" si="137"/>
        <v>225000</v>
      </c>
      <c r="FW48" s="140">
        <f t="shared" si="138"/>
        <v>425000</v>
      </c>
      <c r="FX48" s="25"/>
      <c r="FY48" s="92">
        <f t="shared" si="139"/>
        <v>0</v>
      </c>
      <c r="FZ48" s="140">
        <f t="shared" si="140"/>
        <v>0</v>
      </c>
      <c r="GA48" s="139">
        <f t="shared" si="23"/>
        <v>12</v>
      </c>
      <c r="GB48" s="25"/>
      <c r="GC48" s="92">
        <f t="shared" si="141"/>
        <v>0</v>
      </c>
      <c r="GD48" s="140">
        <f t="shared" si="142"/>
        <v>0</v>
      </c>
      <c r="GE48" s="25"/>
      <c r="GF48" s="92">
        <f t="shared" si="143"/>
        <v>0</v>
      </c>
      <c r="GG48" s="140">
        <f t="shared" si="144"/>
        <v>0</v>
      </c>
      <c r="GH48" s="25"/>
      <c r="GI48" s="92">
        <f t="shared" si="145"/>
        <v>0</v>
      </c>
      <c r="GJ48" s="140">
        <f t="shared" si="146"/>
        <v>0</v>
      </c>
      <c r="GK48" s="139">
        <f t="shared" si="24"/>
        <v>0</v>
      </c>
      <c r="GL48" s="25">
        <f>1</f>
        <v>1</v>
      </c>
      <c r="GM48" s="92">
        <f t="shared" si="147"/>
        <v>45000</v>
      </c>
      <c r="GN48" s="140">
        <f t="shared" si="148"/>
        <v>85000</v>
      </c>
      <c r="GO48" s="25">
        <v>0</v>
      </c>
      <c r="GP48" s="92">
        <f t="shared" si="149"/>
        <v>0</v>
      </c>
      <c r="GQ48" s="140">
        <f t="shared" si="150"/>
        <v>0</v>
      </c>
      <c r="GR48" s="25">
        <v>6</v>
      </c>
      <c r="GS48" s="92">
        <f t="shared" si="151"/>
        <v>270000</v>
      </c>
      <c r="GT48" s="140">
        <f t="shared" si="152"/>
        <v>510000</v>
      </c>
      <c r="GU48" s="139">
        <f t="shared" si="25"/>
        <v>7</v>
      </c>
      <c r="GV48" s="25"/>
      <c r="GW48" s="92">
        <f t="shared" si="153"/>
        <v>0</v>
      </c>
      <c r="GX48" s="140">
        <f t="shared" si="154"/>
        <v>0</v>
      </c>
      <c r="GY48" s="25">
        <f>7+37</f>
        <v>44</v>
      </c>
      <c r="GZ48" s="92">
        <f t="shared" si="155"/>
        <v>1980000</v>
      </c>
      <c r="HA48" s="140">
        <f t="shared" si="156"/>
        <v>3740000</v>
      </c>
      <c r="HB48" s="25"/>
      <c r="HC48" s="92">
        <f t="shared" si="157"/>
        <v>0</v>
      </c>
      <c r="HD48" s="140">
        <f t="shared" si="158"/>
        <v>0</v>
      </c>
      <c r="HE48" s="139">
        <f t="shared" si="26"/>
        <v>44</v>
      </c>
      <c r="HF48" s="25"/>
      <c r="HG48" s="92">
        <f t="shared" si="159"/>
        <v>0</v>
      </c>
      <c r="HH48" s="140">
        <f t="shared" si="160"/>
        <v>0</v>
      </c>
      <c r="HI48" s="25">
        <v>4</v>
      </c>
      <c r="HJ48" s="92">
        <f t="shared" si="161"/>
        <v>180000</v>
      </c>
      <c r="HK48" s="140">
        <f t="shared" si="162"/>
        <v>340000</v>
      </c>
      <c r="HL48" s="25"/>
      <c r="HM48" s="92">
        <f t="shared" si="163"/>
        <v>0</v>
      </c>
      <c r="HN48" s="140">
        <f t="shared" si="164"/>
        <v>0</v>
      </c>
      <c r="HO48" s="139">
        <f t="shared" si="27"/>
        <v>4</v>
      </c>
      <c r="HP48" s="25"/>
      <c r="HQ48" s="92">
        <f t="shared" si="165"/>
        <v>0</v>
      </c>
      <c r="HR48" s="140">
        <f t="shared" si="166"/>
        <v>0</v>
      </c>
      <c r="HS48" s="25"/>
      <c r="HT48" s="92">
        <f t="shared" si="167"/>
        <v>0</v>
      </c>
      <c r="HU48" s="140">
        <f t="shared" si="168"/>
        <v>0</v>
      </c>
      <c r="HV48" s="25"/>
      <c r="HW48" s="92">
        <f t="shared" si="169"/>
        <v>0</v>
      </c>
      <c r="HX48" s="140">
        <f t="shared" si="170"/>
        <v>0</v>
      </c>
      <c r="HY48" s="139">
        <f t="shared" si="28"/>
        <v>0</v>
      </c>
      <c r="HZ48" s="25">
        <v>32</v>
      </c>
      <c r="IA48" s="92">
        <f t="shared" si="171"/>
        <v>1440000</v>
      </c>
      <c r="IB48" s="140">
        <f t="shared" si="172"/>
        <v>2720000</v>
      </c>
      <c r="IC48" s="25"/>
      <c r="ID48" s="92">
        <f t="shared" si="173"/>
        <v>0</v>
      </c>
      <c r="IE48" s="140">
        <f t="shared" si="174"/>
        <v>0</v>
      </c>
      <c r="IF48" s="25"/>
      <c r="IG48" s="92">
        <f t="shared" si="175"/>
        <v>0</v>
      </c>
      <c r="IH48" s="140">
        <f t="shared" si="176"/>
        <v>0</v>
      </c>
      <c r="II48" s="139">
        <f t="shared" si="29"/>
        <v>32</v>
      </c>
      <c r="IJ48" s="25">
        <f>1+1</f>
        <v>2</v>
      </c>
      <c r="IK48" s="92">
        <f t="shared" si="177"/>
        <v>90000</v>
      </c>
      <c r="IL48" s="140">
        <f t="shared" si="178"/>
        <v>170000</v>
      </c>
      <c r="IM48" s="25">
        <f>4</f>
        <v>4</v>
      </c>
      <c r="IN48" s="92">
        <f t="shared" si="179"/>
        <v>180000</v>
      </c>
      <c r="IO48" s="140">
        <f t="shared" si="180"/>
        <v>340000</v>
      </c>
      <c r="IP48" s="25"/>
      <c r="IQ48" s="92">
        <f t="shared" si="181"/>
        <v>0</v>
      </c>
      <c r="IR48" s="140">
        <f t="shared" si="182"/>
        <v>0</v>
      </c>
      <c r="IS48" s="139">
        <f t="shared" si="30"/>
        <v>6</v>
      </c>
      <c r="IT48" s="25">
        <v>4</v>
      </c>
      <c r="IU48" s="92">
        <f t="shared" si="183"/>
        <v>180000</v>
      </c>
      <c r="IV48" s="140">
        <f t="shared" si="184"/>
        <v>340000</v>
      </c>
      <c r="IW48" s="25">
        <f>1+100</f>
        <v>101</v>
      </c>
      <c r="IX48" s="92">
        <f t="shared" si="185"/>
        <v>4545000</v>
      </c>
      <c r="IY48" s="140">
        <f t="shared" si="186"/>
        <v>8585000</v>
      </c>
      <c r="IZ48" s="25"/>
      <c r="JA48" s="92">
        <f t="shared" si="187"/>
        <v>0</v>
      </c>
      <c r="JB48" s="140">
        <f t="shared" si="188"/>
        <v>0</v>
      </c>
      <c r="JC48" s="139">
        <f t="shared" si="234"/>
        <v>105</v>
      </c>
      <c r="JD48" s="25">
        <v>3</v>
      </c>
      <c r="JE48" s="92">
        <f t="shared" si="189"/>
        <v>135000</v>
      </c>
      <c r="JF48" s="140">
        <f t="shared" si="190"/>
        <v>255000</v>
      </c>
      <c r="JG48" s="25">
        <v>1</v>
      </c>
      <c r="JH48" s="92">
        <f t="shared" si="191"/>
        <v>45000</v>
      </c>
      <c r="JI48" s="140">
        <f t="shared" si="192"/>
        <v>85000</v>
      </c>
      <c r="JJ48" s="25"/>
      <c r="JK48" s="92">
        <f t="shared" si="193"/>
        <v>0</v>
      </c>
      <c r="JL48" s="140">
        <f t="shared" si="194"/>
        <v>0</v>
      </c>
      <c r="JM48" s="139">
        <f t="shared" si="235"/>
        <v>4</v>
      </c>
      <c r="JN48" s="25">
        <f>1</f>
        <v>1</v>
      </c>
      <c r="JO48" s="92">
        <f t="shared" si="195"/>
        <v>45000</v>
      </c>
      <c r="JP48" s="140">
        <f t="shared" si="196"/>
        <v>85000</v>
      </c>
      <c r="JQ48" s="25">
        <f>3+8</f>
        <v>11</v>
      </c>
      <c r="JR48" s="92">
        <f t="shared" si="197"/>
        <v>495000</v>
      </c>
      <c r="JS48" s="140">
        <f t="shared" si="198"/>
        <v>935000</v>
      </c>
      <c r="JT48" s="25"/>
      <c r="JU48" s="92">
        <f t="shared" si="199"/>
        <v>0</v>
      </c>
      <c r="JV48" s="140">
        <f t="shared" si="200"/>
        <v>0</v>
      </c>
      <c r="JW48" s="139">
        <f t="shared" si="236"/>
        <v>12</v>
      </c>
      <c r="JX48" s="25">
        <f>10+1+15+10</f>
        <v>36</v>
      </c>
      <c r="JY48" s="92">
        <f t="shared" si="201"/>
        <v>1620000</v>
      </c>
      <c r="JZ48" s="140">
        <f t="shared" si="202"/>
        <v>3060000</v>
      </c>
      <c r="KA48" s="25">
        <f>3+10</f>
        <v>13</v>
      </c>
      <c r="KB48" s="92">
        <f t="shared" si="203"/>
        <v>585000</v>
      </c>
      <c r="KC48" s="140">
        <f t="shared" si="204"/>
        <v>1105000</v>
      </c>
      <c r="KD48" s="25">
        <v>25</v>
      </c>
      <c r="KE48" s="92">
        <f t="shared" si="205"/>
        <v>1125000</v>
      </c>
      <c r="KF48" s="140">
        <f t="shared" si="206"/>
        <v>2125000</v>
      </c>
      <c r="KG48" s="139">
        <f t="shared" si="237"/>
        <v>74</v>
      </c>
      <c r="KH48" s="25"/>
      <c r="KI48" s="92">
        <f t="shared" si="207"/>
        <v>0</v>
      </c>
      <c r="KJ48" s="140">
        <f t="shared" si="208"/>
        <v>0</v>
      </c>
      <c r="KK48" s="25"/>
      <c r="KL48" s="92">
        <f t="shared" si="209"/>
        <v>0</v>
      </c>
      <c r="KM48" s="140">
        <f t="shared" si="210"/>
        <v>0</v>
      </c>
      <c r="KN48" s="25"/>
      <c r="KO48" s="92">
        <f t="shared" si="211"/>
        <v>0</v>
      </c>
      <c r="KP48" s="140">
        <f t="shared" si="212"/>
        <v>0</v>
      </c>
      <c r="KQ48" s="139">
        <f t="shared" si="238"/>
        <v>0</v>
      </c>
      <c r="KR48" s="25"/>
      <c r="KS48" s="92">
        <f t="shared" si="213"/>
        <v>0</v>
      </c>
      <c r="KT48" s="140">
        <f t="shared" si="214"/>
        <v>0</v>
      </c>
      <c r="KU48" s="25"/>
      <c r="KV48" s="92">
        <f t="shared" si="215"/>
        <v>0</v>
      </c>
      <c r="KW48" s="140">
        <f t="shared" si="216"/>
        <v>0</v>
      </c>
      <c r="KX48" s="25"/>
      <c r="KY48" s="92">
        <f t="shared" si="217"/>
        <v>0</v>
      </c>
      <c r="KZ48" s="140">
        <f t="shared" si="218"/>
        <v>0</v>
      </c>
      <c r="LA48" s="139">
        <f t="shared" si="239"/>
        <v>0</v>
      </c>
      <c r="LB48" s="25"/>
      <c r="LC48" s="92">
        <f t="shared" si="219"/>
        <v>0</v>
      </c>
      <c r="LD48" s="140">
        <f t="shared" si="220"/>
        <v>0</v>
      </c>
      <c r="LE48" s="25"/>
      <c r="LF48" s="92">
        <f t="shared" si="221"/>
        <v>0</v>
      </c>
      <c r="LG48" s="140">
        <f t="shared" si="222"/>
        <v>0</v>
      </c>
      <c r="LH48" s="25"/>
      <c r="LI48" s="92">
        <f t="shared" si="223"/>
        <v>0</v>
      </c>
      <c r="LJ48" s="140">
        <f t="shared" si="224"/>
        <v>0</v>
      </c>
      <c r="LK48" s="139">
        <f t="shared" si="240"/>
        <v>0</v>
      </c>
      <c r="LL48" s="25"/>
      <c r="LM48" s="92">
        <f t="shared" si="225"/>
        <v>0</v>
      </c>
      <c r="LN48" s="140">
        <f t="shared" si="226"/>
        <v>0</v>
      </c>
      <c r="LO48" s="25"/>
      <c r="LP48" s="92">
        <f t="shared" si="227"/>
        <v>0</v>
      </c>
      <c r="LQ48" s="140">
        <f t="shared" si="228"/>
        <v>0</v>
      </c>
      <c r="LR48" s="25"/>
      <c r="LS48" s="92">
        <f t="shared" si="229"/>
        <v>0</v>
      </c>
      <c r="LT48" s="140">
        <f t="shared" si="230"/>
        <v>0</v>
      </c>
      <c r="LU48" s="139">
        <f t="shared" si="241"/>
        <v>0</v>
      </c>
      <c r="LW48" s="341">
        <f t="shared" si="231"/>
        <v>3467</v>
      </c>
      <c r="LX48" s="293">
        <f t="shared" si="39"/>
        <v>294695000</v>
      </c>
    </row>
    <row r="49" spans="1:336" ht="15" hidden="1" customHeight="1" x14ac:dyDescent="0.25">
      <c r="A49" s="119" t="s">
        <v>26</v>
      </c>
      <c r="B49" s="102">
        <v>45000</v>
      </c>
      <c r="D49" s="25"/>
      <c r="E49" s="92">
        <f t="shared" si="40"/>
        <v>0</v>
      </c>
      <c r="F49" s="140">
        <f t="shared" si="41"/>
        <v>0</v>
      </c>
      <c r="G49" s="25"/>
      <c r="H49" s="92">
        <f t="shared" si="42"/>
        <v>0</v>
      </c>
      <c r="I49" s="140">
        <f t="shared" si="43"/>
        <v>0</v>
      </c>
      <c r="J49" s="25"/>
      <c r="K49" s="92">
        <f t="shared" si="44"/>
        <v>0</v>
      </c>
      <c r="L49" s="140">
        <f t="shared" si="45"/>
        <v>0</v>
      </c>
      <c r="M49" s="139">
        <f t="shared" si="0"/>
        <v>0</v>
      </c>
      <c r="N49" s="25"/>
      <c r="O49" s="92">
        <f t="shared" si="243"/>
        <v>0</v>
      </c>
      <c r="P49" s="140">
        <f t="shared" si="244"/>
        <v>0</v>
      </c>
      <c r="Q49" s="25"/>
      <c r="R49" s="92">
        <f t="shared" si="245"/>
        <v>0</v>
      </c>
      <c r="S49" s="140">
        <f t="shared" si="246"/>
        <v>0</v>
      </c>
      <c r="T49" s="25"/>
      <c r="U49" s="92">
        <f t="shared" si="247"/>
        <v>0</v>
      </c>
      <c r="V49" s="140">
        <f t="shared" si="248"/>
        <v>0</v>
      </c>
      <c r="W49" s="139">
        <f t="shared" si="7"/>
        <v>0</v>
      </c>
      <c r="X49" s="25"/>
      <c r="Y49" s="92">
        <f t="shared" si="46"/>
        <v>0</v>
      </c>
      <c r="Z49" s="140">
        <f t="shared" si="47"/>
        <v>0</v>
      </c>
      <c r="AA49" s="25"/>
      <c r="AB49" s="92">
        <f t="shared" si="48"/>
        <v>0</v>
      </c>
      <c r="AC49" s="140">
        <f t="shared" si="49"/>
        <v>0</v>
      </c>
      <c r="AD49" s="25"/>
      <c r="AE49" s="92">
        <f t="shared" si="50"/>
        <v>0</v>
      </c>
      <c r="AF49" s="140">
        <f t="shared" si="51"/>
        <v>0</v>
      </c>
      <c r="AG49" s="139">
        <f t="shared" si="8"/>
        <v>0</v>
      </c>
      <c r="AH49" s="25"/>
      <c r="AI49" s="92">
        <f t="shared" si="52"/>
        <v>0</v>
      </c>
      <c r="AJ49" s="140">
        <f t="shared" si="53"/>
        <v>0</v>
      </c>
      <c r="AK49" s="25"/>
      <c r="AL49" s="92">
        <f t="shared" si="54"/>
        <v>0</v>
      </c>
      <c r="AM49" s="140">
        <f t="shared" si="55"/>
        <v>0</v>
      </c>
      <c r="AN49" s="25"/>
      <c r="AO49" s="92">
        <f t="shared" si="56"/>
        <v>0</v>
      </c>
      <c r="AP49" s="140">
        <f t="shared" si="57"/>
        <v>0</v>
      </c>
      <c r="AQ49" s="139">
        <f t="shared" si="9"/>
        <v>0</v>
      </c>
      <c r="AR49" s="25"/>
      <c r="AS49" s="92">
        <f t="shared" si="58"/>
        <v>0</v>
      </c>
      <c r="AT49" s="140">
        <f t="shared" si="59"/>
        <v>0</v>
      </c>
      <c r="AU49" s="25"/>
      <c r="AV49" s="92">
        <f t="shared" si="60"/>
        <v>0</v>
      </c>
      <c r="AW49" s="140">
        <f t="shared" si="61"/>
        <v>0</v>
      </c>
      <c r="AX49" s="25"/>
      <c r="AY49" s="92">
        <f t="shared" si="62"/>
        <v>0</v>
      </c>
      <c r="AZ49" s="140">
        <f t="shared" si="63"/>
        <v>0</v>
      </c>
      <c r="BA49" s="139">
        <f t="shared" si="10"/>
        <v>0</v>
      </c>
      <c r="BB49" s="25"/>
      <c r="BC49" s="92">
        <f t="shared" si="242"/>
        <v>0</v>
      </c>
      <c r="BD49" s="140">
        <f t="shared" si="65"/>
        <v>0</v>
      </c>
      <c r="BE49" s="25"/>
      <c r="BF49" s="92">
        <f t="shared" si="66"/>
        <v>0</v>
      </c>
      <c r="BG49" s="140">
        <f t="shared" si="67"/>
        <v>0</v>
      </c>
      <c r="BH49" s="25"/>
      <c r="BI49" s="92">
        <f t="shared" si="68"/>
        <v>0</v>
      </c>
      <c r="BJ49" s="140">
        <f t="shared" si="69"/>
        <v>0</v>
      </c>
      <c r="BK49" s="139">
        <f t="shared" si="11"/>
        <v>0</v>
      </c>
      <c r="BL49" s="25"/>
      <c r="BM49" s="92">
        <f t="shared" si="70"/>
        <v>0</v>
      </c>
      <c r="BN49" s="140">
        <f t="shared" si="71"/>
        <v>0</v>
      </c>
      <c r="BO49" s="25"/>
      <c r="BP49" s="92">
        <f t="shared" si="72"/>
        <v>0</v>
      </c>
      <c r="BQ49" s="140">
        <f t="shared" si="73"/>
        <v>0</v>
      </c>
      <c r="BR49" s="25"/>
      <c r="BS49" s="92">
        <f t="shared" si="74"/>
        <v>0</v>
      </c>
      <c r="BT49" s="140">
        <f t="shared" si="75"/>
        <v>0</v>
      </c>
      <c r="BU49" s="139">
        <f t="shared" si="12"/>
        <v>0</v>
      </c>
      <c r="BV49" s="25"/>
      <c r="BW49" s="92">
        <f t="shared" si="76"/>
        <v>0</v>
      </c>
      <c r="BX49" s="140">
        <f t="shared" si="77"/>
        <v>0</v>
      </c>
      <c r="BY49" s="25"/>
      <c r="BZ49" s="92">
        <f t="shared" si="78"/>
        <v>0</v>
      </c>
      <c r="CA49" s="140">
        <f t="shared" si="79"/>
        <v>0</v>
      </c>
      <c r="CB49" s="25"/>
      <c r="CC49" s="92">
        <f t="shared" si="80"/>
        <v>0</v>
      </c>
      <c r="CD49" s="140">
        <f t="shared" si="81"/>
        <v>0</v>
      </c>
      <c r="CE49" s="139">
        <f t="shared" si="13"/>
        <v>0</v>
      </c>
      <c r="CF49" s="25"/>
      <c r="CG49" s="92">
        <f t="shared" si="82"/>
        <v>0</v>
      </c>
      <c r="CH49" s="140">
        <f t="shared" si="83"/>
        <v>0</v>
      </c>
      <c r="CI49" s="25"/>
      <c r="CJ49" s="92">
        <f t="shared" si="84"/>
        <v>0</v>
      </c>
      <c r="CK49" s="140">
        <f t="shared" si="85"/>
        <v>0</v>
      </c>
      <c r="CL49" s="25"/>
      <c r="CM49" s="92">
        <f t="shared" si="86"/>
        <v>0</v>
      </c>
      <c r="CN49" s="140">
        <f t="shared" si="87"/>
        <v>0</v>
      </c>
      <c r="CO49" s="139">
        <f t="shared" si="14"/>
        <v>0</v>
      </c>
      <c r="CP49" s="25"/>
      <c r="CQ49" s="92">
        <f t="shared" si="88"/>
        <v>0</v>
      </c>
      <c r="CR49" s="140">
        <f t="shared" si="89"/>
        <v>0</v>
      </c>
      <c r="CS49" s="25"/>
      <c r="CT49" s="92">
        <f t="shared" si="90"/>
        <v>0</v>
      </c>
      <c r="CU49" s="140">
        <f t="shared" si="91"/>
        <v>0</v>
      </c>
      <c r="CV49" s="25"/>
      <c r="CW49" s="92">
        <f t="shared" si="92"/>
        <v>0</v>
      </c>
      <c r="CX49" s="140">
        <f t="shared" si="93"/>
        <v>0</v>
      </c>
      <c r="CY49" s="139">
        <f t="shared" si="15"/>
        <v>0</v>
      </c>
      <c r="CZ49" s="25"/>
      <c r="DA49" s="92">
        <f t="shared" si="94"/>
        <v>0</v>
      </c>
      <c r="DB49" s="140">
        <f t="shared" si="95"/>
        <v>0</v>
      </c>
      <c r="DC49" s="25"/>
      <c r="DD49" s="92">
        <f t="shared" si="96"/>
        <v>0</v>
      </c>
      <c r="DE49" s="140">
        <f t="shared" si="97"/>
        <v>0</v>
      </c>
      <c r="DF49" s="25"/>
      <c r="DG49" s="92">
        <f t="shared" si="98"/>
        <v>0</v>
      </c>
      <c r="DH49" s="140">
        <f t="shared" si="99"/>
        <v>0</v>
      </c>
      <c r="DI49" s="139">
        <f t="shared" si="16"/>
        <v>0</v>
      </c>
      <c r="DJ49" s="25"/>
      <c r="DK49" s="92">
        <f t="shared" si="100"/>
        <v>0</v>
      </c>
      <c r="DL49" s="140">
        <f t="shared" si="232"/>
        <v>0</v>
      </c>
      <c r="DM49" s="25"/>
      <c r="DN49" s="92">
        <f t="shared" si="101"/>
        <v>0</v>
      </c>
      <c r="DO49" s="140">
        <f t="shared" si="102"/>
        <v>0</v>
      </c>
      <c r="DP49" s="25"/>
      <c r="DQ49" s="92">
        <f t="shared" si="103"/>
        <v>0</v>
      </c>
      <c r="DR49" s="140">
        <f t="shared" si="104"/>
        <v>0</v>
      </c>
      <c r="DS49" s="139">
        <f t="shared" si="17"/>
        <v>0</v>
      </c>
      <c r="DT49" s="25"/>
      <c r="DU49" s="92">
        <f t="shared" si="105"/>
        <v>0</v>
      </c>
      <c r="DV49" s="140">
        <f t="shared" si="106"/>
        <v>0</v>
      </c>
      <c r="DW49" s="25"/>
      <c r="DX49" s="92">
        <f t="shared" si="107"/>
        <v>0</v>
      </c>
      <c r="DY49" s="140">
        <f t="shared" si="108"/>
        <v>0</v>
      </c>
      <c r="DZ49" s="25"/>
      <c r="EA49" s="92">
        <f t="shared" si="109"/>
        <v>0</v>
      </c>
      <c r="EB49" s="140">
        <f t="shared" si="110"/>
        <v>0</v>
      </c>
      <c r="EC49" s="139">
        <f t="shared" si="18"/>
        <v>0</v>
      </c>
      <c r="ED49" s="25"/>
      <c r="EE49" s="92">
        <f t="shared" si="111"/>
        <v>0</v>
      </c>
      <c r="EF49" s="140">
        <f t="shared" si="112"/>
        <v>0</v>
      </c>
      <c r="EG49" s="25"/>
      <c r="EH49" s="92">
        <f t="shared" si="113"/>
        <v>0</v>
      </c>
      <c r="EI49" s="140">
        <f t="shared" si="114"/>
        <v>0</v>
      </c>
      <c r="EJ49" s="25"/>
      <c r="EK49" s="92">
        <f t="shared" si="115"/>
        <v>0</v>
      </c>
      <c r="EL49" s="140">
        <f t="shared" si="116"/>
        <v>0</v>
      </c>
      <c r="EM49" s="139">
        <f t="shared" si="19"/>
        <v>0</v>
      </c>
      <c r="EN49" s="25"/>
      <c r="EO49" s="92">
        <f t="shared" si="117"/>
        <v>0</v>
      </c>
      <c r="EP49" s="140">
        <f t="shared" si="118"/>
        <v>0</v>
      </c>
      <c r="EQ49" s="25"/>
      <c r="ER49" s="92">
        <f t="shared" si="119"/>
        <v>0</v>
      </c>
      <c r="ES49" s="140">
        <f t="shared" si="120"/>
        <v>0</v>
      </c>
      <c r="ET49" s="25"/>
      <c r="EU49" s="92">
        <f t="shared" si="121"/>
        <v>0</v>
      </c>
      <c r="EV49" s="140">
        <f t="shared" si="122"/>
        <v>0</v>
      </c>
      <c r="EW49" s="139">
        <f t="shared" si="20"/>
        <v>0</v>
      </c>
      <c r="EX49" s="25"/>
      <c r="EY49" s="92">
        <f t="shared" si="123"/>
        <v>0</v>
      </c>
      <c r="EZ49" s="140">
        <f t="shared" si="124"/>
        <v>0</v>
      </c>
      <c r="FA49" s="25"/>
      <c r="FB49" s="92">
        <f t="shared" si="125"/>
        <v>0</v>
      </c>
      <c r="FC49" s="140">
        <f t="shared" si="126"/>
        <v>0</v>
      </c>
      <c r="FD49" s="25"/>
      <c r="FE49" s="92">
        <f t="shared" si="127"/>
        <v>0</v>
      </c>
      <c r="FF49" s="140">
        <f t="shared" si="128"/>
        <v>0</v>
      </c>
      <c r="FG49" s="139">
        <f t="shared" si="21"/>
        <v>0</v>
      </c>
      <c r="FH49" s="25"/>
      <c r="FI49" s="92">
        <f t="shared" si="129"/>
        <v>0</v>
      </c>
      <c r="FJ49" s="140">
        <f t="shared" si="130"/>
        <v>0</v>
      </c>
      <c r="FK49" s="25"/>
      <c r="FL49" s="92">
        <f t="shared" si="131"/>
        <v>0</v>
      </c>
      <c r="FM49" s="140">
        <f t="shared" si="132"/>
        <v>0</v>
      </c>
      <c r="FN49" s="25"/>
      <c r="FO49" s="92">
        <f t="shared" si="133"/>
        <v>0</v>
      </c>
      <c r="FP49" s="140">
        <f t="shared" si="134"/>
        <v>0</v>
      </c>
      <c r="FQ49" s="139">
        <f t="shared" si="22"/>
        <v>0</v>
      </c>
      <c r="FR49" s="25"/>
      <c r="FS49" s="92">
        <f t="shared" si="135"/>
        <v>0</v>
      </c>
      <c r="FT49" s="140">
        <f t="shared" si="136"/>
        <v>0</v>
      </c>
      <c r="FU49" s="25"/>
      <c r="FV49" s="92">
        <f t="shared" si="137"/>
        <v>0</v>
      </c>
      <c r="FW49" s="140">
        <f t="shared" si="138"/>
        <v>0</v>
      </c>
      <c r="FX49" s="25"/>
      <c r="FY49" s="92">
        <f t="shared" si="139"/>
        <v>0</v>
      </c>
      <c r="FZ49" s="140">
        <f t="shared" si="140"/>
        <v>0</v>
      </c>
      <c r="GA49" s="139">
        <f t="shared" si="23"/>
        <v>0</v>
      </c>
      <c r="GB49" s="25"/>
      <c r="GC49" s="92">
        <f t="shared" si="141"/>
        <v>0</v>
      </c>
      <c r="GD49" s="140">
        <f t="shared" si="142"/>
        <v>0</v>
      </c>
      <c r="GE49" s="25"/>
      <c r="GF49" s="92">
        <f t="shared" si="143"/>
        <v>0</v>
      </c>
      <c r="GG49" s="140">
        <f t="shared" si="144"/>
        <v>0</v>
      </c>
      <c r="GH49" s="25"/>
      <c r="GI49" s="92">
        <f t="shared" si="145"/>
        <v>0</v>
      </c>
      <c r="GJ49" s="140">
        <f t="shared" si="146"/>
        <v>0</v>
      </c>
      <c r="GK49" s="139">
        <f t="shared" si="24"/>
        <v>0</v>
      </c>
      <c r="GL49" s="25"/>
      <c r="GM49" s="92">
        <f t="shared" si="147"/>
        <v>0</v>
      </c>
      <c r="GN49" s="140">
        <f t="shared" si="148"/>
        <v>0</v>
      </c>
      <c r="GO49" s="25"/>
      <c r="GP49" s="92">
        <f t="shared" si="149"/>
        <v>0</v>
      </c>
      <c r="GQ49" s="140">
        <f t="shared" si="150"/>
        <v>0</v>
      </c>
      <c r="GR49" s="25"/>
      <c r="GS49" s="92">
        <f t="shared" si="151"/>
        <v>0</v>
      </c>
      <c r="GT49" s="140">
        <f t="shared" si="152"/>
        <v>0</v>
      </c>
      <c r="GU49" s="139">
        <f t="shared" si="25"/>
        <v>0</v>
      </c>
      <c r="GV49" s="25"/>
      <c r="GW49" s="92">
        <f t="shared" si="153"/>
        <v>0</v>
      </c>
      <c r="GX49" s="140">
        <f t="shared" si="154"/>
        <v>0</v>
      </c>
      <c r="GY49" s="25"/>
      <c r="GZ49" s="92">
        <f t="shared" si="155"/>
        <v>0</v>
      </c>
      <c r="HA49" s="140">
        <f t="shared" si="156"/>
        <v>0</v>
      </c>
      <c r="HB49" s="25"/>
      <c r="HC49" s="92">
        <f t="shared" si="157"/>
        <v>0</v>
      </c>
      <c r="HD49" s="140">
        <f t="shared" si="158"/>
        <v>0</v>
      </c>
      <c r="HE49" s="139">
        <f t="shared" si="26"/>
        <v>0</v>
      </c>
      <c r="HF49" s="25"/>
      <c r="HG49" s="92">
        <f t="shared" si="159"/>
        <v>0</v>
      </c>
      <c r="HH49" s="140">
        <f t="shared" si="160"/>
        <v>0</v>
      </c>
      <c r="HI49" s="25"/>
      <c r="HJ49" s="92">
        <f t="shared" si="161"/>
        <v>0</v>
      </c>
      <c r="HK49" s="140">
        <f t="shared" si="162"/>
        <v>0</v>
      </c>
      <c r="HL49" s="25"/>
      <c r="HM49" s="92">
        <f t="shared" si="163"/>
        <v>0</v>
      </c>
      <c r="HN49" s="140">
        <f t="shared" si="164"/>
        <v>0</v>
      </c>
      <c r="HO49" s="139">
        <f t="shared" si="27"/>
        <v>0</v>
      </c>
      <c r="HP49" s="25"/>
      <c r="HQ49" s="92">
        <f t="shared" si="165"/>
        <v>0</v>
      </c>
      <c r="HR49" s="140">
        <f t="shared" si="166"/>
        <v>0</v>
      </c>
      <c r="HS49" s="25"/>
      <c r="HT49" s="92">
        <f t="shared" si="167"/>
        <v>0</v>
      </c>
      <c r="HU49" s="140">
        <f t="shared" si="168"/>
        <v>0</v>
      </c>
      <c r="HV49" s="25"/>
      <c r="HW49" s="92">
        <f t="shared" si="169"/>
        <v>0</v>
      </c>
      <c r="HX49" s="140">
        <f t="shared" si="170"/>
        <v>0</v>
      </c>
      <c r="HY49" s="139">
        <f t="shared" si="28"/>
        <v>0</v>
      </c>
      <c r="HZ49" s="25"/>
      <c r="IA49" s="92">
        <f t="shared" si="171"/>
        <v>0</v>
      </c>
      <c r="IB49" s="140">
        <f t="shared" si="172"/>
        <v>0</v>
      </c>
      <c r="IC49" s="25"/>
      <c r="ID49" s="92">
        <f t="shared" si="173"/>
        <v>0</v>
      </c>
      <c r="IE49" s="140">
        <f t="shared" si="174"/>
        <v>0</v>
      </c>
      <c r="IF49" s="25"/>
      <c r="IG49" s="92">
        <f t="shared" si="175"/>
        <v>0</v>
      </c>
      <c r="IH49" s="140">
        <f t="shared" si="176"/>
        <v>0</v>
      </c>
      <c r="II49" s="139">
        <f t="shared" si="29"/>
        <v>0</v>
      </c>
      <c r="IJ49" s="25"/>
      <c r="IK49" s="92">
        <f t="shared" si="177"/>
        <v>0</v>
      </c>
      <c r="IL49" s="140">
        <f t="shared" si="178"/>
        <v>0</v>
      </c>
      <c r="IM49" s="25"/>
      <c r="IN49" s="92">
        <f t="shared" si="179"/>
        <v>0</v>
      </c>
      <c r="IO49" s="140">
        <f t="shared" si="180"/>
        <v>0</v>
      </c>
      <c r="IP49" s="25"/>
      <c r="IQ49" s="92">
        <f t="shared" si="181"/>
        <v>0</v>
      </c>
      <c r="IR49" s="140">
        <f t="shared" si="182"/>
        <v>0</v>
      </c>
      <c r="IS49" s="139">
        <f t="shared" si="30"/>
        <v>0</v>
      </c>
      <c r="IT49" s="25"/>
      <c r="IU49" s="92">
        <f t="shared" si="183"/>
        <v>0</v>
      </c>
      <c r="IV49" s="140">
        <f t="shared" si="184"/>
        <v>0</v>
      </c>
      <c r="IW49" s="25"/>
      <c r="IX49" s="92">
        <f t="shared" si="185"/>
        <v>0</v>
      </c>
      <c r="IY49" s="140">
        <f t="shared" si="186"/>
        <v>0</v>
      </c>
      <c r="IZ49" s="25"/>
      <c r="JA49" s="92">
        <f t="shared" si="187"/>
        <v>0</v>
      </c>
      <c r="JB49" s="140">
        <f t="shared" si="188"/>
        <v>0</v>
      </c>
      <c r="JC49" s="139">
        <f t="shared" si="234"/>
        <v>0</v>
      </c>
      <c r="JD49" s="25"/>
      <c r="JE49" s="92">
        <f t="shared" si="189"/>
        <v>0</v>
      </c>
      <c r="JF49" s="140">
        <f t="shared" si="190"/>
        <v>0</v>
      </c>
      <c r="JG49" s="25"/>
      <c r="JH49" s="92">
        <f t="shared" si="191"/>
        <v>0</v>
      </c>
      <c r="JI49" s="140">
        <f t="shared" si="192"/>
        <v>0</v>
      </c>
      <c r="JJ49" s="25"/>
      <c r="JK49" s="92">
        <f t="shared" si="193"/>
        <v>0</v>
      </c>
      <c r="JL49" s="140">
        <f t="shared" si="194"/>
        <v>0</v>
      </c>
      <c r="JM49" s="139">
        <f t="shared" si="235"/>
        <v>0</v>
      </c>
      <c r="JN49" s="25"/>
      <c r="JO49" s="92">
        <f t="shared" si="195"/>
        <v>0</v>
      </c>
      <c r="JP49" s="140">
        <f t="shared" si="196"/>
        <v>0</v>
      </c>
      <c r="JQ49" s="25"/>
      <c r="JR49" s="92">
        <f t="shared" si="197"/>
        <v>0</v>
      </c>
      <c r="JS49" s="140">
        <f t="shared" si="198"/>
        <v>0</v>
      </c>
      <c r="JT49" s="25"/>
      <c r="JU49" s="92">
        <f t="shared" si="199"/>
        <v>0</v>
      </c>
      <c r="JV49" s="140">
        <f t="shared" si="200"/>
        <v>0</v>
      </c>
      <c r="JW49" s="139">
        <f t="shared" si="236"/>
        <v>0</v>
      </c>
      <c r="JX49" s="25"/>
      <c r="JY49" s="92">
        <f t="shared" si="201"/>
        <v>0</v>
      </c>
      <c r="JZ49" s="140">
        <f t="shared" si="202"/>
        <v>0</v>
      </c>
      <c r="KA49" s="25"/>
      <c r="KB49" s="92">
        <f t="shared" si="203"/>
        <v>0</v>
      </c>
      <c r="KC49" s="140">
        <f t="shared" si="204"/>
        <v>0</v>
      </c>
      <c r="KD49" s="25"/>
      <c r="KE49" s="92">
        <f t="shared" si="205"/>
        <v>0</v>
      </c>
      <c r="KF49" s="140">
        <f t="shared" si="206"/>
        <v>0</v>
      </c>
      <c r="KG49" s="139">
        <f t="shared" si="237"/>
        <v>0</v>
      </c>
      <c r="KH49" s="25"/>
      <c r="KI49" s="92">
        <f t="shared" si="207"/>
        <v>0</v>
      </c>
      <c r="KJ49" s="140">
        <f t="shared" si="208"/>
        <v>0</v>
      </c>
      <c r="KK49" s="25"/>
      <c r="KL49" s="92">
        <f t="shared" si="209"/>
        <v>0</v>
      </c>
      <c r="KM49" s="140">
        <f t="shared" si="210"/>
        <v>0</v>
      </c>
      <c r="KN49" s="25"/>
      <c r="KO49" s="92">
        <f t="shared" si="211"/>
        <v>0</v>
      </c>
      <c r="KP49" s="140">
        <f t="shared" si="212"/>
        <v>0</v>
      </c>
      <c r="KQ49" s="139">
        <f t="shared" si="238"/>
        <v>0</v>
      </c>
      <c r="KR49" s="25"/>
      <c r="KS49" s="92">
        <f t="shared" si="213"/>
        <v>0</v>
      </c>
      <c r="KT49" s="140">
        <f t="shared" si="214"/>
        <v>0</v>
      </c>
      <c r="KU49" s="25"/>
      <c r="KV49" s="92">
        <f t="shared" si="215"/>
        <v>0</v>
      </c>
      <c r="KW49" s="140">
        <f t="shared" si="216"/>
        <v>0</v>
      </c>
      <c r="KX49" s="25"/>
      <c r="KY49" s="92">
        <f t="shared" si="217"/>
        <v>0</v>
      </c>
      <c r="KZ49" s="140">
        <f t="shared" si="218"/>
        <v>0</v>
      </c>
      <c r="LA49" s="139">
        <f t="shared" si="239"/>
        <v>0</v>
      </c>
      <c r="LB49" s="25"/>
      <c r="LC49" s="92">
        <f t="shared" si="219"/>
        <v>0</v>
      </c>
      <c r="LD49" s="140">
        <f t="shared" si="220"/>
        <v>0</v>
      </c>
      <c r="LE49" s="25"/>
      <c r="LF49" s="92">
        <f t="shared" si="221"/>
        <v>0</v>
      </c>
      <c r="LG49" s="140">
        <f t="shared" si="222"/>
        <v>0</v>
      </c>
      <c r="LH49" s="25"/>
      <c r="LI49" s="92">
        <f t="shared" si="223"/>
        <v>0</v>
      </c>
      <c r="LJ49" s="140">
        <f t="shared" si="224"/>
        <v>0</v>
      </c>
      <c r="LK49" s="139">
        <f t="shared" si="240"/>
        <v>0</v>
      </c>
      <c r="LL49" s="25"/>
      <c r="LM49" s="92">
        <f t="shared" si="225"/>
        <v>0</v>
      </c>
      <c r="LN49" s="140">
        <f t="shared" si="226"/>
        <v>0</v>
      </c>
      <c r="LO49" s="25"/>
      <c r="LP49" s="92">
        <f t="shared" si="227"/>
        <v>0</v>
      </c>
      <c r="LQ49" s="140">
        <f t="shared" si="228"/>
        <v>0</v>
      </c>
      <c r="LR49" s="25"/>
      <c r="LS49" s="92">
        <f t="shared" si="229"/>
        <v>0</v>
      </c>
      <c r="LT49" s="140">
        <f t="shared" si="230"/>
        <v>0</v>
      </c>
      <c r="LU49" s="139">
        <f t="shared" si="241"/>
        <v>0</v>
      </c>
      <c r="LW49" s="341">
        <f t="shared" si="231"/>
        <v>0</v>
      </c>
      <c r="LX49" s="293">
        <f t="shared" si="39"/>
        <v>0</v>
      </c>
    </row>
    <row r="50" spans="1:336" ht="15" hidden="1" customHeight="1" x14ac:dyDescent="0.25">
      <c r="A50" s="119" t="s">
        <v>27</v>
      </c>
      <c r="B50" s="102">
        <v>45000</v>
      </c>
      <c r="D50" s="25"/>
      <c r="E50" s="92">
        <f t="shared" si="40"/>
        <v>0</v>
      </c>
      <c r="F50" s="140">
        <f t="shared" si="41"/>
        <v>0</v>
      </c>
      <c r="G50" s="25"/>
      <c r="H50" s="92">
        <f t="shared" si="42"/>
        <v>0</v>
      </c>
      <c r="I50" s="140">
        <f t="shared" si="43"/>
        <v>0</v>
      </c>
      <c r="J50" s="25"/>
      <c r="K50" s="92">
        <f t="shared" si="44"/>
        <v>0</v>
      </c>
      <c r="L50" s="140">
        <f t="shared" si="45"/>
        <v>0</v>
      </c>
      <c r="M50" s="139">
        <f t="shared" si="0"/>
        <v>0</v>
      </c>
      <c r="N50" s="25"/>
      <c r="O50" s="92">
        <f t="shared" si="243"/>
        <v>0</v>
      </c>
      <c r="P50" s="140">
        <f t="shared" si="244"/>
        <v>0</v>
      </c>
      <c r="Q50" s="25"/>
      <c r="R50" s="92">
        <f t="shared" si="245"/>
        <v>0</v>
      </c>
      <c r="S50" s="140">
        <f t="shared" si="246"/>
        <v>0</v>
      </c>
      <c r="T50" s="25"/>
      <c r="U50" s="92">
        <f t="shared" si="247"/>
        <v>0</v>
      </c>
      <c r="V50" s="140">
        <f t="shared" si="248"/>
        <v>0</v>
      </c>
      <c r="W50" s="139">
        <f t="shared" si="7"/>
        <v>0</v>
      </c>
      <c r="X50" s="25"/>
      <c r="Y50" s="92">
        <f t="shared" si="46"/>
        <v>0</v>
      </c>
      <c r="Z50" s="140">
        <f t="shared" si="47"/>
        <v>0</v>
      </c>
      <c r="AA50" s="25"/>
      <c r="AB50" s="92">
        <f t="shared" si="48"/>
        <v>0</v>
      </c>
      <c r="AC50" s="140">
        <f t="shared" si="49"/>
        <v>0</v>
      </c>
      <c r="AD50" s="25"/>
      <c r="AE50" s="92">
        <f t="shared" si="50"/>
        <v>0</v>
      </c>
      <c r="AF50" s="140">
        <f t="shared" si="51"/>
        <v>0</v>
      </c>
      <c r="AG50" s="139">
        <f t="shared" si="8"/>
        <v>0</v>
      </c>
      <c r="AH50" s="25"/>
      <c r="AI50" s="92">
        <f t="shared" si="52"/>
        <v>0</v>
      </c>
      <c r="AJ50" s="140">
        <f t="shared" si="53"/>
        <v>0</v>
      </c>
      <c r="AK50" s="25"/>
      <c r="AL50" s="92">
        <f t="shared" si="54"/>
        <v>0</v>
      </c>
      <c r="AM50" s="140">
        <f t="shared" si="55"/>
        <v>0</v>
      </c>
      <c r="AN50" s="25"/>
      <c r="AO50" s="92">
        <f t="shared" si="56"/>
        <v>0</v>
      </c>
      <c r="AP50" s="140">
        <f t="shared" si="57"/>
        <v>0</v>
      </c>
      <c r="AQ50" s="139">
        <f t="shared" si="9"/>
        <v>0</v>
      </c>
      <c r="AR50" s="25"/>
      <c r="AS50" s="92">
        <f t="shared" si="58"/>
        <v>0</v>
      </c>
      <c r="AT50" s="140">
        <f t="shared" si="59"/>
        <v>0</v>
      </c>
      <c r="AU50" s="25"/>
      <c r="AV50" s="92">
        <f t="shared" si="60"/>
        <v>0</v>
      </c>
      <c r="AW50" s="140">
        <f t="shared" si="61"/>
        <v>0</v>
      </c>
      <c r="AX50" s="25"/>
      <c r="AY50" s="92">
        <f t="shared" si="62"/>
        <v>0</v>
      </c>
      <c r="AZ50" s="140">
        <f t="shared" si="63"/>
        <v>0</v>
      </c>
      <c r="BA50" s="139">
        <f t="shared" si="10"/>
        <v>0</v>
      </c>
      <c r="BB50" s="25"/>
      <c r="BC50" s="92">
        <f t="shared" si="242"/>
        <v>0</v>
      </c>
      <c r="BD50" s="140">
        <f t="shared" si="65"/>
        <v>0</v>
      </c>
      <c r="BE50" s="25"/>
      <c r="BF50" s="92">
        <f t="shared" si="66"/>
        <v>0</v>
      </c>
      <c r="BG50" s="140">
        <f t="shared" si="67"/>
        <v>0</v>
      </c>
      <c r="BH50" s="25"/>
      <c r="BI50" s="92">
        <f t="shared" si="68"/>
        <v>0</v>
      </c>
      <c r="BJ50" s="140">
        <f t="shared" si="69"/>
        <v>0</v>
      </c>
      <c r="BK50" s="139">
        <f t="shared" si="11"/>
        <v>0</v>
      </c>
      <c r="BL50" s="25"/>
      <c r="BM50" s="92">
        <f t="shared" si="70"/>
        <v>0</v>
      </c>
      <c r="BN50" s="140">
        <f t="shared" si="71"/>
        <v>0</v>
      </c>
      <c r="BO50" s="25"/>
      <c r="BP50" s="92">
        <f t="shared" si="72"/>
        <v>0</v>
      </c>
      <c r="BQ50" s="140">
        <f t="shared" si="73"/>
        <v>0</v>
      </c>
      <c r="BR50" s="25"/>
      <c r="BS50" s="92">
        <f t="shared" si="74"/>
        <v>0</v>
      </c>
      <c r="BT50" s="140">
        <f t="shared" si="75"/>
        <v>0</v>
      </c>
      <c r="BU50" s="139">
        <f t="shared" si="12"/>
        <v>0</v>
      </c>
      <c r="BV50" s="25"/>
      <c r="BW50" s="92">
        <f t="shared" si="76"/>
        <v>0</v>
      </c>
      <c r="BX50" s="140">
        <f t="shared" si="77"/>
        <v>0</v>
      </c>
      <c r="BY50" s="25"/>
      <c r="BZ50" s="92">
        <f t="shared" si="78"/>
        <v>0</v>
      </c>
      <c r="CA50" s="140">
        <f t="shared" si="79"/>
        <v>0</v>
      </c>
      <c r="CB50" s="25"/>
      <c r="CC50" s="92">
        <f t="shared" si="80"/>
        <v>0</v>
      </c>
      <c r="CD50" s="140">
        <f t="shared" si="81"/>
        <v>0</v>
      </c>
      <c r="CE50" s="139">
        <f t="shared" si="13"/>
        <v>0</v>
      </c>
      <c r="CF50" s="25"/>
      <c r="CG50" s="92">
        <f t="shared" si="82"/>
        <v>0</v>
      </c>
      <c r="CH50" s="140">
        <f t="shared" si="83"/>
        <v>0</v>
      </c>
      <c r="CI50" s="25"/>
      <c r="CJ50" s="92">
        <f t="shared" si="84"/>
        <v>0</v>
      </c>
      <c r="CK50" s="140">
        <f t="shared" si="85"/>
        <v>0</v>
      </c>
      <c r="CL50" s="25"/>
      <c r="CM50" s="92">
        <f t="shared" si="86"/>
        <v>0</v>
      </c>
      <c r="CN50" s="140">
        <f t="shared" si="87"/>
        <v>0</v>
      </c>
      <c r="CO50" s="139">
        <f t="shared" si="14"/>
        <v>0</v>
      </c>
      <c r="CP50" s="25"/>
      <c r="CQ50" s="92">
        <f t="shared" si="88"/>
        <v>0</v>
      </c>
      <c r="CR50" s="140">
        <f t="shared" si="89"/>
        <v>0</v>
      </c>
      <c r="CS50" s="25"/>
      <c r="CT50" s="92">
        <f t="shared" si="90"/>
        <v>0</v>
      </c>
      <c r="CU50" s="140">
        <f t="shared" si="91"/>
        <v>0</v>
      </c>
      <c r="CV50" s="25"/>
      <c r="CW50" s="92">
        <f t="shared" si="92"/>
        <v>0</v>
      </c>
      <c r="CX50" s="140">
        <f t="shared" si="93"/>
        <v>0</v>
      </c>
      <c r="CY50" s="139">
        <f t="shared" si="15"/>
        <v>0</v>
      </c>
      <c r="CZ50" s="25"/>
      <c r="DA50" s="92">
        <f t="shared" si="94"/>
        <v>0</v>
      </c>
      <c r="DB50" s="140">
        <f t="shared" si="95"/>
        <v>0</v>
      </c>
      <c r="DC50" s="25"/>
      <c r="DD50" s="92">
        <f t="shared" si="96"/>
        <v>0</v>
      </c>
      <c r="DE50" s="140">
        <f t="shared" si="97"/>
        <v>0</v>
      </c>
      <c r="DF50" s="25"/>
      <c r="DG50" s="92">
        <f t="shared" si="98"/>
        <v>0</v>
      </c>
      <c r="DH50" s="140">
        <f t="shared" si="99"/>
        <v>0</v>
      </c>
      <c r="DI50" s="139">
        <f t="shared" si="16"/>
        <v>0</v>
      </c>
      <c r="DJ50" s="25"/>
      <c r="DK50" s="92">
        <f t="shared" si="100"/>
        <v>0</v>
      </c>
      <c r="DL50" s="140">
        <f t="shared" si="232"/>
        <v>0</v>
      </c>
      <c r="DM50" s="25"/>
      <c r="DN50" s="92">
        <f t="shared" si="101"/>
        <v>0</v>
      </c>
      <c r="DO50" s="140">
        <f t="shared" si="102"/>
        <v>0</v>
      </c>
      <c r="DP50" s="25"/>
      <c r="DQ50" s="92">
        <f t="shared" si="103"/>
        <v>0</v>
      </c>
      <c r="DR50" s="140">
        <f t="shared" si="104"/>
        <v>0</v>
      </c>
      <c r="DS50" s="139">
        <f t="shared" si="17"/>
        <v>0</v>
      </c>
      <c r="DT50" s="25"/>
      <c r="DU50" s="92">
        <f t="shared" si="105"/>
        <v>0</v>
      </c>
      <c r="DV50" s="140">
        <f t="shared" si="106"/>
        <v>0</v>
      </c>
      <c r="DW50" s="25"/>
      <c r="DX50" s="92">
        <f t="shared" si="107"/>
        <v>0</v>
      </c>
      <c r="DY50" s="140">
        <f t="shared" si="108"/>
        <v>0</v>
      </c>
      <c r="DZ50" s="25"/>
      <c r="EA50" s="92">
        <f t="shared" si="109"/>
        <v>0</v>
      </c>
      <c r="EB50" s="140">
        <f t="shared" si="110"/>
        <v>0</v>
      </c>
      <c r="EC50" s="139">
        <f t="shared" si="18"/>
        <v>0</v>
      </c>
      <c r="ED50" s="25"/>
      <c r="EE50" s="92">
        <f t="shared" si="111"/>
        <v>0</v>
      </c>
      <c r="EF50" s="140">
        <f t="shared" si="112"/>
        <v>0</v>
      </c>
      <c r="EG50" s="25"/>
      <c r="EH50" s="92">
        <f t="shared" si="113"/>
        <v>0</v>
      </c>
      <c r="EI50" s="140">
        <f t="shared" si="114"/>
        <v>0</v>
      </c>
      <c r="EJ50" s="25"/>
      <c r="EK50" s="92">
        <f t="shared" si="115"/>
        <v>0</v>
      </c>
      <c r="EL50" s="140">
        <f t="shared" si="116"/>
        <v>0</v>
      </c>
      <c r="EM50" s="139">
        <f t="shared" si="19"/>
        <v>0</v>
      </c>
      <c r="EN50" s="25"/>
      <c r="EO50" s="92">
        <f t="shared" si="117"/>
        <v>0</v>
      </c>
      <c r="EP50" s="140">
        <f t="shared" si="118"/>
        <v>0</v>
      </c>
      <c r="EQ50" s="25"/>
      <c r="ER50" s="92">
        <f t="shared" si="119"/>
        <v>0</v>
      </c>
      <c r="ES50" s="140">
        <f t="shared" si="120"/>
        <v>0</v>
      </c>
      <c r="ET50" s="25"/>
      <c r="EU50" s="92">
        <f t="shared" si="121"/>
        <v>0</v>
      </c>
      <c r="EV50" s="140">
        <f t="shared" si="122"/>
        <v>0</v>
      </c>
      <c r="EW50" s="139">
        <f t="shared" si="20"/>
        <v>0</v>
      </c>
      <c r="EX50" s="25"/>
      <c r="EY50" s="92">
        <f t="shared" si="123"/>
        <v>0</v>
      </c>
      <c r="EZ50" s="140">
        <f t="shared" si="124"/>
        <v>0</v>
      </c>
      <c r="FA50" s="25"/>
      <c r="FB50" s="92">
        <f t="shared" si="125"/>
        <v>0</v>
      </c>
      <c r="FC50" s="140">
        <f t="shared" si="126"/>
        <v>0</v>
      </c>
      <c r="FD50" s="25"/>
      <c r="FE50" s="92">
        <f t="shared" si="127"/>
        <v>0</v>
      </c>
      <c r="FF50" s="140">
        <f t="shared" si="128"/>
        <v>0</v>
      </c>
      <c r="FG50" s="139">
        <f t="shared" si="21"/>
        <v>0</v>
      </c>
      <c r="FH50" s="25"/>
      <c r="FI50" s="92">
        <f t="shared" si="129"/>
        <v>0</v>
      </c>
      <c r="FJ50" s="140">
        <f t="shared" si="130"/>
        <v>0</v>
      </c>
      <c r="FK50" s="25"/>
      <c r="FL50" s="92">
        <f t="shared" si="131"/>
        <v>0</v>
      </c>
      <c r="FM50" s="140">
        <f t="shared" si="132"/>
        <v>0</v>
      </c>
      <c r="FN50" s="25"/>
      <c r="FO50" s="92">
        <f t="shared" si="133"/>
        <v>0</v>
      </c>
      <c r="FP50" s="140">
        <f t="shared" si="134"/>
        <v>0</v>
      </c>
      <c r="FQ50" s="139">
        <f t="shared" si="22"/>
        <v>0</v>
      </c>
      <c r="FR50" s="25"/>
      <c r="FS50" s="92">
        <f t="shared" si="135"/>
        <v>0</v>
      </c>
      <c r="FT50" s="140">
        <f t="shared" si="136"/>
        <v>0</v>
      </c>
      <c r="FU50" s="25"/>
      <c r="FV50" s="92">
        <f t="shared" si="137"/>
        <v>0</v>
      </c>
      <c r="FW50" s="140">
        <f t="shared" si="138"/>
        <v>0</v>
      </c>
      <c r="FX50" s="25"/>
      <c r="FY50" s="92">
        <f t="shared" si="139"/>
        <v>0</v>
      </c>
      <c r="FZ50" s="140">
        <f t="shared" si="140"/>
        <v>0</v>
      </c>
      <c r="GA50" s="139">
        <f t="shared" si="23"/>
        <v>0</v>
      </c>
      <c r="GB50" s="25"/>
      <c r="GC50" s="92">
        <f t="shared" si="141"/>
        <v>0</v>
      </c>
      <c r="GD50" s="140">
        <f t="shared" si="142"/>
        <v>0</v>
      </c>
      <c r="GE50" s="25"/>
      <c r="GF50" s="92">
        <f t="shared" si="143"/>
        <v>0</v>
      </c>
      <c r="GG50" s="140">
        <f t="shared" si="144"/>
        <v>0</v>
      </c>
      <c r="GH50" s="25"/>
      <c r="GI50" s="92">
        <f t="shared" si="145"/>
        <v>0</v>
      </c>
      <c r="GJ50" s="140">
        <f t="shared" si="146"/>
        <v>0</v>
      </c>
      <c r="GK50" s="139">
        <f t="shared" si="24"/>
        <v>0</v>
      </c>
      <c r="GL50" s="25"/>
      <c r="GM50" s="92">
        <f t="shared" si="147"/>
        <v>0</v>
      </c>
      <c r="GN50" s="140">
        <f t="shared" si="148"/>
        <v>0</v>
      </c>
      <c r="GO50" s="25"/>
      <c r="GP50" s="92">
        <f t="shared" si="149"/>
        <v>0</v>
      </c>
      <c r="GQ50" s="140">
        <f t="shared" si="150"/>
        <v>0</v>
      </c>
      <c r="GR50" s="25"/>
      <c r="GS50" s="92">
        <f t="shared" si="151"/>
        <v>0</v>
      </c>
      <c r="GT50" s="140">
        <f t="shared" si="152"/>
        <v>0</v>
      </c>
      <c r="GU50" s="139">
        <f t="shared" si="25"/>
        <v>0</v>
      </c>
      <c r="GV50" s="25"/>
      <c r="GW50" s="92">
        <f t="shared" si="153"/>
        <v>0</v>
      </c>
      <c r="GX50" s="140">
        <f t="shared" si="154"/>
        <v>0</v>
      </c>
      <c r="GY50" s="25"/>
      <c r="GZ50" s="92">
        <f t="shared" si="155"/>
        <v>0</v>
      </c>
      <c r="HA50" s="140">
        <f t="shared" si="156"/>
        <v>0</v>
      </c>
      <c r="HB50" s="25"/>
      <c r="HC50" s="92">
        <f t="shared" si="157"/>
        <v>0</v>
      </c>
      <c r="HD50" s="140">
        <f t="shared" si="158"/>
        <v>0</v>
      </c>
      <c r="HE50" s="139">
        <f t="shared" si="26"/>
        <v>0</v>
      </c>
      <c r="HF50" s="25"/>
      <c r="HG50" s="92">
        <f t="shared" si="159"/>
        <v>0</v>
      </c>
      <c r="HH50" s="140">
        <f t="shared" si="160"/>
        <v>0</v>
      </c>
      <c r="HI50" s="25"/>
      <c r="HJ50" s="92">
        <f t="shared" si="161"/>
        <v>0</v>
      </c>
      <c r="HK50" s="140">
        <f t="shared" si="162"/>
        <v>0</v>
      </c>
      <c r="HL50" s="25"/>
      <c r="HM50" s="92">
        <f t="shared" si="163"/>
        <v>0</v>
      </c>
      <c r="HN50" s="140">
        <f t="shared" si="164"/>
        <v>0</v>
      </c>
      <c r="HO50" s="139">
        <f t="shared" si="27"/>
        <v>0</v>
      </c>
      <c r="HP50" s="25"/>
      <c r="HQ50" s="92">
        <f t="shared" si="165"/>
        <v>0</v>
      </c>
      <c r="HR50" s="140">
        <f t="shared" si="166"/>
        <v>0</v>
      </c>
      <c r="HS50" s="25"/>
      <c r="HT50" s="92">
        <f t="shared" si="167"/>
        <v>0</v>
      </c>
      <c r="HU50" s="140">
        <f t="shared" si="168"/>
        <v>0</v>
      </c>
      <c r="HV50" s="25"/>
      <c r="HW50" s="92">
        <f t="shared" si="169"/>
        <v>0</v>
      </c>
      <c r="HX50" s="140">
        <f t="shared" si="170"/>
        <v>0</v>
      </c>
      <c r="HY50" s="139">
        <f t="shared" si="28"/>
        <v>0</v>
      </c>
      <c r="HZ50" s="25"/>
      <c r="IA50" s="92">
        <f t="shared" si="171"/>
        <v>0</v>
      </c>
      <c r="IB50" s="140">
        <f t="shared" si="172"/>
        <v>0</v>
      </c>
      <c r="IC50" s="25"/>
      <c r="ID50" s="92">
        <f t="shared" si="173"/>
        <v>0</v>
      </c>
      <c r="IE50" s="140">
        <f t="shared" si="174"/>
        <v>0</v>
      </c>
      <c r="IF50" s="25"/>
      <c r="IG50" s="92">
        <f t="shared" si="175"/>
        <v>0</v>
      </c>
      <c r="IH50" s="140">
        <f t="shared" si="176"/>
        <v>0</v>
      </c>
      <c r="II50" s="139">
        <f t="shared" si="29"/>
        <v>0</v>
      </c>
      <c r="IJ50" s="25"/>
      <c r="IK50" s="92">
        <f t="shared" si="177"/>
        <v>0</v>
      </c>
      <c r="IL50" s="140">
        <f t="shared" si="178"/>
        <v>0</v>
      </c>
      <c r="IM50" s="25"/>
      <c r="IN50" s="92">
        <f t="shared" si="179"/>
        <v>0</v>
      </c>
      <c r="IO50" s="140">
        <f t="shared" si="180"/>
        <v>0</v>
      </c>
      <c r="IP50" s="25"/>
      <c r="IQ50" s="92">
        <f t="shared" si="181"/>
        <v>0</v>
      </c>
      <c r="IR50" s="140">
        <f t="shared" si="182"/>
        <v>0</v>
      </c>
      <c r="IS50" s="139">
        <f t="shared" si="30"/>
        <v>0</v>
      </c>
      <c r="IT50" s="25"/>
      <c r="IU50" s="92">
        <f t="shared" si="183"/>
        <v>0</v>
      </c>
      <c r="IV50" s="140">
        <f t="shared" si="184"/>
        <v>0</v>
      </c>
      <c r="IW50" s="25"/>
      <c r="IX50" s="92">
        <f t="shared" si="185"/>
        <v>0</v>
      </c>
      <c r="IY50" s="140">
        <f t="shared" si="186"/>
        <v>0</v>
      </c>
      <c r="IZ50" s="25"/>
      <c r="JA50" s="92">
        <f t="shared" si="187"/>
        <v>0</v>
      </c>
      <c r="JB50" s="140">
        <f t="shared" si="188"/>
        <v>0</v>
      </c>
      <c r="JC50" s="139">
        <f t="shared" si="234"/>
        <v>0</v>
      </c>
      <c r="JD50" s="25"/>
      <c r="JE50" s="92">
        <f t="shared" si="189"/>
        <v>0</v>
      </c>
      <c r="JF50" s="140">
        <f t="shared" si="190"/>
        <v>0</v>
      </c>
      <c r="JG50" s="25"/>
      <c r="JH50" s="92">
        <f t="shared" si="191"/>
        <v>0</v>
      </c>
      <c r="JI50" s="140">
        <f t="shared" si="192"/>
        <v>0</v>
      </c>
      <c r="JJ50" s="25"/>
      <c r="JK50" s="92">
        <f t="shared" si="193"/>
        <v>0</v>
      </c>
      <c r="JL50" s="140">
        <f t="shared" si="194"/>
        <v>0</v>
      </c>
      <c r="JM50" s="139">
        <f t="shared" si="235"/>
        <v>0</v>
      </c>
      <c r="JN50" s="25"/>
      <c r="JO50" s="92">
        <f t="shared" si="195"/>
        <v>0</v>
      </c>
      <c r="JP50" s="140">
        <f t="shared" si="196"/>
        <v>0</v>
      </c>
      <c r="JQ50" s="25"/>
      <c r="JR50" s="92">
        <f t="shared" si="197"/>
        <v>0</v>
      </c>
      <c r="JS50" s="140">
        <f t="shared" si="198"/>
        <v>0</v>
      </c>
      <c r="JT50" s="25"/>
      <c r="JU50" s="92">
        <f t="shared" si="199"/>
        <v>0</v>
      </c>
      <c r="JV50" s="140">
        <f t="shared" si="200"/>
        <v>0</v>
      </c>
      <c r="JW50" s="139">
        <f t="shared" si="236"/>
        <v>0</v>
      </c>
      <c r="JX50" s="25"/>
      <c r="JY50" s="92">
        <f t="shared" si="201"/>
        <v>0</v>
      </c>
      <c r="JZ50" s="140">
        <f t="shared" si="202"/>
        <v>0</v>
      </c>
      <c r="KA50" s="25"/>
      <c r="KB50" s="92">
        <f t="shared" si="203"/>
        <v>0</v>
      </c>
      <c r="KC50" s="140">
        <f t="shared" si="204"/>
        <v>0</v>
      </c>
      <c r="KD50" s="25"/>
      <c r="KE50" s="92">
        <f t="shared" si="205"/>
        <v>0</v>
      </c>
      <c r="KF50" s="140">
        <f t="shared" si="206"/>
        <v>0</v>
      </c>
      <c r="KG50" s="139">
        <f t="shared" si="237"/>
        <v>0</v>
      </c>
      <c r="KH50" s="25"/>
      <c r="KI50" s="92">
        <f t="shared" si="207"/>
        <v>0</v>
      </c>
      <c r="KJ50" s="140">
        <f t="shared" si="208"/>
        <v>0</v>
      </c>
      <c r="KK50" s="25"/>
      <c r="KL50" s="92">
        <f t="shared" si="209"/>
        <v>0</v>
      </c>
      <c r="KM50" s="140">
        <f t="shared" si="210"/>
        <v>0</v>
      </c>
      <c r="KN50" s="25"/>
      <c r="KO50" s="92">
        <f t="shared" si="211"/>
        <v>0</v>
      </c>
      <c r="KP50" s="140">
        <f t="shared" si="212"/>
        <v>0</v>
      </c>
      <c r="KQ50" s="139">
        <f t="shared" si="238"/>
        <v>0</v>
      </c>
      <c r="KR50" s="25"/>
      <c r="KS50" s="92">
        <f t="shared" si="213"/>
        <v>0</v>
      </c>
      <c r="KT50" s="140">
        <f t="shared" si="214"/>
        <v>0</v>
      </c>
      <c r="KU50" s="25"/>
      <c r="KV50" s="92">
        <f t="shared" si="215"/>
        <v>0</v>
      </c>
      <c r="KW50" s="140">
        <f t="shared" si="216"/>
        <v>0</v>
      </c>
      <c r="KX50" s="25"/>
      <c r="KY50" s="92">
        <f t="shared" si="217"/>
        <v>0</v>
      </c>
      <c r="KZ50" s="140">
        <f t="shared" si="218"/>
        <v>0</v>
      </c>
      <c r="LA50" s="139">
        <f t="shared" si="239"/>
        <v>0</v>
      </c>
      <c r="LB50" s="25"/>
      <c r="LC50" s="92">
        <f t="shared" si="219"/>
        <v>0</v>
      </c>
      <c r="LD50" s="140">
        <f t="shared" si="220"/>
        <v>0</v>
      </c>
      <c r="LE50" s="25"/>
      <c r="LF50" s="92">
        <f t="shared" si="221"/>
        <v>0</v>
      </c>
      <c r="LG50" s="140">
        <f t="shared" si="222"/>
        <v>0</v>
      </c>
      <c r="LH50" s="25"/>
      <c r="LI50" s="92">
        <f t="shared" si="223"/>
        <v>0</v>
      </c>
      <c r="LJ50" s="140">
        <f t="shared" si="224"/>
        <v>0</v>
      </c>
      <c r="LK50" s="139">
        <f t="shared" si="240"/>
        <v>0</v>
      </c>
      <c r="LL50" s="25"/>
      <c r="LM50" s="92">
        <f t="shared" si="225"/>
        <v>0</v>
      </c>
      <c r="LN50" s="140">
        <f t="shared" si="226"/>
        <v>0</v>
      </c>
      <c r="LO50" s="25"/>
      <c r="LP50" s="92">
        <f t="shared" si="227"/>
        <v>0</v>
      </c>
      <c r="LQ50" s="140">
        <f t="shared" si="228"/>
        <v>0</v>
      </c>
      <c r="LR50" s="25"/>
      <c r="LS50" s="92">
        <f t="shared" si="229"/>
        <v>0</v>
      </c>
      <c r="LT50" s="140">
        <f t="shared" si="230"/>
        <v>0</v>
      </c>
      <c r="LU50" s="139">
        <f t="shared" si="241"/>
        <v>0</v>
      </c>
      <c r="LW50" s="341">
        <f t="shared" si="231"/>
        <v>0</v>
      </c>
      <c r="LX50" s="293">
        <f t="shared" si="39"/>
        <v>0</v>
      </c>
    </row>
    <row r="51" spans="1:336" ht="15" hidden="1" customHeight="1" x14ac:dyDescent="0.25">
      <c r="A51" s="119" t="s">
        <v>28</v>
      </c>
      <c r="B51" s="102">
        <v>45000</v>
      </c>
      <c r="D51" s="25"/>
      <c r="E51" s="92">
        <f t="shared" si="40"/>
        <v>0</v>
      </c>
      <c r="F51" s="140">
        <f t="shared" si="41"/>
        <v>0</v>
      </c>
      <c r="G51" s="25"/>
      <c r="H51" s="92">
        <f t="shared" si="42"/>
        <v>0</v>
      </c>
      <c r="I51" s="140">
        <f t="shared" si="43"/>
        <v>0</v>
      </c>
      <c r="J51" s="25"/>
      <c r="K51" s="92">
        <f t="shared" si="44"/>
        <v>0</v>
      </c>
      <c r="L51" s="140">
        <f t="shared" si="45"/>
        <v>0</v>
      </c>
      <c r="M51" s="139">
        <f t="shared" si="0"/>
        <v>0</v>
      </c>
      <c r="N51" s="25"/>
      <c r="O51" s="92">
        <f t="shared" si="243"/>
        <v>0</v>
      </c>
      <c r="P51" s="140">
        <f t="shared" si="244"/>
        <v>0</v>
      </c>
      <c r="Q51" s="25"/>
      <c r="R51" s="92">
        <f t="shared" si="245"/>
        <v>0</v>
      </c>
      <c r="S51" s="140">
        <f t="shared" si="246"/>
        <v>0</v>
      </c>
      <c r="T51" s="25"/>
      <c r="U51" s="92">
        <f t="shared" si="247"/>
        <v>0</v>
      </c>
      <c r="V51" s="140">
        <f t="shared" si="248"/>
        <v>0</v>
      </c>
      <c r="W51" s="139">
        <f t="shared" si="7"/>
        <v>0</v>
      </c>
      <c r="X51" s="25"/>
      <c r="Y51" s="92">
        <f t="shared" si="46"/>
        <v>0</v>
      </c>
      <c r="Z51" s="140">
        <f t="shared" si="47"/>
        <v>0</v>
      </c>
      <c r="AA51" s="25"/>
      <c r="AB51" s="92">
        <f t="shared" si="48"/>
        <v>0</v>
      </c>
      <c r="AC51" s="140">
        <f t="shared" si="49"/>
        <v>0</v>
      </c>
      <c r="AD51" s="25"/>
      <c r="AE51" s="92">
        <f t="shared" si="50"/>
        <v>0</v>
      </c>
      <c r="AF51" s="140">
        <f t="shared" si="51"/>
        <v>0</v>
      </c>
      <c r="AG51" s="139">
        <f t="shared" si="8"/>
        <v>0</v>
      </c>
      <c r="AH51" s="25"/>
      <c r="AI51" s="92">
        <f t="shared" si="52"/>
        <v>0</v>
      </c>
      <c r="AJ51" s="140">
        <f t="shared" si="53"/>
        <v>0</v>
      </c>
      <c r="AK51" s="25"/>
      <c r="AL51" s="92">
        <f t="shared" si="54"/>
        <v>0</v>
      </c>
      <c r="AM51" s="140">
        <f t="shared" si="55"/>
        <v>0</v>
      </c>
      <c r="AN51" s="25"/>
      <c r="AO51" s="92">
        <f t="shared" si="56"/>
        <v>0</v>
      </c>
      <c r="AP51" s="140">
        <f t="shared" si="57"/>
        <v>0</v>
      </c>
      <c r="AQ51" s="139">
        <f t="shared" si="9"/>
        <v>0</v>
      </c>
      <c r="AR51" s="25"/>
      <c r="AS51" s="92">
        <f t="shared" si="58"/>
        <v>0</v>
      </c>
      <c r="AT51" s="140">
        <f t="shared" si="59"/>
        <v>0</v>
      </c>
      <c r="AU51" s="25"/>
      <c r="AV51" s="92">
        <f t="shared" si="60"/>
        <v>0</v>
      </c>
      <c r="AW51" s="140">
        <f t="shared" si="61"/>
        <v>0</v>
      </c>
      <c r="AX51" s="25"/>
      <c r="AY51" s="92">
        <f t="shared" si="62"/>
        <v>0</v>
      </c>
      <c r="AZ51" s="140">
        <f t="shared" si="63"/>
        <v>0</v>
      </c>
      <c r="BA51" s="139">
        <f t="shared" si="10"/>
        <v>0</v>
      </c>
      <c r="BB51" s="25"/>
      <c r="BC51" s="92">
        <f t="shared" si="242"/>
        <v>0</v>
      </c>
      <c r="BD51" s="140">
        <f t="shared" si="65"/>
        <v>0</v>
      </c>
      <c r="BE51" s="25"/>
      <c r="BF51" s="92">
        <f t="shared" si="66"/>
        <v>0</v>
      </c>
      <c r="BG51" s="140">
        <f t="shared" si="67"/>
        <v>0</v>
      </c>
      <c r="BH51" s="25"/>
      <c r="BI51" s="92">
        <f t="shared" si="68"/>
        <v>0</v>
      </c>
      <c r="BJ51" s="140">
        <f t="shared" si="69"/>
        <v>0</v>
      </c>
      <c r="BK51" s="139">
        <f t="shared" si="11"/>
        <v>0</v>
      </c>
      <c r="BL51" s="25"/>
      <c r="BM51" s="92">
        <f t="shared" si="70"/>
        <v>0</v>
      </c>
      <c r="BN51" s="140">
        <f t="shared" si="71"/>
        <v>0</v>
      </c>
      <c r="BO51" s="25"/>
      <c r="BP51" s="92">
        <f t="shared" si="72"/>
        <v>0</v>
      </c>
      <c r="BQ51" s="140">
        <f t="shared" si="73"/>
        <v>0</v>
      </c>
      <c r="BR51" s="25"/>
      <c r="BS51" s="92">
        <f t="shared" si="74"/>
        <v>0</v>
      </c>
      <c r="BT51" s="140">
        <f t="shared" si="75"/>
        <v>0</v>
      </c>
      <c r="BU51" s="139">
        <f t="shared" si="12"/>
        <v>0</v>
      </c>
      <c r="BV51" s="25"/>
      <c r="BW51" s="92">
        <f t="shared" si="76"/>
        <v>0</v>
      </c>
      <c r="BX51" s="140">
        <f t="shared" si="77"/>
        <v>0</v>
      </c>
      <c r="BY51" s="25"/>
      <c r="BZ51" s="92">
        <f t="shared" si="78"/>
        <v>0</v>
      </c>
      <c r="CA51" s="140">
        <f t="shared" si="79"/>
        <v>0</v>
      </c>
      <c r="CB51" s="25"/>
      <c r="CC51" s="92">
        <f t="shared" si="80"/>
        <v>0</v>
      </c>
      <c r="CD51" s="140">
        <f t="shared" si="81"/>
        <v>0</v>
      </c>
      <c r="CE51" s="139">
        <f t="shared" si="13"/>
        <v>0</v>
      </c>
      <c r="CF51" s="25"/>
      <c r="CG51" s="92">
        <f t="shared" si="82"/>
        <v>0</v>
      </c>
      <c r="CH51" s="140">
        <f t="shared" si="83"/>
        <v>0</v>
      </c>
      <c r="CI51" s="25"/>
      <c r="CJ51" s="92">
        <f t="shared" si="84"/>
        <v>0</v>
      </c>
      <c r="CK51" s="140">
        <f t="shared" si="85"/>
        <v>0</v>
      </c>
      <c r="CL51" s="25"/>
      <c r="CM51" s="92">
        <f t="shared" si="86"/>
        <v>0</v>
      </c>
      <c r="CN51" s="140">
        <f t="shared" si="87"/>
        <v>0</v>
      </c>
      <c r="CO51" s="139">
        <f t="shared" si="14"/>
        <v>0</v>
      </c>
      <c r="CP51" s="25"/>
      <c r="CQ51" s="92">
        <f t="shared" si="88"/>
        <v>0</v>
      </c>
      <c r="CR51" s="140">
        <f t="shared" si="89"/>
        <v>0</v>
      </c>
      <c r="CS51" s="25"/>
      <c r="CT51" s="92">
        <f t="shared" si="90"/>
        <v>0</v>
      </c>
      <c r="CU51" s="140">
        <f t="shared" si="91"/>
        <v>0</v>
      </c>
      <c r="CV51" s="25"/>
      <c r="CW51" s="92">
        <f t="shared" si="92"/>
        <v>0</v>
      </c>
      <c r="CX51" s="140">
        <f t="shared" si="93"/>
        <v>0</v>
      </c>
      <c r="CY51" s="139">
        <f t="shared" si="15"/>
        <v>0</v>
      </c>
      <c r="CZ51" s="25"/>
      <c r="DA51" s="92">
        <f t="shared" si="94"/>
        <v>0</v>
      </c>
      <c r="DB51" s="140">
        <f t="shared" si="95"/>
        <v>0</v>
      </c>
      <c r="DC51" s="25"/>
      <c r="DD51" s="92">
        <f t="shared" si="96"/>
        <v>0</v>
      </c>
      <c r="DE51" s="140">
        <f t="shared" si="97"/>
        <v>0</v>
      </c>
      <c r="DF51" s="25"/>
      <c r="DG51" s="92">
        <f t="shared" si="98"/>
        <v>0</v>
      </c>
      <c r="DH51" s="140">
        <f t="shared" si="99"/>
        <v>0</v>
      </c>
      <c r="DI51" s="139">
        <f t="shared" si="16"/>
        <v>0</v>
      </c>
      <c r="DJ51" s="25"/>
      <c r="DK51" s="92">
        <f t="shared" si="100"/>
        <v>0</v>
      </c>
      <c r="DL51" s="140">
        <f t="shared" si="232"/>
        <v>0</v>
      </c>
      <c r="DM51" s="25"/>
      <c r="DN51" s="92">
        <f t="shared" si="101"/>
        <v>0</v>
      </c>
      <c r="DO51" s="140">
        <f t="shared" si="102"/>
        <v>0</v>
      </c>
      <c r="DP51" s="25"/>
      <c r="DQ51" s="92">
        <f t="shared" si="103"/>
        <v>0</v>
      </c>
      <c r="DR51" s="140">
        <f t="shared" si="104"/>
        <v>0</v>
      </c>
      <c r="DS51" s="139">
        <f t="shared" si="17"/>
        <v>0</v>
      </c>
      <c r="DT51" s="25"/>
      <c r="DU51" s="92">
        <f t="shared" si="105"/>
        <v>0</v>
      </c>
      <c r="DV51" s="140">
        <f t="shared" si="106"/>
        <v>0</v>
      </c>
      <c r="DW51" s="25"/>
      <c r="DX51" s="92">
        <f t="shared" si="107"/>
        <v>0</v>
      </c>
      <c r="DY51" s="140">
        <f t="shared" si="108"/>
        <v>0</v>
      </c>
      <c r="DZ51" s="25"/>
      <c r="EA51" s="92">
        <f t="shared" si="109"/>
        <v>0</v>
      </c>
      <c r="EB51" s="140">
        <f t="shared" si="110"/>
        <v>0</v>
      </c>
      <c r="EC51" s="139">
        <f t="shared" si="18"/>
        <v>0</v>
      </c>
      <c r="ED51" s="25"/>
      <c r="EE51" s="92">
        <f t="shared" si="111"/>
        <v>0</v>
      </c>
      <c r="EF51" s="140">
        <f t="shared" si="112"/>
        <v>0</v>
      </c>
      <c r="EG51" s="25"/>
      <c r="EH51" s="92">
        <f t="shared" si="113"/>
        <v>0</v>
      </c>
      <c r="EI51" s="140">
        <f t="shared" si="114"/>
        <v>0</v>
      </c>
      <c r="EJ51" s="25"/>
      <c r="EK51" s="92">
        <f t="shared" si="115"/>
        <v>0</v>
      </c>
      <c r="EL51" s="140">
        <f t="shared" si="116"/>
        <v>0</v>
      </c>
      <c r="EM51" s="139">
        <f t="shared" si="19"/>
        <v>0</v>
      </c>
      <c r="EN51" s="25"/>
      <c r="EO51" s="92">
        <f t="shared" si="117"/>
        <v>0</v>
      </c>
      <c r="EP51" s="140">
        <f t="shared" si="118"/>
        <v>0</v>
      </c>
      <c r="EQ51" s="25"/>
      <c r="ER51" s="92">
        <f t="shared" si="119"/>
        <v>0</v>
      </c>
      <c r="ES51" s="140">
        <f t="shared" si="120"/>
        <v>0</v>
      </c>
      <c r="ET51" s="25"/>
      <c r="EU51" s="92">
        <f t="shared" si="121"/>
        <v>0</v>
      </c>
      <c r="EV51" s="140">
        <f t="shared" si="122"/>
        <v>0</v>
      </c>
      <c r="EW51" s="139">
        <f t="shared" si="20"/>
        <v>0</v>
      </c>
      <c r="EX51" s="25"/>
      <c r="EY51" s="92">
        <f t="shared" si="123"/>
        <v>0</v>
      </c>
      <c r="EZ51" s="140">
        <f t="shared" si="124"/>
        <v>0</v>
      </c>
      <c r="FA51" s="25"/>
      <c r="FB51" s="92">
        <f t="shared" si="125"/>
        <v>0</v>
      </c>
      <c r="FC51" s="140">
        <f t="shared" si="126"/>
        <v>0</v>
      </c>
      <c r="FD51" s="25"/>
      <c r="FE51" s="92">
        <f t="shared" si="127"/>
        <v>0</v>
      </c>
      <c r="FF51" s="140">
        <f t="shared" si="128"/>
        <v>0</v>
      </c>
      <c r="FG51" s="139">
        <f t="shared" si="21"/>
        <v>0</v>
      </c>
      <c r="FH51" s="25"/>
      <c r="FI51" s="92">
        <f t="shared" si="129"/>
        <v>0</v>
      </c>
      <c r="FJ51" s="140">
        <f t="shared" si="130"/>
        <v>0</v>
      </c>
      <c r="FK51" s="25"/>
      <c r="FL51" s="92">
        <f t="shared" si="131"/>
        <v>0</v>
      </c>
      <c r="FM51" s="140">
        <f t="shared" si="132"/>
        <v>0</v>
      </c>
      <c r="FN51" s="25"/>
      <c r="FO51" s="92">
        <f t="shared" si="133"/>
        <v>0</v>
      </c>
      <c r="FP51" s="140">
        <f t="shared" si="134"/>
        <v>0</v>
      </c>
      <c r="FQ51" s="139">
        <f t="shared" si="22"/>
        <v>0</v>
      </c>
      <c r="FR51" s="25"/>
      <c r="FS51" s="92">
        <f t="shared" si="135"/>
        <v>0</v>
      </c>
      <c r="FT51" s="140">
        <f t="shared" si="136"/>
        <v>0</v>
      </c>
      <c r="FU51" s="25"/>
      <c r="FV51" s="92">
        <f t="shared" si="137"/>
        <v>0</v>
      </c>
      <c r="FW51" s="140">
        <f t="shared" si="138"/>
        <v>0</v>
      </c>
      <c r="FX51" s="25"/>
      <c r="FY51" s="92">
        <f t="shared" si="139"/>
        <v>0</v>
      </c>
      <c r="FZ51" s="140">
        <f t="shared" si="140"/>
        <v>0</v>
      </c>
      <c r="GA51" s="139">
        <f t="shared" si="23"/>
        <v>0</v>
      </c>
      <c r="GB51" s="25"/>
      <c r="GC51" s="92">
        <f t="shared" si="141"/>
        <v>0</v>
      </c>
      <c r="GD51" s="140">
        <f t="shared" si="142"/>
        <v>0</v>
      </c>
      <c r="GE51" s="25"/>
      <c r="GF51" s="92">
        <f t="shared" si="143"/>
        <v>0</v>
      </c>
      <c r="GG51" s="140">
        <f t="shared" si="144"/>
        <v>0</v>
      </c>
      <c r="GH51" s="25"/>
      <c r="GI51" s="92">
        <f t="shared" si="145"/>
        <v>0</v>
      </c>
      <c r="GJ51" s="140">
        <f t="shared" si="146"/>
        <v>0</v>
      </c>
      <c r="GK51" s="139">
        <f t="shared" si="24"/>
        <v>0</v>
      </c>
      <c r="GL51" s="25"/>
      <c r="GM51" s="92">
        <f t="shared" si="147"/>
        <v>0</v>
      </c>
      <c r="GN51" s="140">
        <f t="shared" si="148"/>
        <v>0</v>
      </c>
      <c r="GO51" s="25"/>
      <c r="GP51" s="92">
        <f t="shared" si="149"/>
        <v>0</v>
      </c>
      <c r="GQ51" s="140">
        <f t="shared" si="150"/>
        <v>0</v>
      </c>
      <c r="GR51" s="25"/>
      <c r="GS51" s="92">
        <f t="shared" si="151"/>
        <v>0</v>
      </c>
      <c r="GT51" s="140">
        <f t="shared" si="152"/>
        <v>0</v>
      </c>
      <c r="GU51" s="139">
        <f t="shared" si="25"/>
        <v>0</v>
      </c>
      <c r="GV51" s="25"/>
      <c r="GW51" s="92">
        <f t="shared" si="153"/>
        <v>0</v>
      </c>
      <c r="GX51" s="140">
        <f t="shared" si="154"/>
        <v>0</v>
      </c>
      <c r="GY51" s="25"/>
      <c r="GZ51" s="92">
        <f t="shared" si="155"/>
        <v>0</v>
      </c>
      <c r="HA51" s="140">
        <f t="shared" si="156"/>
        <v>0</v>
      </c>
      <c r="HB51" s="25"/>
      <c r="HC51" s="92">
        <f t="shared" si="157"/>
        <v>0</v>
      </c>
      <c r="HD51" s="140">
        <f t="shared" si="158"/>
        <v>0</v>
      </c>
      <c r="HE51" s="139">
        <f t="shared" si="26"/>
        <v>0</v>
      </c>
      <c r="HF51" s="25"/>
      <c r="HG51" s="92">
        <f t="shared" si="159"/>
        <v>0</v>
      </c>
      <c r="HH51" s="140">
        <f t="shared" si="160"/>
        <v>0</v>
      </c>
      <c r="HI51" s="25"/>
      <c r="HJ51" s="92">
        <f t="shared" si="161"/>
        <v>0</v>
      </c>
      <c r="HK51" s="140">
        <f t="shared" si="162"/>
        <v>0</v>
      </c>
      <c r="HL51" s="25"/>
      <c r="HM51" s="92">
        <f t="shared" si="163"/>
        <v>0</v>
      </c>
      <c r="HN51" s="140">
        <f t="shared" si="164"/>
        <v>0</v>
      </c>
      <c r="HO51" s="139">
        <f t="shared" si="27"/>
        <v>0</v>
      </c>
      <c r="HP51" s="25"/>
      <c r="HQ51" s="92">
        <f t="shared" si="165"/>
        <v>0</v>
      </c>
      <c r="HR51" s="140">
        <f t="shared" si="166"/>
        <v>0</v>
      </c>
      <c r="HS51" s="25"/>
      <c r="HT51" s="92">
        <f t="shared" si="167"/>
        <v>0</v>
      </c>
      <c r="HU51" s="140">
        <f t="shared" si="168"/>
        <v>0</v>
      </c>
      <c r="HV51" s="25"/>
      <c r="HW51" s="92">
        <f t="shared" si="169"/>
        <v>0</v>
      </c>
      <c r="HX51" s="140">
        <f t="shared" si="170"/>
        <v>0</v>
      </c>
      <c r="HY51" s="139">
        <f t="shared" si="28"/>
        <v>0</v>
      </c>
      <c r="HZ51" s="25"/>
      <c r="IA51" s="92">
        <f t="shared" si="171"/>
        <v>0</v>
      </c>
      <c r="IB51" s="140">
        <f t="shared" si="172"/>
        <v>0</v>
      </c>
      <c r="IC51" s="25"/>
      <c r="ID51" s="92">
        <f t="shared" si="173"/>
        <v>0</v>
      </c>
      <c r="IE51" s="140">
        <f t="shared" si="174"/>
        <v>0</v>
      </c>
      <c r="IF51" s="25"/>
      <c r="IG51" s="92">
        <f t="shared" si="175"/>
        <v>0</v>
      </c>
      <c r="IH51" s="140">
        <f t="shared" si="176"/>
        <v>0</v>
      </c>
      <c r="II51" s="139">
        <f t="shared" si="29"/>
        <v>0</v>
      </c>
      <c r="IJ51" s="25"/>
      <c r="IK51" s="92">
        <f t="shared" si="177"/>
        <v>0</v>
      </c>
      <c r="IL51" s="140">
        <f t="shared" si="178"/>
        <v>0</v>
      </c>
      <c r="IM51" s="25"/>
      <c r="IN51" s="92">
        <f t="shared" si="179"/>
        <v>0</v>
      </c>
      <c r="IO51" s="140">
        <f t="shared" si="180"/>
        <v>0</v>
      </c>
      <c r="IP51" s="25"/>
      <c r="IQ51" s="92">
        <f t="shared" si="181"/>
        <v>0</v>
      </c>
      <c r="IR51" s="140">
        <f t="shared" si="182"/>
        <v>0</v>
      </c>
      <c r="IS51" s="139">
        <f t="shared" si="30"/>
        <v>0</v>
      </c>
      <c r="IT51" s="25"/>
      <c r="IU51" s="92">
        <f t="shared" si="183"/>
        <v>0</v>
      </c>
      <c r="IV51" s="140">
        <f t="shared" si="184"/>
        <v>0</v>
      </c>
      <c r="IW51" s="25"/>
      <c r="IX51" s="92">
        <f t="shared" si="185"/>
        <v>0</v>
      </c>
      <c r="IY51" s="140">
        <f t="shared" si="186"/>
        <v>0</v>
      </c>
      <c r="IZ51" s="25"/>
      <c r="JA51" s="92">
        <f t="shared" si="187"/>
        <v>0</v>
      </c>
      <c r="JB51" s="140">
        <f t="shared" si="188"/>
        <v>0</v>
      </c>
      <c r="JC51" s="139">
        <f t="shared" si="234"/>
        <v>0</v>
      </c>
      <c r="JD51" s="25"/>
      <c r="JE51" s="92">
        <f t="shared" si="189"/>
        <v>0</v>
      </c>
      <c r="JF51" s="140">
        <f t="shared" si="190"/>
        <v>0</v>
      </c>
      <c r="JG51" s="25"/>
      <c r="JH51" s="92">
        <f t="shared" si="191"/>
        <v>0</v>
      </c>
      <c r="JI51" s="140">
        <f t="shared" si="192"/>
        <v>0</v>
      </c>
      <c r="JJ51" s="25"/>
      <c r="JK51" s="92">
        <f t="shared" si="193"/>
        <v>0</v>
      </c>
      <c r="JL51" s="140">
        <f t="shared" si="194"/>
        <v>0</v>
      </c>
      <c r="JM51" s="139">
        <f t="shared" si="235"/>
        <v>0</v>
      </c>
      <c r="JN51" s="25"/>
      <c r="JO51" s="92">
        <f t="shared" si="195"/>
        <v>0</v>
      </c>
      <c r="JP51" s="140">
        <f t="shared" si="196"/>
        <v>0</v>
      </c>
      <c r="JQ51" s="25"/>
      <c r="JR51" s="92">
        <f t="shared" si="197"/>
        <v>0</v>
      </c>
      <c r="JS51" s="140">
        <f t="shared" si="198"/>
        <v>0</v>
      </c>
      <c r="JT51" s="25"/>
      <c r="JU51" s="92">
        <f t="shared" si="199"/>
        <v>0</v>
      </c>
      <c r="JV51" s="140">
        <f t="shared" si="200"/>
        <v>0</v>
      </c>
      <c r="JW51" s="139">
        <f t="shared" si="236"/>
        <v>0</v>
      </c>
      <c r="JX51" s="25"/>
      <c r="JY51" s="92">
        <f t="shared" si="201"/>
        <v>0</v>
      </c>
      <c r="JZ51" s="140">
        <f t="shared" si="202"/>
        <v>0</v>
      </c>
      <c r="KA51" s="25"/>
      <c r="KB51" s="92">
        <f t="shared" si="203"/>
        <v>0</v>
      </c>
      <c r="KC51" s="140">
        <f t="shared" si="204"/>
        <v>0</v>
      </c>
      <c r="KD51" s="25"/>
      <c r="KE51" s="92">
        <f t="shared" si="205"/>
        <v>0</v>
      </c>
      <c r="KF51" s="140">
        <f t="shared" si="206"/>
        <v>0</v>
      </c>
      <c r="KG51" s="139">
        <f t="shared" si="237"/>
        <v>0</v>
      </c>
      <c r="KH51" s="25"/>
      <c r="KI51" s="92">
        <f t="shared" si="207"/>
        <v>0</v>
      </c>
      <c r="KJ51" s="140">
        <f t="shared" si="208"/>
        <v>0</v>
      </c>
      <c r="KK51" s="25"/>
      <c r="KL51" s="92">
        <f t="shared" si="209"/>
        <v>0</v>
      </c>
      <c r="KM51" s="140">
        <f t="shared" si="210"/>
        <v>0</v>
      </c>
      <c r="KN51" s="25"/>
      <c r="KO51" s="92">
        <f t="shared" si="211"/>
        <v>0</v>
      </c>
      <c r="KP51" s="140">
        <f t="shared" si="212"/>
        <v>0</v>
      </c>
      <c r="KQ51" s="139">
        <f t="shared" si="238"/>
        <v>0</v>
      </c>
      <c r="KR51" s="25"/>
      <c r="KS51" s="92">
        <f t="shared" si="213"/>
        <v>0</v>
      </c>
      <c r="KT51" s="140">
        <f t="shared" si="214"/>
        <v>0</v>
      </c>
      <c r="KU51" s="25"/>
      <c r="KV51" s="92">
        <f t="shared" si="215"/>
        <v>0</v>
      </c>
      <c r="KW51" s="140">
        <f t="shared" si="216"/>
        <v>0</v>
      </c>
      <c r="KX51" s="25"/>
      <c r="KY51" s="92">
        <f t="shared" si="217"/>
        <v>0</v>
      </c>
      <c r="KZ51" s="140">
        <f t="shared" si="218"/>
        <v>0</v>
      </c>
      <c r="LA51" s="139">
        <f t="shared" si="239"/>
        <v>0</v>
      </c>
      <c r="LB51" s="25"/>
      <c r="LC51" s="92">
        <f t="shared" si="219"/>
        <v>0</v>
      </c>
      <c r="LD51" s="140">
        <f t="shared" si="220"/>
        <v>0</v>
      </c>
      <c r="LE51" s="25"/>
      <c r="LF51" s="92">
        <f t="shared" si="221"/>
        <v>0</v>
      </c>
      <c r="LG51" s="140">
        <f t="shared" si="222"/>
        <v>0</v>
      </c>
      <c r="LH51" s="25"/>
      <c r="LI51" s="92">
        <f t="shared" si="223"/>
        <v>0</v>
      </c>
      <c r="LJ51" s="140">
        <f t="shared" si="224"/>
        <v>0</v>
      </c>
      <c r="LK51" s="139">
        <f t="shared" si="240"/>
        <v>0</v>
      </c>
      <c r="LL51" s="25"/>
      <c r="LM51" s="92">
        <f t="shared" si="225"/>
        <v>0</v>
      </c>
      <c r="LN51" s="140">
        <f t="shared" si="226"/>
        <v>0</v>
      </c>
      <c r="LO51" s="25"/>
      <c r="LP51" s="92">
        <f t="shared" si="227"/>
        <v>0</v>
      </c>
      <c r="LQ51" s="140">
        <f t="shared" si="228"/>
        <v>0</v>
      </c>
      <c r="LR51" s="25"/>
      <c r="LS51" s="92">
        <f t="shared" si="229"/>
        <v>0</v>
      </c>
      <c r="LT51" s="140">
        <f t="shared" si="230"/>
        <v>0</v>
      </c>
      <c r="LU51" s="139">
        <f t="shared" si="241"/>
        <v>0</v>
      </c>
      <c r="LW51" s="341">
        <f t="shared" si="231"/>
        <v>0</v>
      </c>
      <c r="LX51" s="293">
        <f t="shared" si="39"/>
        <v>0</v>
      </c>
    </row>
    <row r="52" spans="1:336" ht="15" hidden="1" customHeight="1" x14ac:dyDescent="0.25">
      <c r="A52" s="119" t="s">
        <v>79</v>
      </c>
      <c r="B52" s="102">
        <v>45000</v>
      </c>
      <c r="C52" s="102">
        <v>85000</v>
      </c>
      <c r="D52" s="25"/>
      <c r="E52" s="92">
        <f t="shared" si="40"/>
        <v>0</v>
      </c>
      <c r="F52" s="140">
        <f t="shared" si="41"/>
        <v>0</v>
      </c>
      <c r="G52" s="25"/>
      <c r="H52" s="92">
        <f t="shared" si="42"/>
        <v>0</v>
      </c>
      <c r="I52" s="140">
        <f t="shared" si="43"/>
        <v>0</v>
      </c>
      <c r="J52" s="25"/>
      <c r="K52" s="92">
        <f t="shared" si="44"/>
        <v>0</v>
      </c>
      <c r="L52" s="140">
        <f t="shared" si="45"/>
        <v>0</v>
      </c>
      <c r="M52" s="139">
        <f t="shared" si="0"/>
        <v>0</v>
      </c>
      <c r="N52" s="25"/>
      <c r="O52" s="92">
        <f t="shared" si="243"/>
        <v>0</v>
      </c>
      <c r="P52" s="140">
        <f t="shared" si="244"/>
        <v>0</v>
      </c>
      <c r="Q52" s="25"/>
      <c r="R52" s="92">
        <f t="shared" si="245"/>
        <v>0</v>
      </c>
      <c r="S52" s="140">
        <f t="shared" si="246"/>
        <v>0</v>
      </c>
      <c r="T52" s="25"/>
      <c r="U52" s="92">
        <f t="shared" si="247"/>
        <v>0</v>
      </c>
      <c r="V52" s="140">
        <f t="shared" si="248"/>
        <v>0</v>
      </c>
      <c r="W52" s="139">
        <f t="shared" si="7"/>
        <v>0</v>
      </c>
      <c r="X52" s="25"/>
      <c r="Y52" s="92">
        <f t="shared" si="46"/>
        <v>0</v>
      </c>
      <c r="Z52" s="140">
        <f t="shared" si="47"/>
        <v>0</v>
      </c>
      <c r="AA52" s="25"/>
      <c r="AB52" s="92">
        <f t="shared" si="48"/>
        <v>0</v>
      </c>
      <c r="AC52" s="140">
        <f t="shared" si="49"/>
        <v>0</v>
      </c>
      <c r="AD52" s="25"/>
      <c r="AE52" s="92">
        <f t="shared" si="50"/>
        <v>0</v>
      </c>
      <c r="AF52" s="140">
        <f t="shared" si="51"/>
        <v>0</v>
      </c>
      <c r="AG52" s="139">
        <f t="shared" si="8"/>
        <v>0</v>
      </c>
      <c r="AH52" s="25"/>
      <c r="AI52" s="92">
        <f t="shared" si="52"/>
        <v>0</v>
      </c>
      <c r="AJ52" s="140">
        <f t="shared" si="53"/>
        <v>0</v>
      </c>
      <c r="AK52" s="25"/>
      <c r="AL52" s="92">
        <f t="shared" si="54"/>
        <v>0</v>
      </c>
      <c r="AM52" s="140">
        <f t="shared" si="55"/>
        <v>0</v>
      </c>
      <c r="AN52" s="25"/>
      <c r="AO52" s="92">
        <f t="shared" si="56"/>
        <v>0</v>
      </c>
      <c r="AP52" s="140">
        <f t="shared" si="57"/>
        <v>0</v>
      </c>
      <c r="AQ52" s="139">
        <f t="shared" si="9"/>
        <v>0</v>
      </c>
      <c r="AR52" s="25"/>
      <c r="AS52" s="92">
        <f t="shared" si="58"/>
        <v>0</v>
      </c>
      <c r="AT52" s="140">
        <f t="shared" si="59"/>
        <v>0</v>
      </c>
      <c r="AU52" s="25"/>
      <c r="AV52" s="92">
        <f t="shared" si="60"/>
        <v>0</v>
      </c>
      <c r="AW52" s="140">
        <f t="shared" si="61"/>
        <v>0</v>
      </c>
      <c r="AX52" s="25"/>
      <c r="AY52" s="92">
        <f t="shared" si="62"/>
        <v>0</v>
      </c>
      <c r="AZ52" s="140">
        <f t="shared" si="63"/>
        <v>0</v>
      </c>
      <c r="BA52" s="139">
        <f t="shared" si="10"/>
        <v>0</v>
      </c>
      <c r="BB52" s="25"/>
      <c r="BC52" s="92">
        <f t="shared" si="242"/>
        <v>0</v>
      </c>
      <c r="BD52" s="140">
        <f t="shared" si="65"/>
        <v>0</v>
      </c>
      <c r="BE52" s="25"/>
      <c r="BF52" s="92">
        <f t="shared" si="66"/>
        <v>0</v>
      </c>
      <c r="BG52" s="140">
        <f t="shared" si="67"/>
        <v>0</v>
      </c>
      <c r="BH52" s="25"/>
      <c r="BI52" s="92">
        <f t="shared" si="68"/>
        <v>0</v>
      </c>
      <c r="BJ52" s="140">
        <f t="shared" si="69"/>
        <v>0</v>
      </c>
      <c r="BK52" s="139">
        <f t="shared" si="11"/>
        <v>0</v>
      </c>
      <c r="BL52" s="25"/>
      <c r="BM52" s="92">
        <f t="shared" si="70"/>
        <v>0</v>
      </c>
      <c r="BN52" s="140">
        <f t="shared" si="71"/>
        <v>0</v>
      </c>
      <c r="BO52" s="25"/>
      <c r="BP52" s="92">
        <f t="shared" si="72"/>
        <v>0</v>
      </c>
      <c r="BQ52" s="140">
        <f t="shared" si="73"/>
        <v>0</v>
      </c>
      <c r="BR52" s="25"/>
      <c r="BS52" s="92">
        <f t="shared" si="74"/>
        <v>0</v>
      </c>
      <c r="BT52" s="140">
        <f t="shared" si="75"/>
        <v>0</v>
      </c>
      <c r="BU52" s="139">
        <f t="shared" si="12"/>
        <v>0</v>
      </c>
      <c r="BV52" s="25"/>
      <c r="BW52" s="92">
        <f t="shared" si="76"/>
        <v>0</v>
      </c>
      <c r="BX52" s="140">
        <f t="shared" si="77"/>
        <v>0</v>
      </c>
      <c r="BY52" s="25"/>
      <c r="BZ52" s="92">
        <f t="shared" si="78"/>
        <v>0</v>
      </c>
      <c r="CA52" s="140">
        <f t="shared" si="79"/>
        <v>0</v>
      </c>
      <c r="CB52" s="25"/>
      <c r="CC52" s="92">
        <f t="shared" si="80"/>
        <v>0</v>
      </c>
      <c r="CD52" s="140">
        <f t="shared" si="81"/>
        <v>0</v>
      </c>
      <c r="CE52" s="139">
        <f t="shared" si="13"/>
        <v>0</v>
      </c>
      <c r="CF52" s="25"/>
      <c r="CG52" s="92">
        <f t="shared" si="82"/>
        <v>0</v>
      </c>
      <c r="CH52" s="140">
        <f t="shared" si="83"/>
        <v>0</v>
      </c>
      <c r="CI52" s="25"/>
      <c r="CJ52" s="92">
        <f t="shared" si="84"/>
        <v>0</v>
      </c>
      <c r="CK52" s="140">
        <f t="shared" si="85"/>
        <v>0</v>
      </c>
      <c r="CL52" s="25"/>
      <c r="CM52" s="92">
        <f t="shared" si="86"/>
        <v>0</v>
      </c>
      <c r="CN52" s="140">
        <f t="shared" si="87"/>
        <v>0</v>
      </c>
      <c r="CO52" s="139">
        <f t="shared" si="14"/>
        <v>0</v>
      </c>
      <c r="CP52" s="25"/>
      <c r="CQ52" s="92">
        <f t="shared" si="88"/>
        <v>0</v>
      </c>
      <c r="CR52" s="140">
        <f t="shared" si="89"/>
        <v>0</v>
      </c>
      <c r="CS52" s="25"/>
      <c r="CT52" s="92">
        <f t="shared" si="90"/>
        <v>0</v>
      </c>
      <c r="CU52" s="140">
        <f t="shared" si="91"/>
        <v>0</v>
      </c>
      <c r="CV52" s="25"/>
      <c r="CW52" s="92">
        <f t="shared" si="92"/>
        <v>0</v>
      </c>
      <c r="CX52" s="140">
        <f t="shared" si="93"/>
        <v>0</v>
      </c>
      <c r="CY52" s="139">
        <f t="shared" si="15"/>
        <v>0</v>
      </c>
      <c r="CZ52" s="25"/>
      <c r="DA52" s="92">
        <f t="shared" si="94"/>
        <v>0</v>
      </c>
      <c r="DB52" s="140">
        <f t="shared" si="95"/>
        <v>0</v>
      </c>
      <c r="DC52" s="25"/>
      <c r="DD52" s="92">
        <f t="shared" si="96"/>
        <v>0</v>
      </c>
      <c r="DE52" s="140">
        <f t="shared" si="97"/>
        <v>0</v>
      </c>
      <c r="DF52" s="25"/>
      <c r="DG52" s="92">
        <f t="shared" si="98"/>
        <v>0</v>
      </c>
      <c r="DH52" s="140">
        <f t="shared" si="99"/>
        <v>0</v>
      </c>
      <c r="DI52" s="139">
        <f t="shared" si="16"/>
        <v>0</v>
      </c>
      <c r="DJ52" s="25"/>
      <c r="DK52" s="92">
        <f t="shared" si="100"/>
        <v>0</v>
      </c>
      <c r="DL52" s="140">
        <f t="shared" si="232"/>
        <v>0</v>
      </c>
      <c r="DM52" s="25"/>
      <c r="DN52" s="92">
        <f t="shared" si="101"/>
        <v>0</v>
      </c>
      <c r="DO52" s="140">
        <f t="shared" si="102"/>
        <v>0</v>
      </c>
      <c r="DP52" s="25"/>
      <c r="DQ52" s="92">
        <f t="shared" si="103"/>
        <v>0</v>
      </c>
      <c r="DR52" s="140">
        <f t="shared" si="104"/>
        <v>0</v>
      </c>
      <c r="DS52" s="139">
        <f t="shared" si="17"/>
        <v>0</v>
      </c>
      <c r="DT52" s="25"/>
      <c r="DU52" s="92">
        <f t="shared" si="105"/>
        <v>0</v>
      </c>
      <c r="DV52" s="140">
        <f t="shared" si="106"/>
        <v>0</v>
      </c>
      <c r="DW52" s="25"/>
      <c r="DX52" s="92">
        <f t="shared" si="107"/>
        <v>0</v>
      </c>
      <c r="DY52" s="140">
        <f t="shared" si="108"/>
        <v>0</v>
      </c>
      <c r="DZ52" s="25"/>
      <c r="EA52" s="92">
        <f t="shared" si="109"/>
        <v>0</v>
      </c>
      <c r="EB52" s="140">
        <f t="shared" si="110"/>
        <v>0</v>
      </c>
      <c r="EC52" s="139">
        <f t="shared" si="18"/>
        <v>0</v>
      </c>
      <c r="ED52" s="25"/>
      <c r="EE52" s="92">
        <f t="shared" si="111"/>
        <v>0</v>
      </c>
      <c r="EF52" s="140">
        <f t="shared" si="112"/>
        <v>0</v>
      </c>
      <c r="EG52" s="25"/>
      <c r="EH52" s="92">
        <f t="shared" si="113"/>
        <v>0</v>
      </c>
      <c r="EI52" s="140">
        <f t="shared" si="114"/>
        <v>0</v>
      </c>
      <c r="EJ52" s="25"/>
      <c r="EK52" s="92">
        <f t="shared" si="115"/>
        <v>0</v>
      </c>
      <c r="EL52" s="140">
        <f t="shared" si="116"/>
        <v>0</v>
      </c>
      <c r="EM52" s="139">
        <f t="shared" si="19"/>
        <v>0</v>
      </c>
      <c r="EN52" s="25"/>
      <c r="EO52" s="92">
        <f t="shared" si="117"/>
        <v>0</v>
      </c>
      <c r="EP52" s="140">
        <f t="shared" si="118"/>
        <v>0</v>
      </c>
      <c r="EQ52" s="25"/>
      <c r="ER52" s="92">
        <f t="shared" si="119"/>
        <v>0</v>
      </c>
      <c r="ES52" s="140">
        <f t="shared" si="120"/>
        <v>0</v>
      </c>
      <c r="ET52" s="25"/>
      <c r="EU52" s="92">
        <f t="shared" si="121"/>
        <v>0</v>
      </c>
      <c r="EV52" s="140">
        <f t="shared" si="122"/>
        <v>0</v>
      </c>
      <c r="EW52" s="139">
        <f t="shared" si="20"/>
        <v>0</v>
      </c>
      <c r="EX52" s="25"/>
      <c r="EY52" s="92">
        <f t="shared" si="123"/>
        <v>0</v>
      </c>
      <c r="EZ52" s="140">
        <f t="shared" si="124"/>
        <v>0</v>
      </c>
      <c r="FA52" s="25"/>
      <c r="FB52" s="92">
        <f t="shared" si="125"/>
        <v>0</v>
      </c>
      <c r="FC52" s="140">
        <f t="shared" si="126"/>
        <v>0</v>
      </c>
      <c r="FD52" s="25"/>
      <c r="FE52" s="92">
        <f t="shared" si="127"/>
        <v>0</v>
      </c>
      <c r="FF52" s="140">
        <f t="shared" si="128"/>
        <v>0</v>
      </c>
      <c r="FG52" s="139">
        <f t="shared" si="21"/>
        <v>0</v>
      </c>
      <c r="FH52" s="25"/>
      <c r="FI52" s="92">
        <f t="shared" si="129"/>
        <v>0</v>
      </c>
      <c r="FJ52" s="140">
        <f t="shared" si="130"/>
        <v>0</v>
      </c>
      <c r="FK52" s="25"/>
      <c r="FL52" s="92">
        <f t="shared" si="131"/>
        <v>0</v>
      </c>
      <c r="FM52" s="140">
        <f t="shared" si="132"/>
        <v>0</v>
      </c>
      <c r="FN52" s="25"/>
      <c r="FO52" s="92">
        <f t="shared" si="133"/>
        <v>0</v>
      </c>
      <c r="FP52" s="140">
        <f t="shared" si="134"/>
        <v>0</v>
      </c>
      <c r="FQ52" s="139">
        <f t="shared" si="22"/>
        <v>0</v>
      </c>
      <c r="FR52" s="25"/>
      <c r="FS52" s="92">
        <f t="shared" si="135"/>
        <v>0</v>
      </c>
      <c r="FT52" s="140">
        <f t="shared" si="136"/>
        <v>0</v>
      </c>
      <c r="FU52" s="25"/>
      <c r="FV52" s="92">
        <f t="shared" si="137"/>
        <v>0</v>
      </c>
      <c r="FW52" s="140">
        <f t="shared" si="138"/>
        <v>0</v>
      </c>
      <c r="FX52" s="25"/>
      <c r="FY52" s="92">
        <f t="shared" si="139"/>
        <v>0</v>
      </c>
      <c r="FZ52" s="140">
        <f t="shared" si="140"/>
        <v>0</v>
      </c>
      <c r="GA52" s="139">
        <f t="shared" si="23"/>
        <v>0</v>
      </c>
      <c r="GB52" s="25"/>
      <c r="GC52" s="92">
        <f t="shared" si="141"/>
        <v>0</v>
      </c>
      <c r="GD52" s="140">
        <f t="shared" si="142"/>
        <v>0</v>
      </c>
      <c r="GE52" s="25"/>
      <c r="GF52" s="92">
        <f t="shared" si="143"/>
        <v>0</v>
      </c>
      <c r="GG52" s="140">
        <f t="shared" si="144"/>
        <v>0</v>
      </c>
      <c r="GH52" s="25"/>
      <c r="GI52" s="92">
        <f t="shared" si="145"/>
        <v>0</v>
      </c>
      <c r="GJ52" s="140">
        <f t="shared" si="146"/>
        <v>0</v>
      </c>
      <c r="GK52" s="139">
        <f t="shared" si="24"/>
        <v>0</v>
      </c>
      <c r="GL52" s="25"/>
      <c r="GM52" s="92">
        <f t="shared" si="147"/>
        <v>0</v>
      </c>
      <c r="GN52" s="140">
        <f t="shared" si="148"/>
        <v>0</v>
      </c>
      <c r="GO52" s="25"/>
      <c r="GP52" s="92">
        <f t="shared" si="149"/>
        <v>0</v>
      </c>
      <c r="GQ52" s="140">
        <f t="shared" si="150"/>
        <v>0</v>
      </c>
      <c r="GR52" s="25"/>
      <c r="GS52" s="92">
        <f t="shared" si="151"/>
        <v>0</v>
      </c>
      <c r="GT52" s="140">
        <f t="shared" si="152"/>
        <v>0</v>
      </c>
      <c r="GU52" s="139">
        <f t="shared" si="25"/>
        <v>0</v>
      </c>
      <c r="GV52" s="25"/>
      <c r="GW52" s="92">
        <f t="shared" si="153"/>
        <v>0</v>
      </c>
      <c r="GX52" s="140">
        <f t="shared" si="154"/>
        <v>0</v>
      </c>
      <c r="GY52" s="25"/>
      <c r="GZ52" s="92">
        <f t="shared" si="155"/>
        <v>0</v>
      </c>
      <c r="HA52" s="140">
        <f t="shared" si="156"/>
        <v>0</v>
      </c>
      <c r="HB52" s="25"/>
      <c r="HC52" s="92">
        <f t="shared" si="157"/>
        <v>0</v>
      </c>
      <c r="HD52" s="140">
        <f t="shared" si="158"/>
        <v>0</v>
      </c>
      <c r="HE52" s="139">
        <f t="shared" si="26"/>
        <v>0</v>
      </c>
      <c r="HF52" s="25"/>
      <c r="HG52" s="92">
        <f t="shared" si="159"/>
        <v>0</v>
      </c>
      <c r="HH52" s="140">
        <f t="shared" si="160"/>
        <v>0</v>
      </c>
      <c r="HI52" s="25"/>
      <c r="HJ52" s="92">
        <f t="shared" si="161"/>
        <v>0</v>
      </c>
      <c r="HK52" s="140">
        <f t="shared" si="162"/>
        <v>0</v>
      </c>
      <c r="HL52" s="25"/>
      <c r="HM52" s="92">
        <f t="shared" si="163"/>
        <v>0</v>
      </c>
      <c r="HN52" s="140">
        <f t="shared" si="164"/>
        <v>0</v>
      </c>
      <c r="HO52" s="139">
        <f t="shared" si="27"/>
        <v>0</v>
      </c>
      <c r="HP52" s="25"/>
      <c r="HQ52" s="92">
        <f t="shared" si="165"/>
        <v>0</v>
      </c>
      <c r="HR52" s="140">
        <f t="shared" si="166"/>
        <v>0</v>
      </c>
      <c r="HS52" s="25"/>
      <c r="HT52" s="92">
        <f t="shared" si="167"/>
        <v>0</v>
      </c>
      <c r="HU52" s="140">
        <f t="shared" si="168"/>
        <v>0</v>
      </c>
      <c r="HV52" s="25"/>
      <c r="HW52" s="92">
        <f t="shared" si="169"/>
        <v>0</v>
      </c>
      <c r="HX52" s="140">
        <f t="shared" si="170"/>
        <v>0</v>
      </c>
      <c r="HY52" s="139">
        <f t="shared" si="28"/>
        <v>0</v>
      </c>
      <c r="HZ52" s="25"/>
      <c r="IA52" s="92">
        <f t="shared" si="171"/>
        <v>0</v>
      </c>
      <c r="IB52" s="140">
        <f t="shared" si="172"/>
        <v>0</v>
      </c>
      <c r="IC52" s="25"/>
      <c r="ID52" s="92">
        <f t="shared" si="173"/>
        <v>0</v>
      </c>
      <c r="IE52" s="140">
        <f t="shared" si="174"/>
        <v>0</v>
      </c>
      <c r="IF52" s="25"/>
      <c r="IG52" s="92">
        <f t="shared" si="175"/>
        <v>0</v>
      </c>
      <c r="IH52" s="140">
        <f t="shared" si="176"/>
        <v>0</v>
      </c>
      <c r="II52" s="139">
        <f t="shared" si="29"/>
        <v>0</v>
      </c>
      <c r="IJ52" s="25"/>
      <c r="IK52" s="92">
        <f t="shared" si="177"/>
        <v>0</v>
      </c>
      <c r="IL52" s="140">
        <f t="shared" si="178"/>
        <v>0</v>
      </c>
      <c r="IM52" s="25"/>
      <c r="IN52" s="92">
        <f t="shared" si="179"/>
        <v>0</v>
      </c>
      <c r="IO52" s="140">
        <f t="shared" si="180"/>
        <v>0</v>
      </c>
      <c r="IP52" s="25"/>
      <c r="IQ52" s="92">
        <f t="shared" si="181"/>
        <v>0</v>
      </c>
      <c r="IR52" s="140">
        <f t="shared" si="182"/>
        <v>0</v>
      </c>
      <c r="IS52" s="139">
        <f t="shared" si="30"/>
        <v>0</v>
      </c>
      <c r="IT52" s="25"/>
      <c r="IU52" s="92">
        <f t="shared" si="183"/>
        <v>0</v>
      </c>
      <c r="IV52" s="140">
        <f t="shared" si="184"/>
        <v>0</v>
      </c>
      <c r="IW52" s="25"/>
      <c r="IX52" s="92">
        <f t="shared" si="185"/>
        <v>0</v>
      </c>
      <c r="IY52" s="140">
        <f t="shared" si="186"/>
        <v>0</v>
      </c>
      <c r="IZ52" s="25"/>
      <c r="JA52" s="92">
        <f t="shared" si="187"/>
        <v>0</v>
      </c>
      <c r="JB52" s="140">
        <f t="shared" si="188"/>
        <v>0</v>
      </c>
      <c r="JC52" s="139">
        <f t="shared" si="234"/>
        <v>0</v>
      </c>
      <c r="JD52" s="25"/>
      <c r="JE52" s="92">
        <f t="shared" si="189"/>
        <v>0</v>
      </c>
      <c r="JF52" s="140">
        <f t="shared" si="190"/>
        <v>0</v>
      </c>
      <c r="JG52" s="25"/>
      <c r="JH52" s="92">
        <f t="shared" si="191"/>
        <v>0</v>
      </c>
      <c r="JI52" s="140">
        <f t="shared" si="192"/>
        <v>0</v>
      </c>
      <c r="JJ52" s="25"/>
      <c r="JK52" s="92">
        <f t="shared" si="193"/>
        <v>0</v>
      </c>
      <c r="JL52" s="140">
        <f t="shared" si="194"/>
        <v>0</v>
      </c>
      <c r="JM52" s="139">
        <f t="shared" si="235"/>
        <v>0</v>
      </c>
      <c r="JN52" s="25"/>
      <c r="JO52" s="92">
        <f t="shared" si="195"/>
        <v>0</v>
      </c>
      <c r="JP52" s="140">
        <f t="shared" si="196"/>
        <v>0</v>
      </c>
      <c r="JQ52" s="25"/>
      <c r="JR52" s="92">
        <f t="shared" si="197"/>
        <v>0</v>
      </c>
      <c r="JS52" s="140">
        <f t="shared" si="198"/>
        <v>0</v>
      </c>
      <c r="JT52" s="25"/>
      <c r="JU52" s="92">
        <f t="shared" si="199"/>
        <v>0</v>
      </c>
      <c r="JV52" s="140">
        <f t="shared" si="200"/>
        <v>0</v>
      </c>
      <c r="JW52" s="139">
        <f t="shared" si="236"/>
        <v>0</v>
      </c>
      <c r="JX52" s="25"/>
      <c r="JY52" s="92">
        <f t="shared" si="201"/>
        <v>0</v>
      </c>
      <c r="JZ52" s="140">
        <f t="shared" si="202"/>
        <v>0</v>
      </c>
      <c r="KA52" s="25"/>
      <c r="KB52" s="92">
        <f t="shared" si="203"/>
        <v>0</v>
      </c>
      <c r="KC52" s="140">
        <f t="shared" si="204"/>
        <v>0</v>
      </c>
      <c r="KD52" s="25"/>
      <c r="KE52" s="92">
        <f t="shared" si="205"/>
        <v>0</v>
      </c>
      <c r="KF52" s="140">
        <f t="shared" si="206"/>
        <v>0</v>
      </c>
      <c r="KG52" s="139">
        <f t="shared" si="237"/>
        <v>0</v>
      </c>
      <c r="KH52" s="25"/>
      <c r="KI52" s="92">
        <f t="shared" si="207"/>
        <v>0</v>
      </c>
      <c r="KJ52" s="140">
        <f t="shared" si="208"/>
        <v>0</v>
      </c>
      <c r="KK52" s="25"/>
      <c r="KL52" s="92">
        <f t="shared" si="209"/>
        <v>0</v>
      </c>
      <c r="KM52" s="140">
        <f t="shared" si="210"/>
        <v>0</v>
      </c>
      <c r="KN52" s="25"/>
      <c r="KO52" s="92">
        <f t="shared" si="211"/>
        <v>0</v>
      </c>
      <c r="KP52" s="140">
        <f t="shared" si="212"/>
        <v>0</v>
      </c>
      <c r="KQ52" s="139">
        <f t="shared" si="238"/>
        <v>0</v>
      </c>
      <c r="KR52" s="25"/>
      <c r="KS52" s="92">
        <f t="shared" si="213"/>
        <v>0</v>
      </c>
      <c r="KT52" s="140">
        <f t="shared" si="214"/>
        <v>0</v>
      </c>
      <c r="KU52" s="25"/>
      <c r="KV52" s="92">
        <f t="shared" si="215"/>
        <v>0</v>
      </c>
      <c r="KW52" s="140">
        <f t="shared" si="216"/>
        <v>0</v>
      </c>
      <c r="KX52" s="25"/>
      <c r="KY52" s="92">
        <f t="shared" si="217"/>
        <v>0</v>
      </c>
      <c r="KZ52" s="140">
        <f t="shared" si="218"/>
        <v>0</v>
      </c>
      <c r="LA52" s="139">
        <f t="shared" si="239"/>
        <v>0</v>
      </c>
      <c r="LB52" s="25"/>
      <c r="LC52" s="92">
        <f t="shared" si="219"/>
        <v>0</v>
      </c>
      <c r="LD52" s="140">
        <f t="shared" si="220"/>
        <v>0</v>
      </c>
      <c r="LE52" s="25"/>
      <c r="LF52" s="92">
        <f t="shared" si="221"/>
        <v>0</v>
      </c>
      <c r="LG52" s="140">
        <f t="shared" si="222"/>
        <v>0</v>
      </c>
      <c r="LH52" s="25"/>
      <c r="LI52" s="92">
        <f t="shared" si="223"/>
        <v>0</v>
      </c>
      <c r="LJ52" s="140">
        <f t="shared" si="224"/>
        <v>0</v>
      </c>
      <c r="LK52" s="139">
        <f t="shared" si="240"/>
        <v>0</v>
      </c>
      <c r="LL52" s="25"/>
      <c r="LM52" s="92">
        <f t="shared" si="225"/>
        <v>0</v>
      </c>
      <c r="LN52" s="140">
        <f t="shared" si="226"/>
        <v>0</v>
      </c>
      <c r="LO52" s="25"/>
      <c r="LP52" s="92">
        <f t="shared" si="227"/>
        <v>0</v>
      </c>
      <c r="LQ52" s="140">
        <f t="shared" si="228"/>
        <v>0</v>
      </c>
      <c r="LR52" s="25"/>
      <c r="LS52" s="92">
        <f t="shared" si="229"/>
        <v>0</v>
      </c>
      <c r="LT52" s="140">
        <f t="shared" si="230"/>
        <v>0</v>
      </c>
      <c r="LU52" s="139">
        <f t="shared" si="241"/>
        <v>0</v>
      </c>
      <c r="LW52" s="341">
        <f t="shared" si="231"/>
        <v>0</v>
      </c>
      <c r="LX52" s="293">
        <f t="shared" si="39"/>
        <v>0</v>
      </c>
    </row>
    <row r="53" spans="1:336" x14ac:dyDescent="0.25">
      <c r="A53" s="119" t="s">
        <v>29</v>
      </c>
      <c r="B53" s="102">
        <v>45000</v>
      </c>
      <c r="C53" s="102">
        <v>85000</v>
      </c>
      <c r="D53" s="25">
        <f>2</f>
        <v>2</v>
      </c>
      <c r="E53" s="92">
        <f t="shared" si="40"/>
        <v>90000</v>
      </c>
      <c r="F53" s="140">
        <f t="shared" si="41"/>
        <v>170000</v>
      </c>
      <c r="G53" s="25"/>
      <c r="H53" s="92">
        <f t="shared" si="42"/>
        <v>0</v>
      </c>
      <c r="I53" s="140">
        <f t="shared" si="43"/>
        <v>0</v>
      </c>
      <c r="J53" s="25"/>
      <c r="K53" s="92">
        <f t="shared" si="44"/>
        <v>0</v>
      </c>
      <c r="L53" s="140">
        <f t="shared" si="45"/>
        <v>0</v>
      </c>
      <c r="M53" s="139">
        <f t="shared" si="0"/>
        <v>2</v>
      </c>
      <c r="N53" s="25"/>
      <c r="O53" s="92">
        <f t="shared" si="243"/>
        <v>0</v>
      </c>
      <c r="P53" s="140">
        <f t="shared" si="244"/>
        <v>0</v>
      </c>
      <c r="Q53" s="25">
        <f>1+1</f>
        <v>2</v>
      </c>
      <c r="R53" s="92">
        <f t="shared" si="245"/>
        <v>90000</v>
      </c>
      <c r="S53" s="140">
        <f t="shared" si="246"/>
        <v>170000</v>
      </c>
      <c r="T53" s="25"/>
      <c r="U53" s="92">
        <f t="shared" si="247"/>
        <v>0</v>
      </c>
      <c r="V53" s="140">
        <f t="shared" si="248"/>
        <v>0</v>
      </c>
      <c r="W53" s="139">
        <f t="shared" si="7"/>
        <v>2</v>
      </c>
      <c r="X53" s="25"/>
      <c r="Y53" s="92">
        <f t="shared" si="46"/>
        <v>0</v>
      </c>
      <c r="Z53" s="140">
        <f t="shared" si="47"/>
        <v>0</v>
      </c>
      <c r="AA53" s="25">
        <f>100</f>
        <v>100</v>
      </c>
      <c r="AB53" s="92">
        <f t="shared" si="48"/>
        <v>4500000</v>
      </c>
      <c r="AC53" s="140">
        <f t="shared" si="49"/>
        <v>8500000</v>
      </c>
      <c r="AD53" s="25"/>
      <c r="AE53" s="92">
        <f t="shared" si="50"/>
        <v>0</v>
      </c>
      <c r="AF53" s="140">
        <f t="shared" si="51"/>
        <v>0</v>
      </c>
      <c r="AG53" s="139">
        <f t="shared" si="8"/>
        <v>100</v>
      </c>
      <c r="AH53" s="25"/>
      <c r="AI53" s="92">
        <f t="shared" si="52"/>
        <v>0</v>
      </c>
      <c r="AJ53" s="140">
        <f t="shared" si="53"/>
        <v>0</v>
      </c>
      <c r="AK53" s="25"/>
      <c r="AL53" s="92">
        <f t="shared" si="54"/>
        <v>0</v>
      </c>
      <c r="AM53" s="140">
        <f t="shared" si="55"/>
        <v>0</v>
      </c>
      <c r="AN53" s="25"/>
      <c r="AO53" s="92">
        <f t="shared" si="56"/>
        <v>0</v>
      </c>
      <c r="AP53" s="140">
        <f t="shared" si="57"/>
        <v>0</v>
      </c>
      <c r="AQ53" s="139">
        <f t="shared" si="9"/>
        <v>0</v>
      </c>
      <c r="AR53" s="25"/>
      <c r="AS53" s="92">
        <f t="shared" si="58"/>
        <v>0</v>
      </c>
      <c r="AT53" s="140">
        <f t="shared" si="59"/>
        <v>0</v>
      </c>
      <c r="AU53" s="25"/>
      <c r="AV53" s="92">
        <f t="shared" si="60"/>
        <v>0</v>
      </c>
      <c r="AW53" s="140">
        <f t="shared" si="61"/>
        <v>0</v>
      </c>
      <c r="AX53" s="25"/>
      <c r="AY53" s="92">
        <f t="shared" si="62"/>
        <v>0</v>
      </c>
      <c r="AZ53" s="140">
        <f t="shared" si="63"/>
        <v>0</v>
      </c>
      <c r="BA53" s="139">
        <f t="shared" si="10"/>
        <v>0</v>
      </c>
      <c r="BB53" s="25">
        <f>1</f>
        <v>1</v>
      </c>
      <c r="BC53" s="92">
        <f t="shared" si="242"/>
        <v>45000</v>
      </c>
      <c r="BD53" s="140">
        <f t="shared" si="65"/>
        <v>85000</v>
      </c>
      <c r="BE53" s="25"/>
      <c r="BF53" s="92">
        <f t="shared" si="66"/>
        <v>0</v>
      </c>
      <c r="BG53" s="140">
        <f t="shared" si="67"/>
        <v>0</v>
      </c>
      <c r="BH53" s="25"/>
      <c r="BI53" s="92">
        <f t="shared" si="68"/>
        <v>0</v>
      </c>
      <c r="BJ53" s="140">
        <f t="shared" si="69"/>
        <v>0</v>
      </c>
      <c r="BK53" s="139">
        <f t="shared" si="11"/>
        <v>1</v>
      </c>
      <c r="BL53" s="25"/>
      <c r="BM53" s="92">
        <f t="shared" si="70"/>
        <v>0</v>
      </c>
      <c r="BN53" s="140">
        <f t="shared" si="71"/>
        <v>0</v>
      </c>
      <c r="BO53" s="25"/>
      <c r="BP53" s="92">
        <f t="shared" si="72"/>
        <v>0</v>
      </c>
      <c r="BQ53" s="140">
        <f t="shared" si="73"/>
        <v>0</v>
      </c>
      <c r="BR53" s="25"/>
      <c r="BS53" s="92">
        <f t="shared" si="74"/>
        <v>0</v>
      </c>
      <c r="BT53" s="140">
        <f t="shared" si="75"/>
        <v>0</v>
      </c>
      <c r="BU53" s="139">
        <f t="shared" si="12"/>
        <v>0</v>
      </c>
      <c r="BV53" s="25"/>
      <c r="BW53" s="92">
        <f t="shared" si="76"/>
        <v>0</v>
      </c>
      <c r="BX53" s="140">
        <f t="shared" si="77"/>
        <v>0</v>
      </c>
      <c r="BY53" s="25">
        <f>30+6</f>
        <v>36</v>
      </c>
      <c r="BZ53" s="92">
        <f t="shared" si="78"/>
        <v>1620000</v>
      </c>
      <c r="CA53" s="140">
        <f t="shared" si="79"/>
        <v>3060000</v>
      </c>
      <c r="CB53" s="25"/>
      <c r="CC53" s="92">
        <f t="shared" si="80"/>
        <v>0</v>
      </c>
      <c r="CD53" s="140">
        <f t="shared" si="81"/>
        <v>0</v>
      </c>
      <c r="CE53" s="139">
        <f t="shared" si="13"/>
        <v>36</v>
      </c>
      <c r="CF53" s="25"/>
      <c r="CG53" s="92">
        <f t="shared" si="82"/>
        <v>0</v>
      </c>
      <c r="CH53" s="140">
        <f t="shared" si="83"/>
        <v>0</v>
      </c>
      <c r="CI53" s="25"/>
      <c r="CJ53" s="92">
        <f t="shared" si="84"/>
        <v>0</v>
      </c>
      <c r="CK53" s="140">
        <f t="shared" si="85"/>
        <v>0</v>
      </c>
      <c r="CL53" s="25"/>
      <c r="CM53" s="92">
        <f t="shared" si="86"/>
        <v>0</v>
      </c>
      <c r="CN53" s="140">
        <f t="shared" si="87"/>
        <v>0</v>
      </c>
      <c r="CO53" s="139">
        <f t="shared" si="14"/>
        <v>0</v>
      </c>
      <c r="CP53" s="25">
        <f>6+4</f>
        <v>10</v>
      </c>
      <c r="CQ53" s="92">
        <f t="shared" si="88"/>
        <v>450000</v>
      </c>
      <c r="CR53" s="140">
        <f t="shared" si="89"/>
        <v>850000</v>
      </c>
      <c r="CS53" s="25"/>
      <c r="CT53" s="92">
        <f t="shared" si="90"/>
        <v>0</v>
      </c>
      <c r="CU53" s="140">
        <f t="shared" si="91"/>
        <v>0</v>
      </c>
      <c r="CV53" s="25"/>
      <c r="CW53" s="92">
        <f t="shared" si="92"/>
        <v>0</v>
      </c>
      <c r="CX53" s="140">
        <f t="shared" si="93"/>
        <v>0</v>
      </c>
      <c r="CY53" s="139">
        <f t="shared" si="15"/>
        <v>10</v>
      </c>
      <c r="CZ53" s="25"/>
      <c r="DA53" s="92">
        <f t="shared" si="94"/>
        <v>0</v>
      </c>
      <c r="DB53" s="140">
        <f t="shared" si="95"/>
        <v>0</v>
      </c>
      <c r="DC53" s="25"/>
      <c r="DD53" s="92">
        <f t="shared" si="96"/>
        <v>0</v>
      </c>
      <c r="DE53" s="140">
        <f t="shared" si="97"/>
        <v>0</v>
      </c>
      <c r="DF53" s="25"/>
      <c r="DG53" s="92">
        <f t="shared" si="98"/>
        <v>0</v>
      </c>
      <c r="DH53" s="140">
        <f t="shared" si="99"/>
        <v>0</v>
      </c>
      <c r="DI53" s="139">
        <f t="shared" si="16"/>
        <v>0</v>
      </c>
      <c r="DJ53" s="25">
        <f>1</f>
        <v>1</v>
      </c>
      <c r="DK53" s="92">
        <f t="shared" si="100"/>
        <v>45000</v>
      </c>
      <c r="DL53" s="140">
        <f t="shared" si="232"/>
        <v>85000</v>
      </c>
      <c r="DM53" s="25"/>
      <c r="DN53" s="92">
        <f t="shared" si="101"/>
        <v>0</v>
      </c>
      <c r="DO53" s="140">
        <f t="shared" si="102"/>
        <v>0</v>
      </c>
      <c r="DP53" s="25"/>
      <c r="DQ53" s="92">
        <f t="shared" si="103"/>
        <v>0</v>
      </c>
      <c r="DR53" s="140">
        <f t="shared" si="104"/>
        <v>0</v>
      </c>
      <c r="DS53" s="139">
        <f t="shared" si="17"/>
        <v>1</v>
      </c>
      <c r="DT53" s="25">
        <f>1+1</f>
        <v>2</v>
      </c>
      <c r="DU53" s="92">
        <f t="shared" si="105"/>
        <v>90000</v>
      </c>
      <c r="DV53" s="140">
        <f t="shared" si="106"/>
        <v>170000</v>
      </c>
      <c r="DW53" s="25">
        <f>150</f>
        <v>150</v>
      </c>
      <c r="DX53" s="92">
        <f t="shared" si="107"/>
        <v>6750000</v>
      </c>
      <c r="DY53" s="140">
        <f t="shared" si="108"/>
        <v>12750000</v>
      </c>
      <c r="DZ53" s="25"/>
      <c r="EA53" s="92">
        <f t="shared" si="109"/>
        <v>0</v>
      </c>
      <c r="EB53" s="140">
        <f t="shared" si="110"/>
        <v>0</v>
      </c>
      <c r="EC53" s="139">
        <f t="shared" si="18"/>
        <v>152</v>
      </c>
      <c r="ED53" s="25">
        <v>5</v>
      </c>
      <c r="EE53" s="92">
        <f t="shared" si="111"/>
        <v>225000</v>
      </c>
      <c r="EF53" s="140">
        <f t="shared" si="112"/>
        <v>425000</v>
      </c>
      <c r="EG53" s="25"/>
      <c r="EH53" s="92">
        <f t="shared" si="113"/>
        <v>0</v>
      </c>
      <c r="EI53" s="140">
        <f t="shared" si="114"/>
        <v>0</v>
      </c>
      <c r="EJ53" s="25"/>
      <c r="EK53" s="92">
        <f t="shared" si="115"/>
        <v>0</v>
      </c>
      <c r="EL53" s="140">
        <f t="shared" si="116"/>
        <v>0</v>
      </c>
      <c r="EM53" s="139">
        <f t="shared" si="19"/>
        <v>5</v>
      </c>
      <c r="EN53" s="25">
        <f>1+6</f>
        <v>7</v>
      </c>
      <c r="EO53" s="92">
        <f t="shared" si="117"/>
        <v>315000</v>
      </c>
      <c r="EP53" s="140">
        <f t="shared" si="118"/>
        <v>595000</v>
      </c>
      <c r="EQ53" s="25"/>
      <c r="ER53" s="92">
        <f t="shared" si="119"/>
        <v>0</v>
      </c>
      <c r="ES53" s="140">
        <f t="shared" si="120"/>
        <v>0</v>
      </c>
      <c r="ET53" s="25"/>
      <c r="EU53" s="92">
        <f t="shared" si="121"/>
        <v>0</v>
      </c>
      <c r="EV53" s="140">
        <f t="shared" si="122"/>
        <v>0</v>
      </c>
      <c r="EW53" s="139">
        <f t="shared" si="20"/>
        <v>7</v>
      </c>
      <c r="EX53" s="25"/>
      <c r="EY53" s="92">
        <f t="shared" si="123"/>
        <v>0</v>
      </c>
      <c r="EZ53" s="140">
        <f t="shared" si="124"/>
        <v>0</v>
      </c>
      <c r="FA53" s="25">
        <f>700+800</f>
        <v>1500</v>
      </c>
      <c r="FB53" s="92">
        <f t="shared" si="125"/>
        <v>67500000</v>
      </c>
      <c r="FC53" s="140">
        <f t="shared" si="126"/>
        <v>127500000</v>
      </c>
      <c r="FD53" s="25"/>
      <c r="FE53" s="92">
        <f t="shared" si="127"/>
        <v>0</v>
      </c>
      <c r="FF53" s="140">
        <f t="shared" si="128"/>
        <v>0</v>
      </c>
      <c r="FG53" s="139">
        <f t="shared" si="21"/>
        <v>1500</v>
      </c>
      <c r="FH53" s="25">
        <f>15</f>
        <v>15</v>
      </c>
      <c r="FI53" s="92">
        <f t="shared" si="129"/>
        <v>675000</v>
      </c>
      <c r="FJ53" s="140">
        <f t="shared" si="130"/>
        <v>1275000</v>
      </c>
      <c r="FK53" s="25"/>
      <c r="FL53" s="92">
        <f t="shared" si="131"/>
        <v>0</v>
      </c>
      <c r="FM53" s="140">
        <f t="shared" si="132"/>
        <v>0</v>
      </c>
      <c r="FN53" s="25">
        <f>3</f>
        <v>3</v>
      </c>
      <c r="FO53" s="92">
        <f t="shared" si="133"/>
        <v>135000</v>
      </c>
      <c r="FP53" s="140">
        <f t="shared" si="134"/>
        <v>255000</v>
      </c>
      <c r="FQ53" s="139">
        <f t="shared" si="22"/>
        <v>18</v>
      </c>
      <c r="FR53" s="25">
        <f>1+1</f>
        <v>2</v>
      </c>
      <c r="FS53" s="92">
        <f t="shared" si="135"/>
        <v>90000</v>
      </c>
      <c r="FT53" s="140">
        <f t="shared" si="136"/>
        <v>170000</v>
      </c>
      <c r="FU53" s="25">
        <v>2</v>
      </c>
      <c r="FV53" s="92">
        <f t="shared" si="137"/>
        <v>90000</v>
      </c>
      <c r="FW53" s="140">
        <f t="shared" si="138"/>
        <v>170000</v>
      </c>
      <c r="FX53" s="25"/>
      <c r="FY53" s="92">
        <f t="shared" si="139"/>
        <v>0</v>
      </c>
      <c r="FZ53" s="140">
        <f t="shared" si="140"/>
        <v>0</v>
      </c>
      <c r="GA53" s="139">
        <f t="shared" si="23"/>
        <v>4</v>
      </c>
      <c r="GB53" s="25"/>
      <c r="GC53" s="92">
        <f t="shared" si="141"/>
        <v>0</v>
      </c>
      <c r="GD53" s="140">
        <f t="shared" si="142"/>
        <v>0</v>
      </c>
      <c r="GE53" s="25"/>
      <c r="GF53" s="92">
        <f t="shared" si="143"/>
        <v>0</v>
      </c>
      <c r="GG53" s="140">
        <f t="shared" si="144"/>
        <v>0</v>
      </c>
      <c r="GH53" s="25"/>
      <c r="GI53" s="92">
        <f t="shared" si="145"/>
        <v>0</v>
      </c>
      <c r="GJ53" s="140">
        <f t="shared" si="146"/>
        <v>0</v>
      </c>
      <c r="GK53" s="139">
        <f t="shared" si="24"/>
        <v>0</v>
      </c>
      <c r="GL53" s="25"/>
      <c r="GM53" s="92">
        <f t="shared" si="147"/>
        <v>0</v>
      </c>
      <c r="GN53" s="140">
        <f t="shared" si="148"/>
        <v>0</v>
      </c>
      <c r="GO53" s="25"/>
      <c r="GP53" s="92">
        <f t="shared" si="149"/>
        <v>0</v>
      </c>
      <c r="GQ53" s="140">
        <f t="shared" si="150"/>
        <v>0</v>
      </c>
      <c r="GR53" s="25"/>
      <c r="GS53" s="92">
        <f t="shared" si="151"/>
        <v>0</v>
      </c>
      <c r="GT53" s="140">
        <f t="shared" si="152"/>
        <v>0</v>
      </c>
      <c r="GU53" s="139">
        <f t="shared" si="25"/>
        <v>0</v>
      </c>
      <c r="GV53" s="25"/>
      <c r="GW53" s="92">
        <f t="shared" si="153"/>
        <v>0</v>
      </c>
      <c r="GX53" s="140">
        <f t="shared" si="154"/>
        <v>0</v>
      </c>
      <c r="GY53" s="25">
        <f>8+10</f>
        <v>18</v>
      </c>
      <c r="GZ53" s="92">
        <f t="shared" si="155"/>
        <v>810000</v>
      </c>
      <c r="HA53" s="140">
        <f t="shared" si="156"/>
        <v>1530000</v>
      </c>
      <c r="HB53" s="25"/>
      <c r="HC53" s="92">
        <f t="shared" si="157"/>
        <v>0</v>
      </c>
      <c r="HD53" s="140">
        <f t="shared" si="158"/>
        <v>0</v>
      </c>
      <c r="HE53" s="139">
        <f t="shared" si="26"/>
        <v>18</v>
      </c>
      <c r="HF53" s="25"/>
      <c r="HG53" s="92">
        <f t="shared" si="159"/>
        <v>0</v>
      </c>
      <c r="HH53" s="140">
        <f t="shared" si="160"/>
        <v>0</v>
      </c>
      <c r="HI53" s="25">
        <v>2</v>
      </c>
      <c r="HJ53" s="92">
        <f t="shared" si="161"/>
        <v>90000</v>
      </c>
      <c r="HK53" s="140">
        <f t="shared" si="162"/>
        <v>170000</v>
      </c>
      <c r="HL53" s="25"/>
      <c r="HM53" s="92">
        <f t="shared" si="163"/>
        <v>0</v>
      </c>
      <c r="HN53" s="140">
        <f t="shared" si="164"/>
        <v>0</v>
      </c>
      <c r="HO53" s="139">
        <f t="shared" si="27"/>
        <v>2</v>
      </c>
      <c r="HP53" s="25"/>
      <c r="HQ53" s="92">
        <f t="shared" si="165"/>
        <v>0</v>
      </c>
      <c r="HR53" s="140">
        <f t="shared" si="166"/>
        <v>0</v>
      </c>
      <c r="HS53" s="25"/>
      <c r="HT53" s="92">
        <f t="shared" si="167"/>
        <v>0</v>
      </c>
      <c r="HU53" s="140">
        <f t="shared" si="168"/>
        <v>0</v>
      </c>
      <c r="HV53" s="25"/>
      <c r="HW53" s="92">
        <f t="shared" si="169"/>
        <v>0</v>
      </c>
      <c r="HX53" s="140">
        <f t="shared" si="170"/>
        <v>0</v>
      </c>
      <c r="HY53" s="139">
        <f t="shared" si="28"/>
        <v>0</v>
      </c>
      <c r="HZ53" s="25">
        <v>27</v>
      </c>
      <c r="IA53" s="92">
        <f t="shared" si="171"/>
        <v>1215000</v>
      </c>
      <c r="IB53" s="140">
        <f t="shared" si="172"/>
        <v>2295000</v>
      </c>
      <c r="IC53" s="25"/>
      <c r="ID53" s="92">
        <f t="shared" si="173"/>
        <v>0</v>
      </c>
      <c r="IE53" s="140">
        <f t="shared" si="174"/>
        <v>0</v>
      </c>
      <c r="IF53" s="25"/>
      <c r="IG53" s="92">
        <f t="shared" si="175"/>
        <v>0</v>
      </c>
      <c r="IH53" s="140">
        <f t="shared" si="176"/>
        <v>0</v>
      </c>
      <c r="II53" s="139">
        <f t="shared" si="29"/>
        <v>27</v>
      </c>
      <c r="IJ53" s="25"/>
      <c r="IK53" s="92">
        <f t="shared" si="177"/>
        <v>0</v>
      </c>
      <c r="IL53" s="140">
        <f t="shared" si="178"/>
        <v>0</v>
      </c>
      <c r="IM53" s="25">
        <f>500+3</f>
        <v>503</v>
      </c>
      <c r="IN53" s="92">
        <f t="shared" si="179"/>
        <v>22635000</v>
      </c>
      <c r="IO53" s="140">
        <f t="shared" si="180"/>
        <v>42755000</v>
      </c>
      <c r="IP53" s="25"/>
      <c r="IQ53" s="92">
        <f t="shared" si="181"/>
        <v>0</v>
      </c>
      <c r="IR53" s="140">
        <f t="shared" si="182"/>
        <v>0</v>
      </c>
      <c r="IS53" s="139">
        <f t="shared" si="30"/>
        <v>503</v>
      </c>
      <c r="IT53" s="25">
        <v>4</v>
      </c>
      <c r="IU53" s="92">
        <f t="shared" si="183"/>
        <v>180000</v>
      </c>
      <c r="IV53" s="140">
        <f t="shared" si="184"/>
        <v>340000</v>
      </c>
      <c r="IW53" s="25">
        <v>120</v>
      </c>
      <c r="IX53" s="92">
        <f t="shared" si="185"/>
        <v>5400000</v>
      </c>
      <c r="IY53" s="140">
        <f t="shared" si="186"/>
        <v>10200000</v>
      </c>
      <c r="IZ53" s="25"/>
      <c r="JA53" s="92">
        <f t="shared" si="187"/>
        <v>0</v>
      </c>
      <c r="JB53" s="140">
        <f t="shared" si="188"/>
        <v>0</v>
      </c>
      <c r="JC53" s="139">
        <f t="shared" si="234"/>
        <v>124</v>
      </c>
      <c r="JD53" s="25">
        <v>3</v>
      </c>
      <c r="JE53" s="92">
        <f t="shared" si="189"/>
        <v>135000</v>
      </c>
      <c r="JF53" s="140">
        <f t="shared" si="190"/>
        <v>255000</v>
      </c>
      <c r="JG53" s="25"/>
      <c r="JH53" s="92">
        <f t="shared" si="191"/>
        <v>0</v>
      </c>
      <c r="JI53" s="140">
        <f t="shared" si="192"/>
        <v>0</v>
      </c>
      <c r="JJ53" s="25"/>
      <c r="JK53" s="92">
        <f t="shared" si="193"/>
        <v>0</v>
      </c>
      <c r="JL53" s="140">
        <f t="shared" si="194"/>
        <v>0</v>
      </c>
      <c r="JM53" s="139">
        <f t="shared" si="235"/>
        <v>3</v>
      </c>
      <c r="JN53" s="25">
        <f>1+1</f>
        <v>2</v>
      </c>
      <c r="JO53" s="92">
        <f t="shared" si="195"/>
        <v>90000</v>
      </c>
      <c r="JP53" s="140">
        <f t="shared" si="196"/>
        <v>170000</v>
      </c>
      <c r="JQ53" s="25">
        <f>3+8</f>
        <v>11</v>
      </c>
      <c r="JR53" s="92">
        <f t="shared" si="197"/>
        <v>495000</v>
      </c>
      <c r="JS53" s="140">
        <f t="shared" si="198"/>
        <v>935000</v>
      </c>
      <c r="JT53" s="25"/>
      <c r="JU53" s="92">
        <f t="shared" si="199"/>
        <v>0</v>
      </c>
      <c r="JV53" s="140">
        <f t="shared" si="200"/>
        <v>0</v>
      </c>
      <c r="JW53" s="139">
        <f t="shared" si="236"/>
        <v>13</v>
      </c>
      <c r="JX53" s="25">
        <f>15+1</f>
        <v>16</v>
      </c>
      <c r="JY53" s="92">
        <f t="shared" si="201"/>
        <v>720000</v>
      </c>
      <c r="JZ53" s="140">
        <f t="shared" si="202"/>
        <v>1360000</v>
      </c>
      <c r="KA53" s="25">
        <f>4+30</f>
        <v>34</v>
      </c>
      <c r="KB53" s="92">
        <f t="shared" si="203"/>
        <v>1530000</v>
      </c>
      <c r="KC53" s="140">
        <f t="shared" si="204"/>
        <v>2890000</v>
      </c>
      <c r="KD53" s="25">
        <v>15</v>
      </c>
      <c r="KE53" s="92">
        <f t="shared" si="205"/>
        <v>675000</v>
      </c>
      <c r="KF53" s="140">
        <f t="shared" si="206"/>
        <v>1275000</v>
      </c>
      <c r="KG53" s="139">
        <f t="shared" si="237"/>
        <v>65</v>
      </c>
      <c r="KH53" s="25">
        <f>1</f>
        <v>1</v>
      </c>
      <c r="KI53" s="92">
        <f t="shared" si="207"/>
        <v>45000</v>
      </c>
      <c r="KJ53" s="140">
        <f t="shared" si="208"/>
        <v>85000</v>
      </c>
      <c r="KK53" s="25"/>
      <c r="KL53" s="92">
        <f t="shared" si="209"/>
        <v>0</v>
      </c>
      <c r="KM53" s="140">
        <f t="shared" si="210"/>
        <v>0</v>
      </c>
      <c r="KN53" s="25"/>
      <c r="KO53" s="92">
        <f t="shared" si="211"/>
        <v>0</v>
      </c>
      <c r="KP53" s="140">
        <f t="shared" si="212"/>
        <v>0</v>
      </c>
      <c r="KQ53" s="139">
        <f t="shared" si="238"/>
        <v>1</v>
      </c>
      <c r="KR53" s="25"/>
      <c r="KS53" s="92">
        <f t="shared" si="213"/>
        <v>0</v>
      </c>
      <c r="KT53" s="140">
        <f t="shared" si="214"/>
        <v>0</v>
      </c>
      <c r="KU53" s="25"/>
      <c r="KV53" s="92">
        <f t="shared" si="215"/>
        <v>0</v>
      </c>
      <c r="KW53" s="140">
        <f t="shared" si="216"/>
        <v>0</v>
      </c>
      <c r="KX53" s="25"/>
      <c r="KY53" s="92">
        <f t="shared" si="217"/>
        <v>0</v>
      </c>
      <c r="KZ53" s="140">
        <f t="shared" si="218"/>
        <v>0</v>
      </c>
      <c r="LA53" s="139">
        <f t="shared" si="239"/>
        <v>0</v>
      </c>
      <c r="LB53" s="25"/>
      <c r="LC53" s="92">
        <f t="shared" si="219"/>
        <v>0</v>
      </c>
      <c r="LD53" s="140">
        <f t="shared" si="220"/>
        <v>0</v>
      </c>
      <c r="LE53" s="25"/>
      <c r="LF53" s="92">
        <f t="shared" si="221"/>
        <v>0</v>
      </c>
      <c r="LG53" s="140">
        <f t="shared" si="222"/>
        <v>0</v>
      </c>
      <c r="LH53" s="25"/>
      <c r="LI53" s="92">
        <f t="shared" si="223"/>
        <v>0</v>
      </c>
      <c r="LJ53" s="140">
        <f t="shared" si="224"/>
        <v>0</v>
      </c>
      <c r="LK53" s="139">
        <f t="shared" si="240"/>
        <v>0</v>
      </c>
      <c r="LL53" s="25"/>
      <c r="LM53" s="92">
        <f t="shared" si="225"/>
        <v>0</v>
      </c>
      <c r="LN53" s="140">
        <f t="shared" si="226"/>
        <v>0</v>
      </c>
      <c r="LO53" s="25"/>
      <c r="LP53" s="92">
        <f t="shared" si="227"/>
        <v>0</v>
      </c>
      <c r="LQ53" s="140">
        <f t="shared" si="228"/>
        <v>0</v>
      </c>
      <c r="LR53" s="25"/>
      <c r="LS53" s="92">
        <f t="shared" si="229"/>
        <v>0</v>
      </c>
      <c r="LT53" s="140">
        <f t="shared" si="230"/>
        <v>0</v>
      </c>
      <c r="LU53" s="139">
        <f t="shared" si="241"/>
        <v>0</v>
      </c>
      <c r="LW53" s="341">
        <f t="shared" si="231"/>
        <v>2594</v>
      </c>
      <c r="LX53" s="293">
        <f t="shared" si="39"/>
        <v>220490000</v>
      </c>
    </row>
    <row r="54" spans="1:336" x14ac:dyDescent="0.25">
      <c r="A54" s="119" t="s">
        <v>30</v>
      </c>
      <c r="B54" s="102">
        <v>45000</v>
      </c>
      <c r="C54" s="102">
        <v>85000</v>
      </c>
      <c r="D54" s="25">
        <f>3</f>
        <v>3</v>
      </c>
      <c r="E54" s="92">
        <f t="shared" si="40"/>
        <v>135000</v>
      </c>
      <c r="F54" s="140">
        <f t="shared" si="41"/>
        <v>255000</v>
      </c>
      <c r="G54" s="25"/>
      <c r="H54" s="92">
        <f t="shared" si="42"/>
        <v>0</v>
      </c>
      <c r="I54" s="140">
        <f t="shared" si="43"/>
        <v>0</v>
      </c>
      <c r="J54" s="25"/>
      <c r="K54" s="92">
        <f t="shared" si="44"/>
        <v>0</v>
      </c>
      <c r="L54" s="140">
        <f t="shared" si="45"/>
        <v>0</v>
      </c>
      <c r="M54" s="139">
        <f t="shared" si="0"/>
        <v>3</v>
      </c>
      <c r="N54" s="25">
        <f>1</f>
        <v>1</v>
      </c>
      <c r="O54" s="92">
        <f t="shared" si="243"/>
        <v>45000</v>
      </c>
      <c r="P54" s="140">
        <f t="shared" si="244"/>
        <v>85000</v>
      </c>
      <c r="Q54" s="25"/>
      <c r="R54" s="92">
        <f t="shared" si="245"/>
        <v>0</v>
      </c>
      <c r="S54" s="140">
        <f t="shared" si="246"/>
        <v>0</v>
      </c>
      <c r="T54" s="25"/>
      <c r="U54" s="92">
        <f t="shared" si="247"/>
        <v>0</v>
      </c>
      <c r="V54" s="140">
        <f t="shared" si="248"/>
        <v>0</v>
      </c>
      <c r="W54" s="139">
        <f t="shared" si="7"/>
        <v>1</v>
      </c>
      <c r="X54" s="25"/>
      <c r="Y54" s="92">
        <f t="shared" si="46"/>
        <v>0</v>
      </c>
      <c r="Z54" s="140">
        <f t="shared" si="47"/>
        <v>0</v>
      </c>
      <c r="AA54" s="25">
        <f>500+1000+200</f>
        <v>1700</v>
      </c>
      <c r="AB54" s="92">
        <f t="shared" si="48"/>
        <v>76500000</v>
      </c>
      <c r="AC54" s="140">
        <f t="shared" si="49"/>
        <v>144500000</v>
      </c>
      <c r="AD54" s="25"/>
      <c r="AE54" s="92">
        <f t="shared" si="50"/>
        <v>0</v>
      </c>
      <c r="AF54" s="140">
        <f t="shared" si="51"/>
        <v>0</v>
      </c>
      <c r="AG54" s="139">
        <f t="shared" si="8"/>
        <v>1700</v>
      </c>
      <c r="AH54" s="25"/>
      <c r="AI54" s="92">
        <f t="shared" si="52"/>
        <v>0</v>
      </c>
      <c r="AJ54" s="140">
        <f t="shared" si="53"/>
        <v>0</v>
      </c>
      <c r="AK54" s="25"/>
      <c r="AL54" s="92">
        <f t="shared" si="54"/>
        <v>0</v>
      </c>
      <c r="AM54" s="140">
        <f t="shared" si="55"/>
        <v>0</v>
      </c>
      <c r="AN54" s="25"/>
      <c r="AO54" s="92">
        <f t="shared" si="56"/>
        <v>0</v>
      </c>
      <c r="AP54" s="140">
        <f t="shared" si="57"/>
        <v>0</v>
      </c>
      <c r="AQ54" s="139">
        <f t="shared" si="9"/>
        <v>0</v>
      </c>
      <c r="AR54" s="25">
        <v>1</v>
      </c>
      <c r="AS54" s="92">
        <f t="shared" si="58"/>
        <v>45000</v>
      </c>
      <c r="AT54" s="140">
        <f t="shared" si="59"/>
        <v>85000</v>
      </c>
      <c r="AU54" s="25">
        <f>6+1</f>
        <v>7</v>
      </c>
      <c r="AV54" s="92">
        <f t="shared" si="60"/>
        <v>315000</v>
      </c>
      <c r="AW54" s="140">
        <f t="shared" si="61"/>
        <v>595000</v>
      </c>
      <c r="AX54" s="25"/>
      <c r="AY54" s="92">
        <f t="shared" si="62"/>
        <v>0</v>
      </c>
      <c r="AZ54" s="140">
        <f t="shared" si="63"/>
        <v>0</v>
      </c>
      <c r="BA54" s="139">
        <f t="shared" si="10"/>
        <v>8</v>
      </c>
      <c r="BB54" s="25">
        <f>1+1</f>
        <v>2</v>
      </c>
      <c r="BC54" s="92">
        <f t="shared" si="242"/>
        <v>90000</v>
      </c>
      <c r="BD54" s="140">
        <f t="shared" si="65"/>
        <v>170000</v>
      </c>
      <c r="BE54" s="25"/>
      <c r="BF54" s="92">
        <f t="shared" si="66"/>
        <v>0</v>
      </c>
      <c r="BG54" s="140">
        <f t="shared" si="67"/>
        <v>0</v>
      </c>
      <c r="BH54" s="25"/>
      <c r="BI54" s="92">
        <f t="shared" si="68"/>
        <v>0</v>
      </c>
      <c r="BJ54" s="140">
        <f t="shared" si="69"/>
        <v>0</v>
      </c>
      <c r="BK54" s="139">
        <f t="shared" si="11"/>
        <v>2</v>
      </c>
      <c r="BL54" s="25">
        <f>1</f>
        <v>1</v>
      </c>
      <c r="BM54" s="92">
        <f t="shared" si="70"/>
        <v>45000</v>
      </c>
      <c r="BN54" s="140">
        <f t="shared" si="71"/>
        <v>85000</v>
      </c>
      <c r="BO54" s="25"/>
      <c r="BP54" s="92">
        <f t="shared" si="72"/>
        <v>0</v>
      </c>
      <c r="BQ54" s="140">
        <f t="shared" si="73"/>
        <v>0</v>
      </c>
      <c r="BR54" s="25"/>
      <c r="BS54" s="92">
        <f t="shared" si="74"/>
        <v>0</v>
      </c>
      <c r="BT54" s="140">
        <f t="shared" si="75"/>
        <v>0</v>
      </c>
      <c r="BU54" s="139">
        <f t="shared" si="12"/>
        <v>1</v>
      </c>
      <c r="BV54" s="25">
        <f>6</f>
        <v>6</v>
      </c>
      <c r="BW54" s="92">
        <f t="shared" si="76"/>
        <v>270000</v>
      </c>
      <c r="BX54" s="140">
        <f t="shared" si="77"/>
        <v>510000</v>
      </c>
      <c r="BY54" s="25">
        <v>50</v>
      </c>
      <c r="BZ54" s="92">
        <f t="shared" si="78"/>
        <v>2250000</v>
      </c>
      <c r="CA54" s="140">
        <f t="shared" si="79"/>
        <v>4250000</v>
      </c>
      <c r="CB54" s="25"/>
      <c r="CC54" s="92">
        <f t="shared" si="80"/>
        <v>0</v>
      </c>
      <c r="CD54" s="140">
        <f t="shared" si="81"/>
        <v>0</v>
      </c>
      <c r="CE54" s="139">
        <f t="shared" si="13"/>
        <v>56</v>
      </c>
      <c r="CF54" s="25"/>
      <c r="CG54" s="92">
        <f t="shared" si="82"/>
        <v>0</v>
      </c>
      <c r="CH54" s="140">
        <f t="shared" si="83"/>
        <v>0</v>
      </c>
      <c r="CI54" s="25"/>
      <c r="CJ54" s="92">
        <f t="shared" si="84"/>
        <v>0</v>
      </c>
      <c r="CK54" s="140">
        <f t="shared" si="85"/>
        <v>0</v>
      </c>
      <c r="CL54" s="25"/>
      <c r="CM54" s="92">
        <f t="shared" si="86"/>
        <v>0</v>
      </c>
      <c r="CN54" s="140">
        <f t="shared" si="87"/>
        <v>0</v>
      </c>
      <c r="CO54" s="139">
        <f t="shared" si="14"/>
        <v>0</v>
      </c>
      <c r="CP54" s="25">
        <f>2+1</f>
        <v>3</v>
      </c>
      <c r="CQ54" s="92">
        <f t="shared" si="88"/>
        <v>135000</v>
      </c>
      <c r="CR54" s="140">
        <f t="shared" si="89"/>
        <v>255000</v>
      </c>
      <c r="CS54" s="25"/>
      <c r="CT54" s="92">
        <f t="shared" si="90"/>
        <v>0</v>
      </c>
      <c r="CU54" s="140">
        <f t="shared" si="91"/>
        <v>0</v>
      </c>
      <c r="CV54" s="25"/>
      <c r="CW54" s="92">
        <f t="shared" si="92"/>
        <v>0</v>
      </c>
      <c r="CX54" s="140">
        <f t="shared" si="93"/>
        <v>0</v>
      </c>
      <c r="CY54" s="139">
        <f t="shared" si="15"/>
        <v>3</v>
      </c>
      <c r="CZ54" s="25">
        <f>1+1+6</f>
        <v>8</v>
      </c>
      <c r="DA54" s="92">
        <f t="shared" si="94"/>
        <v>360000</v>
      </c>
      <c r="DB54" s="140">
        <f t="shared" si="95"/>
        <v>680000</v>
      </c>
      <c r="DC54" s="25"/>
      <c r="DD54" s="92">
        <f t="shared" si="96"/>
        <v>0</v>
      </c>
      <c r="DE54" s="140">
        <f t="shared" si="97"/>
        <v>0</v>
      </c>
      <c r="DF54" s="25"/>
      <c r="DG54" s="92">
        <f t="shared" si="98"/>
        <v>0</v>
      </c>
      <c r="DH54" s="140">
        <f t="shared" si="99"/>
        <v>0</v>
      </c>
      <c r="DI54" s="139">
        <f t="shared" si="16"/>
        <v>8</v>
      </c>
      <c r="DJ54" s="25"/>
      <c r="DK54" s="92">
        <f t="shared" si="100"/>
        <v>0</v>
      </c>
      <c r="DL54" s="140">
        <f t="shared" si="232"/>
        <v>0</v>
      </c>
      <c r="DM54" s="25"/>
      <c r="DN54" s="92">
        <f t="shared" si="101"/>
        <v>0</v>
      </c>
      <c r="DO54" s="140">
        <f t="shared" si="102"/>
        <v>0</v>
      </c>
      <c r="DP54" s="25"/>
      <c r="DQ54" s="92">
        <f t="shared" si="103"/>
        <v>0</v>
      </c>
      <c r="DR54" s="140">
        <f t="shared" si="104"/>
        <v>0</v>
      </c>
      <c r="DS54" s="139">
        <f t="shared" si="17"/>
        <v>0</v>
      </c>
      <c r="DT54" s="25"/>
      <c r="DU54" s="92">
        <f t="shared" si="105"/>
        <v>0</v>
      </c>
      <c r="DV54" s="140">
        <f t="shared" si="106"/>
        <v>0</v>
      </c>
      <c r="DW54" s="25">
        <f>200</f>
        <v>200</v>
      </c>
      <c r="DX54" s="92">
        <f t="shared" si="107"/>
        <v>9000000</v>
      </c>
      <c r="DY54" s="140">
        <f t="shared" si="108"/>
        <v>17000000</v>
      </c>
      <c r="DZ54" s="25"/>
      <c r="EA54" s="92">
        <f t="shared" si="109"/>
        <v>0</v>
      </c>
      <c r="EB54" s="140">
        <f t="shared" si="110"/>
        <v>0</v>
      </c>
      <c r="EC54" s="139">
        <f t="shared" si="18"/>
        <v>200</v>
      </c>
      <c r="ED54" s="25">
        <f>5</f>
        <v>5</v>
      </c>
      <c r="EE54" s="92">
        <f t="shared" si="111"/>
        <v>225000</v>
      </c>
      <c r="EF54" s="140">
        <f t="shared" si="112"/>
        <v>425000</v>
      </c>
      <c r="EG54" s="25">
        <f>10</f>
        <v>10</v>
      </c>
      <c r="EH54" s="92">
        <f t="shared" si="113"/>
        <v>450000</v>
      </c>
      <c r="EI54" s="140">
        <f t="shared" si="114"/>
        <v>850000</v>
      </c>
      <c r="EJ54" s="25"/>
      <c r="EK54" s="92">
        <f t="shared" si="115"/>
        <v>0</v>
      </c>
      <c r="EL54" s="140">
        <f t="shared" si="116"/>
        <v>0</v>
      </c>
      <c r="EM54" s="139">
        <f t="shared" si="19"/>
        <v>15</v>
      </c>
      <c r="EN54" s="25"/>
      <c r="EO54" s="92">
        <f t="shared" si="117"/>
        <v>0</v>
      </c>
      <c r="EP54" s="140">
        <f t="shared" si="118"/>
        <v>0</v>
      </c>
      <c r="EQ54" s="25">
        <f>150</f>
        <v>150</v>
      </c>
      <c r="ER54" s="92">
        <f t="shared" si="119"/>
        <v>6750000</v>
      </c>
      <c r="ES54" s="140">
        <f t="shared" si="120"/>
        <v>12750000</v>
      </c>
      <c r="ET54" s="25"/>
      <c r="EU54" s="92">
        <f t="shared" si="121"/>
        <v>0</v>
      </c>
      <c r="EV54" s="140">
        <f t="shared" si="122"/>
        <v>0</v>
      </c>
      <c r="EW54" s="139">
        <f t="shared" si="20"/>
        <v>150</v>
      </c>
      <c r="EX54" s="25"/>
      <c r="EY54" s="92">
        <f t="shared" si="123"/>
        <v>0</v>
      </c>
      <c r="EZ54" s="140">
        <f t="shared" si="124"/>
        <v>0</v>
      </c>
      <c r="FA54" s="25">
        <f>219+85+200+200</f>
        <v>704</v>
      </c>
      <c r="FB54" s="92">
        <f t="shared" si="125"/>
        <v>31680000</v>
      </c>
      <c r="FC54" s="140">
        <f t="shared" si="126"/>
        <v>59840000</v>
      </c>
      <c r="FD54" s="25"/>
      <c r="FE54" s="92">
        <f t="shared" si="127"/>
        <v>0</v>
      </c>
      <c r="FF54" s="140">
        <f t="shared" si="128"/>
        <v>0</v>
      </c>
      <c r="FG54" s="139">
        <f t="shared" si="21"/>
        <v>704</v>
      </c>
      <c r="FH54" s="25">
        <f>15+1</f>
        <v>16</v>
      </c>
      <c r="FI54" s="92">
        <f t="shared" si="129"/>
        <v>720000</v>
      </c>
      <c r="FJ54" s="140">
        <f t="shared" si="130"/>
        <v>1360000</v>
      </c>
      <c r="FK54" s="25"/>
      <c r="FL54" s="92">
        <f t="shared" si="131"/>
        <v>0</v>
      </c>
      <c r="FM54" s="140">
        <f t="shared" si="132"/>
        <v>0</v>
      </c>
      <c r="FN54" s="25">
        <f>3</f>
        <v>3</v>
      </c>
      <c r="FO54" s="92">
        <f t="shared" si="133"/>
        <v>135000</v>
      </c>
      <c r="FP54" s="140">
        <f t="shared" si="134"/>
        <v>255000</v>
      </c>
      <c r="FQ54" s="139">
        <f t="shared" si="22"/>
        <v>19</v>
      </c>
      <c r="FR54" s="25">
        <f>1</f>
        <v>1</v>
      </c>
      <c r="FS54" s="92">
        <f t="shared" si="135"/>
        <v>45000</v>
      </c>
      <c r="FT54" s="140">
        <f t="shared" si="136"/>
        <v>85000</v>
      </c>
      <c r="FU54" s="25">
        <v>4</v>
      </c>
      <c r="FV54" s="92">
        <f t="shared" si="137"/>
        <v>180000</v>
      </c>
      <c r="FW54" s="140">
        <f t="shared" si="138"/>
        <v>340000</v>
      </c>
      <c r="FX54" s="25"/>
      <c r="FY54" s="92">
        <f t="shared" si="139"/>
        <v>0</v>
      </c>
      <c r="FZ54" s="140">
        <f t="shared" si="140"/>
        <v>0</v>
      </c>
      <c r="GA54" s="139">
        <f t="shared" si="23"/>
        <v>5</v>
      </c>
      <c r="GB54" s="25">
        <f>1</f>
        <v>1</v>
      </c>
      <c r="GC54" s="92">
        <f t="shared" si="141"/>
        <v>45000</v>
      </c>
      <c r="GD54" s="140">
        <f t="shared" si="142"/>
        <v>85000</v>
      </c>
      <c r="GE54" s="25"/>
      <c r="GF54" s="92">
        <f t="shared" si="143"/>
        <v>0</v>
      </c>
      <c r="GG54" s="140">
        <f t="shared" si="144"/>
        <v>0</v>
      </c>
      <c r="GH54" s="25"/>
      <c r="GI54" s="92">
        <f t="shared" si="145"/>
        <v>0</v>
      </c>
      <c r="GJ54" s="140">
        <f t="shared" si="146"/>
        <v>0</v>
      </c>
      <c r="GK54" s="139">
        <f t="shared" si="24"/>
        <v>1</v>
      </c>
      <c r="GL54" s="25">
        <f>1</f>
        <v>1</v>
      </c>
      <c r="GM54" s="92">
        <f t="shared" si="147"/>
        <v>45000</v>
      </c>
      <c r="GN54" s="140">
        <f t="shared" si="148"/>
        <v>85000</v>
      </c>
      <c r="GO54" s="25"/>
      <c r="GP54" s="92">
        <f t="shared" si="149"/>
        <v>0</v>
      </c>
      <c r="GQ54" s="140">
        <f t="shared" si="150"/>
        <v>0</v>
      </c>
      <c r="GR54" s="25"/>
      <c r="GS54" s="92">
        <f t="shared" si="151"/>
        <v>0</v>
      </c>
      <c r="GT54" s="140">
        <f t="shared" si="152"/>
        <v>0</v>
      </c>
      <c r="GU54" s="139">
        <f t="shared" si="25"/>
        <v>1</v>
      </c>
      <c r="GV54" s="25">
        <f>2</f>
        <v>2</v>
      </c>
      <c r="GW54" s="92">
        <f t="shared" si="153"/>
        <v>90000</v>
      </c>
      <c r="GX54" s="140">
        <f t="shared" si="154"/>
        <v>170000</v>
      </c>
      <c r="GY54" s="25">
        <f>8+1+1+10</f>
        <v>20</v>
      </c>
      <c r="GZ54" s="92">
        <f t="shared" si="155"/>
        <v>900000</v>
      </c>
      <c r="HA54" s="140">
        <f t="shared" si="156"/>
        <v>1700000</v>
      </c>
      <c r="HB54" s="25"/>
      <c r="HC54" s="92">
        <f t="shared" si="157"/>
        <v>0</v>
      </c>
      <c r="HD54" s="140">
        <f t="shared" si="158"/>
        <v>0</v>
      </c>
      <c r="HE54" s="139">
        <f t="shared" si="26"/>
        <v>22</v>
      </c>
      <c r="HF54" s="25"/>
      <c r="HG54" s="92">
        <f t="shared" si="159"/>
        <v>0</v>
      </c>
      <c r="HH54" s="140">
        <f t="shared" si="160"/>
        <v>0</v>
      </c>
      <c r="HI54" s="25">
        <v>4</v>
      </c>
      <c r="HJ54" s="92">
        <f t="shared" si="161"/>
        <v>180000</v>
      </c>
      <c r="HK54" s="140">
        <f t="shared" si="162"/>
        <v>340000</v>
      </c>
      <c r="HL54" s="25"/>
      <c r="HM54" s="92">
        <f t="shared" si="163"/>
        <v>0</v>
      </c>
      <c r="HN54" s="140">
        <f t="shared" si="164"/>
        <v>0</v>
      </c>
      <c r="HO54" s="139">
        <f t="shared" si="27"/>
        <v>4</v>
      </c>
      <c r="HP54" s="25"/>
      <c r="HQ54" s="92">
        <f t="shared" si="165"/>
        <v>0</v>
      </c>
      <c r="HR54" s="140">
        <f t="shared" si="166"/>
        <v>0</v>
      </c>
      <c r="HS54" s="25"/>
      <c r="HT54" s="92">
        <f t="shared" si="167"/>
        <v>0</v>
      </c>
      <c r="HU54" s="140">
        <f t="shared" si="168"/>
        <v>0</v>
      </c>
      <c r="HV54" s="25"/>
      <c r="HW54" s="92">
        <f t="shared" si="169"/>
        <v>0</v>
      </c>
      <c r="HX54" s="140">
        <f t="shared" si="170"/>
        <v>0</v>
      </c>
      <c r="HY54" s="139">
        <f t="shared" si="28"/>
        <v>0</v>
      </c>
      <c r="HZ54" s="25">
        <v>25</v>
      </c>
      <c r="IA54" s="92">
        <f t="shared" si="171"/>
        <v>1125000</v>
      </c>
      <c r="IB54" s="140">
        <f t="shared" si="172"/>
        <v>2125000</v>
      </c>
      <c r="IC54" s="25"/>
      <c r="ID54" s="92">
        <f t="shared" si="173"/>
        <v>0</v>
      </c>
      <c r="IE54" s="140">
        <f t="shared" si="174"/>
        <v>0</v>
      </c>
      <c r="IF54" s="25"/>
      <c r="IG54" s="92">
        <f t="shared" si="175"/>
        <v>0</v>
      </c>
      <c r="IH54" s="140">
        <f t="shared" si="176"/>
        <v>0</v>
      </c>
      <c r="II54" s="139">
        <f t="shared" si="29"/>
        <v>25</v>
      </c>
      <c r="IJ54" s="25">
        <f>1+1</f>
        <v>2</v>
      </c>
      <c r="IK54" s="92">
        <f t="shared" si="177"/>
        <v>90000</v>
      </c>
      <c r="IL54" s="140">
        <f t="shared" si="178"/>
        <v>170000</v>
      </c>
      <c r="IM54" s="25">
        <f>500+3</f>
        <v>503</v>
      </c>
      <c r="IN54" s="92">
        <f t="shared" si="179"/>
        <v>22635000</v>
      </c>
      <c r="IO54" s="140">
        <f t="shared" si="180"/>
        <v>42755000</v>
      </c>
      <c r="IP54" s="25"/>
      <c r="IQ54" s="92">
        <f t="shared" si="181"/>
        <v>0</v>
      </c>
      <c r="IR54" s="140">
        <f t="shared" si="182"/>
        <v>0</v>
      </c>
      <c r="IS54" s="139">
        <f t="shared" si="30"/>
        <v>505</v>
      </c>
      <c r="IT54" s="25">
        <v>4</v>
      </c>
      <c r="IU54" s="92">
        <f t="shared" si="183"/>
        <v>180000</v>
      </c>
      <c r="IV54" s="140">
        <f t="shared" si="184"/>
        <v>340000</v>
      </c>
      <c r="IW54" s="25">
        <v>80</v>
      </c>
      <c r="IX54" s="92">
        <f t="shared" si="185"/>
        <v>3600000</v>
      </c>
      <c r="IY54" s="140">
        <f t="shared" si="186"/>
        <v>6800000</v>
      </c>
      <c r="IZ54" s="25"/>
      <c r="JA54" s="92">
        <f t="shared" si="187"/>
        <v>0</v>
      </c>
      <c r="JB54" s="140">
        <f t="shared" si="188"/>
        <v>0</v>
      </c>
      <c r="JC54" s="139">
        <f t="shared" si="234"/>
        <v>84</v>
      </c>
      <c r="JD54" s="25">
        <v>5</v>
      </c>
      <c r="JE54" s="92">
        <f t="shared" si="189"/>
        <v>225000</v>
      </c>
      <c r="JF54" s="140">
        <f t="shared" si="190"/>
        <v>425000</v>
      </c>
      <c r="JG54" s="25"/>
      <c r="JH54" s="92">
        <f t="shared" si="191"/>
        <v>0</v>
      </c>
      <c r="JI54" s="140">
        <f t="shared" si="192"/>
        <v>0</v>
      </c>
      <c r="JJ54" s="25"/>
      <c r="JK54" s="92">
        <f t="shared" si="193"/>
        <v>0</v>
      </c>
      <c r="JL54" s="140">
        <f t="shared" si="194"/>
        <v>0</v>
      </c>
      <c r="JM54" s="139">
        <f t="shared" si="235"/>
        <v>5</v>
      </c>
      <c r="JN54" s="25">
        <v>1</v>
      </c>
      <c r="JO54" s="92">
        <f t="shared" si="195"/>
        <v>45000</v>
      </c>
      <c r="JP54" s="140">
        <f t="shared" si="196"/>
        <v>85000</v>
      </c>
      <c r="JQ54" s="25">
        <f>4+2+50+8</f>
        <v>64</v>
      </c>
      <c r="JR54" s="92">
        <f t="shared" si="197"/>
        <v>2880000</v>
      </c>
      <c r="JS54" s="140">
        <f t="shared" si="198"/>
        <v>5440000</v>
      </c>
      <c r="JT54" s="25"/>
      <c r="JU54" s="92">
        <f t="shared" si="199"/>
        <v>0</v>
      </c>
      <c r="JV54" s="140">
        <f t="shared" si="200"/>
        <v>0</v>
      </c>
      <c r="JW54" s="139">
        <f t="shared" si="236"/>
        <v>65</v>
      </c>
      <c r="JX54" s="25">
        <f>10+1</f>
        <v>11</v>
      </c>
      <c r="JY54" s="92">
        <f t="shared" si="201"/>
        <v>495000</v>
      </c>
      <c r="JZ54" s="140">
        <f t="shared" si="202"/>
        <v>935000</v>
      </c>
      <c r="KA54" s="25">
        <f>1+1+15</f>
        <v>17</v>
      </c>
      <c r="KB54" s="92">
        <f t="shared" si="203"/>
        <v>765000</v>
      </c>
      <c r="KC54" s="140">
        <f t="shared" si="204"/>
        <v>1445000</v>
      </c>
      <c r="KD54" s="25"/>
      <c r="KE54" s="92">
        <f t="shared" si="205"/>
        <v>0</v>
      </c>
      <c r="KF54" s="140">
        <f t="shared" si="206"/>
        <v>0</v>
      </c>
      <c r="KG54" s="139">
        <f t="shared" si="237"/>
        <v>28</v>
      </c>
      <c r="KH54" s="25"/>
      <c r="KI54" s="92">
        <f t="shared" si="207"/>
        <v>0</v>
      </c>
      <c r="KJ54" s="140">
        <f t="shared" si="208"/>
        <v>0</v>
      </c>
      <c r="KK54" s="25"/>
      <c r="KL54" s="92">
        <f t="shared" si="209"/>
        <v>0</v>
      </c>
      <c r="KM54" s="140">
        <f t="shared" si="210"/>
        <v>0</v>
      </c>
      <c r="KN54" s="25"/>
      <c r="KO54" s="92">
        <f t="shared" si="211"/>
        <v>0</v>
      </c>
      <c r="KP54" s="140">
        <f t="shared" si="212"/>
        <v>0</v>
      </c>
      <c r="KQ54" s="139">
        <f t="shared" si="238"/>
        <v>0</v>
      </c>
      <c r="KR54" s="25"/>
      <c r="KS54" s="92">
        <f t="shared" si="213"/>
        <v>0</v>
      </c>
      <c r="KT54" s="140">
        <f t="shared" si="214"/>
        <v>0</v>
      </c>
      <c r="KU54" s="25"/>
      <c r="KV54" s="92">
        <f t="shared" si="215"/>
        <v>0</v>
      </c>
      <c r="KW54" s="140">
        <f t="shared" si="216"/>
        <v>0</v>
      </c>
      <c r="KX54" s="25"/>
      <c r="KY54" s="92">
        <f t="shared" si="217"/>
        <v>0</v>
      </c>
      <c r="KZ54" s="140">
        <f t="shared" si="218"/>
        <v>0</v>
      </c>
      <c r="LA54" s="139">
        <f t="shared" si="239"/>
        <v>0</v>
      </c>
      <c r="LB54" s="25"/>
      <c r="LC54" s="92">
        <f t="shared" si="219"/>
        <v>0</v>
      </c>
      <c r="LD54" s="140">
        <f t="shared" si="220"/>
        <v>0</v>
      </c>
      <c r="LE54" s="25"/>
      <c r="LF54" s="92">
        <f t="shared" si="221"/>
        <v>0</v>
      </c>
      <c r="LG54" s="140">
        <f t="shared" si="222"/>
        <v>0</v>
      </c>
      <c r="LH54" s="25"/>
      <c r="LI54" s="92">
        <f t="shared" si="223"/>
        <v>0</v>
      </c>
      <c r="LJ54" s="140">
        <f t="shared" si="224"/>
        <v>0</v>
      </c>
      <c r="LK54" s="139">
        <f t="shared" si="240"/>
        <v>0</v>
      </c>
      <c r="LL54" s="25"/>
      <c r="LM54" s="92">
        <f t="shared" si="225"/>
        <v>0</v>
      </c>
      <c r="LN54" s="140">
        <f t="shared" si="226"/>
        <v>0</v>
      </c>
      <c r="LO54" s="25"/>
      <c r="LP54" s="92">
        <f t="shared" si="227"/>
        <v>0</v>
      </c>
      <c r="LQ54" s="140">
        <f t="shared" si="228"/>
        <v>0</v>
      </c>
      <c r="LR54" s="25"/>
      <c r="LS54" s="92">
        <f t="shared" si="229"/>
        <v>0</v>
      </c>
      <c r="LT54" s="140">
        <f t="shared" si="230"/>
        <v>0</v>
      </c>
      <c r="LU54" s="139">
        <f t="shared" si="241"/>
        <v>0</v>
      </c>
      <c r="LW54" s="341">
        <f t="shared" si="231"/>
        <v>3615</v>
      </c>
      <c r="LX54" s="293">
        <f t="shared" si="39"/>
        <v>307275000</v>
      </c>
    </row>
    <row r="55" spans="1:336" x14ac:dyDescent="0.25">
      <c r="A55" s="119" t="s">
        <v>31</v>
      </c>
      <c r="B55" s="102">
        <v>45000</v>
      </c>
      <c r="C55" s="102">
        <v>85000</v>
      </c>
      <c r="D55" s="25">
        <f>2</f>
        <v>2</v>
      </c>
      <c r="E55" s="92">
        <f t="shared" si="40"/>
        <v>90000</v>
      </c>
      <c r="F55" s="140">
        <f t="shared" si="41"/>
        <v>170000</v>
      </c>
      <c r="G55" s="25"/>
      <c r="H55" s="92">
        <f t="shared" si="42"/>
        <v>0</v>
      </c>
      <c r="I55" s="140">
        <f t="shared" si="43"/>
        <v>0</v>
      </c>
      <c r="J55" s="25"/>
      <c r="K55" s="92">
        <f t="shared" si="44"/>
        <v>0</v>
      </c>
      <c r="L55" s="140">
        <f t="shared" si="45"/>
        <v>0</v>
      </c>
      <c r="M55" s="139">
        <f t="shared" si="0"/>
        <v>2</v>
      </c>
      <c r="N55" s="25">
        <f>1</f>
        <v>1</v>
      </c>
      <c r="O55" s="92">
        <f t="shared" si="243"/>
        <v>45000</v>
      </c>
      <c r="P55" s="140">
        <f t="shared" si="244"/>
        <v>85000</v>
      </c>
      <c r="Q55" s="25"/>
      <c r="R55" s="92">
        <f t="shared" si="245"/>
        <v>0</v>
      </c>
      <c r="S55" s="140">
        <f t="shared" si="246"/>
        <v>0</v>
      </c>
      <c r="T55" s="25"/>
      <c r="U55" s="92">
        <f t="shared" si="247"/>
        <v>0</v>
      </c>
      <c r="V55" s="140">
        <f t="shared" si="248"/>
        <v>0</v>
      </c>
      <c r="W55" s="139">
        <f t="shared" si="7"/>
        <v>1</v>
      </c>
      <c r="X55" s="25"/>
      <c r="Y55" s="92">
        <f t="shared" si="46"/>
        <v>0</v>
      </c>
      <c r="Z55" s="140">
        <f t="shared" si="47"/>
        <v>0</v>
      </c>
      <c r="AA55" s="25">
        <f>500+300+100</f>
        <v>900</v>
      </c>
      <c r="AB55" s="92">
        <f t="shared" si="48"/>
        <v>40500000</v>
      </c>
      <c r="AC55" s="140">
        <f t="shared" si="49"/>
        <v>76500000</v>
      </c>
      <c r="AD55" s="25"/>
      <c r="AE55" s="92">
        <f t="shared" si="50"/>
        <v>0</v>
      </c>
      <c r="AF55" s="140">
        <f t="shared" si="51"/>
        <v>0</v>
      </c>
      <c r="AG55" s="139">
        <f t="shared" si="8"/>
        <v>900</v>
      </c>
      <c r="AH55" s="25"/>
      <c r="AI55" s="92">
        <f t="shared" si="52"/>
        <v>0</v>
      </c>
      <c r="AJ55" s="140">
        <f t="shared" si="53"/>
        <v>0</v>
      </c>
      <c r="AK55" s="25">
        <v>200</v>
      </c>
      <c r="AL55" s="92">
        <f t="shared" si="54"/>
        <v>9000000</v>
      </c>
      <c r="AM55" s="140">
        <f t="shared" si="55"/>
        <v>17000000</v>
      </c>
      <c r="AN55" s="25"/>
      <c r="AO55" s="92">
        <f t="shared" si="56"/>
        <v>0</v>
      </c>
      <c r="AP55" s="140">
        <f t="shared" si="57"/>
        <v>0</v>
      </c>
      <c r="AQ55" s="139">
        <f t="shared" si="9"/>
        <v>200</v>
      </c>
      <c r="AR55" s="25"/>
      <c r="AS55" s="92">
        <f t="shared" si="58"/>
        <v>0</v>
      </c>
      <c r="AT55" s="140">
        <f t="shared" si="59"/>
        <v>0</v>
      </c>
      <c r="AU55" s="25"/>
      <c r="AV55" s="92">
        <f t="shared" si="60"/>
        <v>0</v>
      </c>
      <c r="AW55" s="140">
        <f t="shared" si="61"/>
        <v>0</v>
      </c>
      <c r="AX55" s="25"/>
      <c r="AY55" s="92">
        <f t="shared" si="62"/>
        <v>0</v>
      </c>
      <c r="AZ55" s="140">
        <f t="shared" si="63"/>
        <v>0</v>
      </c>
      <c r="BA55" s="139">
        <f t="shared" si="10"/>
        <v>0</v>
      </c>
      <c r="BB55" s="25">
        <f>1</f>
        <v>1</v>
      </c>
      <c r="BC55" s="92">
        <f t="shared" si="242"/>
        <v>45000</v>
      </c>
      <c r="BD55" s="140">
        <f t="shared" si="65"/>
        <v>85000</v>
      </c>
      <c r="BE55" s="25"/>
      <c r="BF55" s="92">
        <f t="shared" si="66"/>
        <v>0</v>
      </c>
      <c r="BG55" s="140">
        <f t="shared" si="67"/>
        <v>0</v>
      </c>
      <c r="BH55" s="25"/>
      <c r="BI55" s="92">
        <f t="shared" si="68"/>
        <v>0</v>
      </c>
      <c r="BJ55" s="140">
        <f t="shared" si="69"/>
        <v>0</v>
      </c>
      <c r="BK55" s="139">
        <f t="shared" si="11"/>
        <v>1</v>
      </c>
      <c r="BL55" s="25"/>
      <c r="BM55" s="92">
        <f t="shared" si="70"/>
        <v>0</v>
      </c>
      <c r="BN55" s="140">
        <f t="shared" si="71"/>
        <v>0</v>
      </c>
      <c r="BO55" s="25">
        <f>1</f>
        <v>1</v>
      </c>
      <c r="BP55" s="92">
        <f t="shared" si="72"/>
        <v>45000</v>
      </c>
      <c r="BQ55" s="140">
        <f t="shared" si="73"/>
        <v>85000</v>
      </c>
      <c r="BR55" s="25"/>
      <c r="BS55" s="92">
        <f t="shared" si="74"/>
        <v>0</v>
      </c>
      <c r="BT55" s="140">
        <f t="shared" si="75"/>
        <v>0</v>
      </c>
      <c r="BU55" s="139">
        <f t="shared" si="12"/>
        <v>1</v>
      </c>
      <c r="BV55" s="25"/>
      <c r="BW55" s="92">
        <f t="shared" si="76"/>
        <v>0</v>
      </c>
      <c r="BX55" s="140">
        <f t="shared" si="77"/>
        <v>0</v>
      </c>
      <c r="BY55" s="25">
        <f>20+6</f>
        <v>26</v>
      </c>
      <c r="BZ55" s="92">
        <f t="shared" si="78"/>
        <v>1170000</v>
      </c>
      <c r="CA55" s="140">
        <f t="shared" si="79"/>
        <v>2210000</v>
      </c>
      <c r="CB55" s="25"/>
      <c r="CC55" s="92">
        <f t="shared" si="80"/>
        <v>0</v>
      </c>
      <c r="CD55" s="140">
        <f t="shared" si="81"/>
        <v>0</v>
      </c>
      <c r="CE55" s="139">
        <f t="shared" si="13"/>
        <v>26</v>
      </c>
      <c r="CF55" s="25">
        <f>1</f>
        <v>1</v>
      </c>
      <c r="CG55" s="92">
        <f t="shared" si="82"/>
        <v>45000</v>
      </c>
      <c r="CH55" s="140">
        <f t="shared" si="83"/>
        <v>85000</v>
      </c>
      <c r="CI55" s="25"/>
      <c r="CJ55" s="92">
        <f t="shared" si="84"/>
        <v>0</v>
      </c>
      <c r="CK55" s="140">
        <f t="shared" si="85"/>
        <v>0</v>
      </c>
      <c r="CL55" s="25"/>
      <c r="CM55" s="92">
        <f t="shared" si="86"/>
        <v>0</v>
      </c>
      <c r="CN55" s="140">
        <f t="shared" si="87"/>
        <v>0</v>
      </c>
      <c r="CO55" s="139">
        <f t="shared" si="14"/>
        <v>1</v>
      </c>
      <c r="CP55" s="25"/>
      <c r="CQ55" s="92">
        <f t="shared" si="88"/>
        <v>0</v>
      </c>
      <c r="CR55" s="140">
        <f t="shared" si="89"/>
        <v>0</v>
      </c>
      <c r="CS55" s="25"/>
      <c r="CT55" s="92">
        <f t="shared" si="90"/>
        <v>0</v>
      </c>
      <c r="CU55" s="140">
        <f t="shared" si="91"/>
        <v>0</v>
      </c>
      <c r="CV55" s="25"/>
      <c r="CW55" s="92">
        <f t="shared" si="92"/>
        <v>0</v>
      </c>
      <c r="CX55" s="140">
        <f t="shared" si="93"/>
        <v>0</v>
      </c>
      <c r="CY55" s="139">
        <f t="shared" si="15"/>
        <v>0</v>
      </c>
      <c r="CZ55" s="25"/>
      <c r="DA55" s="92">
        <f t="shared" si="94"/>
        <v>0</v>
      </c>
      <c r="DB55" s="140">
        <f t="shared" si="95"/>
        <v>0</v>
      </c>
      <c r="DC55" s="25"/>
      <c r="DD55" s="92">
        <f t="shared" si="96"/>
        <v>0</v>
      </c>
      <c r="DE55" s="140">
        <f t="shared" si="97"/>
        <v>0</v>
      </c>
      <c r="DF55" s="25"/>
      <c r="DG55" s="92">
        <f t="shared" si="98"/>
        <v>0</v>
      </c>
      <c r="DH55" s="140">
        <f t="shared" si="99"/>
        <v>0</v>
      </c>
      <c r="DI55" s="139">
        <f t="shared" si="16"/>
        <v>0</v>
      </c>
      <c r="DJ55" s="25"/>
      <c r="DK55" s="92">
        <f t="shared" si="100"/>
        <v>0</v>
      </c>
      <c r="DL55" s="140">
        <f t="shared" si="232"/>
        <v>0</v>
      </c>
      <c r="DM55" s="25"/>
      <c r="DN55" s="92">
        <f t="shared" si="101"/>
        <v>0</v>
      </c>
      <c r="DO55" s="140">
        <f t="shared" si="102"/>
        <v>0</v>
      </c>
      <c r="DP55" s="25"/>
      <c r="DQ55" s="92">
        <f t="shared" si="103"/>
        <v>0</v>
      </c>
      <c r="DR55" s="140">
        <f t="shared" si="104"/>
        <v>0</v>
      </c>
      <c r="DS55" s="139">
        <f t="shared" si="17"/>
        <v>0</v>
      </c>
      <c r="DT55" s="25"/>
      <c r="DU55" s="92">
        <f t="shared" si="105"/>
        <v>0</v>
      </c>
      <c r="DV55" s="140">
        <f t="shared" si="106"/>
        <v>0</v>
      </c>
      <c r="DW55" s="25">
        <f>200</f>
        <v>200</v>
      </c>
      <c r="DX55" s="92">
        <f t="shared" si="107"/>
        <v>9000000</v>
      </c>
      <c r="DY55" s="140">
        <f t="shared" si="108"/>
        <v>17000000</v>
      </c>
      <c r="DZ55" s="25"/>
      <c r="EA55" s="92">
        <f t="shared" si="109"/>
        <v>0</v>
      </c>
      <c r="EB55" s="140">
        <f t="shared" si="110"/>
        <v>0</v>
      </c>
      <c r="EC55" s="139">
        <f t="shared" si="18"/>
        <v>200</v>
      </c>
      <c r="ED55" s="25"/>
      <c r="EE55" s="92">
        <f t="shared" si="111"/>
        <v>0</v>
      </c>
      <c r="EF55" s="140">
        <f t="shared" si="112"/>
        <v>0</v>
      </c>
      <c r="EG55" s="25">
        <f>10</f>
        <v>10</v>
      </c>
      <c r="EH55" s="92">
        <f t="shared" si="113"/>
        <v>450000</v>
      </c>
      <c r="EI55" s="140">
        <f t="shared" si="114"/>
        <v>850000</v>
      </c>
      <c r="EJ55" s="25"/>
      <c r="EK55" s="92">
        <f t="shared" si="115"/>
        <v>0</v>
      </c>
      <c r="EL55" s="140">
        <f t="shared" si="116"/>
        <v>0</v>
      </c>
      <c r="EM55" s="139">
        <f t="shared" si="19"/>
        <v>10</v>
      </c>
      <c r="EN55" s="25">
        <f>1</f>
        <v>1</v>
      </c>
      <c r="EO55" s="92">
        <f t="shared" si="117"/>
        <v>45000</v>
      </c>
      <c r="EP55" s="140">
        <f t="shared" si="118"/>
        <v>85000</v>
      </c>
      <c r="EQ55" s="25"/>
      <c r="ER55" s="92">
        <f t="shared" si="119"/>
        <v>0</v>
      </c>
      <c r="ES55" s="140">
        <f t="shared" si="120"/>
        <v>0</v>
      </c>
      <c r="ET55" s="25"/>
      <c r="EU55" s="92">
        <f t="shared" si="121"/>
        <v>0</v>
      </c>
      <c r="EV55" s="140">
        <f t="shared" si="122"/>
        <v>0</v>
      </c>
      <c r="EW55" s="139">
        <f t="shared" si="20"/>
        <v>1</v>
      </c>
      <c r="EX55" s="25"/>
      <c r="EY55" s="92">
        <f t="shared" si="123"/>
        <v>0</v>
      </c>
      <c r="EZ55" s="140">
        <f t="shared" si="124"/>
        <v>0</v>
      </c>
      <c r="FA55" s="25">
        <f>500+200</f>
        <v>700</v>
      </c>
      <c r="FB55" s="92">
        <f t="shared" si="125"/>
        <v>31500000</v>
      </c>
      <c r="FC55" s="140">
        <f t="shared" si="126"/>
        <v>59500000</v>
      </c>
      <c r="FD55" s="25"/>
      <c r="FE55" s="92">
        <f t="shared" si="127"/>
        <v>0</v>
      </c>
      <c r="FF55" s="140">
        <f t="shared" si="128"/>
        <v>0</v>
      </c>
      <c r="FG55" s="139">
        <f t="shared" si="21"/>
        <v>700</v>
      </c>
      <c r="FH55" s="25">
        <f>1</f>
        <v>1</v>
      </c>
      <c r="FI55" s="92">
        <f t="shared" si="129"/>
        <v>45000</v>
      </c>
      <c r="FJ55" s="140">
        <f t="shared" si="130"/>
        <v>85000</v>
      </c>
      <c r="FK55" s="25"/>
      <c r="FL55" s="92">
        <f t="shared" si="131"/>
        <v>0</v>
      </c>
      <c r="FM55" s="140">
        <f t="shared" si="132"/>
        <v>0</v>
      </c>
      <c r="FN55" s="25">
        <f>3</f>
        <v>3</v>
      </c>
      <c r="FO55" s="92">
        <f t="shared" si="133"/>
        <v>135000</v>
      </c>
      <c r="FP55" s="140">
        <f t="shared" si="134"/>
        <v>255000</v>
      </c>
      <c r="FQ55" s="139">
        <f t="shared" si="22"/>
        <v>4</v>
      </c>
      <c r="FR55" s="25"/>
      <c r="FS55" s="92">
        <f t="shared" si="135"/>
        <v>0</v>
      </c>
      <c r="FT55" s="140">
        <f t="shared" si="136"/>
        <v>0</v>
      </c>
      <c r="FU55" s="25">
        <v>2</v>
      </c>
      <c r="FV55" s="92">
        <f t="shared" si="137"/>
        <v>90000</v>
      </c>
      <c r="FW55" s="140">
        <f t="shared" si="138"/>
        <v>170000</v>
      </c>
      <c r="FX55" s="25"/>
      <c r="FY55" s="92">
        <f t="shared" si="139"/>
        <v>0</v>
      </c>
      <c r="FZ55" s="140">
        <f t="shared" si="140"/>
        <v>0</v>
      </c>
      <c r="GA55" s="139">
        <f t="shared" si="23"/>
        <v>2</v>
      </c>
      <c r="GB55" s="25"/>
      <c r="GC55" s="92">
        <f t="shared" si="141"/>
        <v>0</v>
      </c>
      <c r="GD55" s="140">
        <f t="shared" si="142"/>
        <v>0</v>
      </c>
      <c r="GE55" s="25"/>
      <c r="GF55" s="92">
        <f t="shared" si="143"/>
        <v>0</v>
      </c>
      <c r="GG55" s="140">
        <f t="shared" si="144"/>
        <v>0</v>
      </c>
      <c r="GH55" s="25"/>
      <c r="GI55" s="92">
        <f t="shared" si="145"/>
        <v>0</v>
      </c>
      <c r="GJ55" s="140">
        <f t="shared" si="146"/>
        <v>0</v>
      </c>
      <c r="GK55" s="139">
        <f t="shared" si="24"/>
        <v>0</v>
      </c>
      <c r="GL55" s="25"/>
      <c r="GM55" s="92">
        <f t="shared" si="147"/>
        <v>0</v>
      </c>
      <c r="GN55" s="140">
        <f t="shared" si="148"/>
        <v>0</v>
      </c>
      <c r="GO55" s="25"/>
      <c r="GP55" s="92">
        <f t="shared" si="149"/>
        <v>0</v>
      </c>
      <c r="GQ55" s="140">
        <f t="shared" si="150"/>
        <v>0</v>
      </c>
      <c r="GR55" s="25"/>
      <c r="GS55" s="92">
        <f t="shared" si="151"/>
        <v>0</v>
      </c>
      <c r="GT55" s="140">
        <f t="shared" si="152"/>
        <v>0</v>
      </c>
      <c r="GU55" s="139">
        <f t="shared" si="25"/>
        <v>0</v>
      </c>
      <c r="GV55" s="25"/>
      <c r="GW55" s="92">
        <f t="shared" si="153"/>
        <v>0</v>
      </c>
      <c r="GX55" s="140">
        <f t="shared" si="154"/>
        <v>0</v>
      </c>
      <c r="GY55" s="25">
        <f>3</f>
        <v>3</v>
      </c>
      <c r="GZ55" s="92">
        <f t="shared" si="155"/>
        <v>135000</v>
      </c>
      <c r="HA55" s="140">
        <f t="shared" si="156"/>
        <v>255000</v>
      </c>
      <c r="HB55" s="25"/>
      <c r="HC55" s="92">
        <f t="shared" si="157"/>
        <v>0</v>
      </c>
      <c r="HD55" s="140">
        <f t="shared" si="158"/>
        <v>0</v>
      </c>
      <c r="HE55" s="139">
        <f t="shared" si="26"/>
        <v>3</v>
      </c>
      <c r="HF55" s="25"/>
      <c r="HG55" s="92">
        <f t="shared" si="159"/>
        <v>0</v>
      </c>
      <c r="HH55" s="140">
        <f t="shared" si="160"/>
        <v>0</v>
      </c>
      <c r="HI55" s="25">
        <v>2</v>
      </c>
      <c r="HJ55" s="92">
        <f t="shared" si="161"/>
        <v>90000</v>
      </c>
      <c r="HK55" s="140">
        <f t="shared" si="162"/>
        <v>170000</v>
      </c>
      <c r="HL55" s="25"/>
      <c r="HM55" s="92">
        <f t="shared" si="163"/>
        <v>0</v>
      </c>
      <c r="HN55" s="140">
        <f t="shared" si="164"/>
        <v>0</v>
      </c>
      <c r="HO55" s="139">
        <f t="shared" si="27"/>
        <v>2</v>
      </c>
      <c r="HP55" s="25"/>
      <c r="HQ55" s="92">
        <f t="shared" si="165"/>
        <v>0</v>
      </c>
      <c r="HR55" s="140">
        <f t="shared" si="166"/>
        <v>0</v>
      </c>
      <c r="HS55" s="25"/>
      <c r="HT55" s="92">
        <f t="shared" si="167"/>
        <v>0</v>
      </c>
      <c r="HU55" s="140">
        <f t="shared" si="168"/>
        <v>0</v>
      </c>
      <c r="HV55" s="25"/>
      <c r="HW55" s="92">
        <f t="shared" si="169"/>
        <v>0</v>
      </c>
      <c r="HX55" s="140">
        <f t="shared" si="170"/>
        <v>0</v>
      </c>
      <c r="HY55" s="139">
        <f t="shared" si="28"/>
        <v>0</v>
      </c>
      <c r="HZ55" s="25">
        <v>3</v>
      </c>
      <c r="IA55" s="92">
        <f t="shared" si="171"/>
        <v>135000</v>
      </c>
      <c r="IB55" s="140">
        <f t="shared" si="172"/>
        <v>255000</v>
      </c>
      <c r="IC55" s="25"/>
      <c r="ID55" s="92">
        <f t="shared" si="173"/>
        <v>0</v>
      </c>
      <c r="IE55" s="140">
        <f t="shared" si="174"/>
        <v>0</v>
      </c>
      <c r="IF55" s="25"/>
      <c r="IG55" s="92">
        <f t="shared" si="175"/>
        <v>0</v>
      </c>
      <c r="IH55" s="140">
        <f t="shared" si="176"/>
        <v>0</v>
      </c>
      <c r="II55" s="139">
        <f t="shared" si="29"/>
        <v>3</v>
      </c>
      <c r="IJ55" s="25">
        <f>1</f>
        <v>1</v>
      </c>
      <c r="IK55" s="92">
        <f t="shared" si="177"/>
        <v>45000</v>
      </c>
      <c r="IL55" s="140">
        <f t="shared" si="178"/>
        <v>85000</v>
      </c>
      <c r="IM55" s="25">
        <v>2</v>
      </c>
      <c r="IN55" s="92">
        <f t="shared" si="179"/>
        <v>90000</v>
      </c>
      <c r="IO55" s="140">
        <f t="shared" si="180"/>
        <v>170000</v>
      </c>
      <c r="IP55" s="25"/>
      <c r="IQ55" s="92">
        <f t="shared" si="181"/>
        <v>0</v>
      </c>
      <c r="IR55" s="140">
        <f t="shared" si="182"/>
        <v>0</v>
      </c>
      <c r="IS55" s="139">
        <f t="shared" si="30"/>
        <v>3</v>
      </c>
      <c r="IT55" s="25"/>
      <c r="IU55" s="92">
        <f t="shared" si="183"/>
        <v>0</v>
      </c>
      <c r="IV55" s="140">
        <f t="shared" si="184"/>
        <v>0</v>
      </c>
      <c r="IW55" s="25">
        <v>200</v>
      </c>
      <c r="IX55" s="92">
        <f t="shared" si="185"/>
        <v>9000000</v>
      </c>
      <c r="IY55" s="140">
        <f t="shared" si="186"/>
        <v>17000000</v>
      </c>
      <c r="IZ55" s="25"/>
      <c r="JA55" s="92">
        <f t="shared" si="187"/>
        <v>0</v>
      </c>
      <c r="JB55" s="140">
        <f t="shared" si="188"/>
        <v>0</v>
      </c>
      <c r="JC55" s="139">
        <f t="shared" si="234"/>
        <v>200</v>
      </c>
      <c r="JD55" s="25">
        <v>1</v>
      </c>
      <c r="JE55" s="92">
        <f t="shared" si="189"/>
        <v>45000</v>
      </c>
      <c r="JF55" s="140">
        <f t="shared" si="190"/>
        <v>85000</v>
      </c>
      <c r="JG55" s="25">
        <v>1</v>
      </c>
      <c r="JH55" s="92">
        <f t="shared" si="191"/>
        <v>45000</v>
      </c>
      <c r="JI55" s="140">
        <f t="shared" si="192"/>
        <v>85000</v>
      </c>
      <c r="JJ55" s="25"/>
      <c r="JK55" s="92">
        <f t="shared" si="193"/>
        <v>0</v>
      </c>
      <c r="JL55" s="140">
        <f t="shared" si="194"/>
        <v>0</v>
      </c>
      <c r="JM55" s="139">
        <f t="shared" si="235"/>
        <v>2</v>
      </c>
      <c r="JN55" s="25"/>
      <c r="JO55" s="92">
        <f t="shared" si="195"/>
        <v>0</v>
      </c>
      <c r="JP55" s="140">
        <f t="shared" si="196"/>
        <v>0</v>
      </c>
      <c r="JQ55" s="25">
        <f>3+8</f>
        <v>11</v>
      </c>
      <c r="JR55" s="92">
        <f t="shared" si="197"/>
        <v>495000</v>
      </c>
      <c r="JS55" s="140">
        <f t="shared" si="198"/>
        <v>935000</v>
      </c>
      <c r="JT55" s="25"/>
      <c r="JU55" s="92">
        <f t="shared" si="199"/>
        <v>0</v>
      </c>
      <c r="JV55" s="140">
        <f t="shared" si="200"/>
        <v>0</v>
      </c>
      <c r="JW55" s="139">
        <f t="shared" si="236"/>
        <v>11</v>
      </c>
      <c r="JX55" s="25">
        <f>1+1</f>
        <v>2</v>
      </c>
      <c r="JY55" s="92">
        <f t="shared" si="201"/>
        <v>90000</v>
      </c>
      <c r="JZ55" s="140">
        <f t="shared" si="202"/>
        <v>170000</v>
      </c>
      <c r="KA55" s="25">
        <f>3+25</f>
        <v>28</v>
      </c>
      <c r="KB55" s="92">
        <f t="shared" si="203"/>
        <v>1260000</v>
      </c>
      <c r="KC55" s="140">
        <f t="shared" si="204"/>
        <v>2380000</v>
      </c>
      <c r="KD55" s="25">
        <v>20</v>
      </c>
      <c r="KE55" s="92">
        <f t="shared" si="205"/>
        <v>900000</v>
      </c>
      <c r="KF55" s="140">
        <f t="shared" si="206"/>
        <v>1700000</v>
      </c>
      <c r="KG55" s="139">
        <f t="shared" si="237"/>
        <v>50</v>
      </c>
      <c r="KH55" s="25">
        <f>1</f>
        <v>1</v>
      </c>
      <c r="KI55" s="92">
        <f t="shared" si="207"/>
        <v>45000</v>
      </c>
      <c r="KJ55" s="140">
        <f t="shared" si="208"/>
        <v>85000</v>
      </c>
      <c r="KK55" s="25"/>
      <c r="KL55" s="92">
        <f t="shared" si="209"/>
        <v>0</v>
      </c>
      <c r="KM55" s="140">
        <f t="shared" si="210"/>
        <v>0</v>
      </c>
      <c r="KN55" s="25"/>
      <c r="KO55" s="92">
        <f t="shared" si="211"/>
        <v>0</v>
      </c>
      <c r="KP55" s="140">
        <f t="shared" si="212"/>
        <v>0</v>
      </c>
      <c r="KQ55" s="139">
        <f t="shared" si="238"/>
        <v>1</v>
      </c>
      <c r="KR55" s="25"/>
      <c r="KS55" s="92">
        <f t="shared" si="213"/>
        <v>0</v>
      </c>
      <c r="KT55" s="140">
        <f t="shared" si="214"/>
        <v>0</v>
      </c>
      <c r="KU55" s="25"/>
      <c r="KV55" s="92">
        <f t="shared" si="215"/>
        <v>0</v>
      </c>
      <c r="KW55" s="140">
        <f t="shared" si="216"/>
        <v>0</v>
      </c>
      <c r="KX55" s="25"/>
      <c r="KY55" s="92">
        <f t="shared" si="217"/>
        <v>0</v>
      </c>
      <c r="KZ55" s="140">
        <f t="shared" si="218"/>
        <v>0</v>
      </c>
      <c r="LA55" s="139">
        <f t="shared" si="239"/>
        <v>0</v>
      </c>
      <c r="LB55" s="25"/>
      <c r="LC55" s="92">
        <f t="shared" si="219"/>
        <v>0</v>
      </c>
      <c r="LD55" s="140">
        <f t="shared" si="220"/>
        <v>0</v>
      </c>
      <c r="LE55" s="25"/>
      <c r="LF55" s="92">
        <f t="shared" si="221"/>
        <v>0</v>
      </c>
      <c r="LG55" s="140">
        <f t="shared" si="222"/>
        <v>0</v>
      </c>
      <c r="LH55" s="25"/>
      <c r="LI55" s="92">
        <f t="shared" si="223"/>
        <v>0</v>
      </c>
      <c r="LJ55" s="140">
        <f t="shared" si="224"/>
        <v>0</v>
      </c>
      <c r="LK55" s="139">
        <f t="shared" si="240"/>
        <v>0</v>
      </c>
      <c r="LL55" s="25"/>
      <c r="LM55" s="92">
        <f t="shared" si="225"/>
        <v>0</v>
      </c>
      <c r="LN55" s="140">
        <f t="shared" si="226"/>
        <v>0</v>
      </c>
      <c r="LO55" s="25"/>
      <c r="LP55" s="92">
        <f t="shared" si="227"/>
        <v>0</v>
      </c>
      <c r="LQ55" s="140">
        <f t="shared" si="228"/>
        <v>0</v>
      </c>
      <c r="LR55" s="25"/>
      <c r="LS55" s="92">
        <f t="shared" si="229"/>
        <v>0</v>
      </c>
      <c r="LT55" s="140">
        <f t="shared" si="230"/>
        <v>0</v>
      </c>
      <c r="LU55" s="139">
        <f t="shared" si="241"/>
        <v>0</v>
      </c>
      <c r="LW55" s="341">
        <f t="shared" si="231"/>
        <v>2324</v>
      </c>
      <c r="LX55" s="293">
        <f t="shared" si="39"/>
        <v>197540000</v>
      </c>
    </row>
    <row r="56" spans="1:336" x14ac:dyDescent="0.25">
      <c r="A56" s="144" t="s">
        <v>32</v>
      </c>
      <c r="B56" s="102">
        <v>150000</v>
      </c>
      <c r="C56" s="102">
        <v>300000</v>
      </c>
      <c r="D56" s="25">
        <f>1</f>
        <v>1</v>
      </c>
      <c r="E56" s="92">
        <f t="shared" si="40"/>
        <v>150000</v>
      </c>
      <c r="F56" s="140">
        <f t="shared" si="41"/>
        <v>300000</v>
      </c>
      <c r="G56" s="25"/>
      <c r="H56" s="92">
        <f t="shared" si="42"/>
        <v>0</v>
      </c>
      <c r="I56" s="140">
        <f t="shared" si="43"/>
        <v>0</v>
      </c>
      <c r="J56" s="25"/>
      <c r="K56" s="92">
        <f t="shared" si="44"/>
        <v>0</v>
      </c>
      <c r="L56" s="140">
        <f t="shared" si="45"/>
        <v>0</v>
      </c>
      <c r="M56" s="139">
        <f t="shared" si="0"/>
        <v>1</v>
      </c>
      <c r="N56" s="25"/>
      <c r="O56" s="92">
        <f t="shared" si="243"/>
        <v>0</v>
      </c>
      <c r="P56" s="140">
        <f t="shared" si="244"/>
        <v>0</v>
      </c>
      <c r="Q56" s="25"/>
      <c r="R56" s="92">
        <f t="shared" si="245"/>
        <v>0</v>
      </c>
      <c r="S56" s="140">
        <f t="shared" si="246"/>
        <v>0</v>
      </c>
      <c r="T56" s="25"/>
      <c r="U56" s="92">
        <f t="shared" si="247"/>
        <v>0</v>
      </c>
      <c r="V56" s="140">
        <f t="shared" si="248"/>
        <v>0</v>
      </c>
      <c r="W56" s="139">
        <f t="shared" si="7"/>
        <v>0</v>
      </c>
      <c r="X56" s="25"/>
      <c r="Y56" s="92">
        <f t="shared" si="46"/>
        <v>0</v>
      </c>
      <c r="Z56" s="140">
        <f t="shared" si="47"/>
        <v>0</v>
      </c>
      <c r="AA56" s="25">
        <f>100+50</f>
        <v>150</v>
      </c>
      <c r="AB56" s="92">
        <f t="shared" si="48"/>
        <v>22500000</v>
      </c>
      <c r="AC56" s="140">
        <f t="shared" si="49"/>
        <v>45000000</v>
      </c>
      <c r="AD56" s="25"/>
      <c r="AE56" s="92">
        <f t="shared" si="50"/>
        <v>0</v>
      </c>
      <c r="AF56" s="140">
        <f t="shared" si="51"/>
        <v>0</v>
      </c>
      <c r="AG56" s="139">
        <f t="shared" si="8"/>
        <v>150</v>
      </c>
      <c r="AH56" s="25"/>
      <c r="AI56" s="92">
        <f t="shared" si="52"/>
        <v>0</v>
      </c>
      <c r="AJ56" s="140">
        <f t="shared" si="53"/>
        <v>0</v>
      </c>
      <c r="AK56" s="25"/>
      <c r="AL56" s="92">
        <f t="shared" si="54"/>
        <v>0</v>
      </c>
      <c r="AM56" s="140">
        <f t="shared" si="55"/>
        <v>0</v>
      </c>
      <c r="AN56" s="25"/>
      <c r="AO56" s="92">
        <f t="shared" si="56"/>
        <v>0</v>
      </c>
      <c r="AP56" s="140">
        <f t="shared" si="57"/>
        <v>0</v>
      </c>
      <c r="AQ56" s="139">
        <f t="shared" si="9"/>
        <v>0</v>
      </c>
      <c r="AR56" s="25"/>
      <c r="AS56" s="92">
        <f t="shared" si="58"/>
        <v>0</v>
      </c>
      <c r="AT56" s="140">
        <f t="shared" si="59"/>
        <v>0</v>
      </c>
      <c r="AU56" s="25"/>
      <c r="AV56" s="92">
        <f t="shared" si="60"/>
        <v>0</v>
      </c>
      <c r="AW56" s="140">
        <f t="shared" si="61"/>
        <v>0</v>
      </c>
      <c r="AX56" s="25"/>
      <c r="AY56" s="92">
        <f t="shared" si="62"/>
        <v>0</v>
      </c>
      <c r="AZ56" s="140">
        <f t="shared" si="63"/>
        <v>0</v>
      </c>
      <c r="BA56" s="139">
        <f t="shared" si="10"/>
        <v>0</v>
      </c>
      <c r="BB56" s="25">
        <f>1</f>
        <v>1</v>
      </c>
      <c r="BC56" s="92">
        <f t="shared" si="242"/>
        <v>150000</v>
      </c>
      <c r="BD56" s="140">
        <f t="shared" si="65"/>
        <v>300000</v>
      </c>
      <c r="BE56" s="25"/>
      <c r="BF56" s="92">
        <f t="shared" si="66"/>
        <v>0</v>
      </c>
      <c r="BG56" s="140">
        <f t="shared" si="67"/>
        <v>0</v>
      </c>
      <c r="BH56" s="25"/>
      <c r="BI56" s="92">
        <f t="shared" si="68"/>
        <v>0</v>
      </c>
      <c r="BJ56" s="140">
        <f t="shared" si="69"/>
        <v>0</v>
      </c>
      <c r="BK56" s="139">
        <f t="shared" si="11"/>
        <v>1</v>
      </c>
      <c r="BL56" s="25">
        <f>1</f>
        <v>1</v>
      </c>
      <c r="BM56" s="92">
        <f t="shared" si="70"/>
        <v>150000</v>
      </c>
      <c r="BN56" s="140">
        <f t="shared" si="71"/>
        <v>300000</v>
      </c>
      <c r="BO56" s="25"/>
      <c r="BP56" s="92">
        <f t="shared" si="72"/>
        <v>0</v>
      </c>
      <c r="BQ56" s="140">
        <f t="shared" si="73"/>
        <v>0</v>
      </c>
      <c r="BR56" s="25"/>
      <c r="BS56" s="92">
        <f t="shared" si="74"/>
        <v>0</v>
      </c>
      <c r="BT56" s="140">
        <f t="shared" si="75"/>
        <v>0</v>
      </c>
      <c r="BU56" s="139">
        <f t="shared" si="12"/>
        <v>1</v>
      </c>
      <c r="BV56" s="25"/>
      <c r="BW56" s="92">
        <f t="shared" si="76"/>
        <v>0</v>
      </c>
      <c r="BX56" s="140">
        <f t="shared" si="77"/>
        <v>0</v>
      </c>
      <c r="BY56" s="25">
        <f>100</f>
        <v>100</v>
      </c>
      <c r="BZ56" s="92">
        <f t="shared" si="78"/>
        <v>15000000</v>
      </c>
      <c r="CA56" s="140">
        <f t="shared" si="79"/>
        <v>30000000</v>
      </c>
      <c r="CB56" s="25"/>
      <c r="CC56" s="92">
        <f t="shared" si="80"/>
        <v>0</v>
      </c>
      <c r="CD56" s="140">
        <f t="shared" si="81"/>
        <v>0</v>
      </c>
      <c r="CE56" s="139">
        <f t="shared" si="13"/>
        <v>100</v>
      </c>
      <c r="CF56" s="25"/>
      <c r="CG56" s="92">
        <f t="shared" si="82"/>
        <v>0</v>
      </c>
      <c r="CH56" s="140">
        <f t="shared" si="83"/>
        <v>0</v>
      </c>
      <c r="CI56" s="25">
        <f>150+100</f>
        <v>250</v>
      </c>
      <c r="CJ56" s="92">
        <f t="shared" si="84"/>
        <v>37500000</v>
      </c>
      <c r="CK56" s="140">
        <f t="shared" si="85"/>
        <v>75000000</v>
      </c>
      <c r="CL56" s="25"/>
      <c r="CM56" s="92">
        <f t="shared" si="86"/>
        <v>0</v>
      </c>
      <c r="CN56" s="140">
        <f t="shared" si="87"/>
        <v>0</v>
      </c>
      <c r="CO56" s="139">
        <f t="shared" si="14"/>
        <v>250</v>
      </c>
      <c r="CP56" s="25"/>
      <c r="CQ56" s="92">
        <f t="shared" si="88"/>
        <v>0</v>
      </c>
      <c r="CR56" s="140">
        <f t="shared" si="89"/>
        <v>0</v>
      </c>
      <c r="CS56" s="25"/>
      <c r="CT56" s="92">
        <f t="shared" si="90"/>
        <v>0</v>
      </c>
      <c r="CU56" s="140">
        <f t="shared" si="91"/>
        <v>0</v>
      </c>
      <c r="CV56" s="25"/>
      <c r="CW56" s="92">
        <f t="shared" si="92"/>
        <v>0</v>
      </c>
      <c r="CX56" s="140">
        <f t="shared" si="93"/>
        <v>0</v>
      </c>
      <c r="CY56" s="139">
        <f t="shared" si="15"/>
        <v>0</v>
      </c>
      <c r="CZ56" s="25"/>
      <c r="DA56" s="92">
        <f t="shared" si="94"/>
        <v>0</v>
      </c>
      <c r="DB56" s="140">
        <f t="shared" si="95"/>
        <v>0</v>
      </c>
      <c r="DC56" s="25"/>
      <c r="DD56" s="92">
        <f t="shared" si="96"/>
        <v>0</v>
      </c>
      <c r="DE56" s="140">
        <f t="shared" si="97"/>
        <v>0</v>
      </c>
      <c r="DF56" s="25"/>
      <c r="DG56" s="92">
        <f t="shared" si="98"/>
        <v>0</v>
      </c>
      <c r="DH56" s="140">
        <f t="shared" si="99"/>
        <v>0</v>
      </c>
      <c r="DI56" s="139">
        <f t="shared" si="16"/>
        <v>0</v>
      </c>
      <c r="DJ56" s="25">
        <f>1</f>
        <v>1</v>
      </c>
      <c r="DK56" s="92">
        <f t="shared" si="100"/>
        <v>150000</v>
      </c>
      <c r="DL56" s="140">
        <f t="shared" si="232"/>
        <v>300000</v>
      </c>
      <c r="DM56" s="25"/>
      <c r="DN56" s="92">
        <f t="shared" si="101"/>
        <v>0</v>
      </c>
      <c r="DO56" s="140">
        <f t="shared" si="102"/>
        <v>0</v>
      </c>
      <c r="DP56" s="25"/>
      <c r="DQ56" s="92">
        <f t="shared" si="103"/>
        <v>0</v>
      </c>
      <c r="DR56" s="140">
        <f t="shared" si="104"/>
        <v>0</v>
      </c>
      <c r="DS56" s="139">
        <f t="shared" si="17"/>
        <v>1</v>
      </c>
      <c r="DT56" s="25"/>
      <c r="DU56" s="92">
        <f t="shared" si="105"/>
        <v>0</v>
      </c>
      <c r="DV56" s="140">
        <f t="shared" si="106"/>
        <v>0</v>
      </c>
      <c r="DW56" s="25"/>
      <c r="DX56" s="92">
        <f t="shared" si="107"/>
        <v>0</v>
      </c>
      <c r="DY56" s="140">
        <f t="shared" si="108"/>
        <v>0</v>
      </c>
      <c r="DZ56" s="25">
        <f>2</f>
        <v>2</v>
      </c>
      <c r="EA56" s="92">
        <f t="shared" si="109"/>
        <v>300000</v>
      </c>
      <c r="EB56" s="140">
        <f t="shared" si="110"/>
        <v>600000</v>
      </c>
      <c r="EC56" s="139">
        <f t="shared" si="18"/>
        <v>2</v>
      </c>
      <c r="ED56" s="25">
        <f>1</f>
        <v>1</v>
      </c>
      <c r="EE56" s="92">
        <f t="shared" si="111"/>
        <v>150000</v>
      </c>
      <c r="EF56" s="140">
        <f t="shared" si="112"/>
        <v>300000</v>
      </c>
      <c r="EG56" s="25">
        <f>1</f>
        <v>1</v>
      </c>
      <c r="EH56" s="92">
        <f t="shared" si="113"/>
        <v>150000</v>
      </c>
      <c r="EI56" s="140">
        <f t="shared" si="114"/>
        <v>300000</v>
      </c>
      <c r="EJ56" s="25"/>
      <c r="EK56" s="92">
        <f t="shared" si="115"/>
        <v>0</v>
      </c>
      <c r="EL56" s="140">
        <f t="shared" si="116"/>
        <v>0</v>
      </c>
      <c r="EM56" s="139">
        <f t="shared" si="19"/>
        <v>2</v>
      </c>
      <c r="EN56" s="25"/>
      <c r="EO56" s="92">
        <f t="shared" si="117"/>
        <v>0</v>
      </c>
      <c r="EP56" s="140">
        <f t="shared" si="118"/>
        <v>0</v>
      </c>
      <c r="EQ56" s="25"/>
      <c r="ER56" s="92">
        <f t="shared" si="119"/>
        <v>0</v>
      </c>
      <c r="ES56" s="140">
        <f t="shared" si="120"/>
        <v>0</v>
      </c>
      <c r="ET56" s="25"/>
      <c r="EU56" s="92">
        <f t="shared" si="121"/>
        <v>0</v>
      </c>
      <c r="EV56" s="140">
        <f t="shared" si="122"/>
        <v>0</v>
      </c>
      <c r="EW56" s="139">
        <f t="shared" si="20"/>
        <v>0</v>
      </c>
      <c r="EX56" s="25"/>
      <c r="EY56" s="92">
        <f t="shared" si="123"/>
        <v>0</v>
      </c>
      <c r="EZ56" s="140">
        <f t="shared" si="124"/>
        <v>0</v>
      </c>
      <c r="FA56" s="25">
        <f>40+100+100</f>
        <v>240</v>
      </c>
      <c r="FB56" s="92">
        <f t="shared" si="125"/>
        <v>36000000</v>
      </c>
      <c r="FC56" s="140">
        <f t="shared" si="126"/>
        <v>72000000</v>
      </c>
      <c r="FD56" s="25"/>
      <c r="FE56" s="92">
        <f t="shared" si="127"/>
        <v>0</v>
      </c>
      <c r="FF56" s="140">
        <f t="shared" si="128"/>
        <v>0</v>
      </c>
      <c r="FG56" s="139">
        <f t="shared" si="21"/>
        <v>240</v>
      </c>
      <c r="FH56" s="25">
        <f>1</f>
        <v>1</v>
      </c>
      <c r="FI56" s="92">
        <f t="shared" si="129"/>
        <v>150000</v>
      </c>
      <c r="FJ56" s="140">
        <f t="shared" si="130"/>
        <v>300000</v>
      </c>
      <c r="FK56" s="25"/>
      <c r="FL56" s="92">
        <f t="shared" si="131"/>
        <v>0</v>
      </c>
      <c r="FM56" s="140">
        <f t="shared" si="132"/>
        <v>0</v>
      </c>
      <c r="FN56" s="25">
        <v>1</v>
      </c>
      <c r="FO56" s="92">
        <f t="shared" si="133"/>
        <v>150000</v>
      </c>
      <c r="FP56" s="140">
        <f t="shared" si="134"/>
        <v>300000</v>
      </c>
      <c r="FQ56" s="139">
        <f t="shared" si="22"/>
        <v>2</v>
      </c>
      <c r="FR56" s="25"/>
      <c r="FS56" s="92">
        <f t="shared" si="135"/>
        <v>0</v>
      </c>
      <c r="FT56" s="140">
        <f t="shared" si="136"/>
        <v>0</v>
      </c>
      <c r="FU56" s="25">
        <v>4</v>
      </c>
      <c r="FV56" s="92">
        <f t="shared" si="137"/>
        <v>600000</v>
      </c>
      <c r="FW56" s="140">
        <f t="shared" si="138"/>
        <v>1200000</v>
      </c>
      <c r="FX56" s="25"/>
      <c r="FY56" s="92">
        <f t="shared" si="139"/>
        <v>0</v>
      </c>
      <c r="FZ56" s="140">
        <f t="shared" si="140"/>
        <v>0</v>
      </c>
      <c r="GA56" s="139">
        <f t="shared" si="23"/>
        <v>4</v>
      </c>
      <c r="GB56" s="25"/>
      <c r="GC56" s="92">
        <f t="shared" si="141"/>
        <v>0</v>
      </c>
      <c r="GD56" s="140">
        <f t="shared" si="142"/>
        <v>0</v>
      </c>
      <c r="GE56" s="25"/>
      <c r="GF56" s="92">
        <f t="shared" si="143"/>
        <v>0</v>
      </c>
      <c r="GG56" s="140">
        <f t="shared" si="144"/>
        <v>0</v>
      </c>
      <c r="GH56" s="25"/>
      <c r="GI56" s="92">
        <f t="shared" si="145"/>
        <v>0</v>
      </c>
      <c r="GJ56" s="140">
        <f t="shared" si="146"/>
        <v>0</v>
      </c>
      <c r="GK56" s="139">
        <f t="shared" si="24"/>
        <v>0</v>
      </c>
      <c r="GL56" s="25"/>
      <c r="GM56" s="92">
        <f t="shared" si="147"/>
        <v>0</v>
      </c>
      <c r="GN56" s="140">
        <f t="shared" si="148"/>
        <v>0</v>
      </c>
      <c r="GO56" s="25"/>
      <c r="GP56" s="92">
        <f t="shared" si="149"/>
        <v>0</v>
      </c>
      <c r="GQ56" s="140">
        <f t="shared" si="150"/>
        <v>0</v>
      </c>
      <c r="GR56" s="25"/>
      <c r="GS56" s="92">
        <f t="shared" si="151"/>
        <v>0</v>
      </c>
      <c r="GT56" s="140">
        <f t="shared" si="152"/>
        <v>0</v>
      </c>
      <c r="GU56" s="139">
        <f t="shared" si="25"/>
        <v>0</v>
      </c>
      <c r="GV56" s="25"/>
      <c r="GW56" s="92">
        <f t="shared" si="153"/>
        <v>0</v>
      </c>
      <c r="GX56" s="140">
        <f t="shared" si="154"/>
        <v>0</v>
      </c>
      <c r="GY56" s="25"/>
      <c r="GZ56" s="92">
        <f t="shared" si="155"/>
        <v>0</v>
      </c>
      <c r="HA56" s="140">
        <f t="shared" si="156"/>
        <v>0</v>
      </c>
      <c r="HB56" s="25"/>
      <c r="HC56" s="92">
        <f t="shared" si="157"/>
        <v>0</v>
      </c>
      <c r="HD56" s="140">
        <f t="shared" si="158"/>
        <v>0</v>
      </c>
      <c r="HE56" s="139">
        <f t="shared" si="26"/>
        <v>0</v>
      </c>
      <c r="HF56" s="25"/>
      <c r="HG56" s="92">
        <f t="shared" si="159"/>
        <v>0</v>
      </c>
      <c r="HH56" s="140">
        <f t="shared" si="160"/>
        <v>0</v>
      </c>
      <c r="HI56" s="25">
        <f>200+200</f>
        <v>400</v>
      </c>
      <c r="HJ56" s="92">
        <f t="shared" si="161"/>
        <v>60000000</v>
      </c>
      <c r="HK56" s="140">
        <f t="shared" si="162"/>
        <v>120000000</v>
      </c>
      <c r="HL56" s="25"/>
      <c r="HM56" s="92">
        <f t="shared" si="163"/>
        <v>0</v>
      </c>
      <c r="HN56" s="140">
        <f t="shared" si="164"/>
        <v>0</v>
      </c>
      <c r="HO56" s="139">
        <f t="shared" si="27"/>
        <v>400</v>
      </c>
      <c r="HP56" s="25"/>
      <c r="HQ56" s="92">
        <f t="shared" si="165"/>
        <v>0</v>
      </c>
      <c r="HR56" s="140">
        <f t="shared" si="166"/>
        <v>0</v>
      </c>
      <c r="HS56" s="25"/>
      <c r="HT56" s="92">
        <f t="shared" si="167"/>
        <v>0</v>
      </c>
      <c r="HU56" s="140">
        <f t="shared" si="168"/>
        <v>0</v>
      </c>
      <c r="HV56" s="25"/>
      <c r="HW56" s="92">
        <f t="shared" si="169"/>
        <v>0</v>
      </c>
      <c r="HX56" s="140">
        <f t="shared" si="170"/>
        <v>0</v>
      </c>
      <c r="HY56" s="139">
        <f t="shared" si="28"/>
        <v>0</v>
      </c>
      <c r="HZ56" s="25"/>
      <c r="IA56" s="92">
        <f t="shared" si="171"/>
        <v>0</v>
      </c>
      <c r="IB56" s="140">
        <f t="shared" si="172"/>
        <v>0</v>
      </c>
      <c r="IC56" s="25"/>
      <c r="ID56" s="92">
        <f t="shared" si="173"/>
        <v>0</v>
      </c>
      <c r="IE56" s="140">
        <f t="shared" si="174"/>
        <v>0</v>
      </c>
      <c r="IF56" s="25"/>
      <c r="IG56" s="92">
        <f t="shared" si="175"/>
        <v>0</v>
      </c>
      <c r="IH56" s="140">
        <f t="shared" si="176"/>
        <v>0</v>
      </c>
      <c r="II56" s="139">
        <f t="shared" si="29"/>
        <v>0</v>
      </c>
      <c r="IJ56" s="25"/>
      <c r="IK56" s="92">
        <f t="shared" si="177"/>
        <v>0</v>
      </c>
      <c r="IL56" s="140">
        <f t="shared" si="178"/>
        <v>0</v>
      </c>
      <c r="IM56" s="25">
        <f>4</f>
        <v>4</v>
      </c>
      <c r="IN56" s="92">
        <f t="shared" si="179"/>
        <v>600000</v>
      </c>
      <c r="IO56" s="140">
        <f t="shared" si="180"/>
        <v>1200000</v>
      </c>
      <c r="IP56" s="25"/>
      <c r="IQ56" s="92">
        <f t="shared" si="181"/>
        <v>0</v>
      </c>
      <c r="IR56" s="140">
        <f t="shared" si="182"/>
        <v>0</v>
      </c>
      <c r="IS56" s="139">
        <f t="shared" si="30"/>
        <v>4</v>
      </c>
      <c r="IT56" s="25"/>
      <c r="IU56" s="92">
        <f t="shared" si="183"/>
        <v>0</v>
      </c>
      <c r="IV56" s="140">
        <f t="shared" si="184"/>
        <v>0</v>
      </c>
      <c r="IW56" s="25"/>
      <c r="IX56" s="92">
        <f t="shared" si="185"/>
        <v>0</v>
      </c>
      <c r="IY56" s="140">
        <f t="shared" si="186"/>
        <v>0</v>
      </c>
      <c r="IZ56" s="25"/>
      <c r="JA56" s="92">
        <f t="shared" si="187"/>
        <v>0</v>
      </c>
      <c r="JB56" s="140">
        <f t="shared" si="188"/>
        <v>0</v>
      </c>
      <c r="JC56" s="139">
        <f t="shared" si="234"/>
        <v>0</v>
      </c>
      <c r="JD56" s="25"/>
      <c r="JE56" s="92">
        <f t="shared" si="189"/>
        <v>0</v>
      </c>
      <c r="JF56" s="140">
        <f t="shared" si="190"/>
        <v>0</v>
      </c>
      <c r="JG56" s="25"/>
      <c r="JH56" s="92">
        <f t="shared" si="191"/>
        <v>0</v>
      </c>
      <c r="JI56" s="140">
        <f t="shared" si="192"/>
        <v>0</v>
      </c>
      <c r="JJ56" s="25"/>
      <c r="JK56" s="92">
        <f t="shared" si="193"/>
        <v>0</v>
      </c>
      <c r="JL56" s="140">
        <f t="shared" si="194"/>
        <v>0</v>
      </c>
      <c r="JM56" s="139">
        <f t="shared" si="235"/>
        <v>0</v>
      </c>
      <c r="JN56" s="25">
        <v>1</v>
      </c>
      <c r="JO56" s="92">
        <f t="shared" si="195"/>
        <v>150000</v>
      </c>
      <c r="JP56" s="140">
        <f t="shared" si="196"/>
        <v>300000</v>
      </c>
      <c r="JQ56" s="25">
        <f>6+100+12</f>
        <v>118</v>
      </c>
      <c r="JR56" s="92">
        <f t="shared" si="197"/>
        <v>17700000</v>
      </c>
      <c r="JS56" s="140">
        <f t="shared" si="198"/>
        <v>35400000</v>
      </c>
      <c r="JT56" s="25"/>
      <c r="JU56" s="92">
        <f t="shared" si="199"/>
        <v>0</v>
      </c>
      <c r="JV56" s="140">
        <f t="shared" si="200"/>
        <v>0</v>
      </c>
      <c r="JW56" s="139">
        <f t="shared" si="236"/>
        <v>119</v>
      </c>
      <c r="JX56" s="25"/>
      <c r="JY56" s="92">
        <f t="shared" si="201"/>
        <v>0</v>
      </c>
      <c r="JZ56" s="140">
        <f t="shared" si="202"/>
        <v>0</v>
      </c>
      <c r="KA56" s="25">
        <v>5</v>
      </c>
      <c r="KB56" s="92">
        <f t="shared" si="203"/>
        <v>750000</v>
      </c>
      <c r="KC56" s="140">
        <f t="shared" si="204"/>
        <v>1500000</v>
      </c>
      <c r="KD56" s="25"/>
      <c r="KE56" s="92">
        <f t="shared" si="205"/>
        <v>0</v>
      </c>
      <c r="KF56" s="140">
        <f t="shared" si="206"/>
        <v>0</v>
      </c>
      <c r="KG56" s="139">
        <f t="shared" si="237"/>
        <v>5</v>
      </c>
      <c r="KH56" s="25">
        <v>2</v>
      </c>
      <c r="KI56" s="92">
        <f t="shared" si="207"/>
        <v>300000</v>
      </c>
      <c r="KJ56" s="140">
        <f t="shared" si="208"/>
        <v>600000</v>
      </c>
      <c r="KK56" s="25"/>
      <c r="KL56" s="92">
        <f t="shared" si="209"/>
        <v>0</v>
      </c>
      <c r="KM56" s="140">
        <f t="shared" si="210"/>
        <v>0</v>
      </c>
      <c r="KN56" s="25"/>
      <c r="KO56" s="92">
        <f t="shared" si="211"/>
        <v>0</v>
      </c>
      <c r="KP56" s="140">
        <f t="shared" si="212"/>
        <v>0</v>
      </c>
      <c r="KQ56" s="139">
        <f t="shared" si="238"/>
        <v>2</v>
      </c>
      <c r="KR56" s="25"/>
      <c r="KS56" s="92">
        <f t="shared" si="213"/>
        <v>0</v>
      </c>
      <c r="KT56" s="140">
        <f t="shared" si="214"/>
        <v>0</v>
      </c>
      <c r="KU56" s="25"/>
      <c r="KV56" s="92">
        <f t="shared" si="215"/>
        <v>0</v>
      </c>
      <c r="KW56" s="140">
        <f t="shared" si="216"/>
        <v>0</v>
      </c>
      <c r="KX56" s="25"/>
      <c r="KY56" s="92">
        <f t="shared" si="217"/>
        <v>0</v>
      </c>
      <c r="KZ56" s="140">
        <f t="shared" si="218"/>
        <v>0</v>
      </c>
      <c r="LA56" s="139">
        <f t="shared" si="239"/>
        <v>0</v>
      </c>
      <c r="LB56" s="25"/>
      <c r="LC56" s="92">
        <f t="shared" si="219"/>
        <v>0</v>
      </c>
      <c r="LD56" s="140">
        <f t="shared" si="220"/>
        <v>0</v>
      </c>
      <c r="LE56" s="25"/>
      <c r="LF56" s="92">
        <f t="shared" si="221"/>
        <v>0</v>
      </c>
      <c r="LG56" s="140">
        <f t="shared" si="222"/>
        <v>0</v>
      </c>
      <c r="LH56" s="25"/>
      <c r="LI56" s="92">
        <f t="shared" si="223"/>
        <v>0</v>
      </c>
      <c r="LJ56" s="140">
        <f t="shared" si="224"/>
        <v>0</v>
      </c>
      <c r="LK56" s="139">
        <f t="shared" si="240"/>
        <v>0</v>
      </c>
      <c r="LL56" s="25"/>
      <c r="LM56" s="92">
        <f t="shared" si="225"/>
        <v>0</v>
      </c>
      <c r="LN56" s="140">
        <f t="shared" si="226"/>
        <v>0</v>
      </c>
      <c r="LO56" s="25"/>
      <c r="LP56" s="92">
        <f t="shared" si="227"/>
        <v>0</v>
      </c>
      <c r="LQ56" s="140">
        <f t="shared" si="228"/>
        <v>0</v>
      </c>
      <c r="LR56" s="25"/>
      <c r="LS56" s="92">
        <f t="shared" si="229"/>
        <v>0</v>
      </c>
      <c r="LT56" s="140">
        <f t="shared" si="230"/>
        <v>0</v>
      </c>
      <c r="LU56" s="139">
        <f t="shared" si="241"/>
        <v>0</v>
      </c>
      <c r="LW56" s="341">
        <f t="shared" si="231"/>
        <v>1284</v>
      </c>
      <c r="LX56" s="293">
        <f t="shared" si="39"/>
        <v>385200000</v>
      </c>
    </row>
    <row r="57" spans="1:336" x14ac:dyDescent="0.25">
      <c r="A57" s="55" t="s">
        <v>33</v>
      </c>
      <c r="B57" s="102">
        <v>150000</v>
      </c>
      <c r="C57" s="102">
        <v>300000</v>
      </c>
      <c r="D57" s="25">
        <f>2</f>
        <v>2</v>
      </c>
      <c r="E57" s="92">
        <f t="shared" si="40"/>
        <v>300000</v>
      </c>
      <c r="F57" s="140">
        <f t="shared" si="41"/>
        <v>600000</v>
      </c>
      <c r="G57" s="25"/>
      <c r="H57" s="92">
        <f t="shared" si="42"/>
        <v>0</v>
      </c>
      <c r="I57" s="140">
        <f t="shared" si="43"/>
        <v>0</v>
      </c>
      <c r="J57" s="25"/>
      <c r="K57" s="92">
        <f t="shared" si="44"/>
        <v>0</v>
      </c>
      <c r="L57" s="140">
        <f t="shared" si="45"/>
        <v>0</v>
      </c>
      <c r="M57" s="139">
        <f t="shared" si="0"/>
        <v>2</v>
      </c>
      <c r="N57" s="25"/>
      <c r="O57" s="92">
        <f t="shared" si="243"/>
        <v>0</v>
      </c>
      <c r="P57" s="140">
        <f t="shared" si="244"/>
        <v>0</v>
      </c>
      <c r="Q57" s="25"/>
      <c r="R57" s="92">
        <f t="shared" si="245"/>
        <v>0</v>
      </c>
      <c r="S57" s="140">
        <f t="shared" si="246"/>
        <v>0</v>
      </c>
      <c r="T57" s="25"/>
      <c r="U57" s="92">
        <f t="shared" si="247"/>
        <v>0</v>
      </c>
      <c r="V57" s="140">
        <f t="shared" si="248"/>
        <v>0</v>
      </c>
      <c r="W57" s="139">
        <f t="shared" si="7"/>
        <v>0</v>
      </c>
      <c r="X57" s="25"/>
      <c r="Y57" s="92">
        <f t="shared" si="46"/>
        <v>0</v>
      </c>
      <c r="Z57" s="140">
        <f t="shared" si="47"/>
        <v>0</v>
      </c>
      <c r="AA57" s="25"/>
      <c r="AB57" s="92">
        <f t="shared" si="48"/>
        <v>0</v>
      </c>
      <c r="AC57" s="140">
        <f t="shared" si="49"/>
        <v>0</v>
      </c>
      <c r="AD57" s="25"/>
      <c r="AE57" s="92">
        <f t="shared" si="50"/>
        <v>0</v>
      </c>
      <c r="AF57" s="140">
        <f t="shared" si="51"/>
        <v>0</v>
      </c>
      <c r="AG57" s="139">
        <f t="shared" si="8"/>
        <v>0</v>
      </c>
      <c r="AH57" s="25"/>
      <c r="AI57" s="92">
        <f t="shared" si="52"/>
        <v>0</v>
      </c>
      <c r="AJ57" s="140">
        <f t="shared" si="53"/>
        <v>0</v>
      </c>
      <c r="AK57" s="25"/>
      <c r="AL57" s="92">
        <f t="shared" si="54"/>
        <v>0</v>
      </c>
      <c r="AM57" s="140">
        <f t="shared" si="55"/>
        <v>0</v>
      </c>
      <c r="AN57" s="25"/>
      <c r="AO57" s="92">
        <f t="shared" si="56"/>
        <v>0</v>
      </c>
      <c r="AP57" s="140">
        <f t="shared" si="57"/>
        <v>0</v>
      </c>
      <c r="AQ57" s="139">
        <f t="shared" si="9"/>
        <v>0</v>
      </c>
      <c r="AR57" s="25"/>
      <c r="AS57" s="92">
        <f t="shared" si="58"/>
        <v>0</v>
      </c>
      <c r="AT57" s="140">
        <f t="shared" si="59"/>
        <v>0</v>
      </c>
      <c r="AU57" s="25"/>
      <c r="AV57" s="92">
        <f t="shared" si="60"/>
        <v>0</v>
      </c>
      <c r="AW57" s="140">
        <f t="shared" si="61"/>
        <v>0</v>
      </c>
      <c r="AX57" s="25"/>
      <c r="AY57" s="92">
        <f t="shared" si="62"/>
        <v>0</v>
      </c>
      <c r="AZ57" s="140">
        <f t="shared" si="63"/>
        <v>0</v>
      </c>
      <c r="BA57" s="139">
        <f t="shared" si="10"/>
        <v>0</v>
      </c>
      <c r="BB57" s="25"/>
      <c r="BC57" s="92">
        <f t="shared" si="242"/>
        <v>0</v>
      </c>
      <c r="BD57" s="140">
        <f t="shared" si="65"/>
        <v>0</v>
      </c>
      <c r="BE57" s="25"/>
      <c r="BF57" s="92">
        <f t="shared" si="66"/>
        <v>0</v>
      </c>
      <c r="BG57" s="140">
        <f t="shared" si="67"/>
        <v>0</v>
      </c>
      <c r="BH57" s="25"/>
      <c r="BI57" s="92">
        <f t="shared" si="68"/>
        <v>0</v>
      </c>
      <c r="BJ57" s="140">
        <f t="shared" si="69"/>
        <v>0</v>
      </c>
      <c r="BK57" s="139">
        <f t="shared" si="11"/>
        <v>0</v>
      </c>
      <c r="BL57" s="25"/>
      <c r="BM57" s="92">
        <f t="shared" si="70"/>
        <v>0</v>
      </c>
      <c r="BN57" s="140">
        <f t="shared" si="71"/>
        <v>0</v>
      </c>
      <c r="BO57" s="25"/>
      <c r="BP57" s="92">
        <f t="shared" si="72"/>
        <v>0</v>
      </c>
      <c r="BQ57" s="140">
        <f t="shared" si="73"/>
        <v>0</v>
      </c>
      <c r="BR57" s="25"/>
      <c r="BS57" s="92">
        <f t="shared" si="74"/>
        <v>0</v>
      </c>
      <c r="BT57" s="140">
        <f t="shared" si="75"/>
        <v>0</v>
      </c>
      <c r="BU57" s="139">
        <f t="shared" si="12"/>
        <v>0</v>
      </c>
      <c r="BV57" s="25"/>
      <c r="BW57" s="92">
        <f t="shared" si="76"/>
        <v>0</v>
      </c>
      <c r="BX57" s="140">
        <f t="shared" si="77"/>
        <v>0</v>
      </c>
      <c r="BY57" s="25"/>
      <c r="BZ57" s="92">
        <f t="shared" si="78"/>
        <v>0</v>
      </c>
      <c r="CA57" s="140">
        <f t="shared" si="79"/>
        <v>0</v>
      </c>
      <c r="CB57" s="25"/>
      <c r="CC57" s="92">
        <f t="shared" si="80"/>
        <v>0</v>
      </c>
      <c r="CD57" s="140">
        <f t="shared" si="81"/>
        <v>0</v>
      </c>
      <c r="CE57" s="139">
        <f t="shared" si="13"/>
        <v>0</v>
      </c>
      <c r="CF57" s="25"/>
      <c r="CG57" s="92">
        <f t="shared" si="82"/>
        <v>0</v>
      </c>
      <c r="CH57" s="140">
        <f t="shared" si="83"/>
        <v>0</v>
      </c>
      <c r="CI57" s="25">
        <f>300</f>
        <v>300</v>
      </c>
      <c r="CJ57" s="92">
        <f t="shared" si="84"/>
        <v>45000000</v>
      </c>
      <c r="CK57" s="140">
        <f t="shared" si="85"/>
        <v>90000000</v>
      </c>
      <c r="CL57" s="25"/>
      <c r="CM57" s="92">
        <f t="shared" si="86"/>
        <v>0</v>
      </c>
      <c r="CN57" s="140">
        <f t="shared" si="87"/>
        <v>0</v>
      </c>
      <c r="CO57" s="139">
        <f t="shared" si="14"/>
        <v>300</v>
      </c>
      <c r="CP57" s="25"/>
      <c r="CQ57" s="92">
        <f t="shared" si="88"/>
        <v>0</v>
      </c>
      <c r="CR57" s="140">
        <f t="shared" si="89"/>
        <v>0</v>
      </c>
      <c r="CS57" s="25"/>
      <c r="CT57" s="92">
        <f t="shared" si="90"/>
        <v>0</v>
      </c>
      <c r="CU57" s="140">
        <f t="shared" si="91"/>
        <v>0</v>
      </c>
      <c r="CV57" s="25"/>
      <c r="CW57" s="92">
        <f t="shared" si="92"/>
        <v>0</v>
      </c>
      <c r="CX57" s="140">
        <f t="shared" si="93"/>
        <v>0</v>
      </c>
      <c r="CY57" s="139">
        <f t="shared" si="15"/>
        <v>0</v>
      </c>
      <c r="CZ57" s="25"/>
      <c r="DA57" s="92">
        <f t="shared" si="94"/>
        <v>0</v>
      </c>
      <c r="DB57" s="140">
        <f t="shared" si="95"/>
        <v>0</v>
      </c>
      <c r="DC57" s="25"/>
      <c r="DD57" s="92">
        <f t="shared" si="96"/>
        <v>0</v>
      </c>
      <c r="DE57" s="140">
        <f t="shared" si="97"/>
        <v>0</v>
      </c>
      <c r="DF57" s="25"/>
      <c r="DG57" s="92">
        <f t="shared" si="98"/>
        <v>0</v>
      </c>
      <c r="DH57" s="140">
        <f t="shared" si="99"/>
        <v>0</v>
      </c>
      <c r="DI57" s="139">
        <f t="shared" si="16"/>
        <v>0</v>
      </c>
      <c r="DJ57" s="25"/>
      <c r="DK57" s="92">
        <f t="shared" si="100"/>
        <v>0</v>
      </c>
      <c r="DL57" s="140">
        <f t="shared" si="232"/>
        <v>0</v>
      </c>
      <c r="DM57" s="25"/>
      <c r="DN57" s="92">
        <f t="shared" si="101"/>
        <v>0</v>
      </c>
      <c r="DO57" s="140">
        <f t="shared" si="102"/>
        <v>0</v>
      </c>
      <c r="DP57" s="25"/>
      <c r="DQ57" s="92">
        <f t="shared" si="103"/>
        <v>0</v>
      </c>
      <c r="DR57" s="140">
        <f t="shared" si="104"/>
        <v>0</v>
      </c>
      <c r="DS57" s="139">
        <f t="shared" si="17"/>
        <v>0</v>
      </c>
      <c r="DT57" s="25"/>
      <c r="DU57" s="92">
        <f t="shared" si="105"/>
        <v>0</v>
      </c>
      <c r="DV57" s="140">
        <f t="shared" si="106"/>
        <v>0</v>
      </c>
      <c r="DW57" s="25"/>
      <c r="DX57" s="92">
        <f t="shared" si="107"/>
        <v>0</v>
      </c>
      <c r="DY57" s="140">
        <f t="shared" si="108"/>
        <v>0</v>
      </c>
      <c r="DZ57" s="25"/>
      <c r="EA57" s="92">
        <f t="shared" si="109"/>
        <v>0</v>
      </c>
      <c r="EB57" s="140">
        <f t="shared" si="110"/>
        <v>0</v>
      </c>
      <c r="EC57" s="139">
        <f t="shared" si="18"/>
        <v>0</v>
      </c>
      <c r="ED57" s="25"/>
      <c r="EE57" s="92">
        <f t="shared" si="111"/>
        <v>0</v>
      </c>
      <c r="EF57" s="140">
        <f t="shared" si="112"/>
        <v>0</v>
      </c>
      <c r="EG57" s="25"/>
      <c r="EH57" s="92">
        <f t="shared" si="113"/>
        <v>0</v>
      </c>
      <c r="EI57" s="140">
        <f t="shared" si="114"/>
        <v>0</v>
      </c>
      <c r="EJ57" s="25"/>
      <c r="EK57" s="92">
        <f t="shared" si="115"/>
        <v>0</v>
      </c>
      <c r="EL57" s="140">
        <f t="shared" si="116"/>
        <v>0</v>
      </c>
      <c r="EM57" s="139">
        <f t="shared" si="19"/>
        <v>0</v>
      </c>
      <c r="EN57" s="25"/>
      <c r="EO57" s="92">
        <f t="shared" si="117"/>
        <v>0</v>
      </c>
      <c r="EP57" s="140">
        <f t="shared" si="118"/>
        <v>0</v>
      </c>
      <c r="EQ57" s="25"/>
      <c r="ER57" s="92">
        <f t="shared" si="119"/>
        <v>0</v>
      </c>
      <c r="ES57" s="140">
        <f t="shared" si="120"/>
        <v>0</v>
      </c>
      <c r="ET57" s="25"/>
      <c r="EU57" s="92">
        <f t="shared" si="121"/>
        <v>0</v>
      </c>
      <c r="EV57" s="140">
        <f t="shared" si="122"/>
        <v>0</v>
      </c>
      <c r="EW57" s="139">
        <f t="shared" si="20"/>
        <v>0</v>
      </c>
      <c r="EX57" s="25"/>
      <c r="EY57" s="92">
        <f t="shared" si="123"/>
        <v>0</v>
      </c>
      <c r="EZ57" s="140">
        <f t="shared" si="124"/>
        <v>0</v>
      </c>
      <c r="FA57" s="25">
        <f>100+100</f>
        <v>200</v>
      </c>
      <c r="FB57" s="92">
        <f t="shared" si="125"/>
        <v>30000000</v>
      </c>
      <c r="FC57" s="140">
        <f t="shared" si="126"/>
        <v>60000000</v>
      </c>
      <c r="FD57" s="25"/>
      <c r="FE57" s="92">
        <f t="shared" si="127"/>
        <v>0</v>
      </c>
      <c r="FF57" s="140">
        <f t="shared" si="128"/>
        <v>0</v>
      </c>
      <c r="FG57" s="139">
        <f t="shared" si="21"/>
        <v>200</v>
      </c>
      <c r="FH57" s="25"/>
      <c r="FI57" s="92">
        <f t="shared" si="129"/>
        <v>0</v>
      </c>
      <c r="FJ57" s="140">
        <f t="shared" si="130"/>
        <v>0</v>
      </c>
      <c r="FK57" s="25"/>
      <c r="FL57" s="92">
        <f t="shared" si="131"/>
        <v>0</v>
      </c>
      <c r="FM57" s="140">
        <f t="shared" si="132"/>
        <v>0</v>
      </c>
      <c r="FN57" s="25"/>
      <c r="FO57" s="92">
        <f t="shared" si="133"/>
        <v>0</v>
      </c>
      <c r="FP57" s="140">
        <f t="shared" si="134"/>
        <v>0</v>
      </c>
      <c r="FQ57" s="139">
        <f t="shared" si="22"/>
        <v>0</v>
      </c>
      <c r="FR57" s="25"/>
      <c r="FS57" s="92">
        <f t="shared" si="135"/>
        <v>0</v>
      </c>
      <c r="FT57" s="140">
        <f t="shared" si="136"/>
        <v>0</v>
      </c>
      <c r="FU57" s="25">
        <v>2</v>
      </c>
      <c r="FV57" s="92">
        <f t="shared" si="137"/>
        <v>300000</v>
      </c>
      <c r="FW57" s="140">
        <f t="shared" si="138"/>
        <v>600000</v>
      </c>
      <c r="FX57" s="25"/>
      <c r="FY57" s="92">
        <f t="shared" si="139"/>
        <v>0</v>
      </c>
      <c r="FZ57" s="140">
        <f t="shared" si="140"/>
        <v>0</v>
      </c>
      <c r="GA57" s="139">
        <f t="shared" si="23"/>
        <v>2</v>
      </c>
      <c r="GB57" s="25"/>
      <c r="GC57" s="92">
        <f t="shared" si="141"/>
        <v>0</v>
      </c>
      <c r="GD57" s="140">
        <f t="shared" si="142"/>
        <v>0</v>
      </c>
      <c r="GE57" s="25"/>
      <c r="GF57" s="92">
        <f t="shared" si="143"/>
        <v>0</v>
      </c>
      <c r="GG57" s="140">
        <f t="shared" si="144"/>
        <v>0</v>
      </c>
      <c r="GH57" s="25"/>
      <c r="GI57" s="92">
        <f t="shared" si="145"/>
        <v>0</v>
      </c>
      <c r="GJ57" s="140">
        <f t="shared" si="146"/>
        <v>0</v>
      </c>
      <c r="GK57" s="139">
        <f t="shared" si="24"/>
        <v>0</v>
      </c>
      <c r="GL57" s="25"/>
      <c r="GM57" s="92">
        <f t="shared" si="147"/>
        <v>0</v>
      </c>
      <c r="GN57" s="140">
        <f t="shared" si="148"/>
        <v>0</v>
      </c>
      <c r="GO57" s="25"/>
      <c r="GP57" s="92">
        <f t="shared" si="149"/>
        <v>0</v>
      </c>
      <c r="GQ57" s="140">
        <f t="shared" si="150"/>
        <v>0</v>
      </c>
      <c r="GR57" s="25"/>
      <c r="GS57" s="92">
        <f t="shared" si="151"/>
        <v>0</v>
      </c>
      <c r="GT57" s="140">
        <f t="shared" si="152"/>
        <v>0</v>
      </c>
      <c r="GU57" s="139">
        <f t="shared" si="25"/>
        <v>0</v>
      </c>
      <c r="GV57" s="25"/>
      <c r="GW57" s="92">
        <f t="shared" si="153"/>
        <v>0</v>
      </c>
      <c r="GX57" s="140">
        <f t="shared" si="154"/>
        <v>0</v>
      </c>
      <c r="GY57" s="25"/>
      <c r="GZ57" s="92">
        <f t="shared" si="155"/>
        <v>0</v>
      </c>
      <c r="HA57" s="140">
        <f t="shared" si="156"/>
        <v>0</v>
      </c>
      <c r="HB57" s="25"/>
      <c r="HC57" s="92">
        <f t="shared" si="157"/>
        <v>0</v>
      </c>
      <c r="HD57" s="140">
        <f t="shared" si="158"/>
        <v>0</v>
      </c>
      <c r="HE57" s="139">
        <f t="shared" si="26"/>
        <v>0</v>
      </c>
      <c r="HF57" s="25"/>
      <c r="HG57" s="92">
        <f t="shared" si="159"/>
        <v>0</v>
      </c>
      <c r="HH57" s="140">
        <f t="shared" si="160"/>
        <v>0</v>
      </c>
      <c r="HI57" s="25"/>
      <c r="HJ57" s="92">
        <f t="shared" si="161"/>
        <v>0</v>
      </c>
      <c r="HK57" s="140">
        <f t="shared" si="162"/>
        <v>0</v>
      </c>
      <c r="HL57" s="25"/>
      <c r="HM57" s="92">
        <f t="shared" si="163"/>
        <v>0</v>
      </c>
      <c r="HN57" s="140">
        <f t="shared" si="164"/>
        <v>0</v>
      </c>
      <c r="HO57" s="139">
        <f t="shared" si="27"/>
        <v>0</v>
      </c>
      <c r="HP57" s="25"/>
      <c r="HQ57" s="92">
        <f t="shared" si="165"/>
        <v>0</v>
      </c>
      <c r="HR57" s="140">
        <f t="shared" si="166"/>
        <v>0</v>
      </c>
      <c r="HS57" s="25"/>
      <c r="HT57" s="92">
        <f t="shared" si="167"/>
        <v>0</v>
      </c>
      <c r="HU57" s="140">
        <f t="shared" si="168"/>
        <v>0</v>
      </c>
      <c r="HV57" s="25"/>
      <c r="HW57" s="92">
        <f t="shared" si="169"/>
        <v>0</v>
      </c>
      <c r="HX57" s="140">
        <f t="shared" si="170"/>
        <v>0</v>
      </c>
      <c r="HY57" s="139">
        <f t="shared" si="28"/>
        <v>0</v>
      </c>
      <c r="HZ57" s="25"/>
      <c r="IA57" s="92">
        <f t="shared" si="171"/>
        <v>0</v>
      </c>
      <c r="IB57" s="140">
        <f t="shared" si="172"/>
        <v>0</v>
      </c>
      <c r="IC57" s="25"/>
      <c r="ID57" s="92">
        <f t="shared" si="173"/>
        <v>0</v>
      </c>
      <c r="IE57" s="140">
        <f t="shared" si="174"/>
        <v>0</v>
      </c>
      <c r="IF57" s="25"/>
      <c r="IG57" s="92">
        <f t="shared" si="175"/>
        <v>0</v>
      </c>
      <c r="IH57" s="140">
        <f t="shared" si="176"/>
        <v>0</v>
      </c>
      <c r="II57" s="139">
        <f t="shared" si="29"/>
        <v>0</v>
      </c>
      <c r="IJ57" s="25"/>
      <c r="IK57" s="92">
        <f t="shared" si="177"/>
        <v>0</v>
      </c>
      <c r="IL57" s="140">
        <f t="shared" si="178"/>
        <v>0</v>
      </c>
      <c r="IM57" s="25"/>
      <c r="IN57" s="92">
        <f t="shared" si="179"/>
        <v>0</v>
      </c>
      <c r="IO57" s="140">
        <f t="shared" si="180"/>
        <v>0</v>
      </c>
      <c r="IP57" s="25"/>
      <c r="IQ57" s="92">
        <f t="shared" si="181"/>
        <v>0</v>
      </c>
      <c r="IR57" s="140">
        <f t="shared" si="182"/>
        <v>0</v>
      </c>
      <c r="IS57" s="139">
        <f t="shared" si="30"/>
        <v>0</v>
      </c>
      <c r="IT57" s="25"/>
      <c r="IU57" s="92">
        <f t="shared" si="183"/>
        <v>0</v>
      </c>
      <c r="IV57" s="140">
        <f t="shared" si="184"/>
        <v>0</v>
      </c>
      <c r="IW57" s="25">
        <v>50</v>
      </c>
      <c r="IX57" s="92">
        <f t="shared" si="185"/>
        <v>7500000</v>
      </c>
      <c r="IY57" s="140">
        <f t="shared" si="186"/>
        <v>15000000</v>
      </c>
      <c r="IZ57" s="25"/>
      <c r="JA57" s="92">
        <f t="shared" si="187"/>
        <v>0</v>
      </c>
      <c r="JB57" s="140">
        <f t="shared" si="188"/>
        <v>0</v>
      </c>
      <c r="JC57" s="139">
        <f t="shared" si="234"/>
        <v>50</v>
      </c>
      <c r="JD57" s="25"/>
      <c r="JE57" s="92">
        <f t="shared" si="189"/>
        <v>0</v>
      </c>
      <c r="JF57" s="140">
        <f t="shared" si="190"/>
        <v>0</v>
      </c>
      <c r="JG57" s="25"/>
      <c r="JH57" s="92">
        <f t="shared" si="191"/>
        <v>0</v>
      </c>
      <c r="JI57" s="140">
        <f t="shared" si="192"/>
        <v>0</v>
      </c>
      <c r="JJ57" s="25"/>
      <c r="JK57" s="92">
        <f t="shared" si="193"/>
        <v>0</v>
      </c>
      <c r="JL57" s="140">
        <f t="shared" si="194"/>
        <v>0</v>
      </c>
      <c r="JM57" s="139">
        <f t="shared" si="235"/>
        <v>0</v>
      </c>
      <c r="JN57" s="25"/>
      <c r="JO57" s="92">
        <f t="shared" si="195"/>
        <v>0</v>
      </c>
      <c r="JP57" s="140">
        <f t="shared" si="196"/>
        <v>0</v>
      </c>
      <c r="JQ57" s="25"/>
      <c r="JR57" s="92">
        <f t="shared" si="197"/>
        <v>0</v>
      </c>
      <c r="JS57" s="140">
        <f t="shared" si="198"/>
        <v>0</v>
      </c>
      <c r="JT57" s="25"/>
      <c r="JU57" s="92">
        <f t="shared" si="199"/>
        <v>0</v>
      </c>
      <c r="JV57" s="140">
        <f t="shared" si="200"/>
        <v>0</v>
      </c>
      <c r="JW57" s="139">
        <f t="shared" si="236"/>
        <v>0</v>
      </c>
      <c r="JX57" s="25"/>
      <c r="JY57" s="92">
        <f t="shared" si="201"/>
        <v>0</v>
      </c>
      <c r="JZ57" s="140">
        <f t="shared" si="202"/>
        <v>0</v>
      </c>
      <c r="KA57" s="25">
        <v>7</v>
      </c>
      <c r="KB57" s="92">
        <f t="shared" si="203"/>
        <v>1050000</v>
      </c>
      <c r="KC57" s="140">
        <f t="shared" si="204"/>
        <v>2100000</v>
      </c>
      <c r="KD57" s="25"/>
      <c r="KE57" s="92">
        <f t="shared" si="205"/>
        <v>0</v>
      </c>
      <c r="KF57" s="140">
        <f t="shared" si="206"/>
        <v>0</v>
      </c>
      <c r="KG57" s="139">
        <f t="shared" si="237"/>
        <v>7</v>
      </c>
      <c r="KH57" s="25"/>
      <c r="KI57" s="92">
        <f t="shared" si="207"/>
        <v>0</v>
      </c>
      <c r="KJ57" s="140">
        <f t="shared" si="208"/>
        <v>0</v>
      </c>
      <c r="KK57" s="25"/>
      <c r="KL57" s="92">
        <f t="shared" si="209"/>
        <v>0</v>
      </c>
      <c r="KM57" s="140">
        <f t="shared" si="210"/>
        <v>0</v>
      </c>
      <c r="KN57" s="25"/>
      <c r="KO57" s="92">
        <f t="shared" si="211"/>
        <v>0</v>
      </c>
      <c r="KP57" s="140">
        <f t="shared" si="212"/>
        <v>0</v>
      </c>
      <c r="KQ57" s="139">
        <f t="shared" si="238"/>
        <v>0</v>
      </c>
      <c r="KR57" s="25"/>
      <c r="KS57" s="92">
        <f t="shared" si="213"/>
        <v>0</v>
      </c>
      <c r="KT57" s="140">
        <f t="shared" si="214"/>
        <v>0</v>
      </c>
      <c r="KU57" s="25"/>
      <c r="KV57" s="92">
        <f t="shared" si="215"/>
        <v>0</v>
      </c>
      <c r="KW57" s="140">
        <f t="shared" si="216"/>
        <v>0</v>
      </c>
      <c r="KX57" s="25"/>
      <c r="KY57" s="92">
        <f t="shared" si="217"/>
        <v>0</v>
      </c>
      <c r="KZ57" s="140">
        <f t="shared" si="218"/>
        <v>0</v>
      </c>
      <c r="LA57" s="139">
        <f t="shared" si="239"/>
        <v>0</v>
      </c>
      <c r="LB57" s="25"/>
      <c r="LC57" s="92">
        <f t="shared" si="219"/>
        <v>0</v>
      </c>
      <c r="LD57" s="140">
        <f t="shared" si="220"/>
        <v>0</v>
      </c>
      <c r="LE57" s="25"/>
      <c r="LF57" s="92">
        <f t="shared" si="221"/>
        <v>0</v>
      </c>
      <c r="LG57" s="140">
        <f t="shared" si="222"/>
        <v>0</v>
      </c>
      <c r="LH57" s="25"/>
      <c r="LI57" s="92">
        <f t="shared" si="223"/>
        <v>0</v>
      </c>
      <c r="LJ57" s="140">
        <f t="shared" si="224"/>
        <v>0</v>
      </c>
      <c r="LK57" s="139">
        <f t="shared" si="240"/>
        <v>0</v>
      </c>
      <c r="LL57" s="25"/>
      <c r="LM57" s="92">
        <f t="shared" si="225"/>
        <v>0</v>
      </c>
      <c r="LN57" s="140">
        <f t="shared" si="226"/>
        <v>0</v>
      </c>
      <c r="LO57" s="25"/>
      <c r="LP57" s="92">
        <f t="shared" si="227"/>
        <v>0</v>
      </c>
      <c r="LQ57" s="140">
        <f t="shared" si="228"/>
        <v>0</v>
      </c>
      <c r="LR57" s="25"/>
      <c r="LS57" s="92">
        <f t="shared" si="229"/>
        <v>0</v>
      </c>
      <c r="LT57" s="140">
        <f t="shared" si="230"/>
        <v>0</v>
      </c>
      <c r="LU57" s="139">
        <f t="shared" si="241"/>
        <v>0</v>
      </c>
      <c r="LW57" s="341">
        <f t="shared" si="231"/>
        <v>561</v>
      </c>
      <c r="LX57" s="293">
        <f t="shared" si="39"/>
        <v>168300000</v>
      </c>
    </row>
    <row r="58" spans="1:336" x14ac:dyDescent="0.25">
      <c r="A58" s="25" t="s">
        <v>34</v>
      </c>
      <c r="B58" s="102">
        <v>60000</v>
      </c>
      <c r="C58" s="102">
        <v>125000</v>
      </c>
      <c r="D58" s="25"/>
      <c r="E58" s="92">
        <f t="shared" si="40"/>
        <v>0</v>
      </c>
      <c r="F58" s="140">
        <f t="shared" si="41"/>
        <v>0</v>
      </c>
      <c r="G58" s="25"/>
      <c r="H58" s="92">
        <f t="shared" si="42"/>
        <v>0</v>
      </c>
      <c r="I58" s="140">
        <f t="shared" si="43"/>
        <v>0</v>
      </c>
      <c r="J58" s="25"/>
      <c r="K58" s="92">
        <f t="shared" si="44"/>
        <v>0</v>
      </c>
      <c r="L58" s="140">
        <f t="shared" si="45"/>
        <v>0</v>
      </c>
      <c r="M58" s="139">
        <f t="shared" si="0"/>
        <v>0</v>
      </c>
      <c r="N58" s="25"/>
      <c r="O58" s="92">
        <f t="shared" si="243"/>
        <v>0</v>
      </c>
      <c r="P58" s="140">
        <f t="shared" si="244"/>
        <v>0</v>
      </c>
      <c r="Q58" s="25"/>
      <c r="R58" s="92">
        <f t="shared" si="245"/>
        <v>0</v>
      </c>
      <c r="S58" s="140">
        <f t="shared" si="246"/>
        <v>0</v>
      </c>
      <c r="T58" s="25"/>
      <c r="U58" s="92">
        <f t="shared" si="247"/>
        <v>0</v>
      </c>
      <c r="V58" s="140">
        <f t="shared" si="248"/>
        <v>0</v>
      </c>
      <c r="W58" s="139">
        <f t="shared" si="7"/>
        <v>0</v>
      </c>
      <c r="X58" s="25"/>
      <c r="Y58" s="92">
        <f t="shared" si="46"/>
        <v>0</v>
      </c>
      <c r="Z58" s="140">
        <f t="shared" si="47"/>
        <v>0</v>
      </c>
      <c r="AA58" s="25"/>
      <c r="AB58" s="92">
        <f t="shared" si="48"/>
        <v>0</v>
      </c>
      <c r="AC58" s="140">
        <f t="shared" si="49"/>
        <v>0</v>
      </c>
      <c r="AD58" s="25"/>
      <c r="AE58" s="92">
        <f t="shared" si="50"/>
        <v>0</v>
      </c>
      <c r="AF58" s="140">
        <f t="shared" si="51"/>
        <v>0</v>
      </c>
      <c r="AG58" s="139">
        <f t="shared" si="8"/>
        <v>0</v>
      </c>
      <c r="AH58" s="25"/>
      <c r="AI58" s="92">
        <f t="shared" si="52"/>
        <v>0</v>
      </c>
      <c r="AJ58" s="140">
        <f t="shared" si="53"/>
        <v>0</v>
      </c>
      <c r="AK58" s="25"/>
      <c r="AL58" s="92">
        <f t="shared" si="54"/>
        <v>0</v>
      </c>
      <c r="AM58" s="140">
        <f t="shared" si="55"/>
        <v>0</v>
      </c>
      <c r="AN58" s="25"/>
      <c r="AO58" s="92">
        <f t="shared" si="56"/>
        <v>0</v>
      </c>
      <c r="AP58" s="140">
        <f t="shared" si="57"/>
        <v>0</v>
      </c>
      <c r="AQ58" s="139">
        <f t="shared" si="9"/>
        <v>0</v>
      </c>
      <c r="AR58" s="25">
        <f>2</f>
        <v>2</v>
      </c>
      <c r="AS58" s="92">
        <f t="shared" si="58"/>
        <v>120000</v>
      </c>
      <c r="AT58" s="140">
        <f t="shared" si="59"/>
        <v>250000</v>
      </c>
      <c r="AU58" s="25"/>
      <c r="AV58" s="92">
        <f t="shared" si="60"/>
        <v>0</v>
      </c>
      <c r="AW58" s="140">
        <f t="shared" si="61"/>
        <v>0</v>
      </c>
      <c r="AX58" s="25"/>
      <c r="AY58" s="92">
        <f t="shared" si="62"/>
        <v>0</v>
      </c>
      <c r="AZ58" s="140">
        <f t="shared" si="63"/>
        <v>0</v>
      </c>
      <c r="BA58" s="139">
        <f t="shared" si="10"/>
        <v>2</v>
      </c>
      <c r="BB58" s="25">
        <f>1</f>
        <v>1</v>
      </c>
      <c r="BC58" s="92">
        <f t="shared" si="242"/>
        <v>60000</v>
      </c>
      <c r="BD58" s="140">
        <f t="shared" si="65"/>
        <v>125000</v>
      </c>
      <c r="BE58" s="25"/>
      <c r="BF58" s="92">
        <f t="shared" si="66"/>
        <v>0</v>
      </c>
      <c r="BG58" s="140">
        <f t="shared" si="67"/>
        <v>0</v>
      </c>
      <c r="BH58" s="25"/>
      <c r="BI58" s="92">
        <f t="shared" si="68"/>
        <v>0</v>
      </c>
      <c r="BJ58" s="140">
        <f t="shared" si="69"/>
        <v>0</v>
      </c>
      <c r="BK58" s="139">
        <f t="shared" si="11"/>
        <v>1</v>
      </c>
      <c r="BL58" s="25"/>
      <c r="BM58" s="92">
        <f t="shared" si="70"/>
        <v>0</v>
      </c>
      <c r="BN58" s="140">
        <f t="shared" si="71"/>
        <v>0</v>
      </c>
      <c r="BO58" s="25"/>
      <c r="BP58" s="92">
        <f t="shared" si="72"/>
        <v>0</v>
      </c>
      <c r="BQ58" s="140">
        <f t="shared" si="73"/>
        <v>0</v>
      </c>
      <c r="BR58" s="25"/>
      <c r="BS58" s="92">
        <f t="shared" si="74"/>
        <v>0</v>
      </c>
      <c r="BT58" s="140">
        <f t="shared" si="75"/>
        <v>0</v>
      </c>
      <c r="BU58" s="139">
        <f t="shared" si="12"/>
        <v>0</v>
      </c>
      <c r="BV58" s="25"/>
      <c r="BW58" s="92">
        <f t="shared" si="76"/>
        <v>0</v>
      </c>
      <c r="BX58" s="140">
        <f t="shared" si="77"/>
        <v>0</v>
      </c>
      <c r="BY58" s="25"/>
      <c r="BZ58" s="92">
        <f t="shared" si="78"/>
        <v>0</v>
      </c>
      <c r="CA58" s="140">
        <f t="shared" si="79"/>
        <v>0</v>
      </c>
      <c r="CB58" s="25"/>
      <c r="CC58" s="92">
        <f t="shared" si="80"/>
        <v>0</v>
      </c>
      <c r="CD58" s="140">
        <f t="shared" si="81"/>
        <v>0</v>
      </c>
      <c r="CE58" s="139">
        <f t="shared" si="13"/>
        <v>0</v>
      </c>
      <c r="CF58" s="25">
        <f>1</f>
        <v>1</v>
      </c>
      <c r="CG58" s="92">
        <f t="shared" si="82"/>
        <v>60000</v>
      </c>
      <c r="CH58" s="140">
        <f t="shared" si="83"/>
        <v>125000</v>
      </c>
      <c r="CI58" s="25"/>
      <c r="CJ58" s="92">
        <f t="shared" si="84"/>
        <v>0</v>
      </c>
      <c r="CK58" s="140">
        <f t="shared" si="85"/>
        <v>0</v>
      </c>
      <c r="CL58" s="25"/>
      <c r="CM58" s="92">
        <f t="shared" si="86"/>
        <v>0</v>
      </c>
      <c r="CN58" s="140">
        <f t="shared" si="87"/>
        <v>0</v>
      </c>
      <c r="CO58" s="139">
        <f t="shared" si="14"/>
        <v>1</v>
      </c>
      <c r="CP58" s="25">
        <f>1</f>
        <v>1</v>
      </c>
      <c r="CQ58" s="92">
        <f t="shared" si="88"/>
        <v>60000</v>
      </c>
      <c r="CR58" s="140">
        <f t="shared" si="89"/>
        <v>125000</v>
      </c>
      <c r="CS58" s="25"/>
      <c r="CT58" s="92">
        <f t="shared" si="90"/>
        <v>0</v>
      </c>
      <c r="CU58" s="140">
        <f t="shared" si="91"/>
        <v>0</v>
      </c>
      <c r="CV58" s="25"/>
      <c r="CW58" s="92">
        <f t="shared" si="92"/>
        <v>0</v>
      </c>
      <c r="CX58" s="140">
        <f t="shared" si="93"/>
        <v>0</v>
      </c>
      <c r="CY58" s="139">
        <f t="shared" si="15"/>
        <v>1</v>
      </c>
      <c r="CZ58" s="25">
        <f>1</f>
        <v>1</v>
      </c>
      <c r="DA58" s="92">
        <f t="shared" si="94"/>
        <v>60000</v>
      </c>
      <c r="DB58" s="140">
        <f t="shared" si="95"/>
        <v>125000</v>
      </c>
      <c r="DC58" s="25"/>
      <c r="DD58" s="92">
        <f t="shared" si="96"/>
        <v>0</v>
      </c>
      <c r="DE58" s="140">
        <f t="shared" si="97"/>
        <v>0</v>
      </c>
      <c r="DF58" s="25"/>
      <c r="DG58" s="92">
        <f t="shared" si="98"/>
        <v>0</v>
      </c>
      <c r="DH58" s="140">
        <f t="shared" si="99"/>
        <v>0</v>
      </c>
      <c r="DI58" s="139">
        <f t="shared" si="16"/>
        <v>1</v>
      </c>
      <c r="DJ58" s="25"/>
      <c r="DK58" s="92">
        <f t="shared" si="100"/>
        <v>0</v>
      </c>
      <c r="DL58" s="140">
        <f t="shared" si="232"/>
        <v>0</v>
      </c>
      <c r="DM58" s="25"/>
      <c r="DN58" s="92">
        <f t="shared" si="101"/>
        <v>0</v>
      </c>
      <c r="DO58" s="140">
        <f t="shared" si="102"/>
        <v>0</v>
      </c>
      <c r="DP58" s="25"/>
      <c r="DQ58" s="92">
        <f t="shared" si="103"/>
        <v>0</v>
      </c>
      <c r="DR58" s="140">
        <f t="shared" si="104"/>
        <v>0</v>
      </c>
      <c r="DS58" s="139">
        <f t="shared" si="17"/>
        <v>0</v>
      </c>
      <c r="DT58" s="25"/>
      <c r="DU58" s="92">
        <f t="shared" si="105"/>
        <v>0</v>
      </c>
      <c r="DV58" s="140">
        <f t="shared" si="106"/>
        <v>0</v>
      </c>
      <c r="DW58" s="25"/>
      <c r="DX58" s="92">
        <f t="shared" si="107"/>
        <v>0</v>
      </c>
      <c r="DY58" s="140">
        <f t="shared" si="108"/>
        <v>0</v>
      </c>
      <c r="DZ58" s="25"/>
      <c r="EA58" s="92">
        <f t="shared" si="109"/>
        <v>0</v>
      </c>
      <c r="EB58" s="140">
        <f t="shared" si="110"/>
        <v>0</v>
      </c>
      <c r="EC58" s="139">
        <f t="shared" si="18"/>
        <v>0</v>
      </c>
      <c r="ED58" s="25"/>
      <c r="EE58" s="92">
        <f t="shared" si="111"/>
        <v>0</v>
      </c>
      <c r="EF58" s="140">
        <f t="shared" si="112"/>
        <v>0</v>
      </c>
      <c r="EG58" s="25"/>
      <c r="EH58" s="92">
        <f t="shared" si="113"/>
        <v>0</v>
      </c>
      <c r="EI58" s="140">
        <f t="shared" si="114"/>
        <v>0</v>
      </c>
      <c r="EJ58" s="25"/>
      <c r="EK58" s="92">
        <f t="shared" si="115"/>
        <v>0</v>
      </c>
      <c r="EL58" s="140">
        <f t="shared" si="116"/>
        <v>0</v>
      </c>
      <c r="EM58" s="139">
        <f t="shared" si="19"/>
        <v>0</v>
      </c>
      <c r="EN58" s="25"/>
      <c r="EO58" s="92">
        <f t="shared" si="117"/>
        <v>0</v>
      </c>
      <c r="EP58" s="140">
        <f t="shared" si="118"/>
        <v>0</v>
      </c>
      <c r="EQ58" s="25"/>
      <c r="ER58" s="92">
        <f t="shared" si="119"/>
        <v>0</v>
      </c>
      <c r="ES58" s="140">
        <f t="shared" si="120"/>
        <v>0</v>
      </c>
      <c r="ET58" s="25"/>
      <c r="EU58" s="92">
        <f t="shared" si="121"/>
        <v>0</v>
      </c>
      <c r="EV58" s="140">
        <f t="shared" si="122"/>
        <v>0</v>
      </c>
      <c r="EW58" s="139">
        <f t="shared" si="20"/>
        <v>0</v>
      </c>
      <c r="EX58" s="25"/>
      <c r="EY58" s="92">
        <f t="shared" si="123"/>
        <v>0</v>
      </c>
      <c r="EZ58" s="140">
        <f t="shared" si="124"/>
        <v>0</v>
      </c>
      <c r="FA58" s="25">
        <f>50+50+175</f>
        <v>275</v>
      </c>
      <c r="FB58" s="92">
        <f t="shared" si="125"/>
        <v>16500000</v>
      </c>
      <c r="FC58" s="140">
        <f t="shared" si="126"/>
        <v>34375000</v>
      </c>
      <c r="FD58" s="25"/>
      <c r="FE58" s="92">
        <f t="shared" si="127"/>
        <v>0</v>
      </c>
      <c r="FF58" s="140">
        <f t="shared" si="128"/>
        <v>0</v>
      </c>
      <c r="FG58" s="139">
        <f t="shared" si="21"/>
        <v>275</v>
      </c>
      <c r="FH58" s="25"/>
      <c r="FI58" s="92">
        <f t="shared" si="129"/>
        <v>0</v>
      </c>
      <c r="FJ58" s="140">
        <f t="shared" si="130"/>
        <v>0</v>
      </c>
      <c r="FK58" s="25"/>
      <c r="FL58" s="92">
        <f t="shared" si="131"/>
        <v>0</v>
      </c>
      <c r="FM58" s="140">
        <f t="shared" si="132"/>
        <v>0</v>
      </c>
      <c r="FN58" s="25"/>
      <c r="FO58" s="92">
        <f t="shared" si="133"/>
        <v>0</v>
      </c>
      <c r="FP58" s="140">
        <f t="shared" si="134"/>
        <v>0</v>
      </c>
      <c r="FQ58" s="139">
        <f t="shared" si="22"/>
        <v>0</v>
      </c>
      <c r="FR58" s="25"/>
      <c r="FS58" s="92">
        <f t="shared" si="135"/>
        <v>0</v>
      </c>
      <c r="FT58" s="140">
        <f t="shared" si="136"/>
        <v>0</v>
      </c>
      <c r="FU58" s="25">
        <v>2</v>
      </c>
      <c r="FV58" s="92">
        <f t="shared" si="137"/>
        <v>120000</v>
      </c>
      <c r="FW58" s="140">
        <f t="shared" si="138"/>
        <v>250000</v>
      </c>
      <c r="FX58" s="25"/>
      <c r="FY58" s="92">
        <f t="shared" si="139"/>
        <v>0</v>
      </c>
      <c r="FZ58" s="140">
        <f t="shared" si="140"/>
        <v>0</v>
      </c>
      <c r="GA58" s="139">
        <f t="shared" si="23"/>
        <v>2</v>
      </c>
      <c r="GB58" s="25"/>
      <c r="GC58" s="92">
        <f t="shared" si="141"/>
        <v>0</v>
      </c>
      <c r="GD58" s="140">
        <f t="shared" si="142"/>
        <v>0</v>
      </c>
      <c r="GE58" s="25">
        <v>100</v>
      </c>
      <c r="GF58" s="92">
        <f t="shared" si="143"/>
        <v>6000000</v>
      </c>
      <c r="GG58" s="140">
        <f t="shared" si="144"/>
        <v>12500000</v>
      </c>
      <c r="GH58" s="25"/>
      <c r="GI58" s="92">
        <f t="shared" si="145"/>
        <v>0</v>
      </c>
      <c r="GJ58" s="140">
        <f t="shared" si="146"/>
        <v>0</v>
      </c>
      <c r="GK58" s="139">
        <f t="shared" si="24"/>
        <v>100</v>
      </c>
      <c r="GL58" s="25"/>
      <c r="GM58" s="92">
        <f t="shared" si="147"/>
        <v>0</v>
      </c>
      <c r="GN58" s="140">
        <f t="shared" si="148"/>
        <v>0</v>
      </c>
      <c r="GO58" s="25"/>
      <c r="GP58" s="92">
        <f t="shared" si="149"/>
        <v>0</v>
      </c>
      <c r="GQ58" s="140">
        <f t="shared" si="150"/>
        <v>0</v>
      </c>
      <c r="GR58" s="25"/>
      <c r="GS58" s="92">
        <f t="shared" si="151"/>
        <v>0</v>
      </c>
      <c r="GT58" s="140">
        <f t="shared" si="152"/>
        <v>0</v>
      </c>
      <c r="GU58" s="139">
        <f t="shared" si="25"/>
        <v>0</v>
      </c>
      <c r="GV58" s="25"/>
      <c r="GW58" s="92">
        <f t="shared" si="153"/>
        <v>0</v>
      </c>
      <c r="GX58" s="140">
        <f t="shared" si="154"/>
        <v>0</v>
      </c>
      <c r="GY58" s="25"/>
      <c r="GZ58" s="92">
        <f t="shared" si="155"/>
        <v>0</v>
      </c>
      <c r="HA58" s="140">
        <f t="shared" si="156"/>
        <v>0</v>
      </c>
      <c r="HB58" s="25"/>
      <c r="HC58" s="92">
        <f t="shared" si="157"/>
        <v>0</v>
      </c>
      <c r="HD58" s="140">
        <f t="shared" si="158"/>
        <v>0</v>
      </c>
      <c r="HE58" s="139">
        <f t="shared" si="26"/>
        <v>0</v>
      </c>
      <c r="HF58" s="25"/>
      <c r="HG58" s="92">
        <f t="shared" si="159"/>
        <v>0</v>
      </c>
      <c r="HH58" s="140">
        <f t="shared" si="160"/>
        <v>0</v>
      </c>
      <c r="HI58" s="25">
        <v>200</v>
      </c>
      <c r="HJ58" s="92">
        <f t="shared" si="161"/>
        <v>12000000</v>
      </c>
      <c r="HK58" s="140">
        <f t="shared" si="162"/>
        <v>25000000</v>
      </c>
      <c r="HL58" s="25"/>
      <c r="HM58" s="92">
        <f t="shared" si="163"/>
        <v>0</v>
      </c>
      <c r="HN58" s="140">
        <f t="shared" si="164"/>
        <v>0</v>
      </c>
      <c r="HO58" s="139">
        <f t="shared" si="27"/>
        <v>200</v>
      </c>
      <c r="HP58" s="25"/>
      <c r="HQ58" s="92">
        <f t="shared" si="165"/>
        <v>0</v>
      </c>
      <c r="HR58" s="140">
        <f t="shared" si="166"/>
        <v>0</v>
      </c>
      <c r="HS58" s="25"/>
      <c r="HT58" s="92">
        <f t="shared" si="167"/>
        <v>0</v>
      </c>
      <c r="HU58" s="140">
        <f t="shared" si="168"/>
        <v>0</v>
      </c>
      <c r="HV58" s="25"/>
      <c r="HW58" s="92">
        <f t="shared" si="169"/>
        <v>0</v>
      </c>
      <c r="HX58" s="140">
        <f t="shared" si="170"/>
        <v>0</v>
      </c>
      <c r="HY58" s="139">
        <f t="shared" si="28"/>
        <v>0</v>
      </c>
      <c r="HZ58" s="25"/>
      <c r="IA58" s="92">
        <f t="shared" si="171"/>
        <v>0</v>
      </c>
      <c r="IB58" s="140">
        <f t="shared" si="172"/>
        <v>0</v>
      </c>
      <c r="IC58" s="25"/>
      <c r="ID58" s="92">
        <f t="shared" si="173"/>
        <v>0</v>
      </c>
      <c r="IE58" s="140">
        <f t="shared" si="174"/>
        <v>0</v>
      </c>
      <c r="IF58" s="25"/>
      <c r="IG58" s="92">
        <f t="shared" si="175"/>
        <v>0</v>
      </c>
      <c r="IH58" s="140">
        <f t="shared" si="176"/>
        <v>0</v>
      </c>
      <c r="II58" s="139">
        <f t="shared" si="29"/>
        <v>0</v>
      </c>
      <c r="IJ58" s="25"/>
      <c r="IK58" s="92">
        <f t="shared" si="177"/>
        <v>0</v>
      </c>
      <c r="IL58" s="140">
        <f t="shared" si="178"/>
        <v>0</v>
      </c>
      <c r="IM58" s="25"/>
      <c r="IN58" s="92">
        <f t="shared" si="179"/>
        <v>0</v>
      </c>
      <c r="IO58" s="140">
        <f t="shared" si="180"/>
        <v>0</v>
      </c>
      <c r="IP58" s="25"/>
      <c r="IQ58" s="92">
        <f t="shared" si="181"/>
        <v>0</v>
      </c>
      <c r="IR58" s="140">
        <f t="shared" si="182"/>
        <v>0</v>
      </c>
      <c r="IS58" s="139">
        <f t="shared" si="30"/>
        <v>0</v>
      </c>
      <c r="IT58" s="25"/>
      <c r="IU58" s="92">
        <f t="shared" si="183"/>
        <v>0</v>
      </c>
      <c r="IV58" s="140">
        <f t="shared" si="184"/>
        <v>0</v>
      </c>
      <c r="IW58" s="25"/>
      <c r="IX58" s="92">
        <f t="shared" si="185"/>
        <v>0</v>
      </c>
      <c r="IY58" s="140">
        <f t="shared" si="186"/>
        <v>0</v>
      </c>
      <c r="IZ58" s="25"/>
      <c r="JA58" s="92">
        <f t="shared" si="187"/>
        <v>0</v>
      </c>
      <c r="JB58" s="140">
        <f t="shared" si="188"/>
        <v>0</v>
      </c>
      <c r="JC58" s="139">
        <f t="shared" si="234"/>
        <v>0</v>
      </c>
      <c r="JD58" s="25"/>
      <c r="JE58" s="92">
        <f t="shared" si="189"/>
        <v>0</v>
      </c>
      <c r="JF58" s="140">
        <f t="shared" si="190"/>
        <v>0</v>
      </c>
      <c r="JG58" s="25"/>
      <c r="JH58" s="92">
        <f t="shared" si="191"/>
        <v>0</v>
      </c>
      <c r="JI58" s="140">
        <f t="shared" si="192"/>
        <v>0</v>
      </c>
      <c r="JJ58" s="25"/>
      <c r="JK58" s="92">
        <f t="shared" si="193"/>
        <v>0</v>
      </c>
      <c r="JL58" s="140">
        <f t="shared" si="194"/>
        <v>0</v>
      </c>
      <c r="JM58" s="139">
        <f t="shared" si="235"/>
        <v>0</v>
      </c>
      <c r="JN58" s="25"/>
      <c r="JO58" s="92">
        <f t="shared" si="195"/>
        <v>0</v>
      </c>
      <c r="JP58" s="140">
        <f t="shared" si="196"/>
        <v>0</v>
      </c>
      <c r="JQ58" s="25">
        <f>100</f>
        <v>100</v>
      </c>
      <c r="JR58" s="92">
        <f t="shared" si="197"/>
        <v>6000000</v>
      </c>
      <c r="JS58" s="140">
        <f t="shared" si="198"/>
        <v>12500000</v>
      </c>
      <c r="JT58" s="25"/>
      <c r="JU58" s="92">
        <f t="shared" si="199"/>
        <v>0</v>
      </c>
      <c r="JV58" s="140">
        <f t="shared" si="200"/>
        <v>0</v>
      </c>
      <c r="JW58" s="139">
        <f t="shared" si="236"/>
        <v>100</v>
      </c>
      <c r="JX58" s="25"/>
      <c r="JY58" s="92">
        <f t="shared" si="201"/>
        <v>0</v>
      </c>
      <c r="JZ58" s="140">
        <f t="shared" si="202"/>
        <v>0</v>
      </c>
      <c r="KA58" s="25">
        <v>3</v>
      </c>
      <c r="KB58" s="92">
        <f t="shared" si="203"/>
        <v>180000</v>
      </c>
      <c r="KC58" s="140">
        <f t="shared" si="204"/>
        <v>375000</v>
      </c>
      <c r="KD58" s="25"/>
      <c r="KE58" s="92">
        <f t="shared" si="205"/>
        <v>0</v>
      </c>
      <c r="KF58" s="140">
        <f t="shared" si="206"/>
        <v>0</v>
      </c>
      <c r="KG58" s="139">
        <f t="shared" si="237"/>
        <v>3</v>
      </c>
      <c r="KH58" s="25"/>
      <c r="KI58" s="92">
        <f t="shared" si="207"/>
        <v>0</v>
      </c>
      <c r="KJ58" s="140">
        <f t="shared" si="208"/>
        <v>0</v>
      </c>
      <c r="KK58" s="25"/>
      <c r="KL58" s="92">
        <f t="shared" si="209"/>
        <v>0</v>
      </c>
      <c r="KM58" s="140">
        <f t="shared" si="210"/>
        <v>0</v>
      </c>
      <c r="KN58" s="25"/>
      <c r="KO58" s="92">
        <f t="shared" si="211"/>
        <v>0</v>
      </c>
      <c r="KP58" s="140">
        <f t="shared" si="212"/>
        <v>0</v>
      </c>
      <c r="KQ58" s="139">
        <f t="shared" si="238"/>
        <v>0</v>
      </c>
      <c r="KR58" s="25"/>
      <c r="KS58" s="92">
        <f t="shared" si="213"/>
        <v>0</v>
      </c>
      <c r="KT58" s="140">
        <f t="shared" si="214"/>
        <v>0</v>
      </c>
      <c r="KU58" s="25"/>
      <c r="KV58" s="92">
        <f t="shared" si="215"/>
        <v>0</v>
      </c>
      <c r="KW58" s="140">
        <f t="shared" si="216"/>
        <v>0</v>
      </c>
      <c r="KX58" s="25"/>
      <c r="KY58" s="92">
        <f t="shared" si="217"/>
        <v>0</v>
      </c>
      <c r="KZ58" s="140">
        <f t="shared" si="218"/>
        <v>0</v>
      </c>
      <c r="LA58" s="139">
        <f t="shared" si="239"/>
        <v>0</v>
      </c>
      <c r="LB58" s="25"/>
      <c r="LC58" s="92">
        <f t="shared" si="219"/>
        <v>0</v>
      </c>
      <c r="LD58" s="140">
        <f t="shared" si="220"/>
        <v>0</v>
      </c>
      <c r="LE58" s="25"/>
      <c r="LF58" s="92">
        <f t="shared" si="221"/>
        <v>0</v>
      </c>
      <c r="LG58" s="140">
        <f t="shared" si="222"/>
        <v>0</v>
      </c>
      <c r="LH58" s="25"/>
      <c r="LI58" s="92">
        <f t="shared" si="223"/>
        <v>0</v>
      </c>
      <c r="LJ58" s="140">
        <f t="shared" si="224"/>
        <v>0</v>
      </c>
      <c r="LK58" s="139">
        <f t="shared" si="240"/>
        <v>0</v>
      </c>
      <c r="LL58" s="25"/>
      <c r="LM58" s="92">
        <f t="shared" si="225"/>
        <v>0</v>
      </c>
      <c r="LN58" s="140">
        <f t="shared" si="226"/>
        <v>0</v>
      </c>
      <c r="LO58" s="25"/>
      <c r="LP58" s="92">
        <f t="shared" si="227"/>
        <v>0</v>
      </c>
      <c r="LQ58" s="140">
        <f t="shared" si="228"/>
        <v>0</v>
      </c>
      <c r="LR58" s="25"/>
      <c r="LS58" s="92">
        <f t="shared" si="229"/>
        <v>0</v>
      </c>
      <c r="LT58" s="140">
        <f t="shared" si="230"/>
        <v>0</v>
      </c>
      <c r="LU58" s="139">
        <f t="shared" si="241"/>
        <v>0</v>
      </c>
      <c r="LW58" s="341">
        <f t="shared" si="231"/>
        <v>686</v>
      </c>
      <c r="LX58" s="293">
        <f t="shared" si="39"/>
        <v>85750000</v>
      </c>
    </row>
    <row r="59" spans="1:336" x14ac:dyDescent="0.25">
      <c r="A59" s="25" t="s">
        <v>40</v>
      </c>
      <c r="B59" s="102">
        <v>25000</v>
      </c>
      <c r="C59" s="102">
        <v>50000</v>
      </c>
      <c r="D59" s="25"/>
      <c r="E59" s="92">
        <f t="shared" si="40"/>
        <v>0</v>
      </c>
      <c r="F59" s="140">
        <f t="shared" si="41"/>
        <v>0</v>
      </c>
      <c r="G59" s="25"/>
      <c r="H59" s="92">
        <f t="shared" si="42"/>
        <v>0</v>
      </c>
      <c r="I59" s="140">
        <f t="shared" si="43"/>
        <v>0</v>
      </c>
      <c r="J59" s="25"/>
      <c r="K59" s="92">
        <f t="shared" si="44"/>
        <v>0</v>
      </c>
      <c r="L59" s="140">
        <f t="shared" si="45"/>
        <v>0</v>
      </c>
      <c r="M59" s="139">
        <f t="shared" si="0"/>
        <v>0</v>
      </c>
      <c r="N59" s="25"/>
      <c r="O59" s="92">
        <f t="shared" si="243"/>
        <v>0</v>
      </c>
      <c r="P59" s="140">
        <f t="shared" si="244"/>
        <v>0</v>
      </c>
      <c r="Q59" s="25"/>
      <c r="R59" s="92">
        <f t="shared" si="245"/>
        <v>0</v>
      </c>
      <c r="S59" s="140">
        <f t="shared" si="246"/>
        <v>0</v>
      </c>
      <c r="T59" s="25"/>
      <c r="U59" s="92">
        <f t="shared" si="247"/>
        <v>0</v>
      </c>
      <c r="V59" s="140">
        <f t="shared" si="248"/>
        <v>0</v>
      </c>
      <c r="W59" s="139">
        <f t="shared" si="7"/>
        <v>0</v>
      </c>
      <c r="X59" s="25"/>
      <c r="Y59" s="92">
        <f t="shared" si="46"/>
        <v>0</v>
      </c>
      <c r="Z59" s="140">
        <f t="shared" si="47"/>
        <v>0</v>
      </c>
      <c r="AA59" s="25"/>
      <c r="AB59" s="92">
        <f t="shared" si="48"/>
        <v>0</v>
      </c>
      <c r="AC59" s="140">
        <f t="shared" si="49"/>
        <v>0</v>
      </c>
      <c r="AD59" s="25"/>
      <c r="AE59" s="92">
        <f t="shared" si="50"/>
        <v>0</v>
      </c>
      <c r="AF59" s="140">
        <f t="shared" si="51"/>
        <v>0</v>
      </c>
      <c r="AG59" s="139">
        <f t="shared" si="8"/>
        <v>0</v>
      </c>
      <c r="AH59" s="25"/>
      <c r="AI59" s="92">
        <f t="shared" si="52"/>
        <v>0</v>
      </c>
      <c r="AJ59" s="140">
        <f t="shared" si="53"/>
        <v>0</v>
      </c>
      <c r="AK59" s="25"/>
      <c r="AL59" s="92">
        <f t="shared" si="54"/>
        <v>0</v>
      </c>
      <c r="AM59" s="140">
        <f t="shared" si="55"/>
        <v>0</v>
      </c>
      <c r="AN59" s="25"/>
      <c r="AO59" s="92">
        <f t="shared" si="56"/>
        <v>0</v>
      </c>
      <c r="AP59" s="140">
        <f t="shared" si="57"/>
        <v>0</v>
      </c>
      <c r="AQ59" s="139">
        <f t="shared" si="9"/>
        <v>0</v>
      </c>
      <c r="AR59" s="25"/>
      <c r="AS59" s="92">
        <f t="shared" si="58"/>
        <v>0</v>
      </c>
      <c r="AT59" s="140">
        <f t="shared" si="59"/>
        <v>0</v>
      </c>
      <c r="AU59" s="25"/>
      <c r="AV59" s="92">
        <f t="shared" si="60"/>
        <v>0</v>
      </c>
      <c r="AW59" s="140">
        <f t="shared" si="61"/>
        <v>0</v>
      </c>
      <c r="AX59" s="25"/>
      <c r="AY59" s="92">
        <f t="shared" si="62"/>
        <v>0</v>
      </c>
      <c r="AZ59" s="140">
        <f t="shared" si="63"/>
        <v>0</v>
      </c>
      <c r="BA59" s="139">
        <f t="shared" si="10"/>
        <v>0</v>
      </c>
      <c r="BB59" s="25"/>
      <c r="BC59" s="92">
        <f t="shared" si="242"/>
        <v>0</v>
      </c>
      <c r="BD59" s="140">
        <f t="shared" si="65"/>
        <v>0</v>
      </c>
      <c r="BE59" s="25"/>
      <c r="BF59" s="92">
        <f t="shared" si="66"/>
        <v>0</v>
      </c>
      <c r="BG59" s="140">
        <f t="shared" si="67"/>
        <v>0</v>
      </c>
      <c r="BH59" s="25"/>
      <c r="BI59" s="92">
        <f t="shared" si="68"/>
        <v>0</v>
      </c>
      <c r="BJ59" s="140">
        <f t="shared" si="69"/>
        <v>0</v>
      </c>
      <c r="BK59" s="139">
        <f t="shared" si="11"/>
        <v>0</v>
      </c>
      <c r="BL59" s="25"/>
      <c r="BM59" s="92">
        <f t="shared" si="70"/>
        <v>0</v>
      </c>
      <c r="BN59" s="140">
        <f t="shared" si="71"/>
        <v>0</v>
      </c>
      <c r="BO59" s="25"/>
      <c r="BP59" s="92">
        <f t="shared" si="72"/>
        <v>0</v>
      </c>
      <c r="BQ59" s="140">
        <f t="shared" si="73"/>
        <v>0</v>
      </c>
      <c r="BR59" s="25"/>
      <c r="BS59" s="92">
        <f t="shared" si="74"/>
        <v>0</v>
      </c>
      <c r="BT59" s="140">
        <f t="shared" si="75"/>
        <v>0</v>
      </c>
      <c r="BU59" s="139">
        <f t="shared" si="12"/>
        <v>0</v>
      </c>
      <c r="BV59" s="25"/>
      <c r="BW59" s="92">
        <f t="shared" si="76"/>
        <v>0</v>
      </c>
      <c r="BX59" s="140">
        <f t="shared" si="77"/>
        <v>0</v>
      </c>
      <c r="BY59" s="25"/>
      <c r="BZ59" s="92">
        <f t="shared" si="78"/>
        <v>0</v>
      </c>
      <c r="CA59" s="140">
        <f t="shared" si="79"/>
        <v>0</v>
      </c>
      <c r="CB59" s="25"/>
      <c r="CC59" s="92">
        <f t="shared" si="80"/>
        <v>0</v>
      </c>
      <c r="CD59" s="140">
        <f t="shared" si="81"/>
        <v>0</v>
      </c>
      <c r="CE59" s="139">
        <f t="shared" si="13"/>
        <v>0</v>
      </c>
      <c r="CF59" s="25"/>
      <c r="CG59" s="92">
        <f t="shared" si="82"/>
        <v>0</v>
      </c>
      <c r="CH59" s="140">
        <f t="shared" si="83"/>
        <v>0</v>
      </c>
      <c r="CI59" s="25"/>
      <c r="CJ59" s="92">
        <f t="shared" si="84"/>
        <v>0</v>
      </c>
      <c r="CK59" s="140">
        <f t="shared" si="85"/>
        <v>0</v>
      </c>
      <c r="CL59" s="25"/>
      <c r="CM59" s="92">
        <f t="shared" si="86"/>
        <v>0</v>
      </c>
      <c r="CN59" s="140">
        <f t="shared" si="87"/>
        <v>0</v>
      </c>
      <c r="CO59" s="139">
        <f t="shared" si="14"/>
        <v>0</v>
      </c>
      <c r="CP59" s="25"/>
      <c r="CQ59" s="92">
        <f t="shared" si="88"/>
        <v>0</v>
      </c>
      <c r="CR59" s="140">
        <f t="shared" si="89"/>
        <v>0</v>
      </c>
      <c r="CS59" s="25"/>
      <c r="CT59" s="92">
        <f t="shared" si="90"/>
        <v>0</v>
      </c>
      <c r="CU59" s="140">
        <f t="shared" si="91"/>
        <v>0</v>
      </c>
      <c r="CV59" s="25"/>
      <c r="CW59" s="92">
        <f t="shared" si="92"/>
        <v>0</v>
      </c>
      <c r="CX59" s="140">
        <f t="shared" si="93"/>
        <v>0</v>
      </c>
      <c r="CY59" s="139">
        <f t="shared" si="15"/>
        <v>0</v>
      </c>
      <c r="CZ59" s="25"/>
      <c r="DA59" s="92">
        <f t="shared" si="94"/>
        <v>0</v>
      </c>
      <c r="DB59" s="140">
        <f t="shared" si="95"/>
        <v>0</v>
      </c>
      <c r="DC59" s="25"/>
      <c r="DD59" s="92">
        <f t="shared" si="96"/>
        <v>0</v>
      </c>
      <c r="DE59" s="140">
        <f t="shared" si="97"/>
        <v>0</v>
      </c>
      <c r="DF59" s="25"/>
      <c r="DG59" s="92">
        <f t="shared" si="98"/>
        <v>0</v>
      </c>
      <c r="DH59" s="140">
        <f t="shared" si="99"/>
        <v>0</v>
      </c>
      <c r="DI59" s="139">
        <f t="shared" si="16"/>
        <v>0</v>
      </c>
      <c r="DJ59" s="25"/>
      <c r="DK59" s="92">
        <f t="shared" si="100"/>
        <v>0</v>
      </c>
      <c r="DL59" s="140">
        <f t="shared" si="232"/>
        <v>0</v>
      </c>
      <c r="DM59" s="25"/>
      <c r="DN59" s="92">
        <f t="shared" si="101"/>
        <v>0</v>
      </c>
      <c r="DO59" s="140">
        <f t="shared" si="102"/>
        <v>0</v>
      </c>
      <c r="DP59" s="25"/>
      <c r="DQ59" s="92">
        <f t="shared" si="103"/>
        <v>0</v>
      </c>
      <c r="DR59" s="140">
        <f t="shared" si="104"/>
        <v>0</v>
      </c>
      <c r="DS59" s="139">
        <f t="shared" si="17"/>
        <v>0</v>
      </c>
      <c r="DT59" s="25"/>
      <c r="DU59" s="92">
        <f t="shared" si="105"/>
        <v>0</v>
      </c>
      <c r="DV59" s="140">
        <f t="shared" si="106"/>
        <v>0</v>
      </c>
      <c r="DW59" s="25"/>
      <c r="DX59" s="92">
        <f t="shared" si="107"/>
        <v>0</v>
      </c>
      <c r="DY59" s="140">
        <f t="shared" si="108"/>
        <v>0</v>
      </c>
      <c r="DZ59" s="25"/>
      <c r="EA59" s="92">
        <f t="shared" si="109"/>
        <v>0</v>
      </c>
      <c r="EB59" s="140">
        <f t="shared" si="110"/>
        <v>0</v>
      </c>
      <c r="EC59" s="139">
        <f t="shared" si="18"/>
        <v>0</v>
      </c>
      <c r="ED59" s="25"/>
      <c r="EE59" s="92">
        <f t="shared" si="111"/>
        <v>0</v>
      </c>
      <c r="EF59" s="140">
        <f t="shared" si="112"/>
        <v>0</v>
      </c>
      <c r="EG59" s="25"/>
      <c r="EH59" s="92">
        <f t="shared" si="113"/>
        <v>0</v>
      </c>
      <c r="EI59" s="140">
        <f t="shared" si="114"/>
        <v>0</v>
      </c>
      <c r="EJ59" s="25"/>
      <c r="EK59" s="92">
        <f t="shared" si="115"/>
        <v>0</v>
      </c>
      <c r="EL59" s="140">
        <f t="shared" si="116"/>
        <v>0</v>
      </c>
      <c r="EM59" s="139">
        <f t="shared" si="19"/>
        <v>0</v>
      </c>
      <c r="EN59" s="25"/>
      <c r="EO59" s="92">
        <f t="shared" si="117"/>
        <v>0</v>
      </c>
      <c r="EP59" s="140">
        <f t="shared" si="118"/>
        <v>0</v>
      </c>
      <c r="EQ59" s="25"/>
      <c r="ER59" s="92">
        <f t="shared" si="119"/>
        <v>0</v>
      </c>
      <c r="ES59" s="140">
        <f t="shared" si="120"/>
        <v>0</v>
      </c>
      <c r="ET59" s="25"/>
      <c r="EU59" s="92">
        <f t="shared" si="121"/>
        <v>0</v>
      </c>
      <c r="EV59" s="140">
        <f t="shared" si="122"/>
        <v>0</v>
      </c>
      <c r="EW59" s="139">
        <f t="shared" si="20"/>
        <v>0</v>
      </c>
      <c r="EX59" s="25"/>
      <c r="EY59" s="92">
        <f t="shared" si="123"/>
        <v>0</v>
      </c>
      <c r="EZ59" s="140">
        <f t="shared" si="124"/>
        <v>0</v>
      </c>
      <c r="FA59" s="25"/>
      <c r="FB59" s="92">
        <f t="shared" si="125"/>
        <v>0</v>
      </c>
      <c r="FC59" s="140">
        <f t="shared" si="126"/>
        <v>0</v>
      </c>
      <c r="FD59" s="25"/>
      <c r="FE59" s="92">
        <f t="shared" si="127"/>
        <v>0</v>
      </c>
      <c r="FF59" s="140">
        <f t="shared" si="128"/>
        <v>0</v>
      </c>
      <c r="FG59" s="139">
        <f t="shared" si="21"/>
        <v>0</v>
      </c>
      <c r="FH59" s="25"/>
      <c r="FI59" s="92">
        <f t="shared" si="129"/>
        <v>0</v>
      </c>
      <c r="FJ59" s="140">
        <f t="shared" si="130"/>
        <v>0</v>
      </c>
      <c r="FK59" s="25"/>
      <c r="FL59" s="92">
        <f t="shared" si="131"/>
        <v>0</v>
      </c>
      <c r="FM59" s="140">
        <f t="shared" si="132"/>
        <v>0</v>
      </c>
      <c r="FN59" s="25"/>
      <c r="FO59" s="92">
        <f t="shared" si="133"/>
        <v>0</v>
      </c>
      <c r="FP59" s="140">
        <f t="shared" si="134"/>
        <v>0</v>
      </c>
      <c r="FQ59" s="139">
        <f t="shared" si="22"/>
        <v>0</v>
      </c>
      <c r="FR59" s="25"/>
      <c r="FS59" s="92">
        <f t="shared" si="135"/>
        <v>0</v>
      </c>
      <c r="FT59" s="140">
        <f t="shared" si="136"/>
        <v>0</v>
      </c>
      <c r="FU59" s="25"/>
      <c r="FV59" s="92">
        <f t="shared" si="137"/>
        <v>0</v>
      </c>
      <c r="FW59" s="140">
        <f t="shared" si="138"/>
        <v>0</v>
      </c>
      <c r="FX59" s="25"/>
      <c r="FY59" s="92">
        <f t="shared" si="139"/>
        <v>0</v>
      </c>
      <c r="FZ59" s="140">
        <f t="shared" si="140"/>
        <v>0</v>
      </c>
      <c r="GA59" s="139">
        <f t="shared" si="23"/>
        <v>0</v>
      </c>
      <c r="GB59" s="25"/>
      <c r="GC59" s="92">
        <f t="shared" si="141"/>
        <v>0</v>
      </c>
      <c r="GD59" s="140">
        <f t="shared" si="142"/>
        <v>0</v>
      </c>
      <c r="GE59" s="25"/>
      <c r="GF59" s="92">
        <f t="shared" si="143"/>
        <v>0</v>
      </c>
      <c r="GG59" s="140">
        <f t="shared" si="144"/>
        <v>0</v>
      </c>
      <c r="GH59" s="25"/>
      <c r="GI59" s="92">
        <f t="shared" si="145"/>
        <v>0</v>
      </c>
      <c r="GJ59" s="140">
        <f t="shared" si="146"/>
        <v>0</v>
      </c>
      <c r="GK59" s="139">
        <f t="shared" si="24"/>
        <v>0</v>
      </c>
      <c r="GL59" s="25"/>
      <c r="GM59" s="92">
        <f t="shared" si="147"/>
        <v>0</v>
      </c>
      <c r="GN59" s="140">
        <f t="shared" si="148"/>
        <v>0</v>
      </c>
      <c r="GO59" s="25"/>
      <c r="GP59" s="92">
        <f t="shared" si="149"/>
        <v>0</v>
      </c>
      <c r="GQ59" s="140">
        <f t="shared" si="150"/>
        <v>0</v>
      </c>
      <c r="GR59" s="25"/>
      <c r="GS59" s="92">
        <f t="shared" si="151"/>
        <v>0</v>
      </c>
      <c r="GT59" s="140">
        <f t="shared" si="152"/>
        <v>0</v>
      </c>
      <c r="GU59" s="139">
        <f t="shared" si="25"/>
        <v>0</v>
      </c>
      <c r="GV59" s="25"/>
      <c r="GW59" s="92">
        <f t="shared" si="153"/>
        <v>0</v>
      </c>
      <c r="GX59" s="140">
        <f t="shared" si="154"/>
        <v>0</v>
      </c>
      <c r="GY59" s="25"/>
      <c r="GZ59" s="92">
        <f t="shared" si="155"/>
        <v>0</v>
      </c>
      <c r="HA59" s="140">
        <f t="shared" si="156"/>
        <v>0</v>
      </c>
      <c r="HB59" s="25"/>
      <c r="HC59" s="92">
        <f t="shared" si="157"/>
        <v>0</v>
      </c>
      <c r="HD59" s="140">
        <f t="shared" si="158"/>
        <v>0</v>
      </c>
      <c r="HE59" s="139">
        <f t="shared" si="26"/>
        <v>0</v>
      </c>
      <c r="HF59" s="25"/>
      <c r="HG59" s="92">
        <f t="shared" si="159"/>
        <v>0</v>
      </c>
      <c r="HH59" s="140">
        <f t="shared" si="160"/>
        <v>0</v>
      </c>
      <c r="HI59" s="25"/>
      <c r="HJ59" s="92">
        <f t="shared" si="161"/>
        <v>0</v>
      </c>
      <c r="HK59" s="140">
        <f t="shared" si="162"/>
        <v>0</v>
      </c>
      <c r="HL59" s="25"/>
      <c r="HM59" s="92">
        <f t="shared" si="163"/>
        <v>0</v>
      </c>
      <c r="HN59" s="140">
        <f t="shared" si="164"/>
        <v>0</v>
      </c>
      <c r="HO59" s="139">
        <f t="shared" si="27"/>
        <v>0</v>
      </c>
      <c r="HP59" s="25"/>
      <c r="HQ59" s="92">
        <f t="shared" si="165"/>
        <v>0</v>
      </c>
      <c r="HR59" s="140">
        <f t="shared" si="166"/>
        <v>0</v>
      </c>
      <c r="HS59" s="25"/>
      <c r="HT59" s="92">
        <f t="shared" si="167"/>
        <v>0</v>
      </c>
      <c r="HU59" s="140">
        <f t="shared" si="168"/>
        <v>0</v>
      </c>
      <c r="HV59" s="25"/>
      <c r="HW59" s="92">
        <f t="shared" si="169"/>
        <v>0</v>
      </c>
      <c r="HX59" s="140">
        <f t="shared" si="170"/>
        <v>0</v>
      </c>
      <c r="HY59" s="139">
        <f t="shared" si="28"/>
        <v>0</v>
      </c>
      <c r="HZ59" s="25"/>
      <c r="IA59" s="92">
        <f t="shared" si="171"/>
        <v>0</v>
      </c>
      <c r="IB59" s="140">
        <f t="shared" si="172"/>
        <v>0</v>
      </c>
      <c r="IC59" s="25"/>
      <c r="ID59" s="92">
        <f t="shared" si="173"/>
        <v>0</v>
      </c>
      <c r="IE59" s="140">
        <f t="shared" si="174"/>
        <v>0</v>
      </c>
      <c r="IF59" s="25"/>
      <c r="IG59" s="92">
        <f t="shared" si="175"/>
        <v>0</v>
      </c>
      <c r="IH59" s="140">
        <f t="shared" si="176"/>
        <v>0</v>
      </c>
      <c r="II59" s="139">
        <f t="shared" si="29"/>
        <v>0</v>
      </c>
      <c r="IJ59" s="25"/>
      <c r="IK59" s="92">
        <f t="shared" si="177"/>
        <v>0</v>
      </c>
      <c r="IL59" s="140">
        <f t="shared" si="178"/>
        <v>0</v>
      </c>
      <c r="IM59" s="25"/>
      <c r="IN59" s="92">
        <f t="shared" si="179"/>
        <v>0</v>
      </c>
      <c r="IO59" s="140">
        <f t="shared" si="180"/>
        <v>0</v>
      </c>
      <c r="IP59" s="25"/>
      <c r="IQ59" s="92">
        <f t="shared" si="181"/>
        <v>0</v>
      </c>
      <c r="IR59" s="140">
        <f t="shared" si="182"/>
        <v>0</v>
      </c>
      <c r="IS59" s="139">
        <f t="shared" si="30"/>
        <v>0</v>
      </c>
      <c r="IT59" s="25"/>
      <c r="IU59" s="92">
        <f t="shared" si="183"/>
        <v>0</v>
      </c>
      <c r="IV59" s="140">
        <f t="shared" si="184"/>
        <v>0</v>
      </c>
      <c r="IW59" s="25"/>
      <c r="IX59" s="92">
        <f t="shared" si="185"/>
        <v>0</v>
      </c>
      <c r="IY59" s="140">
        <f t="shared" si="186"/>
        <v>0</v>
      </c>
      <c r="IZ59" s="25"/>
      <c r="JA59" s="92">
        <f t="shared" si="187"/>
        <v>0</v>
      </c>
      <c r="JB59" s="140">
        <f t="shared" si="188"/>
        <v>0</v>
      </c>
      <c r="JC59" s="139">
        <f t="shared" si="234"/>
        <v>0</v>
      </c>
      <c r="JD59" s="25"/>
      <c r="JE59" s="92">
        <f t="shared" si="189"/>
        <v>0</v>
      </c>
      <c r="JF59" s="140">
        <f t="shared" si="190"/>
        <v>0</v>
      </c>
      <c r="JG59" s="25"/>
      <c r="JH59" s="92">
        <f t="shared" si="191"/>
        <v>0</v>
      </c>
      <c r="JI59" s="140">
        <f t="shared" si="192"/>
        <v>0</v>
      </c>
      <c r="JJ59" s="25"/>
      <c r="JK59" s="92">
        <f t="shared" si="193"/>
        <v>0</v>
      </c>
      <c r="JL59" s="140">
        <f t="shared" si="194"/>
        <v>0</v>
      </c>
      <c r="JM59" s="139">
        <f t="shared" si="235"/>
        <v>0</v>
      </c>
      <c r="JN59" s="25"/>
      <c r="JO59" s="92">
        <f t="shared" si="195"/>
        <v>0</v>
      </c>
      <c r="JP59" s="140">
        <f t="shared" si="196"/>
        <v>0</v>
      </c>
      <c r="JQ59" s="25"/>
      <c r="JR59" s="92">
        <f t="shared" si="197"/>
        <v>0</v>
      </c>
      <c r="JS59" s="140">
        <f t="shared" si="198"/>
        <v>0</v>
      </c>
      <c r="JT59" s="25"/>
      <c r="JU59" s="92">
        <f t="shared" si="199"/>
        <v>0</v>
      </c>
      <c r="JV59" s="140">
        <f t="shared" si="200"/>
        <v>0</v>
      </c>
      <c r="JW59" s="139">
        <f t="shared" si="236"/>
        <v>0</v>
      </c>
      <c r="JX59" s="25"/>
      <c r="JY59" s="92">
        <f t="shared" si="201"/>
        <v>0</v>
      </c>
      <c r="JZ59" s="140">
        <f t="shared" si="202"/>
        <v>0</v>
      </c>
      <c r="KA59" s="25"/>
      <c r="KB59" s="92">
        <f t="shared" si="203"/>
        <v>0</v>
      </c>
      <c r="KC59" s="140">
        <f t="shared" si="204"/>
        <v>0</v>
      </c>
      <c r="KD59" s="25"/>
      <c r="KE59" s="92">
        <f t="shared" si="205"/>
        <v>0</v>
      </c>
      <c r="KF59" s="140">
        <f t="shared" si="206"/>
        <v>0</v>
      </c>
      <c r="KG59" s="139">
        <f t="shared" si="237"/>
        <v>0</v>
      </c>
      <c r="KH59" s="25"/>
      <c r="KI59" s="92">
        <f t="shared" si="207"/>
        <v>0</v>
      </c>
      <c r="KJ59" s="140">
        <f t="shared" si="208"/>
        <v>0</v>
      </c>
      <c r="KK59" s="25"/>
      <c r="KL59" s="92">
        <f t="shared" si="209"/>
        <v>0</v>
      </c>
      <c r="KM59" s="140">
        <f t="shared" si="210"/>
        <v>0</v>
      </c>
      <c r="KN59" s="25"/>
      <c r="KO59" s="92">
        <f t="shared" si="211"/>
        <v>0</v>
      </c>
      <c r="KP59" s="140">
        <f t="shared" si="212"/>
        <v>0</v>
      </c>
      <c r="KQ59" s="139">
        <f t="shared" si="238"/>
        <v>0</v>
      </c>
      <c r="KR59" s="25"/>
      <c r="KS59" s="92">
        <f t="shared" si="213"/>
        <v>0</v>
      </c>
      <c r="KT59" s="140">
        <f t="shared" si="214"/>
        <v>0</v>
      </c>
      <c r="KU59" s="25"/>
      <c r="KV59" s="92">
        <f t="shared" si="215"/>
        <v>0</v>
      </c>
      <c r="KW59" s="140">
        <f t="shared" si="216"/>
        <v>0</v>
      </c>
      <c r="KX59" s="25"/>
      <c r="KY59" s="92">
        <f t="shared" si="217"/>
        <v>0</v>
      </c>
      <c r="KZ59" s="140">
        <f t="shared" si="218"/>
        <v>0</v>
      </c>
      <c r="LA59" s="139">
        <f t="shared" si="239"/>
        <v>0</v>
      </c>
      <c r="LB59" s="25"/>
      <c r="LC59" s="92">
        <f t="shared" si="219"/>
        <v>0</v>
      </c>
      <c r="LD59" s="140">
        <f t="shared" si="220"/>
        <v>0</v>
      </c>
      <c r="LE59" s="25"/>
      <c r="LF59" s="92">
        <f t="shared" si="221"/>
        <v>0</v>
      </c>
      <c r="LG59" s="140">
        <f t="shared" si="222"/>
        <v>0</v>
      </c>
      <c r="LH59" s="25"/>
      <c r="LI59" s="92">
        <f t="shared" si="223"/>
        <v>0</v>
      </c>
      <c r="LJ59" s="140">
        <f t="shared" si="224"/>
        <v>0</v>
      </c>
      <c r="LK59" s="139">
        <f t="shared" si="240"/>
        <v>0</v>
      </c>
      <c r="LL59" s="25"/>
      <c r="LM59" s="92">
        <f t="shared" si="225"/>
        <v>0</v>
      </c>
      <c r="LN59" s="140">
        <f t="shared" si="226"/>
        <v>0</v>
      </c>
      <c r="LO59" s="25"/>
      <c r="LP59" s="92">
        <f t="shared" si="227"/>
        <v>0</v>
      </c>
      <c r="LQ59" s="140">
        <f t="shared" si="228"/>
        <v>0</v>
      </c>
      <c r="LR59" s="25"/>
      <c r="LS59" s="92">
        <f t="shared" si="229"/>
        <v>0</v>
      </c>
      <c r="LT59" s="140">
        <f t="shared" si="230"/>
        <v>0</v>
      </c>
      <c r="LU59" s="139">
        <f t="shared" si="241"/>
        <v>0</v>
      </c>
      <c r="LW59" s="341">
        <f t="shared" si="231"/>
        <v>0</v>
      </c>
      <c r="LX59" s="293">
        <f t="shared" si="39"/>
        <v>0</v>
      </c>
    </row>
    <row r="60" spans="1:336" x14ac:dyDescent="0.25">
      <c r="A60" s="25" t="s">
        <v>35</v>
      </c>
      <c r="B60" s="102">
        <v>60000</v>
      </c>
      <c r="D60" s="25"/>
      <c r="E60" s="92">
        <f t="shared" si="40"/>
        <v>0</v>
      </c>
      <c r="F60" s="140">
        <f t="shared" si="41"/>
        <v>0</v>
      </c>
      <c r="G60" s="25"/>
      <c r="H60" s="92">
        <f t="shared" si="42"/>
        <v>0</v>
      </c>
      <c r="I60" s="140">
        <f t="shared" si="43"/>
        <v>0</v>
      </c>
      <c r="J60" s="25"/>
      <c r="K60" s="92">
        <f t="shared" si="44"/>
        <v>0</v>
      </c>
      <c r="L60" s="140">
        <f t="shared" si="45"/>
        <v>0</v>
      </c>
      <c r="M60" s="139">
        <f t="shared" si="0"/>
        <v>0</v>
      </c>
      <c r="N60" s="25"/>
      <c r="O60" s="92">
        <f t="shared" si="243"/>
        <v>0</v>
      </c>
      <c r="P60" s="140">
        <f t="shared" si="244"/>
        <v>0</v>
      </c>
      <c r="Q60" s="25"/>
      <c r="R60" s="92">
        <f t="shared" si="245"/>
        <v>0</v>
      </c>
      <c r="S60" s="140">
        <f t="shared" si="246"/>
        <v>0</v>
      </c>
      <c r="T60" s="25"/>
      <c r="U60" s="92">
        <f t="shared" si="247"/>
        <v>0</v>
      </c>
      <c r="V60" s="140">
        <f t="shared" si="248"/>
        <v>0</v>
      </c>
      <c r="W60" s="139">
        <f t="shared" si="7"/>
        <v>0</v>
      </c>
      <c r="X60" s="25"/>
      <c r="Y60" s="92">
        <f t="shared" si="46"/>
        <v>0</v>
      </c>
      <c r="Z60" s="140">
        <f t="shared" si="47"/>
        <v>0</v>
      </c>
      <c r="AA60" s="25"/>
      <c r="AB60" s="92">
        <f t="shared" si="48"/>
        <v>0</v>
      </c>
      <c r="AC60" s="140">
        <f t="shared" si="49"/>
        <v>0</v>
      </c>
      <c r="AD60" s="25"/>
      <c r="AE60" s="92">
        <f t="shared" si="50"/>
        <v>0</v>
      </c>
      <c r="AF60" s="140">
        <f t="shared" si="51"/>
        <v>0</v>
      </c>
      <c r="AG60" s="139">
        <f t="shared" si="8"/>
        <v>0</v>
      </c>
      <c r="AH60" s="25"/>
      <c r="AI60" s="92">
        <f t="shared" si="52"/>
        <v>0</v>
      </c>
      <c r="AJ60" s="140">
        <f t="shared" si="53"/>
        <v>0</v>
      </c>
      <c r="AK60" s="25"/>
      <c r="AL60" s="92">
        <f t="shared" si="54"/>
        <v>0</v>
      </c>
      <c r="AM60" s="140">
        <f t="shared" si="55"/>
        <v>0</v>
      </c>
      <c r="AN60" s="25"/>
      <c r="AO60" s="92">
        <f t="shared" si="56"/>
        <v>0</v>
      </c>
      <c r="AP60" s="140">
        <f t="shared" si="57"/>
        <v>0</v>
      </c>
      <c r="AQ60" s="139">
        <f t="shared" si="9"/>
        <v>0</v>
      </c>
      <c r="AR60" s="25"/>
      <c r="AS60" s="92">
        <f t="shared" si="58"/>
        <v>0</v>
      </c>
      <c r="AT60" s="140">
        <f t="shared" si="59"/>
        <v>0</v>
      </c>
      <c r="AU60" s="25"/>
      <c r="AV60" s="92">
        <f t="shared" si="60"/>
        <v>0</v>
      </c>
      <c r="AW60" s="140">
        <f t="shared" si="61"/>
        <v>0</v>
      </c>
      <c r="AX60" s="25"/>
      <c r="AY60" s="92">
        <f t="shared" si="62"/>
        <v>0</v>
      </c>
      <c r="AZ60" s="140">
        <f t="shared" si="63"/>
        <v>0</v>
      </c>
      <c r="BA60" s="139">
        <f t="shared" si="10"/>
        <v>0</v>
      </c>
      <c r="BB60" s="25"/>
      <c r="BC60" s="92">
        <f t="shared" si="242"/>
        <v>0</v>
      </c>
      <c r="BD60" s="140">
        <f t="shared" si="65"/>
        <v>0</v>
      </c>
      <c r="BE60" s="25"/>
      <c r="BF60" s="92">
        <f t="shared" si="66"/>
        <v>0</v>
      </c>
      <c r="BG60" s="140">
        <f t="shared" si="67"/>
        <v>0</v>
      </c>
      <c r="BH60" s="25"/>
      <c r="BI60" s="92">
        <f t="shared" si="68"/>
        <v>0</v>
      </c>
      <c r="BJ60" s="140">
        <f t="shared" si="69"/>
        <v>0</v>
      </c>
      <c r="BK60" s="139">
        <f t="shared" si="11"/>
        <v>0</v>
      </c>
      <c r="BL60" s="25"/>
      <c r="BM60" s="92">
        <f t="shared" si="70"/>
        <v>0</v>
      </c>
      <c r="BN60" s="140">
        <f t="shared" si="71"/>
        <v>0</v>
      </c>
      <c r="BO60" s="25"/>
      <c r="BP60" s="92">
        <f t="shared" si="72"/>
        <v>0</v>
      </c>
      <c r="BQ60" s="140">
        <f t="shared" si="73"/>
        <v>0</v>
      </c>
      <c r="BR60" s="25"/>
      <c r="BS60" s="92">
        <f t="shared" si="74"/>
        <v>0</v>
      </c>
      <c r="BT60" s="140">
        <f t="shared" si="75"/>
        <v>0</v>
      </c>
      <c r="BU60" s="139">
        <f t="shared" si="12"/>
        <v>0</v>
      </c>
      <c r="BV60" s="25"/>
      <c r="BW60" s="92">
        <f t="shared" si="76"/>
        <v>0</v>
      </c>
      <c r="BX60" s="140">
        <f t="shared" si="77"/>
        <v>0</v>
      </c>
      <c r="BY60" s="25"/>
      <c r="BZ60" s="92">
        <f t="shared" si="78"/>
        <v>0</v>
      </c>
      <c r="CA60" s="140">
        <f t="shared" si="79"/>
        <v>0</v>
      </c>
      <c r="CB60" s="25"/>
      <c r="CC60" s="92">
        <f t="shared" si="80"/>
        <v>0</v>
      </c>
      <c r="CD60" s="140">
        <f t="shared" si="81"/>
        <v>0</v>
      </c>
      <c r="CE60" s="139">
        <f t="shared" si="13"/>
        <v>0</v>
      </c>
      <c r="CF60" s="25"/>
      <c r="CG60" s="92">
        <f t="shared" si="82"/>
        <v>0</v>
      </c>
      <c r="CH60" s="140">
        <f t="shared" si="83"/>
        <v>0</v>
      </c>
      <c r="CI60" s="25"/>
      <c r="CJ60" s="92">
        <f t="shared" si="84"/>
        <v>0</v>
      </c>
      <c r="CK60" s="140">
        <f t="shared" si="85"/>
        <v>0</v>
      </c>
      <c r="CL60" s="25"/>
      <c r="CM60" s="92">
        <f t="shared" si="86"/>
        <v>0</v>
      </c>
      <c r="CN60" s="140">
        <f t="shared" si="87"/>
        <v>0</v>
      </c>
      <c r="CO60" s="139">
        <f t="shared" si="14"/>
        <v>0</v>
      </c>
      <c r="CP60" s="25"/>
      <c r="CQ60" s="92">
        <f t="shared" si="88"/>
        <v>0</v>
      </c>
      <c r="CR60" s="140">
        <f t="shared" si="89"/>
        <v>0</v>
      </c>
      <c r="CS60" s="25"/>
      <c r="CT60" s="92">
        <f t="shared" si="90"/>
        <v>0</v>
      </c>
      <c r="CU60" s="140">
        <f t="shared" si="91"/>
        <v>0</v>
      </c>
      <c r="CV60" s="25"/>
      <c r="CW60" s="92">
        <f t="shared" si="92"/>
        <v>0</v>
      </c>
      <c r="CX60" s="140">
        <f t="shared" si="93"/>
        <v>0</v>
      </c>
      <c r="CY60" s="139">
        <f t="shared" si="15"/>
        <v>0</v>
      </c>
      <c r="CZ60" s="25"/>
      <c r="DA60" s="92">
        <f t="shared" si="94"/>
        <v>0</v>
      </c>
      <c r="DB60" s="140">
        <f t="shared" si="95"/>
        <v>0</v>
      </c>
      <c r="DC60" s="25"/>
      <c r="DD60" s="92">
        <f t="shared" si="96"/>
        <v>0</v>
      </c>
      <c r="DE60" s="140">
        <f t="shared" si="97"/>
        <v>0</v>
      </c>
      <c r="DF60" s="25"/>
      <c r="DG60" s="92">
        <f t="shared" si="98"/>
        <v>0</v>
      </c>
      <c r="DH60" s="140">
        <f t="shared" si="99"/>
        <v>0</v>
      </c>
      <c r="DI60" s="139">
        <f t="shared" si="16"/>
        <v>0</v>
      </c>
      <c r="DJ60" s="25"/>
      <c r="DK60" s="92">
        <f t="shared" si="100"/>
        <v>0</v>
      </c>
      <c r="DL60" s="140">
        <f t="shared" si="232"/>
        <v>0</v>
      </c>
      <c r="DM60" s="25"/>
      <c r="DN60" s="92">
        <f t="shared" si="101"/>
        <v>0</v>
      </c>
      <c r="DO60" s="140">
        <f t="shared" si="102"/>
        <v>0</v>
      </c>
      <c r="DP60" s="25"/>
      <c r="DQ60" s="92">
        <f t="shared" si="103"/>
        <v>0</v>
      </c>
      <c r="DR60" s="140">
        <f t="shared" si="104"/>
        <v>0</v>
      </c>
      <c r="DS60" s="139">
        <f t="shared" si="17"/>
        <v>0</v>
      </c>
      <c r="DT60" s="25"/>
      <c r="DU60" s="92">
        <f t="shared" si="105"/>
        <v>0</v>
      </c>
      <c r="DV60" s="140">
        <f t="shared" si="106"/>
        <v>0</v>
      </c>
      <c r="DW60" s="25"/>
      <c r="DX60" s="92">
        <f t="shared" si="107"/>
        <v>0</v>
      </c>
      <c r="DY60" s="140">
        <f t="shared" si="108"/>
        <v>0</v>
      </c>
      <c r="DZ60" s="25"/>
      <c r="EA60" s="92">
        <f t="shared" si="109"/>
        <v>0</v>
      </c>
      <c r="EB60" s="140">
        <f t="shared" si="110"/>
        <v>0</v>
      </c>
      <c r="EC60" s="139">
        <f t="shared" si="18"/>
        <v>0</v>
      </c>
      <c r="ED60" s="25"/>
      <c r="EE60" s="92">
        <f t="shared" si="111"/>
        <v>0</v>
      </c>
      <c r="EF60" s="140">
        <f t="shared" si="112"/>
        <v>0</v>
      </c>
      <c r="EG60" s="25"/>
      <c r="EH60" s="92">
        <f t="shared" si="113"/>
        <v>0</v>
      </c>
      <c r="EI60" s="140">
        <f t="shared" si="114"/>
        <v>0</v>
      </c>
      <c r="EJ60" s="25"/>
      <c r="EK60" s="92">
        <f t="shared" si="115"/>
        <v>0</v>
      </c>
      <c r="EL60" s="140">
        <f t="shared" si="116"/>
        <v>0</v>
      </c>
      <c r="EM60" s="139">
        <f t="shared" si="19"/>
        <v>0</v>
      </c>
      <c r="EN60" s="25"/>
      <c r="EO60" s="92">
        <f t="shared" si="117"/>
        <v>0</v>
      </c>
      <c r="EP60" s="140">
        <f t="shared" si="118"/>
        <v>0</v>
      </c>
      <c r="EQ60" s="25"/>
      <c r="ER60" s="92">
        <f t="shared" si="119"/>
        <v>0</v>
      </c>
      <c r="ES60" s="140">
        <f t="shared" si="120"/>
        <v>0</v>
      </c>
      <c r="ET60" s="25"/>
      <c r="EU60" s="92">
        <f t="shared" si="121"/>
        <v>0</v>
      </c>
      <c r="EV60" s="140">
        <f t="shared" si="122"/>
        <v>0</v>
      </c>
      <c r="EW60" s="139">
        <f t="shared" si="20"/>
        <v>0</v>
      </c>
      <c r="EX60" s="25"/>
      <c r="EY60" s="92">
        <f t="shared" si="123"/>
        <v>0</v>
      </c>
      <c r="EZ60" s="140">
        <f t="shared" si="124"/>
        <v>0</v>
      </c>
      <c r="FA60" s="25"/>
      <c r="FB60" s="92">
        <f t="shared" si="125"/>
        <v>0</v>
      </c>
      <c r="FC60" s="140">
        <f t="shared" si="126"/>
        <v>0</v>
      </c>
      <c r="FD60" s="25"/>
      <c r="FE60" s="92">
        <f t="shared" si="127"/>
        <v>0</v>
      </c>
      <c r="FF60" s="140">
        <f t="shared" si="128"/>
        <v>0</v>
      </c>
      <c r="FG60" s="139">
        <f t="shared" si="21"/>
        <v>0</v>
      </c>
      <c r="FH60" s="25"/>
      <c r="FI60" s="92">
        <f t="shared" si="129"/>
        <v>0</v>
      </c>
      <c r="FJ60" s="140">
        <f t="shared" si="130"/>
        <v>0</v>
      </c>
      <c r="FK60" s="25"/>
      <c r="FL60" s="92">
        <f t="shared" si="131"/>
        <v>0</v>
      </c>
      <c r="FM60" s="140">
        <f t="shared" si="132"/>
        <v>0</v>
      </c>
      <c r="FN60" s="25"/>
      <c r="FO60" s="92">
        <f t="shared" si="133"/>
        <v>0</v>
      </c>
      <c r="FP60" s="140">
        <f t="shared" si="134"/>
        <v>0</v>
      </c>
      <c r="FQ60" s="139">
        <f t="shared" si="22"/>
        <v>0</v>
      </c>
      <c r="FR60" s="25"/>
      <c r="FS60" s="92">
        <f t="shared" si="135"/>
        <v>0</v>
      </c>
      <c r="FT60" s="140">
        <f t="shared" si="136"/>
        <v>0</v>
      </c>
      <c r="FU60" s="25"/>
      <c r="FV60" s="92">
        <f t="shared" si="137"/>
        <v>0</v>
      </c>
      <c r="FW60" s="140">
        <f t="shared" si="138"/>
        <v>0</v>
      </c>
      <c r="FX60" s="25"/>
      <c r="FY60" s="92">
        <f t="shared" si="139"/>
        <v>0</v>
      </c>
      <c r="FZ60" s="140">
        <f t="shared" si="140"/>
        <v>0</v>
      </c>
      <c r="GA60" s="139">
        <f t="shared" si="23"/>
        <v>0</v>
      </c>
      <c r="GB60" s="25"/>
      <c r="GC60" s="92">
        <f t="shared" si="141"/>
        <v>0</v>
      </c>
      <c r="GD60" s="140">
        <f t="shared" si="142"/>
        <v>0</v>
      </c>
      <c r="GE60" s="25"/>
      <c r="GF60" s="92">
        <f t="shared" si="143"/>
        <v>0</v>
      </c>
      <c r="GG60" s="140">
        <f t="shared" si="144"/>
        <v>0</v>
      </c>
      <c r="GH60" s="25"/>
      <c r="GI60" s="92">
        <f t="shared" si="145"/>
        <v>0</v>
      </c>
      <c r="GJ60" s="140">
        <f t="shared" si="146"/>
        <v>0</v>
      </c>
      <c r="GK60" s="139">
        <f t="shared" si="24"/>
        <v>0</v>
      </c>
      <c r="GL60" s="25"/>
      <c r="GM60" s="92">
        <f t="shared" si="147"/>
        <v>0</v>
      </c>
      <c r="GN60" s="140">
        <f t="shared" si="148"/>
        <v>0</v>
      </c>
      <c r="GO60" s="25"/>
      <c r="GP60" s="92">
        <f t="shared" si="149"/>
        <v>0</v>
      </c>
      <c r="GQ60" s="140">
        <f t="shared" si="150"/>
        <v>0</v>
      </c>
      <c r="GR60" s="25"/>
      <c r="GS60" s="92">
        <f t="shared" si="151"/>
        <v>0</v>
      </c>
      <c r="GT60" s="140">
        <f t="shared" si="152"/>
        <v>0</v>
      </c>
      <c r="GU60" s="139">
        <f t="shared" si="25"/>
        <v>0</v>
      </c>
      <c r="GV60" s="25"/>
      <c r="GW60" s="92">
        <f t="shared" si="153"/>
        <v>0</v>
      </c>
      <c r="GX60" s="140">
        <f t="shared" si="154"/>
        <v>0</v>
      </c>
      <c r="GY60" s="25"/>
      <c r="GZ60" s="92">
        <f t="shared" si="155"/>
        <v>0</v>
      </c>
      <c r="HA60" s="140">
        <f t="shared" si="156"/>
        <v>0</v>
      </c>
      <c r="HB60" s="25"/>
      <c r="HC60" s="92">
        <f t="shared" si="157"/>
        <v>0</v>
      </c>
      <c r="HD60" s="140">
        <f t="shared" si="158"/>
        <v>0</v>
      </c>
      <c r="HE60" s="139">
        <f t="shared" si="26"/>
        <v>0</v>
      </c>
      <c r="HF60" s="25"/>
      <c r="HG60" s="92">
        <f t="shared" si="159"/>
        <v>0</v>
      </c>
      <c r="HH60" s="140">
        <f t="shared" si="160"/>
        <v>0</v>
      </c>
      <c r="HI60" s="25"/>
      <c r="HJ60" s="92">
        <f t="shared" si="161"/>
        <v>0</v>
      </c>
      <c r="HK60" s="140">
        <f t="shared" si="162"/>
        <v>0</v>
      </c>
      <c r="HL60" s="25"/>
      <c r="HM60" s="92">
        <f t="shared" si="163"/>
        <v>0</v>
      </c>
      <c r="HN60" s="140">
        <f t="shared" si="164"/>
        <v>0</v>
      </c>
      <c r="HO60" s="139">
        <f t="shared" si="27"/>
        <v>0</v>
      </c>
      <c r="HP60" s="25"/>
      <c r="HQ60" s="92">
        <f t="shared" si="165"/>
        <v>0</v>
      </c>
      <c r="HR60" s="140">
        <f t="shared" si="166"/>
        <v>0</v>
      </c>
      <c r="HS60" s="25"/>
      <c r="HT60" s="92">
        <f t="shared" si="167"/>
        <v>0</v>
      </c>
      <c r="HU60" s="140">
        <f t="shared" si="168"/>
        <v>0</v>
      </c>
      <c r="HV60" s="25"/>
      <c r="HW60" s="92">
        <f t="shared" si="169"/>
        <v>0</v>
      </c>
      <c r="HX60" s="140">
        <f t="shared" si="170"/>
        <v>0</v>
      </c>
      <c r="HY60" s="139">
        <f t="shared" si="28"/>
        <v>0</v>
      </c>
      <c r="HZ60" s="25"/>
      <c r="IA60" s="92">
        <f t="shared" si="171"/>
        <v>0</v>
      </c>
      <c r="IB60" s="140">
        <f t="shared" si="172"/>
        <v>0</v>
      </c>
      <c r="IC60" s="25"/>
      <c r="ID60" s="92">
        <f t="shared" si="173"/>
        <v>0</v>
      </c>
      <c r="IE60" s="140">
        <f t="shared" si="174"/>
        <v>0</v>
      </c>
      <c r="IF60" s="25"/>
      <c r="IG60" s="92">
        <f t="shared" si="175"/>
        <v>0</v>
      </c>
      <c r="IH60" s="140">
        <f t="shared" si="176"/>
        <v>0</v>
      </c>
      <c r="II60" s="139">
        <f t="shared" si="29"/>
        <v>0</v>
      </c>
      <c r="IJ60" s="25"/>
      <c r="IK60" s="92">
        <f t="shared" si="177"/>
        <v>0</v>
      </c>
      <c r="IL60" s="140">
        <f t="shared" si="178"/>
        <v>0</v>
      </c>
      <c r="IM60" s="25"/>
      <c r="IN60" s="92">
        <f t="shared" si="179"/>
        <v>0</v>
      </c>
      <c r="IO60" s="140">
        <f t="shared" si="180"/>
        <v>0</v>
      </c>
      <c r="IP60" s="25"/>
      <c r="IQ60" s="92">
        <f t="shared" si="181"/>
        <v>0</v>
      </c>
      <c r="IR60" s="140">
        <f t="shared" si="182"/>
        <v>0</v>
      </c>
      <c r="IS60" s="139">
        <f t="shared" si="30"/>
        <v>0</v>
      </c>
      <c r="IT60" s="25"/>
      <c r="IU60" s="92">
        <f t="shared" si="183"/>
        <v>0</v>
      </c>
      <c r="IV60" s="140">
        <f t="shared" si="184"/>
        <v>0</v>
      </c>
      <c r="IW60" s="25"/>
      <c r="IX60" s="92">
        <f t="shared" si="185"/>
        <v>0</v>
      </c>
      <c r="IY60" s="140">
        <f t="shared" si="186"/>
        <v>0</v>
      </c>
      <c r="IZ60" s="25"/>
      <c r="JA60" s="92">
        <f t="shared" si="187"/>
        <v>0</v>
      </c>
      <c r="JB60" s="140">
        <f t="shared" si="188"/>
        <v>0</v>
      </c>
      <c r="JC60" s="139">
        <f t="shared" si="234"/>
        <v>0</v>
      </c>
      <c r="JD60" s="25"/>
      <c r="JE60" s="92">
        <f t="shared" si="189"/>
        <v>0</v>
      </c>
      <c r="JF60" s="140">
        <f t="shared" si="190"/>
        <v>0</v>
      </c>
      <c r="JG60" s="25"/>
      <c r="JH60" s="92">
        <f t="shared" si="191"/>
        <v>0</v>
      </c>
      <c r="JI60" s="140">
        <f t="shared" si="192"/>
        <v>0</v>
      </c>
      <c r="JJ60" s="25"/>
      <c r="JK60" s="92">
        <f t="shared" si="193"/>
        <v>0</v>
      </c>
      <c r="JL60" s="140">
        <f t="shared" si="194"/>
        <v>0</v>
      </c>
      <c r="JM60" s="139">
        <f t="shared" si="235"/>
        <v>0</v>
      </c>
      <c r="JN60" s="25"/>
      <c r="JO60" s="92">
        <f t="shared" si="195"/>
        <v>0</v>
      </c>
      <c r="JP60" s="140">
        <f t="shared" si="196"/>
        <v>0</v>
      </c>
      <c r="JQ60" s="25"/>
      <c r="JR60" s="92">
        <f t="shared" si="197"/>
        <v>0</v>
      </c>
      <c r="JS60" s="140">
        <f t="shared" si="198"/>
        <v>0</v>
      </c>
      <c r="JT60" s="25"/>
      <c r="JU60" s="92">
        <f t="shared" si="199"/>
        <v>0</v>
      </c>
      <c r="JV60" s="140">
        <f t="shared" si="200"/>
        <v>0</v>
      </c>
      <c r="JW60" s="139">
        <f t="shared" si="236"/>
        <v>0</v>
      </c>
      <c r="JX60" s="25"/>
      <c r="JY60" s="92">
        <f t="shared" si="201"/>
        <v>0</v>
      </c>
      <c r="JZ60" s="140">
        <f t="shared" si="202"/>
        <v>0</v>
      </c>
      <c r="KA60" s="25"/>
      <c r="KB60" s="92">
        <f t="shared" si="203"/>
        <v>0</v>
      </c>
      <c r="KC60" s="140">
        <f t="shared" si="204"/>
        <v>0</v>
      </c>
      <c r="KD60" s="25"/>
      <c r="KE60" s="92">
        <f t="shared" si="205"/>
        <v>0</v>
      </c>
      <c r="KF60" s="140">
        <f t="shared" si="206"/>
        <v>0</v>
      </c>
      <c r="KG60" s="139">
        <f t="shared" si="237"/>
        <v>0</v>
      </c>
      <c r="KH60" s="25"/>
      <c r="KI60" s="92">
        <f t="shared" si="207"/>
        <v>0</v>
      </c>
      <c r="KJ60" s="140">
        <f t="shared" si="208"/>
        <v>0</v>
      </c>
      <c r="KK60" s="25"/>
      <c r="KL60" s="92">
        <f t="shared" si="209"/>
        <v>0</v>
      </c>
      <c r="KM60" s="140">
        <f t="shared" si="210"/>
        <v>0</v>
      </c>
      <c r="KN60" s="25"/>
      <c r="KO60" s="92">
        <f t="shared" si="211"/>
        <v>0</v>
      </c>
      <c r="KP60" s="140">
        <f t="shared" si="212"/>
        <v>0</v>
      </c>
      <c r="KQ60" s="139">
        <f t="shared" si="238"/>
        <v>0</v>
      </c>
      <c r="KR60" s="25"/>
      <c r="KS60" s="92">
        <f t="shared" si="213"/>
        <v>0</v>
      </c>
      <c r="KT60" s="140">
        <f t="shared" si="214"/>
        <v>0</v>
      </c>
      <c r="KU60" s="25"/>
      <c r="KV60" s="92">
        <f t="shared" si="215"/>
        <v>0</v>
      </c>
      <c r="KW60" s="140">
        <f t="shared" si="216"/>
        <v>0</v>
      </c>
      <c r="KX60" s="25"/>
      <c r="KY60" s="92">
        <f t="shared" si="217"/>
        <v>0</v>
      </c>
      <c r="KZ60" s="140">
        <f t="shared" si="218"/>
        <v>0</v>
      </c>
      <c r="LA60" s="139">
        <f t="shared" si="239"/>
        <v>0</v>
      </c>
      <c r="LB60" s="25"/>
      <c r="LC60" s="92">
        <f t="shared" si="219"/>
        <v>0</v>
      </c>
      <c r="LD60" s="140">
        <f t="shared" si="220"/>
        <v>0</v>
      </c>
      <c r="LE60" s="25"/>
      <c r="LF60" s="92">
        <f t="shared" si="221"/>
        <v>0</v>
      </c>
      <c r="LG60" s="140">
        <f t="shared" si="222"/>
        <v>0</v>
      </c>
      <c r="LH60" s="25"/>
      <c r="LI60" s="92">
        <f t="shared" si="223"/>
        <v>0</v>
      </c>
      <c r="LJ60" s="140">
        <f t="shared" si="224"/>
        <v>0</v>
      </c>
      <c r="LK60" s="139">
        <f t="shared" si="240"/>
        <v>0</v>
      </c>
      <c r="LL60" s="25"/>
      <c r="LM60" s="92">
        <f t="shared" si="225"/>
        <v>0</v>
      </c>
      <c r="LN60" s="140">
        <f t="shared" si="226"/>
        <v>0</v>
      </c>
      <c r="LO60" s="25"/>
      <c r="LP60" s="92">
        <f t="shared" si="227"/>
        <v>0</v>
      </c>
      <c r="LQ60" s="140">
        <f t="shared" si="228"/>
        <v>0</v>
      </c>
      <c r="LR60" s="25"/>
      <c r="LS60" s="92">
        <f t="shared" si="229"/>
        <v>0</v>
      </c>
      <c r="LT60" s="140">
        <f t="shared" si="230"/>
        <v>0</v>
      </c>
      <c r="LU60" s="139">
        <f t="shared" si="241"/>
        <v>0</v>
      </c>
      <c r="LW60" s="341">
        <f t="shared" si="231"/>
        <v>0</v>
      </c>
      <c r="LX60" s="293">
        <f t="shared" si="39"/>
        <v>0</v>
      </c>
    </row>
    <row r="61" spans="1:336" ht="15" hidden="1" customHeight="1" x14ac:dyDescent="0.25">
      <c r="A61" s="250" t="s">
        <v>41</v>
      </c>
      <c r="B61" s="102">
        <v>50000</v>
      </c>
      <c r="C61" s="102">
        <v>80000</v>
      </c>
      <c r="D61" s="25"/>
      <c r="E61" s="92">
        <f t="shared" si="40"/>
        <v>0</v>
      </c>
      <c r="F61" s="140">
        <f t="shared" si="41"/>
        <v>0</v>
      </c>
      <c r="G61" s="25"/>
      <c r="H61" s="92">
        <f t="shared" si="42"/>
        <v>0</v>
      </c>
      <c r="I61" s="140">
        <f t="shared" si="43"/>
        <v>0</v>
      </c>
      <c r="J61" s="25"/>
      <c r="K61" s="92">
        <f t="shared" si="44"/>
        <v>0</v>
      </c>
      <c r="L61" s="140">
        <f t="shared" si="45"/>
        <v>0</v>
      </c>
      <c r="M61" s="139">
        <f t="shared" si="0"/>
        <v>0</v>
      </c>
      <c r="N61" s="25"/>
      <c r="O61" s="92">
        <f t="shared" si="243"/>
        <v>0</v>
      </c>
      <c r="P61" s="140">
        <f t="shared" si="244"/>
        <v>0</v>
      </c>
      <c r="Q61" s="25"/>
      <c r="R61" s="92">
        <f t="shared" si="245"/>
        <v>0</v>
      </c>
      <c r="S61" s="140">
        <f t="shared" si="246"/>
        <v>0</v>
      </c>
      <c r="T61" s="25"/>
      <c r="U61" s="92">
        <f t="shared" si="247"/>
        <v>0</v>
      </c>
      <c r="V61" s="140">
        <f t="shared" si="248"/>
        <v>0</v>
      </c>
      <c r="W61" s="139">
        <f t="shared" si="7"/>
        <v>0</v>
      </c>
      <c r="X61" s="25"/>
      <c r="Y61" s="92">
        <f t="shared" si="46"/>
        <v>0</v>
      </c>
      <c r="Z61" s="140">
        <f t="shared" si="47"/>
        <v>0</v>
      </c>
      <c r="AA61" s="25"/>
      <c r="AB61" s="92">
        <f t="shared" si="48"/>
        <v>0</v>
      </c>
      <c r="AC61" s="140">
        <f t="shared" si="49"/>
        <v>0</v>
      </c>
      <c r="AD61" s="25"/>
      <c r="AE61" s="92">
        <f t="shared" si="50"/>
        <v>0</v>
      </c>
      <c r="AF61" s="140">
        <f t="shared" si="51"/>
        <v>0</v>
      </c>
      <c r="AG61" s="139">
        <f t="shared" si="8"/>
        <v>0</v>
      </c>
      <c r="AH61" s="25"/>
      <c r="AI61" s="92">
        <f t="shared" si="52"/>
        <v>0</v>
      </c>
      <c r="AJ61" s="140">
        <f t="shared" si="53"/>
        <v>0</v>
      </c>
      <c r="AK61" s="25"/>
      <c r="AL61" s="92">
        <f t="shared" si="54"/>
        <v>0</v>
      </c>
      <c r="AM61" s="140">
        <f t="shared" si="55"/>
        <v>0</v>
      </c>
      <c r="AN61" s="25"/>
      <c r="AO61" s="92">
        <f t="shared" si="56"/>
        <v>0</v>
      </c>
      <c r="AP61" s="140">
        <f t="shared" si="57"/>
        <v>0</v>
      </c>
      <c r="AQ61" s="139">
        <f t="shared" si="9"/>
        <v>0</v>
      </c>
      <c r="AR61" s="25"/>
      <c r="AS61" s="92">
        <f t="shared" si="58"/>
        <v>0</v>
      </c>
      <c r="AT61" s="140">
        <f t="shared" si="59"/>
        <v>0</v>
      </c>
      <c r="AU61" s="25"/>
      <c r="AV61" s="92">
        <f t="shared" si="60"/>
        <v>0</v>
      </c>
      <c r="AW61" s="140">
        <f t="shared" si="61"/>
        <v>0</v>
      </c>
      <c r="AX61" s="25"/>
      <c r="AY61" s="92">
        <f t="shared" si="62"/>
        <v>0</v>
      </c>
      <c r="AZ61" s="140">
        <f t="shared" si="63"/>
        <v>0</v>
      </c>
      <c r="BA61" s="139">
        <f t="shared" si="10"/>
        <v>0</v>
      </c>
      <c r="BB61" s="25"/>
      <c r="BC61" s="92">
        <f t="shared" si="242"/>
        <v>0</v>
      </c>
      <c r="BD61" s="140">
        <f t="shared" si="65"/>
        <v>0</v>
      </c>
      <c r="BE61" s="25"/>
      <c r="BF61" s="92">
        <f t="shared" si="66"/>
        <v>0</v>
      </c>
      <c r="BG61" s="140">
        <f t="shared" si="67"/>
        <v>0</v>
      </c>
      <c r="BH61" s="25"/>
      <c r="BI61" s="92">
        <f t="shared" si="68"/>
        <v>0</v>
      </c>
      <c r="BJ61" s="140">
        <f t="shared" si="69"/>
        <v>0</v>
      </c>
      <c r="BK61" s="139">
        <f t="shared" si="11"/>
        <v>0</v>
      </c>
      <c r="BL61" s="25"/>
      <c r="BM61" s="92">
        <f t="shared" si="70"/>
        <v>0</v>
      </c>
      <c r="BN61" s="140">
        <f t="shared" si="71"/>
        <v>0</v>
      </c>
      <c r="BO61" s="25"/>
      <c r="BP61" s="92">
        <f t="shared" si="72"/>
        <v>0</v>
      </c>
      <c r="BQ61" s="140">
        <f t="shared" si="73"/>
        <v>0</v>
      </c>
      <c r="BR61" s="25"/>
      <c r="BS61" s="92">
        <f t="shared" si="74"/>
        <v>0</v>
      </c>
      <c r="BT61" s="140">
        <f t="shared" si="75"/>
        <v>0</v>
      </c>
      <c r="BU61" s="139">
        <f t="shared" si="12"/>
        <v>0</v>
      </c>
      <c r="BV61" s="25"/>
      <c r="BW61" s="92">
        <f t="shared" si="76"/>
        <v>0</v>
      </c>
      <c r="BX61" s="140">
        <f t="shared" si="77"/>
        <v>0</v>
      </c>
      <c r="BY61" s="25"/>
      <c r="BZ61" s="92">
        <f t="shared" si="78"/>
        <v>0</v>
      </c>
      <c r="CA61" s="140">
        <f t="shared" si="79"/>
        <v>0</v>
      </c>
      <c r="CB61" s="25"/>
      <c r="CC61" s="92">
        <f t="shared" si="80"/>
        <v>0</v>
      </c>
      <c r="CD61" s="140">
        <f t="shared" si="81"/>
        <v>0</v>
      </c>
      <c r="CE61" s="139">
        <f t="shared" si="13"/>
        <v>0</v>
      </c>
      <c r="CF61" s="25"/>
      <c r="CG61" s="92">
        <f t="shared" si="82"/>
        <v>0</v>
      </c>
      <c r="CH61" s="140">
        <f t="shared" si="83"/>
        <v>0</v>
      </c>
      <c r="CI61" s="25"/>
      <c r="CJ61" s="92">
        <f t="shared" si="84"/>
        <v>0</v>
      </c>
      <c r="CK61" s="140">
        <f t="shared" si="85"/>
        <v>0</v>
      </c>
      <c r="CL61" s="25"/>
      <c r="CM61" s="92">
        <f t="shared" si="86"/>
        <v>0</v>
      </c>
      <c r="CN61" s="140">
        <f t="shared" si="87"/>
        <v>0</v>
      </c>
      <c r="CO61" s="139">
        <f t="shared" si="14"/>
        <v>0</v>
      </c>
      <c r="CP61" s="25"/>
      <c r="CQ61" s="92">
        <f t="shared" si="88"/>
        <v>0</v>
      </c>
      <c r="CR61" s="140">
        <f t="shared" si="89"/>
        <v>0</v>
      </c>
      <c r="CS61" s="25"/>
      <c r="CT61" s="92">
        <f t="shared" si="90"/>
        <v>0</v>
      </c>
      <c r="CU61" s="140">
        <f t="shared" si="91"/>
        <v>0</v>
      </c>
      <c r="CV61" s="25"/>
      <c r="CW61" s="92">
        <f t="shared" si="92"/>
        <v>0</v>
      </c>
      <c r="CX61" s="140">
        <f t="shared" si="93"/>
        <v>0</v>
      </c>
      <c r="CY61" s="139">
        <f t="shared" si="15"/>
        <v>0</v>
      </c>
      <c r="CZ61" s="25"/>
      <c r="DA61" s="92">
        <f t="shared" si="94"/>
        <v>0</v>
      </c>
      <c r="DB61" s="140">
        <f t="shared" si="95"/>
        <v>0</v>
      </c>
      <c r="DC61" s="25"/>
      <c r="DD61" s="92">
        <f t="shared" si="96"/>
        <v>0</v>
      </c>
      <c r="DE61" s="140">
        <f t="shared" si="97"/>
        <v>0</v>
      </c>
      <c r="DF61" s="25"/>
      <c r="DG61" s="92">
        <f t="shared" si="98"/>
        <v>0</v>
      </c>
      <c r="DH61" s="140">
        <f t="shared" si="99"/>
        <v>0</v>
      </c>
      <c r="DI61" s="139">
        <f t="shared" si="16"/>
        <v>0</v>
      </c>
      <c r="DJ61" s="25"/>
      <c r="DK61" s="92">
        <f t="shared" si="100"/>
        <v>0</v>
      </c>
      <c r="DL61" s="140">
        <f t="shared" si="232"/>
        <v>0</v>
      </c>
      <c r="DM61" s="25"/>
      <c r="DN61" s="92">
        <f t="shared" si="101"/>
        <v>0</v>
      </c>
      <c r="DO61" s="140">
        <f t="shared" si="102"/>
        <v>0</v>
      </c>
      <c r="DP61" s="25"/>
      <c r="DQ61" s="92">
        <f t="shared" si="103"/>
        <v>0</v>
      </c>
      <c r="DR61" s="140">
        <f t="shared" si="104"/>
        <v>0</v>
      </c>
      <c r="DS61" s="139">
        <f t="shared" si="17"/>
        <v>0</v>
      </c>
      <c r="DT61" s="25"/>
      <c r="DU61" s="92">
        <f t="shared" si="105"/>
        <v>0</v>
      </c>
      <c r="DV61" s="140">
        <f t="shared" si="106"/>
        <v>0</v>
      </c>
      <c r="DW61" s="25"/>
      <c r="DX61" s="92">
        <f t="shared" si="107"/>
        <v>0</v>
      </c>
      <c r="DY61" s="140">
        <f t="shared" si="108"/>
        <v>0</v>
      </c>
      <c r="DZ61" s="25"/>
      <c r="EA61" s="92">
        <f t="shared" si="109"/>
        <v>0</v>
      </c>
      <c r="EB61" s="140">
        <f t="shared" si="110"/>
        <v>0</v>
      </c>
      <c r="EC61" s="139">
        <f t="shared" si="18"/>
        <v>0</v>
      </c>
      <c r="ED61" s="25"/>
      <c r="EE61" s="92">
        <f t="shared" si="111"/>
        <v>0</v>
      </c>
      <c r="EF61" s="140">
        <f t="shared" si="112"/>
        <v>0</v>
      </c>
      <c r="EG61" s="25"/>
      <c r="EH61" s="92">
        <f t="shared" si="113"/>
        <v>0</v>
      </c>
      <c r="EI61" s="140">
        <f t="shared" si="114"/>
        <v>0</v>
      </c>
      <c r="EJ61" s="25"/>
      <c r="EK61" s="92">
        <f t="shared" si="115"/>
        <v>0</v>
      </c>
      <c r="EL61" s="140">
        <f t="shared" si="116"/>
        <v>0</v>
      </c>
      <c r="EM61" s="139">
        <f t="shared" si="19"/>
        <v>0</v>
      </c>
      <c r="EN61" s="25"/>
      <c r="EO61" s="92">
        <f t="shared" si="117"/>
        <v>0</v>
      </c>
      <c r="EP61" s="140">
        <f t="shared" si="118"/>
        <v>0</v>
      </c>
      <c r="EQ61" s="25"/>
      <c r="ER61" s="92">
        <f t="shared" si="119"/>
        <v>0</v>
      </c>
      <c r="ES61" s="140">
        <f t="shared" si="120"/>
        <v>0</v>
      </c>
      <c r="ET61" s="25"/>
      <c r="EU61" s="92">
        <f t="shared" si="121"/>
        <v>0</v>
      </c>
      <c r="EV61" s="140">
        <f t="shared" si="122"/>
        <v>0</v>
      </c>
      <c r="EW61" s="139">
        <f t="shared" si="20"/>
        <v>0</v>
      </c>
      <c r="EX61" s="25"/>
      <c r="EY61" s="92">
        <f t="shared" si="123"/>
        <v>0</v>
      </c>
      <c r="EZ61" s="140">
        <f t="shared" si="124"/>
        <v>0</v>
      </c>
      <c r="FA61" s="25"/>
      <c r="FB61" s="92">
        <f t="shared" si="125"/>
        <v>0</v>
      </c>
      <c r="FC61" s="140">
        <f t="shared" si="126"/>
        <v>0</v>
      </c>
      <c r="FD61" s="25"/>
      <c r="FE61" s="92">
        <f t="shared" si="127"/>
        <v>0</v>
      </c>
      <c r="FF61" s="140">
        <f t="shared" si="128"/>
        <v>0</v>
      </c>
      <c r="FG61" s="139">
        <f t="shared" si="21"/>
        <v>0</v>
      </c>
      <c r="FH61" s="25"/>
      <c r="FI61" s="92">
        <f t="shared" si="129"/>
        <v>0</v>
      </c>
      <c r="FJ61" s="140">
        <f t="shared" si="130"/>
        <v>0</v>
      </c>
      <c r="FK61" s="25"/>
      <c r="FL61" s="92">
        <f t="shared" si="131"/>
        <v>0</v>
      </c>
      <c r="FM61" s="140">
        <f t="shared" si="132"/>
        <v>0</v>
      </c>
      <c r="FN61" s="25"/>
      <c r="FO61" s="92">
        <f t="shared" si="133"/>
        <v>0</v>
      </c>
      <c r="FP61" s="140">
        <f t="shared" si="134"/>
        <v>0</v>
      </c>
      <c r="FQ61" s="139">
        <f t="shared" si="22"/>
        <v>0</v>
      </c>
      <c r="FR61" s="25"/>
      <c r="FS61" s="92">
        <f t="shared" si="135"/>
        <v>0</v>
      </c>
      <c r="FT61" s="140">
        <f t="shared" si="136"/>
        <v>0</v>
      </c>
      <c r="FU61" s="25"/>
      <c r="FV61" s="92">
        <f t="shared" si="137"/>
        <v>0</v>
      </c>
      <c r="FW61" s="140">
        <f t="shared" si="138"/>
        <v>0</v>
      </c>
      <c r="FX61" s="25"/>
      <c r="FY61" s="92">
        <f t="shared" si="139"/>
        <v>0</v>
      </c>
      <c r="FZ61" s="140">
        <f t="shared" si="140"/>
        <v>0</v>
      </c>
      <c r="GA61" s="139">
        <f t="shared" si="23"/>
        <v>0</v>
      </c>
      <c r="GB61" s="25"/>
      <c r="GC61" s="92">
        <f t="shared" si="141"/>
        <v>0</v>
      </c>
      <c r="GD61" s="140">
        <f t="shared" si="142"/>
        <v>0</v>
      </c>
      <c r="GE61" s="25"/>
      <c r="GF61" s="92">
        <f t="shared" si="143"/>
        <v>0</v>
      </c>
      <c r="GG61" s="140">
        <f t="shared" si="144"/>
        <v>0</v>
      </c>
      <c r="GH61" s="25"/>
      <c r="GI61" s="92">
        <f t="shared" si="145"/>
        <v>0</v>
      </c>
      <c r="GJ61" s="140">
        <f t="shared" si="146"/>
        <v>0</v>
      </c>
      <c r="GK61" s="139">
        <f t="shared" si="24"/>
        <v>0</v>
      </c>
      <c r="GL61" s="25"/>
      <c r="GM61" s="92">
        <f t="shared" si="147"/>
        <v>0</v>
      </c>
      <c r="GN61" s="140">
        <f t="shared" si="148"/>
        <v>0</v>
      </c>
      <c r="GO61" s="25"/>
      <c r="GP61" s="92">
        <f t="shared" si="149"/>
        <v>0</v>
      </c>
      <c r="GQ61" s="140">
        <f t="shared" si="150"/>
        <v>0</v>
      </c>
      <c r="GR61" s="25"/>
      <c r="GS61" s="92">
        <f t="shared" si="151"/>
        <v>0</v>
      </c>
      <c r="GT61" s="140">
        <f t="shared" si="152"/>
        <v>0</v>
      </c>
      <c r="GU61" s="139">
        <f t="shared" si="25"/>
        <v>0</v>
      </c>
      <c r="GV61" s="25"/>
      <c r="GW61" s="92">
        <f t="shared" si="153"/>
        <v>0</v>
      </c>
      <c r="GX61" s="140">
        <f t="shared" si="154"/>
        <v>0</v>
      </c>
      <c r="GY61" s="25"/>
      <c r="GZ61" s="92">
        <f t="shared" si="155"/>
        <v>0</v>
      </c>
      <c r="HA61" s="140">
        <f t="shared" si="156"/>
        <v>0</v>
      </c>
      <c r="HB61" s="25"/>
      <c r="HC61" s="92">
        <f t="shared" si="157"/>
        <v>0</v>
      </c>
      <c r="HD61" s="140">
        <f t="shared" si="158"/>
        <v>0</v>
      </c>
      <c r="HE61" s="139">
        <f t="shared" si="26"/>
        <v>0</v>
      </c>
      <c r="HF61" s="25"/>
      <c r="HG61" s="92">
        <f t="shared" si="159"/>
        <v>0</v>
      </c>
      <c r="HH61" s="140">
        <f t="shared" si="160"/>
        <v>0</v>
      </c>
      <c r="HI61" s="25"/>
      <c r="HJ61" s="92">
        <f t="shared" si="161"/>
        <v>0</v>
      </c>
      <c r="HK61" s="140">
        <f t="shared" si="162"/>
        <v>0</v>
      </c>
      <c r="HL61" s="25"/>
      <c r="HM61" s="92">
        <f t="shared" si="163"/>
        <v>0</v>
      </c>
      <c r="HN61" s="140">
        <f t="shared" si="164"/>
        <v>0</v>
      </c>
      <c r="HO61" s="139">
        <f t="shared" si="27"/>
        <v>0</v>
      </c>
      <c r="HP61" s="25"/>
      <c r="HQ61" s="92">
        <f t="shared" si="165"/>
        <v>0</v>
      </c>
      <c r="HR61" s="140">
        <f t="shared" si="166"/>
        <v>0</v>
      </c>
      <c r="HS61" s="25"/>
      <c r="HT61" s="92">
        <f t="shared" si="167"/>
        <v>0</v>
      </c>
      <c r="HU61" s="140">
        <f t="shared" si="168"/>
        <v>0</v>
      </c>
      <c r="HV61" s="25"/>
      <c r="HW61" s="92">
        <f t="shared" si="169"/>
        <v>0</v>
      </c>
      <c r="HX61" s="140">
        <f t="shared" si="170"/>
        <v>0</v>
      </c>
      <c r="HY61" s="139">
        <f t="shared" si="28"/>
        <v>0</v>
      </c>
      <c r="HZ61" s="25"/>
      <c r="IA61" s="92">
        <f t="shared" si="171"/>
        <v>0</v>
      </c>
      <c r="IB61" s="140">
        <f t="shared" si="172"/>
        <v>0</v>
      </c>
      <c r="IC61" s="25"/>
      <c r="ID61" s="92">
        <f t="shared" si="173"/>
        <v>0</v>
      </c>
      <c r="IE61" s="140">
        <f t="shared" si="174"/>
        <v>0</v>
      </c>
      <c r="IF61" s="25"/>
      <c r="IG61" s="92">
        <f t="shared" si="175"/>
        <v>0</v>
      </c>
      <c r="IH61" s="140">
        <f t="shared" si="176"/>
        <v>0</v>
      </c>
      <c r="II61" s="139">
        <f t="shared" si="29"/>
        <v>0</v>
      </c>
      <c r="IJ61" s="25"/>
      <c r="IK61" s="92">
        <f t="shared" si="177"/>
        <v>0</v>
      </c>
      <c r="IL61" s="140">
        <f t="shared" si="178"/>
        <v>0</v>
      </c>
      <c r="IM61" s="25"/>
      <c r="IN61" s="92">
        <f t="shared" si="179"/>
        <v>0</v>
      </c>
      <c r="IO61" s="140">
        <f t="shared" si="180"/>
        <v>0</v>
      </c>
      <c r="IP61" s="25"/>
      <c r="IQ61" s="92">
        <f t="shared" si="181"/>
        <v>0</v>
      </c>
      <c r="IR61" s="140">
        <f t="shared" si="182"/>
        <v>0</v>
      </c>
      <c r="IS61" s="139">
        <f t="shared" si="30"/>
        <v>0</v>
      </c>
      <c r="IT61" s="25"/>
      <c r="IU61" s="92">
        <f t="shared" si="183"/>
        <v>0</v>
      </c>
      <c r="IV61" s="140">
        <f t="shared" si="184"/>
        <v>0</v>
      </c>
      <c r="IW61" s="25"/>
      <c r="IX61" s="92">
        <f t="shared" si="185"/>
        <v>0</v>
      </c>
      <c r="IY61" s="140">
        <f t="shared" si="186"/>
        <v>0</v>
      </c>
      <c r="IZ61" s="25"/>
      <c r="JA61" s="92">
        <f t="shared" si="187"/>
        <v>0</v>
      </c>
      <c r="JB61" s="140">
        <f t="shared" si="188"/>
        <v>0</v>
      </c>
      <c r="JC61" s="139">
        <f t="shared" si="234"/>
        <v>0</v>
      </c>
      <c r="JD61" s="25"/>
      <c r="JE61" s="92">
        <f t="shared" si="189"/>
        <v>0</v>
      </c>
      <c r="JF61" s="140">
        <f t="shared" si="190"/>
        <v>0</v>
      </c>
      <c r="JG61" s="25"/>
      <c r="JH61" s="92">
        <f t="shared" si="191"/>
        <v>0</v>
      </c>
      <c r="JI61" s="140">
        <f t="shared" si="192"/>
        <v>0</v>
      </c>
      <c r="JJ61" s="25"/>
      <c r="JK61" s="92">
        <f t="shared" si="193"/>
        <v>0</v>
      </c>
      <c r="JL61" s="140">
        <f t="shared" si="194"/>
        <v>0</v>
      </c>
      <c r="JM61" s="139">
        <f t="shared" si="235"/>
        <v>0</v>
      </c>
      <c r="JN61" s="25"/>
      <c r="JO61" s="92">
        <f t="shared" si="195"/>
        <v>0</v>
      </c>
      <c r="JP61" s="140">
        <f t="shared" si="196"/>
        <v>0</v>
      </c>
      <c r="JQ61" s="25"/>
      <c r="JR61" s="92">
        <f t="shared" si="197"/>
        <v>0</v>
      </c>
      <c r="JS61" s="140">
        <f t="shared" si="198"/>
        <v>0</v>
      </c>
      <c r="JT61" s="25"/>
      <c r="JU61" s="92">
        <f t="shared" si="199"/>
        <v>0</v>
      </c>
      <c r="JV61" s="140">
        <f t="shared" si="200"/>
        <v>0</v>
      </c>
      <c r="JW61" s="139">
        <f t="shared" si="236"/>
        <v>0</v>
      </c>
      <c r="JX61" s="25"/>
      <c r="JY61" s="92">
        <f t="shared" si="201"/>
        <v>0</v>
      </c>
      <c r="JZ61" s="140">
        <f t="shared" si="202"/>
        <v>0</v>
      </c>
      <c r="KA61" s="25"/>
      <c r="KB61" s="92">
        <f t="shared" si="203"/>
        <v>0</v>
      </c>
      <c r="KC61" s="140">
        <f t="shared" si="204"/>
        <v>0</v>
      </c>
      <c r="KD61" s="25"/>
      <c r="KE61" s="92">
        <f t="shared" si="205"/>
        <v>0</v>
      </c>
      <c r="KF61" s="140">
        <f t="shared" si="206"/>
        <v>0</v>
      </c>
      <c r="KG61" s="139">
        <f t="shared" si="237"/>
        <v>0</v>
      </c>
      <c r="KH61" s="25"/>
      <c r="KI61" s="92">
        <f t="shared" si="207"/>
        <v>0</v>
      </c>
      <c r="KJ61" s="140">
        <f t="shared" si="208"/>
        <v>0</v>
      </c>
      <c r="KK61" s="25"/>
      <c r="KL61" s="92">
        <f t="shared" si="209"/>
        <v>0</v>
      </c>
      <c r="KM61" s="140">
        <f t="shared" si="210"/>
        <v>0</v>
      </c>
      <c r="KN61" s="25"/>
      <c r="KO61" s="92">
        <f t="shared" si="211"/>
        <v>0</v>
      </c>
      <c r="KP61" s="140">
        <f t="shared" si="212"/>
        <v>0</v>
      </c>
      <c r="KQ61" s="139">
        <f t="shared" si="238"/>
        <v>0</v>
      </c>
      <c r="KR61" s="25"/>
      <c r="KS61" s="92">
        <f t="shared" si="213"/>
        <v>0</v>
      </c>
      <c r="KT61" s="140">
        <f t="shared" si="214"/>
        <v>0</v>
      </c>
      <c r="KU61" s="25"/>
      <c r="KV61" s="92">
        <f t="shared" si="215"/>
        <v>0</v>
      </c>
      <c r="KW61" s="140">
        <f t="shared" si="216"/>
        <v>0</v>
      </c>
      <c r="KX61" s="25"/>
      <c r="KY61" s="92">
        <f t="shared" si="217"/>
        <v>0</v>
      </c>
      <c r="KZ61" s="140">
        <f t="shared" si="218"/>
        <v>0</v>
      </c>
      <c r="LA61" s="139">
        <f t="shared" si="239"/>
        <v>0</v>
      </c>
      <c r="LB61" s="25"/>
      <c r="LC61" s="92">
        <f t="shared" si="219"/>
        <v>0</v>
      </c>
      <c r="LD61" s="140">
        <f t="shared" si="220"/>
        <v>0</v>
      </c>
      <c r="LE61" s="25"/>
      <c r="LF61" s="92">
        <f t="shared" si="221"/>
        <v>0</v>
      </c>
      <c r="LG61" s="140">
        <f t="shared" si="222"/>
        <v>0</v>
      </c>
      <c r="LH61" s="25"/>
      <c r="LI61" s="92">
        <f t="shared" si="223"/>
        <v>0</v>
      </c>
      <c r="LJ61" s="140">
        <f t="shared" si="224"/>
        <v>0</v>
      </c>
      <c r="LK61" s="139">
        <f t="shared" si="240"/>
        <v>0</v>
      </c>
      <c r="LL61" s="25"/>
      <c r="LM61" s="92">
        <f t="shared" si="225"/>
        <v>0</v>
      </c>
      <c r="LN61" s="140">
        <f t="shared" si="226"/>
        <v>0</v>
      </c>
      <c r="LO61" s="25"/>
      <c r="LP61" s="92">
        <f t="shared" si="227"/>
        <v>0</v>
      </c>
      <c r="LQ61" s="140">
        <f t="shared" si="228"/>
        <v>0</v>
      </c>
      <c r="LR61" s="25"/>
      <c r="LS61" s="92">
        <f t="shared" si="229"/>
        <v>0</v>
      </c>
      <c r="LT61" s="140">
        <f t="shared" si="230"/>
        <v>0</v>
      </c>
      <c r="LU61" s="139">
        <f t="shared" si="241"/>
        <v>0</v>
      </c>
      <c r="LW61" s="341">
        <f t="shared" si="231"/>
        <v>0</v>
      </c>
      <c r="LX61" s="293">
        <f t="shared" si="39"/>
        <v>0</v>
      </c>
    </row>
    <row r="62" spans="1:336" ht="15" hidden="1" customHeight="1" x14ac:dyDescent="0.25">
      <c r="A62" s="250" t="s">
        <v>42</v>
      </c>
      <c r="B62" s="102">
        <v>50000</v>
      </c>
      <c r="C62" s="102">
        <v>75000</v>
      </c>
      <c r="D62" s="25"/>
      <c r="E62" s="92">
        <f t="shared" si="40"/>
        <v>0</v>
      </c>
      <c r="F62" s="140">
        <f t="shared" si="41"/>
        <v>0</v>
      </c>
      <c r="G62" s="25"/>
      <c r="H62" s="92">
        <f t="shared" si="42"/>
        <v>0</v>
      </c>
      <c r="I62" s="140">
        <f t="shared" si="43"/>
        <v>0</v>
      </c>
      <c r="J62" s="25"/>
      <c r="K62" s="92">
        <f t="shared" si="44"/>
        <v>0</v>
      </c>
      <c r="L62" s="140">
        <f t="shared" si="45"/>
        <v>0</v>
      </c>
      <c r="M62" s="139">
        <f t="shared" si="0"/>
        <v>0</v>
      </c>
      <c r="N62" s="25"/>
      <c r="O62" s="92">
        <f t="shared" si="243"/>
        <v>0</v>
      </c>
      <c r="P62" s="140">
        <f t="shared" si="244"/>
        <v>0</v>
      </c>
      <c r="Q62" s="25"/>
      <c r="R62" s="92">
        <f t="shared" si="245"/>
        <v>0</v>
      </c>
      <c r="S62" s="140">
        <f t="shared" si="246"/>
        <v>0</v>
      </c>
      <c r="T62" s="25"/>
      <c r="U62" s="92">
        <f t="shared" si="247"/>
        <v>0</v>
      </c>
      <c r="V62" s="140">
        <f t="shared" si="248"/>
        <v>0</v>
      </c>
      <c r="W62" s="139">
        <f t="shared" si="7"/>
        <v>0</v>
      </c>
      <c r="X62" s="25"/>
      <c r="Y62" s="92">
        <f t="shared" si="46"/>
        <v>0</v>
      </c>
      <c r="Z62" s="140">
        <f t="shared" si="47"/>
        <v>0</v>
      </c>
      <c r="AA62" s="25"/>
      <c r="AB62" s="92">
        <f t="shared" si="48"/>
        <v>0</v>
      </c>
      <c r="AC62" s="140">
        <f t="shared" si="49"/>
        <v>0</v>
      </c>
      <c r="AD62" s="25"/>
      <c r="AE62" s="92">
        <f t="shared" si="50"/>
        <v>0</v>
      </c>
      <c r="AF62" s="140">
        <f t="shared" si="51"/>
        <v>0</v>
      </c>
      <c r="AG62" s="139">
        <f t="shared" si="8"/>
        <v>0</v>
      </c>
      <c r="AH62" s="25"/>
      <c r="AI62" s="92">
        <f t="shared" si="52"/>
        <v>0</v>
      </c>
      <c r="AJ62" s="140">
        <f t="shared" si="53"/>
        <v>0</v>
      </c>
      <c r="AK62" s="25"/>
      <c r="AL62" s="92">
        <f t="shared" si="54"/>
        <v>0</v>
      </c>
      <c r="AM62" s="140">
        <f t="shared" si="55"/>
        <v>0</v>
      </c>
      <c r="AN62" s="25"/>
      <c r="AO62" s="92">
        <f t="shared" si="56"/>
        <v>0</v>
      </c>
      <c r="AP62" s="140">
        <f t="shared" si="57"/>
        <v>0</v>
      </c>
      <c r="AQ62" s="139">
        <f t="shared" si="9"/>
        <v>0</v>
      </c>
      <c r="AR62" s="25"/>
      <c r="AS62" s="92">
        <f t="shared" si="58"/>
        <v>0</v>
      </c>
      <c r="AT62" s="140">
        <f t="shared" si="59"/>
        <v>0</v>
      </c>
      <c r="AU62" s="25"/>
      <c r="AV62" s="92">
        <f t="shared" si="60"/>
        <v>0</v>
      </c>
      <c r="AW62" s="140">
        <f t="shared" si="61"/>
        <v>0</v>
      </c>
      <c r="AX62" s="25"/>
      <c r="AY62" s="92">
        <f t="shared" si="62"/>
        <v>0</v>
      </c>
      <c r="AZ62" s="140">
        <f t="shared" si="63"/>
        <v>0</v>
      </c>
      <c r="BA62" s="139">
        <f t="shared" si="10"/>
        <v>0</v>
      </c>
      <c r="BB62" s="25"/>
      <c r="BC62" s="92">
        <f t="shared" si="242"/>
        <v>0</v>
      </c>
      <c r="BD62" s="140">
        <f t="shared" si="65"/>
        <v>0</v>
      </c>
      <c r="BE62" s="25"/>
      <c r="BF62" s="92">
        <f t="shared" si="66"/>
        <v>0</v>
      </c>
      <c r="BG62" s="140">
        <f t="shared" si="67"/>
        <v>0</v>
      </c>
      <c r="BH62" s="25"/>
      <c r="BI62" s="92">
        <f t="shared" si="68"/>
        <v>0</v>
      </c>
      <c r="BJ62" s="140">
        <f t="shared" si="69"/>
        <v>0</v>
      </c>
      <c r="BK62" s="139">
        <f t="shared" si="11"/>
        <v>0</v>
      </c>
      <c r="BL62" s="25"/>
      <c r="BM62" s="92">
        <f t="shared" si="70"/>
        <v>0</v>
      </c>
      <c r="BN62" s="140">
        <f t="shared" si="71"/>
        <v>0</v>
      </c>
      <c r="BO62" s="25"/>
      <c r="BP62" s="92">
        <f t="shared" si="72"/>
        <v>0</v>
      </c>
      <c r="BQ62" s="140">
        <f t="shared" si="73"/>
        <v>0</v>
      </c>
      <c r="BR62" s="25"/>
      <c r="BS62" s="92">
        <f t="shared" si="74"/>
        <v>0</v>
      </c>
      <c r="BT62" s="140">
        <f t="shared" si="75"/>
        <v>0</v>
      </c>
      <c r="BU62" s="139">
        <f t="shared" si="12"/>
        <v>0</v>
      </c>
      <c r="BV62" s="25"/>
      <c r="BW62" s="92">
        <f t="shared" si="76"/>
        <v>0</v>
      </c>
      <c r="BX62" s="140">
        <f t="shared" si="77"/>
        <v>0</v>
      </c>
      <c r="BY62" s="25"/>
      <c r="BZ62" s="92">
        <f t="shared" si="78"/>
        <v>0</v>
      </c>
      <c r="CA62" s="140">
        <f t="shared" si="79"/>
        <v>0</v>
      </c>
      <c r="CB62" s="25"/>
      <c r="CC62" s="92">
        <f t="shared" si="80"/>
        <v>0</v>
      </c>
      <c r="CD62" s="140">
        <f t="shared" si="81"/>
        <v>0</v>
      </c>
      <c r="CE62" s="139">
        <f t="shared" si="13"/>
        <v>0</v>
      </c>
      <c r="CF62" s="25"/>
      <c r="CG62" s="92">
        <f t="shared" si="82"/>
        <v>0</v>
      </c>
      <c r="CH62" s="140">
        <f t="shared" si="83"/>
        <v>0</v>
      </c>
      <c r="CI62" s="25"/>
      <c r="CJ62" s="92">
        <f t="shared" si="84"/>
        <v>0</v>
      </c>
      <c r="CK62" s="140">
        <f t="shared" si="85"/>
        <v>0</v>
      </c>
      <c r="CL62" s="25"/>
      <c r="CM62" s="92">
        <f t="shared" si="86"/>
        <v>0</v>
      </c>
      <c r="CN62" s="140">
        <f t="shared" si="87"/>
        <v>0</v>
      </c>
      <c r="CO62" s="139">
        <f t="shared" si="14"/>
        <v>0</v>
      </c>
      <c r="CP62" s="25"/>
      <c r="CQ62" s="92">
        <f t="shared" si="88"/>
        <v>0</v>
      </c>
      <c r="CR62" s="140">
        <f t="shared" si="89"/>
        <v>0</v>
      </c>
      <c r="CS62" s="25"/>
      <c r="CT62" s="92">
        <f t="shared" si="90"/>
        <v>0</v>
      </c>
      <c r="CU62" s="140">
        <f t="shared" si="91"/>
        <v>0</v>
      </c>
      <c r="CV62" s="25"/>
      <c r="CW62" s="92">
        <f t="shared" si="92"/>
        <v>0</v>
      </c>
      <c r="CX62" s="140">
        <f t="shared" si="93"/>
        <v>0</v>
      </c>
      <c r="CY62" s="139">
        <f t="shared" si="15"/>
        <v>0</v>
      </c>
      <c r="CZ62" s="25"/>
      <c r="DA62" s="92">
        <f t="shared" si="94"/>
        <v>0</v>
      </c>
      <c r="DB62" s="140">
        <f t="shared" si="95"/>
        <v>0</v>
      </c>
      <c r="DC62" s="25"/>
      <c r="DD62" s="92">
        <f t="shared" si="96"/>
        <v>0</v>
      </c>
      <c r="DE62" s="140">
        <f t="shared" si="97"/>
        <v>0</v>
      </c>
      <c r="DF62" s="25"/>
      <c r="DG62" s="92">
        <f t="shared" si="98"/>
        <v>0</v>
      </c>
      <c r="DH62" s="140">
        <f t="shared" si="99"/>
        <v>0</v>
      </c>
      <c r="DI62" s="139">
        <f t="shared" si="16"/>
        <v>0</v>
      </c>
      <c r="DJ62" s="25"/>
      <c r="DK62" s="92">
        <f t="shared" si="100"/>
        <v>0</v>
      </c>
      <c r="DL62" s="140">
        <f t="shared" si="232"/>
        <v>0</v>
      </c>
      <c r="DM62" s="25"/>
      <c r="DN62" s="92">
        <f t="shared" si="101"/>
        <v>0</v>
      </c>
      <c r="DO62" s="140">
        <f t="shared" si="102"/>
        <v>0</v>
      </c>
      <c r="DP62" s="25"/>
      <c r="DQ62" s="92">
        <f t="shared" si="103"/>
        <v>0</v>
      </c>
      <c r="DR62" s="140">
        <f t="shared" si="104"/>
        <v>0</v>
      </c>
      <c r="DS62" s="139">
        <f t="shared" si="17"/>
        <v>0</v>
      </c>
      <c r="DT62" s="25"/>
      <c r="DU62" s="92">
        <f t="shared" si="105"/>
        <v>0</v>
      </c>
      <c r="DV62" s="140">
        <f t="shared" si="106"/>
        <v>0</v>
      </c>
      <c r="DW62" s="25"/>
      <c r="DX62" s="92">
        <f t="shared" si="107"/>
        <v>0</v>
      </c>
      <c r="DY62" s="140">
        <f t="shared" si="108"/>
        <v>0</v>
      </c>
      <c r="DZ62" s="25"/>
      <c r="EA62" s="92">
        <f t="shared" si="109"/>
        <v>0</v>
      </c>
      <c r="EB62" s="140">
        <f t="shared" si="110"/>
        <v>0</v>
      </c>
      <c r="EC62" s="139">
        <f t="shared" si="18"/>
        <v>0</v>
      </c>
      <c r="ED62" s="25"/>
      <c r="EE62" s="92">
        <f t="shared" si="111"/>
        <v>0</v>
      </c>
      <c r="EF62" s="140">
        <f t="shared" si="112"/>
        <v>0</v>
      </c>
      <c r="EG62" s="25"/>
      <c r="EH62" s="92">
        <f t="shared" si="113"/>
        <v>0</v>
      </c>
      <c r="EI62" s="140">
        <f t="shared" si="114"/>
        <v>0</v>
      </c>
      <c r="EJ62" s="25"/>
      <c r="EK62" s="92">
        <f t="shared" si="115"/>
        <v>0</v>
      </c>
      <c r="EL62" s="140">
        <f t="shared" si="116"/>
        <v>0</v>
      </c>
      <c r="EM62" s="139">
        <f t="shared" si="19"/>
        <v>0</v>
      </c>
      <c r="EN62" s="25"/>
      <c r="EO62" s="92">
        <f t="shared" si="117"/>
        <v>0</v>
      </c>
      <c r="EP62" s="140">
        <f t="shared" si="118"/>
        <v>0</v>
      </c>
      <c r="EQ62" s="25"/>
      <c r="ER62" s="92">
        <f t="shared" si="119"/>
        <v>0</v>
      </c>
      <c r="ES62" s="140">
        <f t="shared" si="120"/>
        <v>0</v>
      </c>
      <c r="ET62" s="25"/>
      <c r="EU62" s="92">
        <f t="shared" si="121"/>
        <v>0</v>
      </c>
      <c r="EV62" s="140">
        <f t="shared" si="122"/>
        <v>0</v>
      </c>
      <c r="EW62" s="139">
        <f t="shared" si="20"/>
        <v>0</v>
      </c>
      <c r="EX62" s="25"/>
      <c r="EY62" s="92">
        <f t="shared" si="123"/>
        <v>0</v>
      </c>
      <c r="EZ62" s="140">
        <f t="shared" si="124"/>
        <v>0</v>
      </c>
      <c r="FA62" s="25"/>
      <c r="FB62" s="92">
        <f t="shared" si="125"/>
        <v>0</v>
      </c>
      <c r="FC62" s="140">
        <f t="shared" si="126"/>
        <v>0</v>
      </c>
      <c r="FD62" s="25"/>
      <c r="FE62" s="92">
        <f t="shared" si="127"/>
        <v>0</v>
      </c>
      <c r="FF62" s="140">
        <f t="shared" si="128"/>
        <v>0</v>
      </c>
      <c r="FG62" s="139">
        <f t="shared" si="21"/>
        <v>0</v>
      </c>
      <c r="FH62" s="25"/>
      <c r="FI62" s="92">
        <f t="shared" si="129"/>
        <v>0</v>
      </c>
      <c r="FJ62" s="140">
        <f t="shared" si="130"/>
        <v>0</v>
      </c>
      <c r="FK62" s="25"/>
      <c r="FL62" s="92">
        <f t="shared" si="131"/>
        <v>0</v>
      </c>
      <c r="FM62" s="140">
        <f t="shared" si="132"/>
        <v>0</v>
      </c>
      <c r="FN62" s="25"/>
      <c r="FO62" s="92">
        <f t="shared" si="133"/>
        <v>0</v>
      </c>
      <c r="FP62" s="140">
        <f t="shared" si="134"/>
        <v>0</v>
      </c>
      <c r="FQ62" s="139">
        <f t="shared" si="22"/>
        <v>0</v>
      </c>
      <c r="FR62" s="25"/>
      <c r="FS62" s="92">
        <f t="shared" si="135"/>
        <v>0</v>
      </c>
      <c r="FT62" s="140">
        <f t="shared" si="136"/>
        <v>0</v>
      </c>
      <c r="FU62" s="25"/>
      <c r="FV62" s="92">
        <f t="shared" si="137"/>
        <v>0</v>
      </c>
      <c r="FW62" s="140">
        <f t="shared" si="138"/>
        <v>0</v>
      </c>
      <c r="FX62" s="25"/>
      <c r="FY62" s="92">
        <f t="shared" si="139"/>
        <v>0</v>
      </c>
      <c r="FZ62" s="140">
        <f t="shared" si="140"/>
        <v>0</v>
      </c>
      <c r="GA62" s="139">
        <f t="shared" si="23"/>
        <v>0</v>
      </c>
      <c r="GB62" s="25"/>
      <c r="GC62" s="92">
        <f t="shared" si="141"/>
        <v>0</v>
      </c>
      <c r="GD62" s="140">
        <f t="shared" si="142"/>
        <v>0</v>
      </c>
      <c r="GE62" s="25"/>
      <c r="GF62" s="92">
        <f t="shared" si="143"/>
        <v>0</v>
      </c>
      <c r="GG62" s="140">
        <f t="shared" si="144"/>
        <v>0</v>
      </c>
      <c r="GH62" s="25"/>
      <c r="GI62" s="92">
        <f t="shared" si="145"/>
        <v>0</v>
      </c>
      <c r="GJ62" s="140">
        <f t="shared" si="146"/>
        <v>0</v>
      </c>
      <c r="GK62" s="139">
        <f t="shared" si="24"/>
        <v>0</v>
      </c>
      <c r="GL62" s="25"/>
      <c r="GM62" s="92">
        <f t="shared" si="147"/>
        <v>0</v>
      </c>
      <c r="GN62" s="140">
        <f t="shared" si="148"/>
        <v>0</v>
      </c>
      <c r="GO62" s="25"/>
      <c r="GP62" s="92">
        <f t="shared" si="149"/>
        <v>0</v>
      </c>
      <c r="GQ62" s="140">
        <f t="shared" si="150"/>
        <v>0</v>
      </c>
      <c r="GR62" s="25"/>
      <c r="GS62" s="92">
        <f t="shared" si="151"/>
        <v>0</v>
      </c>
      <c r="GT62" s="140">
        <f t="shared" si="152"/>
        <v>0</v>
      </c>
      <c r="GU62" s="139">
        <f t="shared" si="25"/>
        <v>0</v>
      </c>
      <c r="GV62" s="25"/>
      <c r="GW62" s="92">
        <f t="shared" si="153"/>
        <v>0</v>
      </c>
      <c r="GX62" s="140">
        <f t="shared" si="154"/>
        <v>0</v>
      </c>
      <c r="GY62" s="25"/>
      <c r="GZ62" s="92">
        <f t="shared" si="155"/>
        <v>0</v>
      </c>
      <c r="HA62" s="140">
        <f t="shared" si="156"/>
        <v>0</v>
      </c>
      <c r="HB62" s="25"/>
      <c r="HC62" s="92">
        <f t="shared" si="157"/>
        <v>0</v>
      </c>
      <c r="HD62" s="140">
        <f t="shared" si="158"/>
        <v>0</v>
      </c>
      <c r="HE62" s="139">
        <f t="shared" si="26"/>
        <v>0</v>
      </c>
      <c r="HF62" s="25"/>
      <c r="HG62" s="92">
        <f t="shared" si="159"/>
        <v>0</v>
      </c>
      <c r="HH62" s="140">
        <f t="shared" si="160"/>
        <v>0</v>
      </c>
      <c r="HI62" s="25"/>
      <c r="HJ62" s="92">
        <f t="shared" si="161"/>
        <v>0</v>
      </c>
      <c r="HK62" s="140">
        <f t="shared" si="162"/>
        <v>0</v>
      </c>
      <c r="HL62" s="25"/>
      <c r="HM62" s="92">
        <f t="shared" si="163"/>
        <v>0</v>
      </c>
      <c r="HN62" s="140">
        <f t="shared" si="164"/>
        <v>0</v>
      </c>
      <c r="HO62" s="139">
        <f t="shared" si="27"/>
        <v>0</v>
      </c>
      <c r="HP62" s="25"/>
      <c r="HQ62" s="92">
        <f t="shared" si="165"/>
        <v>0</v>
      </c>
      <c r="HR62" s="140">
        <f t="shared" si="166"/>
        <v>0</v>
      </c>
      <c r="HS62" s="25"/>
      <c r="HT62" s="92">
        <f t="shared" si="167"/>
        <v>0</v>
      </c>
      <c r="HU62" s="140">
        <f t="shared" si="168"/>
        <v>0</v>
      </c>
      <c r="HV62" s="25"/>
      <c r="HW62" s="92">
        <f t="shared" si="169"/>
        <v>0</v>
      </c>
      <c r="HX62" s="140">
        <f t="shared" si="170"/>
        <v>0</v>
      </c>
      <c r="HY62" s="139">
        <f t="shared" si="28"/>
        <v>0</v>
      </c>
      <c r="HZ62" s="25"/>
      <c r="IA62" s="92">
        <f t="shared" si="171"/>
        <v>0</v>
      </c>
      <c r="IB62" s="140">
        <f t="shared" si="172"/>
        <v>0</v>
      </c>
      <c r="IC62" s="25"/>
      <c r="ID62" s="92">
        <f t="shared" si="173"/>
        <v>0</v>
      </c>
      <c r="IE62" s="140">
        <f t="shared" si="174"/>
        <v>0</v>
      </c>
      <c r="IF62" s="25"/>
      <c r="IG62" s="92">
        <f t="shared" si="175"/>
        <v>0</v>
      </c>
      <c r="IH62" s="140">
        <f t="shared" si="176"/>
        <v>0</v>
      </c>
      <c r="II62" s="139">
        <f t="shared" si="29"/>
        <v>0</v>
      </c>
      <c r="IJ62" s="25"/>
      <c r="IK62" s="92">
        <f t="shared" si="177"/>
        <v>0</v>
      </c>
      <c r="IL62" s="140">
        <f t="shared" si="178"/>
        <v>0</v>
      </c>
      <c r="IM62" s="25"/>
      <c r="IN62" s="92">
        <f t="shared" si="179"/>
        <v>0</v>
      </c>
      <c r="IO62" s="140">
        <f t="shared" si="180"/>
        <v>0</v>
      </c>
      <c r="IP62" s="25"/>
      <c r="IQ62" s="92">
        <f t="shared" si="181"/>
        <v>0</v>
      </c>
      <c r="IR62" s="140">
        <f t="shared" si="182"/>
        <v>0</v>
      </c>
      <c r="IS62" s="139">
        <f t="shared" si="30"/>
        <v>0</v>
      </c>
      <c r="IT62" s="25"/>
      <c r="IU62" s="92">
        <f t="shared" si="183"/>
        <v>0</v>
      </c>
      <c r="IV62" s="140">
        <f t="shared" si="184"/>
        <v>0</v>
      </c>
      <c r="IW62" s="25"/>
      <c r="IX62" s="92">
        <f t="shared" si="185"/>
        <v>0</v>
      </c>
      <c r="IY62" s="140">
        <f t="shared" si="186"/>
        <v>0</v>
      </c>
      <c r="IZ62" s="25"/>
      <c r="JA62" s="92">
        <f t="shared" si="187"/>
        <v>0</v>
      </c>
      <c r="JB62" s="140">
        <f t="shared" si="188"/>
        <v>0</v>
      </c>
      <c r="JC62" s="139">
        <f t="shared" si="234"/>
        <v>0</v>
      </c>
      <c r="JD62" s="25"/>
      <c r="JE62" s="92">
        <f t="shared" si="189"/>
        <v>0</v>
      </c>
      <c r="JF62" s="140">
        <f t="shared" si="190"/>
        <v>0</v>
      </c>
      <c r="JG62" s="25"/>
      <c r="JH62" s="92">
        <f t="shared" si="191"/>
        <v>0</v>
      </c>
      <c r="JI62" s="140">
        <f t="shared" si="192"/>
        <v>0</v>
      </c>
      <c r="JJ62" s="25"/>
      <c r="JK62" s="92">
        <f t="shared" si="193"/>
        <v>0</v>
      </c>
      <c r="JL62" s="140">
        <f t="shared" si="194"/>
        <v>0</v>
      </c>
      <c r="JM62" s="139">
        <f t="shared" si="235"/>
        <v>0</v>
      </c>
      <c r="JN62" s="25"/>
      <c r="JO62" s="92">
        <f t="shared" si="195"/>
        <v>0</v>
      </c>
      <c r="JP62" s="140">
        <f t="shared" si="196"/>
        <v>0</v>
      </c>
      <c r="JQ62" s="25"/>
      <c r="JR62" s="92">
        <f t="shared" si="197"/>
        <v>0</v>
      </c>
      <c r="JS62" s="140">
        <f t="shared" si="198"/>
        <v>0</v>
      </c>
      <c r="JT62" s="25"/>
      <c r="JU62" s="92">
        <f t="shared" si="199"/>
        <v>0</v>
      </c>
      <c r="JV62" s="140">
        <f t="shared" si="200"/>
        <v>0</v>
      </c>
      <c r="JW62" s="139">
        <f t="shared" si="236"/>
        <v>0</v>
      </c>
      <c r="JX62" s="25"/>
      <c r="JY62" s="92">
        <f t="shared" si="201"/>
        <v>0</v>
      </c>
      <c r="JZ62" s="140">
        <f t="shared" si="202"/>
        <v>0</v>
      </c>
      <c r="KA62" s="25"/>
      <c r="KB62" s="92">
        <f t="shared" si="203"/>
        <v>0</v>
      </c>
      <c r="KC62" s="140">
        <f t="shared" si="204"/>
        <v>0</v>
      </c>
      <c r="KD62" s="25"/>
      <c r="KE62" s="92">
        <f t="shared" si="205"/>
        <v>0</v>
      </c>
      <c r="KF62" s="140">
        <f t="shared" si="206"/>
        <v>0</v>
      </c>
      <c r="KG62" s="139">
        <f t="shared" si="237"/>
        <v>0</v>
      </c>
      <c r="KH62" s="25"/>
      <c r="KI62" s="92">
        <f t="shared" si="207"/>
        <v>0</v>
      </c>
      <c r="KJ62" s="140">
        <f t="shared" si="208"/>
        <v>0</v>
      </c>
      <c r="KK62" s="25"/>
      <c r="KL62" s="92">
        <f t="shared" si="209"/>
        <v>0</v>
      </c>
      <c r="KM62" s="140">
        <f t="shared" si="210"/>
        <v>0</v>
      </c>
      <c r="KN62" s="25"/>
      <c r="KO62" s="92">
        <f t="shared" si="211"/>
        <v>0</v>
      </c>
      <c r="KP62" s="140">
        <f t="shared" si="212"/>
        <v>0</v>
      </c>
      <c r="KQ62" s="139">
        <f t="shared" si="238"/>
        <v>0</v>
      </c>
      <c r="KR62" s="25"/>
      <c r="KS62" s="92">
        <f t="shared" si="213"/>
        <v>0</v>
      </c>
      <c r="KT62" s="140">
        <f t="shared" si="214"/>
        <v>0</v>
      </c>
      <c r="KU62" s="25"/>
      <c r="KV62" s="92">
        <f t="shared" si="215"/>
        <v>0</v>
      </c>
      <c r="KW62" s="140">
        <f t="shared" si="216"/>
        <v>0</v>
      </c>
      <c r="KX62" s="25"/>
      <c r="KY62" s="92">
        <f t="shared" si="217"/>
        <v>0</v>
      </c>
      <c r="KZ62" s="140">
        <f t="shared" si="218"/>
        <v>0</v>
      </c>
      <c r="LA62" s="139">
        <f t="shared" si="239"/>
        <v>0</v>
      </c>
      <c r="LB62" s="25"/>
      <c r="LC62" s="92">
        <f t="shared" si="219"/>
        <v>0</v>
      </c>
      <c r="LD62" s="140">
        <f t="shared" si="220"/>
        <v>0</v>
      </c>
      <c r="LE62" s="25"/>
      <c r="LF62" s="92">
        <f t="shared" si="221"/>
        <v>0</v>
      </c>
      <c r="LG62" s="140">
        <f t="shared" si="222"/>
        <v>0</v>
      </c>
      <c r="LH62" s="25"/>
      <c r="LI62" s="92">
        <f t="shared" si="223"/>
        <v>0</v>
      </c>
      <c r="LJ62" s="140">
        <f t="shared" si="224"/>
        <v>0</v>
      </c>
      <c r="LK62" s="139">
        <f t="shared" si="240"/>
        <v>0</v>
      </c>
      <c r="LL62" s="25"/>
      <c r="LM62" s="92">
        <f t="shared" si="225"/>
        <v>0</v>
      </c>
      <c r="LN62" s="140">
        <f t="shared" si="226"/>
        <v>0</v>
      </c>
      <c r="LO62" s="25"/>
      <c r="LP62" s="92">
        <f t="shared" si="227"/>
        <v>0</v>
      </c>
      <c r="LQ62" s="140">
        <f t="shared" si="228"/>
        <v>0</v>
      </c>
      <c r="LR62" s="25"/>
      <c r="LS62" s="92">
        <f t="shared" si="229"/>
        <v>0</v>
      </c>
      <c r="LT62" s="140">
        <f t="shared" si="230"/>
        <v>0</v>
      </c>
      <c r="LU62" s="139">
        <f t="shared" si="241"/>
        <v>0</v>
      </c>
      <c r="LW62" s="341">
        <f t="shared" si="231"/>
        <v>0</v>
      </c>
      <c r="LX62" s="293">
        <f t="shared" si="39"/>
        <v>0</v>
      </c>
    </row>
    <row r="63" spans="1:336" ht="15" hidden="1" customHeight="1" x14ac:dyDescent="0.25">
      <c r="A63" s="250" t="s">
        <v>43</v>
      </c>
      <c r="B63" s="102">
        <v>50000</v>
      </c>
      <c r="C63" s="102">
        <v>80000</v>
      </c>
      <c r="D63" s="25"/>
      <c r="E63" s="92">
        <f t="shared" si="40"/>
        <v>0</v>
      </c>
      <c r="F63" s="140">
        <f t="shared" si="41"/>
        <v>0</v>
      </c>
      <c r="G63" s="25"/>
      <c r="H63" s="92">
        <f t="shared" si="42"/>
        <v>0</v>
      </c>
      <c r="I63" s="140">
        <f t="shared" si="43"/>
        <v>0</v>
      </c>
      <c r="J63" s="25"/>
      <c r="K63" s="92">
        <f t="shared" si="44"/>
        <v>0</v>
      </c>
      <c r="L63" s="140">
        <f t="shared" si="45"/>
        <v>0</v>
      </c>
      <c r="M63" s="139">
        <f t="shared" si="0"/>
        <v>0</v>
      </c>
      <c r="N63" s="25"/>
      <c r="O63" s="92">
        <f t="shared" si="243"/>
        <v>0</v>
      </c>
      <c r="P63" s="140">
        <f t="shared" si="244"/>
        <v>0</v>
      </c>
      <c r="Q63" s="25"/>
      <c r="R63" s="92">
        <f t="shared" si="245"/>
        <v>0</v>
      </c>
      <c r="S63" s="140">
        <f t="shared" si="246"/>
        <v>0</v>
      </c>
      <c r="T63" s="25"/>
      <c r="U63" s="92">
        <f t="shared" si="247"/>
        <v>0</v>
      </c>
      <c r="V63" s="140">
        <f t="shared" si="248"/>
        <v>0</v>
      </c>
      <c r="W63" s="139">
        <f t="shared" si="7"/>
        <v>0</v>
      </c>
      <c r="X63" s="25"/>
      <c r="Y63" s="92">
        <f t="shared" si="46"/>
        <v>0</v>
      </c>
      <c r="Z63" s="140">
        <f t="shared" si="47"/>
        <v>0</v>
      </c>
      <c r="AA63" s="25"/>
      <c r="AB63" s="92">
        <f t="shared" si="48"/>
        <v>0</v>
      </c>
      <c r="AC63" s="140">
        <f t="shared" si="49"/>
        <v>0</v>
      </c>
      <c r="AD63" s="25"/>
      <c r="AE63" s="92">
        <f t="shared" si="50"/>
        <v>0</v>
      </c>
      <c r="AF63" s="140">
        <f t="shared" si="51"/>
        <v>0</v>
      </c>
      <c r="AG63" s="139">
        <f t="shared" si="8"/>
        <v>0</v>
      </c>
      <c r="AH63" s="25"/>
      <c r="AI63" s="92">
        <f t="shared" si="52"/>
        <v>0</v>
      </c>
      <c r="AJ63" s="140">
        <f t="shared" si="53"/>
        <v>0</v>
      </c>
      <c r="AK63" s="25"/>
      <c r="AL63" s="92">
        <f t="shared" si="54"/>
        <v>0</v>
      </c>
      <c r="AM63" s="140">
        <f t="shared" si="55"/>
        <v>0</v>
      </c>
      <c r="AN63" s="25"/>
      <c r="AO63" s="92">
        <f t="shared" si="56"/>
        <v>0</v>
      </c>
      <c r="AP63" s="140">
        <f t="shared" si="57"/>
        <v>0</v>
      </c>
      <c r="AQ63" s="139">
        <f t="shared" si="9"/>
        <v>0</v>
      </c>
      <c r="AR63" s="25"/>
      <c r="AS63" s="92">
        <f t="shared" si="58"/>
        <v>0</v>
      </c>
      <c r="AT63" s="140">
        <f t="shared" si="59"/>
        <v>0</v>
      </c>
      <c r="AU63" s="25"/>
      <c r="AV63" s="92">
        <f t="shared" si="60"/>
        <v>0</v>
      </c>
      <c r="AW63" s="140">
        <f t="shared" si="61"/>
        <v>0</v>
      </c>
      <c r="AX63" s="25"/>
      <c r="AY63" s="92">
        <f t="shared" si="62"/>
        <v>0</v>
      </c>
      <c r="AZ63" s="140">
        <f t="shared" si="63"/>
        <v>0</v>
      </c>
      <c r="BA63" s="139">
        <f t="shared" si="10"/>
        <v>0</v>
      </c>
      <c r="BB63" s="25"/>
      <c r="BC63" s="92">
        <f t="shared" si="242"/>
        <v>0</v>
      </c>
      <c r="BD63" s="140">
        <f t="shared" si="65"/>
        <v>0</v>
      </c>
      <c r="BE63" s="25"/>
      <c r="BF63" s="92">
        <f t="shared" si="66"/>
        <v>0</v>
      </c>
      <c r="BG63" s="140">
        <f t="shared" si="67"/>
        <v>0</v>
      </c>
      <c r="BH63" s="25"/>
      <c r="BI63" s="92">
        <f t="shared" si="68"/>
        <v>0</v>
      </c>
      <c r="BJ63" s="140">
        <f t="shared" si="69"/>
        <v>0</v>
      </c>
      <c r="BK63" s="139">
        <f t="shared" si="11"/>
        <v>0</v>
      </c>
      <c r="BL63" s="25"/>
      <c r="BM63" s="92">
        <f t="shared" si="70"/>
        <v>0</v>
      </c>
      <c r="BN63" s="140">
        <f t="shared" si="71"/>
        <v>0</v>
      </c>
      <c r="BO63" s="25"/>
      <c r="BP63" s="92">
        <f t="shared" si="72"/>
        <v>0</v>
      </c>
      <c r="BQ63" s="140">
        <f t="shared" si="73"/>
        <v>0</v>
      </c>
      <c r="BR63" s="25"/>
      <c r="BS63" s="92">
        <f t="shared" si="74"/>
        <v>0</v>
      </c>
      <c r="BT63" s="140">
        <f t="shared" si="75"/>
        <v>0</v>
      </c>
      <c r="BU63" s="139">
        <f t="shared" si="12"/>
        <v>0</v>
      </c>
      <c r="BV63" s="25"/>
      <c r="BW63" s="92">
        <f t="shared" si="76"/>
        <v>0</v>
      </c>
      <c r="BX63" s="140">
        <f t="shared" si="77"/>
        <v>0</v>
      </c>
      <c r="BY63" s="25"/>
      <c r="BZ63" s="92">
        <f t="shared" si="78"/>
        <v>0</v>
      </c>
      <c r="CA63" s="140">
        <f t="shared" si="79"/>
        <v>0</v>
      </c>
      <c r="CB63" s="25"/>
      <c r="CC63" s="92">
        <f t="shared" si="80"/>
        <v>0</v>
      </c>
      <c r="CD63" s="140">
        <f t="shared" si="81"/>
        <v>0</v>
      </c>
      <c r="CE63" s="139">
        <f t="shared" si="13"/>
        <v>0</v>
      </c>
      <c r="CF63" s="25"/>
      <c r="CG63" s="92">
        <f t="shared" si="82"/>
        <v>0</v>
      </c>
      <c r="CH63" s="140">
        <f t="shared" si="83"/>
        <v>0</v>
      </c>
      <c r="CI63" s="25"/>
      <c r="CJ63" s="92">
        <f t="shared" si="84"/>
        <v>0</v>
      </c>
      <c r="CK63" s="140">
        <f t="shared" si="85"/>
        <v>0</v>
      </c>
      <c r="CL63" s="25"/>
      <c r="CM63" s="92">
        <f t="shared" si="86"/>
        <v>0</v>
      </c>
      <c r="CN63" s="140">
        <f t="shared" si="87"/>
        <v>0</v>
      </c>
      <c r="CO63" s="139">
        <f t="shared" si="14"/>
        <v>0</v>
      </c>
      <c r="CP63" s="25"/>
      <c r="CQ63" s="92">
        <f t="shared" si="88"/>
        <v>0</v>
      </c>
      <c r="CR63" s="140">
        <f t="shared" si="89"/>
        <v>0</v>
      </c>
      <c r="CS63" s="25"/>
      <c r="CT63" s="92">
        <f t="shared" si="90"/>
        <v>0</v>
      </c>
      <c r="CU63" s="140">
        <f t="shared" si="91"/>
        <v>0</v>
      </c>
      <c r="CV63" s="25"/>
      <c r="CW63" s="92">
        <f t="shared" si="92"/>
        <v>0</v>
      </c>
      <c r="CX63" s="140">
        <f t="shared" si="93"/>
        <v>0</v>
      </c>
      <c r="CY63" s="139">
        <f t="shared" si="15"/>
        <v>0</v>
      </c>
      <c r="CZ63" s="25"/>
      <c r="DA63" s="92">
        <f t="shared" si="94"/>
        <v>0</v>
      </c>
      <c r="DB63" s="140">
        <f t="shared" si="95"/>
        <v>0</v>
      </c>
      <c r="DC63" s="25"/>
      <c r="DD63" s="92">
        <f t="shared" si="96"/>
        <v>0</v>
      </c>
      <c r="DE63" s="140">
        <f t="shared" si="97"/>
        <v>0</v>
      </c>
      <c r="DF63" s="25"/>
      <c r="DG63" s="92">
        <f t="shared" si="98"/>
        <v>0</v>
      </c>
      <c r="DH63" s="140">
        <f t="shared" si="99"/>
        <v>0</v>
      </c>
      <c r="DI63" s="139">
        <f t="shared" si="16"/>
        <v>0</v>
      </c>
      <c r="DJ63" s="25"/>
      <c r="DK63" s="92">
        <f t="shared" si="100"/>
        <v>0</v>
      </c>
      <c r="DL63" s="140">
        <f t="shared" si="232"/>
        <v>0</v>
      </c>
      <c r="DM63" s="25"/>
      <c r="DN63" s="92">
        <f t="shared" si="101"/>
        <v>0</v>
      </c>
      <c r="DO63" s="140">
        <f t="shared" si="102"/>
        <v>0</v>
      </c>
      <c r="DP63" s="25"/>
      <c r="DQ63" s="92">
        <f t="shared" si="103"/>
        <v>0</v>
      </c>
      <c r="DR63" s="140">
        <f t="shared" si="104"/>
        <v>0</v>
      </c>
      <c r="DS63" s="139">
        <f t="shared" si="17"/>
        <v>0</v>
      </c>
      <c r="DT63" s="25"/>
      <c r="DU63" s="92">
        <f t="shared" si="105"/>
        <v>0</v>
      </c>
      <c r="DV63" s="140">
        <f t="shared" si="106"/>
        <v>0</v>
      </c>
      <c r="DW63" s="25"/>
      <c r="DX63" s="92">
        <f t="shared" si="107"/>
        <v>0</v>
      </c>
      <c r="DY63" s="140">
        <f t="shared" si="108"/>
        <v>0</v>
      </c>
      <c r="DZ63" s="25"/>
      <c r="EA63" s="92">
        <f t="shared" si="109"/>
        <v>0</v>
      </c>
      <c r="EB63" s="140">
        <f t="shared" si="110"/>
        <v>0</v>
      </c>
      <c r="EC63" s="139">
        <f t="shared" si="18"/>
        <v>0</v>
      </c>
      <c r="ED63" s="25"/>
      <c r="EE63" s="92">
        <f t="shared" si="111"/>
        <v>0</v>
      </c>
      <c r="EF63" s="140">
        <f t="shared" si="112"/>
        <v>0</v>
      </c>
      <c r="EG63" s="25"/>
      <c r="EH63" s="92">
        <f t="shared" si="113"/>
        <v>0</v>
      </c>
      <c r="EI63" s="140">
        <f t="shared" si="114"/>
        <v>0</v>
      </c>
      <c r="EJ63" s="25"/>
      <c r="EK63" s="92">
        <f t="shared" si="115"/>
        <v>0</v>
      </c>
      <c r="EL63" s="140">
        <f t="shared" si="116"/>
        <v>0</v>
      </c>
      <c r="EM63" s="139">
        <f t="shared" si="19"/>
        <v>0</v>
      </c>
      <c r="EN63" s="25"/>
      <c r="EO63" s="92">
        <f t="shared" si="117"/>
        <v>0</v>
      </c>
      <c r="EP63" s="140">
        <f t="shared" si="118"/>
        <v>0</v>
      </c>
      <c r="EQ63" s="25"/>
      <c r="ER63" s="92">
        <f t="shared" si="119"/>
        <v>0</v>
      </c>
      <c r="ES63" s="140">
        <f t="shared" si="120"/>
        <v>0</v>
      </c>
      <c r="ET63" s="25"/>
      <c r="EU63" s="92">
        <f t="shared" si="121"/>
        <v>0</v>
      </c>
      <c r="EV63" s="140">
        <f t="shared" si="122"/>
        <v>0</v>
      </c>
      <c r="EW63" s="139">
        <f t="shared" si="20"/>
        <v>0</v>
      </c>
      <c r="EX63" s="25"/>
      <c r="EY63" s="92">
        <f t="shared" si="123"/>
        <v>0</v>
      </c>
      <c r="EZ63" s="140">
        <f t="shared" si="124"/>
        <v>0</v>
      </c>
      <c r="FA63" s="25"/>
      <c r="FB63" s="92">
        <f t="shared" si="125"/>
        <v>0</v>
      </c>
      <c r="FC63" s="140">
        <f t="shared" si="126"/>
        <v>0</v>
      </c>
      <c r="FD63" s="25"/>
      <c r="FE63" s="92">
        <f t="shared" si="127"/>
        <v>0</v>
      </c>
      <c r="FF63" s="140">
        <f t="shared" si="128"/>
        <v>0</v>
      </c>
      <c r="FG63" s="139">
        <f t="shared" si="21"/>
        <v>0</v>
      </c>
      <c r="FH63" s="25"/>
      <c r="FI63" s="92">
        <f t="shared" si="129"/>
        <v>0</v>
      </c>
      <c r="FJ63" s="140">
        <f t="shared" si="130"/>
        <v>0</v>
      </c>
      <c r="FK63" s="25"/>
      <c r="FL63" s="92">
        <f t="shared" si="131"/>
        <v>0</v>
      </c>
      <c r="FM63" s="140">
        <f t="shared" si="132"/>
        <v>0</v>
      </c>
      <c r="FN63" s="25"/>
      <c r="FO63" s="92">
        <f t="shared" si="133"/>
        <v>0</v>
      </c>
      <c r="FP63" s="140">
        <f t="shared" si="134"/>
        <v>0</v>
      </c>
      <c r="FQ63" s="139">
        <f t="shared" si="22"/>
        <v>0</v>
      </c>
      <c r="FR63" s="25"/>
      <c r="FS63" s="92">
        <f t="shared" si="135"/>
        <v>0</v>
      </c>
      <c r="FT63" s="140">
        <f t="shared" si="136"/>
        <v>0</v>
      </c>
      <c r="FU63" s="25"/>
      <c r="FV63" s="92">
        <f t="shared" si="137"/>
        <v>0</v>
      </c>
      <c r="FW63" s="140">
        <f t="shared" si="138"/>
        <v>0</v>
      </c>
      <c r="FX63" s="25"/>
      <c r="FY63" s="92">
        <f t="shared" si="139"/>
        <v>0</v>
      </c>
      <c r="FZ63" s="140">
        <f t="shared" si="140"/>
        <v>0</v>
      </c>
      <c r="GA63" s="139">
        <f t="shared" si="23"/>
        <v>0</v>
      </c>
      <c r="GB63" s="25"/>
      <c r="GC63" s="92">
        <f t="shared" si="141"/>
        <v>0</v>
      </c>
      <c r="GD63" s="140">
        <f t="shared" si="142"/>
        <v>0</v>
      </c>
      <c r="GE63" s="25"/>
      <c r="GF63" s="92">
        <f t="shared" si="143"/>
        <v>0</v>
      </c>
      <c r="GG63" s="140">
        <f t="shared" si="144"/>
        <v>0</v>
      </c>
      <c r="GH63" s="25"/>
      <c r="GI63" s="92">
        <f t="shared" si="145"/>
        <v>0</v>
      </c>
      <c r="GJ63" s="140">
        <f t="shared" si="146"/>
        <v>0</v>
      </c>
      <c r="GK63" s="139">
        <f t="shared" si="24"/>
        <v>0</v>
      </c>
      <c r="GL63" s="25"/>
      <c r="GM63" s="92">
        <f t="shared" si="147"/>
        <v>0</v>
      </c>
      <c r="GN63" s="140">
        <f t="shared" si="148"/>
        <v>0</v>
      </c>
      <c r="GO63" s="25"/>
      <c r="GP63" s="92">
        <f t="shared" si="149"/>
        <v>0</v>
      </c>
      <c r="GQ63" s="140">
        <f t="shared" si="150"/>
        <v>0</v>
      </c>
      <c r="GR63" s="25"/>
      <c r="GS63" s="92">
        <f t="shared" si="151"/>
        <v>0</v>
      </c>
      <c r="GT63" s="140">
        <f t="shared" si="152"/>
        <v>0</v>
      </c>
      <c r="GU63" s="139">
        <f t="shared" si="25"/>
        <v>0</v>
      </c>
      <c r="GV63" s="25"/>
      <c r="GW63" s="92">
        <f t="shared" si="153"/>
        <v>0</v>
      </c>
      <c r="GX63" s="140">
        <f t="shared" si="154"/>
        <v>0</v>
      </c>
      <c r="GY63" s="25"/>
      <c r="GZ63" s="92">
        <f t="shared" si="155"/>
        <v>0</v>
      </c>
      <c r="HA63" s="140">
        <f t="shared" si="156"/>
        <v>0</v>
      </c>
      <c r="HB63" s="25"/>
      <c r="HC63" s="92">
        <f t="shared" si="157"/>
        <v>0</v>
      </c>
      <c r="HD63" s="140">
        <f t="shared" si="158"/>
        <v>0</v>
      </c>
      <c r="HE63" s="139">
        <f t="shared" si="26"/>
        <v>0</v>
      </c>
      <c r="HF63" s="25"/>
      <c r="HG63" s="92">
        <f t="shared" si="159"/>
        <v>0</v>
      </c>
      <c r="HH63" s="140">
        <f t="shared" si="160"/>
        <v>0</v>
      </c>
      <c r="HI63" s="25"/>
      <c r="HJ63" s="92">
        <f t="shared" si="161"/>
        <v>0</v>
      </c>
      <c r="HK63" s="140">
        <f t="shared" si="162"/>
        <v>0</v>
      </c>
      <c r="HL63" s="25"/>
      <c r="HM63" s="92">
        <f t="shared" si="163"/>
        <v>0</v>
      </c>
      <c r="HN63" s="140">
        <f t="shared" si="164"/>
        <v>0</v>
      </c>
      <c r="HO63" s="139">
        <f t="shared" si="27"/>
        <v>0</v>
      </c>
      <c r="HP63" s="25"/>
      <c r="HQ63" s="92">
        <f t="shared" si="165"/>
        <v>0</v>
      </c>
      <c r="HR63" s="140">
        <f t="shared" si="166"/>
        <v>0</v>
      </c>
      <c r="HS63" s="25"/>
      <c r="HT63" s="92">
        <f t="shared" si="167"/>
        <v>0</v>
      </c>
      <c r="HU63" s="140">
        <f t="shared" si="168"/>
        <v>0</v>
      </c>
      <c r="HV63" s="25"/>
      <c r="HW63" s="92">
        <f t="shared" si="169"/>
        <v>0</v>
      </c>
      <c r="HX63" s="140">
        <f t="shared" si="170"/>
        <v>0</v>
      </c>
      <c r="HY63" s="139">
        <f t="shared" si="28"/>
        <v>0</v>
      </c>
      <c r="HZ63" s="25"/>
      <c r="IA63" s="92">
        <f t="shared" si="171"/>
        <v>0</v>
      </c>
      <c r="IB63" s="140">
        <f t="shared" si="172"/>
        <v>0</v>
      </c>
      <c r="IC63" s="25"/>
      <c r="ID63" s="92">
        <f t="shared" si="173"/>
        <v>0</v>
      </c>
      <c r="IE63" s="140">
        <f t="shared" si="174"/>
        <v>0</v>
      </c>
      <c r="IF63" s="25"/>
      <c r="IG63" s="92">
        <f t="shared" si="175"/>
        <v>0</v>
      </c>
      <c r="IH63" s="140">
        <f t="shared" si="176"/>
        <v>0</v>
      </c>
      <c r="II63" s="139">
        <f t="shared" si="29"/>
        <v>0</v>
      </c>
      <c r="IJ63" s="25"/>
      <c r="IK63" s="92">
        <f t="shared" si="177"/>
        <v>0</v>
      </c>
      <c r="IL63" s="140">
        <f t="shared" si="178"/>
        <v>0</v>
      </c>
      <c r="IM63" s="25"/>
      <c r="IN63" s="92">
        <f t="shared" si="179"/>
        <v>0</v>
      </c>
      <c r="IO63" s="140">
        <f t="shared" si="180"/>
        <v>0</v>
      </c>
      <c r="IP63" s="25"/>
      <c r="IQ63" s="92">
        <f t="shared" si="181"/>
        <v>0</v>
      </c>
      <c r="IR63" s="140">
        <f t="shared" si="182"/>
        <v>0</v>
      </c>
      <c r="IS63" s="139">
        <f t="shared" si="30"/>
        <v>0</v>
      </c>
      <c r="IT63" s="25"/>
      <c r="IU63" s="92">
        <f t="shared" si="183"/>
        <v>0</v>
      </c>
      <c r="IV63" s="140">
        <f t="shared" si="184"/>
        <v>0</v>
      </c>
      <c r="IW63" s="25"/>
      <c r="IX63" s="92">
        <f t="shared" si="185"/>
        <v>0</v>
      </c>
      <c r="IY63" s="140">
        <f t="shared" si="186"/>
        <v>0</v>
      </c>
      <c r="IZ63" s="25"/>
      <c r="JA63" s="92">
        <f t="shared" si="187"/>
        <v>0</v>
      </c>
      <c r="JB63" s="140">
        <f t="shared" si="188"/>
        <v>0</v>
      </c>
      <c r="JC63" s="139">
        <f t="shared" si="234"/>
        <v>0</v>
      </c>
      <c r="JD63" s="25"/>
      <c r="JE63" s="92">
        <f t="shared" si="189"/>
        <v>0</v>
      </c>
      <c r="JF63" s="140">
        <f t="shared" si="190"/>
        <v>0</v>
      </c>
      <c r="JG63" s="25"/>
      <c r="JH63" s="92">
        <f t="shared" si="191"/>
        <v>0</v>
      </c>
      <c r="JI63" s="140">
        <f t="shared" si="192"/>
        <v>0</v>
      </c>
      <c r="JJ63" s="25"/>
      <c r="JK63" s="92">
        <f t="shared" si="193"/>
        <v>0</v>
      </c>
      <c r="JL63" s="140">
        <f t="shared" si="194"/>
        <v>0</v>
      </c>
      <c r="JM63" s="139">
        <f t="shared" si="235"/>
        <v>0</v>
      </c>
      <c r="JN63" s="25"/>
      <c r="JO63" s="92">
        <f t="shared" si="195"/>
        <v>0</v>
      </c>
      <c r="JP63" s="140">
        <f t="shared" si="196"/>
        <v>0</v>
      </c>
      <c r="JQ63" s="25"/>
      <c r="JR63" s="92">
        <f t="shared" si="197"/>
        <v>0</v>
      </c>
      <c r="JS63" s="140">
        <f t="shared" si="198"/>
        <v>0</v>
      </c>
      <c r="JT63" s="25"/>
      <c r="JU63" s="92">
        <f t="shared" si="199"/>
        <v>0</v>
      </c>
      <c r="JV63" s="140">
        <f t="shared" si="200"/>
        <v>0</v>
      </c>
      <c r="JW63" s="139">
        <f t="shared" si="236"/>
        <v>0</v>
      </c>
      <c r="JX63" s="25"/>
      <c r="JY63" s="92">
        <f t="shared" si="201"/>
        <v>0</v>
      </c>
      <c r="JZ63" s="140">
        <f t="shared" si="202"/>
        <v>0</v>
      </c>
      <c r="KA63" s="25"/>
      <c r="KB63" s="92">
        <f t="shared" si="203"/>
        <v>0</v>
      </c>
      <c r="KC63" s="140">
        <f t="shared" si="204"/>
        <v>0</v>
      </c>
      <c r="KD63" s="25"/>
      <c r="KE63" s="92">
        <f t="shared" si="205"/>
        <v>0</v>
      </c>
      <c r="KF63" s="140">
        <f t="shared" si="206"/>
        <v>0</v>
      </c>
      <c r="KG63" s="139">
        <f t="shared" si="237"/>
        <v>0</v>
      </c>
      <c r="KH63" s="25"/>
      <c r="KI63" s="92">
        <f t="shared" si="207"/>
        <v>0</v>
      </c>
      <c r="KJ63" s="140">
        <f t="shared" si="208"/>
        <v>0</v>
      </c>
      <c r="KK63" s="25"/>
      <c r="KL63" s="92">
        <f t="shared" si="209"/>
        <v>0</v>
      </c>
      <c r="KM63" s="140">
        <f t="shared" si="210"/>
        <v>0</v>
      </c>
      <c r="KN63" s="25"/>
      <c r="KO63" s="92">
        <f t="shared" si="211"/>
        <v>0</v>
      </c>
      <c r="KP63" s="140">
        <f t="shared" si="212"/>
        <v>0</v>
      </c>
      <c r="KQ63" s="139">
        <f t="shared" si="238"/>
        <v>0</v>
      </c>
      <c r="KR63" s="25"/>
      <c r="KS63" s="92">
        <f t="shared" si="213"/>
        <v>0</v>
      </c>
      <c r="KT63" s="140">
        <f t="shared" si="214"/>
        <v>0</v>
      </c>
      <c r="KU63" s="25"/>
      <c r="KV63" s="92">
        <f t="shared" si="215"/>
        <v>0</v>
      </c>
      <c r="KW63" s="140">
        <f t="shared" si="216"/>
        <v>0</v>
      </c>
      <c r="KX63" s="25"/>
      <c r="KY63" s="92">
        <f t="shared" si="217"/>
        <v>0</v>
      </c>
      <c r="KZ63" s="140">
        <f t="shared" si="218"/>
        <v>0</v>
      </c>
      <c r="LA63" s="139">
        <f t="shared" si="239"/>
        <v>0</v>
      </c>
      <c r="LB63" s="25"/>
      <c r="LC63" s="92">
        <f t="shared" si="219"/>
        <v>0</v>
      </c>
      <c r="LD63" s="140">
        <f t="shared" si="220"/>
        <v>0</v>
      </c>
      <c r="LE63" s="25"/>
      <c r="LF63" s="92">
        <f t="shared" si="221"/>
        <v>0</v>
      </c>
      <c r="LG63" s="140">
        <f t="shared" si="222"/>
        <v>0</v>
      </c>
      <c r="LH63" s="25"/>
      <c r="LI63" s="92">
        <f t="shared" si="223"/>
        <v>0</v>
      </c>
      <c r="LJ63" s="140">
        <f t="shared" si="224"/>
        <v>0</v>
      </c>
      <c r="LK63" s="139">
        <f t="shared" si="240"/>
        <v>0</v>
      </c>
      <c r="LL63" s="25"/>
      <c r="LM63" s="92">
        <f t="shared" si="225"/>
        <v>0</v>
      </c>
      <c r="LN63" s="140">
        <f t="shared" si="226"/>
        <v>0</v>
      </c>
      <c r="LO63" s="25"/>
      <c r="LP63" s="92">
        <f t="shared" si="227"/>
        <v>0</v>
      </c>
      <c r="LQ63" s="140">
        <f t="shared" si="228"/>
        <v>0</v>
      </c>
      <c r="LR63" s="25"/>
      <c r="LS63" s="92">
        <f t="shared" si="229"/>
        <v>0</v>
      </c>
      <c r="LT63" s="140">
        <f t="shared" si="230"/>
        <v>0</v>
      </c>
      <c r="LU63" s="139">
        <f t="shared" si="241"/>
        <v>0</v>
      </c>
      <c r="LW63" s="341">
        <f t="shared" si="231"/>
        <v>0</v>
      </c>
      <c r="LX63" s="293">
        <f t="shared" si="39"/>
        <v>0</v>
      </c>
    </row>
    <row r="64" spans="1:336" ht="15" hidden="1" customHeight="1" x14ac:dyDescent="0.25">
      <c r="A64" s="250" t="s">
        <v>47</v>
      </c>
      <c r="B64" s="102">
        <v>50000</v>
      </c>
      <c r="C64" s="102">
        <v>85000</v>
      </c>
      <c r="D64" s="25"/>
      <c r="E64" s="92">
        <f t="shared" si="40"/>
        <v>0</v>
      </c>
      <c r="F64" s="140">
        <f t="shared" si="41"/>
        <v>0</v>
      </c>
      <c r="G64" s="25"/>
      <c r="H64" s="92">
        <f t="shared" si="42"/>
        <v>0</v>
      </c>
      <c r="I64" s="140">
        <f t="shared" si="43"/>
        <v>0</v>
      </c>
      <c r="J64" s="25"/>
      <c r="K64" s="92">
        <f t="shared" si="44"/>
        <v>0</v>
      </c>
      <c r="L64" s="140">
        <f t="shared" si="45"/>
        <v>0</v>
      </c>
      <c r="M64" s="139">
        <f t="shared" si="0"/>
        <v>0</v>
      </c>
      <c r="N64" s="25"/>
      <c r="O64" s="92">
        <f t="shared" si="243"/>
        <v>0</v>
      </c>
      <c r="P64" s="140">
        <f t="shared" si="244"/>
        <v>0</v>
      </c>
      <c r="Q64" s="25"/>
      <c r="R64" s="92">
        <f t="shared" si="245"/>
        <v>0</v>
      </c>
      <c r="S64" s="140">
        <f t="shared" si="246"/>
        <v>0</v>
      </c>
      <c r="T64" s="25"/>
      <c r="U64" s="92">
        <f t="shared" si="247"/>
        <v>0</v>
      </c>
      <c r="V64" s="140">
        <f t="shared" si="248"/>
        <v>0</v>
      </c>
      <c r="W64" s="139">
        <f t="shared" si="7"/>
        <v>0</v>
      </c>
      <c r="X64" s="25"/>
      <c r="Y64" s="92">
        <f t="shared" si="46"/>
        <v>0</v>
      </c>
      <c r="Z64" s="140">
        <f t="shared" si="47"/>
        <v>0</v>
      </c>
      <c r="AA64" s="25"/>
      <c r="AB64" s="92">
        <f t="shared" si="48"/>
        <v>0</v>
      </c>
      <c r="AC64" s="140">
        <f t="shared" si="49"/>
        <v>0</v>
      </c>
      <c r="AD64" s="25"/>
      <c r="AE64" s="92">
        <f t="shared" si="50"/>
        <v>0</v>
      </c>
      <c r="AF64" s="140">
        <f t="shared" si="51"/>
        <v>0</v>
      </c>
      <c r="AG64" s="139">
        <f t="shared" si="8"/>
        <v>0</v>
      </c>
      <c r="AH64" s="25"/>
      <c r="AI64" s="92">
        <f t="shared" si="52"/>
        <v>0</v>
      </c>
      <c r="AJ64" s="140">
        <f t="shared" si="53"/>
        <v>0</v>
      </c>
      <c r="AK64" s="25"/>
      <c r="AL64" s="92">
        <f t="shared" si="54"/>
        <v>0</v>
      </c>
      <c r="AM64" s="140">
        <f t="shared" si="55"/>
        <v>0</v>
      </c>
      <c r="AN64" s="25"/>
      <c r="AO64" s="92">
        <f t="shared" si="56"/>
        <v>0</v>
      </c>
      <c r="AP64" s="140">
        <f t="shared" si="57"/>
        <v>0</v>
      </c>
      <c r="AQ64" s="139">
        <f t="shared" si="9"/>
        <v>0</v>
      </c>
      <c r="AR64" s="25"/>
      <c r="AS64" s="92">
        <f t="shared" si="58"/>
        <v>0</v>
      </c>
      <c r="AT64" s="140">
        <f t="shared" si="59"/>
        <v>0</v>
      </c>
      <c r="AU64" s="25"/>
      <c r="AV64" s="92">
        <f t="shared" si="60"/>
        <v>0</v>
      </c>
      <c r="AW64" s="140">
        <f t="shared" si="61"/>
        <v>0</v>
      </c>
      <c r="AX64" s="25"/>
      <c r="AY64" s="92">
        <f t="shared" si="62"/>
        <v>0</v>
      </c>
      <c r="AZ64" s="140">
        <f t="shared" si="63"/>
        <v>0</v>
      </c>
      <c r="BA64" s="139">
        <f t="shared" si="10"/>
        <v>0</v>
      </c>
      <c r="BB64" s="25"/>
      <c r="BC64" s="92">
        <f t="shared" si="242"/>
        <v>0</v>
      </c>
      <c r="BD64" s="140">
        <f t="shared" si="65"/>
        <v>0</v>
      </c>
      <c r="BE64" s="25"/>
      <c r="BF64" s="92">
        <f t="shared" si="66"/>
        <v>0</v>
      </c>
      <c r="BG64" s="140">
        <f t="shared" si="67"/>
        <v>0</v>
      </c>
      <c r="BH64" s="25"/>
      <c r="BI64" s="92">
        <f t="shared" si="68"/>
        <v>0</v>
      </c>
      <c r="BJ64" s="140">
        <f t="shared" si="69"/>
        <v>0</v>
      </c>
      <c r="BK64" s="139">
        <f t="shared" si="11"/>
        <v>0</v>
      </c>
      <c r="BL64" s="25"/>
      <c r="BM64" s="92">
        <f t="shared" si="70"/>
        <v>0</v>
      </c>
      <c r="BN64" s="140">
        <f t="shared" si="71"/>
        <v>0</v>
      </c>
      <c r="BO64" s="25"/>
      <c r="BP64" s="92">
        <f t="shared" si="72"/>
        <v>0</v>
      </c>
      <c r="BQ64" s="140">
        <f t="shared" si="73"/>
        <v>0</v>
      </c>
      <c r="BR64" s="25"/>
      <c r="BS64" s="92">
        <f t="shared" si="74"/>
        <v>0</v>
      </c>
      <c r="BT64" s="140">
        <f t="shared" si="75"/>
        <v>0</v>
      </c>
      <c r="BU64" s="139">
        <f t="shared" si="12"/>
        <v>0</v>
      </c>
      <c r="BV64" s="25"/>
      <c r="BW64" s="92">
        <f t="shared" si="76"/>
        <v>0</v>
      </c>
      <c r="BX64" s="140">
        <f t="shared" si="77"/>
        <v>0</v>
      </c>
      <c r="BY64" s="25"/>
      <c r="BZ64" s="92">
        <f t="shared" si="78"/>
        <v>0</v>
      </c>
      <c r="CA64" s="140">
        <f t="shared" si="79"/>
        <v>0</v>
      </c>
      <c r="CB64" s="25"/>
      <c r="CC64" s="92">
        <f t="shared" si="80"/>
        <v>0</v>
      </c>
      <c r="CD64" s="140">
        <f t="shared" si="81"/>
        <v>0</v>
      </c>
      <c r="CE64" s="139">
        <f t="shared" si="13"/>
        <v>0</v>
      </c>
      <c r="CF64" s="25"/>
      <c r="CG64" s="92">
        <f t="shared" si="82"/>
        <v>0</v>
      </c>
      <c r="CH64" s="140">
        <f t="shared" si="83"/>
        <v>0</v>
      </c>
      <c r="CI64" s="25"/>
      <c r="CJ64" s="92">
        <f t="shared" si="84"/>
        <v>0</v>
      </c>
      <c r="CK64" s="140">
        <f t="shared" si="85"/>
        <v>0</v>
      </c>
      <c r="CL64" s="25"/>
      <c r="CM64" s="92">
        <f t="shared" si="86"/>
        <v>0</v>
      </c>
      <c r="CN64" s="140">
        <f t="shared" si="87"/>
        <v>0</v>
      </c>
      <c r="CO64" s="139">
        <f t="shared" si="14"/>
        <v>0</v>
      </c>
      <c r="CP64" s="25"/>
      <c r="CQ64" s="92">
        <f t="shared" si="88"/>
        <v>0</v>
      </c>
      <c r="CR64" s="140">
        <f t="shared" si="89"/>
        <v>0</v>
      </c>
      <c r="CS64" s="25"/>
      <c r="CT64" s="92">
        <f t="shared" si="90"/>
        <v>0</v>
      </c>
      <c r="CU64" s="140">
        <f t="shared" si="91"/>
        <v>0</v>
      </c>
      <c r="CV64" s="25"/>
      <c r="CW64" s="92">
        <f t="shared" si="92"/>
        <v>0</v>
      </c>
      <c r="CX64" s="140">
        <f t="shared" si="93"/>
        <v>0</v>
      </c>
      <c r="CY64" s="139">
        <f t="shared" si="15"/>
        <v>0</v>
      </c>
      <c r="CZ64" s="25"/>
      <c r="DA64" s="92">
        <f t="shared" si="94"/>
        <v>0</v>
      </c>
      <c r="DB64" s="140">
        <f t="shared" si="95"/>
        <v>0</v>
      </c>
      <c r="DC64" s="25"/>
      <c r="DD64" s="92">
        <f t="shared" si="96"/>
        <v>0</v>
      </c>
      <c r="DE64" s="140">
        <f t="shared" si="97"/>
        <v>0</v>
      </c>
      <c r="DF64" s="25"/>
      <c r="DG64" s="92">
        <f t="shared" si="98"/>
        <v>0</v>
      </c>
      <c r="DH64" s="140">
        <f t="shared" si="99"/>
        <v>0</v>
      </c>
      <c r="DI64" s="139">
        <f t="shared" si="16"/>
        <v>0</v>
      </c>
      <c r="DJ64" s="25"/>
      <c r="DK64" s="92">
        <f t="shared" si="100"/>
        <v>0</v>
      </c>
      <c r="DL64" s="140">
        <f t="shared" si="232"/>
        <v>0</v>
      </c>
      <c r="DM64" s="25"/>
      <c r="DN64" s="92">
        <f t="shared" si="101"/>
        <v>0</v>
      </c>
      <c r="DO64" s="140">
        <f t="shared" si="102"/>
        <v>0</v>
      </c>
      <c r="DP64" s="25"/>
      <c r="DQ64" s="92">
        <f t="shared" si="103"/>
        <v>0</v>
      </c>
      <c r="DR64" s="140">
        <f t="shared" si="104"/>
        <v>0</v>
      </c>
      <c r="DS64" s="139">
        <f t="shared" si="17"/>
        <v>0</v>
      </c>
      <c r="DT64" s="25"/>
      <c r="DU64" s="92">
        <f t="shared" si="105"/>
        <v>0</v>
      </c>
      <c r="DV64" s="140">
        <f t="shared" si="106"/>
        <v>0</v>
      </c>
      <c r="DW64" s="25"/>
      <c r="DX64" s="92">
        <f t="shared" si="107"/>
        <v>0</v>
      </c>
      <c r="DY64" s="140">
        <f t="shared" si="108"/>
        <v>0</v>
      </c>
      <c r="DZ64" s="25"/>
      <c r="EA64" s="92">
        <f t="shared" si="109"/>
        <v>0</v>
      </c>
      <c r="EB64" s="140">
        <f t="shared" si="110"/>
        <v>0</v>
      </c>
      <c r="EC64" s="139">
        <f t="shared" si="18"/>
        <v>0</v>
      </c>
      <c r="ED64" s="25"/>
      <c r="EE64" s="92">
        <f t="shared" si="111"/>
        <v>0</v>
      </c>
      <c r="EF64" s="140">
        <f t="shared" si="112"/>
        <v>0</v>
      </c>
      <c r="EG64" s="25"/>
      <c r="EH64" s="92">
        <f t="shared" si="113"/>
        <v>0</v>
      </c>
      <c r="EI64" s="140">
        <f t="shared" si="114"/>
        <v>0</v>
      </c>
      <c r="EJ64" s="25"/>
      <c r="EK64" s="92">
        <f t="shared" si="115"/>
        <v>0</v>
      </c>
      <c r="EL64" s="140">
        <f t="shared" si="116"/>
        <v>0</v>
      </c>
      <c r="EM64" s="139">
        <f t="shared" si="19"/>
        <v>0</v>
      </c>
      <c r="EN64" s="25"/>
      <c r="EO64" s="92">
        <f t="shared" si="117"/>
        <v>0</v>
      </c>
      <c r="EP64" s="140">
        <f t="shared" si="118"/>
        <v>0</v>
      </c>
      <c r="EQ64" s="25"/>
      <c r="ER64" s="92">
        <f t="shared" si="119"/>
        <v>0</v>
      </c>
      <c r="ES64" s="140">
        <f t="shared" si="120"/>
        <v>0</v>
      </c>
      <c r="ET64" s="25"/>
      <c r="EU64" s="92">
        <f t="shared" si="121"/>
        <v>0</v>
      </c>
      <c r="EV64" s="140">
        <f t="shared" si="122"/>
        <v>0</v>
      </c>
      <c r="EW64" s="139">
        <f t="shared" si="20"/>
        <v>0</v>
      </c>
      <c r="EX64" s="25"/>
      <c r="EY64" s="92">
        <f t="shared" si="123"/>
        <v>0</v>
      </c>
      <c r="EZ64" s="140">
        <f t="shared" si="124"/>
        <v>0</v>
      </c>
      <c r="FA64" s="25"/>
      <c r="FB64" s="92">
        <f t="shared" si="125"/>
        <v>0</v>
      </c>
      <c r="FC64" s="140">
        <f t="shared" si="126"/>
        <v>0</v>
      </c>
      <c r="FD64" s="25"/>
      <c r="FE64" s="92">
        <f t="shared" si="127"/>
        <v>0</v>
      </c>
      <c r="FF64" s="140">
        <f t="shared" si="128"/>
        <v>0</v>
      </c>
      <c r="FG64" s="139">
        <f t="shared" si="21"/>
        <v>0</v>
      </c>
      <c r="FH64" s="25"/>
      <c r="FI64" s="92">
        <f t="shared" si="129"/>
        <v>0</v>
      </c>
      <c r="FJ64" s="140">
        <f t="shared" si="130"/>
        <v>0</v>
      </c>
      <c r="FK64" s="25"/>
      <c r="FL64" s="92">
        <f t="shared" si="131"/>
        <v>0</v>
      </c>
      <c r="FM64" s="140">
        <f t="shared" si="132"/>
        <v>0</v>
      </c>
      <c r="FN64" s="25"/>
      <c r="FO64" s="92">
        <f t="shared" si="133"/>
        <v>0</v>
      </c>
      <c r="FP64" s="140">
        <f t="shared" si="134"/>
        <v>0</v>
      </c>
      <c r="FQ64" s="139">
        <f t="shared" si="22"/>
        <v>0</v>
      </c>
      <c r="FR64" s="25"/>
      <c r="FS64" s="92">
        <f t="shared" si="135"/>
        <v>0</v>
      </c>
      <c r="FT64" s="140">
        <f t="shared" si="136"/>
        <v>0</v>
      </c>
      <c r="FU64" s="25"/>
      <c r="FV64" s="92">
        <f t="shared" si="137"/>
        <v>0</v>
      </c>
      <c r="FW64" s="140">
        <f t="shared" si="138"/>
        <v>0</v>
      </c>
      <c r="FX64" s="25"/>
      <c r="FY64" s="92">
        <f t="shared" si="139"/>
        <v>0</v>
      </c>
      <c r="FZ64" s="140">
        <f t="shared" si="140"/>
        <v>0</v>
      </c>
      <c r="GA64" s="139">
        <f t="shared" si="23"/>
        <v>0</v>
      </c>
      <c r="GB64" s="25"/>
      <c r="GC64" s="92">
        <f t="shared" si="141"/>
        <v>0</v>
      </c>
      <c r="GD64" s="140">
        <f t="shared" si="142"/>
        <v>0</v>
      </c>
      <c r="GE64" s="25"/>
      <c r="GF64" s="92">
        <f t="shared" si="143"/>
        <v>0</v>
      </c>
      <c r="GG64" s="140">
        <f t="shared" si="144"/>
        <v>0</v>
      </c>
      <c r="GH64" s="25"/>
      <c r="GI64" s="92">
        <f t="shared" si="145"/>
        <v>0</v>
      </c>
      <c r="GJ64" s="140">
        <f t="shared" si="146"/>
        <v>0</v>
      </c>
      <c r="GK64" s="139">
        <f t="shared" si="24"/>
        <v>0</v>
      </c>
      <c r="GL64" s="25"/>
      <c r="GM64" s="92">
        <f t="shared" si="147"/>
        <v>0</v>
      </c>
      <c r="GN64" s="140">
        <f t="shared" si="148"/>
        <v>0</v>
      </c>
      <c r="GO64" s="25"/>
      <c r="GP64" s="92">
        <f t="shared" si="149"/>
        <v>0</v>
      </c>
      <c r="GQ64" s="140">
        <f t="shared" si="150"/>
        <v>0</v>
      </c>
      <c r="GR64" s="25"/>
      <c r="GS64" s="92">
        <f t="shared" si="151"/>
        <v>0</v>
      </c>
      <c r="GT64" s="140">
        <f t="shared" si="152"/>
        <v>0</v>
      </c>
      <c r="GU64" s="139">
        <f t="shared" si="25"/>
        <v>0</v>
      </c>
      <c r="GV64" s="25"/>
      <c r="GW64" s="92">
        <f t="shared" si="153"/>
        <v>0</v>
      </c>
      <c r="GX64" s="140">
        <f t="shared" si="154"/>
        <v>0</v>
      </c>
      <c r="GY64" s="25"/>
      <c r="GZ64" s="92">
        <f t="shared" si="155"/>
        <v>0</v>
      </c>
      <c r="HA64" s="140">
        <f t="shared" si="156"/>
        <v>0</v>
      </c>
      <c r="HB64" s="25"/>
      <c r="HC64" s="92">
        <f t="shared" si="157"/>
        <v>0</v>
      </c>
      <c r="HD64" s="140">
        <f t="shared" si="158"/>
        <v>0</v>
      </c>
      <c r="HE64" s="139">
        <f t="shared" si="26"/>
        <v>0</v>
      </c>
      <c r="HF64" s="25"/>
      <c r="HG64" s="92">
        <f t="shared" si="159"/>
        <v>0</v>
      </c>
      <c r="HH64" s="140">
        <f t="shared" si="160"/>
        <v>0</v>
      </c>
      <c r="HI64" s="25"/>
      <c r="HJ64" s="92">
        <f t="shared" si="161"/>
        <v>0</v>
      </c>
      <c r="HK64" s="140">
        <f t="shared" si="162"/>
        <v>0</v>
      </c>
      <c r="HL64" s="25"/>
      <c r="HM64" s="92">
        <f t="shared" si="163"/>
        <v>0</v>
      </c>
      <c r="HN64" s="140">
        <f t="shared" si="164"/>
        <v>0</v>
      </c>
      <c r="HO64" s="139">
        <f t="shared" si="27"/>
        <v>0</v>
      </c>
      <c r="HP64" s="25"/>
      <c r="HQ64" s="92">
        <f t="shared" si="165"/>
        <v>0</v>
      </c>
      <c r="HR64" s="140">
        <f t="shared" si="166"/>
        <v>0</v>
      </c>
      <c r="HS64" s="25"/>
      <c r="HT64" s="92">
        <f t="shared" si="167"/>
        <v>0</v>
      </c>
      <c r="HU64" s="140">
        <f t="shared" si="168"/>
        <v>0</v>
      </c>
      <c r="HV64" s="25"/>
      <c r="HW64" s="92">
        <f t="shared" si="169"/>
        <v>0</v>
      </c>
      <c r="HX64" s="140">
        <f t="shared" si="170"/>
        <v>0</v>
      </c>
      <c r="HY64" s="139">
        <f t="shared" si="28"/>
        <v>0</v>
      </c>
      <c r="HZ64" s="25"/>
      <c r="IA64" s="92">
        <f t="shared" si="171"/>
        <v>0</v>
      </c>
      <c r="IB64" s="140">
        <f t="shared" si="172"/>
        <v>0</v>
      </c>
      <c r="IC64" s="25"/>
      <c r="ID64" s="92">
        <f t="shared" si="173"/>
        <v>0</v>
      </c>
      <c r="IE64" s="140">
        <f t="shared" si="174"/>
        <v>0</v>
      </c>
      <c r="IF64" s="25"/>
      <c r="IG64" s="92">
        <f t="shared" si="175"/>
        <v>0</v>
      </c>
      <c r="IH64" s="140">
        <f t="shared" si="176"/>
        <v>0</v>
      </c>
      <c r="II64" s="139">
        <f t="shared" si="29"/>
        <v>0</v>
      </c>
      <c r="IJ64" s="25"/>
      <c r="IK64" s="92">
        <f t="shared" si="177"/>
        <v>0</v>
      </c>
      <c r="IL64" s="140">
        <f t="shared" si="178"/>
        <v>0</v>
      </c>
      <c r="IM64" s="25"/>
      <c r="IN64" s="92">
        <f t="shared" si="179"/>
        <v>0</v>
      </c>
      <c r="IO64" s="140">
        <f t="shared" si="180"/>
        <v>0</v>
      </c>
      <c r="IP64" s="25"/>
      <c r="IQ64" s="92">
        <f t="shared" si="181"/>
        <v>0</v>
      </c>
      <c r="IR64" s="140">
        <f t="shared" si="182"/>
        <v>0</v>
      </c>
      <c r="IS64" s="139">
        <f t="shared" si="30"/>
        <v>0</v>
      </c>
      <c r="IT64" s="25"/>
      <c r="IU64" s="92">
        <f t="shared" si="183"/>
        <v>0</v>
      </c>
      <c r="IV64" s="140">
        <f t="shared" si="184"/>
        <v>0</v>
      </c>
      <c r="IW64" s="25"/>
      <c r="IX64" s="92">
        <f t="shared" si="185"/>
        <v>0</v>
      </c>
      <c r="IY64" s="140">
        <f t="shared" si="186"/>
        <v>0</v>
      </c>
      <c r="IZ64" s="25"/>
      <c r="JA64" s="92">
        <f t="shared" si="187"/>
        <v>0</v>
      </c>
      <c r="JB64" s="140">
        <f t="shared" si="188"/>
        <v>0</v>
      </c>
      <c r="JC64" s="139">
        <f t="shared" si="234"/>
        <v>0</v>
      </c>
      <c r="JD64" s="25"/>
      <c r="JE64" s="92">
        <f t="shared" si="189"/>
        <v>0</v>
      </c>
      <c r="JF64" s="140">
        <f t="shared" si="190"/>
        <v>0</v>
      </c>
      <c r="JG64" s="25"/>
      <c r="JH64" s="92">
        <f t="shared" si="191"/>
        <v>0</v>
      </c>
      <c r="JI64" s="140">
        <f t="shared" si="192"/>
        <v>0</v>
      </c>
      <c r="JJ64" s="25"/>
      <c r="JK64" s="92">
        <f t="shared" si="193"/>
        <v>0</v>
      </c>
      <c r="JL64" s="140">
        <f t="shared" si="194"/>
        <v>0</v>
      </c>
      <c r="JM64" s="139">
        <f t="shared" si="235"/>
        <v>0</v>
      </c>
      <c r="JN64" s="25"/>
      <c r="JO64" s="92">
        <f t="shared" si="195"/>
        <v>0</v>
      </c>
      <c r="JP64" s="140">
        <f t="shared" si="196"/>
        <v>0</v>
      </c>
      <c r="JQ64" s="25"/>
      <c r="JR64" s="92">
        <f t="shared" si="197"/>
        <v>0</v>
      </c>
      <c r="JS64" s="140">
        <f t="shared" si="198"/>
        <v>0</v>
      </c>
      <c r="JT64" s="25"/>
      <c r="JU64" s="92">
        <f t="shared" si="199"/>
        <v>0</v>
      </c>
      <c r="JV64" s="140">
        <f t="shared" si="200"/>
        <v>0</v>
      </c>
      <c r="JW64" s="139">
        <f t="shared" si="236"/>
        <v>0</v>
      </c>
      <c r="JX64" s="25"/>
      <c r="JY64" s="92">
        <f t="shared" si="201"/>
        <v>0</v>
      </c>
      <c r="JZ64" s="140">
        <f t="shared" si="202"/>
        <v>0</v>
      </c>
      <c r="KA64" s="25"/>
      <c r="KB64" s="92">
        <f t="shared" si="203"/>
        <v>0</v>
      </c>
      <c r="KC64" s="140">
        <f t="shared" si="204"/>
        <v>0</v>
      </c>
      <c r="KD64" s="25"/>
      <c r="KE64" s="92">
        <f t="shared" si="205"/>
        <v>0</v>
      </c>
      <c r="KF64" s="140">
        <f t="shared" si="206"/>
        <v>0</v>
      </c>
      <c r="KG64" s="139">
        <f t="shared" si="237"/>
        <v>0</v>
      </c>
      <c r="KH64" s="25"/>
      <c r="KI64" s="92">
        <f t="shared" si="207"/>
        <v>0</v>
      </c>
      <c r="KJ64" s="140">
        <f t="shared" si="208"/>
        <v>0</v>
      </c>
      <c r="KK64" s="25"/>
      <c r="KL64" s="92">
        <f t="shared" si="209"/>
        <v>0</v>
      </c>
      <c r="KM64" s="140">
        <f t="shared" si="210"/>
        <v>0</v>
      </c>
      <c r="KN64" s="25"/>
      <c r="KO64" s="92">
        <f t="shared" si="211"/>
        <v>0</v>
      </c>
      <c r="KP64" s="140">
        <f t="shared" si="212"/>
        <v>0</v>
      </c>
      <c r="KQ64" s="139">
        <f t="shared" si="238"/>
        <v>0</v>
      </c>
      <c r="KR64" s="25"/>
      <c r="KS64" s="92">
        <f t="shared" si="213"/>
        <v>0</v>
      </c>
      <c r="KT64" s="140">
        <f t="shared" si="214"/>
        <v>0</v>
      </c>
      <c r="KU64" s="25"/>
      <c r="KV64" s="92">
        <f t="shared" si="215"/>
        <v>0</v>
      </c>
      <c r="KW64" s="140">
        <f t="shared" si="216"/>
        <v>0</v>
      </c>
      <c r="KX64" s="25"/>
      <c r="KY64" s="92">
        <f t="shared" si="217"/>
        <v>0</v>
      </c>
      <c r="KZ64" s="140">
        <f t="shared" si="218"/>
        <v>0</v>
      </c>
      <c r="LA64" s="139">
        <f t="shared" si="239"/>
        <v>0</v>
      </c>
      <c r="LB64" s="25"/>
      <c r="LC64" s="92">
        <f t="shared" si="219"/>
        <v>0</v>
      </c>
      <c r="LD64" s="140">
        <f t="shared" si="220"/>
        <v>0</v>
      </c>
      <c r="LE64" s="25"/>
      <c r="LF64" s="92">
        <f t="shared" si="221"/>
        <v>0</v>
      </c>
      <c r="LG64" s="140">
        <f t="shared" si="222"/>
        <v>0</v>
      </c>
      <c r="LH64" s="25"/>
      <c r="LI64" s="92">
        <f t="shared" si="223"/>
        <v>0</v>
      </c>
      <c r="LJ64" s="140">
        <f t="shared" si="224"/>
        <v>0</v>
      </c>
      <c r="LK64" s="139">
        <f t="shared" si="240"/>
        <v>0</v>
      </c>
      <c r="LL64" s="25"/>
      <c r="LM64" s="92">
        <f t="shared" si="225"/>
        <v>0</v>
      </c>
      <c r="LN64" s="140">
        <f t="shared" si="226"/>
        <v>0</v>
      </c>
      <c r="LO64" s="25"/>
      <c r="LP64" s="92">
        <f t="shared" si="227"/>
        <v>0</v>
      </c>
      <c r="LQ64" s="140">
        <f t="shared" si="228"/>
        <v>0</v>
      </c>
      <c r="LR64" s="25"/>
      <c r="LS64" s="92">
        <f t="shared" si="229"/>
        <v>0</v>
      </c>
      <c r="LT64" s="140">
        <f t="shared" si="230"/>
        <v>0</v>
      </c>
      <c r="LU64" s="139">
        <f t="shared" si="241"/>
        <v>0</v>
      </c>
      <c r="LW64" s="341">
        <f t="shared" si="231"/>
        <v>0</v>
      </c>
      <c r="LX64" s="293">
        <f t="shared" si="39"/>
        <v>0</v>
      </c>
    </row>
    <row r="65" spans="1:336" ht="15" hidden="1" customHeight="1" x14ac:dyDescent="0.25">
      <c r="A65" s="250" t="s">
        <v>45</v>
      </c>
      <c r="B65" s="102">
        <v>50000</v>
      </c>
      <c r="C65" s="102">
        <v>120000</v>
      </c>
      <c r="D65" s="25"/>
      <c r="E65" s="92">
        <f t="shared" si="40"/>
        <v>0</v>
      </c>
      <c r="F65" s="140">
        <f t="shared" si="41"/>
        <v>0</v>
      </c>
      <c r="G65" s="25"/>
      <c r="H65" s="92">
        <f t="shared" si="42"/>
        <v>0</v>
      </c>
      <c r="I65" s="140">
        <f t="shared" si="43"/>
        <v>0</v>
      </c>
      <c r="J65" s="25"/>
      <c r="K65" s="92">
        <f t="shared" si="44"/>
        <v>0</v>
      </c>
      <c r="L65" s="140">
        <f t="shared" si="45"/>
        <v>0</v>
      </c>
      <c r="M65" s="139">
        <f t="shared" si="0"/>
        <v>0</v>
      </c>
      <c r="N65" s="25"/>
      <c r="O65" s="92">
        <f t="shared" si="243"/>
        <v>0</v>
      </c>
      <c r="P65" s="140">
        <f t="shared" si="244"/>
        <v>0</v>
      </c>
      <c r="Q65" s="25"/>
      <c r="R65" s="92">
        <f t="shared" si="245"/>
        <v>0</v>
      </c>
      <c r="S65" s="140">
        <f t="shared" si="246"/>
        <v>0</v>
      </c>
      <c r="T65" s="25"/>
      <c r="U65" s="92">
        <f t="shared" si="247"/>
        <v>0</v>
      </c>
      <c r="V65" s="140">
        <f t="shared" si="248"/>
        <v>0</v>
      </c>
      <c r="W65" s="139">
        <f t="shared" si="7"/>
        <v>0</v>
      </c>
      <c r="X65" s="25"/>
      <c r="Y65" s="92">
        <f t="shared" si="46"/>
        <v>0</v>
      </c>
      <c r="Z65" s="140">
        <f t="shared" si="47"/>
        <v>0</v>
      </c>
      <c r="AA65" s="25"/>
      <c r="AB65" s="92">
        <f t="shared" si="48"/>
        <v>0</v>
      </c>
      <c r="AC65" s="140">
        <f t="shared" si="49"/>
        <v>0</v>
      </c>
      <c r="AD65" s="25"/>
      <c r="AE65" s="92">
        <f t="shared" si="50"/>
        <v>0</v>
      </c>
      <c r="AF65" s="140">
        <f t="shared" si="51"/>
        <v>0</v>
      </c>
      <c r="AG65" s="139">
        <f t="shared" si="8"/>
        <v>0</v>
      </c>
      <c r="AH65" s="25"/>
      <c r="AI65" s="92">
        <f t="shared" si="52"/>
        <v>0</v>
      </c>
      <c r="AJ65" s="140">
        <f t="shared" si="53"/>
        <v>0</v>
      </c>
      <c r="AK65" s="25"/>
      <c r="AL65" s="92">
        <f t="shared" si="54"/>
        <v>0</v>
      </c>
      <c r="AM65" s="140">
        <f t="shared" si="55"/>
        <v>0</v>
      </c>
      <c r="AN65" s="25"/>
      <c r="AO65" s="92">
        <f t="shared" si="56"/>
        <v>0</v>
      </c>
      <c r="AP65" s="140">
        <f t="shared" si="57"/>
        <v>0</v>
      </c>
      <c r="AQ65" s="139">
        <f t="shared" si="9"/>
        <v>0</v>
      </c>
      <c r="AR65" s="25"/>
      <c r="AS65" s="92">
        <f t="shared" si="58"/>
        <v>0</v>
      </c>
      <c r="AT65" s="140">
        <f t="shared" si="59"/>
        <v>0</v>
      </c>
      <c r="AU65" s="25"/>
      <c r="AV65" s="92">
        <f t="shared" si="60"/>
        <v>0</v>
      </c>
      <c r="AW65" s="140">
        <f t="shared" si="61"/>
        <v>0</v>
      </c>
      <c r="AX65" s="25"/>
      <c r="AY65" s="92">
        <f t="shared" si="62"/>
        <v>0</v>
      </c>
      <c r="AZ65" s="140">
        <f t="shared" si="63"/>
        <v>0</v>
      </c>
      <c r="BA65" s="139">
        <f t="shared" si="10"/>
        <v>0</v>
      </c>
      <c r="BB65" s="25"/>
      <c r="BC65" s="92">
        <f t="shared" si="242"/>
        <v>0</v>
      </c>
      <c r="BD65" s="140">
        <f t="shared" si="65"/>
        <v>0</v>
      </c>
      <c r="BE65" s="25"/>
      <c r="BF65" s="92">
        <f t="shared" si="66"/>
        <v>0</v>
      </c>
      <c r="BG65" s="140">
        <f t="shared" si="67"/>
        <v>0</v>
      </c>
      <c r="BH65" s="25"/>
      <c r="BI65" s="92">
        <f t="shared" si="68"/>
        <v>0</v>
      </c>
      <c r="BJ65" s="140">
        <f t="shared" si="69"/>
        <v>0</v>
      </c>
      <c r="BK65" s="139">
        <f t="shared" si="11"/>
        <v>0</v>
      </c>
      <c r="BL65" s="25"/>
      <c r="BM65" s="92">
        <f t="shared" si="70"/>
        <v>0</v>
      </c>
      <c r="BN65" s="140">
        <f t="shared" si="71"/>
        <v>0</v>
      </c>
      <c r="BO65" s="25"/>
      <c r="BP65" s="92">
        <f t="shared" si="72"/>
        <v>0</v>
      </c>
      <c r="BQ65" s="140">
        <f t="shared" si="73"/>
        <v>0</v>
      </c>
      <c r="BR65" s="25"/>
      <c r="BS65" s="92">
        <f t="shared" si="74"/>
        <v>0</v>
      </c>
      <c r="BT65" s="140">
        <f t="shared" si="75"/>
        <v>0</v>
      </c>
      <c r="BU65" s="139">
        <f t="shared" si="12"/>
        <v>0</v>
      </c>
      <c r="BV65" s="25"/>
      <c r="BW65" s="92">
        <f t="shared" si="76"/>
        <v>0</v>
      </c>
      <c r="BX65" s="140">
        <f t="shared" si="77"/>
        <v>0</v>
      </c>
      <c r="BY65" s="25"/>
      <c r="BZ65" s="92">
        <f t="shared" si="78"/>
        <v>0</v>
      </c>
      <c r="CA65" s="140">
        <f t="shared" si="79"/>
        <v>0</v>
      </c>
      <c r="CB65" s="25"/>
      <c r="CC65" s="92">
        <f t="shared" si="80"/>
        <v>0</v>
      </c>
      <c r="CD65" s="140">
        <f t="shared" si="81"/>
        <v>0</v>
      </c>
      <c r="CE65" s="139">
        <f t="shared" si="13"/>
        <v>0</v>
      </c>
      <c r="CF65" s="25"/>
      <c r="CG65" s="92">
        <f t="shared" si="82"/>
        <v>0</v>
      </c>
      <c r="CH65" s="140">
        <f t="shared" si="83"/>
        <v>0</v>
      </c>
      <c r="CI65" s="25"/>
      <c r="CJ65" s="92">
        <f t="shared" si="84"/>
        <v>0</v>
      </c>
      <c r="CK65" s="140">
        <f t="shared" si="85"/>
        <v>0</v>
      </c>
      <c r="CL65" s="25"/>
      <c r="CM65" s="92">
        <f t="shared" si="86"/>
        <v>0</v>
      </c>
      <c r="CN65" s="140">
        <f t="shared" si="87"/>
        <v>0</v>
      </c>
      <c r="CO65" s="139">
        <f t="shared" si="14"/>
        <v>0</v>
      </c>
      <c r="CP65" s="25"/>
      <c r="CQ65" s="92">
        <f t="shared" si="88"/>
        <v>0</v>
      </c>
      <c r="CR65" s="140">
        <f t="shared" si="89"/>
        <v>0</v>
      </c>
      <c r="CS65" s="25"/>
      <c r="CT65" s="92">
        <f t="shared" si="90"/>
        <v>0</v>
      </c>
      <c r="CU65" s="140">
        <f t="shared" si="91"/>
        <v>0</v>
      </c>
      <c r="CV65" s="25"/>
      <c r="CW65" s="92">
        <f t="shared" si="92"/>
        <v>0</v>
      </c>
      <c r="CX65" s="140">
        <f t="shared" si="93"/>
        <v>0</v>
      </c>
      <c r="CY65" s="139">
        <f t="shared" si="15"/>
        <v>0</v>
      </c>
      <c r="CZ65" s="25"/>
      <c r="DA65" s="92">
        <f t="shared" si="94"/>
        <v>0</v>
      </c>
      <c r="DB65" s="140">
        <f t="shared" si="95"/>
        <v>0</v>
      </c>
      <c r="DC65" s="25"/>
      <c r="DD65" s="92">
        <f t="shared" si="96"/>
        <v>0</v>
      </c>
      <c r="DE65" s="140">
        <f t="shared" si="97"/>
        <v>0</v>
      </c>
      <c r="DF65" s="25"/>
      <c r="DG65" s="92">
        <f t="shared" si="98"/>
        <v>0</v>
      </c>
      <c r="DH65" s="140">
        <f t="shared" si="99"/>
        <v>0</v>
      </c>
      <c r="DI65" s="139">
        <f t="shared" si="16"/>
        <v>0</v>
      </c>
      <c r="DJ65" s="25"/>
      <c r="DK65" s="92">
        <f t="shared" si="100"/>
        <v>0</v>
      </c>
      <c r="DL65" s="140">
        <f t="shared" si="232"/>
        <v>0</v>
      </c>
      <c r="DM65" s="25"/>
      <c r="DN65" s="92">
        <f t="shared" si="101"/>
        <v>0</v>
      </c>
      <c r="DO65" s="140">
        <f t="shared" si="102"/>
        <v>0</v>
      </c>
      <c r="DP65" s="25"/>
      <c r="DQ65" s="92">
        <f t="shared" si="103"/>
        <v>0</v>
      </c>
      <c r="DR65" s="140">
        <f t="shared" si="104"/>
        <v>0</v>
      </c>
      <c r="DS65" s="139">
        <f t="shared" si="17"/>
        <v>0</v>
      </c>
      <c r="DT65" s="25"/>
      <c r="DU65" s="92">
        <f t="shared" si="105"/>
        <v>0</v>
      </c>
      <c r="DV65" s="140">
        <f t="shared" si="106"/>
        <v>0</v>
      </c>
      <c r="DW65" s="25"/>
      <c r="DX65" s="92">
        <f t="shared" si="107"/>
        <v>0</v>
      </c>
      <c r="DY65" s="140">
        <f t="shared" si="108"/>
        <v>0</v>
      </c>
      <c r="DZ65" s="25"/>
      <c r="EA65" s="92">
        <f t="shared" si="109"/>
        <v>0</v>
      </c>
      <c r="EB65" s="140">
        <f t="shared" si="110"/>
        <v>0</v>
      </c>
      <c r="EC65" s="139">
        <f t="shared" si="18"/>
        <v>0</v>
      </c>
      <c r="ED65" s="25"/>
      <c r="EE65" s="92">
        <f t="shared" si="111"/>
        <v>0</v>
      </c>
      <c r="EF65" s="140">
        <f t="shared" si="112"/>
        <v>0</v>
      </c>
      <c r="EG65" s="25"/>
      <c r="EH65" s="92">
        <f t="shared" si="113"/>
        <v>0</v>
      </c>
      <c r="EI65" s="140">
        <f t="shared" si="114"/>
        <v>0</v>
      </c>
      <c r="EJ65" s="25"/>
      <c r="EK65" s="92">
        <f t="shared" si="115"/>
        <v>0</v>
      </c>
      <c r="EL65" s="140">
        <f t="shared" si="116"/>
        <v>0</v>
      </c>
      <c r="EM65" s="139">
        <f t="shared" si="19"/>
        <v>0</v>
      </c>
      <c r="EN65" s="25"/>
      <c r="EO65" s="92">
        <f t="shared" si="117"/>
        <v>0</v>
      </c>
      <c r="EP65" s="140">
        <f t="shared" si="118"/>
        <v>0</v>
      </c>
      <c r="EQ65" s="25"/>
      <c r="ER65" s="92">
        <f t="shared" si="119"/>
        <v>0</v>
      </c>
      <c r="ES65" s="140">
        <f t="shared" si="120"/>
        <v>0</v>
      </c>
      <c r="ET65" s="25"/>
      <c r="EU65" s="92">
        <f t="shared" si="121"/>
        <v>0</v>
      </c>
      <c r="EV65" s="140">
        <f t="shared" si="122"/>
        <v>0</v>
      </c>
      <c r="EW65" s="139">
        <f t="shared" si="20"/>
        <v>0</v>
      </c>
      <c r="EX65" s="25"/>
      <c r="EY65" s="92">
        <f t="shared" si="123"/>
        <v>0</v>
      </c>
      <c r="EZ65" s="140">
        <f t="shared" si="124"/>
        <v>0</v>
      </c>
      <c r="FA65" s="25"/>
      <c r="FB65" s="92">
        <f t="shared" si="125"/>
        <v>0</v>
      </c>
      <c r="FC65" s="140">
        <f t="shared" si="126"/>
        <v>0</v>
      </c>
      <c r="FD65" s="25"/>
      <c r="FE65" s="92">
        <f t="shared" si="127"/>
        <v>0</v>
      </c>
      <c r="FF65" s="140">
        <f t="shared" si="128"/>
        <v>0</v>
      </c>
      <c r="FG65" s="139">
        <f t="shared" si="21"/>
        <v>0</v>
      </c>
      <c r="FH65" s="25"/>
      <c r="FI65" s="92">
        <f t="shared" si="129"/>
        <v>0</v>
      </c>
      <c r="FJ65" s="140">
        <f t="shared" si="130"/>
        <v>0</v>
      </c>
      <c r="FK65" s="25"/>
      <c r="FL65" s="92">
        <f t="shared" si="131"/>
        <v>0</v>
      </c>
      <c r="FM65" s="140">
        <f t="shared" si="132"/>
        <v>0</v>
      </c>
      <c r="FN65" s="25"/>
      <c r="FO65" s="92">
        <f t="shared" si="133"/>
        <v>0</v>
      </c>
      <c r="FP65" s="140">
        <f t="shared" si="134"/>
        <v>0</v>
      </c>
      <c r="FQ65" s="139">
        <f t="shared" si="22"/>
        <v>0</v>
      </c>
      <c r="FR65" s="25"/>
      <c r="FS65" s="92">
        <f t="shared" si="135"/>
        <v>0</v>
      </c>
      <c r="FT65" s="140">
        <f t="shared" si="136"/>
        <v>0</v>
      </c>
      <c r="FU65" s="25"/>
      <c r="FV65" s="92">
        <f t="shared" si="137"/>
        <v>0</v>
      </c>
      <c r="FW65" s="140">
        <f t="shared" si="138"/>
        <v>0</v>
      </c>
      <c r="FX65" s="25"/>
      <c r="FY65" s="92">
        <f t="shared" si="139"/>
        <v>0</v>
      </c>
      <c r="FZ65" s="140">
        <f t="shared" si="140"/>
        <v>0</v>
      </c>
      <c r="GA65" s="139">
        <f t="shared" si="23"/>
        <v>0</v>
      </c>
      <c r="GB65" s="25"/>
      <c r="GC65" s="92">
        <f t="shared" si="141"/>
        <v>0</v>
      </c>
      <c r="GD65" s="140">
        <f t="shared" si="142"/>
        <v>0</v>
      </c>
      <c r="GE65" s="25"/>
      <c r="GF65" s="92">
        <f t="shared" si="143"/>
        <v>0</v>
      </c>
      <c r="GG65" s="140">
        <f t="shared" si="144"/>
        <v>0</v>
      </c>
      <c r="GH65" s="25"/>
      <c r="GI65" s="92">
        <f t="shared" si="145"/>
        <v>0</v>
      </c>
      <c r="GJ65" s="140">
        <f t="shared" si="146"/>
        <v>0</v>
      </c>
      <c r="GK65" s="139">
        <f t="shared" si="24"/>
        <v>0</v>
      </c>
      <c r="GL65" s="25"/>
      <c r="GM65" s="92">
        <f t="shared" si="147"/>
        <v>0</v>
      </c>
      <c r="GN65" s="140">
        <f t="shared" si="148"/>
        <v>0</v>
      </c>
      <c r="GO65" s="25"/>
      <c r="GP65" s="92">
        <f t="shared" si="149"/>
        <v>0</v>
      </c>
      <c r="GQ65" s="140">
        <f t="shared" si="150"/>
        <v>0</v>
      </c>
      <c r="GR65" s="25"/>
      <c r="GS65" s="92">
        <f t="shared" si="151"/>
        <v>0</v>
      </c>
      <c r="GT65" s="140">
        <f t="shared" si="152"/>
        <v>0</v>
      </c>
      <c r="GU65" s="139">
        <f t="shared" si="25"/>
        <v>0</v>
      </c>
      <c r="GV65" s="25"/>
      <c r="GW65" s="92">
        <f t="shared" si="153"/>
        <v>0</v>
      </c>
      <c r="GX65" s="140">
        <f t="shared" si="154"/>
        <v>0</v>
      </c>
      <c r="GY65" s="25"/>
      <c r="GZ65" s="92">
        <f t="shared" si="155"/>
        <v>0</v>
      </c>
      <c r="HA65" s="140">
        <f t="shared" si="156"/>
        <v>0</v>
      </c>
      <c r="HB65" s="25"/>
      <c r="HC65" s="92">
        <f t="shared" si="157"/>
        <v>0</v>
      </c>
      <c r="HD65" s="140">
        <f t="shared" si="158"/>
        <v>0</v>
      </c>
      <c r="HE65" s="139">
        <f t="shared" si="26"/>
        <v>0</v>
      </c>
      <c r="HF65" s="25"/>
      <c r="HG65" s="92">
        <f t="shared" si="159"/>
        <v>0</v>
      </c>
      <c r="HH65" s="140">
        <f t="shared" si="160"/>
        <v>0</v>
      </c>
      <c r="HI65" s="25"/>
      <c r="HJ65" s="92">
        <f t="shared" si="161"/>
        <v>0</v>
      </c>
      <c r="HK65" s="140">
        <f t="shared" si="162"/>
        <v>0</v>
      </c>
      <c r="HL65" s="25"/>
      <c r="HM65" s="92">
        <f t="shared" si="163"/>
        <v>0</v>
      </c>
      <c r="HN65" s="140">
        <f t="shared" si="164"/>
        <v>0</v>
      </c>
      <c r="HO65" s="139">
        <f t="shared" si="27"/>
        <v>0</v>
      </c>
      <c r="HP65" s="25"/>
      <c r="HQ65" s="92">
        <f t="shared" si="165"/>
        <v>0</v>
      </c>
      <c r="HR65" s="140">
        <f t="shared" si="166"/>
        <v>0</v>
      </c>
      <c r="HS65" s="25"/>
      <c r="HT65" s="92">
        <f t="shared" si="167"/>
        <v>0</v>
      </c>
      <c r="HU65" s="140">
        <f t="shared" si="168"/>
        <v>0</v>
      </c>
      <c r="HV65" s="25"/>
      <c r="HW65" s="92">
        <f t="shared" si="169"/>
        <v>0</v>
      </c>
      <c r="HX65" s="140">
        <f t="shared" si="170"/>
        <v>0</v>
      </c>
      <c r="HY65" s="139">
        <f t="shared" si="28"/>
        <v>0</v>
      </c>
      <c r="HZ65" s="25"/>
      <c r="IA65" s="92">
        <f t="shared" si="171"/>
        <v>0</v>
      </c>
      <c r="IB65" s="140">
        <f t="shared" si="172"/>
        <v>0</v>
      </c>
      <c r="IC65" s="25"/>
      <c r="ID65" s="92">
        <f t="shared" si="173"/>
        <v>0</v>
      </c>
      <c r="IE65" s="140">
        <f t="shared" si="174"/>
        <v>0</v>
      </c>
      <c r="IF65" s="25"/>
      <c r="IG65" s="92">
        <f t="shared" si="175"/>
        <v>0</v>
      </c>
      <c r="IH65" s="140">
        <f t="shared" si="176"/>
        <v>0</v>
      </c>
      <c r="II65" s="139">
        <f t="shared" si="29"/>
        <v>0</v>
      </c>
      <c r="IJ65" s="25"/>
      <c r="IK65" s="92">
        <f t="shared" si="177"/>
        <v>0</v>
      </c>
      <c r="IL65" s="140">
        <f t="shared" si="178"/>
        <v>0</v>
      </c>
      <c r="IM65" s="25"/>
      <c r="IN65" s="92">
        <f t="shared" si="179"/>
        <v>0</v>
      </c>
      <c r="IO65" s="140">
        <f t="shared" si="180"/>
        <v>0</v>
      </c>
      <c r="IP65" s="25"/>
      <c r="IQ65" s="92">
        <f t="shared" si="181"/>
        <v>0</v>
      </c>
      <c r="IR65" s="140">
        <f t="shared" si="182"/>
        <v>0</v>
      </c>
      <c r="IS65" s="139">
        <f t="shared" si="30"/>
        <v>0</v>
      </c>
      <c r="IT65" s="25"/>
      <c r="IU65" s="92">
        <f t="shared" si="183"/>
        <v>0</v>
      </c>
      <c r="IV65" s="140">
        <f t="shared" si="184"/>
        <v>0</v>
      </c>
      <c r="IW65" s="25"/>
      <c r="IX65" s="92">
        <f t="shared" si="185"/>
        <v>0</v>
      </c>
      <c r="IY65" s="140">
        <f t="shared" si="186"/>
        <v>0</v>
      </c>
      <c r="IZ65" s="25"/>
      <c r="JA65" s="92">
        <f t="shared" si="187"/>
        <v>0</v>
      </c>
      <c r="JB65" s="140">
        <f t="shared" si="188"/>
        <v>0</v>
      </c>
      <c r="JC65" s="139">
        <f t="shared" si="234"/>
        <v>0</v>
      </c>
      <c r="JD65" s="25"/>
      <c r="JE65" s="92">
        <f t="shared" si="189"/>
        <v>0</v>
      </c>
      <c r="JF65" s="140">
        <f t="shared" si="190"/>
        <v>0</v>
      </c>
      <c r="JG65" s="25"/>
      <c r="JH65" s="92">
        <f t="shared" si="191"/>
        <v>0</v>
      </c>
      <c r="JI65" s="140">
        <f t="shared" si="192"/>
        <v>0</v>
      </c>
      <c r="JJ65" s="25"/>
      <c r="JK65" s="92">
        <f t="shared" si="193"/>
        <v>0</v>
      </c>
      <c r="JL65" s="140">
        <f t="shared" si="194"/>
        <v>0</v>
      </c>
      <c r="JM65" s="139">
        <f t="shared" si="235"/>
        <v>0</v>
      </c>
      <c r="JN65" s="25"/>
      <c r="JO65" s="92">
        <f t="shared" si="195"/>
        <v>0</v>
      </c>
      <c r="JP65" s="140">
        <f t="shared" si="196"/>
        <v>0</v>
      </c>
      <c r="JQ65" s="25"/>
      <c r="JR65" s="92">
        <f t="shared" si="197"/>
        <v>0</v>
      </c>
      <c r="JS65" s="140">
        <f t="shared" si="198"/>
        <v>0</v>
      </c>
      <c r="JT65" s="25"/>
      <c r="JU65" s="92">
        <f t="shared" si="199"/>
        <v>0</v>
      </c>
      <c r="JV65" s="140">
        <f t="shared" si="200"/>
        <v>0</v>
      </c>
      <c r="JW65" s="139">
        <f t="shared" si="236"/>
        <v>0</v>
      </c>
      <c r="JX65" s="25"/>
      <c r="JY65" s="92">
        <f t="shared" si="201"/>
        <v>0</v>
      </c>
      <c r="JZ65" s="140">
        <f t="shared" si="202"/>
        <v>0</v>
      </c>
      <c r="KA65" s="25"/>
      <c r="KB65" s="92">
        <f t="shared" si="203"/>
        <v>0</v>
      </c>
      <c r="KC65" s="140">
        <f t="shared" si="204"/>
        <v>0</v>
      </c>
      <c r="KD65" s="25"/>
      <c r="KE65" s="92">
        <f t="shared" si="205"/>
        <v>0</v>
      </c>
      <c r="KF65" s="140">
        <f t="shared" si="206"/>
        <v>0</v>
      </c>
      <c r="KG65" s="139">
        <f t="shared" si="237"/>
        <v>0</v>
      </c>
      <c r="KH65" s="25"/>
      <c r="KI65" s="92">
        <f t="shared" si="207"/>
        <v>0</v>
      </c>
      <c r="KJ65" s="140">
        <f t="shared" si="208"/>
        <v>0</v>
      </c>
      <c r="KK65" s="25"/>
      <c r="KL65" s="92">
        <f t="shared" si="209"/>
        <v>0</v>
      </c>
      <c r="KM65" s="140">
        <f t="shared" si="210"/>
        <v>0</v>
      </c>
      <c r="KN65" s="25"/>
      <c r="KO65" s="92">
        <f t="shared" si="211"/>
        <v>0</v>
      </c>
      <c r="KP65" s="140">
        <f t="shared" si="212"/>
        <v>0</v>
      </c>
      <c r="KQ65" s="139">
        <f t="shared" si="238"/>
        <v>0</v>
      </c>
      <c r="KR65" s="25"/>
      <c r="KS65" s="92">
        <f t="shared" si="213"/>
        <v>0</v>
      </c>
      <c r="KT65" s="140">
        <f t="shared" si="214"/>
        <v>0</v>
      </c>
      <c r="KU65" s="25"/>
      <c r="KV65" s="92">
        <f t="shared" si="215"/>
        <v>0</v>
      </c>
      <c r="KW65" s="140">
        <f t="shared" si="216"/>
        <v>0</v>
      </c>
      <c r="KX65" s="25"/>
      <c r="KY65" s="92">
        <f t="shared" si="217"/>
        <v>0</v>
      </c>
      <c r="KZ65" s="140">
        <f t="shared" si="218"/>
        <v>0</v>
      </c>
      <c r="LA65" s="139">
        <f t="shared" si="239"/>
        <v>0</v>
      </c>
      <c r="LB65" s="25"/>
      <c r="LC65" s="92">
        <f t="shared" si="219"/>
        <v>0</v>
      </c>
      <c r="LD65" s="140">
        <f t="shared" si="220"/>
        <v>0</v>
      </c>
      <c r="LE65" s="25"/>
      <c r="LF65" s="92">
        <f t="shared" si="221"/>
        <v>0</v>
      </c>
      <c r="LG65" s="140">
        <f t="shared" si="222"/>
        <v>0</v>
      </c>
      <c r="LH65" s="25"/>
      <c r="LI65" s="92">
        <f t="shared" si="223"/>
        <v>0</v>
      </c>
      <c r="LJ65" s="140">
        <f t="shared" si="224"/>
        <v>0</v>
      </c>
      <c r="LK65" s="139">
        <f t="shared" si="240"/>
        <v>0</v>
      </c>
      <c r="LL65" s="25"/>
      <c r="LM65" s="92">
        <f t="shared" si="225"/>
        <v>0</v>
      </c>
      <c r="LN65" s="140">
        <f t="shared" si="226"/>
        <v>0</v>
      </c>
      <c r="LO65" s="25"/>
      <c r="LP65" s="92">
        <f t="shared" si="227"/>
        <v>0</v>
      </c>
      <c r="LQ65" s="140">
        <f t="shared" si="228"/>
        <v>0</v>
      </c>
      <c r="LR65" s="25"/>
      <c r="LS65" s="92">
        <f t="shared" si="229"/>
        <v>0</v>
      </c>
      <c r="LT65" s="140">
        <f t="shared" si="230"/>
        <v>0</v>
      </c>
      <c r="LU65" s="139">
        <f t="shared" si="241"/>
        <v>0</v>
      </c>
      <c r="LW65" s="341">
        <f t="shared" si="231"/>
        <v>0</v>
      </c>
      <c r="LX65" s="293">
        <f t="shared" si="39"/>
        <v>0</v>
      </c>
    </row>
    <row r="66" spans="1:336" ht="11.25" hidden="1" customHeight="1" x14ac:dyDescent="0.25">
      <c r="A66" s="250" t="s">
        <v>44</v>
      </c>
      <c r="B66" s="102">
        <v>50000</v>
      </c>
      <c r="C66" s="102">
        <v>85000</v>
      </c>
      <c r="D66" s="25"/>
      <c r="E66" s="92">
        <f t="shared" si="40"/>
        <v>0</v>
      </c>
      <c r="F66" s="140">
        <f t="shared" si="41"/>
        <v>0</v>
      </c>
      <c r="G66" s="25"/>
      <c r="H66" s="92">
        <f t="shared" si="42"/>
        <v>0</v>
      </c>
      <c r="I66" s="140">
        <f t="shared" si="43"/>
        <v>0</v>
      </c>
      <c r="J66" s="25"/>
      <c r="K66" s="92">
        <f t="shared" si="44"/>
        <v>0</v>
      </c>
      <c r="L66" s="140">
        <f t="shared" si="45"/>
        <v>0</v>
      </c>
      <c r="M66" s="139">
        <f t="shared" si="0"/>
        <v>0</v>
      </c>
      <c r="N66" s="25"/>
      <c r="O66" s="92">
        <f t="shared" si="243"/>
        <v>0</v>
      </c>
      <c r="P66" s="140">
        <f t="shared" si="244"/>
        <v>0</v>
      </c>
      <c r="Q66" s="25"/>
      <c r="R66" s="92">
        <f t="shared" si="245"/>
        <v>0</v>
      </c>
      <c r="S66" s="140">
        <f t="shared" si="246"/>
        <v>0</v>
      </c>
      <c r="T66" s="25"/>
      <c r="U66" s="92">
        <f t="shared" si="247"/>
        <v>0</v>
      </c>
      <c r="V66" s="140">
        <f t="shared" si="248"/>
        <v>0</v>
      </c>
      <c r="W66" s="139">
        <f t="shared" si="7"/>
        <v>0</v>
      </c>
      <c r="X66" s="25"/>
      <c r="Y66" s="92">
        <f t="shared" si="46"/>
        <v>0</v>
      </c>
      <c r="Z66" s="140">
        <f t="shared" si="47"/>
        <v>0</v>
      </c>
      <c r="AA66" s="25"/>
      <c r="AB66" s="92">
        <f t="shared" si="48"/>
        <v>0</v>
      </c>
      <c r="AC66" s="140">
        <f t="shared" si="49"/>
        <v>0</v>
      </c>
      <c r="AD66" s="25"/>
      <c r="AE66" s="92">
        <f t="shared" si="50"/>
        <v>0</v>
      </c>
      <c r="AF66" s="140">
        <f t="shared" si="51"/>
        <v>0</v>
      </c>
      <c r="AG66" s="139">
        <f t="shared" si="8"/>
        <v>0</v>
      </c>
      <c r="AH66" s="25"/>
      <c r="AI66" s="92">
        <f t="shared" si="52"/>
        <v>0</v>
      </c>
      <c r="AJ66" s="140">
        <f t="shared" si="53"/>
        <v>0</v>
      </c>
      <c r="AK66" s="25"/>
      <c r="AL66" s="92">
        <f t="shared" si="54"/>
        <v>0</v>
      </c>
      <c r="AM66" s="140">
        <f t="shared" si="55"/>
        <v>0</v>
      </c>
      <c r="AN66" s="25"/>
      <c r="AO66" s="92">
        <f t="shared" si="56"/>
        <v>0</v>
      </c>
      <c r="AP66" s="140">
        <f t="shared" si="57"/>
        <v>0</v>
      </c>
      <c r="AQ66" s="139">
        <f t="shared" si="9"/>
        <v>0</v>
      </c>
      <c r="AR66" s="25"/>
      <c r="AS66" s="92">
        <f t="shared" si="58"/>
        <v>0</v>
      </c>
      <c r="AT66" s="140">
        <f t="shared" si="59"/>
        <v>0</v>
      </c>
      <c r="AU66" s="25"/>
      <c r="AV66" s="92">
        <f t="shared" si="60"/>
        <v>0</v>
      </c>
      <c r="AW66" s="140">
        <f t="shared" si="61"/>
        <v>0</v>
      </c>
      <c r="AX66" s="25"/>
      <c r="AY66" s="92">
        <f t="shared" si="62"/>
        <v>0</v>
      </c>
      <c r="AZ66" s="140">
        <f t="shared" si="63"/>
        <v>0</v>
      </c>
      <c r="BA66" s="139">
        <f t="shared" si="10"/>
        <v>0</v>
      </c>
      <c r="BB66" s="25"/>
      <c r="BC66" s="92">
        <f t="shared" si="242"/>
        <v>0</v>
      </c>
      <c r="BD66" s="140">
        <f t="shared" si="65"/>
        <v>0</v>
      </c>
      <c r="BE66" s="25"/>
      <c r="BF66" s="92">
        <f t="shared" si="66"/>
        <v>0</v>
      </c>
      <c r="BG66" s="140">
        <f t="shared" si="67"/>
        <v>0</v>
      </c>
      <c r="BH66" s="25"/>
      <c r="BI66" s="92">
        <f t="shared" si="68"/>
        <v>0</v>
      </c>
      <c r="BJ66" s="140">
        <f t="shared" si="69"/>
        <v>0</v>
      </c>
      <c r="BK66" s="139">
        <f t="shared" si="11"/>
        <v>0</v>
      </c>
      <c r="BL66" s="25"/>
      <c r="BM66" s="92">
        <f t="shared" si="70"/>
        <v>0</v>
      </c>
      <c r="BN66" s="140">
        <f t="shared" si="71"/>
        <v>0</v>
      </c>
      <c r="BO66" s="25"/>
      <c r="BP66" s="92">
        <f t="shared" si="72"/>
        <v>0</v>
      </c>
      <c r="BQ66" s="140">
        <f t="shared" si="73"/>
        <v>0</v>
      </c>
      <c r="BR66" s="25"/>
      <c r="BS66" s="92">
        <f t="shared" si="74"/>
        <v>0</v>
      </c>
      <c r="BT66" s="140">
        <f t="shared" si="75"/>
        <v>0</v>
      </c>
      <c r="BU66" s="139">
        <f t="shared" si="12"/>
        <v>0</v>
      </c>
      <c r="BV66" s="25"/>
      <c r="BW66" s="92">
        <f t="shared" si="76"/>
        <v>0</v>
      </c>
      <c r="BX66" s="140">
        <f t="shared" si="77"/>
        <v>0</v>
      </c>
      <c r="BY66" s="25"/>
      <c r="BZ66" s="92">
        <f t="shared" si="78"/>
        <v>0</v>
      </c>
      <c r="CA66" s="140">
        <f t="shared" si="79"/>
        <v>0</v>
      </c>
      <c r="CB66" s="25"/>
      <c r="CC66" s="92">
        <f t="shared" si="80"/>
        <v>0</v>
      </c>
      <c r="CD66" s="140">
        <f t="shared" si="81"/>
        <v>0</v>
      </c>
      <c r="CE66" s="139">
        <f t="shared" si="13"/>
        <v>0</v>
      </c>
      <c r="CF66" s="25"/>
      <c r="CG66" s="92">
        <f t="shared" si="82"/>
        <v>0</v>
      </c>
      <c r="CH66" s="140">
        <f t="shared" si="83"/>
        <v>0</v>
      </c>
      <c r="CI66" s="25"/>
      <c r="CJ66" s="92">
        <f t="shared" si="84"/>
        <v>0</v>
      </c>
      <c r="CK66" s="140">
        <f t="shared" si="85"/>
        <v>0</v>
      </c>
      <c r="CL66" s="25"/>
      <c r="CM66" s="92">
        <f t="shared" si="86"/>
        <v>0</v>
      </c>
      <c r="CN66" s="140">
        <f t="shared" si="87"/>
        <v>0</v>
      </c>
      <c r="CO66" s="139">
        <f t="shared" si="14"/>
        <v>0</v>
      </c>
      <c r="CP66" s="25"/>
      <c r="CQ66" s="92">
        <f t="shared" si="88"/>
        <v>0</v>
      </c>
      <c r="CR66" s="140">
        <f t="shared" si="89"/>
        <v>0</v>
      </c>
      <c r="CS66" s="25"/>
      <c r="CT66" s="92">
        <f t="shared" si="90"/>
        <v>0</v>
      </c>
      <c r="CU66" s="140">
        <f t="shared" si="91"/>
        <v>0</v>
      </c>
      <c r="CV66" s="25"/>
      <c r="CW66" s="92">
        <f t="shared" si="92"/>
        <v>0</v>
      </c>
      <c r="CX66" s="140">
        <f t="shared" si="93"/>
        <v>0</v>
      </c>
      <c r="CY66" s="139">
        <f t="shared" si="15"/>
        <v>0</v>
      </c>
      <c r="CZ66" s="25"/>
      <c r="DA66" s="92">
        <f t="shared" si="94"/>
        <v>0</v>
      </c>
      <c r="DB66" s="140">
        <f t="shared" si="95"/>
        <v>0</v>
      </c>
      <c r="DC66" s="25"/>
      <c r="DD66" s="92">
        <f t="shared" si="96"/>
        <v>0</v>
      </c>
      <c r="DE66" s="140">
        <f t="shared" si="97"/>
        <v>0</v>
      </c>
      <c r="DF66" s="25"/>
      <c r="DG66" s="92">
        <f t="shared" si="98"/>
        <v>0</v>
      </c>
      <c r="DH66" s="140">
        <f t="shared" si="99"/>
        <v>0</v>
      </c>
      <c r="DI66" s="139">
        <f t="shared" si="16"/>
        <v>0</v>
      </c>
      <c r="DJ66" s="25"/>
      <c r="DK66" s="92">
        <f t="shared" si="100"/>
        <v>0</v>
      </c>
      <c r="DL66" s="140">
        <f t="shared" si="232"/>
        <v>0</v>
      </c>
      <c r="DM66" s="25"/>
      <c r="DN66" s="92">
        <f t="shared" si="101"/>
        <v>0</v>
      </c>
      <c r="DO66" s="140">
        <f t="shared" si="102"/>
        <v>0</v>
      </c>
      <c r="DP66" s="25"/>
      <c r="DQ66" s="92">
        <f t="shared" si="103"/>
        <v>0</v>
      </c>
      <c r="DR66" s="140">
        <f t="shared" si="104"/>
        <v>0</v>
      </c>
      <c r="DS66" s="139">
        <f t="shared" si="17"/>
        <v>0</v>
      </c>
      <c r="DT66" s="25"/>
      <c r="DU66" s="92">
        <f t="shared" si="105"/>
        <v>0</v>
      </c>
      <c r="DV66" s="140">
        <f t="shared" si="106"/>
        <v>0</v>
      </c>
      <c r="DW66" s="25"/>
      <c r="DX66" s="92">
        <f t="shared" si="107"/>
        <v>0</v>
      </c>
      <c r="DY66" s="140">
        <f t="shared" si="108"/>
        <v>0</v>
      </c>
      <c r="DZ66" s="25"/>
      <c r="EA66" s="92">
        <f t="shared" si="109"/>
        <v>0</v>
      </c>
      <c r="EB66" s="140">
        <f t="shared" si="110"/>
        <v>0</v>
      </c>
      <c r="EC66" s="139">
        <f t="shared" si="18"/>
        <v>0</v>
      </c>
      <c r="ED66" s="25"/>
      <c r="EE66" s="92">
        <f t="shared" si="111"/>
        <v>0</v>
      </c>
      <c r="EF66" s="140">
        <f t="shared" si="112"/>
        <v>0</v>
      </c>
      <c r="EG66" s="25"/>
      <c r="EH66" s="92">
        <f t="shared" si="113"/>
        <v>0</v>
      </c>
      <c r="EI66" s="140">
        <f t="shared" si="114"/>
        <v>0</v>
      </c>
      <c r="EJ66" s="25"/>
      <c r="EK66" s="92">
        <f t="shared" si="115"/>
        <v>0</v>
      </c>
      <c r="EL66" s="140">
        <f t="shared" si="116"/>
        <v>0</v>
      </c>
      <c r="EM66" s="139">
        <f t="shared" si="19"/>
        <v>0</v>
      </c>
      <c r="EN66" s="25"/>
      <c r="EO66" s="92">
        <f t="shared" si="117"/>
        <v>0</v>
      </c>
      <c r="EP66" s="140">
        <f t="shared" si="118"/>
        <v>0</v>
      </c>
      <c r="EQ66" s="25"/>
      <c r="ER66" s="92">
        <f t="shared" si="119"/>
        <v>0</v>
      </c>
      <c r="ES66" s="140">
        <f t="shared" si="120"/>
        <v>0</v>
      </c>
      <c r="ET66" s="25"/>
      <c r="EU66" s="92">
        <f t="shared" si="121"/>
        <v>0</v>
      </c>
      <c r="EV66" s="140">
        <f t="shared" si="122"/>
        <v>0</v>
      </c>
      <c r="EW66" s="139">
        <f t="shared" si="20"/>
        <v>0</v>
      </c>
      <c r="EX66" s="25"/>
      <c r="EY66" s="92">
        <f t="shared" si="123"/>
        <v>0</v>
      </c>
      <c r="EZ66" s="140">
        <f t="shared" si="124"/>
        <v>0</v>
      </c>
      <c r="FA66" s="25"/>
      <c r="FB66" s="92">
        <f t="shared" si="125"/>
        <v>0</v>
      </c>
      <c r="FC66" s="140">
        <f t="shared" si="126"/>
        <v>0</v>
      </c>
      <c r="FD66" s="25"/>
      <c r="FE66" s="92">
        <f t="shared" si="127"/>
        <v>0</v>
      </c>
      <c r="FF66" s="140">
        <f t="shared" si="128"/>
        <v>0</v>
      </c>
      <c r="FG66" s="139">
        <f t="shared" si="21"/>
        <v>0</v>
      </c>
      <c r="FH66" s="25"/>
      <c r="FI66" s="92">
        <f t="shared" si="129"/>
        <v>0</v>
      </c>
      <c r="FJ66" s="140">
        <f t="shared" si="130"/>
        <v>0</v>
      </c>
      <c r="FK66" s="25"/>
      <c r="FL66" s="92">
        <f t="shared" si="131"/>
        <v>0</v>
      </c>
      <c r="FM66" s="140">
        <f t="shared" si="132"/>
        <v>0</v>
      </c>
      <c r="FN66" s="25"/>
      <c r="FO66" s="92">
        <f t="shared" si="133"/>
        <v>0</v>
      </c>
      <c r="FP66" s="140">
        <f t="shared" si="134"/>
        <v>0</v>
      </c>
      <c r="FQ66" s="139">
        <f t="shared" si="22"/>
        <v>0</v>
      </c>
      <c r="FR66" s="25"/>
      <c r="FS66" s="92">
        <f t="shared" si="135"/>
        <v>0</v>
      </c>
      <c r="FT66" s="140">
        <f t="shared" si="136"/>
        <v>0</v>
      </c>
      <c r="FU66" s="25"/>
      <c r="FV66" s="92">
        <f t="shared" si="137"/>
        <v>0</v>
      </c>
      <c r="FW66" s="140">
        <f t="shared" si="138"/>
        <v>0</v>
      </c>
      <c r="FX66" s="25"/>
      <c r="FY66" s="92">
        <f t="shared" si="139"/>
        <v>0</v>
      </c>
      <c r="FZ66" s="140">
        <f t="shared" si="140"/>
        <v>0</v>
      </c>
      <c r="GA66" s="139">
        <f t="shared" si="23"/>
        <v>0</v>
      </c>
      <c r="GB66" s="25"/>
      <c r="GC66" s="92">
        <f t="shared" si="141"/>
        <v>0</v>
      </c>
      <c r="GD66" s="140">
        <f t="shared" si="142"/>
        <v>0</v>
      </c>
      <c r="GE66" s="25"/>
      <c r="GF66" s="92">
        <f t="shared" si="143"/>
        <v>0</v>
      </c>
      <c r="GG66" s="140">
        <f t="shared" si="144"/>
        <v>0</v>
      </c>
      <c r="GH66" s="25"/>
      <c r="GI66" s="92">
        <f t="shared" si="145"/>
        <v>0</v>
      </c>
      <c r="GJ66" s="140">
        <f t="shared" si="146"/>
        <v>0</v>
      </c>
      <c r="GK66" s="139">
        <f t="shared" si="24"/>
        <v>0</v>
      </c>
      <c r="GL66" s="25"/>
      <c r="GM66" s="92">
        <f t="shared" si="147"/>
        <v>0</v>
      </c>
      <c r="GN66" s="140">
        <f t="shared" si="148"/>
        <v>0</v>
      </c>
      <c r="GO66" s="25"/>
      <c r="GP66" s="92">
        <f t="shared" si="149"/>
        <v>0</v>
      </c>
      <c r="GQ66" s="140">
        <f t="shared" si="150"/>
        <v>0</v>
      </c>
      <c r="GR66" s="25"/>
      <c r="GS66" s="92">
        <f t="shared" si="151"/>
        <v>0</v>
      </c>
      <c r="GT66" s="140">
        <f t="shared" si="152"/>
        <v>0</v>
      </c>
      <c r="GU66" s="139">
        <f t="shared" si="25"/>
        <v>0</v>
      </c>
      <c r="GV66" s="25"/>
      <c r="GW66" s="92">
        <f t="shared" si="153"/>
        <v>0</v>
      </c>
      <c r="GX66" s="140">
        <f t="shared" si="154"/>
        <v>0</v>
      </c>
      <c r="GY66" s="25"/>
      <c r="GZ66" s="92">
        <f t="shared" si="155"/>
        <v>0</v>
      </c>
      <c r="HA66" s="140">
        <f t="shared" si="156"/>
        <v>0</v>
      </c>
      <c r="HB66" s="25"/>
      <c r="HC66" s="92">
        <f t="shared" si="157"/>
        <v>0</v>
      </c>
      <c r="HD66" s="140">
        <f t="shared" si="158"/>
        <v>0</v>
      </c>
      <c r="HE66" s="139">
        <f t="shared" si="26"/>
        <v>0</v>
      </c>
      <c r="HF66" s="25"/>
      <c r="HG66" s="92">
        <f t="shared" si="159"/>
        <v>0</v>
      </c>
      <c r="HH66" s="140">
        <f t="shared" si="160"/>
        <v>0</v>
      </c>
      <c r="HI66" s="25"/>
      <c r="HJ66" s="92">
        <f t="shared" si="161"/>
        <v>0</v>
      </c>
      <c r="HK66" s="140">
        <f t="shared" si="162"/>
        <v>0</v>
      </c>
      <c r="HL66" s="25"/>
      <c r="HM66" s="92">
        <f t="shared" si="163"/>
        <v>0</v>
      </c>
      <c r="HN66" s="140">
        <f t="shared" si="164"/>
        <v>0</v>
      </c>
      <c r="HO66" s="139">
        <f t="shared" si="27"/>
        <v>0</v>
      </c>
      <c r="HP66" s="25"/>
      <c r="HQ66" s="92">
        <f t="shared" si="165"/>
        <v>0</v>
      </c>
      <c r="HR66" s="140">
        <f t="shared" si="166"/>
        <v>0</v>
      </c>
      <c r="HS66" s="25"/>
      <c r="HT66" s="92">
        <f t="shared" si="167"/>
        <v>0</v>
      </c>
      <c r="HU66" s="140">
        <f t="shared" si="168"/>
        <v>0</v>
      </c>
      <c r="HV66" s="25"/>
      <c r="HW66" s="92">
        <f t="shared" si="169"/>
        <v>0</v>
      </c>
      <c r="HX66" s="140">
        <f t="shared" si="170"/>
        <v>0</v>
      </c>
      <c r="HY66" s="139">
        <f t="shared" si="28"/>
        <v>0</v>
      </c>
      <c r="HZ66" s="25"/>
      <c r="IA66" s="92">
        <f t="shared" si="171"/>
        <v>0</v>
      </c>
      <c r="IB66" s="140">
        <f t="shared" si="172"/>
        <v>0</v>
      </c>
      <c r="IC66" s="25"/>
      <c r="ID66" s="92">
        <f t="shared" si="173"/>
        <v>0</v>
      </c>
      <c r="IE66" s="140">
        <f t="shared" si="174"/>
        <v>0</v>
      </c>
      <c r="IF66" s="25"/>
      <c r="IG66" s="92">
        <f t="shared" si="175"/>
        <v>0</v>
      </c>
      <c r="IH66" s="140">
        <f t="shared" si="176"/>
        <v>0</v>
      </c>
      <c r="II66" s="139">
        <f t="shared" si="29"/>
        <v>0</v>
      </c>
      <c r="IJ66" s="25"/>
      <c r="IK66" s="92">
        <f t="shared" si="177"/>
        <v>0</v>
      </c>
      <c r="IL66" s="140">
        <f t="shared" si="178"/>
        <v>0</v>
      </c>
      <c r="IM66" s="25"/>
      <c r="IN66" s="92">
        <f t="shared" si="179"/>
        <v>0</v>
      </c>
      <c r="IO66" s="140">
        <f t="shared" si="180"/>
        <v>0</v>
      </c>
      <c r="IP66" s="25"/>
      <c r="IQ66" s="92">
        <f t="shared" si="181"/>
        <v>0</v>
      </c>
      <c r="IR66" s="140">
        <f t="shared" si="182"/>
        <v>0</v>
      </c>
      <c r="IS66" s="139">
        <f t="shared" si="30"/>
        <v>0</v>
      </c>
      <c r="IT66" s="25"/>
      <c r="IU66" s="92">
        <f t="shared" si="183"/>
        <v>0</v>
      </c>
      <c r="IV66" s="140">
        <f t="shared" si="184"/>
        <v>0</v>
      </c>
      <c r="IW66" s="25"/>
      <c r="IX66" s="92">
        <f t="shared" si="185"/>
        <v>0</v>
      </c>
      <c r="IY66" s="140">
        <f t="shared" si="186"/>
        <v>0</v>
      </c>
      <c r="IZ66" s="25"/>
      <c r="JA66" s="92">
        <f t="shared" si="187"/>
        <v>0</v>
      </c>
      <c r="JB66" s="140">
        <f t="shared" si="188"/>
        <v>0</v>
      </c>
      <c r="JC66" s="139">
        <f t="shared" si="234"/>
        <v>0</v>
      </c>
      <c r="JD66" s="25"/>
      <c r="JE66" s="92">
        <f t="shared" si="189"/>
        <v>0</v>
      </c>
      <c r="JF66" s="140">
        <f t="shared" si="190"/>
        <v>0</v>
      </c>
      <c r="JG66" s="25"/>
      <c r="JH66" s="92">
        <f t="shared" si="191"/>
        <v>0</v>
      </c>
      <c r="JI66" s="140">
        <f t="shared" si="192"/>
        <v>0</v>
      </c>
      <c r="JJ66" s="25"/>
      <c r="JK66" s="92">
        <f t="shared" si="193"/>
        <v>0</v>
      </c>
      <c r="JL66" s="140">
        <f t="shared" si="194"/>
        <v>0</v>
      </c>
      <c r="JM66" s="139">
        <f t="shared" si="235"/>
        <v>0</v>
      </c>
      <c r="JN66" s="25"/>
      <c r="JO66" s="92">
        <f t="shared" si="195"/>
        <v>0</v>
      </c>
      <c r="JP66" s="140">
        <f t="shared" si="196"/>
        <v>0</v>
      </c>
      <c r="JQ66" s="25"/>
      <c r="JR66" s="92">
        <f t="shared" si="197"/>
        <v>0</v>
      </c>
      <c r="JS66" s="140">
        <f t="shared" si="198"/>
        <v>0</v>
      </c>
      <c r="JT66" s="25"/>
      <c r="JU66" s="92">
        <f t="shared" si="199"/>
        <v>0</v>
      </c>
      <c r="JV66" s="140">
        <f t="shared" si="200"/>
        <v>0</v>
      </c>
      <c r="JW66" s="139">
        <f t="shared" si="236"/>
        <v>0</v>
      </c>
      <c r="JX66" s="25"/>
      <c r="JY66" s="92">
        <f t="shared" si="201"/>
        <v>0</v>
      </c>
      <c r="JZ66" s="140">
        <f t="shared" si="202"/>
        <v>0</v>
      </c>
      <c r="KA66" s="25"/>
      <c r="KB66" s="92">
        <f t="shared" si="203"/>
        <v>0</v>
      </c>
      <c r="KC66" s="140">
        <f t="shared" si="204"/>
        <v>0</v>
      </c>
      <c r="KD66" s="25"/>
      <c r="KE66" s="92">
        <f t="shared" si="205"/>
        <v>0</v>
      </c>
      <c r="KF66" s="140">
        <f t="shared" si="206"/>
        <v>0</v>
      </c>
      <c r="KG66" s="139">
        <f t="shared" si="237"/>
        <v>0</v>
      </c>
      <c r="KH66" s="25"/>
      <c r="KI66" s="92">
        <f t="shared" si="207"/>
        <v>0</v>
      </c>
      <c r="KJ66" s="140">
        <f t="shared" si="208"/>
        <v>0</v>
      </c>
      <c r="KK66" s="25"/>
      <c r="KL66" s="92">
        <f t="shared" si="209"/>
        <v>0</v>
      </c>
      <c r="KM66" s="140">
        <f t="shared" si="210"/>
        <v>0</v>
      </c>
      <c r="KN66" s="25"/>
      <c r="KO66" s="92">
        <f t="shared" si="211"/>
        <v>0</v>
      </c>
      <c r="KP66" s="140">
        <f t="shared" si="212"/>
        <v>0</v>
      </c>
      <c r="KQ66" s="139">
        <f t="shared" si="238"/>
        <v>0</v>
      </c>
      <c r="KR66" s="25"/>
      <c r="KS66" s="92">
        <f t="shared" si="213"/>
        <v>0</v>
      </c>
      <c r="KT66" s="140">
        <f t="shared" si="214"/>
        <v>0</v>
      </c>
      <c r="KU66" s="25"/>
      <c r="KV66" s="92">
        <f t="shared" si="215"/>
        <v>0</v>
      </c>
      <c r="KW66" s="140">
        <f t="shared" si="216"/>
        <v>0</v>
      </c>
      <c r="KX66" s="25"/>
      <c r="KY66" s="92">
        <f t="shared" si="217"/>
        <v>0</v>
      </c>
      <c r="KZ66" s="140">
        <f t="shared" si="218"/>
        <v>0</v>
      </c>
      <c r="LA66" s="139">
        <f t="shared" si="239"/>
        <v>0</v>
      </c>
      <c r="LB66" s="25"/>
      <c r="LC66" s="92">
        <f t="shared" si="219"/>
        <v>0</v>
      </c>
      <c r="LD66" s="140">
        <f t="shared" si="220"/>
        <v>0</v>
      </c>
      <c r="LE66" s="25"/>
      <c r="LF66" s="92">
        <f t="shared" si="221"/>
        <v>0</v>
      </c>
      <c r="LG66" s="140">
        <f t="shared" si="222"/>
        <v>0</v>
      </c>
      <c r="LH66" s="25"/>
      <c r="LI66" s="92">
        <f t="shared" si="223"/>
        <v>0</v>
      </c>
      <c r="LJ66" s="140">
        <f t="shared" si="224"/>
        <v>0</v>
      </c>
      <c r="LK66" s="139">
        <f t="shared" si="240"/>
        <v>0</v>
      </c>
      <c r="LL66" s="25"/>
      <c r="LM66" s="92">
        <f t="shared" si="225"/>
        <v>0</v>
      </c>
      <c r="LN66" s="140">
        <f t="shared" si="226"/>
        <v>0</v>
      </c>
      <c r="LO66" s="25"/>
      <c r="LP66" s="92">
        <f t="shared" si="227"/>
        <v>0</v>
      </c>
      <c r="LQ66" s="140">
        <f t="shared" si="228"/>
        <v>0</v>
      </c>
      <c r="LR66" s="25"/>
      <c r="LS66" s="92">
        <f t="shared" si="229"/>
        <v>0</v>
      </c>
      <c r="LT66" s="140">
        <f t="shared" si="230"/>
        <v>0</v>
      </c>
      <c r="LU66" s="139">
        <f t="shared" si="241"/>
        <v>0</v>
      </c>
      <c r="LW66" s="341">
        <f t="shared" si="231"/>
        <v>0</v>
      </c>
      <c r="LX66" s="293">
        <f t="shared" si="39"/>
        <v>0</v>
      </c>
    </row>
    <row r="67" spans="1:336" x14ac:dyDescent="0.25">
      <c r="A67" s="247" t="s">
        <v>49</v>
      </c>
      <c r="B67" s="102">
        <v>45000</v>
      </c>
      <c r="C67" s="102">
        <v>85000</v>
      </c>
      <c r="D67" s="25"/>
      <c r="E67" s="92">
        <f t="shared" si="40"/>
        <v>0</v>
      </c>
      <c r="F67" s="140">
        <f t="shared" si="41"/>
        <v>0</v>
      </c>
      <c r="G67" s="25"/>
      <c r="H67" s="92">
        <f t="shared" si="42"/>
        <v>0</v>
      </c>
      <c r="I67" s="140">
        <f t="shared" si="43"/>
        <v>0</v>
      </c>
      <c r="J67" s="25"/>
      <c r="K67" s="92">
        <f t="shared" si="44"/>
        <v>0</v>
      </c>
      <c r="L67" s="140">
        <f t="shared" si="45"/>
        <v>0</v>
      </c>
      <c r="M67" s="139">
        <f t="shared" si="0"/>
        <v>0</v>
      </c>
      <c r="N67" s="25"/>
      <c r="O67" s="92">
        <f t="shared" si="243"/>
        <v>0</v>
      </c>
      <c r="P67" s="140">
        <f t="shared" si="244"/>
        <v>0</v>
      </c>
      <c r="Q67" s="25"/>
      <c r="R67" s="92">
        <f t="shared" si="245"/>
        <v>0</v>
      </c>
      <c r="S67" s="140">
        <f t="shared" si="246"/>
        <v>0</v>
      </c>
      <c r="T67" s="25"/>
      <c r="U67" s="92">
        <f t="shared" si="247"/>
        <v>0</v>
      </c>
      <c r="V67" s="140">
        <f t="shared" si="248"/>
        <v>0</v>
      </c>
      <c r="W67" s="139">
        <f t="shared" si="7"/>
        <v>0</v>
      </c>
      <c r="X67" s="25"/>
      <c r="Y67" s="92">
        <f t="shared" si="46"/>
        <v>0</v>
      </c>
      <c r="Z67" s="140">
        <f t="shared" si="47"/>
        <v>0</v>
      </c>
      <c r="AA67" s="25"/>
      <c r="AB67" s="92">
        <f t="shared" si="48"/>
        <v>0</v>
      </c>
      <c r="AC67" s="140">
        <f t="shared" si="49"/>
        <v>0</v>
      </c>
      <c r="AD67" s="25"/>
      <c r="AE67" s="92">
        <f t="shared" si="50"/>
        <v>0</v>
      </c>
      <c r="AF67" s="140">
        <f t="shared" si="51"/>
        <v>0</v>
      </c>
      <c r="AG67" s="139">
        <f>X67+AA67+AD67</f>
        <v>0</v>
      </c>
      <c r="AH67" s="25"/>
      <c r="AI67" s="92">
        <f t="shared" si="52"/>
        <v>0</v>
      </c>
      <c r="AJ67" s="140">
        <f t="shared" si="53"/>
        <v>0</v>
      </c>
      <c r="AK67" s="25"/>
      <c r="AL67" s="92">
        <f t="shared" si="54"/>
        <v>0</v>
      </c>
      <c r="AM67" s="140">
        <f t="shared" si="55"/>
        <v>0</v>
      </c>
      <c r="AN67" s="25"/>
      <c r="AO67" s="92">
        <f t="shared" si="56"/>
        <v>0</v>
      </c>
      <c r="AP67" s="140">
        <f t="shared" si="57"/>
        <v>0</v>
      </c>
      <c r="AQ67" s="139">
        <f t="shared" si="9"/>
        <v>0</v>
      </c>
      <c r="AR67" s="25"/>
      <c r="AS67" s="92">
        <f t="shared" si="58"/>
        <v>0</v>
      </c>
      <c r="AT67" s="140">
        <f t="shared" si="59"/>
        <v>0</v>
      </c>
      <c r="AU67" s="25"/>
      <c r="AV67" s="92">
        <f t="shared" si="60"/>
        <v>0</v>
      </c>
      <c r="AW67" s="140">
        <f t="shared" si="61"/>
        <v>0</v>
      </c>
      <c r="AX67" s="25"/>
      <c r="AY67" s="92">
        <f t="shared" si="62"/>
        <v>0</v>
      </c>
      <c r="AZ67" s="140">
        <f t="shared" si="63"/>
        <v>0</v>
      </c>
      <c r="BA67" s="139">
        <f t="shared" si="10"/>
        <v>0</v>
      </c>
      <c r="BB67" s="25"/>
      <c r="BC67" s="92">
        <f t="shared" si="242"/>
        <v>0</v>
      </c>
      <c r="BD67" s="140">
        <f t="shared" si="65"/>
        <v>0</v>
      </c>
      <c r="BE67" s="25"/>
      <c r="BF67" s="92">
        <f t="shared" si="66"/>
        <v>0</v>
      </c>
      <c r="BG67" s="140">
        <f t="shared" si="67"/>
        <v>0</v>
      </c>
      <c r="BH67" s="25"/>
      <c r="BI67" s="92">
        <f t="shared" si="68"/>
        <v>0</v>
      </c>
      <c r="BJ67" s="140">
        <f t="shared" si="69"/>
        <v>0</v>
      </c>
      <c r="BK67" s="139">
        <f t="shared" si="11"/>
        <v>0</v>
      </c>
      <c r="BL67" s="25"/>
      <c r="BM67" s="92">
        <f t="shared" si="70"/>
        <v>0</v>
      </c>
      <c r="BN67" s="140">
        <f t="shared" si="71"/>
        <v>0</v>
      </c>
      <c r="BO67" s="25"/>
      <c r="BP67" s="92">
        <f t="shared" si="72"/>
        <v>0</v>
      </c>
      <c r="BQ67" s="140">
        <f t="shared" si="73"/>
        <v>0</v>
      </c>
      <c r="BR67" s="25"/>
      <c r="BS67" s="92">
        <f t="shared" si="74"/>
        <v>0</v>
      </c>
      <c r="BT67" s="140">
        <f t="shared" si="75"/>
        <v>0</v>
      </c>
      <c r="BU67" s="139">
        <f t="shared" si="12"/>
        <v>0</v>
      </c>
      <c r="BV67" s="25"/>
      <c r="BW67" s="92">
        <f t="shared" si="76"/>
        <v>0</v>
      </c>
      <c r="BX67" s="140">
        <f t="shared" si="77"/>
        <v>0</v>
      </c>
      <c r="BY67" s="25"/>
      <c r="BZ67" s="92">
        <f t="shared" si="78"/>
        <v>0</v>
      </c>
      <c r="CA67" s="140">
        <f t="shared" si="79"/>
        <v>0</v>
      </c>
      <c r="CB67" s="25"/>
      <c r="CC67" s="92">
        <f t="shared" si="80"/>
        <v>0</v>
      </c>
      <c r="CD67" s="140">
        <f t="shared" si="81"/>
        <v>0</v>
      </c>
      <c r="CE67" s="139">
        <f t="shared" si="13"/>
        <v>0</v>
      </c>
      <c r="CF67" s="25"/>
      <c r="CG67" s="92">
        <f t="shared" si="82"/>
        <v>0</v>
      </c>
      <c r="CH67" s="140">
        <f t="shared" si="83"/>
        <v>0</v>
      </c>
      <c r="CI67" s="25"/>
      <c r="CJ67" s="92">
        <f t="shared" si="84"/>
        <v>0</v>
      </c>
      <c r="CK67" s="140">
        <f t="shared" si="85"/>
        <v>0</v>
      </c>
      <c r="CL67" s="25"/>
      <c r="CM67" s="92">
        <f t="shared" si="86"/>
        <v>0</v>
      </c>
      <c r="CN67" s="140">
        <f t="shared" si="87"/>
        <v>0</v>
      </c>
      <c r="CO67" s="139">
        <f t="shared" si="14"/>
        <v>0</v>
      </c>
      <c r="CP67" s="25"/>
      <c r="CQ67" s="92">
        <f t="shared" si="88"/>
        <v>0</v>
      </c>
      <c r="CR67" s="140">
        <f t="shared" si="89"/>
        <v>0</v>
      </c>
      <c r="CS67" s="25"/>
      <c r="CT67" s="92">
        <f t="shared" si="90"/>
        <v>0</v>
      </c>
      <c r="CU67" s="140">
        <f t="shared" si="91"/>
        <v>0</v>
      </c>
      <c r="CV67" s="25"/>
      <c r="CW67" s="92">
        <f t="shared" si="92"/>
        <v>0</v>
      </c>
      <c r="CX67" s="140">
        <f t="shared" si="93"/>
        <v>0</v>
      </c>
      <c r="CY67" s="139">
        <f t="shared" si="15"/>
        <v>0</v>
      </c>
      <c r="CZ67" s="25"/>
      <c r="DA67" s="92">
        <f t="shared" si="94"/>
        <v>0</v>
      </c>
      <c r="DB67" s="140">
        <f t="shared" si="95"/>
        <v>0</v>
      </c>
      <c r="DC67" s="25"/>
      <c r="DD67" s="92">
        <f t="shared" si="96"/>
        <v>0</v>
      </c>
      <c r="DE67" s="140">
        <f t="shared" si="97"/>
        <v>0</v>
      </c>
      <c r="DF67" s="25"/>
      <c r="DG67" s="92">
        <f t="shared" si="98"/>
        <v>0</v>
      </c>
      <c r="DH67" s="140">
        <f t="shared" si="99"/>
        <v>0</v>
      </c>
      <c r="DI67" s="139">
        <f t="shared" si="16"/>
        <v>0</v>
      </c>
      <c r="DJ67" s="25"/>
      <c r="DK67" s="92">
        <f t="shared" si="100"/>
        <v>0</v>
      </c>
      <c r="DL67" s="140">
        <f t="shared" si="232"/>
        <v>0</v>
      </c>
      <c r="DM67" s="25"/>
      <c r="DN67" s="92">
        <f t="shared" si="101"/>
        <v>0</v>
      </c>
      <c r="DO67" s="140">
        <f t="shared" si="102"/>
        <v>0</v>
      </c>
      <c r="DP67" s="25"/>
      <c r="DQ67" s="92">
        <f t="shared" si="103"/>
        <v>0</v>
      </c>
      <c r="DR67" s="140">
        <f t="shared" si="104"/>
        <v>0</v>
      </c>
      <c r="DS67" s="139">
        <f t="shared" si="17"/>
        <v>0</v>
      </c>
      <c r="DT67" s="25"/>
      <c r="DU67" s="92">
        <f t="shared" si="105"/>
        <v>0</v>
      </c>
      <c r="DV67" s="140">
        <f t="shared" si="106"/>
        <v>0</v>
      </c>
      <c r="DW67" s="25"/>
      <c r="DX67" s="92">
        <f t="shared" si="107"/>
        <v>0</v>
      </c>
      <c r="DY67" s="140">
        <f t="shared" si="108"/>
        <v>0</v>
      </c>
      <c r="DZ67" s="25"/>
      <c r="EA67" s="92">
        <f t="shared" si="109"/>
        <v>0</v>
      </c>
      <c r="EB67" s="140">
        <f t="shared" si="110"/>
        <v>0</v>
      </c>
      <c r="EC67" s="139">
        <f t="shared" si="18"/>
        <v>0</v>
      </c>
      <c r="ED67" s="25"/>
      <c r="EE67" s="92">
        <f t="shared" si="111"/>
        <v>0</v>
      </c>
      <c r="EF67" s="140">
        <f t="shared" si="112"/>
        <v>0</v>
      </c>
      <c r="EG67" s="25"/>
      <c r="EH67" s="92">
        <f t="shared" si="113"/>
        <v>0</v>
      </c>
      <c r="EI67" s="140">
        <f>EG67*C67</f>
        <v>0</v>
      </c>
      <c r="EJ67" s="25"/>
      <c r="EK67" s="92">
        <f t="shared" si="115"/>
        <v>0</v>
      </c>
      <c r="EL67" s="140">
        <f>EJ67*AG67</f>
        <v>0</v>
      </c>
      <c r="EM67" s="139">
        <f t="shared" si="19"/>
        <v>0</v>
      </c>
      <c r="EN67" s="25"/>
      <c r="EO67" s="92">
        <f t="shared" si="117"/>
        <v>0</v>
      </c>
      <c r="EP67" s="140">
        <f t="shared" si="118"/>
        <v>0</v>
      </c>
      <c r="EQ67" s="25"/>
      <c r="ER67" s="92">
        <f t="shared" si="119"/>
        <v>0</v>
      </c>
      <c r="ES67" s="140">
        <f t="shared" si="120"/>
        <v>0</v>
      </c>
      <c r="ET67" s="25"/>
      <c r="EU67" s="92">
        <f t="shared" si="121"/>
        <v>0</v>
      </c>
      <c r="EV67" s="140">
        <f t="shared" si="122"/>
        <v>0</v>
      </c>
      <c r="EW67" s="139">
        <f t="shared" si="20"/>
        <v>0</v>
      </c>
      <c r="EX67" s="25"/>
      <c r="EY67" s="92">
        <f t="shared" si="123"/>
        <v>0</v>
      </c>
      <c r="EZ67" s="140">
        <f t="shared" si="124"/>
        <v>0</v>
      </c>
      <c r="FA67" s="25"/>
      <c r="FB67" s="92">
        <f t="shared" si="125"/>
        <v>0</v>
      </c>
      <c r="FC67" s="140">
        <f t="shared" si="126"/>
        <v>0</v>
      </c>
      <c r="FD67" s="25"/>
      <c r="FE67" s="92">
        <f t="shared" si="127"/>
        <v>0</v>
      </c>
      <c r="FF67" s="140">
        <f t="shared" si="128"/>
        <v>0</v>
      </c>
      <c r="FG67" s="139">
        <f t="shared" si="21"/>
        <v>0</v>
      </c>
      <c r="FH67" s="25"/>
      <c r="FI67" s="92">
        <f t="shared" si="129"/>
        <v>0</v>
      </c>
      <c r="FJ67" s="140">
        <f t="shared" si="130"/>
        <v>0</v>
      </c>
      <c r="FK67" s="25"/>
      <c r="FL67" s="92">
        <f t="shared" si="131"/>
        <v>0</v>
      </c>
      <c r="FM67" s="140">
        <f t="shared" si="132"/>
        <v>0</v>
      </c>
      <c r="FN67" s="25"/>
      <c r="FO67" s="92">
        <f t="shared" si="133"/>
        <v>0</v>
      </c>
      <c r="FP67" s="140">
        <f t="shared" si="134"/>
        <v>0</v>
      </c>
      <c r="FQ67" s="139">
        <f t="shared" si="22"/>
        <v>0</v>
      </c>
      <c r="FR67" s="25"/>
      <c r="FS67" s="92">
        <f t="shared" si="135"/>
        <v>0</v>
      </c>
      <c r="FT67" s="140">
        <f t="shared" si="136"/>
        <v>0</v>
      </c>
      <c r="FU67" s="25"/>
      <c r="FV67" s="92">
        <f t="shared" si="137"/>
        <v>0</v>
      </c>
      <c r="FW67" s="140">
        <f t="shared" si="138"/>
        <v>0</v>
      </c>
      <c r="FX67" s="25"/>
      <c r="FY67" s="92">
        <f t="shared" si="139"/>
        <v>0</v>
      </c>
      <c r="FZ67" s="140">
        <f t="shared" si="140"/>
        <v>0</v>
      </c>
      <c r="GA67" s="139">
        <f t="shared" si="23"/>
        <v>0</v>
      </c>
      <c r="GB67" s="25"/>
      <c r="GC67" s="92">
        <f t="shared" si="141"/>
        <v>0</v>
      </c>
      <c r="GD67" s="140">
        <f t="shared" si="142"/>
        <v>0</v>
      </c>
      <c r="GE67" s="25"/>
      <c r="GF67" s="92">
        <f t="shared" si="143"/>
        <v>0</v>
      </c>
      <c r="GG67" s="140">
        <f t="shared" si="144"/>
        <v>0</v>
      </c>
      <c r="GH67" s="25"/>
      <c r="GI67" s="92">
        <f t="shared" si="145"/>
        <v>0</v>
      </c>
      <c r="GJ67" s="140">
        <f t="shared" si="146"/>
        <v>0</v>
      </c>
      <c r="GK67" s="139">
        <f t="shared" si="24"/>
        <v>0</v>
      </c>
      <c r="GL67" s="25"/>
      <c r="GM67" s="92">
        <f t="shared" si="147"/>
        <v>0</v>
      </c>
      <c r="GN67" s="140">
        <f t="shared" si="148"/>
        <v>0</v>
      </c>
      <c r="GO67" s="25"/>
      <c r="GP67" s="92">
        <f t="shared" si="149"/>
        <v>0</v>
      </c>
      <c r="GQ67" s="140">
        <f t="shared" si="150"/>
        <v>0</v>
      </c>
      <c r="GR67" s="25"/>
      <c r="GS67" s="92">
        <f t="shared" si="151"/>
        <v>0</v>
      </c>
      <c r="GT67" s="140">
        <f t="shared" si="152"/>
        <v>0</v>
      </c>
      <c r="GU67" s="139">
        <f t="shared" si="25"/>
        <v>0</v>
      </c>
      <c r="GV67" s="25"/>
      <c r="GW67" s="92">
        <f t="shared" si="153"/>
        <v>0</v>
      </c>
      <c r="GX67" s="140">
        <f t="shared" si="154"/>
        <v>0</v>
      </c>
      <c r="GY67" s="25"/>
      <c r="GZ67" s="92">
        <f t="shared" si="155"/>
        <v>0</v>
      </c>
      <c r="HA67" s="140">
        <f t="shared" si="156"/>
        <v>0</v>
      </c>
      <c r="HB67" s="25"/>
      <c r="HC67" s="92">
        <f t="shared" si="157"/>
        <v>0</v>
      </c>
      <c r="HD67" s="140">
        <f t="shared" si="158"/>
        <v>0</v>
      </c>
      <c r="HE67" s="139">
        <f t="shared" si="26"/>
        <v>0</v>
      </c>
      <c r="HF67" s="25"/>
      <c r="HG67" s="92">
        <f t="shared" si="159"/>
        <v>0</v>
      </c>
      <c r="HH67" s="140">
        <f t="shared" si="160"/>
        <v>0</v>
      </c>
      <c r="HI67" s="25"/>
      <c r="HJ67" s="92">
        <f t="shared" si="161"/>
        <v>0</v>
      </c>
      <c r="HK67" s="140">
        <f t="shared" si="162"/>
        <v>0</v>
      </c>
      <c r="HL67" s="25"/>
      <c r="HM67" s="92">
        <f t="shared" si="163"/>
        <v>0</v>
      </c>
      <c r="HN67" s="140">
        <f t="shared" si="164"/>
        <v>0</v>
      </c>
      <c r="HO67" s="139">
        <f t="shared" si="27"/>
        <v>0</v>
      </c>
      <c r="HP67" s="25"/>
      <c r="HQ67" s="92">
        <f t="shared" si="165"/>
        <v>0</v>
      </c>
      <c r="HR67" s="140">
        <f t="shared" si="166"/>
        <v>0</v>
      </c>
      <c r="HS67" s="25"/>
      <c r="HT67" s="92">
        <f t="shared" si="167"/>
        <v>0</v>
      </c>
      <c r="HU67" s="140">
        <f t="shared" si="168"/>
        <v>0</v>
      </c>
      <c r="HV67" s="25"/>
      <c r="HW67" s="92">
        <f t="shared" si="169"/>
        <v>0</v>
      </c>
      <c r="HX67" s="140">
        <f t="shared" si="170"/>
        <v>0</v>
      </c>
      <c r="HY67" s="139">
        <f t="shared" si="28"/>
        <v>0</v>
      </c>
      <c r="HZ67" s="25"/>
      <c r="IA67" s="92">
        <f t="shared" si="171"/>
        <v>0</v>
      </c>
      <c r="IB67" s="140">
        <f t="shared" si="172"/>
        <v>0</v>
      </c>
      <c r="IC67" s="25"/>
      <c r="ID67" s="92">
        <f t="shared" si="173"/>
        <v>0</v>
      </c>
      <c r="IE67" s="140">
        <f t="shared" si="174"/>
        <v>0</v>
      </c>
      <c r="IF67" s="25"/>
      <c r="IG67" s="92">
        <f t="shared" si="175"/>
        <v>0</v>
      </c>
      <c r="IH67" s="140">
        <f t="shared" si="176"/>
        <v>0</v>
      </c>
      <c r="II67" s="139">
        <f t="shared" si="29"/>
        <v>0</v>
      </c>
      <c r="IJ67" s="25"/>
      <c r="IK67" s="92">
        <f t="shared" si="177"/>
        <v>0</v>
      </c>
      <c r="IL67" s="140">
        <f t="shared" si="178"/>
        <v>0</v>
      </c>
      <c r="IM67" s="25"/>
      <c r="IN67" s="92">
        <f t="shared" si="179"/>
        <v>0</v>
      </c>
      <c r="IO67" s="140">
        <f t="shared" si="180"/>
        <v>0</v>
      </c>
      <c r="IP67" s="25"/>
      <c r="IQ67" s="92">
        <f t="shared" si="181"/>
        <v>0</v>
      </c>
      <c r="IR67" s="140">
        <f t="shared" si="182"/>
        <v>0</v>
      </c>
      <c r="IS67" s="139">
        <f t="shared" si="30"/>
        <v>0</v>
      </c>
      <c r="IT67" s="25"/>
      <c r="IU67" s="92">
        <f t="shared" si="183"/>
        <v>0</v>
      </c>
      <c r="IV67" s="140">
        <f t="shared" si="184"/>
        <v>0</v>
      </c>
      <c r="IW67" s="25"/>
      <c r="IX67" s="92">
        <f t="shared" si="185"/>
        <v>0</v>
      </c>
      <c r="IY67" s="140">
        <f t="shared" si="186"/>
        <v>0</v>
      </c>
      <c r="IZ67" s="25"/>
      <c r="JA67" s="92">
        <f t="shared" si="187"/>
        <v>0</v>
      </c>
      <c r="JB67" s="140">
        <f t="shared" si="188"/>
        <v>0</v>
      </c>
      <c r="JC67" s="139">
        <f t="shared" si="234"/>
        <v>0</v>
      </c>
      <c r="JD67" s="25"/>
      <c r="JE67" s="92">
        <f t="shared" si="189"/>
        <v>0</v>
      </c>
      <c r="JF67" s="140">
        <f t="shared" si="190"/>
        <v>0</v>
      </c>
      <c r="JG67" s="25"/>
      <c r="JH67" s="92">
        <f t="shared" si="191"/>
        <v>0</v>
      </c>
      <c r="JI67" s="140">
        <f t="shared" si="192"/>
        <v>0</v>
      </c>
      <c r="JJ67" s="25"/>
      <c r="JK67" s="92">
        <f t="shared" si="193"/>
        <v>0</v>
      </c>
      <c r="JL67" s="140">
        <f t="shared" si="194"/>
        <v>0</v>
      </c>
      <c r="JM67" s="139">
        <f t="shared" si="235"/>
        <v>0</v>
      </c>
      <c r="JN67" s="25"/>
      <c r="JO67" s="92">
        <f t="shared" si="195"/>
        <v>0</v>
      </c>
      <c r="JP67" s="140">
        <f t="shared" si="196"/>
        <v>0</v>
      </c>
      <c r="JQ67" s="25"/>
      <c r="JR67" s="92">
        <f t="shared" si="197"/>
        <v>0</v>
      </c>
      <c r="JS67" s="140">
        <f t="shared" si="198"/>
        <v>0</v>
      </c>
      <c r="JT67" s="25"/>
      <c r="JU67" s="92">
        <f t="shared" si="199"/>
        <v>0</v>
      </c>
      <c r="JV67" s="140">
        <f t="shared" si="200"/>
        <v>0</v>
      </c>
      <c r="JW67" s="139">
        <f t="shared" si="236"/>
        <v>0</v>
      </c>
      <c r="JX67" s="25"/>
      <c r="JY67" s="92">
        <f t="shared" si="201"/>
        <v>0</v>
      </c>
      <c r="JZ67" s="140">
        <f t="shared" si="202"/>
        <v>0</v>
      </c>
      <c r="KA67" s="25"/>
      <c r="KB67" s="92">
        <f t="shared" si="203"/>
        <v>0</v>
      </c>
      <c r="KC67" s="140">
        <f t="shared" si="204"/>
        <v>0</v>
      </c>
      <c r="KD67" s="25"/>
      <c r="KE67" s="92">
        <f t="shared" si="205"/>
        <v>0</v>
      </c>
      <c r="KF67" s="140">
        <f t="shared" si="206"/>
        <v>0</v>
      </c>
      <c r="KG67" s="139">
        <f t="shared" si="237"/>
        <v>0</v>
      </c>
      <c r="KH67" s="25"/>
      <c r="KI67" s="92">
        <f t="shared" si="207"/>
        <v>0</v>
      </c>
      <c r="KJ67" s="140">
        <f t="shared" si="208"/>
        <v>0</v>
      </c>
      <c r="KK67" s="25"/>
      <c r="KL67" s="92">
        <f t="shared" si="209"/>
        <v>0</v>
      </c>
      <c r="KM67" s="140">
        <f t="shared" si="210"/>
        <v>0</v>
      </c>
      <c r="KN67" s="25"/>
      <c r="KO67" s="92">
        <f t="shared" si="211"/>
        <v>0</v>
      </c>
      <c r="KP67" s="140">
        <f t="shared" si="212"/>
        <v>0</v>
      </c>
      <c r="KQ67" s="139">
        <f t="shared" si="238"/>
        <v>0</v>
      </c>
      <c r="KR67" s="25"/>
      <c r="KS67" s="92">
        <f t="shared" si="213"/>
        <v>0</v>
      </c>
      <c r="KT67" s="140">
        <f t="shared" si="214"/>
        <v>0</v>
      </c>
      <c r="KU67" s="25"/>
      <c r="KV67" s="92">
        <f t="shared" si="215"/>
        <v>0</v>
      </c>
      <c r="KW67" s="140">
        <f t="shared" si="216"/>
        <v>0</v>
      </c>
      <c r="KX67" s="25"/>
      <c r="KY67" s="92">
        <f t="shared" si="217"/>
        <v>0</v>
      </c>
      <c r="KZ67" s="140">
        <f t="shared" si="218"/>
        <v>0</v>
      </c>
      <c r="LA67" s="139">
        <f t="shared" si="239"/>
        <v>0</v>
      </c>
      <c r="LB67" s="25"/>
      <c r="LC67" s="92">
        <f t="shared" si="219"/>
        <v>0</v>
      </c>
      <c r="LD67" s="140">
        <f t="shared" si="220"/>
        <v>0</v>
      </c>
      <c r="LE67" s="25"/>
      <c r="LF67" s="92">
        <f t="shared" si="221"/>
        <v>0</v>
      </c>
      <c r="LG67" s="140">
        <f t="shared" si="222"/>
        <v>0</v>
      </c>
      <c r="LH67" s="25"/>
      <c r="LI67" s="92">
        <f t="shared" si="223"/>
        <v>0</v>
      </c>
      <c r="LJ67" s="140">
        <f t="shared" si="224"/>
        <v>0</v>
      </c>
      <c r="LK67" s="139">
        <f t="shared" si="240"/>
        <v>0</v>
      </c>
      <c r="LL67" s="25"/>
      <c r="LM67" s="92">
        <f t="shared" si="225"/>
        <v>0</v>
      </c>
      <c r="LN67" s="140">
        <f t="shared" si="226"/>
        <v>0</v>
      </c>
      <c r="LO67" s="25"/>
      <c r="LP67" s="92">
        <f t="shared" si="227"/>
        <v>0</v>
      </c>
      <c r="LQ67" s="140">
        <f t="shared" si="228"/>
        <v>0</v>
      </c>
      <c r="LR67" s="25"/>
      <c r="LS67" s="92">
        <f t="shared" si="229"/>
        <v>0</v>
      </c>
      <c r="LT67" s="140">
        <f t="shared" si="230"/>
        <v>0</v>
      </c>
      <c r="LU67" s="139">
        <f t="shared" si="241"/>
        <v>0</v>
      </c>
      <c r="LW67" s="341">
        <f t="shared" si="231"/>
        <v>0</v>
      </c>
      <c r="LX67" s="293">
        <f t="shared" si="39"/>
        <v>0</v>
      </c>
    </row>
    <row r="68" spans="1:336" x14ac:dyDescent="0.25">
      <c r="A68" s="247" t="s">
        <v>255</v>
      </c>
      <c r="B68" s="102">
        <v>60000</v>
      </c>
      <c r="C68" s="102">
        <v>89000</v>
      </c>
      <c r="D68" s="25"/>
      <c r="E68" s="92">
        <f t="shared" si="40"/>
        <v>0</v>
      </c>
      <c r="F68" s="140">
        <f t="shared" si="41"/>
        <v>0</v>
      </c>
      <c r="G68" s="25">
        <v>125</v>
      </c>
      <c r="H68" s="92">
        <f t="shared" si="42"/>
        <v>7500000</v>
      </c>
      <c r="I68" s="140">
        <f t="shared" si="43"/>
        <v>11125000</v>
      </c>
      <c r="J68" s="25"/>
      <c r="K68" s="92">
        <f t="shared" si="44"/>
        <v>0</v>
      </c>
      <c r="L68" s="140">
        <f t="shared" si="45"/>
        <v>0</v>
      </c>
      <c r="M68" s="139">
        <f t="shared" si="0"/>
        <v>125</v>
      </c>
      <c r="N68" s="25">
        <f>1</f>
        <v>1</v>
      </c>
      <c r="O68" s="92">
        <f t="shared" si="243"/>
        <v>60000</v>
      </c>
      <c r="P68" s="140">
        <f t="shared" si="244"/>
        <v>89000</v>
      </c>
      <c r="Q68" s="25"/>
      <c r="R68" s="92">
        <f t="shared" si="245"/>
        <v>0</v>
      </c>
      <c r="S68" s="140">
        <f t="shared" si="246"/>
        <v>0</v>
      </c>
      <c r="T68" s="25"/>
      <c r="U68" s="92">
        <f t="shared" si="247"/>
        <v>0</v>
      </c>
      <c r="V68" s="140">
        <f t="shared" si="248"/>
        <v>0</v>
      </c>
      <c r="W68" s="139">
        <f t="shared" si="7"/>
        <v>1</v>
      </c>
      <c r="X68" s="25"/>
      <c r="Y68" s="92">
        <f t="shared" si="46"/>
        <v>0</v>
      </c>
      <c r="Z68" s="140">
        <f t="shared" si="47"/>
        <v>0</v>
      </c>
      <c r="AA68" s="25"/>
      <c r="AB68" s="92">
        <f t="shared" si="48"/>
        <v>0</v>
      </c>
      <c r="AC68" s="140">
        <f t="shared" si="49"/>
        <v>0</v>
      </c>
      <c r="AD68" s="25"/>
      <c r="AE68" s="92">
        <f t="shared" si="50"/>
        <v>0</v>
      </c>
      <c r="AF68" s="140">
        <f t="shared" si="51"/>
        <v>0</v>
      </c>
      <c r="AG68" s="139">
        <f>X68+AA68+AD68</f>
        <v>0</v>
      </c>
      <c r="AH68" s="25">
        <v>2</v>
      </c>
      <c r="AI68" s="92">
        <f t="shared" si="52"/>
        <v>120000</v>
      </c>
      <c r="AJ68" s="140">
        <f t="shared" si="53"/>
        <v>178000</v>
      </c>
      <c r="AK68" s="25"/>
      <c r="AL68" s="92">
        <f t="shared" si="54"/>
        <v>0</v>
      </c>
      <c r="AM68" s="140">
        <f t="shared" si="55"/>
        <v>0</v>
      </c>
      <c r="AN68" s="25"/>
      <c r="AO68" s="92">
        <f t="shared" si="56"/>
        <v>0</v>
      </c>
      <c r="AP68" s="140">
        <f t="shared" si="57"/>
        <v>0</v>
      </c>
      <c r="AQ68" s="139">
        <f t="shared" si="9"/>
        <v>2</v>
      </c>
      <c r="AR68" s="25"/>
      <c r="AS68" s="92">
        <f t="shared" si="58"/>
        <v>0</v>
      </c>
      <c r="AT68" s="140">
        <f t="shared" si="59"/>
        <v>0</v>
      </c>
      <c r="AU68" s="25"/>
      <c r="AV68" s="92">
        <f t="shared" si="60"/>
        <v>0</v>
      </c>
      <c r="AW68" s="140">
        <f t="shared" si="61"/>
        <v>0</v>
      </c>
      <c r="AX68" s="25"/>
      <c r="AY68" s="92">
        <f t="shared" si="62"/>
        <v>0</v>
      </c>
      <c r="AZ68" s="140">
        <f t="shared" si="63"/>
        <v>0</v>
      </c>
      <c r="BA68" s="139">
        <f t="shared" si="10"/>
        <v>0</v>
      </c>
      <c r="BB68" s="25"/>
      <c r="BC68" s="92">
        <f t="shared" si="242"/>
        <v>0</v>
      </c>
      <c r="BD68" s="140">
        <f t="shared" si="65"/>
        <v>0</v>
      </c>
      <c r="BE68" s="25"/>
      <c r="BF68" s="92">
        <f t="shared" si="66"/>
        <v>0</v>
      </c>
      <c r="BG68" s="140">
        <f t="shared" si="67"/>
        <v>0</v>
      </c>
      <c r="BH68" s="25"/>
      <c r="BI68" s="92">
        <f t="shared" si="68"/>
        <v>0</v>
      </c>
      <c r="BJ68" s="140">
        <f t="shared" si="69"/>
        <v>0</v>
      </c>
      <c r="BK68" s="139">
        <f t="shared" si="11"/>
        <v>0</v>
      </c>
      <c r="BL68" s="25"/>
      <c r="BM68" s="92">
        <f t="shared" si="70"/>
        <v>0</v>
      </c>
      <c r="BN68" s="140">
        <f t="shared" si="71"/>
        <v>0</v>
      </c>
      <c r="BO68" s="25"/>
      <c r="BP68" s="92">
        <f t="shared" si="72"/>
        <v>0</v>
      </c>
      <c r="BQ68" s="140">
        <f t="shared" si="73"/>
        <v>0</v>
      </c>
      <c r="BR68" s="25"/>
      <c r="BS68" s="92">
        <f t="shared" si="74"/>
        <v>0</v>
      </c>
      <c r="BT68" s="140">
        <f t="shared" si="75"/>
        <v>0</v>
      </c>
      <c r="BU68" s="139">
        <f t="shared" si="12"/>
        <v>0</v>
      </c>
      <c r="BV68" s="25"/>
      <c r="BW68" s="92">
        <f t="shared" si="76"/>
        <v>0</v>
      </c>
      <c r="BX68" s="140">
        <f t="shared" si="77"/>
        <v>0</v>
      </c>
      <c r="BY68" s="25"/>
      <c r="BZ68" s="92">
        <f t="shared" si="78"/>
        <v>0</v>
      </c>
      <c r="CA68" s="140">
        <f t="shared" si="79"/>
        <v>0</v>
      </c>
      <c r="CB68" s="25"/>
      <c r="CC68" s="92">
        <f t="shared" si="80"/>
        <v>0</v>
      </c>
      <c r="CD68" s="140">
        <f t="shared" si="81"/>
        <v>0</v>
      </c>
      <c r="CE68" s="139">
        <f t="shared" si="13"/>
        <v>0</v>
      </c>
      <c r="CF68" s="25"/>
      <c r="CG68" s="92">
        <f t="shared" si="82"/>
        <v>0</v>
      </c>
      <c r="CH68" s="140">
        <f t="shared" si="83"/>
        <v>0</v>
      </c>
      <c r="CI68" s="25"/>
      <c r="CJ68" s="92">
        <f t="shared" si="84"/>
        <v>0</v>
      </c>
      <c r="CK68" s="140">
        <f t="shared" si="85"/>
        <v>0</v>
      </c>
      <c r="CL68" s="25"/>
      <c r="CM68" s="92">
        <f t="shared" si="86"/>
        <v>0</v>
      </c>
      <c r="CN68" s="140">
        <f t="shared" si="87"/>
        <v>0</v>
      </c>
      <c r="CO68" s="139">
        <f t="shared" si="14"/>
        <v>0</v>
      </c>
      <c r="CP68" s="25"/>
      <c r="CQ68" s="92">
        <f t="shared" si="88"/>
        <v>0</v>
      </c>
      <c r="CR68" s="140">
        <f t="shared" si="89"/>
        <v>0</v>
      </c>
      <c r="CS68" s="25"/>
      <c r="CT68" s="92">
        <f t="shared" si="90"/>
        <v>0</v>
      </c>
      <c r="CU68" s="140">
        <f t="shared" si="91"/>
        <v>0</v>
      </c>
      <c r="CV68" s="25"/>
      <c r="CW68" s="92">
        <f t="shared" si="92"/>
        <v>0</v>
      </c>
      <c r="CX68" s="140">
        <f t="shared" si="93"/>
        <v>0</v>
      </c>
      <c r="CY68" s="139">
        <f t="shared" si="15"/>
        <v>0</v>
      </c>
      <c r="CZ68" s="25"/>
      <c r="DA68" s="92">
        <f t="shared" si="94"/>
        <v>0</v>
      </c>
      <c r="DB68" s="140">
        <f t="shared" si="95"/>
        <v>0</v>
      </c>
      <c r="DC68" s="25"/>
      <c r="DD68" s="92">
        <f t="shared" si="96"/>
        <v>0</v>
      </c>
      <c r="DE68" s="140"/>
      <c r="DF68" s="25"/>
      <c r="DG68" s="92">
        <f t="shared" si="98"/>
        <v>0</v>
      </c>
      <c r="DH68" s="140">
        <f t="shared" si="99"/>
        <v>0</v>
      </c>
      <c r="DI68" s="139">
        <f t="shared" si="16"/>
        <v>0</v>
      </c>
      <c r="DJ68" s="25"/>
      <c r="DK68" s="92">
        <f t="shared" si="100"/>
        <v>0</v>
      </c>
      <c r="DL68" s="140">
        <f t="shared" si="232"/>
        <v>0</v>
      </c>
      <c r="DM68" s="25"/>
      <c r="DN68" s="92">
        <f t="shared" si="101"/>
        <v>0</v>
      </c>
      <c r="DO68" s="140">
        <f t="shared" si="102"/>
        <v>0</v>
      </c>
      <c r="DP68" s="25"/>
      <c r="DQ68" s="92">
        <f t="shared" si="103"/>
        <v>0</v>
      </c>
      <c r="DR68" s="140">
        <f t="shared" si="104"/>
        <v>0</v>
      </c>
      <c r="DS68" s="139">
        <f t="shared" si="17"/>
        <v>0</v>
      </c>
      <c r="DT68" s="25"/>
      <c r="DU68" s="92">
        <f t="shared" si="105"/>
        <v>0</v>
      </c>
      <c r="DV68" s="140"/>
      <c r="DW68" s="25"/>
      <c r="DX68" s="92">
        <f t="shared" si="107"/>
        <v>0</v>
      </c>
      <c r="DY68" s="140">
        <f t="shared" si="108"/>
        <v>0</v>
      </c>
      <c r="DZ68" s="25">
        <v>2</v>
      </c>
      <c r="EA68" s="92">
        <f t="shared" si="109"/>
        <v>120000</v>
      </c>
      <c r="EB68" s="140">
        <f t="shared" si="110"/>
        <v>178000</v>
      </c>
      <c r="EC68" s="139">
        <f t="shared" si="18"/>
        <v>2</v>
      </c>
      <c r="ED68" s="25"/>
      <c r="EE68" s="92">
        <f t="shared" si="111"/>
        <v>0</v>
      </c>
      <c r="EF68" s="140">
        <f t="shared" si="112"/>
        <v>0</v>
      </c>
      <c r="EG68" s="25"/>
      <c r="EH68" s="92">
        <f t="shared" si="113"/>
        <v>0</v>
      </c>
      <c r="EI68" s="140"/>
      <c r="EJ68" s="25"/>
      <c r="EK68" s="92">
        <f t="shared" si="115"/>
        <v>0</v>
      </c>
      <c r="EL68" s="140">
        <f>EJ68*AG68</f>
        <v>0</v>
      </c>
      <c r="EM68" s="139">
        <f t="shared" si="19"/>
        <v>0</v>
      </c>
      <c r="EN68" s="25"/>
      <c r="EO68" s="92">
        <f t="shared" si="117"/>
        <v>0</v>
      </c>
      <c r="EP68" s="140">
        <f t="shared" si="118"/>
        <v>0</v>
      </c>
      <c r="EQ68" s="25"/>
      <c r="ER68" s="92">
        <f t="shared" si="119"/>
        <v>0</v>
      </c>
      <c r="ES68" s="140">
        <f t="shared" si="120"/>
        <v>0</v>
      </c>
      <c r="ET68" s="25"/>
      <c r="EU68" s="92">
        <f t="shared" si="121"/>
        <v>0</v>
      </c>
      <c r="EV68" s="140">
        <f t="shared" si="122"/>
        <v>0</v>
      </c>
      <c r="EW68" s="139">
        <f t="shared" si="20"/>
        <v>0</v>
      </c>
      <c r="EX68" s="25"/>
      <c r="EY68" s="92">
        <f t="shared" si="123"/>
        <v>0</v>
      </c>
      <c r="EZ68" s="140">
        <f t="shared" si="124"/>
        <v>0</v>
      </c>
      <c r="FA68" s="25"/>
      <c r="FB68" s="92">
        <f t="shared" si="125"/>
        <v>0</v>
      </c>
      <c r="FC68" s="140">
        <f t="shared" si="126"/>
        <v>0</v>
      </c>
      <c r="FD68" s="25"/>
      <c r="FE68" s="92">
        <f t="shared" si="127"/>
        <v>0</v>
      </c>
      <c r="FF68" s="140">
        <f t="shared" si="128"/>
        <v>0</v>
      </c>
      <c r="FG68" s="139">
        <f t="shared" si="21"/>
        <v>0</v>
      </c>
      <c r="FH68" s="25"/>
      <c r="FI68" s="92">
        <f t="shared" si="129"/>
        <v>0</v>
      </c>
      <c r="FJ68" s="140">
        <f t="shared" si="130"/>
        <v>0</v>
      </c>
      <c r="FK68" s="25"/>
      <c r="FL68" s="92">
        <f t="shared" si="131"/>
        <v>0</v>
      </c>
      <c r="FM68" s="140">
        <f t="shared" si="132"/>
        <v>0</v>
      </c>
      <c r="FN68" s="25"/>
      <c r="FO68" s="92">
        <f t="shared" si="133"/>
        <v>0</v>
      </c>
      <c r="FP68" s="140">
        <f t="shared" si="134"/>
        <v>0</v>
      </c>
      <c r="FQ68" s="139">
        <f t="shared" si="22"/>
        <v>0</v>
      </c>
      <c r="FR68" s="25"/>
      <c r="FS68" s="92">
        <f t="shared" si="135"/>
        <v>0</v>
      </c>
      <c r="FT68" s="140">
        <f t="shared" si="136"/>
        <v>0</v>
      </c>
      <c r="FU68" s="25"/>
      <c r="FV68" s="92">
        <f t="shared" si="137"/>
        <v>0</v>
      </c>
      <c r="FW68" s="140">
        <f t="shared" si="138"/>
        <v>0</v>
      </c>
      <c r="FX68" s="25"/>
      <c r="FY68" s="92">
        <f t="shared" si="139"/>
        <v>0</v>
      </c>
      <c r="FZ68" s="140">
        <f t="shared" si="140"/>
        <v>0</v>
      </c>
      <c r="GA68" s="139">
        <f t="shared" si="23"/>
        <v>0</v>
      </c>
      <c r="GB68" s="25"/>
      <c r="GC68" s="92">
        <f t="shared" si="141"/>
        <v>0</v>
      </c>
      <c r="GD68" s="140">
        <f t="shared" si="142"/>
        <v>0</v>
      </c>
      <c r="GE68" s="25"/>
      <c r="GF68" s="92">
        <f t="shared" si="143"/>
        <v>0</v>
      </c>
      <c r="GG68" s="140">
        <f t="shared" si="144"/>
        <v>0</v>
      </c>
      <c r="GH68" s="25"/>
      <c r="GI68" s="92">
        <f t="shared" si="145"/>
        <v>0</v>
      </c>
      <c r="GJ68" s="140">
        <f t="shared" si="146"/>
        <v>0</v>
      </c>
      <c r="GK68" s="139">
        <f t="shared" si="24"/>
        <v>0</v>
      </c>
      <c r="GL68" s="25"/>
      <c r="GM68" s="92">
        <f t="shared" si="147"/>
        <v>0</v>
      </c>
      <c r="GN68" s="140">
        <f t="shared" si="148"/>
        <v>0</v>
      </c>
      <c r="GO68" s="25"/>
      <c r="GP68" s="92">
        <f t="shared" si="149"/>
        <v>0</v>
      </c>
      <c r="GQ68" s="140">
        <f t="shared" si="150"/>
        <v>0</v>
      </c>
      <c r="GR68" s="25"/>
      <c r="GS68" s="92">
        <f t="shared" si="151"/>
        <v>0</v>
      </c>
      <c r="GT68" s="140">
        <f t="shared" si="152"/>
        <v>0</v>
      </c>
      <c r="GU68" s="139">
        <f t="shared" si="25"/>
        <v>0</v>
      </c>
      <c r="GV68" s="25">
        <v>1</v>
      </c>
      <c r="GW68" s="92">
        <f t="shared" si="153"/>
        <v>60000</v>
      </c>
      <c r="GX68" s="140">
        <f t="shared" si="154"/>
        <v>89000</v>
      </c>
      <c r="GY68" s="25"/>
      <c r="GZ68" s="92">
        <f t="shared" si="155"/>
        <v>0</v>
      </c>
      <c r="HA68" s="140">
        <f t="shared" si="156"/>
        <v>0</v>
      </c>
      <c r="HB68" s="25"/>
      <c r="HC68" s="92">
        <f t="shared" si="157"/>
        <v>0</v>
      </c>
      <c r="HD68" s="140">
        <f t="shared" si="158"/>
        <v>0</v>
      </c>
      <c r="HE68" s="139">
        <f t="shared" si="26"/>
        <v>1</v>
      </c>
      <c r="HF68" s="25"/>
      <c r="HG68" s="92">
        <f t="shared" si="159"/>
        <v>0</v>
      </c>
      <c r="HH68" s="140">
        <f t="shared" si="160"/>
        <v>0</v>
      </c>
      <c r="HI68" s="25"/>
      <c r="HJ68" s="92">
        <f t="shared" si="161"/>
        <v>0</v>
      </c>
      <c r="HK68" s="140">
        <f t="shared" si="162"/>
        <v>0</v>
      </c>
      <c r="HL68" s="25"/>
      <c r="HM68" s="92">
        <f t="shared" si="163"/>
        <v>0</v>
      </c>
      <c r="HN68" s="140">
        <f t="shared" si="164"/>
        <v>0</v>
      </c>
      <c r="HO68" s="139">
        <f t="shared" si="27"/>
        <v>0</v>
      </c>
      <c r="HP68" s="25"/>
      <c r="HQ68" s="92">
        <f t="shared" si="165"/>
        <v>0</v>
      </c>
      <c r="HR68" s="140">
        <f t="shared" si="166"/>
        <v>0</v>
      </c>
      <c r="HS68" s="25"/>
      <c r="HT68" s="92">
        <f t="shared" si="167"/>
        <v>0</v>
      </c>
      <c r="HU68" s="140">
        <f t="shared" si="168"/>
        <v>0</v>
      </c>
      <c r="HV68" s="25"/>
      <c r="HW68" s="92">
        <f t="shared" si="169"/>
        <v>0</v>
      </c>
      <c r="HX68" s="140">
        <f t="shared" si="170"/>
        <v>0</v>
      </c>
      <c r="HY68" s="139">
        <f t="shared" si="28"/>
        <v>0</v>
      </c>
      <c r="HZ68" s="25"/>
      <c r="IA68" s="92">
        <f t="shared" si="171"/>
        <v>0</v>
      </c>
      <c r="IB68" s="140">
        <f t="shared" si="172"/>
        <v>0</v>
      </c>
      <c r="IC68" s="25"/>
      <c r="ID68" s="92">
        <f t="shared" si="173"/>
        <v>0</v>
      </c>
      <c r="IE68" s="140">
        <f t="shared" si="174"/>
        <v>0</v>
      </c>
      <c r="IF68" s="25"/>
      <c r="IG68" s="92">
        <f t="shared" si="175"/>
        <v>0</v>
      </c>
      <c r="IH68" s="140">
        <f t="shared" si="176"/>
        <v>0</v>
      </c>
      <c r="II68" s="139">
        <f t="shared" si="29"/>
        <v>0</v>
      </c>
      <c r="IJ68" s="25">
        <f>1+4</f>
        <v>5</v>
      </c>
      <c r="IK68" s="92">
        <f t="shared" si="177"/>
        <v>300000</v>
      </c>
      <c r="IL68" s="140">
        <f t="shared" si="178"/>
        <v>445000</v>
      </c>
      <c r="IM68" s="25"/>
      <c r="IN68" s="92">
        <f t="shared" si="179"/>
        <v>0</v>
      </c>
      <c r="IO68" s="140">
        <f t="shared" si="180"/>
        <v>0</v>
      </c>
      <c r="IP68" s="25"/>
      <c r="IQ68" s="92">
        <f t="shared" si="181"/>
        <v>0</v>
      </c>
      <c r="IR68" s="140">
        <f t="shared" si="182"/>
        <v>0</v>
      </c>
      <c r="IS68" s="139">
        <f t="shared" si="30"/>
        <v>5</v>
      </c>
      <c r="IT68" s="25"/>
      <c r="IU68" s="92">
        <f t="shared" si="183"/>
        <v>0</v>
      </c>
      <c r="IV68" s="140">
        <f t="shared" si="184"/>
        <v>0</v>
      </c>
      <c r="IW68" s="25">
        <v>17</v>
      </c>
      <c r="IX68" s="92">
        <f t="shared" si="185"/>
        <v>1020000</v>
      </c>
      <c r="IY68" s="140">
        <f t="shared" si="186"/>
        <v>1513000</v>
      </c>
      <c r="IZ68" s="25"/>
      <c r="JA68" s="92">
        <f t="shared" si="187"/>
        <v>0</v>
      </c>
      <c r="JB68" s="140">
        <f t="shared" si="188"/>
        <v>0</v>
      </c>
      <c r="JC68" s="139">
        <f t="shared" si="234"/>
        <v>17</v>
      </c>
      <c r="JD68" s="25">
        <v>6</v>
      </c>
      <c r="JE68" s="92">
        <f t="shared" si="189"/>
        <v>360000</v>
      </c>
      <c r="JF68" s="140">
        <f t="shared" si="190"/>
        <v>534000</v>
      </c>
      <c r="JG68" s="25"/>
      <c r="JH68" s="92">
        <f t="shared" si="191"/>
        <v>0</v>
      </c>
      <c r="JI68" s="140">
        <f t="shared" si="192"/>
        <v>0</v>
      </c>
      <c r="JJ68" s="25"/>
      <c r="JK68" s="92">
        <f t="shared" si="193"/>
        <v>0</v>
      </c>
      <c r="JL68" s="140">
        <f t="shared" si="194"/>
        <v>0</v>
      </c>
      <c r="JM68" s="139">
        <f t="shared" si="235"/>
        <v>6</v>
      </c>
      <c r="JN68" s="25"/>
      <c r="JO68" s="92">
        <f t="shared" si="195"/>
        <v>0</v>
      </c>
      <c r="JP68" s="140">
        <f t="shared" si="196"/>
        <v>0</v>
      </c>
      <c r="JQ68" s="25"/>
      <c r="JR68" s="92">
        <f t="shared" si="197"/>
        <v>0</v>
      </c>
      <c r="JS68" s="140">
        <f t="shared" si="198"/>
        <v>0</v>
      </c>
      <c r="JT68" s="25"/>
      <c r="JU68" s="92">
        <f t="shared" si="199"/>
        <v>0</v>
      </c>
      <c r="JV68" s="140">
        <f t="shared" si="200"/>
        <v>0</v>
      </c>
      <c r="JW68" s="139">
        <f t="shared" si="236"/>
        <v>0</v>
      </c>
      <c r="JX68" s="25"/>
      <c r="JY68" s="92">
        <f t="shared" si="201"/>
        <v>0</v>
      </c>
      <c r="JZ68" s="140">
        <f t="shared" si="202"/>
        <v>0</v>
      </c>
      <c r="KA68" s="25"/>
      <c r="KB68" s="92">
        <f t="shared" si="203"/>
        <v>0</v>
      </c>
      <c r="KC68" s="140">
        <f t="shared" si="204"/>
        <v>0</v>
      </c>
      <c r="KD68" s="25"/>
      <c r="KE68" s="92">
        <f t="shared" si="205"/>
        <v>0</v>
      </c>
      <c r="KF68" s="140">
        <f t="shared" si="206"/>
        <v>0</v>
      </c>
      <c r="KG68" s="139">
        <f t="shared" si="237"/>
        <v>0</v>
      </c>
      <c r="KH68" s="25">
        <f>1</f>
        <v>1</v>
      </c>
      <c r="KI68" s="92">
        <f t="shared" si="207"/>
        <v>60000</v>
      </c>
      <c r="KJ68" s="140">
        <f t="shared" si="208"/>
        <v>89000</v>
      </c>
      <c r="KK68" s="25"/>
      <c r="KL68" s="92">
        <f t="shared" si="209"/>
        <v>0</v>
      </c>
      <c r="KM68" s="140">
        <f t="shared" si="210"/>
        <v>0</v>
      </c>
      <c r="KN68" s="25"/>
      <c r="KO68" s="92">
        <f t="shared" si="211"/>
        <v>0</v>
      </c>
      <c r="KP68" s="140">
        <f t="shared" si="212"/>
        <v>0</v>
      </c>
      <c r="KQ68" s="139">
        <f t="shared" si="238"/>
        <v>1</v>
      </c>
      <c r="KR68" s="25"/>
      <c r="KS68" s="92">
        <f t="shared" si="213"/>
        <v>0</v>
      </c>
      <c r="KT68" s="140">
        <f t="shared" si="214"/>
        <v>0</v>
      </c>
      <c r="KU68" s="25"/>
      <c r="KV68" s="92">
        <f t="shared" si="215"/>
        <v>0</v>
      </c>
      <c r="KW68" s="140">
        <f t="shared" si="216"/>
        <v>0</v>
      </c>
      <c r="KX68" s="25"/>
      <c r="KY68" s="92">
        <f t="shared" si="217"/>
        <v>0</v>
      </c>
      <c r="KZ68" s="140">
        <f t="shared" si="218"/>
        <v>0</v>
      </c>
      <c r="LA68" s="139">
        <f t="shared" si="239"/>
        <v>0</v>
      </c>
      <c r="LB68" s="25"/>
      <c r="LC68" s="92">
        <f t="shared" si="219"/>
        <v>0</v>
      </c>
      <c r="LD68" s="140">
        <f t="shared" si="220"/>
        <v>0</v>
      </c>
      <c r="LE68" s="25"/>
      <c r="LF68" s="92">
        <f t="shared" si="221"/>
        <v>0</v>
      </c>
      <c r="LG68" s="140">
        <f t="shared" si="222"/>
        <v>0</v>
      </c>
      <c r="LH68" s="25"/>
      <c r="LI68" s="92">
        <f t="shared" si="223"/>
        <v>0</v>
      </c>
      <c r="LJ68" s="140">
        <f t="shared" si="224"/>
        <v>0</v>
      </c>
      <c r="LK68" s="139">
        <f t="shared" si="240"/>
        <v>0</v>
      </c>
      <c r="LL68" s="25"/>
      <c r="LM68" s="92">
        <f t="shared" si="225"/>
        <v>0</v>
      </c>
      <c r="LN68" s="140">
        <f t="shared" si="226"/>
        <v>0</v>
      </c>
      <c r="LO68" s="25"/>
      <c r="LP68" s="92">
        <f t="shared" si="227"/>
        <v>0</v>
      </c>
      <c r="LQ68" s="140">
        <f t="shared" si="228"/>
        <v>0</v>
      </c>
      <c r="LR68" s="25"/>
      <c r="LS68" s="92">
        <f t="shared" si="229"/>
        <v>0</v>
      </c>
      <c r="LT68" s="140">
        <f t="shared" si="230"/>
        <v>0</v>
      </c>
      <c r="LU68" s="139">
        <f t="shared" si="241"/>
        <v>0</v>
      </c>
      <c r="LW68" s="341">
        <f t="shared" si="231"/>
        <v>160</v>
      </c>
      <c r="LX68" s="293">
        <f t="shared" si="39"/>
        <v>14240000</v>
      </c>
    </row>
    <row r="69" spans="1:336" x14ac:dyDescent="0.25">
      <c r="A69" s="251" t="s">
        <v>300</v>
      </c>
      <c r="B69" s="102">
        <v>75000</v>
      </c>
      <c r="C69" s="102">
        <v>125000</v>
      </c>
      <c r="D69" s="25"/>
      <c r="E69" s="92">
        <f>D69*B69</f>
        <v>0</v>
      </c>
      <c r="F69" s="140">
        <f>D69*C69</f>
        <v>0</v>
      </c>
      <c r="G69" s="25"/>
      <c r="H69" s="92">
        <f>G69*B69</f>
        <v>0</v>
      </c>
      <c r="I69" s="140">
        <f t="shared" si="43"/>
        <v>0</v>
      </c>
      <c r="J69" s="25"/>
      <c r="K69" s="92">
        <f>J69*B69</f>
        <v>0</v>
      </c>
      <c r="L69" s="140">
        <f t="shared" si="45"/>
        <v>0</v>
      </c>
      <c r="M69" s="139">
        <f t="shared" si="0"/>
        <v>0</v>
      </c>
      <c r="N69" s="25"/>
      <c r="O69" s="92">
        <f>N69*B69</f>
        <v>0</v>
      </c>
      <c r="P69" s="140">
        <f t="shared" si="244"/>
        <v>0</v>
      </c>
      <c r="Q69" s="25"/>
      <c r="R69" s="92">
        <f>Q69*B69</f>
        <v>0</v>
      </c>
      <c r="S69" s="140">
        <f t="shared" si="246"/>
        <v>0</v>
      </c>
      <c r="T69" s="25"/>
      <c r="U69" s="92">
        <f t="shared" si="247"/>
        <v>0</v>
      </c>
      <c r="V69" s="140">
        <f>T69*C69</f>
        <v>0</v>
      </c>
      <c r="W69" s="139">
        <f t="shared" si="7"/>
        <v>0</v>
      </c>
      <c r="X69" s="25"/>
      <c r="Y69" s="92">
        <f>X69*B69</f>
        <v>0</v>
      </c>
      <c r="Z69" s="140">
        <f t="shared" si="47"/>
        <v>0</v>
      </c>
      <c r="AA69" s="25"/>
      <c r="AB69" s="92">
        <f>AA69*B69</f>
        <v>0</v>
      </c>
      <c r="AC69" s="140">
        <f t="shared" si="49"/>
        <v>0</v>
      </c>
      <c r="AD69" s="25"/>
      <c r="AE69" s="92">
        <f>AD69*B69</f>
        <v>0</v>
      </c>
      <c r="AF69" s="140">
        <f t="shared" si="51"/>
        <v>0</v>
      </c>
      <c r="AG69" s="139">
        <f>X69+AA69+AD69</f>
        <v>0</v>
      </c>
      <c r="AH69" s="25"/>
      <c r="AI69" s="92">
        <f>AH69*B69</f>
        <v>0</v>
      </c>
      <c r="AJ69" s="140">
        <f t="shared" si="53"/>
        <v>0</v>
      </c>
      <c r="AK69" s="25"/>
      <c r="AL69" s="92">
        <f>AK69*B69</f>
        <v>0</v>
      </c>
      <c r="AM69" s="140">
        <f t="shared" si="55"/>
        <v>0</v>
      </c>
      <c r="AN69" s="25"/>
      <c r="AO69" s="92">
        <f>AN69*B69</f>
        <v>0</v>
      </c>
      <c r="AP69" s="140">
        <f>AN69*C69</f>
        <v>0</v>
      </c>
      <c r="AQ69" s="139">
        <f>AH69+AK69+AN69</f>
        <v>0</v>
      </c>
      <c r="AR69" s="25"/>
      <c r="AS69" s="92">
        <f>AR69*B69</f>
        <v>0</v>
      </c>
      <c r="AT69" s="140">
        <f t="shared" si="59"/>
        <v>0</v>
      </c>
      <c r="AU69" s="25"/>
      <c r="AV69" s="92">
        <f>AU69*B69</f>
        <v>0</v>
      </c>
      <c r="AW69" s="140">
        <f t="shared" si="61"/>
        <v>0</v>
      </c>
      <c r="AX69" s="25"/>
      <c r="AY69" s="92">
        <f>AX69*B69</f>
        <v>0</v>
      </c>
      <c r="AZ69" s="140">
        <f t="shared" si="63"/>
        <v>0</v>
      </c>
      <c r="BA69" s="139">
        <f t="shared" si="10"/>
        <v>0</v>
      </c>
      <c r="BB69" s="25"/>
      <c r="BC69" s="92">
        <f>BB69*B69</f>
        <v>0</v>
      </c>
      <c r="BD69" s="140">
        <f t="shared" si="65"/>
        <v>0</v>
      </c>
      <c r="BE69" s="25"/>
      <c r="BF69" s="92">
        <f>BE69*B69</f>
        <v>0</v>
      </c>
      <c r="BG69" s="140">
        <f t="shared" si="67"/>
        <v>0</v>
      </c>
      <c r="BH69" s="25"/>
      <c r="BI69" s="92">
        <f>BH69*B69</f>
        <v>0</v>
      </c>
      <c r="BJ69" s="140">
        <f t="shared" si="69"/>
        <v>0</v>
      </c>
      <c r="BK69" s="139">
        <f t="shared" si="11"/>
        <v>0</v>
      </c>
      <c r="BL69" s="25"/>
      <c r="BM69" s="92">
        <f t="shared" si="70"/>
        <v>0</v>
      </c>
      <c r="BN69" s="140">
        <f t="shared" si="71"/>
        <v>0</v>
      </c>
      <c r="BO69" s="25"/>
      <c r="BP69" s="92">
        <f>BO69*B69</f>
        <v>0</v>
      </c>
      <c r="BQ69" s="140">
        <f t="shared" si="73"/>
        <v>0</v>
      </c>
      <c r="BR69" s="25"/>
      <c r="BS69" s="92">
        <f>BR69*B69</f>
        <v>0</v>
      </c>
      <c r="BT69" s="140">
        <f t="shared" si="75"/>
        <v>0</v>
      </c>
      <c r="BU69" s="139">
        <f t="shared" si="12"/>
        <v>0</v>
      </c>
      <c r="BV69" s="25"/>
      <c r="BW69" s="92">
        <f t="shared" si="76"/>
        <v>0</v>
      </c>
      <c r="BX69" s="140">
        <f t="shared" si="77"/>
        <v>0</v>
      </c>
      <c r="BY69" s="25">
        <f>30</f>
        <v>30</v>
      </c>
      <c r="BZ69" s="92">
        <f t="shared" si="78"/>
        <v>2250000</v>
      </c>
      <c r="CA69" s="140">
        <f t="shared" si="79"/>
        <v>3750000</v>
      </c>
      <c r="CB69" s="25"/>
      <c r="CC69" s="92">
        <f t="shared" si="80"/>
        <v>0</v>
      </c>
      <c r="CD69" s="140">
        <f t="shared" si="81"/>
        <v>0</v>
      </c>
      <c r="CE69" s="139">
        <f t="shared" si="13"/>
        <v>30</v>
      </c>
      <c r="CF69" s="25"/>
      <c r="CG69" s="92">
        <f>CF69*B69</f>
        <v>0</v>
      </c>
      <c r="CH69" s="140">
        <f t="shared" si="83"/>
        <v>0</v>
      </c>
      <c r="CI69" s="25"/>
      <c r="CJ69" s="92">
        <f>CI69*B69</f>
        <v>0</v>
      </c>
      <c r="CK69" s="140">
        <f t="shared" si="85"/>
        <v>0</v>
      </c>
      <c r="CL69" s="25"/>
      <c r="CM69" s="92">
        <f>CL69*B69</f>
        <v>0</v>
      </c>
      <c r="CN69" s="140">
        <f t="shared" si="87"/>
        <v>0</v>
      </c>
      <c r="CO69" s="139">
        <f t="shared" si="14"/>
        <v>0</v>
      </c>
      <c r="CP69" s="25"/>
      <c r="CQ69" s="92">
        <f>CP69*B69</f>
        <v>0</v>
      </c>
      <c r="CR69" s="140">
        <f t="shared" si="89"/>
        <v>0</v>
      </c>
      <c r="CS69" s="25"/>
      <c r="CT69" s="92">
        <f>CS69*B69</f>
        <v>0</v>
      </c>
      <c r="CU69" s="140">
        <f t="shared" si="91"/>
        <v>0</v>
      </c>
      <c r="CV69" s="25"/>
      <c r="CW69" s="92">
        <f>CV69*B69</f>
        <v>0</v>
      </c>
      <c r="CX69" s="140">
        <f>CV69*C69</f>
        <v>0</v>
      </c>
      <c r="CY69" s="139">
        <f t="shared" si="15"/>
        <v>0</v>
      </c>
      <c r="CZ69" s="25"/>
      <c r="DA69" s="92">
        <f>CZ69*B69</f>
        <v>0</v>
      </c>
      <c r="DB69" s="140">
        <f t="shared" si="95"/>
        <v>0</v>
      </c>
      <c r="DC69" s="25"/>
      <c r="DD69" s="92">
        <f>DC69*B69</f>
        <v>0</v>
      </c>
      <c r="DE69" s="140">
        <f>DC69*C69</f>
        <v>0</v>
      </c>
      <c r="DF69" s="25"/>
      <c r="DG69" s="92">
        <f>DF69*B69</f>
        <v>0</v>
      </c>
      <c r="DH69" s="140">
        <f>DF69*C69</f>
        <v>0</v>
      </c>
      <c r="DI69" s="139">
        <f t="shared" si="16"/>
        <v>0</v>
      </c>
      <c r="DJ69" s="25"/>
      <c r="DK69" s="92">
        <f t="shared" si="100"/>
        <v>0</v>
      </c>
      <c r="DL69" s="140">
        <f t="shared" si="232"/>
        <v>0</v>
      </c>
      <c r="DM69" s="25"/>
      <c r="DN69" s="92">
        <f>DM69*B69</f>
        <v>0</v>
      </c>
      <c r="DO69" s="140">
        <f>DM69*C69</f>
        <v>0</v>
      </c>
      <c r="DP69" s="25"/>
      <c r="DQ69" s="92">
        <f t="shared" si="103"/>
        <v>0</v>
      </c>
      <c r="DR69" s="140">
        <f>DP69*M69</f>
        <v>0</v>
      </c>
      <c r="DS69" s="139">
        <f t="shared" si="17"/>
        <v>0</v>
      </c>
      <c r="DT69" s="25"/>
      <c r="DU69" s="92">
        <f>DT69*B69</f>
        <v>0</v>
      </c>
      <c r="DV69" s="140">
        <f>DT69*C69</f>
        <v>0</v>
      </c>
      <c r="DW69" s="25"/>
      <c r="DX69" s="92">
        <f t="shared" si="107"/>
        <v>0</v>
      </c>
      <c r="DY69" s="140">
        <f t="shared" si="108"/>
        <v>0</v>
      </c>
      <c r="DZ69" s="25"/>
      <c r="EA69" s="92">
        <f t="shared" si="109"/>
        <v>0</v>
      </c>
      <c r="EB69" s="140">
        <f t="shared" si="110"/>
        <v>0</v>
      </c>
      <c r="EC69" s="139">
        <f t="shared" si="18"/>
        <v>0</v>
      </c>
      <c r="ED69" s="25"/>
      <c r="EE69" s="92">
        <f>ED69*B69</f>
        <v>0</v>
      </c>
      <c r="EF69" s="140">
        <f>ED69*C69</f>
        <v>0</v>
      </c>
      <c r="EG69" s="25"/>
      <c r="EH69" s="92">
        <f>EG69*B69</f>
        <v>0</v>
      </c>
      <c r="EI69" s="140">
        <f>EG69*C69</f>
        <v>0</v>
      </c>
      <c r="EJ69" s="25"/>
      <c r="EK69" s="92">
        <f>EJ69*AF69</f>
        <v>0</v>
      </c>
      <c r="EL69" s="140">
        <f>EJ69*AG69</f>
        <v>0</v>
      </c>
      <c r="EM69" s="139">
        <f>ED69+EG69+EJ69</f>
        <v>0</v>
      </c>
      <c r="EN69" s="25">
        <f>1</f>
        <v>1</v>
      </c>
      <c r="EO69" s="92">
        <f>EN69*B69</f>
        <v>75000</v>
      </c>
      <c r="EP69" s="140">
        <f>EN69*C69</f>
        <v>125000</v>
      </c>
      <c r="EQ69" s="25"/>
      <c r="ER69" s="92">
        <f>EQ69*B69</f>
        <v>0</v>
      </c>
      <c r="ES69" s="140">
        <f>EQ69*C69</f>
        <v>0</v>
      </c>
      <c r="ET69" s="25"/>
      <c r="EU69" s="92">
        <f>ET69*B69</f>
        <v>0</v>
      </c>
      <c r="EV69" s="140">
        <f>ET69*C69</f>
        <v>0</v>
      </c>
      <c r="EW69" s="139">
        <f t="shared" si="20"/>
        <v>1</v>
      </c>
      <c r="EX69" s="25"/>
      <c r="EY69" s="92">
        <f>EX69*L69</f>
        <v>0</v>
      </c>
      <c r="EZ69" s="140">
        <f>EX69*M69</f>
        <v>0</v>
      </c>
      <c r="FA69" s="25"/>
      <c r="FB69" s="92">
        <f t="shared" si="125"/>
        <v>0</v>
      </c>
      <c r="FC69" s="140">
        <f t="shared" si="126"/>
        <v>0</v>
      </c>
      <c r="FD69" s="25"/>
      <c r="FE69" s="92">
        <f>FD69*L69</f>
        <v>0</v>
      </c>
      <c r="FF69" s="140">
        <f>FD69*M69</f>
        <v>0</v>
      </c>
      <c r="FG69" s="139">
        <f t="shared" si="21"/>
        <v>0</v>
      </c>
      <c r="FH69" s="25"/>
      <c r="FI69" s="92">
        <f>FH69*B69</f>
        <v>0</v>
      </c>
      <c r="FJ69" s="140">
        <f>FH69*C69</f>
        <v>0</v>
      </c>
      <c r="FK69" s="25"/>
      <c r="FL69" s="92">
        <f>FK69*B69</f>
        <v>0</v>
      </c>
      <c r="FM69" s="140">
        <f>FK69*C69</f>
        <v>0</v>
      </c>
      <c r="FN69" s="25"/>
      <c r="FO69" s="92">
        <f>FN69*B69</f>
        <v>0</v>
      </c>
      <c r="FP69" s="140">
        <f>FN69*C69</f>
        <v>0</v>
      </c>
      <c r="FQ69" s="139">
        <f t="shared" si="22"/>
        <v>0</v>
      </c>
      <c r="FR69" s="25"/>
      <c r="FS69" s="92">
        <f>FR69*B69</f>
        <v>0</v>
      </c>
      <c r="FT69" s="140">
        <f>FR69*C69</f>
        <v>0</v>
      </c>
      <c r="FU69" s="25">
        <v>1</v>
      </c>
      <c r="FV69" s="92">
        <f>FU69*B69</f>
        <v>75000</v>
      </c>
      <c r="FW69" s="140">
        <f>FU69*C69</f>
        <v>125000</v>
      </c>
      <c r="FX69" s="25"/>
      <c r="FY69" s="92">
        <f>FX69*B69</f>
        <v>0</v>
      </c>
      <c r="FZ69" s="140">
        <f>FX69*C69</f>
        <v>0</v>
      </c>
      <c r="GA69" s="139">
        <f t="shared" si="23"/>
        <v>1</v>
      </c>
      <c r="GB69" s="25"/>
      <c r="GC69" s="92">
        <f>GB69*B69</f>
        <v>0</v>
      </c>
      <c r="GD69" s="140">
        <f>GB69*C69</f>
        <v>0</v>
      </c>
      <c r="GE69" s="25"/>
      <c r="GF69" s="92">
        <f>GE69*B69</f>
        <v>0</v>
      </c>
      <c r="GG69" s="140">
        <f>GE69*C69</f>
        <v>0</v>
      </c>
      <c r="GH69" s="25"/>
      <c r="GI69" s="92">
        <f>GH69*B69</f>
        <v>0</v>
      </c>
      <c r="GJ69" s="140">
        <f>GH69*C69</f>
        <v>0</v>
      </c>
      <c r="GK69" s="139">
        <f t="shared" si="24"/>
        <v>0</v>
      </c>
      <c r="GL69" s="25"/>
      <c r="GM69" s="92">
        <f>GL69*B69</f>
        <v>0</v>
      </c>
      <c r="GN69" s="140">
        <f>GL69*C69</f>
        <v>0</v>
      </c>
      <c r="GO69" s="25"/>
      <c r="GP69" s="92">
        <f>GO69*B69</f>
        <v>0</v>
      </c>
      <c r="GQ69" s="140">
        <f>GO69*C69</f>
        <v>0</v>
      </c>
      <c r="GR69" s="25"/>
      <c r="GS69" s="92">
        <f>GR69*B69</f>
        <v>0</v>
      </c>
      <c r="GT69" s="140">
        <f>GR69*C69</f>
        <v>0</v>
      </c>
      <c r="GU69" s="139">
        <f t="shared" si="25"/>
        <v>0</v>
      </c>
      <c r="GV69" s="25"/>
      <c r="GW69" s="92">
        <f>GV69*B69</f>
        <v>0</v>
      </c>
      <c r="GX69" s="140">
        <f>GV69*C69</f>
        <v>0</v>
      </c>
      <c r="GY69" s="25">
        <f>2</f>
        <v>2</v>
      </c>
      <c r="GZ69" s="92">
        <f>GY69*B69</f>
        <v>150000</v>
      </c>
      <c r="HA69" s="140">
        <f>GY69*C69</f>
        <v>250000</v>
      </c>
      <c r="HB69" s="25"/>
      <c r="HC69" s="92">
        <f>HB69*B69</f>
        <v>0</v>
      </c>
      <c r="HD69" s="140">
        <f>HB69*C69</f>
        <v>0</v>
      </c>
      <c r="HE69" s="139">
        <f t="shared" si="26"/>
        <v>2</v>
      </c>
      <c r="HF69" s="25"/>
      <c r="HG69" s="92">
        <f>HF69*B69</f>
        <v>0</v>
      </c>
      <c r="HH69" s="140">
        <f>HF69*C69</f>
        <v>0</v>
      </c>
      <c r="HI69" s="25"/>
      <c r="HJ69" s="92">
        <f>HI69*B69</f>
        <v>0</v>
      </c>
      <c r="HK69" s="140">
        <f>HI69*C69</f>
        <v>0</v>
      </c>
      <c r="HL69" s="25"/>
      <c r="HM69" s="92">
        <f>HL69*B69</f>
        <v>0</v>
      </c>
      <c r="HN69" s="140">
        <f>HL69*C69</f>
        <v>0</v>
      </c>
      <c r="HO69" s="139">
        <f t="shared" si="27"/>
        <v>0</v>
      </c>
      <c r="HP69" s="25"/>
      <c r="HQ69" s="92">
        <f>HP69*B69</f>
        <v>0</v>
      </c>
      <c r="HR69" s="140">
        <f>HP69*C69</f>
        <v>0</v>
      </c>
      <c r="HS69" s="25"/>
      <c r="HT69" s="92">
        <f>HS69*B69</f>
        <v>0</v>
      </c>
      <c r="HU69" s="140">
        <f>HS69*C69</f>
        <v>0</v>
      </c>
      <c r="HV69" s="25"/>
      <c r="HW69" s="92">
        <f>HV69*B69</f>
        <v>0</v>
      </c>
      <c r="HX69" s="140">
        <f>HV69*C69</f>
        <v>0</v>
      </c>
      <c r="HY69" s="139">
        <f t="shared" si="28"/>
        <v>0</v>
      </c>
      <c r="HZ69" s="25"/>
      <c r="IA69" s="92">
        <f>HZ69*B69</f>
        <v>0</v>
      </c>
      <c r="IB69" s="140">
        <f>HZ69*C69</f>
        <v>0</v>
      </c>
      <c r="IC69" s="25"/>
      <c r="ID69" s="92">
        <f>IC69*B69</f>
        <v>0</v>
      </c>
      <c r="IE69" s="140">
        <f>IC69*C69</f>
        <v>0</v>
      </c>
      <c r="IF69" s="25"/>
      <c r="IG69" s="92">
        <f>IF69*B69</f>
        <v>0</v>
      </c>
      <c r="IH69" s="140">
        <f>IF69*C69</f>
        <v>0</v>
      </c>
      <c r="II69" s="139">
        <f t="shared" si="29"/>
        <v>0</v>
      </c>
      <c r="IJ69" s="25"/>
      <c r="IK69" s="92">
        <f>IJ69*B69</f>
        <v>0</v>
      </c>
      <c r="IL69" s="140">
        <f>IJ69*C69</f>
        <v>0</v>
      </c>
      <c r="IM69" s="25">
        <f>1</f>
        <v>1</v>
      </c>
      <c r="IN69" s="92">
        <f>IM69*B69</f>
        <v>75000</v>
      </c>
      <c r="IO69" s="140">
        <f>IM69*C69</f>
        <v>125000</v>
      </c>
      <c r="IP69" s="25"/>
      <c r="IQ69" s="92">
        <f>IP69*B69</f>
        <v>0</v>
      </c>
      <c r="IR69" s="140">
        <f>IP69*C69</f>
        <v>0</v>
      </c>
      <c r="IS69" s="139">
        <f t="shared" si="30"/>
        <v>1</v>
      </c>
      <c r="IT69" s="25"/>
      <c r="IU69" s="92">
        <f>IT69*B69</f>
        <v>0</v>
      </c>
      <c r="IV69" s="140">
        <f>IT69*C69</f>
        <v>0</v>
      </c>
      <c r="IW69" s="25"/>
      <c r="IX69" s="92">
        <f>IW69*B69</f>
        <v>0</v>
      </c>
      <c r="IY69" s="140">
        <f>IW69*C69</f>
        <v>0</v>
      </c>
      <c r="IZ69" s="25"/>
      <c r="JA69" s="92">
        <f>IZ69*B69</f>
        <v>0</v>
      </c>
      <c r="JB69" s="140">
        <f>IZ69*C69</f>
        <v>0</v>
      </c>
      <c r="JC69" s="139">
        <f>IT69+IW69+IZ69</f>
        <v>0</v>
      </c>
      <c r="JD69" s="25"/>
      <c r="JE69" s="92">
        <f>JD69*B69</f>
        <v>0</v>
      </c>
      <c r="JF69" s="140">
        <f>JD69*C69</f>
        <v>0</v>
      </c>
      <c r="JG69" s="25"/>
      <c r="JH69" s="92">
        <f>JG69*B69</f>
        <v>0</v>
      </c>
      <c r="JI69" s="140">
        <f>JG69*C69</f>
        <v>0</v>
      </c>
      <c r="JJ69" s="25"/>
      <c r="JK69" s="92">
        <f>JJ69*B69</f>
        <v>0</v>
      </c>
      <c r="JL69" s="140">
        <f>JJ69*C69</f>
        <v>0</v>
      </c>
      <c r="JM69" s="139">
        <f>JD69+JG69+JJ69</f>
        <v>0</v>
      </c>
      <c r="JN69" s="25"/>
      <c r="JO69" s="92">
        <f>JN69*B69</f>
        <v>0</v>
      </c>
      <c r="JP69" s="140">
        <f t="shared" si="196"/>
        <v>0</v>
      </c>
      <c r="JQ69" s="25">
        <f>3+3</f>
        <v>6</v>
      </c>
      <c r="JR69" s="92">
        <f t="shared" si="197"/>
        <v>450000</v>
      </c>
      <c r="JS69" s="140">
        <f t="shared" si="198"/>
        <v>750000</v>
      </c>
      <c r="JT69" s="25"/>
      <c r="JU69" s="92">
        <f>JT69*EV69</f>
        <v>0</v>
      </c>
      <c r="JV69" s="140">
        <f>JT69*EW69</f>
        <v>0</v>
      </c>
      <c r="JW69" s="139">
        <f>JN69+JQ69+JT69</f>
        <v>6</v>
      </c>
      <c r="JX69" s="25"/>
      <c r="JY69" s="92">
        <f>JX69*B69</f>
        <v>0</v>
      </c>
      <c r="JZ69" s="140">
        <f>JX69*C69</f>
        <v>0</v>
      </c>
      <c r="KA69" s="25">
        <v>2</v>
      </c>
      <c r="KB69" s="92">
        <f>KA69*B69</f>
        <v>150000</v>
      </c>
      <c r="KC69" s="140">
        <f>KA69*C69</f>
        <v>250000</v>
      </c>
      <c r="KD69" s="25"/>
      <c r="KE69" s="92">
        <f>KD69*B69</f>
        <v>0</v>
      </c>
      <c r="KF69" s="140">
        <f>KD69*C69</f>
        <v>0</v>
      </c>
      <c r="KG69" s="139">
        <f>JX69+KA69+KD69</f>
        <v>2</v>
      </c>
      <c r="KH69" s="25">
        <v>2</v>
      </c>
      <c r="KI69" s="92">
        <f>KH69*B69</f>
        <v>150000</v>
      </c>
      <c r="KJ69" s="140">
        <f>KH69*C69</f>
        <v>250000</v>
      </c>
      <c r="KK69" s="25"/>
      <c r="KL69" s="92">
        <f>KK69*B69</f>
        <v>0</v>
      </c>
      <c r="KM69" s="140">
        <f>KK69*C69</f>
        <v>0</v>
      </c>
      <c r="KN69" s="25"/>
      <c r="KO69" s="92">
        <f>KN69*B69</f>
        <v>0</v>
      </c>
      <c r="KP69" s="140">
        <f>KN69*C69</f>
        <v>0</v>
      </c>
      <c r="KQ69" s="139">
        <f>KH69+KK69+KN69</f>
        <v>2</v>
      </c>
      <c r="KR69" s="25"/>
      <c r="KS69" s="92">
        <f>KR69*B69</f>
        <v>0</v>
      </c>
      <c r="KT69" s="140">
        <f>KR69*C69</f>
        <v>0</v>
      </c>
      <c r="KU69" s="25"/>
      <c r="KV69" s="92">
        <f>KU69*B69</f>
        <v>0</v>
      </c>
      <c r="KW69" s="140">
        <f>KU69*C69</f>
        <v>0</v>
      </c>
      <c r="KX69" s="25"/>
      <c r="KY69" s="92">
        <f>KX69*B69</f>
        <v>0</v>
      </c>
      <c r="KZ69" s="140">
        <f>KX69*C69</f>
        <v>0</v>
      </c>
      <c r="LA69" s="139">
        <f>KR69+KU69+KX69</f>
        <v>0</v>
      </c>
      <c r="LB69" s="25"/>
      <c r="LC69" s="92">
        <f>LB69*B69</f>
        <v>0</v>
      </c>
      <c r="LD69" s="140">
        <f>LB69*C69</f>
        <v>0</v>
      </c>
      <c r="LE69" s="25"/>
      <c r="LF69" s="92">
        <f>LE69*B69</f>
        <v>0</v>
      </c>
      <c r="LG69" s="140">
        <f>LE69*C69</f>
        <v>0</v>
      </c>
      <c r="LH69" s="25"/>
      <c r="LI69" s="92">
        <f>LH69*B69</f>
        <v>0</v>
      </c>
      <c r="LJ69" s="140">
        <f>LH69*C69</f>
        <v>0</v>
      </c>
      <c r="LK69" s="139">
        <f>LB69+LE69+LH69</f>
        <v>0</v>
      </c>
      <c r="LL69" s="25"/>
      <c r="LM69" s="92">
        <f>LL69*BL69</f>
        <v>0</v>
      </c>
      <c r="LN69" s="140">
        <f>LL69*C69</f>
        <v>0</v>
      </c>
      <c r="LO69" s="25"/>
      <c r="LP69" s="92">
        <f>LO69*B69</f>
        <v>0</v>
      </c>
      <c r="LQ69" s="140">
        <f>LO69*C69</f>
        <v>0</v>
      </c>
      <c r="LR69" s="25"/>
      <c r="LS69" s="92">
        <f>LR69*B69</f>
        <v>0</v>
      </c>
      <c r="LT69" s="140">
        <f>LR69*C69</f>
        <v>0</v>
      </c>
      <c r="LU69" s="139">
        <f>LL69+LO69+LR69</f>
        <v>0</v>
      </c>
      <c r="LW69" s="341">
        <f t="shared" si="231"/>
        <v>45</v>
      </c>
      <c r="LX69" s="293">
        <f t="shared" si="39"/>
        <v>5625000</v>
      </c>
    </row>
    <row r="70" spans="1:336" ht="15" hidden="1" customHeight="1" x14ac:dyDescent="0.25">
      <c r="A70" s="25" t="s">
        <v>85</v>
      </c>
      <c r="B70" s="102">
        <v>50000</v>
      </c>
      <c r="C70" s="102">
        <v>85000</v>
      </c>
      <c r="D70" s="25"/>
      <c r="E70" s="92">
        <f t="shared" si="40"/>
        <v>0</v>
      </c>
      <c r="F70" s="140">
        <f t="shared" si="41"/>
        <v>0</v>
      </c>
      <c r="G70" s="25"/>
      <c r="H70" s="92">
        <f t="shared" si="42"/>
        <v>0</v>
      </c>
      <c r="I70" s="140">
        <f t="shared" si="43"/>
        <v>0</v>
      </c>
      <c r="J70" s="25"/>
      <c r="K70" s="92">
        <f t="shared" si="44"/>
        <v>0</v>
      </c>
      <c r="L70" s="140">
        <f t="shared" si="45"/>
        <v>0</v>
      </c>
      <c r="M70" s="139">
        <f t="shared" si="0"/>
        <v>0</v>
      </c>
      <c r="N70" s="25"/>
      <c r="O70" s="92">
        <f t="shared" si="243"/>
        <v>0</v>
      </c>
      <c r="P70" s="140">
        <f t="shared" si="244"/>
        <v>0</v>
      </c>
      <c r="Q70" s="25"/>
      <c r="R70" s="92">
        <f t="shared" si="245"/>
        <v>0</v>
      </c>
      <c r="S70" s="140">
        <f t="shared" si="246"/>
        <v>0</v>
      </c>
      <c r="T70" s="25"/>
      <c r="U70" s="92">
        <f t="shared" si="247"/>
        <v>0</v>
      </c>
      <c r="V70" s="140">
        <f t="shared" si="248"/>
        <v>0</v>
      </c>
      <c r="W70" s="139">
        <f t="shared" si="7"/>
        <v>0</v>
      </c>
      <c r="X70" s="25"/>
      <c r="Y70" s="92">
        <f t="shared" si="46"/>
        <v>0</v>
      </c>
      <c r="Z70" s="140">
        <f t="shared" si="47"/>
        <v>0</v>
      </c>
      <c r="AA70" s="25"/>
      <c r="AB70" s="92">
        <f t="shared" si="48"/>
        <v>0</v>
      </c>
      <c r="AC70" s="140">
        <f t="shared" si="49"/>
        <v>0</v>
      </c>
      <c r="AD70" s="25"/>
      <c r="AE70" s="92">
        <f t="shared" si="50"/>
        <v>0</v>
      </c>
      <c r="AF70" s="140">
        <f t="shared" si="51"/>
        <v>0</v>
      </c>
      <c r="AG70" s="139">
        <f>X70+AA70+AD70</f>
        <v>0</v>
      </c>
      <c r="AH70" s="25"/>
      <c r="AI70" s="92">
        <f t="shared" si="52"/>
        <v>0</v>
      </c>
      <c r="AJ70" s="140">
        <f t="shared" si="53"/>
        <v>0</v>
      </c>
      <c r="AK70" s="25"/>
      <c r="AL70" s="92">
        <f t="shared" si="54"/>
        <v>0</v>
      </c>
      <c r="AM70" s="140">
        <f t="shared" si="55"/>
        <v>0</v>
      </c>
      <c r="AN70" s="25"/>
      <c r="AO70" s="92">
        <f t="shared" si="56"/>
        <v>0</v>
      </c>
      <c r="AP70" s="140">
        <f t="shared" si="57"/>
        <v>0</v>
      </c>
      <c r="AQ70" s="139">
        <f t="shared" si="9"/>
        <v>0</v>
      </c>
      <c r="AR70" s="25"/>
      <c r="AS70" s="92">
        <f t="shared" si="58"/>
        <v>0</v>
      </c>
      <c r="AT70" s="140">
        <f t="shared" si="59"/>
        <v>0</v>
      </c>
      <c r="AU70" s="25"/>
      <c r="AV70" s="92">
        <f t="shared" si="60"/>
        <v>0</v>
      </c>
      <c r="AW70" s="140">
        <f t="shared" si="61"/>
        <v>0</v>
      </c>
      <c r="AX70" s="25"/>
      <c r="AY70" s="92">
        <f t="shared" si="62"/>
        <v>0</v>
      </c>
      <c r="AZ70" s="140">
        <f t="shared" si="63"/>
        <v>0</v>
      </c>
      <c r="BA70" s="139">
        <f t="shared" si="10"/>
        <v>0</v>
      </c>
      <c r="BB70" s="25"/>
      <c r="BC70" s="92">
        <f t="shared" si="242"/>
        <v>0</v>
      </c>
      <c r="BD70" s="140">
        <f t="shared" si="65"/>
        <v>0</v>
      </c>
      <c r="BE70" s="25"/>
      <c r="BF70" s="92">
        <f t="shared" si="66"/>
        <v>0</v>
      </c>
      <c r="BG70" s="140">
        <f t="shared" si="67"/>
        <v>0</v>
      </c>
      <c r="BH70" s="25"/>
      <c r="BI70" s="92">
        <f t="shared" si="68"/>
        <v>0</v>
      </c>
      <c r="BJ70" s="140">
        <f t="shared" si="69"/>
        <v>0</v>
      </c>
      <c r="BK70" s="139">
        <f t="shared" si="11"/>
        <v>0</v>
      </c>
      <c r="BL70" s="25"/>
      <c r="BM70" s="92">
        <f t="shared" si="70"/>
        <v>0</v>
      </c>
      <c r="BN70" s="140">
        <f t="shared" si="71"/>
        <v>0</v>
      </c>
      <c r="BO70" s="25"/>
      <c r="BP70" s="92">
        <f t="shared" si="72"/>
        <v>0</v>
      </c>
      <c r="BQ70" s="140">
        <f t="shared" si="73"/>
        <v>0</v>
      </c>
      <c r="BR70" s="25"/>
      <c r="BS70" s="92">
        <f t="shared" si="74"/>
        <v>0</v>
      </c>
      <c r="BT70" s="140">
        <f t="shared" si="75"/>
        <v>0</v>
      </c>
      <c r="BU70" s="139">
        <f t="shared" si="12"/>
        <v>0</v>
      </c>
      <c r="BV70" s="25"/>
      <c r="BW70" s="92">
        <f t="shared" si="76"/>
        <v>0</v>
      </c>
      <c r="BX70" s="140">
        <f t="shared" si="77"/>
        <v>0</v>
      </c>
      <c r="BY70" s="25"/>
      <c r="BZ70" s="92">
        <f t="shared" si="78"/>
        <v>0</v>
      </c>
      <c r="CA70" s="140">
        <f t="shared" si="79"/>
        <v>0</v>
      </c>
      <c r="CB70" s="25"/>
      <c r="CC70" s="92">
        <f t="shared" si="80"/>
        <v>0</v>
      </c>
      <c r="CD70" s="140">
        <f t="shared" si="81"/>
        <v>0</v>
      </c>
      <c r="CE70" s="139">
        <f t="shared" si="13"/>
        <v>0</v>
      </c>
      <c r="CF70" s="25"/>
      <c r="CG70" s="92">
        <f t="shared" si="82"/>
        <v>0</v>
      </c>
      <c r="CH70" s="140">
        <f t="shared" si="83"/>
        <v>0</v>
      </c>
      <c r="CI70" s="25"/>
      <c r="CJ70" s="92">
        <f t="shared" si="84"/>
        <v>0</v>
      </c>
      <c r="CK70" s="140">
        <f t="shared" si="85"/>
        <v>0</v>
      </c>
      <c r="CL70" s="25"/>
      <c r="CM70" s="92">
        <f t="shared" si="86"/>
        <v>0</v>
      </c>
      <c r="CN70" s="140">
        <f t="shared" si="87"/>
        <v>0</v>
      </c>
      <c r="CO70" s="139">
        <f t="shared" si="14"/>
        <v>0</v>
      </c>
      <c r="CP70" s="25"/>
      <c r="CQ70" s="92">
        <f t="shared" si="88"/>
        <v>0</v>
      </c>
      <c r="CR70" s="140">
        <f t="shared" si="89"/>
        <v>0</v>
      </c>
      <c r="CS70" s="25"/>
      <c r="CT70" s="92">
        <f t="shared" si="90"/>
        <v>0</v>
      </c>
      <c r="CU70" s="140">
        <f t="shared" si="91"/>
        <v>0</v>
      </c>
      <c r="CV70" s="25"/>
      <c r="CW70" s="92">
        <f t="shared" si="92"/>
        <v>0</v>
      </c>
      <c r="CX70" s="140">
        <f t="shared" si="93"/>
        <v>0</v>
      </c>
      <c r="CY70" s="139">
        <f t="shared" si="15"/>
        <v>0</v>
      </c>
      <c r="CZ70" s="25"/>
      <c r="DA70" s="92">
        <f t="shared" si="94"/>
        <v>0</v>
      </c>
      <c r="DB70" s="140">
        <f t="shared" si="95"/>
        <v>0</v>
      </c>
      <c r="DC70" s="25"/>
      <c r="DD70" s="92">
        <f t="shared" si="96"/>
        <v>0</v>
      </c>
      <c r="DE70" s="140">
        <f t="shared" si="97"/>
        <v>0</v>
      </c>
      <c r="DF70" s="25"/>
      <c r="DG70" s="92">
        <f t="shared" si="98"/>
        <v>0</v>
      </c>
      <c r="DH70" s="140">
        <f t="shared" si="99"/>
        <v>0</v>
      </c>
      <c r="DI70" s="139">
        <f t="shared" si="16"/>
        <v>0</v>
      </c>
      <c r="DJ70" s="25"/>
      <c r="DK70" s="92">
        <f t="shared" si="100"/>
        <v>0</v>
      </c>
      <c r="DL70" s="140">
        <f t="shared" si="232"/>
        <v>0</v>
      </c>
      <c r="DM70" s="25"/>
      <c r="DN70" s="92">
        <f t="shared" si="101"/>
        <v>0</v>
      </c>
      <c r="DO70" s="140">
        <f t="shared" si="102"/>
        <v>0</v>
      </c>
      <c r="DP70" s="25"/>
      <c r="DQ70" s="92">
        <f t="shared" si="103"/>
        <v>0</v>
      </c>
      <c r="DR70" s="140">
        <f t="shared" si="104"/>
        <v>0</v>
      </c>
      <c r="DS70" s="139">
        <f t="shared" si="17"/>
        <v>0</v>
      </c>
      <c r="DT70" s="25"/>
      <c r="DU70" s="92">
        <f t="shared" si="105"/>
        <v>0</v>
      </c>
      <c r="DV70" s="140">
        <f t="shared" si="106"/>
        <v>0</v>
      </c>
      <c r="DW70" s="25"/>
      <c r="DX70" s="92">
        <f t="shared" si="107"/>
        <v>0</v>
      </c>
      <c r="DY70" s="140">
        <f t="shared" si="108"/>
        <v>0</v>
      </c>
      <c r="DZ70" s="25"/>
      <c r="EA70" s="92">
        <f t="shared" si="109"/>
        <v>0</v>
      </c>
      <c r="EB70" s="140">
        <f t="shared" si="110"/>
        <v>0</v>
      </c>
      <c r="EC70" s="139">
        <f t="shared" si="18"/>
        <v>0</v>
      </c>
      <c r="ED70" s="25"/>
      <c r="EE70" s="92">
        <f t="shared" si="111"/>
        <v>0</v>
      </c>
      <c r="EF70" s="140">
        <f t="shared" si="112"/>
        <v>0</v>
      </c>
      <c r="EG70" s="25"/>
      <c r="EH70" s="92">
        <f t="shared" si="113"/>
        <v>0</v>
      </c>
      <c r="EI70" s="140">
        <f t="shared" si="114"/>
        <v>0</v>
      </c>
      <c r="EJ70" s="25"/>
      <c r="EK70" s="92">
        <f t="shared" si="115"/>
        <v>0</v>
      </c>
      <c r="EL70" s="140">
        <f t="shared" si="116"/>
        <v>0</v>
      </c>
      <c r="EM70" s="139">
        <f t="shared" si="19"/>
        <v>0</v>
      </c>
      <c r="EN70" s="25"/>
      <c r="EO70" s="92">
        <f t="shared" si="117"/>
        <v>0</v>
      </c>
      <c r="EP70" s="140">
        <f t="shared" si="118"/>
        <v>0</v>
      </c>
      <c r="EQ70" s="25"/>
      <c r="ER70" s="92">
        <f t="shared" si="119"/>
        <v>0</v>
      </c>
      <c r="ES70" s="140">
        <f t="shared" si="120"/>
        <v>0</v>
      </c>
      <c r="ET70" s="25"/>
      <c r="EU70" s="92">
        <f t="shared" si="121"/>
        <v>0</v>
      </c>
      <c r="EV70" s="140">
        <f t="shared" si="122"/>
        <v>0</v>
      </c>
      <c r="EW70" s="139">
        <f t="shared" si="20"/>
        <v>0</v>
      </c>
      <c r="EX70" s="25"/>
      <c r="EY70" s="92">
        <f>EX70*L70</f>
        <v>0</v>
      </c>
      <c r="EZ70" s="140">
        <f>EX70*M70</f>
        <v>0</v>
      </c>
      <c r="FA70" s="25"/>
      <c r="FB70" s="92">
        <f t="shared" si="125"/>
        <v>0</v>
      </c>
      <c r="FC70" s="140">
        <f t="shared" si="126"/>
        <v>0</v>
      </c>
      <c r="FD70" s="25"/>
      <c r="FE70" s="92">
        <f>FD70*L70</f>
        <v>0</v>
      </c>
      <c r="FF70" s="140">
        <f>FD70*M70</f>
        <v>0</v>
      </c>
      <c r="FG70" s="139">
        <f t="shared" si="21"/>
        <v>0</v>
      </c>
      <c r="FH70" s="25"/>
      <c r="FI70" s="92">
        <f t="shared" si="129"/>
        <v>0</v>
      </c>
      <c r="FJ70" s="140">
        <f t="shared" si="130"/>
        <v>0</v>
      </c>
      <c r="FK70" s="25"/>
      <c r="FL70" s="92">
        <f t="shared" si="131"/>
        <v>0</v>
      </c>
      <c r="FM70" s="140">
        <f t="shared" si="132"/>
        <v>0</v>
      </c>
      <c r="FN70" s="25"/>
      <c r="FO70" s="92">
        <f t="shared" si="133"/>
        <v>0</v>
      </c>
      <c r="FP70" s="140">
        <f t="shared" si="134"/>
        <v>0</v>
      </c>
      <c r="FQ70" s="139">
        <f t="shared" si="22"/>
        <v>0</v>
      </c>
      <c r="FR70" s="25"/>
      <c r="FS70" s="92">
        <f t="shared" si="135"/>
        <v>0</v>
      </c>
      <c r="FT70" s="140">
        <f t="shared" si="136"/>
        <v>0</v>
      </c>
      <c r="FU70" s="25"/>
      <c r="FV70" s="92">
        <f t="shared" si="137"/>
        <v>0</v>
      </c>
      <c r="FW70" s="140">
        <f t="shared" si="138"/>
        <v>0</v>
      </c>
      <c r="FX70" s="25"/>
      <c r="FY70" s="92">
        <f t="shared" si="139"/>
        <v>0</v>
      </c>
      <c r="FZ70" s="140">
        <f t="shared" si="140"/>
        <v>0</v>
      </c>
      <c r="GA70" s="139">
        <f t="shared" si="23"/>
        <v>0</v>
      </c>
      <c r="GB70" s="25"/>
      <c r="GC70" s="92">
        <f t="shared" si="141"/>
        <v>0</v>
      </c>
      <c r="GD70" s="140">
        <f t="shared" si="142"/>
        <v>0</v>
      </c>
      <c r="GE70" s="25"/>
      <c r="GF70" s="92">
        <f t="shared" si="143"/>
        <v>0</v>
      </c>
      <c r="GG70" s="140">
        <f t="shared" si="144"/>
        <v>0</v>
      </c>
      <c r="GH70" s="25"/>
      <c r="GI70" s="92">
        <f t="shared" si="145"/>
        <v>0</v>
      </c>
      <c r="GJ70" s="140">
        <f t="shared" si="146"/>
        <v>0</v>
      </c>
      <c r="GK70" s="139">
        <f t="shared" si="24"/>
        <v>0</v>
      </c>
      <c r="GL70" s="25"/>
      <c r="GM70" s="92">
        <f t="shared" si="147"/>
        <v>0</v>
      </c>
      <c r="GN70" s="140">
        <f t="shared" si="148"/>
        <v>0</v>
      </c>
      <c r="GO70" s="25"/>
      <c r="GP70" s="92">
        <f t="shared" si="149"/>
        <v>0</v>
      </c>
      <c r="GQ70" s="140">
        <f t="shared" si="150"/>
        <v>0</v>
      </c>
      <c r="GR70" s="25"/>
      <c r="GS70" s="92">
        <f t="shared" si="151"/>
        <v>0</v>
      </c>
      <c r="GT70" s="140">
        <f t="shared" si="152"/>
        <v>0</v>
      </c>
      <c r="GU70" s="139">
        <f t="shared" si="25"/>
        <v>0</v>
      </c>
      <c r="GV70" s="25"/>
      <c r="GW70" s="92">
        <f t="shared" si="153"/>
        <v>0</v>
      </c>
      <c r="GX70" s="140">
        <f t="shared" si="154"/>
        <v>0</v>
      </c>
      <c r="GY70" s="25"/>
      <c r="GZ70" s="92">
        <f t="shared" si="155"/>
        <v>0</v>
      </c>
      <c r="HA70" s="140">
        <f t="shared" si="156"/>
        <v>0</v>
      </c>
      <c r="HB70" s="25"/>
      <c r="HC70" s="92">
        <f t="shared" si="157"/>
        <v>0</v>
      </c>
      <c r="HD70" s="140">
        <f t="shared" si="158"/>
        <v>0</v>
      </c>
      <c r="HE70" s="139">
        <f t="shared" si="26"/>
        <v>0</v>
      </c>
      <c r="HF70" s="25"/>
      <c r="HG70" s="92">
        <f t="shared" si="159"/>
        <v>0</v>
      </c>
      <c r="HH70" s="140">
        <f t="shared" si="160"/>
        <v>0</v>
      </c>
      <c r="HI70" s="25"/>
      <c r="HJ70" s="92">
        <f t="shared" si="161"/>
        <v>0</v>
      </c>
      <c r="HK70" s="140">
        <f t="shared" si="162"/>
        <v>0</v>
      </c>
      <c r="HL70" s="25"/>
      <c r="HM70" s="92">
        <f t="shared" si="163"/>
        <v>0</v>
      </c>
      <c r="HN70" s="140">
        <f t="shared" si="164"/>
        <v>0</v>
      </c>
      <c r="HO70" s="139">
        <f t="shared" si="27"/>
        <v>0</v>
      </c>
      <c r="HP70" s="25"/>
      <c r="HQ70" s="92">
        <f t="shared" si="165"/>
        <v>0</v>
      </c>
      <c r="HR70" s="140">
        <f t="shared" si="166"/>
        <v>0</v>
      </c>
      <c r="HS70" s="25"/>
      <c r="HT70" s="92">
        <f t="shared" si="167"/>
        <v>0</v>
      </c>
      <c r="HU70" s="140">
        <f t="shared" si="168"/>
        <v>0</v>
      </c>
      <c r="HV70" s="25"/>
      <c r="HW70" s="92">
        <f t="shared" si="169"/>
        <v>0</v>
      </c>
      <c r="HX70" s="140">
        <f t="shared" si="170"/>
        <v>0</v>
      </c>
      <c r="HY70" s="139">
        <f t="shared" si="28"/>
        <v>0</v>
      </c>
      <c r="HZ70" s="25"/>
      <c r="IA70" s="92">
        <f t="shared" si="171"/>
        <v>0</v>
      </c>
      <c r="IB70" s="140">
        <f t="shared" si="172"/>
        <v>0</v>
      </c>
      <c r="IC70" s="25"/>
      <c r="ID70" s="92">
        <f t="shared" si="173"/>
        <v>0</v>
      </c>
      <c r="IE70" s="140">
        <f t="shared" si="174"/>
        <v>0</v>
      </c>
      <c r="IF70" s="25"/>
      <c r="IG70" s="92">
        <f t="shared" si="175"/>
        <v>0</v>
      </c>
      <c r="IH70" s="140">
        <f t="shared" si="176"/>
        <v>0</v>
      </c>
      <c r="II70" s="139">
        <f t="shared" si="29"/>
        <v>0</v>
      </c>
      <c r="IJ70" s="25"/>
      <c r="IK70" s="92">
        <f t="shared" si="177"/>
        <v>0</v>
      </c>
      <c r="IL70" s="140">
        <f t="shared" si="178"/>
        <v>0</v>
      </c>
      <c r="IM70" s="25"/>
      <c r="IN70" s="92">
        <f t="shared" si="179"/>
        <v>0</v>
      </c>
      <c r="IO70" s="140">
        <f t="shared" si="180"/>
        <v>0</v>
      </c>
      <c r="IP70" s="25"/>
      <c r="IQ70" s="92">
        <f t="shared" si="181"/>
        <v>0</v>
      </c>
      <c r="IR70" s="140">
        <f t="shared" si="182"/>
        <v>0</v>
      </c>
      <c r="IS70" s="139">
        <f t="shared" si="30"/>
        <v>0</v>
      </c>
      <c r="IT70" s="25"/>
      <c r="IU70" s="92">
        <f t="shared" si="183"/>
        <v>0</v>
      </c>
      <c r="IV70" s="140">
        <f t="shared" si="184"/>
        <v>0</v>
      </c>
      <c r="IW70" s="25"/>
      <c r="IX70" s="92">
        <f t="shared" si="185"/>
        <v>0</v>
      </c>
      <c r="IY70" s="140">
        <f t="shared" si="186"/>
        <v>0</v>
      </c>
      <c r="IZ70" s="25"/>
      <c r="JA70" s="92">
        <f t="shared" si="187"/>
        <v>0</v>
      </c>
      <c r="JB70" s="140">
        <f t="shared" si="188"/>
        <v>0</v>
      </c>
      <c r="JC70" s="139">
        <f t="shared" si="234"/>
        <v>0</v>
      </c>
      <c r="JD70" s="25"/>
      <c r="JE70" s="92">
        <f t="shared" si="189"/>
        <v>0</v>
      </c>
      <c r="JF70" s="140">
        <f t="shared" si="190"/>
        <v>0</v>
      </c>
      <c r="JG70" s="25"/>
      <c r="JH70" s="92">
        <f t="shared" si="191"/>
        <v>0</v>
      </c>
      <c r="JI70" s="140">
        <f t="shared" si="192"/>
        <v>0</v>
      </c>
      <c r="JJ70" s="25"/>
      <c r="JK70" s="92">
        <f t="shared" si="193"/>
        <v>0</v>
      </c>
      <c r="JL70" s="140">
        <f t="shared" si="194"/>
        <v>0</v>
      </c>
      <c r="JM70" s="139">
        <f t="shared" si="235"/>
        <v>0</v>
      </c>
      <c r="JN70" s="25"/>
      <c r="JO70" s="92">
        <f t="shared" si="195"/>
        <v>0</v>
      </c>
      <c r="JP70" s="140">
        <f t="shared" si="196"/>
        <v>0</v>
      </c>
      <c r="JQ70" s="25"/>
      <c r="JR70" s="92">
        <f t="shared" si="197"/>
        <v>0</v>
      </c>
      <c r="JS70" s="140">
        <f t="shared" si="198"/>
        <v>0</v>
      </c>
      <c r="JT70" s="25"/>
      <c r="JU70" s="92">
        <f t="shared" si="199"/>
        <v>0</v>
      </c>
      <c r="JV70" s="140">
        <f t="shared" si="200"/>
        <v>0</v>
      </c>
      <c r="JW70" s="139">
        <f t="shared" si="236"/>
        <v>0</v>
      </c>
      <c r="JX70" s="25"/>
      <c r="JY70" s="92">
        <f t="shared" si="201"/>
        <v>0</v>
      </c>
      <c r="JZ70" s="140">
        <f t="shared" si="202"/>
        <v>0</v>
      </c>
      <c r="KA70" s="25"/>
      <c r="KB70" s="92">
        <f t="shared" si="203"/>
        <v>0</v>
      </c>
      <c r="KC70" s="140">
        <f t="shared" si="204"/>
        <v>0</v>
      </c>
      <c r="KD70" s="25"/>
      <c r="KE70" s="92">
        <f t="shared" si="205"/>
        <v>0</v>
      </c>
      <c r="KF70" s="140">
        <f t="shared" si="206"/>
        <v>0</v>
      </c>
      <c r="KG70" s="139">
        <f t="shared" si="237"/>
        <v>0</v>
      </c>
      <c r="KH70" s="25"/>
      <c r="KI70" s="92">
        <f t="shared" si="207"/>
        <v>0</v>
      </c>
      <c r="KJ70" s="140">
        <f t="shared" si="208"/>
        <v>0</v>
      </c>
      <c r="KK70" s="25"/>
      <c r="KL70" s="92">
        <f t="shared" si="209"/>
        <v>0</v>
      </c>
      <c r="KM70" s="140">
        <f t="shared" si="210"/>
        <v>0</v>
      </c>
      <c r="KN70" s="25"/>
      <c r="KO70" s="92">
        <f t="shared" si="211"/>
        <v>0</v>
      </c>
      <c r="KP70" s="140">
        <f t="shared" si="212"/>
        <v>0</v>
      </c>
      <c r="KQ70" s="139">
        <f t="shared" si="238"/>
        <v>0</v>
      </c>
      <c r="KR70" s="25"/>
      <c r="KS70" s="92">
        <f t="shared" si="213"/>
        <v>0</v>
      </c>
      <c r="KT70" s="140">
        <f t="shared" si="214"/>
        <v>0</v>
      </c>
      <c r="KU70" s="25"/>
      <c r="KV70" s="92">
        <f t="shared" si="215"/>
        <v>0</v>
      </c>
      <c r="KW70" s="140">
        <f t="shared" si="216"/>
        <v>0</v>
      </c>
      <c r="KX70" s="25"/>
      <c r="KY70" s="92">
        <f t="shared" si="217"/>
        <v>0</v>
      </c>
      <c r="KZ70" s="140">
        <f t="shared" si="218"/>
        <v>0</v>
      </c>
      <c r="LA70" s="139">
        <f t="shared" si="239"/>
        <v>0</v>
      </c>
      <c r="LB70" s="25"/>
      <c r="LC70" s="92">
        <f t="shared" si="219"/>
        <v>0</v>
      </c>
      <c r="LD70" s="140">
        <f t="shared" si="220"/>
        <v>0</v>
      </c>
      <c r="LE70" s="25"/>
      <c r="LF70" s="92">
        <f t="shared" si="221"/>
        <v>0</v>
      </c>
      <c r="LG70" s="140">
        <f t="shared" si="222"/>
        <v>0</v>
      </c>
      <c r="LH70" s="25"/>
      <c r="LI70" s="92">
        <f t="shared" si="223"/>
        <v>0</v>
      </c>
      <c r="LJ70" s="140">
        <f t="shared" si="224"/>
        <v>0</v>
      </c>
      <c r="LK70" s="139">
        <f t="shared" si="240"/>
        <v>0</v>
      </c>
      <c r="LL70" s="25"/>
      <c r="LM70" s="92">
        <f t="shared" si="225"/>
        <v>0</v>
      </c>
      <c r="LN70" s="140">
        <f t="shared" si="226"/>
        <v>0</v>
      </c>
      <c r="LO70" s="25"/>
      <c r="LP70" s="92">
        <f t="shared" si="227"/>
        <v>0</v>
      </c>
      <c r="LQ70" s="140">
        <f t="shared" si="228"/>
        <v>0</v>
      </c>
      <c r="LR70" s="25"/>
      <c r="LS70" s="92">
        <f t="shared" si="229"/>
        <v>0</v>
      </c>
      <c r="LT70" s="140">
        <f t="shared" si="230"/>
        <v>0</v>
      </c>
      <c r="LU70" s="139">
        <f t="shared" si="241"/>
        <v>0</v>
      </c>
      <c r="LW70" s="341">
        <f t="shared" si="231"/>
        <v>0</v>
      </c>
      <c r="LX70" s="293">
        <f t="shared" si="39"/>
        <v>0</v>
      </c>
    </row>
    <row r="71" spans="1:336" x14ac:dyDescent="0.25">
      <c r="A71" s="119" t="s">
        <v>305</v>
      </c>
      <c r="B71" s="102">
        <v>75000</v>
      </c>
      <c r="C71" s="102">
        <v>125000</v>
      </c>
      <c r="D71" s="25"/>
      <c r="E71" s="92">
        <f>D71*B71</f>
        <v>0</v>
      </c>
      <c r="F71" s="140">
        <f>D71*C71</f>
        <v>0</v>
      </c>
      <c r="G71" s="25"/>
      <c r="H71" s="92">
        <f>G71*B71</f>
        <v>0</v>
      </c>
      <c r="I71" s="140">
        <f t="shared" si="43"/>
        <v>0</v>
      </c>
      <c r="J71" s="25"/>
      <c r="K71" s="92">
        <f>J71*B71</f>
        <v>0</v>
      </c>
      <c r="L71" s="140">
        <f t="shared" si="45"/>
        <v>0</v>
      </c>
      <c r="M71" s="139">
        <f>D71+G71+J71</f>
        <v>0</v>
      </c>
      <c r="N71" s="25"/>
      <c r="O71" s="92">
        <f>N71*B71</f>
        <v>0</v>
      </c>
      <c r="P71" s="140">
        <f>N71*C71</f>
        <v>0</v>
      </c>
      <c r="Q71" s="25"/>
      <c r="R71" s="92">
        <f>Q71*B71</f>
        <v>0</v>
      </c>
      <c r="S71" s="140">
        <f t="shared" si="246"/>
        <v>0</v>
      </c>
      <c r="T71" s="25"/>
      <c r="U71" s="92">
        <f>T71*C71</f>
        <v>0</v>
      </c>
      <c r="V71" s="140">
        <f>T71*C71</f>
        <v>0</v>
      </c>
      <c r="W71" s="139">
        <f>N71+Q71+T71</f>
        <v>0</v>
      </c>
      <c r="X71" s="25"/>
      <c r="Y71" s="92">
        <f>X71*B71</f>
        <v>0</v>
      </c>
      <c r="Z71" s="140">
        <f>X71*C71</f>
        <v>0</v>
      </c>
      <c r="AA71" s="25">
        <v>100</v>
      </c>
      <c r="AB71" s="92">
        <f>AA71*B71</f>
        <v>7500000</v>
      </c>
      <c r="AC71" s="140">
        <f t="shared" si="49"/>
        <v>12500000</v>
      </c>
      <c r="AD71" s="25"/>
      <c r="AE71" s="92">
        <f>AD71*B71</f>
        <v>0</v>
      </c>
      <c r="AF71" s="140">
        <f>AD71*C71</f>
        <v>0</v>
      </c>
      <c r="AG71" s="139">
        <f>X71+AA71+AD71</f>
        <v>100</v>
      </c>
      <c r="AH71" s="25"/>
      <c r="AI71" s="92">
        <f>AH71*B71</f>
        <v>0</v>
      </c>
      <c r="AJ71" s="140">
        <f>AH71*C71</f>
        <v>0</v>
      </c>
      <c r="AK71" s="25"/>
      <c r="AL71" s="92">
        <f>AK71*B71</f>
        <v>0</v>
      </c>
      <c r="AM71" s="140">
        <f>AK71*C71</f>
        <v>0</v>
      </c>
      <c r="AN71" s="25"/>
      <c r="AO71" s="92">
        <f>AN71*B71</f>
        <v>0</v>
      </c>
      <c r="AP71" s="140">
        <f>AN71*C71</f>
        <v>0</v>
      </c>
      <c r="AQ71" s="139">
        <f>AH71+AK71+AN71</f>
        <v>0</v>
      </c>
      <c r="AR71" s="25"/>
      <c r="AS71" s="92">
        <f>AR71*B71</f>
        <v>0</v>
      </c>
      <c r="AT71" s="140">
        <f t="shared" si="59"/>
        <v>0</v>
      </c>
      <c r="AU71" s="25"/>
      <c r="AV71" s="92">
        <f>AU71*B71</f>
        <v>0</v>
      </c>
      <c r="AW71" s="140">
        <f t="shared" si="61"/>
        <v>0</v>
      </c>
      <c r="AX71" s="25"/>
      <c r="AY71" s="92">
        <f>AX71*B71</f>
        <v>0</v>
      </c>
      <c r="AZ71" s="140">
        <f t="shared" si="63"/>
        <v>0</v>
      </c>
      <c r="BA71" s="139">
        <f t="shared" si="10"/>
        <v>0</v>
      </c>
      <c r="BB71" s="25">
        <f>1</f>
        <v>1</v>
      </c>
      <c r="BC71" s="92">
        <f>BB71*B71</f>
        <v>75000</v>
      </c>
      <c r="BD71" s="140">
        <f>BB71*C71</f>
        <v>125000</v>
      </c>
      <c r="BE71" s="25"/>
      <c r="BF71" s="92">
        <f>BE71*B71</f>
        <v>0</v>
      </c>
      <c r="BG71" s="140">
        <f>BE71*C71</f>
        <v>0</v>
      </c>
      <c r="BH71" s="25"/>
      <c r="BI71" s="92">
        <f>BH71*B71</f>
        <v>0</v>
      </c>
      <c r="BJ71" s="140">
        <f>BH71*C71</f>
        <v>0</v>
      </c>
      <c r="BK71" s="139">
        <f t="shared" si="11"/>
        <v>1</v>
      </c>
      <c r="BL71" s="25"/>
      <c r="BM71" s="92">
        <f t="shared" si="70"/>
        <v>0</v>
      </c>
      <c r="BN71" s="140">
        <f t="shared" si="71"/>
        <v>0</v>
      </c>
      <c r="BO71" s="25"/>
      <c r="BP71" s="92">
        <f>BO71*B71</f>
        <v>0</v>
      </c>
      <c r="BQ71" s="140">
        <f>BO71*C71</f>
        <v>0</v>
      </c>
      <c r="BR71" s="25"/>
      <c r="BS71" s="92">
        <f>BR71*B71</f>
        <v>0</v>
      </c>
      <c r="BT71" s="140">
        <f>BR71*C71</f>
        <v>0</v>
      </c>
      <c r="BU71" s="139">
        <f t="shared" si="12"/>
        <v>0</v>
      </c>
      <c r="BV71" s="25"/>
      <c r="BW71" s="92">
        <f t="shared" si="76"/>
        <v>0</v>
      </c>
      <c r="BX71" s="140">
        <f t="shared" si="77"/>
        <v>0</v>
      </c>
      <c r="BY71" s="25">
        <f>70+1</f>
        <v>71</v>
      </c>
      <c r="BZ71" s="92">
        <f t="shared" si="78"/>
        <v>5325000</v>
      </c>
      <c r="CA71" s="140">
        <f t="shared" si="79"/>
        <v>8875000</v>
      </c>
      <c r="CB71" s="25"/>
      <c r="CC71" s="92">
        <f t="shared" si="80"/>
        <v>0</v>
      </c>
      <c r="CD71" s="140">
        <f t="shared" si="81"/>
        <v>0</v>
      </c>
      <c r="CE71" s="139">
        <f>BV71+BY71+CB71</f>
        <v>71</v>
      </c>
      <c r="CF71" s="25"/>
      <c r="CG71" s="92">
        <f>CF71*B71</f>
        <v>0</v>
      </c>
      <c r="CH71" s="140">
        <f>CF71*C71</f>
        <v>0</v>
      </c>
      <c r="CI71" s="25"/>
      <c r="CJ71" s="92">
        <f>CI71*B71</f>
        <v>0</v>
      </c>
      <c r="CK71" s="140">
        <f>CI71*C71</f>
        <v>0</v>
      </c>
      <c r="CL71" s="25"/>
      <c r="CM71" s="92">
        <f>CL71*B71</f>
        <v>0</v>
      </c>
      <c r="CN71" s="140">
        <f>CL71*C71</f>
        <v>0</v>
      </c>
      <c r="CO71" s="139">
        <f>CF71+CI71+CL71</f>
        <v>0</v>
      </c>
      <c r="CP71" s="25"/>
      <c r="CQ71" s="92">
        <f>CP71*B71</f>
        <v>0</v>
      </c>
      <c r="CR71" s="140">
        <f t="shared" si="89"/>
        <v>0</v>
      </c>
      <c r="CS71" s="25"/>
      <c r="CT71" s="92">
        <f>CS71*B71</f>
        <v>0</v>
      </c>
      <c r="CU71" s="140">
        <f>CS71*C71</f>
        <v>0</v>
      </c>
      <c r="CV71" s="25"/>
      <c r="CW71" s="92">
        <f>CV71*B71</f>
        <v>0</v>
      </c>
      <c r="CX71" s="140">
        <f>CV71*C71</f>
        <v>0</v>
      </c>
      <c r="CY71" s="139">
        <f>CP71+CS71+CV71</f>
        <v>0</v>
      </c>
      <c r="CZ71" s="25"/>
      <c r="DA71" s="92">
        <f>CZ71*B71</f>
        <v>0</v>
      </c>
      <c r="DB71" s="140">
        <f t="shared" si="95"/>
        <v>0</v>
      </c>
      <c r="DC71" s="25"/>
      <c r="DD71" s="92">
        <f>DC71*B71</f>
        <v>0</v>
      </c>
      <c r="DE71" s="140">
        <f>DC71*C71</f>
        <v>0</v>
      </c>
      <c r="DF71" s="25"/>
      <c r="DG71" s="92">
        <f>DF71*B71</f>
        <v>0</v>
      </c>
      <c r="DH71" s="140">
        <f>DF71*C71</f>
        <v>0</v>
      </c>
      <c r="DI71" s="139">
        <f>CZ71+DC71+DF71</f>
        <v>0</v>
      </c>
      <c r="DJ71" s="25"/>
      <c r="DK71" s="92">
        <f t="shared" si="100"/>
        <v>0</v>
      </c>
      <c r="DL71" s="140">
        <f t="shared" si="232"/>
        <v>0</v>
      </c>
      <c r="DM71" s="25"/>
      <c r="DN71" s="92">
        <f>DM71*B71</f>
        <v>0</v>
      </c>
      <c r="DO71" s="140">
        <f>DM71*C71</f>
        <v>0</v>
      </c>
      <c r="DP71" s="25"/>
      <c r="DQ71" s="92">
        <f>DP71*L71</f>
        <v>0</v>
      </c>
      <c r="DR71" s="140">
        <f>DP71*M71</f>
        <v>0</v>
      </c>
      <c r="DS71" s="139">
        <f t="shared" si="17"/>
        <v>0</v>
      </c>
      <c r="DT71" s="25"/>
      <c r="DU71" s="92">
        <f>DT71*B71</f>
        <v>0</v>
      </c>
      <c r="DV71" s="140">
        <f>DT71*C71</f>
        <v>0</v>
      </c>
      <c r="DW71" s="25"/>
      <c r="DX71" s="92">
        <f t="shared" si="107"/>
        <v>0</v>
      </c>
      <c r="DY71" s="140">
        <f t="shared" si="108"/>
        <v>0</v>
      </c>
      <c r="DZ71" s="25"/>
      <c r="EA71" s="92">
        <f t="shared" si="109"/>
        <v>0</v>
      </c>
      <c r="EB71" s="140">
        <f t="shared" si="110"/>
        <v>0</v>
      </c>
      <c r="EC71" s="139">
        <f t="shared" si="18"/>
        <v>0</v>
      </c>
      <c r="ED71" s="25"/>
      <c r="EE71" s="92">
        <f>ED71*B71</f>
        <v>0</v>
      </c>
      <c r="EF71" s="140">
        <f>ED71*C71</f>
        <v>0</v>
      </c>
      <c r="EG71" s="25"/>
      <c r="EH71" s="92">
        <f>EG71*B71</f>
        <v>0</v>
      </c>
      <c r="EI71" s="140">
        <f>EG71*C71</f>
        <v>0</v>
      </c>
      <c r="EJ71" s="25"/>
      <c r="EK71" s="92">
        <f>EJ71*AF71</f>
        <v>0</v>
      </c>
      <c r="EL71" s="140">
        <f>EJ71*AG71</f>
        <v>0</v>
      </c>
      <c r="EM71" s="139">
        <f>ED71+EG71+EJ71</f>
        <v>0</v>
      </c>
      <c r="EN71" s="25">
        <f>1</f>
        <v>1</v>
      </c>
      <c r="EO71" s="92">
        <f>EN71*B71</f>
        <v>75000</v>
      </c>
      <c r="EP71" s="140">
        <f>EN71*C71</f>
        <v>125000</v>
      </c>
      <c r="EQ71" s="25"/>
      <c r="ER71" s="92">
        <f>EQ71*B71</f>
        <v>0</v>
      </c>
      <c r="ES71" s="140">
        <f>EQ71*C71</f>
        <v>0</v>
      </c>
      <c r="ET71" s="25"/>
      <c r="EU71" s="92">
        <f>ET71*B71</f>
        <v>0</v>
      </c>
      <c r="EV71" s="140">
        <f>ET71*C71</f>
        <v>0</v>
      </c>
      <c r="EW71" s="139">
        <f t="shared" si="20"/>
        <v>1</v>
      </c>
      <c r="EX71" s="25"/>
      <c r="EY71" s="92">
        <f>EX71*L71</f>
        <v>0</v>
      </c>
      <c r="EZ71" s="140">
        <f>EX71*M71</f>
        <v>0</v>
      </c>
      <c r="FA71" s="25">
        <f>100+77+20</f>
        <v>197</v>
      </c>
      <c r="FB71" s="92">
        <f t="shared" si="125"/>
        <v>14775000</v>
      </c>
      <c r="FC71" s="140">
        <f t="shared" si="126"/>
        <v>24625000</v>
      </c>
      <c r="FD71" s="25"/>
      <c r="FE71" s="92">
        <f>FD71*L71</f>
        <v>0</v>
      </c>
      <c r="FF71" s="140">
        <f>FD71*M71</f>
        <v>0</v>
      </c>
      <c r="FG71" s="139">
        <f t="shared" si="21"/>
        <v>197</v>
      </c>
      <c r="FH71" s="25"/>
      <c r="FI71" s="92">
        <f>FH71*B71</f>
        <v>0</v>
      </c>
      <c r="FJ71" s="140">
        <f>FH71*C71</f>
        <v>0</v>
      </c>
      <c r="FK71" s="25"/>
      <c r="FL71" s="92">
        <f>FK71*B71</f>
        <v>0</v>
      </c>
      <c r="FM71" s="140">
        <f>FK71*C71</f>
        <v>0</v>
      </c>
      <c r="FN71" s="25"/>
      <c r="FO71" s="92">
        <f>FN71*B71</f>
        <v>0</v>
      </c>
      <c r="FP71" s="140">
        <f>FN71*C71</f>
        <v>0</v>
      </c>
      <c r="FQ71" s="139">
        <f t="shared" si="22"/>
        <v>0</v>
      </c>
      <c r="FR71" s="25"/>
      <c r="FS71" s="92">
        <f>FR71*B71</f>
        <v>0</v>
      </c>
      <c r="FT71" s="140">
        <f>FR71*C71</f>
        <v>0</v>
      </c>
      <c r="FU71" s="25">
        <v>1</v>
      </c>
      <c r="FV71" s="92">
        <f>FU71*B71</f>
        <v>75000</v>
      </c>
      <c r="FW71" s="140">
        <f>FU71*C71</f>
        <v>125000</v>
      </c>
      <c r="FX71" s="25"/>
      <c r="FY71" s="92">
        <f>FX71*B71</f>
        <v>0</v>
      </c>
      <c r="FZ71" s="140">
        <f>FX71*C71</f>
        <v>0</v>
      </c>
      <c r="GA71" s="139">
        <f t="shared" si="23"/>
        <v>1</v>
      </c>
      <c r="GB71" s="25"/>
      <c r="GC71" s="92">
        <f>GB71*B71</f>
        <v>0</v>
      </c>
      <c r="GD71" s="140">
        <f>GB71*C71</f>
        <v>0</v>
      </c>
      <c r="GE71" s="25">
        <v>30</v>
      </c>
      <c r="GF71" s="92">
        <f>GE71*B71</f>
        <v>2250000</v>
      </c>
      <c r="GG71" s="140">
        <f>GE71*C71</f>
        <v>3750000</v>
      </c>
      <c r="GH71" s="25"/>
      <c r="GI71" s="92">
        <f>GH71*B71</f>
        <v>0</v>
      </c>
      <c r="GJ71" s="140">
        <f>GH71*C71</f>
        <v>0</v>
      </c>
      <c r="GK71" s="139">
        <f t="shared" si="24"/>
        <v>30</v>
      </c>
      <c r="GL71" s="25"/>
      <c r="GM71" s="92">
        <f>GL71*B71</f>
        <v>0</v>
      </c>
      <c r="GN71" s="140">
        <f>GL71*C71</f>
        <v>0</v>
      </c>
      <c r="GO71" s="25"/>
      <c r="GP71" s="92">
        <f>GO71*B71</f>
        <v>0</v>
      </c>
      <c r="GQ71" s="140">
        <f>GO71*C71</f>
        <v>0</v>
      </c>
      <c r="GR71" s="25"/>
      <c r="GS71" s="92">
        <f>GR71*B71</f>
        <v>0</v>
      </c>
      <c r="GT71" s="140">
        <f>GR71*C71</f>
        <v>0</v>
      </c>
      <c r="GU71" s="139">
        <f t="shared" si="25"/>
        <v>0</v>
      </c>
      <c r="GV71" s="25"/>
      <c r="GW71" s="92">
        <f>GV71*B71</f>
        <v>0</v>
      </c>
      <c r="GX71" s="140">
        <f>GV71*C71</f>
        <v>0</v>
      </c>
      <c r="GY71" s="25"/>
      <c r="GZ71" s="92">
        <f>GY71*B71</f>
        <v>0</v>
      </c>
      <c r="HA71" s="140">
        <f>GY71*C71</f>
        <v>0</v>
      </c>
      <c r="HB71" s="25"/>
      <c r="HC71" s="92">
        <f>HB71*B71</f>
        <v>0</v>
      </c>
      <c r="HD71" s="140">
        <f>HB71*C71</f>
        <v>0</v>
      </c>
      <c r="HE71" s="139">
        <f t="shared" si="26"/>
        <v>0</v>
      </c>
      <c r="HF71" s="25"/>
      <c r="HG71" s="92">
        <f>HF71*B71</f>
        <v>0</v>
      </c>
      <c r="HH71" s="140">
        <f>HF71*C71</f>
        <v>0</v>
      </c>
      <c r="HI71" s="25"/>
      <c r="HJ71" s="92">
        <f>HI71*B71</f>
        <v>0</v>
      </c>
      <c r="HK71" s="140">
        <f>HI71*C71</f>
        <v>0</v>
      </c>
      <c r="HL71" s="25"/>
      <c r="HM71" s="92">
        <f>HL71*B71</f>
        <v>0</v>
      </c>
      <c r="HN71" s="140">
        <f>HL71*C71</f>
        <v>0</v>
      </c>
      <c r="HO71" s="139">
        <f t="shared" si="27"/>
        <v>0</v>
      </c>
      <c r="HP71" s="25"/>
      <c r="HQ71" s="92">
        <f>HP71*B71</f>
        <v>0</v>
      </c>
      <c r="HR71" s="140">
        <f>HP71*C71</f>
        <v>0</v>
      </c>
      <c r="HS71" s="25"/>
      <c r="HT71" s="92">
        <f>HS71*B71</f>
        <v>0</v>
      </c>
      <c r="HU71" s="140">
        <f>HS71*C71</f>
        <v>0</v>
      </c>
      <c r="HV71" s="25"/>
      <c r="HW71" s="92">
        <f>HV71*B71</f>
        <v>0</v>
      </c>
      <c r="HX71" s="140">
        <f>HV71*C71</f>
        <v>0</v>
      </c>
      <c r="HY71" s="139">
        <f t="shared" si="28"/>
        <v>0</v>
      </c>
      <c r="HZ71" s="25"/>
      <c r="IA71" s="92">
        <f>HZ71*B71</f>
        <v>0</v>
      </c>
      <c r="IB71" s="140">
        <f>HZ71*C71</f>
        <v>0</v>
      </c>
      <c r="IC71" s="25"/>
      <c r="ID71" s="92">
        <f>IC71*B71</f>
        <v>0</v>
      </c>
      <c r="IE71" s="140">
        <f>IC71*C71</f>
        <v>0</v>
      </c>
      <c r="IF71" s="25"/>
      <c r="IG71" s="92">
        <f>IF71*B71</f>
        <v>0</v>
      </c>
      <c r="IH71" s="140">
        <f>IF71*C71</f>
        <v>0</v>
      </c>
      <c r="II71" s="139">
        <f t="shared" si="29"/>
        <v>0</v>
      </c>
      <c r="IJ71" s="25"/>
      <c r="IK71" s="92">
        <f>IJ71*B71</f>
        <v>0</v>
      </c>
      <c r="IL71" s="140">
        <f>IJ71*C71</f>
        <v>0</v>
      </c>
      <c r="IM71" s="25">
        <f>1</f>
        <v>1</v>
      </c>
      <c r="IN71" s="92">
        <f>IM71*B71</f>
        <v>75000</v>
      </c>
      <c r="IO71" s="140">
        <f>IM71*C71</f>
        <v>125000</v>
      </c>
      <c r="IP71" s="25"/>
      <c r="IQ71" s="92">
        <f>IP71*B71</f>
        <v>0</v>
      </c>
      <c r="IR71" s="140">
        <f>IP71*C71</f>
        <v>0</v>
      </c>
      <c r="IS71" s="139">
        <f t="shared" si="30"/>
        <v>1</v>
      </c>
      <c r="IT71" s="25"/>
      <c r="IU71" s="92">
        <f>IT71*B71</f>
        <v>0</v>
      </c>
      <c r="IV71" s="140">
        <f>IT71*C71</f>
        <v>0</v>
      </c>
      <c r="IW71" s="25"/>
      <c r="IX71" s="92">
        <f>IW71*B71</f>
        <v>0</v>
      </c>
      <c r="IY71" s="140">
        <f>IW71*C71</f>
        <v>0</v>
      </c>
      <c r="IZ71" s="25"/>
      <c r="JA71" s="92">
        <f>IZ71*B71</f>
        <v>0</v>
      </c>
      <c r="JB71" s="140">
        <f>IZ71*C71</f>
        <v>0</v>
      </c>
      <c r="JC71" s="139">
        <f>IT71+IW71+IZ71</f>
        <v>0</v>
      </c>
      <c r="JD71" s="25">
        <v>1</v>
      </c>
      <c r="JE71" s="92">
        <f>JD71*B71</f>
        <v>75000</v>
      </c>
      <c r="JF71" s="140">
        <f>JD71*C71</f>
        <v>125000</v>
      </c>
      <c r="JG71" s="25"/>
      <c r="JH71" s="92">
        <f>JG71*B71</f>
        <v>0</v>
      </c>
      <c r="JI71" s="140">
        <f>JG71*C71</f>
        <v>0</v>
      </c>
      <c r="JJ71" s="25"/>
      <c r="JK71" s="92">
        <f>JJ71*B71</f>
        <v>0</v>
      </c>
      <c r="JL71" s="140">
        <f>JJ71*C71</f>
        <v>0</v>
      </c>
      <c r="JM71" s="139">
        <f>JD71+JG71+JJ71</f>
        <v>1</v>
      </c>
      <c r="JN71" s="25"/>
      <c r="JO71" s="92">
        <f>JN71*B71</f>
        <v>0</v>
      </c>
      <c r="JP71" s="140">
        <f t="shared" si="196"/>
        <v>0</v>
      </c>
      <c r="JQ71" s="25"/>
      <c r="JR71" s="92">
        <f t="shared" si="197"/>
        <v>0</v>
      </c>
      <c r="JS71" s="140">
        <f t="shared" si="198"/>
        <v>0</v>
      </c>
      <c r="JT71" s="25"/>
      <c r="JU71" s="92">
        <f>JT71*EV71</f>
        <v>0</v>
      </c>
      <c r="JV71" s="140">
        <f>JT71*EW71</f>
        <v>0</v>
      </c>
      <c r="JW71" s="139">
        <f>JN71+JQ71+JT71</f>
        <v>0</v>
      </c>
      <c r="JX71" s="25"/>
      <c r="JY71" s="92">
        <f>JX71*B71</f>
        <v>0</v>
      </c>
      <c r="JZ71" s="140">
        <f>JX71*C71</f>
        <v>0</v>
      </c>
      <c r="KA71" s="25">
        <v>1</v>
      </c>
      <c r="KB71" s="92">
        <f>KA71*B71</f>
        <v>75000</v>
      </c>
      <c r="KC71" s="140">
        <f>KA71*C71</f>
        <v>125000</v>
      </c>
      <c r="KD71" s="25"/>
      <c r="KE71" s="92">
        <f>KD71*B71</f>
        <v>0</v>
      </c>
      <c r="KF71" s="140">
        <f>KD71*C71</f>
        <v>0</v>
      </c>
      <c r="KG71" s="139">
        <f>JX71+KA71+KD71</f>
        <v>1</v>
      </c>
      <c r="KH71" s="25"/>
      <c r="KI71" s="92">
        <f>KH71*B71</f>
        <v>0</v>
      </c>
      <c r="KJ71" s="140">
        <f>KH71*C71</f>
        <v>0</v>
      </c>
      <c r="KK71" s="25"/>
      <c r="KL71" s="92">
        <f>KK71*B71</f>
        <v>0</v>
      </c>
      <c r="KM71" s="140">
        <f>KK71*C71</f>
        <v>0</v>
      </c>
      <c r="KN71" s="25"/>
      <c r="KO71" s="92">
        <f>KN71*B71</f>
        <v>0</v>
      </c>
      <c r="KP71" s="140">
        <f>KN71*C71</f>
        <v>0</v>
      </c>
      <c r="KQ71" s="139">
        <f>KH71+KK71+KN71</f>
        <v>0</v>
      </c>
      <c r="KR71" s="25"/>
      <c r="KS71" s="92">
        <f>KR71*B71</f>
        <v>0</v>
      </c>
      <c r="KT71" s="140">
        <f>KR71*C71</f>
        <v>0</v>
      </c>
      <c r="KU71" s="25"/>
      <c r="KV71" s="92">
        <f>KU71*B71</f>
        <v>0</v>
      </c>
      <c r="KW71" s="140">
        <f>KU71*C71</f>
        <v>0</v>
      </c>
      <c r="KX71" s="25"/>
      <c r="KY71" s="92">
        <f>KX71*B71</f>
        <v>0</v>
      </c>
      <c r="KZ71" s="140">
        <f>KX71*C71</f>
        <v>0</v>
      </c>
      <c r="LA71" s="139">
        <f>KR71+KU71+KX71</f>
        <v>0</v>
      </c>
      <c r="LB71" s="25"/>
      <c r="LC71" s="92">
        <f>LB71*B71</f>
        <v>0</v>
      </c>
      <c r="LD71" s="140">
        <f>LB71*C71</f>
        <v>0</v>
      </c>
      <c r="LE71" s="25"/>
      <c r="LF71" s="92">
        <f>LE71*B71</f>
        <v>0</v>
      </c>
      <c r="LG71" s="140">
        <f>LE71*C71</f>
        <v>0</v>
      </c>
      <c r="LH71" s="25"/>
      <c r="LI71" s="92">
        <f>LH71*B71</f>
        <v>0</v>
      </c>
      <c r="LJ71" s="140">
        <f>LH71*C71</f>
        <v>0</v>
      </c>
      <c r="LK71" s="139">
        <f>LB71+LE71+LH71</f>
        <v>0</v>
      </c>
      <c r="LL71" s="25"/>
      <c r="LM71" s="92">
        <f>LL71*BL71</f>
        <v>0</v>
      </c>
      <c r="LN71" s="140">
        <f>LL71*C71</f>
        <v>0</v>
      </c>
      <c r="LO71" s="25"/>
      <c r="LP71" s="92">
        <f>LO71*B71</f>
        <v>0</v>
      </c>
      <c r="LQ71" s="140">
        <f>LO71*C71</f>
        <v>0</v>
      </c>
      <c r="LR71" s="25"/>
      <c r="LS71" s="92">
        <f>LR71*B71</f>
        <v>0</v>
      </c>
      <c r="LT71" s="140">
        <f>LR71*C71</f>
        <v>0</v>
      </c>
      <c r="LU71" s="139">
        <f>LL71+LO71+LR71</f>
        <v>0</v>
      </c>
      <c r="LW71" s="341">
        <f t="shared" si="231"/>
        <v>404</v>
      </c>
      <c r="LX71" s="293">
        <f t="shared" si="39"/>
        <v>50500000</v>
      </c>
    </row>
    <row r="72" spans="1:336" x14ac:dyDescent="0.25">
      <c r="A72" s="25" t="s">
        <v>80</v>
      </c>
      <c r="B72" s="102">
        <v>65000</v>
      </c>
      <c r="C72" s="102">
        <v>135000</v>
      </c>
      <c r="D72" s="25"/>
      <c r="E72" s="92">
        <f t="shared" si="40"/>
        <v>0</v>
      </c>
      <c r="F72" s="140">
        <f t="shared" si="41"/>
        <v>0</v>
      </c>
      <c r="G72" s="25"/>
      <c r="H72" s="92">
        <f t="shared" si="42"/>
        <v>0</v>
      </c>
      <c r="I72" s="140">
        <f t="shared" si="43"/>
        <v>0</v>
      </c>
      <c r="J72" s="25"/>
      <c r="K72" s="92">
        <f t="shared" si="44"/>
        <v>0</v>
      </c>
      <c r="L72" s="140">
        <f t="shared" si="45"/>
        <v>0</v>
      </c>
      <c r="M72" s="139">
        <f t="shared" si="0"/>
        <v>0</v>
      </c>
      <c r="N72" s="25"/>
      <c r="O72" s="92">
        <f t="shared" si="243"/>
        <v>0</v>
      </c>
      <c r="P72" s="140">
        <f t="shared" si="244"/>
        <v>0</v>
      </c>
      <c r="Q72" s="25"/>
      <c r="R72" s="92">
        <f t="shared" si="245"/>
        <v>0</v>
      </c>
      <c r="S72" s="140">
        <f t="shared" si="246"/>
        <v>0</v>
      </c>
      <c r="T72" s="25"/>
      <c r="U72" s="92">
        <f t="shared" si="247"/>
        <v>0</v>
      </c>
      <c r="V72" s="140">
        <f t="shared" si="248"/>
        <v>0</v>
      </c>
      <c r="W72" s="139">
        <f t="shared" si="7"/>
        <v>0</v>
      </c>
      <c r="X72" s="25"/>
      <c r="Y72" s="92">
        <f t="shared" si="46"/>
        <v>0</v>
      </c>
      <c r="Z72" s="140">
        <f t="shared" si="47"/>
        <v>0</v>
      </c>
      <c r="AA72" s="25"/>
      <c r="AB72" s="92">
        <f t="shared" si="48"/>
        <v>0</v>
      </c>
      <c r="AC72" s="140">
        <f t="shared" si="49"/>
        <v>0</v>
      </c>
      <c r="AD72" s="25"/>
      <c r="AE72" s="92">
        <f t="shared" si="50"/>
        <v>0</v>
      </c>
      <c r="AF72" s="140">
        <f t="shared" si="51"/>
        <v>0</v>
      </c>
      <c r="AG72" s="139">
        <f t="shared" si="8"/>
        <v>0</v>
      </c>
      <c r="AH72" s="25"/>
      <c r="AI72" s="92">
        <f>AH72*B72</f>
        <v>0</v>
      </c>
      <c r="AJ72" s="140">
        <f>AH72*C72</f>
        <v>0</v>
      </c>
      <c r="AK72" s="25"/>
      <c r="AL72" s="92">
        <f t="shared" si="54"/>
        <v>0</v>
      </c>
      <c r="AM72" s="140">
        <f t="shared" si="55"/>
        <v>0</v>
      </c>
      <c r="AN72" s="25"/>
      <c r="AO72" s="92">
        <f t="shared" si="56"/>
        <v>0</v>
      </c>
      <c r="AP72" s="140">
        <f t="shared" si="57"/>
        <v>0</v>
      </c>
      <c r="AQ72" s="139">
        <f>AH72+AK72+AN72</f>
        <v>0</v>
      </c>
      <c r="AR72" s="25"/>
      <c r="AS72" s="92">
        <f t="shared" si="58"/>
        <v>0</v>
      </c>
      <c r="AT72" s="140">
        <f t="shared" si="59"/>
        <v>0</v>
      </c>
      <c r="AU72" s="25"/>
      <c r="AV72" s="92">
        <f t="shared" si="60"/>
        <v>0</v>
      </c>
      <c r="AW72" s="140">
        <f t="shared" si="61"/>
        <v>0</v>
      </c>
      <c r="AX72" s="25"/>
      <c r="AY72" s="92">
        <f t="shared" si="62"/>
        <v>0</v>
      </c>
      <c r="AZ72" s="140">
        <f t="shared" si="63"/>
        <v>0</v>
      </c>
      <c r="BA72" s="139">
        <f t="shared" ref="BA72:BA102" si="249">AR72+AU72+AX72</f>
        <v>0</v>
      </c>
      <c r="BB72" s="25"/>
      <c r="BC72" s="92">
        <f t="shared" si="242"/>
        <v>0</v>
      </c>
      <c r="BD72" s="140">
        <f t="shared" si="65"/>
        <v>0</v>
      </c>
      <c r="BE72" s="25"/>
      <c r="BF72" s="92">
        <f t="shared" si="66"/>
        <v>0</v>
      </c>
      <c r="BG72" s="140">
        <f t="shared" si="67"/>
        <v>0</v>
      </c>
      <c r="BH72" s="25"/>
      <c r="BI72" s="92">
        <f t="shared" si="68"/>
        <v>0</v>
      </c>
      <c r="BJ72" s="140">
        <f t="shared" si="69"/>
        <v>0</v>
      </c>
      <c r="BK72" s="139">
        <f t="shared" ref="BK72:BK101" si="250">BB72+BE72+BH72</f>
        <v>0</v>
      </c>
      <c r="BL72" s="25"/>
      <c r="BM72" s="92">
        <f t="shared" si="70"/>
        <v>0</v>
      </c>
      <c r="BN72" s="140">
        <f t="shared" si="71"/>
        <v>0</v>
      </c>
      <c r="BO72" s="25"/>
      <c r="BP72" s="92">
        <f t="shared" si="72"/>
        <v>0</v>
      </c>
      <c r="BQ72" s="140">
        <f t="shared" si="73"/>
        <v>0</v>
      </c>
      <c r="BR72" s="25"/>
      <c r="BS72" s="92">
        <f t="shared" si="74"/>
        <v>0</v>
      </c>
      <c r="BT72" s="140">
        <f t="shared" si="75"/>
        <v>0</v>
      </c>
      <c r="BU72" s="139">
        <f t="shared" ref="BU72:BU101" si="251">BL72+BO72+BR72</f>
        <v>0</v>
      </c>
      <c r="BV72" s="25"/>
      <c r="BW72" s="92">
        <f t="shared" si="76"/>
        <v>0</v>
      </c>
      <c r="BX72" s="140">
        <f t="shared" si="77"/>
        <v>0</v>
      </c>
      <c r="BY72" s="25"/>
      <c r="BZ72" s="92">
        <f t="shared" si="78"/>
        <v>0</v>
      </c>
      <c r="CA72" s="140">
        <f t="shared" si="79"/>
        <v>0</v>
      </c>
      <c r="CB72" s="25"/>
      <c r="CC72" s="92">
        <f t="shared" si="80"/>
        <v>0</v>
      </c>
      <c r="CD72" s="140">
        <f t="shared" si="81"/>
        <v>0</v>
      </c>
      <c r="CE72" s="139">
        <f t="shared" si="13"/>
        <v>0</v>
      </c>
      <c r="CF72" s="25"/>
      <c r="CG72" s="92">
        <f t="shared" si="82"/>
        <v>0</v>
      </c>
      <c r="CH72" s="140">
        <f t="shared" si="83"/>
        <v>0</v>
      </c>
      <c r="CI72" s="25"/>
      <c r="CJ72" s="92">
        <f t="shared" si="84"/>
        <v>0</v>
      </c>
      <c r="CK72" s="140">
        <f t="shared" si="85"/>
        <v>0</v>
      </c>
      <c r="CL72" s="25"/>
      <c r="CM72" s="92">
        <f t="shared" si="86"/>
        <v>0</v>
      </c>
      <c r="CN72" s="140">
        <f t="shared" si="87"/>
        <v>0</v>
      </c>
      <c r="CO72" s="139">
        <f t="shared" si="14"/>
        <v>0</v>
      </c>
      <c r="CP72" s="25"/>
      <c r="CQ72" s="92">
        <f t="shared" si="88"/>
        <v>0</v>
      </c>
      <c r="CR72" s="140">
        <f t="shared" si="89"/>
        <v>0</v>
      </c>
      <c r="CS72" s="25"/>
      <c r="CT72" s="92">
        <f t="shared" si="90"/>
        <v>0</v>
      </c>
      <c r="CU72" s="140">
        <f t="shared" si="91"/>
        <v>0</v>
      </c>
      <c r="CV72" s="25"/>
      <c r="CW72" s="92">
        <f t="shared" si="92"/>
        <v>0</v>
      </c>
      <c r="CX72" s="140">
        <f t="shared" si="93"/>
        <v>0</v>
      </c>
      <c r="CY72" s="139">
        <f t="shared" si="15"/>
        <v>0</v>
      </c>
      <c r="CZ72" s="25"/>
      <c r="DA72" s="92">
        <f t="shared" si="94"/>
        <v>0</v>
      </c>
      <c r="DB72" s="140">
        <f t="shared" si="95"/>
        <v>0</v>
      </c>
      <c r="DC72" s="25"/>
      <c r="DD72" s="92">
        <f t="shared" si="96"/>
        <v>0</v>
      </c>
      <c r="DE72" s="140">
        <f t="shared" si="97"/>
        <v>0</v>
      </c>
      <c r="DF72" s="25"/>
      <c r="DG72" s="92">
        <f t="shared" si="98"/>
        <v>0</v>
      </c>
      <c r="DH72" s="140">
        <f t="shared" si="99"/>
        <v>0</v>
      </c>
      <c r="DI72" s="139">
        <f t="shared" si="16"/>
        <v>0</v>
      </c>
      <c r="DJ72" s="25"/>
      <c r="DK72" s="92">
        <f t="shared" si="100"/>
        <v>0</v>
      </c>
      <c r="DL72" s="140">
        <f t="shared" si="232"/>
        <v>0</v>
      </c>
      <c r="DM72" s="25"/>
      <c r="DN72" s="92">
        <f t="shared" si="101"/>
        <v>0</v>
      </c>
      <c r="DO72" s="140">
        <f t="shared" si="102"/>
        <v>0</v>
      </c>
      <c r="DP72" s="25"/>
      <c r="DQ72" s="92">
        <f t="shared" si="103"/>
        <v>0</v>
      </c>
      <c r="DR72" s="140">
        <f t="shared" si="104"/>
        <v>0</v>
      </c>
      <c r="DS72" s="139">
        <f t="shared" si="17"/>
        <v>0</v>
      </c>
      <c r="DT72" s="25"/>
      <c r="DU72" s="92">
        <f t="shared" si="105"/>
        <v>0</v>
      </c>
      <c r="DV72" s="140">
        <f t="shared" si="106"/>
        <v>0</v>
      </c>
      <c r="DW72" s="25"/>
      <c r="DX72" s="92">
        <f t="shared" si="107"/>
        <v>0</v>
      </c>
      <c r="DY72" s="140">
        <f t="shared" si="108"/>
        <v>0</v>
      </c>
      <c r="DZ72" s="25"/>
      <c r="EA72" s="92">
        <f t="shared" si="109"/>
        <v>0</v>
      </c>
      <c r="EB72" s="140">
        <f t="shared" si="110"/>
        <v>0</v>
      </c>
      <c r="EC72" s="139">
        <f t="shared" si="18"/>
        <v>0</v>
      </c>
      <c r="ED72" s="25"/>
      <c r="EE72" s="92">
        <f t="shared" si="111"/>
        <v>0</v>
      </c>
      <c r="EF72" s="140">
        <f t="shared" si="112"/>
        <v>0</v>
      </c>
      <c r="EG72" s="25"/>
      <c r="EH72" s="92">
        <f t="shared" si="113"/>
        <v>0</v>
      </c>
      <c r="EI72" s="140">
        <f t="shared" si="114"/>
        <v>0</v>
      </c>
      <c r="EJ72" s="25"/>
      <c r="EK72" s="92">
        <f t="shared" si="115"/>
        <v>0</v>
      </c>
      <c r="EL72" s="140">
        <f t="shared" si="116"/>
        <v>0</v>
      </c>
      <c r="EM72" s="139">
        <f t="shared" si="19"/>
        <v>0</v>
      </c>
      <c r="EN72" s="25"/>
      <c r="EO72" s="92">
        <f t="shared" si="117"/>
        <v>0</v>
      </c>
      <c r="EP72" s="140">
        <f t="shared" si="118"/>
        <v>0</v>
      </c>
      <c r="EQ72" s="25"/>
      <c r="ER72" s="92">
        <f t="shared" si="119"/>
        <v>0</v>
      </c>
      <c r="ES72" s="140">
        <f t="shared" si="120"/>
        <v>0</v>
      </c>
      <c r="ET72" s="25"/>
      <c r="EU72" s="92">
        <f t="shared" si="121"/>
        <v>0</v>
      </c>
      <c r="EV72" s="140">
        <f t="shared" si="122"/>
        <v>0</v>
      </c>
      <c r="EW72" s="139">
        <f t="shared" ref="EW72:EW101" si="252">EN72+EQ72+ET72</f>
        <v>0</v>
      </c>
      <c r="EX72" s="25"/>
      <c r="EY72" s="92">
        <f t="shared" ref="EY72:EY101" si="253">EX72*L72</f>
        <v>0</v>
      </c>
      <c r="EZ72" s="140">
        <f t="shared" ref="EZ72:EZ101" si="254">EX72*M72</f>
        <v>0</v>
      </c>
      <c r="FA72" s="25"/>
      <c r="FB72" s="92">
        <f t="shared" si="125"/>
        <v>0</v>
      </c>
      <c r="FC72" s="140">
        <f t="shared" si="126"/>
        <v>0</v>
      </c>
      <c r="FD72" s="25"/>
      <c r="FE72" s="92">
        <f t="shared" ref="FE72:FE101" si="255">FD72*L72</f>
        <v>0</v>
      </c>
      <c r="FF72" s="140">
        <f t="shared" ref="FF72:FF86" si="256">FD72*M72</f>
        <v>0</v>
      </c>
      <c r="FG72" s="139">
        <f t="shared" ref="FG72:FG101" si="257">EX72+FA72+FD72</f>
        <v>0</v>
      </c>
      <c r="FH72" s="25"/>
      <c r="FI72" s="92">
        <f t="shared" si="129"/>
        <v>0</v>
      </c>
      <c r="FJ72" s="140">
        <f t="shared" si="130"/>
        <v>0</v>
      </c>
      <c r="FK72" s="25"/>
      <c r="FL72" s="92">
        <f t="shared" si="131"/>
        <v>0</v>
      </c>
      <c r="FM72" s="140">
        <f t="shared" si="132"/>
        <v>0</v>
      </c>
      <c r="FN72" s="25"/>
      <c r="FO72" s="92">
        <f t="shared" si="133"/>
        <v>0</v>
      </c>
      <c r="FP72" s="140">
        <f t="shared" si="134"/>
        <v>0</v>
      </c>
      <c r="FQ72" s="139">
        <f t="shared" ref="FQ72:FQ101" si="258">FH72+FK72+FN72</f>
        <v>0</v>
      </c>
      <c r="FR72" s="25"/>
      <c r="FS72" s="92">
        <f t="shared" si="135"/>
        <v>0</v>
      </c>
      <c r="FT72" s="140">
        <f t="shared" si="136"/>
        <v>0</v>
      </c>
      <c r="FU72" s="25"/>
      <c r="FV72" s="92">
        <f t="shared" si="137"/>
        <v>0</v>
      </c>
      <c r="FW72" s="140">
        <f t="shared" si="138"/>
        <v>0</v>
      </c>
      <c r="FX72" s="25"/>
      <c r="FY72" s="92">
        <f t="shared" si="139"/>
        <v>0</v>
      </c>
      <c r="FZ72" s="140">
        <f t="shared" si="140"/>
        <v>0</v>
      </c>
      <c r="GA72" s="139">
        <f t="shared" ref="GA72:GA101" si="259">FR72+FU72+FX72</f>
        <v>0</v>
      </c>
      <c r="GB72" s="25"/>
      <c r="GC72" s="92">
        <f t="shared" si="141"/>
        <v>0</v>
      </c>
      <c r="GD72" s="140">
        <f t="shared" si="142"/>
        <v>0</v>
      </c>
      <c r="GE72" s="25"/>
      <c r="GF72" s="92">
        <f t="shared" si="143"/>
        <v>0</v>
      </c>
      <c r="GG72" s="140">
        <f t="shared" si="144"/>
        <v>0</v>
      </c>
      <c r="GH72" s="25"/>
      <c r="GI72" s="92">
        <f t="shared" si="145"/>
        <v>0</v>
      </c>
      <c r="GJ72" s="140">
        <f t="shared" si="146"/>
        <v>0</v>
      </c>
      <c r="GK72" s="139">
        <f t="shared" ref="GK72:GK101" si="260">GB72+GE72+GH72</f>
        <v>0</v>
      </c>
      <c r="GL72" s="25"/>
      <c r="GM72" s="92">
        <f t="shared" si="147"/>
        <v>0</v>
      </c>
      <c r="GN72" s="140">
        <f t="shared" si="148"/>
        <v>0</v>
      </c>
      <c r="GO72" s="25"/>
      <c r="GP72" s="92">
        <f t="shared" si="149"/>
        <v>0</v>
      </c>
      <c r="GQ72" s="140">
        <f t="shared" si="150"/>
        <v>0</v>
      </c>
      <c r="GR72" s="25"/>
      <c r="GS72" s="92">
        <f t="shared" si="151"/>
        <v>0</v>
      </c>
      <c r="GT72" s="140">
        <f t="shared" si="152"/>
        <v>0</v>
      </c>
      <c r="GU72" s="139">
        <f t="shared" ref="GU72:GU101" si="261">GL72+GO72+GR72</f>
        <v>0</v>
      </c>
      <c r="GV72" s="25"/>
      <c r="GW72" s="92">
        <f t="shared" si="153"/>
        <v>0</v>
      </c>
      <c r="GX72" s="140">
        <f t="shared" si="154"/>
        <v>0</v>
      </c>
      <c r="GY72" s="25"/>
      <c r="GZ72" s="92">
        <f t="shared" si="155"/>
        <v>0</v>
      </c>
      <c r="HA72" s="140">
        <f t="shared" si="156"/>
        <v>0</v>
      </c>
      <c r="HB72" s="25"/>
      <c r="HC72" s="92">
        <f t="shared" si="157"/>
        <v>0</v>
      </c>
      <c r="HD72" s="140">
        <f t="shared" si="158"/>
        <v>0</v>
      </c>
      <c r="HE72" s="139">
        <f t="shared" ref="HE72:HE94" si="262">GV72+GY72+HB72</f>
        <v>0</v>
      </c>
      <c r="HF72" s="25"/>
      <c r="HG72" s="92">
        <f t="shared" si="159"/>
        <v>0</v>
      </c>
      <c r="HH72" s="140">
        <f t="shared" si="160"/>
        <v>0</v>
      </c>
      <c r="HI72" s="25"/>
      <c r="HJ72" s="92">
        <f t="shared" si="161"/>
        <v>0</v>
      </c>
      <c r="HK72" s="140">
        <f t="shared" si="162"/>
        <v>0</v>
      </c>
      <c r="HL72" s="25"/>
      <c r="HM72" s="92">
        <f t="shared" si="163"/>
        <v>0</v>
      </c>
      <c r="HN72" s="140">
        <f t="shared" si="164"/>
        <v>0</v>
      </c>
      <c r="HO72" s="139">
        <f t="shared" ref="HO72:HO101" si="263">HF72+HI72+HL72</f>
        <v>0</v>
      </c>
      <c r="HP72" s="25"/>
      <c r="HQ72" s="92">
        <f t="shared" si="165"/>
        <v>0</v>
      </c>
      <c r="HR72" s="140">
        <f t="shared" si="166"/>
        <v>0</v>
      </c>
      <c r="HS72" s="25"/>
      <c r="HT72" s="92">
        <f t="shared" si="167"/>
        <v>0</v>
      </c>
      <c r="HU72" s="140">
        <f t="shared" si="168"/>
        <v>0</v>
      </c>
      <c r="HV72" s="25"/>
      <c r="HW72" s="92">
        <f t="shared" si="169"/>
        <v>0</v>
      </c>
      <c r="HX72" s="140">
        <f t="shared" si="170"/>
        <v>0</v>
      </c>
      <c r="HY72" s="139">
        <f t="shared" ref="HY72:HY101" si="264">HP72+HS72+HV72</f>
        <v>0</v>
      </c>
      <c r="HZ72" s="25"/>
      <c r="IA72" s="92">
        <f t="shared" si="171"/>
        <v>0</v>
      </c>
      <c r="IB72" s="140">
        <f t="shared" si="172"/>
        <v>0</v>
      </c>
      <c r="IC72" s="25"/>
      <c r="ID72" s="92">
        <f t="shared" si="173"/>
        <v>0</v>
      </c>
      <c r="IE72" s="140">
        <f t="shared" si="174"/>
        <v>0</v>
      </c>
      <c r="IF72" s="25"/>
      <c r="IG72" s="92">
        <f t="shared" si="175"/>
        <v>0</v>
      </c>
      <c r="IH72" s="140">
        <f t="shared" si="176"/>
        <v>0</v>
      </c>
      <c r="II72" s="139">
        <f t="shared" ref="II72:II101" si="265">HZ72+IC72+IF72</f>
        <v>0</v>
      </c>
      <c r="IJ72" s="25"/>
      <c r="IK72" s="92">
        <f t="shared" si="177"/>
        <v>0</v>
      </c>
      <c r="IL72" s="140">
        <f t="shared" si="178"/>
        <v>0</v>
      </c>
      <c r="IM72" s="25"/>
      <c r="IN72" s="92">
        <f t="shared" si="179"/>
        <v>0</v>
      </c>
      <c r="IO72" s="140">
        <f t="shared" si="180"/>
        <v>0</v>
      </c>
      <c r="IP72" s="25"/>
      <c r="IQ72" s="92">
        <f t="shared" si="181"/>
        <v>0</v>
      </c>
      <c r="IR72" s="140">
        <f t="shared" si="182"/>
        <v>0</v>
      </c>
      <c r="IS72" s="139">
        <f t="shared" ref="IS72:IS101" si="266">IJ72+IM72+IP72</f>
        <v>0</v>
      </c>
      <c r="IT72" s="25"/>
      <c r="IU72" s="92">
        <f t="shared" si="183"/>
        <v>0</v>
      </c>
      <c r="IV72" s="140">
        <f t="shared" si="184"/>
        <v>0</v>
      </c>
      <c r="IW72" s="25"/>
      <c r="IX72" s="92">
        <f t="shared" si="185"/>
        <v>0</v>
      </c>
      <c r="IY72" s="140">
        <f t="shared" si="186"/>
        <v>0</v>
      </c>
      <c r="IZ72" s="25"/>
      <c r="JA72" s="92">
        <f t="shared" si="187"/>
        <v>0</v>
      </c>
      <c r="JB72" s="140">
        <f t="shared" si="188"/>
        <v>0</v>
      </c>
      <c r="JC72" s="139">
        <f t="shared" si="234"/>
        <v>0</v>
      </c>
      <c r="JD72" s="25"/>
      <c r="JE72" s="92">
        <f t="shared" si="189"/>
        <v>0</v>
      </c>
      <c r="JF72" s="140">
        <f t="shared" si="190"/>
        <v>0</v>
      </c>
      <c r="JG72" s="25"/>
      <c r="JH72" s="92">
        <f t="shared" si="191"/>
        <v>0</v>
      </c>
      <c r="JI72" s="140">
        <f t="shared" si="192"/>
        <v>0</v>
      </c>
      <c r="JJ72" s="25"/>
      <c r="JK72" s="92">
        <f t="shared" si="193"/>
        <v>0</v>
      </c>
      <c r="JL72" s="140">
        <f t="shared" si="194"/>
        <v>0</v>
      </c>
      <c r="JM72" s="139">
        <f t="shared" si="235"/>
        <v>0</v>
      </c>
      <c r="JN72" s="25"/>
      <c r="JO72" s="92">
        <f t="shared" si="195"/>
        <v>0</v>
      </c>
      <c r="JP72" s="140">
        <f t="shared" si="196"/>
        <v>0</v>
      </c>
      <c r="JQ72" s="25"/>
      <c r="JR72" s="92">
        <f t="shared" si="197"/>
        <v>0</v>
      </c>
      <c r="JS72" s="140">
        <f t="shared" si="198"/>
        <v>0</v>
      </c>
      <c r="JT72" s="25"/>
      <c r="JU72" s="92">
        <f t="shared" si="199"/>
        <v>0</v>
      </c>
      <c r="JV72" s="140">
        <f t="shared" si="200"/>
        <v>0</v>
      </c>
      <c r="JW72" s="139">
        <f t="shared" si="236"/>
        <v>0</v>
      </c>
      <c r="JX72" s="25"/>
      <c r="JY72" s="92">
        <f t="shared" si="201"/>
        <v>0</v>
      </c>
      <c r="JZ72" s="140">
        <f t="shared" si="202"/>
        <v>0</v>
      </c>
      <c r="KA72" s="25"/>
      <c r="KB72" s="92">
        <f t="shared" si="203"/>
        <v>0</v>
      </c>
      <c r="KC72" s="140">
        <f t="shared" si="204"/>
        <v>0</v>
      </c>
      <c r="KD72" s="25"/>
      <c r="KE72" s="92">
        <f t="shared" si="205"/>
        <v>0</v>
      </c>
      <c r="KF72" s="140">
        <f t="shared" si="206"/>
        <v>0</v>
      </c>
      <c r="KG72" s="139">
        <f t="shared" si="237"/>
        <v>0</v>
      </c>
      <c r="KH72" s="25"/>
      <c r="KI72" s="92">
        <f t="shared" si="207"/>
        <v>0</v>
      </c>
      <c r="KJ72" s="140">
        <f t="shared" si="208"/>
        <v>0</v>
      </c>
      <c r="KK72" s="25"/>
      <c r="KL72" s="92">
        <f t="shared" si="209"/>
        <v>0</v>
      </c>
      <c r="KM72" s="140">
        <f t="shared" si="210"/>
        <v>0</v>
      </c>
      <c r="KN72" s="25"/>
      <c r="KO72" s="92">
        <f t="shared" si="211"/>
        <v>0</v>
      </c>
      <c r="KP72" s="140">
        <f t="shared" si="212"/>
        <v>0</v>
      </c>
      <c r="KQ72" s="139">
        <f t="shared" si="238"/>
        <v>0</v>
      </c>
      <c r="KR72" s="25"/>
      <c r="KS72" s="92">
        <f t="shared" si="213"/>
        <v>0</v>
      </c>
      <c r="KT72" s="140">
        <f t="shared" si="214"/>
        <v>0</v>
      </c>
      <c r="KU72" s="25"/>
      <c r="KV72" s="92">
        <f t="shared" si="215"/>
        <v>0</v>
      </c>
      <c r="KW72" s="140">
        <f t="shared" si="216"/>
        <v>0</v>
      </c>
      <c r="KX72" s="25"/>
      <c r="KY72" s="92">
        <f t="shared" si="217"/>
        <v>0</v>
      </c>
      <c r="KZ72" s="140">
        <f t="shared" si="218"/>
        <v>0</v>
      </c>
      <c r="LA72" s="139">
        <f t="shared" si="239"/>
        <v>0</v>
      </c>
      <c r="LB72" s="25"/>
      <c r="LC72" s="92">
        <f t="shared" si="219"/>
        <v>0</v>
      </c>
      <c r="LD72" s="140">
        <f t="shared" si="220"/>
        <v>0</v>
      </c>
      <c r="LE72" s="25"/>
      <c r="LF72" s="92">
        <f t="shared" si="221"/>
        <v>0</v>
      </c>
      <c r="LG72" s="140">
        <f t="shared" si="222"/>
        <v>0</v>
      </c>
      <c r="LH72" s="25"/>
      <c r="LI72" s="92">
        <f t="shared" si="223"/>
        <v>0</v>
      </c>
      <c r="LJ72" s="140">
        <f t="shared" si="224"/>
        <v>0</v>
      </c>
      <c r="LK72" s="139">
        <f t="shared" si="240"/>
        <v>0</v>
      </c>
      <c r="LL72" s="25"/>
      <c r="LM72" s="92">
        <f t="shared" si="225"/>
        <v>0</v>
      </c>
      <c r="LN72" s="140">
        <f t="shared" si="226"/>
        <v>0</v>
      </c>
      <c r="LO72" s="25"/>
      <c r="LP72" s="92">
        <f t="shared" si="227"/>
        <v>0</v>
      </c>
      <c r="LQ72" s="140">
        <f t="shared" si="228"/>
        <v>0</v>
      </c>
      <c r="LR72" s="25"/>
      <c r="LS72" s="92">
        <f t="shared" si="229"/>
        <v>0</v>
      </c>
      <c r="LT72" s="140">
        <f t="shared" si="230"/>
        <v>0</v>
      </c>
      <c r="LU72" s="139">
        <f t="shared" si="241"/>
        <v>0</v>
      </c>
      <c r="LW72" s="341">
        <f t="shared" si="231"/>
        <v>0</v>
      </c>
      <c r="LX72" s="293">
        <f t="shared" ref="LX72:LX101" si="267">LW72*C72</f>
        <v>0</v>
      </c>
    </row>
    <row r="73" spans="1:336" x14ac:dyDescent="0.25">
      <c r="A73" s="25" t="s">
        <v>112</v>
      </c>
      <c r="B73" s="102">
        <v>110000</v>
      </c>
      <c r="C73" s="102">
        <v>160000</v>
      </c>
      <c r="D73" s="25"/>
      <c r="E73" s="92">
        <f t="shared" si="40"/>
        <v>0</v>
      </c>
      <c r="F73" s="140">
        <f t="shared" si="41"/>
        <v>0</v>
      </c>
      <c r="G73" s="25"/>
      <c r="H73" s="92">
        <f t="shared" si="42"/>
        <v>0</v>
      </c>
      <c r="I73" s="140">
        <f t="shared" si="43"/>
        <v>0</v>
      </c>
      <c r="J73" s="25"/>
      <c r="K73" s="92">
        <f t="shared" si="44"/>
        <v>0</v>
      </c>
      <c r="L73" s="140">
        <f t="shared" si="45"/>
        <v>0</v>
      </c>
      <c r="M73" s="139">
        <f t="shared" si="0"/>
        <v>0</v>
      </c>
      <c r="N73" s="25"/>
      <c r="O73" s="92">
        <f t="shared" si="243"/>
        <v>0</v>
      </c>
      <c r="P73" s="140">
        <f t="shared" si="244"/>
        <v>0</v>
      </c>
      <c r="Q73" s="25"/>
      <c r="R73" s="92">
        <f t="shared" si="245"/>
        <v>0</v>
      </c>
      <c r="S73" s="140">
        <f t="shared" si="246"/>
        <v>0</v>
      </c>
      <c r="T73" s="25"/>
      <c r="U73" s="92">
        <f t="shared" si="247"/>
        <v>0</v>
      </c>
      <c r="V73" s="140">
        <f t="shared" si="248"/>
        <v>0</v>
      </c>
      <c r="W73" s="139">
        <f t="shared" si="7"/>
        <v>0</v>
      </c>
      <c r="X73" s="25"/>
      <c r="Y73" s="92">
        <f t="shared" si="46"/>
        <v>0</v>
      </c>
      <c r="Z73" s="140">
        <f t="shared" si="47"/>
        <v>0</v>
      </c>
      <c r="AA73" s="25"/>
      <c r="AB73" s="92">
        <f t="shared" si="48"/>
        <v>0</v>
      </c>
      <c r="AC73" s="140">
        <f t="shared" si="49"/>
        <v>0</v>
      </c>
      <c r="AD73" s="25"/>
      <c r="AE73" s="92">
        <f t="shared" si="50"/>
        <v>0</v>
      </c>
      <c r="AF73" s="140">
        <f t="shared" si="51"/>
        <v>0</v>
      </c>
      <c r="AG73" s="139">
        <f t="shared" si="8"/>
        <v>0</v>
      </c>
      <c r="AH73" s="25"/>
      <c r="AI73" s="92">
        <f t="shared" si="52"/>
        <v>0</v>
      </c>
      <c r="AJ73" s="140">
        <f t="shared" si="53"/>
        <v>0</v>
      </c>
      <c r="AK73" s="25"/>
      <c r="AL73" s="92">
        <f t="shared" si="54"/>
        <v>0</v>
      </c>
      <c r="AM73" s="140">
        <f t="shared" si="55"/>
        <v>0</v>
      </c>
      <c r="AN73" s="25"/>
      <c r="AO73" s="92">
        <f t="shared" si="56"/>
        <v>0</v>
      </c>
      <c r="AP73" s="140">
        <f t="shared" si="57"/>
        <v>0</v>
      </c>
      <c r="AQ73" s="139">
        <f t="shared" si="9"/>
        <v>0</v>
      </c>
      <c r="AR73" s="25"/>
      <c r="AS73" s="92">
        <f t="shared" si="58"/>
        <v>0</v>
      </c>
      <c r="AT73" s="140">
        <f t="shared" si="59"/>
        <v>0</v>
      </c>
      <c r="AU73" s="25"/>
      <c r="AV73" s="92">
        <f t="shared" si="60"/>
        <v>0</v>
      </c>
      <c r="AW73" s="140">
        <f t="shared" si="61"/>
        <v>0</v>
      </c>
      <c r="AX73" s="25"/>
      <c r="AY73" s="92">
        <f t="shared" si="62"/>
        <v>0</v>
      </c>
      <c r="AZ73" s="140">
        <f t="shared" si="63"/>
        <v>0</v>
      </c>
      <c r="BA73" s="139">
        <f t="shared" si="249"/>
        <v>0</v>
      </c>
      <c r="BB73" s="25"/>
      <c r="BC73" s="92">
        <f t="shared" si="242"/>
        <v>0</v>
      </c>
      <c r="BD73" s="140">
        <f t="shared" si="65"/>
        <v>0</v>
      </c>
      <c r="BE73" s="25"/>
      <c r="BF73" s="92">
        <f t="shared" si="66"/>
        <v>0</v>
      </c>
      <c r="BG73" s="140">
        <f t="shared" si="67"/>
        <v>0</v>
      </c>
      <c r="BH73" s="25"/>
      <c r="BI73" s="92">
        <f t="shared" si="68"/>
        <v>0</v>
      </c>
      <c r="BJ73" s="140">
        <f t="shared" si="69"/>
        <v>0</v>
      </c>
      <c r="BK73" s="139">
        <f t="shared" si="250"/>
        <v>0</v>
      </c>
      <c r="BL73" s="25"/>
      <c r="BM73" s="92">
        <f t="shared" si="70"/>
        <v>0</v>
      </c>
      <c r="BN73" s="140">
        <f t="shared" si="71"/>
        <v>0</v>
      </c>
      <c r="BO73" s="25"/>
      <c r="BP73" s="92">
        <f t="shared" si="72"/>
        <v>0</v>
      </c>
      <c r="BQ73" s="140">
        <f t="shared" si="73"/>
        <v>0</v>
      </c>
      <c r="BR73" s="25"/>
      <c r="BS73" s="92">
        <f t="shared" si="74"/>
        <v>0</v>
      </c>
      <c r="BT73" s="140">
        <f t="shared" si="75"/>
        <v>0</v>
      </c>
      <c r="BU73" s="139">
        <f t="shared" si="251"/>
        <v>0</v>
      </c>
      <c r="BV73" s="25"/>
      <c r="BW73" s="92">
        <f t="shared" si="76"/>
        <v>0</v>
      </c>
      <c r="BX73" s="140">
        <f t="shared" si="77"/>
        <v>0</v>
      </c>
      <c r="BY73" s="25"/>
      <c r="BZ73" s="92">
        <f t="shared" si="78"/>
        <v>0</v>
      </c>
      <c r="CA73" s="140">
        <f t="shared" si="79"/>
        <v>0</v>
      </c>
      <c r="CB73" s="25"/>
      <c r="CC73" s="92">
        <f t="shared" si="80"/>
        <v>0</v>
      </c>
      <c r="CD73" s="140">
        <f t="shared" si="81"/>
        <v>0</v>
      </c>
      <c r="CE73" s="139">
        <f t="shared" si="13"/>
        <v>0</v>
      </c>
      <c r="CF73" s="25"/>
      <c r="CG73" s="92">
        <f t="shared" si="82"/>
        <v>0</v>
      </c>
      <c r="CH73" s="140">
        <f t="shared" si="83"/>
        <v>0</v>
      </c>
      <c r="CI73" s="25"/>
      <c r="CJ73" s="92">
        <f t="shared" si="84"/>
        <v>0</v>
      </c>
      <c r="CK73" s="140">
        <f t="shared" si="85"/>
        <v>0</v>
      </c>
      <c r="CL73" s="25"/>
      <c r="CM73" s="92">
        <f t="shared" si="86"/>
        <v>0</v>
      </c>
      <c r="CN73" s="140">
        <f t="shared" si="87"/>
        <v>0</v>
      </c>
      <c r="CO73" s="139">
        <f t="shared" si="14"/>
        <v>0</v>
      </c>
      <c r="CP73" s="25"/>
      <c r="CQ73" s="92">
        <f t="shared" si="88"/>
        <v>0</v>
      </c>
      <c r="CR73" s="140">
        <f t="shared" si="89"/>
        <v>0</v>
      </c>
      <c r="CS73" s="25"/>
      <c r="CT73" s="92">
        <f t="shared" si="90"/>
        <v>0</v>
      </c>
      <c r="CU73" s="140">
        <f t="shared" si="91"/>
        <v>0</v>
      </c>
      <c r="CV73" s="25"/>
      <c r="CW73" s="92">
        <f t="shared" si="92"/>
        <v>0</v>
      </c>
      <c r="CX73" s="140">
        <f t="shared" si="93"/>
        <v>0</v>
      </c>
      <c r="CY73" s="139">
        <f t="shared" si="15"/>
        <v>0</v>
      </c>
      <c r="CZ73" s="25"/>
      <c r="DA73" s="92">
        <f t="shared" si="94"/>
        <v>0</v>
      </c>
      <c r="DB73" s="140">
        <f t="shared" si="95"/>
        <v>0</v>
      </c>
      <c r="DC73" s="25"/>
      <c r="DD73" s="92">
        <f t="shared" si="96"/>
        <v>0</v>
      </c>
      <c r="DE73" s="140">
        <f t="shared" si="97"/>
        <v>0</v>
      </c>
      <c r="DF73" s="25"/>
      <c r="DG73" s="92">
        <f t="shared" si="98"/>
        <v>0</v>
      </c>
      <c r="DH73" s="140">
        <f t="shared" si="99"/>
        <v>0</v>
      </c>
      <c r="DI73" s="139">
        <f t="shared" si="16"/>
        <v>0</v>
      </c>
      <c r="DJ73" s="25"/>
      <c r="DK73" s="92">
        <f t="shared" si="100"/>
        <v>0</v>
      </c>
      <c r="DL73" s="140">
        <f t="shared" si="232"/>
        <v>0</v>
      </c>
      <c r="DM73" s="25"/>
      <c r="DN73" s="92">
        <f t="shared" si="101"/>
        <v>0</v>
      </c>
      <c r="DO73" s="140">
        <f t="shared" si="102"/>
        <v>0</v>
      </c>
      <c r="DP73" s="25"/>
      <c r="DQ73" s="92">
        <f t="shared" si="103"/>
        <v>0</v>
      </c>
      <c r="DR73" s="140">
        <f t="shared" si="104"/>
        <v>0</v>
      </c>
      <c r="DS73" s="139">
        <f t="shared" si="17"/>
        <v>0</v>
      </c>
      <c r="DT73" s="25"/>
      <c r="DU73" s="92">
        <f t="shared" si="105"/>
        <v>0</v>
      </c>
      <c r="DV73" s="140">
        <f t="shared" si="106"/>
        <v>0</v>
      </c>
      <c r="DW73" s="25"/>
      <c r="DX73" s="92">
        <f t="shared" si="107"/>
        <v>0</v>
      </c>
      <c r="DY73" s="140">
        <f t="shared" si="108"/>
        <v>0</v>
      </c>
      <c r="DZ73" s="25"/>
      <c r="EA73" s="92">
        <f t="shared" si="109"/>
        <v>0</v>
      </c>
      <c r="EB73" s="140">
        <f t="shared" si="110"/>
        <v>0</v>
      </c>
      <c r="EC73" s="139">
        <f t="shared" si="18"/>
        <v>0</v>
      </c>
      <c r="ED73" s="25"/>
      <c r="EE73" s="92">
        <f t="shared" si="111"/>
        <v>0</v>
      </c>
      <c r="EF73" s="140">
        <f t="shared" si="112"/>
        <v>0</v>
      </c>
      <c r="EG73" s="25"/>
      <c r="EH73" s="92">
        <f t="shared" si="113"/>
        <v>0</v>
      </c>
      <c r="EI73" s="140">
        <f t="shared" si="114"/>
        <v>0</v>
      </c>
      <c r="EJ73" s="25"/>
      <c r="EK73" s="92">
        <f t="shared" si="115"/>
        <v>0</v>
      </c>
      <c r="EL73" s="140">
        <f t="shared" si="116"/>
        <v>0</v>
      </c>
      <c r="EM73" s="139">
        <f t="shared" si="19"/>
        <v>0</v>
      </c>
      <c r="EN73" s="25"/>
      <c r="EO73" s="92">
        <f t="shared" si="117"/>
        <v>0</v>
      </c>
      <c r="EP73" s="140">
        <f t="shared" si="118"/>
        <v>0</v>
      </c>
      <c r="EQ73" s="25"/>
      <c r="ER73" s="92">
        <f t="shared" si="119"/>
        <v>0</v>
      </c>
      <c r="ES73" s="140">
        <f t="shared" si="120"/>
        <v>0</v>
      </c>
      <c r="ET73" s="25"/>
      <c r="EU73" s="92">
        <f t="shared" si="121"/>
        <v>0</v>
      </c>
      <c r="EV73" s="140">
        <f t="shared" si="122"/>
        <v>0</v>
      </c>
      <c r="EW73" s="139">
        <f t="shared" si="252"/>
        <v>0</v>
      </c>
      <c r="EX73" s="25"/>
      <c r="EY73" s="92">
        <f t="shared" si="253"/>
        <v>0</v>
      </c>
      <c r="EZ73" s="140">
        <f t="shared" si="254"/>
        <v>0</v>
      </c>
      <c r="FA73" s="25"/>
      <c r="FB73" s="92">
        <f t="shared" ref="FB73:FB101" si="268">FA73*B73</f>
        <v>0</v>
      </c>
      <c r="FC73" s="140">
        <f t="shared" ref="FC73:FC101" si="269">FA73*C73</f>
        <v>0</v>
      </c>
      <c r="FD73" s="25"/>
      <c r="FE73" s="92">
        <f t="shared" si="255"/>
        <v>0</v>
      </c>
      <c r="FF73" s="140">
        <f t="shared" si="256"/>
        <v>0</v>
      </c>
      <c r="FG73" s="139">
        <f t="shared" si="257"/>
        <v>0</v>
      </c>
      <c r="FH73" s="25"/>
      <c r="FI73" s="92">
        <f t="shared" si="129"/>
        <v>0</v>
      </c>
      <c r="FJ73" s="140">
        <f t="shared" si="130"/>
        <v>0</v>
      </c>
      <c r="FK73" s="25"/>
      <c r="FL73" s="92">
        <f t="shared" si="131"/>
        <v>0</v>
      </c>
      <c r="FM73" s="140">
        <f t="shared" si="132"/>
        <v>0</v>
      </c>
      <c r="FN73" s="25"/>
      <c r="FO73" s="92">
        <f t="shared" si="133"/>
        <v>0</v>
      </c>
      <c r="FP73" s="140">
        <f t="shared" si="134"/>
        <v>0</v>
      </c>
      <c r="FQ73" s="139">
        <f t="shared" si="258"/>
        <v>0</v>
      </c>
      <c r="FR73" s="25"/>
      <c r="FS73" s="92">
        <f t="shared" si="135"/>
        <v>0</v>
      </c>
      <c r="FT73" s="140">
        <f t="shared" si="136"/>
        <v>0</v>
      </c>
      <c r="FU73" s="25"/>
      <c r="FV73" s="92">
        <f t="shared" si="137"/>
        <v>0</v>
      </c>
      <c r="FW73" s="140">
        <f t="shared" si="138"/>
        <v>0</v>
      </c>
      <c r="FX73" s="25"/>
      <c r="FY73" s="92">
        <f t="shared" si="139"/>
        <v>0</v>
      </c>
      <c r="FZ73" s="140">
        <f t="shared" si="140"/>
        <v>0</v>
      </c>
      <c r="GA73" s="139">
        <f t="shared" si="259"/>
        <v>0</v>
      </c>
      <c r="GB73" s="25"/>
      <c r="GC73" s="92">
        <f t="shared" si="141"/>
        <v>0</v>
      </c>
      <c r="GD73" s="140">
        <f t="shared" si="142"/>
        <v>0</v>
      </c>
      <c r="GE73" s="25"/>
      <c r="GF73" s="92">
        <f t="shared" si="143"/>
        <v>0</v>
      </c>
      <c r="GG73" s="140">
        <f t="shared" si="144"/>
        <v>0</v>
      </c>
      <c r="GH73" s="25"/>
      <c r="GI73" s="92">
        <f t="shared" si="145"/>
        <v>0</v>
      </c>
      <c r="GJ73" s="140">
        <f t="shared" si="146"/>
        <v>0</v>
      </c>
      <c r="GK73" s="139">
        <f t="shared" si="260"/>
        <v>0</v>
      </c>
      <c r="GL73" s="25"/>
      <c r="GM73" s="92">
        <f t="shared" si="147"/>
        <v>0</v>
      </c>
      <c r="GN73" s="140">
        <f t="shared" si="148"/>
        <v>0</v>
      </c>
      <c r="GO73" s="25"/>
      <c r="GP73" s="92">
        <f t="shared" si="149"/>
        <v>0</v>
      </c>
      <c r="GQ73" s="140">
        <f t="shared" si="150"/>
        <v>0</v>
      </c>
      <c r="GR73" s="25"/>
      <c r="GS73" s="92">
        <f t="shared" si="151"/>
        <v>0</v>
      </c>
      <c r="GT73" s="140">
        <f t="shared" si="152"/>
        <v>0</v>
      </c>
      <c r="GU73" s="139">
        <f t="shared" si="261"/>
        <v>0</v>
      </c>
      <c r="GV73" s="25"/>
      <c r="GW73" s="92">
        <f t="shared" si="153"/>
        <v>0</v>
      </c>
      <c r="GX73" s="140">
        <f t="shared" si="154"/>
        <v>0</v>
      </c>
      <c r="GY73" s="25"/>
      <c r="GZ73" s="92">
        <f t="shared" si="155"/>
        <v>0</v>
      </c>
      <c r="HA73" s="140">
        <f t="shared" si="156"/>
        <v>0</v>
      </c>
      <c r="HB73" s="25"/>
      <c r="HC73" s="92">
        <f t="shared" si="157"/>
        <v>0</v>
      </c>
      <c r="HD73" s="140">
        <f t="shared" si="158"/>
        <v>0</v>
      </c>
      <c r="HE73" s="139">
        <f t="shared" si="262"/>
        <v>0</v>
      </c>
      <c r="HF73" s="25"/>
      <c r="HG73" s="92">
        <f t="shared" si="159"/>
        <v>0</v>
      </c>
      <c r="HH73" s="140">
        <f t="shared" si="160"/>
        <v>0</v>
      </c>
      <c r="HI73" s="25"/>
      <c r="HJ73" s="92">
        <f t="shared" si="161"/>
        <v>0</v>
      </c>
      <c r="HK73" s="140">
        <f t="shared" si="162"/>
        <v>0</v>
      </c>
      <c r="HL73" s="25"/>
      <c r="HM73" s="92">
        <f t="shared" si="163"/>
        <v>0</v>
      </c>
      <c r="HN73" s="140">
        <f t="shared" si="164"/>
        <v>0</v>
      </c>
      <c r="HO73" s="139">
        <f t="shared" si="263"/>
        <v>0</v>
      </c>
      <c r="HP73" s="25"/>
      <c r="HQ73" s="92">
        <f t="shared" si="165"/>
        <v>0</v>
      </c>
      <c r="HR73" s="140">
        <f t="shared" si="166"/>
        <v>0</v>
      </c>
      <c r="HS73" s="25"/>
      <c r="HT73" s="92">
        <f t="shared" si="167"/>
        <v>0</v>
      </c>
      <c r="HU73" s="140">
        <f t="shared" si="168"/>
        <v>0</v>
      </c>
      <c r="HV73" s="25"/>
      <c r="HW73" s="92">
        <f t="shared" si="169"/>
        <v>0</v>
      </c>
      <c r="HX73" s="140">
        <f t="shared" si="170"/>
        <v>0</v>
      </c>
      <c r="HY73" s="139">
        <f t="shared" si="264"/>
        <v>0</v>
      </c>
      <c r="HZ73" s="25"/>
      <c r="IA73" s="92">
        <f t="shared" si="171"/>
        <v>0</v>
      </c>
      <c r="IB73" s="140">
        <f t="shared" si="172"/>
        <v>0</v>
      </c>
      <c r="IC73" s="25"/>
      <c r="ID73" s="92">
        <f t="shared" si="173"/>
        <v>0</v>
      </c>
      <c r="IE73" s="140">
        <f t="shared" si="174"/>
        <v>0</v>
      </c>
      <c r="IF73" s="25"/>
      <c r="IG73" s="92">
        <f t="shared" si="175"/>
        <v>0</v>
      </c>
      <c r="IH73" s="140">
        <f t="shared" si="176"/>
        <v>0</v>
      </c>
      <c r="II73" s="139">
        <f t="shared" si="265"/>
        <v>0</v>
      </c>
      <c r="IJ73" s="25"/>
      <c r="IK73" s="92">
        <f t="shared" si="177"/>
        <v>0</v>
      </c>
      <c r="IL73" s="140">
        <f t="shared" si="178"/>
        <v>0</v>
      </c>
      <c r="IM73" s="25"/>
      <c r="IN73" s="92">
        <f t="shared" si="179"/>
        <v>0</v>
      </c>
      <c r="IO73" s="140">
        <f t="shared" si="180"/>
        <v>0</v>
      </c>
      <c r="IP73" s="25"/>
      <c r="IQ73" s="92">
        <f t="shared" si="181"/>
        <v>0</v>
      </c>
      <c r="IR73" s="140">
        <f t="shared" si="182"/>
        <v>0</v>
      </c>
      <c r="IS73" s="139">
        <f t="shared" si="266"/>
        <v>0</v>
      </c>
      <c r="IT73" s="25"/>
      <c r="IU73" s="92">
        <f t="shared" si="183"/>
        <v>0</v>
      </c>
      <c r="IV73" s="140">
        <f t="shared" si="184"/>
        <v>0</v>
      </c>
      <c r="IW73" s="25"/>
      <c r="IX73" s="92">
        <f t="shared" si="185"/>
        <v>0</v>
      </c>
      <c r="IY73" s="140">
        <f t="shared" si="186"/>
        <v>0</v>
      </c>
      <c r="IZ73" s="25"/>
      <c r="JA73" s="92">
        <f t="shared" si="187"/>
        <v>0</v>
      </c>
      <c r="JB73" s="140">
        <f t="shared" si="188"/>
        <v>0</v>
      </c>
      <c r="JC73" s="139">
        <f t="shared" si="234"/>
        <v>0</v>
      </c>
      <c r="JD73" s="25"/>
      <c r="JE73" s="92">
        <f t="shared" si="189"/>
        <v>0</v>
      </c>
      <c r="JF73" s="140">
        <f t="shared" si="190"/>
        <v>0</v>
      </c>
      <c r="JG73" s="25"/>
      <c r="JH73" s="92">
        <f t="shared" si="191"/>
        <v>0</v>
      </c>
      <c r="JI73" s="140">
        <f t="shared" si="192"/>
        <v>0</v>
      </c>
      <c r="JJ73" s="25"/>
      <c r="JK73" s="92">
        <f t="shared" si="193"/>
        <v>0</v>
      </c>
      <c r="JL73" s="140">
        <f t="shared" si="194"/>
        <v>0</v>
      </c>
      <c r="JM73" s="139">
        <f t="shared" si="235"/>
        <v>0</v>
      </c>
      <c r="JN73" s="25"/>
      <c r="JO73" s="92">
        <f t="shared" si="195"/>
        <v>0</v>
      </c>
      <c r="JP73" s="140">
        <f t="shared" ref="JP73:JP101" si="270">JN73*C73</f>
        <v>0</v>
      </c>
      <c r="JQ73" s="25"/>
      <c r="JR73" s="92">
        <f t="shared" ref="JR73:JR101" si="271">JQ73*B73</f>
        <v>0</v>
      </c>
      <c r="JS73" s="140">
        <f t="shared" ref="JS73:JS101" si="272">JQ73*C73</f>
        <v>0</v>
      </c>
      <c r="JT73" s="25"/>
      <c r="JU73" s="92">
        <f t="shared" si="199"/>
        <v>0</v>
      </c>
      <c r="JV73" s="140">
        <f t="shared" si="200"/>
        <v>0</v>
      </c>
      <c r="JW73" s="139">
        <f t="shared" si="236"/>
        <v>0</v>
      </c>
      <c r="JX73" s="25"/>
      <c r="JY73" s="92">
        <f t="shared" si="201"/>
        <v>0</v>
      </c>
      <c r="JZ73" s="140">
        <f t="shared" si="202"/>
        <v>0</v>
      </c>
      <c r="KA73" s="25"/>
      <c r="KB73" s="92">
        <f t="shared" si="203"/>
        <v>0</v>
      </c>
      <c r="KC73" s="140">
        <f t="shared" si="204"/>
        <v>0</v>
      </c>
      <c r="KD73" s="25"/>
      <c r="KE73" s="92">
        <f t="shared" si="205"/>
        <v>0</v>
      </c>
      <c r="KF73" s="140">
        <f t="shared" si="206"/>
        <v>0</v>
      </c>
      <c r="KG73" s="139">
        <f t="shared" si="237"/>
        <v>0</v>
      </c>
      <c r="KH73" s="25"/>
      <c r="KI73" s="92">
        <f t="shared" si="207"/>
        <v>0</v>
      </c>
      <c r="KJ73" s="140">
        <f t="shared" si="208"/>
        <v>0</v>
      </c>
      <c r="KK73" s="25"/>
      <c r="KL73" s="92">
        <f t="shared" si="209"/>
        <v>0</v>
      </c>
      <c r="KM73" s="140">
        <f t="shared" si="210"/>
        <v>0</v>
      </c>
      <c r="KN73" s="25"/>
      <c r="KO73" s="92">
        <f t="shared" si="211"/>
        <v>0</v>
      </c>
      <c r="KP73" s="140">
        <f t="shared" si="212"/>
        <v>0</v>
      </c>
      <c r="KQ73" s="139">
        <f t="shared" si="238"/>
        <v>0</v>
      </c>
      <c r="KR73" s="25"/>
      <c r="KS73" s="92">
        <f t="shared" si="213"/>
        <v>0</v>
      </c>
      <c r="KT73" s="140">
        <f t="shared" si="214"/>
        <v>0</v>
      </c>
      <c r="KU73" s="25"/>
      <c r="KV73" s="92">
        <f t="shared" si="215"/>
        <v>0</v>
      </c>
      <c r="KW73" s="140">
        <f t="shared" si="216"/>
        <v>0</v>
      </c>
      <c r="KX73" s="25"/>
      <c r="KY73" s="92">
        <f t="shared" si="217"/>
        <v>0</v>
      </c>
      <c r="KZ73" s="140">
        <f t="shared" si="218"/>
        <v>0</v>
      </c>
      <c r="LA73" s="139">
        <f t="shared" si="239"/>
        <v>0</v>
      </c>
      <c r="LB73" s="25"/>
      <c r="LC73" s="92">
        <f t="shared" si="219"/>
        <v>0</v>
      </c>
      <c r="LD73" s="140">
        <f t="shared" si="220"/>
        <v>0</v>
      </c>
      <c r="LE73" s="25"/>
      <c r="LF73" s="92">
        <f t="shared" si="221"/>
        <v>0</v>
      </c>
      <c r="LG73" s="140">
        <f t="shared" si="222"/>
        <v>0</v>
      </c>
      <c r="LH73" s="25"/>
      <c r="LI73" s="92">
        <f t="shared" si="223"/>
        <v>0</v>
      </c>
      <c r="LJ73" s="140">
        <f t="shared" si="224"/>
        <v>0</v>
      </c>
      <c r="LK73" s="139">
        <f t="shared" si="240"/>
        <v>0</v>
      </c>
      <c r="LL73" s="25"/>
      <c r="LM73" s="92">
        <f t="shared" si="225"/>
        <v>0</v>
      </c>
      <c r="LN73" s="140">
        <f t="shared" si="226"/>
        <v>0</v>
      </c>
      <c r="LO73" s="25"/>
      <c r="LP73" s="92">
        <f t="shared" si="227"/>
        <v>0</v>
      </c>
      <c r="LQ73" s="140">
        <f t="shared" si="228"/>
        <v>0</v>
      </c>
      <c r="LR73" s="25"/>
      <c r="LS73" s="92">
        <f t="shared" si="229"/>
        <v>0</v>
      </c>
      <c r="LT73" s="140">
        <f t="shared" si="230"/>
        <v>0</v>
      </c>
      <c r="LU73" s="139">
        <f t="shared" si="241"/>
        <v>0</v>
      </c>
      <c r="LW73" s="341">
        <f t="shared" ref="LW73:LW101" si="273">W73+M73+AG73+AQ73+BA73+BK73+BU73+CE73+CO73+DI73+CY73+DS73+EC73+EM73+EW73+GA73+FQ73+GU73+HE73+GK73+II73+HY73+HO73+IS73+JC73+JM73+JW73+KG73+LA73+KQ73+LK73+LU73+FG73</f>
        <v>0</v>
      </c>
      <c r="LX73" s="293">
        <f t="shared" si="267"/>
        <v>0</v>
      </c>
    </row>
    <row r="74" spans="1:336" x14ac:dyDescent="0.25">
      <c r="A74" s="25" t="s">
        <v>113</v>
      </c>
      <c r="B74" s="102">
        <v>150000</v>
      </c>
      <c r="C74" s="102">
        <v>200000</v>
      </c>
      <c r="D74" s="25"/>
      <c r="E74" s="92">
        <f t="shared" si="40"/>
        <v>0</v>
      </c>
      <c r="F74" s="140">
        <f t="shared" si="41"/>
        <v>0</v>
      </c>
      <c r="G74" s="25"/>
      <c r="H74" s="92">
        <f t="shared" si="42"/>
        <v>0</v>
      </c>
      <c r="I74" s="140">
        <f t="shared" si="43"/>
        <v>0</v>
      </c>
      <c r="J74" s="25"/>
      <c r="K74" s="92">
        <f t="shared" si="44"/>
        <v>0</v>
      </c>
      <c r="L74" s="140">
        <f t="shared" si="45"/>
        <v>0</v>
      </c>
      <c r="M74" s="139">
        <f t="shared" si="0"/>
        <v>0</v>
      </c>
      <c r="N74" s="25"/>
      <c r="O74" s="92">
        <f t="shared" si="243"/>
        <v>0</v>
      </c>
      <c r="P74" s="140">
        <f t="shared" si="244"/>
        <v>0</v>
      </c>
      <c r="Q74" s="25"/>
      <c r="R74" s="92">
        <f t="shared" si="245"/>
        <v>0</v>
      </c>
      <c r="S74" s="140">
        <f t="shared" si="246"/>
        <v>0</v>
      </c>
      <c r="T74" s="25"/>
      <c r="U74" s="92">
        <f t="shared" si="247"/>
        <v>0</v>
      </c>
      <c r="V74" s="140">
        <f t="shared" si="248"/>
        <v>0</v>
      </c>
      <c r="W74" s="139">
        <f t="shared" si="7"/>
        <v>0</v>
      </c>
      <c r="X74" s="25"/>
      <c r="Y74" s="92">
        <f t="shared" si="46"/>
        <v>0</v>
      </c>
      <c r="Z74" s="140">
        <f t="shared" si="47"/>
        <v>0</v>
      </c>
      <c r="AA74" s="25"/>
      <c r="AB74" s="92">
        <f t="shared" si="48"/>
        <v>0</v>
      </c>
      <c r="AC74" s="140">
        <f t="shared" si="49"/>
        <v>0</v>
      </c>
      <c r="AD74" s="25"/>
      <c r="AE74" s="92">
        <f t="shared" si="50"/>
        <v>0</v>
      </c>
      <c r="AF74" s="140">
        <f t="shared" si="51"/>
        <v>0</v>
      </c>
      <c r="AG74" s="139">
        <f t="shared" si="8"/>
        <v>0</v>
      </c>
      <c r="AH74" s="25"/>
      <c r="AI74" s="92">
        <f t="shared" si="52"/>
        <v>0</v>
      </c>
      <c r="AJ74" s="140">
        <f t="shared" si="53"/>
        <v>0</v>
      </c>
      <c r="AK74" s="25"/>
      <c r="AL74" s="92">
        <f t="shared" si="54"/>
        <v>0</v>
      </c>
      <c r="AM74" s="140">
        <f t="shared" si="55"/>
        <v>0</v>
      </c>
      <c r="AN74" s="25"/>
      <c r="AO74" s="92">
        <f t="shared" si="56"/>
        <v>0</v>
      </c>
      <c r="AP74" s="140">
        <f t="shared" si="57"/>
        <v>0</v>
      </c>
      <c r="AQ74" s="139">
        <f t="shared" si="9"/>
        <v>0</v>
      </c>
      <c r="AR74" s="25"/>
      <c r="AS74" s="92">
        <f t="shared" si="58"/>
        <v>0</v>
      </c>
      <c r="AT74" s="140">
        <f t="shared" si="59"/>
        <v>0</v>
      </c>
      <c r="AU74" s="25"/>
      <c r="AV74" s="92">
        <f t="shared" si="60"/>
        <v>0</v>
      </c>
      <c r="AW74" s="140">
        <f t="shared" si="61"/>
        <v>0</v>
      </c>
      <c r="AX74" s="25"/>
      <c r="AY74" s="92">
        <f t="shared" si="62"/>
        <v>0</v>
      </c>
      <c r="AZ74" s="140">
        <f t="shared" si="63"/>
        <v>0</v>
      </c>
      <c r="BA74" s="139">
        <f t="shared" si="249"/>
        <v>0</v>
      </c>
      <c r="BB74" s="25"/>
      <c r="BC74" s="92">
        <f t="shared" si="242"/>
        <v>0</v>
      </c>
      <c r="BD74" s="140">
        <f t="shared" si="65"/>
        <v>0</v>
      </c>
      <c r="BE74" s="25"/>
      <c r="BF74" s="92">
        <f t="shared" si="66"/>
        <v>0</v>
      </c>
      <c r="BG74" s="140">
        <f t="shared" si="67"/>
        <v>0</v>
      </c>
      <c r="BH74" s="25"/>
      <c r="BI74" s="92">
        <f t="shared" si="68"/>
        <v>0</v>
      </c>
      <c r="BJ74" s="140">
        <f t="shared" si="69"/>
        <v>0</v>
      </c>
      <c r="BK74" s="139">
        <f t="shared" si="250"/>
        <v>0</v>
      </c>
      <c r="BL74" s="25"/>
      <c r="BM74" s="92">
        <f t="shared" si="70"/>
        <v>0</v>
      </c>
      <c r="BN74" s="140">
        <f t="shared" si="71"/>
        <v>0</v>
      </c>
      <c r="BO74" s="25"/>
      <c r="BP74" s="92">
        <f t="shared" si="72"/>
        <v>0</v>
      </c>
      <c r="BQ74" s="140">
        <f t="shared" si="73"/>
        <v>0</v>
      </c>
      <c r="BR74" s="25"/>
      <c r="BS74" s="92">
        <f t="shared" si="74"/>
        <v>0</v>
      </c>
      <c r="BT74" s="140">
        <f t="shared" si="75"/>
        <v>0</v>
      </c>
      <c r="BU74" s="139">
        <f t="shared" si="251"/>
        <v>0</v>
      </c>
      <c r="BV74" s="25"/>
      <c r="BW74" s="92">
        <f t="shared" si="76"/>
        <v>0</v>
      </c>
      <c r="BX74" s="140">
        <f t="shared" si="77"/>
        <v>0</v>
      </c>
      <c r="BY74" s="25"/>
      <c r="BZ74" s="92">
        <f t="shared" si="78"/>
        <v>0</v>
      </c>
      <c r="CA74" s="140">
        <f t="shared" si="79"/>
        <v>0</v>
      </c>
      <c r="CB74" s="25"/>
      <c r="CC74" s="92">
        <f t="shared" si="80"/>
        <v>0</v>
      </c>
      <c r="CD74" s="140">
        <f t="shared" si="81"/>
        <v>0</v>
      </c>
      <c r="CE74" s="139">
        <f t="shared" si="13"/>
        <v>0</v>
      </c>
      <c r="CF74" s="25"/>
      <c r="CG74" s="92">
        <f t="shared" si="82"/>
        <v>0</v>
      </c>
      <c r="CH74" s="140">
        <f t="shared" si="83"/>
        <v>0</v>
      </c>
      <c r="CI74" s="25"/>
      <c r="CJ74" s="92">
        <f t="shared" si="84"/>
        <v>0</v>
      </c>
      <c r="CK74" s="140">
        <f t="shared" si="85"/>
        <v>0</v>
      </c>
      <c r="CL74" s="25"/>
      <c r="CM74" s="92">
        <f t="shared" si="86"/>
        <v>0</v>
      </c>
      <c r="CN74" s="140">
        <f t="shared" si="87"/>
        <v>0</v>
      </c>
      <c r="CO74" s="139">
        <f t="shared" si="14"/>
        <v>0</v>
      </c>
      <c r="CP74" s="25"/>
      <c r="CQ74" s="92">
        <f t="shared" si="88"/>
        <v>0</v>
      </c>
      <c r="CR74" s="140">
        <f t="shared" si="89"/>
        <v>0</v>
      </c>
      <c r="CS74" s="25"/>
      <c r="CT74" s="92">
        <f t="shared" si="90"/>
        <v>0</v>
      </c>
      <c r="CU74" s="140">
        <f t="shared" si="91"/>
        <v>0</v>
      </c>
      <c r="CV74" s="25"/>
      <c r="CW74" s="92">
        <f t="shared" si="92"/>
        <v>0</v>
      </c>
      <c r="CX74" s="140">
        <f t="shared" si="93"/>
        <v>0</v>
      </c>
      <c r="CY74" s="139">
        <f t="shared" si="15"/>
        <v>0</v>
      </c>
      <c r="CZ74" s="25"/>
      <c r="DA74" s="92">
        <f t="shared" si="94"/>
        <v>0</v>
      </c>
      <c r="DB74" s="140">
        <f t="shared" si="95"/>
        <v>0</v>
      </c>
      <c r="DC74" s="25"/>
      <c r="DD74" s="92">
        <f t="shared" si="96"/>
        <v>0</v>
      </c>
      <c r="DE74" s="140">
        <f t="shared" si="97"/>
        <v>0</v>
      </c>
      <c r="DF74" s="25"/>
      <c r="DG74" s="92">
        <f t="shared" si="98"/>
        <v>0</v>
      </c>
      <c r="DH74" s="140">
        <f t="shared" si="99"/>
        <v>0</v>
      </c>
      <c r="DI74" s="139">
        <f t="shared" si="16"/>
        <v>0</v>
      </c>
      <c r="DJ74" s="25"/>
      <c r="DK74" s="92">
        <f t="shared" si="100"/>
        <v>0</v>
      </c>
      <c r="DL74" s="140">
        <f t="shared" si="232"/>
        <v>0</v>
      </c>
      <c r="DM74" s="25"/>
      <c r="DN74" s="92">
        <f t="shared" si="101"/>
        <v>0</v>
      </c>
      <c r="DO74" s="140">
        <f t="shared" si="102"/>
        <v>0</v>
      </c>
      <c r="DP74" s="25"/>
      <c r="DQ74" s="92">
        <f t="shared" si="103"/>
        <v>0</v>
      </c>
      <c r="DR74" s="140">
        <f t="shared" si="104"/>
        <v>0</v>
      </c>
      <c r="DS74" s="139">
        <f t="shared" si="17"/>
        <v>0</v>
      </c>
      <c r="DT74" s="25"/>
      <c r="DU74" s="92">
        <f t="shared" si="105"/>
        <v>0</v>
      </c>
      <c r="DV74" s="140">
        <f t="shared" si="106"/>
        <v>0</v>
      </c>
      <c r="DW74" s="25"/>
      <c r="DX74" s="92">
        <f t="shared" si="107"/>
        <v>0</v>
      </c>
      <c r="DY74" s="140">
        <f t="shared" si="108"/>
        <v>0</v>
      </c>
      <c r="DZ74" s="25"/>
      <c r="EA74" s="92">
        <f t="shared" si="109"/>
        <v>0</v>
      </c>
      <c r="EB74" s="140">
        <f t="shared" si="110"/>
        <v>0</v>
      </c>
      <c r="EC74" s="139">
        <f t="shared" si="18"/>
        <v>0</v>
      </c>
      <c r="ED74" s="25"/>
      <c r="EE74" s="92">
        <f t="shared" si="111"/>
        <v>0</v>
      </c>
      <c r="EF74" s="140">
        <f t="shared" si="112"/>
        <v>0</v>
      </c>
      <c r="EG74" s="25"/>
      <c r="EH74" s="92">
        <f t="shared" si="113"/>
        <v>0</v>
      </c>
      <c r="EI74" s="140">
        <f t="shared" si="114"/>
        <v>0</v>
      </c>
      <c r="EJ74" s="25"/>
      <c r="EK74" s="92">
        <f t="shared" si="115"/>
        <v>0</v>
      </c>
      <c r="EL74" s="140">
        <f t="shared" si="116"/>
        <v>0</v>
      </c>
      <c r="EM74" s="139">
        <f t="shared" si="19"/>
        <v>0</v>
      </c>
      <c r="EN74" s="25"/>
      <c r="EO74" s="92">
        <f t="shared" si="117"/>
        <v>0</v>
      </c>
      <c r="EP74" s="140">
        <f t="shared" si="118"/>
        <v>0</v>
      </c>
      <c r="EQ74" s="25"/>
      <c r="ER74" s="92">
        <f t="shared" si="119"/>
        <v>0</v>
      </c>
      <c r="ES74" s="140">
        <f t="shared" si="120"/>
        <v>0</v>
      </c>
      <c r="ET74" s="25"/>
      <c r="EU74" s="92">
        <f t="shared" si="121"/>
        <v>0</v>
      </c>
      <c r="EV74" s="140">
        <f t="shared" si="122"/>
        <v>0</v>
      </c>
      <c r="EW74" s="139">
        <f t="shared" si="252"/>
        <v>0</v>
      </c>
      <c r="EX74" s="25"/>
      <c r="EY74" s="92">
        <f t="shared" si="253"/>
        <v>0</v>
      </c>
      <c r="EZ74" s="140">
        <f t="shared" si="254"/>
        <v>0</v>
      </c>
      <c r="FA74" s="25"/>
      <c r="FB74" s="92">
        <f t="shared" si="268"/>
        <v>0</v>
      </c>
      <c r="FC74" s="140">
        <f t="shared" si="269"/>
        <v>0</v>
      </c>
      <c r="FD74" s="25"/>
      <c r="FE74" s="92">
        <f t="shared" si="255"/>
        <v>0</v>
      </c>
      <c r="FF74" s="140">
        <f t="shared" si="256"/>
        <v>0</v>
      </c>
      <c r="FG74" s="139">
        <f t="shared" si="257"/>
        <v>0</v>
      </c>
      <c r="FH74" s="25"/>
      <c r="FI74" s="92">
        <f t="shared" si="129"/>
        <v>0</v>
      </c>
      <c r="FJ74" s="140">
        <f t="shared" si="130"/>
        <v>0</v>
      </c>
      <c r="FK74" s="25"/>
      <c r="FL74" s="92">
        <f t="shared" si="131"/>
        <v>0</v>
      </c>
      <c r="FM74" s="140">
        <f t="shared" si="132"/>
        <v>0</v>
      </c>
      <c r="FN74" s="25"/>
      <c r="FO74" s="92">
        <f t="shared" si="133"/>
        <v>0</v>
      </c>
      <c r="FP74" s="140">
        <f t="shared" si="134"/>
        <v>0</v>
      </c>
      <c r="FQ74" s="139">
        <f t="shared" si="258"/>
        <v>0</v>
      </c>
      <c r="FR74" s="25"/>
      <c r="FS74" s="92">
        <f t="shared" si="135"/>
        <v>0</v>
      </c>
      <c r="FT74" s="140">
        <f t="shared" si="136"/>
        <v>0</v>
      </c>
      <c r="FU74" s="25"/>
      <c r="FV74" s="92">
        <f t="shared" si="137"/>
        <v>0</v>
      </c>
      <c r="FW74" s="140">
        <f t="shared" si="138"/>
        <v>0</v>
      </c>
      <c r="FX74" s="25"/>
      <c r="FY74" s="92">
        <f t="shared" si="139"/>
        <v>0</v>
      </c>
      <c r="FZ74" s="140">
        <f t="shared" si="140"/>
        <v>0</v>
      </c>
      <c r="GA74" s="139">
        <f t="shared" si="259"/>
        <v>0</v>
      </c>
      <c r="GB74" s="25"/>
      <c r="GC74" s="92">
        <f t="shared" si="141"/>
        <v>0</v>
      </c>
      <c r="GD74" s="140">
        <f t="shared" si="142"/>
        <v>0</v>
      </c>
      <c r="GE74" s="25"/>
      <c r="GF74" s="92">
        <f t="shared" si="143"/>
        <v>0</v>
      </c>
      <c r="GG74" s="140">
        <f t="shared" si="144"/>
        <v>0</v>
      </c>
      <c r="GH74" s="25"/>
      <c r="GI74" s="92">
        <f t="shared" si="145"/>
        <v>0</v>
      </c>
      <c r="GJ74" s="140">
        <f t="shared" si="146"/>
        <v>0</v>
      </c>
      <c r="GK74" s="139">
        <f t="shared" si="260"/>
        <v>0</v>
      </c>
      <c r="GL74" s="25"/>
      <c r="GM74" s="92">
        <f t="shared" si="147"/>
        <v>0</v>
      </c>
      <c r="GN74" s="140">
        <f t="shared" si="148"/>
        <v>0</v>
      </c>
      <c r="GO74" s="25"/>
      <c r="GP74" s="92">
        <f t="shared" si="149"/>
        <v>0</v>
      </c>
      <c r="GQ74" s="140">
        <f t="shared" si="150"/>
        <v>0</v>
      </c>
      <c r="GR74" s="25"/>
      <c r="GS74" s="92">
        <f t="shared" si="151"/>
        <v>0</v>
      </c>
      <c r="GT74" s="140">
        <f t="shared" si="152"/>
        <v>0</v>
      </c>
      <c r="GU74" s="139">
        <f t="shared" si="261"/>
        <v>0</v>
      </c>
      <c r="GV74" s="25"/>
      <c r="GW74" s="92">
        <f t="shared" si="153"/>
        <v>0</v>
      </c>
      <c r="GX74" s="140">
        <f t="shared" si="154"/>
        <v>0</v>
      </c>
      <c r="GY74" s="25"/>
      <c r="GZ74" s="92">
        <f t="shared" si="155"/>
        <v>0</v>
      </c>
      <c r="HA74" s="140">
        <f t="shared" si="156"/>
        <v>0</v>
      </c>
      <c r="HB74" s="25"/>
      <c r="HC74" s="92">
        <f t="shared" si="157"/>
        <v>0</v>
      </c>
      <c r="HD74" s="140">
        <f t="shared" si="158"/>
        <v>0</v>
      </c>
      <c r="HE74" s="139">
        <f t="shared" si="262"/>
        <v>0</v>
      </c>
      <c r="HF74" s="25"/>
      <c r="HG74" s="92">
        <f t="shared" si="159"/>
        <v>0</v>
      </c>
      <c r="HH74" s="140">
        <f t="shared" si="160"/>
        <v>0</v>
      </c>
      <c r="HI74" s="25"/>
      <c r="HJ74" s="92">
        <f t="shared" si="161"/>
        <v>0</v>
      </c>
      <c r="HK74" s="140">
        <f t="shared" si="162"/>
        <v>0</v>
      </c>
      <c r="HL74" s="25"/>
      <c r="HM74" s="92">
        <f t="shared" si="163"/>
        <v>0</v>
      </c>
      <c r="HN74" s="140">
        <f t="shared" si="164"/>
        <v>0</v>
      </c>
      <c r="HO74" s="139">
        <f t="shared" si="263"/>
        <v>0</v>
      </c>
      <c r="HP74" s="25"/>
      <c r="HQ74" s="92">
        <f t="shared" si="165"/>
        <v>0</v>
      </c>
      <c r="HR74" s="140">
        <f t="shared" si="166"/>
        <v>0</v>
      </c>
      <c r="HS74" s="25"/>
      <c r="HT74" s="92">
        <f t="shared" si="167"/>
        <v>0</v>
      </c>
      <c r="HU74" s="140">
        <f t="shared" si="168"/>
        <v>0</v>
      </c>
      <c r="HV74" s="25"/>
      <c r="HW74" s="92">
        <f t="shared" si="169"/>
        <v>0</v>
      </c>
      <c r="HX74" s="140">
        <f t="shared" si="170"/>
        <v>0</v>
      </c>
      <c r="HY74" s="139">
        <f t="shared" si="264"/>
        <v>0</v>
      </c>
      <c r="HZ74" s="25"/>
      <c r="IA74" s="92">
        <f t="shared" si="171"/>
        <v>0</v>
      </c>
      <c r="IB74" s="140">
        <f t="shared" si="172"/>
        <v>0</v>
      </c>
      <c r="IC74" s="25"/>
      <c r="ID74" s="92">
        <f t="shared" si="173"/>
        <v>0</v>
      </c>
      <c r="IE74" s="140">
        <f t="shared" si="174"/>
        <v>0</v>
      </c>
      <c r="IF74" s="25"/>
      <c r="IG74" s="92">
        <f t="shared" si="175"/>
        <v>0</v>
      </c>
      <c r="IH74" s="140">
        <f t="shared" si="176"/>
        <v>0</v>
      </c>
      <c r="II74" s="139">
        <f t="shared" si="265"/>
        <v>0</v>
      </c>
      <c r="IJ74" s="25"/>
      <c r="IK74" s="92">
        <f t="shared" si="177"/>
        <v>0</v>
      </c>
      <c r="IL74" s="140">
        <f t="shared" si="178"/>
        <v>0</v>
      </c>
      <c r="IM74" s="25"/>
      <c r="IN74" s="92">
        <f t="shared" si="179"/>
        <v>0</v>
      </c>
      <c r="IO74" s="140">
        <f t="shared" si="180"/>
        <v>0</v>
      </c>
      <c r="IP74" s="25"/>
      <c r="IQ74" s="92">
        <f t="shared" si="181"/>
        <v>0</v>
      </c>
      <c r="IR74" s="140">
        <f t="shared" si="182"/>
        <v>0</v>
      </c>
      <c r="IS74" s="139">
        <f t="shared" si="266"/>
        <v>0</v>
      </c>
      <c r="IT74" s="25"/>
      <c r="IU74" s="92">
        <f t="shared" si="183"/>
        <v>0</v>
      </c>
      <c r="IV74" s="140">
        <f t="shared" si="184"/>
        <v>0</v>
      </c>
      <c r="IW74" s="25"/>
      <c r="IX74" s="92">
        <f t="shared" si="185"/>
        <v>0</v>
      </c>
      <c r="IY74" s="140">
        <f t="shared" si="186"/>
        <v>0</v>
      </c>
      <c r="IZ74" s="25"/>
      <c r="JA74" s="92">
        <f t="shared" si="187"/>
        <v>0</v>
      </c>
      <c r="JB74" s="140">
        <f t="shared" si="188"/>
        <v>0</v>
      </c>
      <c r="JC74" s="139">
        <f t="shared" si="234"/>
        <v>0</v>
      </c>
      <c r="JD74" s="25"/>
      <c r="JE74" s="92">
        <f t="shared" si="189"/>
        <v>0</v>
      </c>
      <c r="JF74" s="140">
        <f t="shared" si="190"/>
        <v>0</v>
      </c>
      <c r="JG74" s="25"/>
      <c r="JH74" s="92">
        <f t="shared" si="191"/>
        <v>0</v>
      </c>
      <c r="JI74" s="140">
        <f t="shared" si="192"/>
        <v>0</v>
      </c>
      <c r="JJ74" s="25"/>
      <c r="JK74" s="92">
        <f t="shared" si="193"/>
        <v>0</v>
      </c>
      <c r="JL74" s="140">
        <f t="shared" si="194"/>
        <v>0</v>
      </c>
      <c r="JM74" s="139">
        <f t="shared" si="235"/>
        <v>0</v>
      </c>
      <c r="JN74" s="25"/>
      <c r="JO74" s="92">
        <f t="shared" si="195"/>
        <v>0</v>
      </c>
      <c r="JP74" s="140">
        <f t="shared" si="270"/>
        <v>0</v>
      </c>
      <c r="JQ74" s="25"/>
      <c r="JR74" s="92">
        <f t="shared" si="271"/>
        <v>0</v>
      </c>
      <c r="JS74" s="140">
        <f t="shared" si="272"/>
        <v>0</v>
      </c>
      <c r="JT74" s="25"/>
      <c r="JU74" s="92">
        <f t="shared" si="199"/>
        <v>0</v>
      </c>
      <c r="JV74" s="140">
        <f t="shared" si="200"/>
        <v>0</v>
      </c>
      <c r="JW74" s="139">
        <f t="shared" si="236"/>
        <v>0</v>
      </c>
      <c r="JX74" s="25"/>
      <c r="JY74" s="92">
        <f t="shared" si="201"/>
        <v>0</v>
      </c>
      <c r="JZ74" s="140">
        <f t="shared" si="202"/>
        <v>0</v>
      </c>
      <c r="KA74" s="25"/>
      <c r="KB74" s="92">
        <f t="shared" si="203"/>
        <v>0</v>
      </c>
      <c r="KC74" s="140">
        <f t="shared" si="204"/>
        <v>0</v>
      </c>
      <c r="KD74" s="25"/>
      <c r="KE74" s="92">
        <f t="shared" si="205"/>
        <v>0</v>
      </c>
      <c r="KF74" s="140">
        <f t="shared" si="206"/>
        <v>0</v>
      </c>
      <c r="KG74" s="139">
        <f t="shared" si="237"/>
        <v>0</v>
      </c>
      <c r="KH74" s="25"/>
      <c r="KI74" s="92">
        <f t="shared" si="207"/>
        <v>0</v>
      </c>
      <c r="KJ74" s="140">
        <f t="shared" si="208"/>
        <v>0</v>
      </c>
      <c r="KK74" s="25"/>
      <c r="KL74" s="92">
        <f t="shared" si="209"/>
        <v>0</v>
      </c>
      <c r="KM74" s="140">
        <f t="shared" si="210"/>
        <v>0</v>
      </c>
      <c r="KN74" s="25"/>
      <c r="KO74" s="92">
        <f t="shared" si="211"/>
        <v>0</v>
      </c>
      <c r="KP74" s="140">
        <f t="shared" si="212"/>
        <v>0</v>
      </c>
      <c r="KQ74" s="139">
        <f t="shared" si="238"/>
        <v>0</v>
      </c>
      <c r="KR74" s="25"/>
      <c r="KS74" s="92">
        <f t="shared" si="213"/>
        <v>0</v>
      </c>
      <c r="KT74" s="140">
        <f t="shared" si="214"/>
        <v>0</v>
      </c>
      <c r="KU74" s="25"/>
      <c r="KV74" s="92">
        <f t="shared" si="215"/>
        <v>0</v>
      </c>
      <c r="KW74" s="140">
        <f t="shared" si="216"/>
        <v>0</v>
      </c>
      <c r="KX74" s="25"/>
      <c r="KY74" s="92">
        <f t="shared" si="217"/>
        <v>0</v>
      </c>
      <c r="KZ74" s="140">
        <f t="shared" si="218"/>
        <v>0</v>
      </c>
      <c r="LA74" s="139">
        <f t="shared" si="239"/>
        <v>0</v>
      </c>
      <c r="LB74" s="25"/>
      <c r="LC74" s="92">
        <f t="shared" si="219"/>
        <v>0</v>
      </c>
      <c r="LD74" s="140">
        <f t="shared" si="220"/>
        <v>0</v>
      </c>
      <c r="LE74" s="25"/>
      <c r="LF74" s="92">
        <f t="shared" si="221"/>
        <v>0</v>
      </c>
      <c r="LG74" s="140">
        <f t="shared" si="222"/>
        <v>0</v>
      </c>
      <c r="LH74" s="25"/>
      <c r="LI74" s="92">
        <f t="shared" si="223"/>
        <v>0</v>
      </c>
      <c r="LJ74" s="140">
        <f t="shared" si="224"/>
        <v>0</v>
      </c>
      <c r="LK74" s="139">
        <f t="shared" si="240"/>
        <v>0</v>
      </c>
      <c r="LL74" s="25"/>
      <c r="LM74" s="92">
        <f t="shared" si="225"/>
        <v>0</v>
      </c>
      <c r="LN74" s="140">
        <f t="shared" si="226"/>
        <v>0</v>
      </c>
      <c r="LO74" s="25"/>
      <c r="LP74" s="92">
        <f t="shared" si="227"/>
        <v>0</v>
      </c>
      <c r="LQ74" s="140">
        <f t="shared" si="228"/>
        <v>0</v>
      </c>
      <c r="LR74" s="25"/>
      <c r="LS74" s="92">
        <f t="shared" si="229"/>
        <v>0</v>
      </c>
      <c r="LT74" s="140">
        <f t="shared" si="230"/>
        <v>0</v>
      </c>
      <c r="LU74" s="139">
        <f t="shared" si="241"/>
        <v>0</v>
      </c>
      <c r="LW74" s="341">
        <f t="shared" si="273"/>
        <v>0</v>
      </c>
      <c r="LX74" s="293">
        <f t="shared" si="267"/>
        <v>0</v>
      </c>
    </row>
    <row r="75" spans="1:336" x14ac:dyDescent="0.25">
      <c r="A75" s="25" t="s">
        <v>179</v>
      </c>
      <c r="D75" s="25"/>
      <c r="E75" s="92">
        <f t="shared" si="40"/>
        <v>0</v>
      </c>
      <c r="F75" s="140">
        <f t="shared" si="41"/>
        <v>0</v>
      </c>
      <c r="G75" s="25"/>
      <c r="H75" s="92">
        <f t="shared" si="42"/>
        <v>0</v>
      </c>
      <c r="I75" s="140">
        <f t="shared" si="43"/>
        <v>0</v>
      </c>
      <c r="J75" s="25"/>
      <c r="K75" s="92">
        <f t="shared" si="44"/>
        <v>0</v>
      </c>
      <c r="L75" s="140">
        <f t="shared" si="45"/>
        <v>0</v>
      </c>
      <c r="M75" s="139">
        <f t="shared" si="0"/>
        <v>0</v>
      </c>
      <c r="N75" s="25"/>
      <c r="O75" s="92">
        <f t="shared" si="243"/>
        <v>0</v>
      </c>
      <c r="P75" s="140">
        <f t="shared" si="244"/>
        <v>0</v>
      </c>
      <c r="Q75" s="25"/>
      <c r="R75" s="92">
        <f t="shared" si="245"/>
        <v>0</v>
      </c>
      <c r="S75" s="140">
        <f t="shared" si="246"/>
        <v>0</v>
      </c>
      <c r="T75" s="25"/>
      <c r="U75" s="92">
        <f t="shared" si="247"/>
        <v>0</v>
      </c>
      <c r="V75" s="140">
        <f t="shared" si="248"/>
        <v>0</v>
      </c>
      <c r="W75" s="139">
        <f t="shared" si="7"/>
        <v>0</v>
      </c>
      <c r="X75" s="25"/>
      <c r="Y75" s="92">
        <f t="shared" si="46"/>
        <v>0</v>
      </c>
      <c r="Z75" s="140">
        <f t="shared" si="47"/>
        <v>0</v>
      </c>
      <c r="AA75" s="25"/>
      <c r="AB75" s="92">
        <f t="shared" si="48"/>
        <v>0</v>
      </c>
      <c r="AC75" s="140">
        <f t="shared" si="49"/>
        <v>0</v>
      </c>
      <c r="AD75" s="25"/>
      <c r="AE75" s="92">
        <f t="shared" si="50"/>
        <v>0</v>
      </c>
      <c r="AF75" s="140">
        <f t="shared" si="51"/>
        <v>0</v>
      </c>
      <c r="AG75" s="139">
        <f t="shared" si="8"/>
        <v>0</v>
      </c>
      <c r="AH75" s="25"/>
      <c r="AI75" s="92">
        <f t="shared" si="52"/>
        <v>0</v>
      </c>
      <c r="AJ75" s="140">
        <f t="shared" si="53"/>
        <v>0</v>
      </c>
      <c r="AK75" s="25"/>
      <c r="AL75" s="92">
        <f t="shared" si="54"/>
        <v>0</v>
      </c>
      <c r="AM75" s="140">
        <f t="shared" si="55"/>
        <v>0</v>
      </c>
      <c r="AN75" s="25"/>
      <c r="AO75" s="92">
        <f t="shared" si="56"/>
        <v>0</v>
      </c>
      <c r="AP75" s="140">
        <f t="shared" si="57"/>
        <v>0</v>
      </c>
      <c r="AQ75" s="139">
        <f t="shared" si="9"/>
        <v>0</v>
      </c>
      <c r="AR75" s="25"/>
      <c r="AS75" s="92">
        <f t="shared" si="58"/>
        <v>0</v>
      </c>
      <c r="AT75" s="140">
        <f t="shared" si="59"/>
        <v>0</v>
      </c>
      <c r="AU75" s="25"/>
      <c r="AV75" s="92">
        <f t="shared" si="60"/>
        <v>0</v>
      </c>
      <c r="AW75" s="140">
        <f t="shared" si="61"/>
        <v>0</v>
      </c>
      <c r="AX75" s="25"/>
      <c r="AY75" s="92">
        <f t="shared" si="62"/>
        <v>0</v>
      </c>
      <c r="AZ75" s="140">
        <f t="shared" si="63"/>
        <v>0</v>
      </c>
      <c r="BA75" s="139">
        <f t="shared" si="249"/>
        <v>0</v>
      </c>
      <c r="BB75" s="25"/>
      <c r="BC75" s="92">
        <f t="shared" si="242"/>
        <v>0</v>
      </c>
      <c r="BD75" s="140">
        <f t="shared" si="65"/>
        <v>0</v>
      </c>
      <c r="BE75" s="25"/>
      <c r="BF75" s="92">
        <f t="shared" si="66"/>
        <v>0</v>
      </c>
      <c r="BG75" s="140">
        <f t="shared" si="67"/>
        <v>0</v>
      </c>
      <c r="BH75" s="25"/>
      <c r="BI75" s="92">
        <f t="shared" si="68"/>
        <v>0</v>
      </c>
      <c r="BJ75" s="140">
        <f t="shared" si="69"/>
        <v>0</v>
      </c>
      <c r="BK75" s="139">
        <f t="shared" si="250"/>
        <v>0</v>
      </c>
      <c r="BL75" s="25"/>
      <c r="BM75" s="92">
        <f t="shared" ref="BM75:BM101" si="274">BL75*B75</f>
        <v>0</v>
      </c>
      <c r="BN75" s="140">
        <f t="shared" ref="BN75:BN86" si="275">BL75*C75</f>
        <v>0</v>
      </c>
      <c r="BO75" s="25"/>
      <c r="BP75" s="92">
        <f t="shared" si="72"/>
        <v>0</v>
      </c>
      <c r="BQ75" s="140">
        <f t="shared" si="73"/>
        <v>0</v>
      </c>
      <c r="BR75" s="25"/>
      <c r="BS75" s="92">
        <f t="shared" si="74"/>
        <v>0</v>
      </c>
      <c r="BT75" s="140">
        <f t="shared" si="75"/>
        <v>0</v>
      </c>
      <c r="BU75" s="139">
        <f t="shared" si="251"/>
        <v>0</v>
      </c>
      <c r="BV75" s="25"/>
      <c r="BW75" s="92">
        <f t="shared" ref="BW75:BW101" si="276">BV75*B75</f>
        <v>0</v>
      </c>
      <c r="BX75" s="140">
        <f t="shared" ref="BX75:BX101" si="277">BV75*C75</f>
        <v>0</v>
      </c>
      <c r="BY75" s="25"/>
      <c r="BZ75" s="92">
        <f t="shared" ref="BZ75:BZ101" si="278">BY75*B75</f>
        <v>0</v>
      </c>
      <c r="CA75" s="140">
        <f t="shared" ref="CA75:CA101" si="279">BY75*C75</f>
        <v>0</v>
      </c>
      <c r="CB75" s="25"/>
      <c r="CC75" s="92">
        <f t="shared" ref="CC75:CC101" si="280">CB75*B75</f>
        <v>0</v>
      </c>
      <c r="CD75" s="140">
        <f t="shared" ref="CD75:CD101" si="281">CB75*C75</f>
        <v>0</v>
      </c>
      <c r="CE75" s="139">
        <f t="shared" si="13"/>
        <v>0</v>
      </c>
      <c r="CF75" s="25"/>
      <c r="CG75" s="92">
        <f t="shared" si="82"/>
        <v>0</v>
      </c>
      <c r="CH75" s="140">
        <f t="shared" si="83"/>
        <v>0</v>
      </c>
      <c r="CI75" s="25"/>
      <c r="CJ75" s="92">
        <f t="shared" si="84"/>
        <v>0</v>
      </c>
      <c r="CK75" s="140">
        <f t="shared" si="85"/>
        <v>0</v>
      </c>
      <c r="CL75" s="25"/>
      <c r="CM75" s="92">
        <f t="shared" si="86"/>
        <v>0</v>
      </c>
      <c r="CN75" s="140">
        <f t="shared" si="87"/>
        <v>0</v>
      </c>
      <c r="CO75" s="139">
        <f t="shared" si="14"/>
        <v>0</v>
      </c>
      <c r="CP75" s="25"/>
      <c r="CQ75" s="92">
        <f t="shared" si="88"/>
        <v>0</v>
      </c>
      <c r="CR75" s="140">
        <f t="shared" si="89"/>
        <v>0</v>
      </c>
      <c r="CS75" s="25"/>
      <c r="CT75" s="92">
        <f t="shared" si="90"/>
        <v>0</v>
      </c>
      <c r="CU75" s="140">
        <f t="shared" si="91"/>
        <v>0</v>
      </c>
      <c r="CV75" s="25"/>
      <c r="CW75" s="92">
        <f t="shared" si="92"/>
        <v>0</v>
      </c>
      <c r="CX75" s="140">
        <f t="shared" si="93"/>
        <v>0</v>
      </c>
      <c r="CY75" s="139">
        <f t="shared" si="15"/>
        <v>0</v>
      </c>
      <c r="CZ75" s="25"/>
      <c r="DA75" s="92">
        <f t="shared" si="94"/>
        <v>0</v>
      </c>
      <c r="DB75" s="140">
        <f t="shared" si="95"/>
        <v>0</v>
      </c>
      <c r="DC75" s="25"/>
      <c r="DD75" s="92">
        <f t="shared" si="96"/>
        <v>0</v>
      </c>
      <c r="DE75" s="140">
        <f t="shared" si="97"/>
        <v>0</v>
      </c>
      <c r="DF75" s="25"/>
      <c r="DG75" s="92">
        <f t="shared" si="98"/>
        <v>0</v>
      </c>
      <c r="DH75" s="140">
        <f t="shared" si="99"/>
        <v>0</v>
      </c>
      <c r="DI75" s="139">
        <f t="shared" si="16"/>
        <v>0</v>
      </c>
      <c r="DJ75" s="25"/>
      <c r="DK75" s="92">
        <f t="shared" ref="DK75:DK101" si="282">DJ75*B75</f>
        <v>0</v>
      </c>
      <c r="DL75" s="140">
        <f t="shared" si="232"/>
        <v>0</v>
      </c>
      <c r="DM75" s="25"/>
      <c r="DN75" s="92">
        <f t="shared" si="101"/>
        <v>0</v>
      </c>
      <c r="DO75" s="140">
        <f t="shared" si="102"/>
        <v>0</v>
      </c>
      <c r="DP75" s="25"/>
      <c r="DQ75" s="92">
        <f t="shared" si="103"/>
        <v>0</v>
      </c>
      <c r="DR75" s="140">
        <f t="shared" si="104"/>
        <v>0</v>
      </c>
      <c r="DS75" s="139">
        <f t="shared" si="17"/>
        <v>0</v>
      </c>
      <c r="DT75" s="25"/>
      <c r="DU75" s="92">
        <f t="shared" si="105"/>
        <v>0</v>
      </c>
      <c r="DV75" s="140">
        <f t="shared" si="106"/>
        <v>0</v>
      </c>
      <c r="DW75" s="25"/>
      <c r="DX75" s="92">
        <f t="shared" ref="DX75:DX101" si="283">DW75*B75</f>
        <v>0</v>
      </c>
      <c r="DY75" s="140">
        <f t="shared" ref="DY75:DY101" si="284">DW75*C75</f>
        <v>0</v>
      </c>
      <c r="DZ75" s="25"/>
      <c r="EA75" s="92">
        <f t="shared" ref="EA75:EA101" si="285">DZ75*B75</f>
        <v>0</v>
      </c>
      <c r="EB75" s="140">
        <f t="shared" ref="EB75:EB101" si="286">DZ75*C75</f>
        <v>0</v>
      </c>
      <c r="EC75" s="139">
        <f t="shared" si="18"/>
        <v>0</v>
      </c>
      <c r="ED75" s="25"/>
      <c r="EE75" s="92">
        <f t="shared" si="111"/>
        <v>0</v>
      </c>
      <c r="EF75" s="140">
        <f t="shared" si="112"/>
        <v>0</v>
      </c>
      <c r="EG75" s="25"/>
      <c r="EH75" s="92">
        <f t="shared" si="113"/>
        <v>0</v>
      </c>
      <c r="EI75" s="140">
        <f t="shared" si="114"/>
        <v>0</v>
      </c>
      <c r="EJ75" s="25"/>
      <c r="EK75" s="92">
        <f t="shared" si="115"/>
        <v>0</v>
      </c>
      <c r="EL75" s="140">
        <f t="shared" si="116"/>
        <v>0</v>
      </c>
      <c r="EM75" s="139">
        <f t="shared" si="19"/>
        <v>0</v>
      </c>
      <c r="EN75" s="25"/>
      <c r="EO75" s="92">
        <f t="shared" si="117"/>
        <v>0</v>
      </c>
      <c r="EP75" s="140">
        <f t="shared" si="118"/>
        <v>0</v>
      </c>
      <c r="EQ75" s="25"/>
      <c r="ER75" s="92">
        <f t="shared" si="119"/>
        <v>0</v>
      </c>
      <c r="ES75" s="140">
        <f t="shared" si="120"/>
        <v>0</v>
      </c>
      <c r="ET75" s="25"/>
      <c r="EU75" s="92">
        <f t="shared" si="121"/>
        <v>0</v>
      </c>
      <c r="EV75" s="140">
        <f t="shared" si="122"/>
        <v>0</v>
      </c>
      <c r="EW75" s="139">
        <f t="shared" si="252"/>
        <v>0</v>
      </c>
      <c r="EX75" s="25"/>
      <c r="EY75" s="92">
        <f t="shared" si="253"/>
        <v>0</v>
      </c>
      <c r="EZ75" s="140">
        <f t="shared" si="254"/>
        <v>0</v>
      </c>
      <c r="FA75" s="25"/>
      <c r="FB75" s="92">
        <f t="shared" si="268"/>
        <v>0</v>
      </c>
      <c r="FC75" s="140">
        <f t="shared" si="269"/>
        <v>0</v>
      </c>
      <c r="FD75" s="25"/>
      <c r="FE75" s="92">
        <f t="shared" si="255"/>
        <v>0</v>
      </c>
      <c r="FF75" s="140">
        <f t="shared" si="256"/>
        <v>0</v>
      </c>
      <c r="FG75" s="139">
        <f t="shared" si="257"/>
        <v>0</v>
      </c>
      <c r="FH75" s="25"/>
      <c r="FI75" s="92">
        <f t="shared" si="129"/>
        <v>0</v>
      </c>
      <c r="FJ75" s="140">
        <f t="shared" si="130"/>
        <v>0</v>
      </c>
      <c r="FK75" s="25"/>
      <c r="FL75" s="92">
        <f t="shared" si="131"/>
        <v>0</v>
      </c>
      <c r="FM75" s="140">
        <f t="shared" si="132"/>
        <v>0</v>
      </c>
      <c r="FN75" s="25"/>
      <c r="FO75" s="92">
        <f t="shared" si="133"/>
        <v>0</v>
      </c>
      <c r="FP75" s="140">
        <f t="shared" si="134"/>
        <v>0</v>
      </c>
      <c r="FQ75" s="139">
        <f t="shared" si="258"/>
        <v>0</v>
      </c>
      <c r="FR75" s="25"/>
      <c r="FS75" s="92">
        <f t="shared" si="135"/>
        <v>0</v>
      </c>
      <c r="FT75" s="140">
        <f t="shared" si="136"/>
        <v>0</v>
      </c>
      <c r="FU75" s="25"/>
      <c r="FV75" s="92">
        <f t="shared" si="137"/>
        <v>0</v>
      </c>
      <c r="FW75" s="140">
        <f t="shared" si="138"/>
        <v>0</v>
      </c>
      <c r="FX75" s="25"/>
      <c r="FY75" s="92">
        <f t="shared" si="139"/>
        <v>0</v>
      </c>
      <c r="FZ75" s="140">
        <f t="shared" si="140"/>
        <v>0</v>
      </c>
      <c r="GA75" s="139">
        <f t="shared" si="259"/>
        <v>0</v>
      </c>
      <c r="GB75" s="25"/>
      <c r="GC75" s="92">
        <f t="shared" si="141"/>
        <v>0</v>
      </c>
      <c r="GD75" s="140">
        <f t="shared" si="142"/>
        <v>0</v>
      </c>
      <c r="GE75" s="25"/>
      <c r="GF75" s="92">
        <f t="shared" si="143"/>
        <v>0</v>
      </c>
      <c r="GG75" s="140">
        <f t="shared" si="144"/>
        <v>0</v>
      </c>
      <c r="GH75" s="25"/>
      <c r="GI75" s="92">
        <f t="shared" si="145"/>
        <v>0</v>
      </c>
      <c r="GJ75" s="140">
        <f t="shared" si="146"/>
        <v>0</v>
      </c>
      <c r="GK75" s="139">
        <f t="shared" si="260"/>
        <v>0</v>
      </c>
      <c r="GL75" s="25"/>
      <c r="GM75" s="92">
        <f t="shared" si="147"/>
        <v>0</v>
      </c>
      <c r="GN75" s="140">
        <f t="shared" si="148"/>
        <v>0</v>
      </c>
      <c r="GO75" s="25"/>
      <c r="GP75" s="92">
        <f t="shared" si="149"/>
        <v>0</v>
      </c>
      <c r="GQ75" s="140">
        <f t="shared" si="150"/>
        <v>0</v>
      </c>
      <c r="GR75" s="25"/>
      <c r="GS75" s="92">
        <f t="shared" si="151"/>
        <v>0</v>
      </c>
      <c r="GT75" s="140">
        <f t="shared" si="152"/>
        <v>0</v>
      </c>
      <c r="GU75" s="139">
        <f t="shared" si="261"/>
        <v>0</v>
      </c>
      <c r="GV75" s="25"/>
      <c r="GW75" s="92">
        <f t="shared" si="153"/>
        <v>0</v>
      </c>
      <c r="GX75" s="140">
        <f t="shared" si="154"/>
        <v>0</v>
      </c>
      <c r="GY75" s="25"/>
      <c r="GZ75" s="92">
        <f t="shared" si="155"/>
        <v>0</v>
      </c>
      <c r="HA75" s="140">
        <f t="shared" si="156"/>
        <v>0</v>
      </c>
      <c r="HB75" s="25"/>
      <c r="HC75" s="92">
        <f t="shared" si="157"/>
        <v>0</v>
      </c>
      <c r="HD75" s="140">
        <f t="shared" si="158"/>
        <v>0</v>
      </c>
      <c r="HE75" s="139">
        <f t="shared" si="262"/>
        <v>0</v>
      </c>
      <c r="HF75" s="25"/>
      <c r="HG75" s="92">
        <f t="shared" si="159"/>
        <v>0</v>
      </c>
      <c r="HH75" s="140">
        <f t="shared" si="160"/>
        <v>0</v>
      </c>
      <c r="HI75" s="25"/>
      <c r="HJ75" s="92">
        <f t="shared" si="161"/>
        <v>0</v>
      </c>
      <c r="HK75" s="140">
        <f t="shared" si="162"/>
        <v>0</v>
      </c>
      <c r="HL75" s="25"/>
      <c r="HM75" s="92">
        <f t="shared" si="163"/>
        <v>0</v>
      </c>
      <c r="HN75" s="140">
        <f t="shared" si="164"/>
        <v>0</v>
      </c>
      <c r="HO75" s="139">
        <f t="shared" si="263"/>
        <v>0</v>
      </c>
      <c r="HP75" s="25"/>
      <c r="HQ75" s="92">
        <f t="shared" si="165"/>
        <v>0</v>
      </c>
      <c r="HR75" s="140">
        <f t="shared" si="166"/>
        <v>0</v>
      </c>
      <c r="HS75" s="25"/>
      <c r="HT75" s="92">
        <f t="shared" si="167"/>
        <v>0</v>
      </c>
      <c r="HU75" s="140">
        <f t="shared" si="168"/>
        <v>0</v>
      </c>
      <c r="HV75" s="25"/>
      <c r="HW75" s="92">
        <f t="shared" si="169"/>
        <v>0</v>
      </c>
      <c r="HX75" s="140">
        <f t="shared" si="170"/>
        <v>0</v>
      </c>
      <c r="HY75" s="139">
        <f t="shared" si="264"/>
        <v>0</v>
      </c>
      <c r="HZ75" s="25"/>
      <c r="IA75" s="92">
        <f t="shared" si="171"/>
        <v>0</v>
      </c>
      <c r="IB75" s="140">
        <f t="shared" si="172"/>
        <v>0</v>
      </c>
      <c r="IC75" s="25"/>
      <c r="ID75" s="92">
        <f t="shared" si="173"/>
        <v>0</v>
      </c>
      <c r="IE75" s="140">
        <f t="shared" si="174"/>
        <v>0</v>
      </c>
      <c r="IF75" s="25"/>
      <c r="IG75" s="92">
        <f t="shared" si="175"/>
        <v>0</v>
      </c>
      <c r="IH75" s="140">
        <f t="shared" si="176"/>
        <v>0</v>
      </c>
      <c r="II75" s="139">
        <f t="shared" si="265"/>
        <v>0</v>
      </c>
      <c r="IJ75" s="25"/>
      <c r="IK75" s="92">
        <f t="shared" si="177"/>
        <v>0</v>
      </c>
      <c r="IL75" s="140">
        <f t="shared" si="178"/>
        <v>0</v>
      </c>
      <c r="IM75" s="25"/>
      <c r="IN75" s="92">
        <f t="shared" si="179"/>
        <v>0</v>
      </c>
      <c r="IO75" s="140">
        <f t="shared" si="180"/>
        <v>0</v>
      </c>
      <c r="IP75" s="25"/>
      <c r="IQ75" s="92">
        <f t="shared" si="181"/>
        <v>0</v>
      </c>
      <c r="IR75" s="140">
        <f t="shared" si="182"/>
        <v>0</v>
      </c>
      <c r="IS75" s="139">
        <f t="shared" si="266"/>
        <v>0</v>
      </c>
      <c r="IT75" s="25"/>
      <c r="IU75" s="92">
        <f t="shared" si="183"/>
        <v>0</v>
      </c>
      <c r="IV75" s="140">
        <f t="shared" si="184"/>
        <v>0</v>
      </c>
      <c r="IW75" s="25"/>
      <c r="IX75" s="92">
        <f t="shared" si="185"/>
        <v>0</v>
      </c>
      <c r="IY75" s="140">
        <f t="shared" si="186"/>
        <v>0</v>
      </c>
      <c r="IZ75" s="25"/>
      <c r="JA75" s="92">
        <f t="shared" si="187"/>
        <v>0</v>
      </c>
      <c r="JB75" s="140">
        <f t="shared" si="188"/>
        <v>0</v>
      </c>
      <c r="JC75" s="139">
        <f t="shared" si="234"/>
        <v>0</v>
      </c>
      <c r="JD75" s="25"/>
      <c r="JE75" s="92">
        <f t="shared" si="189"/>
        <v>0</v>
      </c>
      <c r="JF75" s="140">
        <f t="shared" si="190"/>
        <v>0</v>
      </c>
      <c r="JG75" s="25"/>
      <c r="JH75" s="92">
        <f t="shared" si="191"/>
        <v>0</v>
      </c>
      <c r="JI75" s="140">
        <f t="shared" si="192"/>
        <v>0</v>
      </c>
      <c r="JJ75" s="25"/>
      <c r="JK75" s="92">
        <f t="shared" si="193"/>
        <v>0</v>
      </c>
      <c r="JL75" s="140">
        <f t="shared" si="194"/>
        <v>0</v>
      </c>
      <c r="JM75" s="139">
        <f t="shared" si="235"/>
        <v>0</v>
      </c>
      <c r="JN75" s="25"/>
      <c r="JO75" s="92">
        <f t="shared" si="195"/>
        <v>0</v>
      </c>
      <c r="JP75" s="140">
        <f t="shared" si="270"/>
        <v>0</v>
      </c>
      <c r="JQ75" s="25"/>
      <c r="JR75" s="92">
        <f t="shared" si="271"/>
        <v>0</v>
      </c>
      <c r="JS75" s="140">
        <f t="shared" si="272"/>
        <v>0</v>
      </c>
      <c r="JT75" s="25"/>
      <c r="JU75" s="92">
        <f t="shared" si="199"/>
        <v>0</v>
      </c>
      <c r="JV75" s="140">
        <f t="shared" si="200"/>
        <v>0</v>
      </c>
      <c r="JW75" s="139">
        <f t="shared" si="236"/>
        <v>0</v>
      </c>
      <c r="JX75" s="25"/>
      <c r="JY75" s="92">
        <f t="shared" si="201"/>
        <v>0</v>
      </c>
      <c r="JZ75" s="140">
        <f t="shared" si="202"/>
        <v>0</v>
      </c>
      <c r="KA75" s="25"/>
      <c r="KB75" s="92">
        <f t="shared" si="203"/>
        <v>0</v>
      </c>
      <c r="KC75" s="140">
        <f t="shared" si="204"/>
        <v>0</v>
      </c>
      <c r="KD75" s="25"/>
      <c r="KE75" s="92">
        <f t="shared" si="205"/>
        <v>0</v>
      </c>
      <c r="KF75" s="140">
        <f t="shared" si="206"/>
        <v>0</v>
      </c>
      <c r="KG75" s="139">
        <f t="shared" si="237"/>
        <v>0</v>
      </c>
      <c r="KH75" s="25"/>
      <c r="KI75" s="92">
        <f t="shared" si="207"/>
        <v>0</v>
      </c>
      <c r="KJ75" s="140">
        <f t="shared" si="208"/>
        <v>0</v>
      </c>
      <c r="KK75" s="25"/>
      <c r="KL75" s="92">
        <f t="shared" si="209"/>
        <v>0</v>
      </c>
      <c r="KM75" s="140">
        <f t="shared" si="210"/>
        <v>0</v>
      </c>
      <c r="KN75" s="25"/>
      <c r="KO75" s="92">
        <f t="shared" si="211"/>
        <v>0</v>
      </c>
      <c r="KP75" s="140">
        <f t="shared" si="212"/>
        <v>0</v>
      </c>
      <c r="KQ75" s="139">
        <f t="shared" si="238"/>
        <v>0</v>
      </c>
      <c r="KR75" s="25"/>
      <c r="KS75" s="92">
        <f t="shared" si="213"/>
        <v>0</v>
      </c>
      <c r="KT75" s="140">
        <f t="shared" si="214"/>
        <v>0</v>
      </c>
      <c r="KU75" s="25"/>
      <c r="KV75" s="92">
        <f t="shared" si="215"/>
        <v>0</v>
      </c>
      <c r="KW75" s="140">
        <f t="shared" si="216"/>
        <v>0</v>
      </c>
      <c r="KX75" s="25"/>
      <c r="KY75" s="92">
        <f t="shared" si="217"/>
        <v>0</v>
      </c>
      <c r="KZ75" s="140">
        <f t="shared" si="218"/>
        <v>0</v>
      </c>
      <c r="LA75" s="139">
        <f t="shared" si="239"/>
        <v>0</v>
      </c>
      <c r="LB75" s="25"/>
      <c r="LC75" s="92">
        <f t="shared" si="219"/>
        <v>0</v>
      </c>
      <c r="LD75" s="140">
        <f t="shared" si="220"/>
        <v>0</v>
      </c>
      <c r="LE75" s="25"/>
      <c r="LF75" s="92">
        <f t="shared" si="221"/>
        <v>0</v>
      </c>
      <c r="LG75" s="140">
        <f t="shared" si="222"/>
        <v>0</v>
      </c>
      <c r="LH75" s="25"/>
      <c r="LI75" s="92">
        <f t="shared" si="223"/>
        <v>0</v>
      </c>
      <c r="LJ75" s="140">
        <f t="shared" si="224"/>
        <v>0</v>
      </c>
      <c r="LK75" s="139">
        <f t="shared" si="240"/>
        <v>0</v>
      </c>
      <c r="LL75" s="25"/>
      <c r="LM75" s="92">
        <f t="shared" si="225"/>
        <v>0</v>
      </c>
      <c r="LN75" s="140">
        <f t="shared" si="226"/>
        <v>0</v>
      </c>
      <c r="LO75" s="25"/>
      <c r="LP75" s="92">
        <f t="shared" si="227"/>
        <v>0</v>
      </c>
      <c r="LQ75" s="140">
        <f t="shared" si="228"/>
        <v>0</v>
      </c>
      <c r="LR75" s="25"/>
      <c r="LS75" s="92">
        <f t="shared" si="229"/>
        <v>0</v>
      </c>
      <c r="LT75" s="140">
        <f t="shared" si="230"/>
        <v>0</v>
      </c>
      <c r="LU75" s="139">
        <f t="shared" si="241"/>
        <v>0</v>
      </c>
      <c r="LW75" s="341">
        <f t="shared" si="273"/>
        <v>0</v>
      </c>
      <c r="LX75" s="293">
        <f t="shared" si="267"/>
        <v>0</v>
      </c>
    </row>
    <row r="76" spans="1:336" x14ac:dyDescent="0.25">
      <c r="A76" s="25" t="s">
        <v>105</v>
      </c>
      <c r="B76" s="102">
        <v>55000</v>
      </c>
      <c r="C76" s="102">
        <v>100000</v>
      </c>
      <c r="D76" s="25"/>
      <c r="E76" s="92">
        <f t="shared" si="40"/>
        <v>0</v>
      </c>
      <c r="F76" s="140">
        <f t="shared" si="41"/>
        <v>0</v>
      </c>
      <c r="G76" s="25"/>
      <c r="H76" s="92">
        <f t="shared" si="42"/>
        <v>0</v>
      </c>
      <c r="I76" s="140">
        <f t="shared" si="43"/>
        <v>0</v>
      </c>
      <c r="J76" s="25"/>
      <c r="K76" s="92">
        <f t="shared" si="44"/>
        <v>0</v>
      </c>
      <c r="L76" s="140">
        <f t="shared" si="45"/>
        <v>0</v>
      </c>
      <c r="M76" s="139">
        <f t="shared" si="0"/>
        <v>0</v>
      </c>
      <c r="N76" s="25"/>
      <c r="O76" s="92">
        <f t="shared" si="243"/>
        <v>0</v>
      </c>
      <c r="P76" s="140">
        <f t="shared" si="244"/>
        <v>0</v>
      </c>
      <c r="Q76" s="25"/>
      <c r="R76" s="92">
        <f t="shared" si="245"/>
        <v>0</v>
      </c>
      <c r="S76" s="140">
        <f t="shared" si="246"/>
        <v>0</v>
      </c>
      <c r="T76" s="25"/>
      <c r="U76" s="92">
        <f t="shared" si="247"/>
        <v>0</v>
      </c>
      <c r="V76" s="140">
        <f t="shared" si="248"/>
        <v>0</v>
      </c>
      <c r="W76" s="139">
        <f t="shared" si="7"/>
        <v>0</v>
      </c>
      <c r="X76" s="25"/>
      <c r="Y76" s="92">
        <f t="shared" si="46"/>
        <v>0</v>
      </c>
      <c r="Z76" s="140">
        <f t="shared" si="47"/>
        <v>0</v>
      </c>
      <c r="AA76" s="25"/>
      <c r="AB76" s="92">
        <f t="shared" si="48"/>
        <v>0</v>
      </c>
      <c r="AC76" s="140">
        <f t="shared" si="49"/>
        <v>0</v>
      </c>
      <c r="AD76" s="25"/>
      <c r="AE76" s="92">
        <f t="shared" si="50"/>
        <v>0</v>
      </c>
      <c r="AF76" s="140">
        <f t="shared" si="51"/>
        <v>0</v>
      </c>
      <c r="AG76" s="139">
        <f t="shared" si="8"/>
        <v>0</v>
      </c>
      <c r="AH76" s="25"/>
      <c r="AI76" s="92">
        <f t="shared" si="52"/>
        <v>0</v>
      </c>
      <c r="AJ76" s="140">
        <f t="shared" si="53"/>
        <v>0</v>
      </c>
      <c r="AK76" s="25"/>
      <c r="AL76" s="92">
        <f t="shared" si="54"/>
        <v>0</v>
      </c>
      <c r="AM76" s="140">
        <f t="shared" si="55"/>
        <v>0</v>
      </c>
      <c r="AN76" s="25"/>
      <c r="AO76" s="92">
        <f t="shared" si="56"/>
        <v>0</v>
      </c>
      <c r="AP76" s="140">
        <f t="shared" si="57"/>
        <v>0</v>
      </c>
      <c r="AQ76" s="139">
        <f t="shared" si="9"/>
        <v>0</v>
      </c>
      <c r="AR76" s="25"/>
      <c r="AS76" s="92">
        <f t="shared" si="58"/>
        <v>0</v>
      </c>
      <c r="AT76" s="140">
        <f t="shared" si="59"/>
        <v>0</v>
      </c>
      <c r="AU76" s="25"/>
      <c r="AV76" s="92">
        <f t="shared" si="60"/>
        <v>0</v>
      </c>
      <c r="AW76" s="140">
        <f t="shared" si="61"/>
        <v>0</v>
      </c>
      <c r="AX76" s="25"/>
      <c r="AY76" s="92">
        <f t="shared" si="62"/>
        <v>0</v>
      </c>
      <c r="AZ76" s="140">
        <f t="shared" si="63"/>
        <v>0</v>
      </c>
      <c r="BA76" s="139">
        <f t="shared" si="249"/>
        <v>0</v>
      </c>
      <c r="BB76" s="25"/>
      <c r="BC76" s="92">
        <f t="shared" si="242"/>
        <v>0</v>
      </c>
      <c r="BD76" s="140">
        <f t="shared" si="65"/>
        <v>0</v>
      </c>
      <c r="BE76" s="25"/>
      <c r="BF76" s="92">
        <f t="shared" si="66"/>
        <v>0</v>
      </c>
      <c r="BG76" s="140">
        <f t="shared" si="67"/>
        <v>0</v>
      </c>
      <c r="BH76" s="25"/>
      <c r="BI76" s="92">
        <f t="shared" si="68"/>
        <v>0</v>
      </c>
      <c r="BJ76" s="140">
        <f t="shared" si="69"/>
        <v>0</v>
      </c>
      <c r="BK76" s="139">
        <f t="shared" si="250"/>
        <v>0</v>
      </c>
      <c r="BL76" s="25"/>
      <c r="BM76" s="92">
        <f t="shared" si="274"/>
        <v>0</v>
      </c>
      <c r="BN76" s="140">
        <f t="shared" si="275"/>
        <v>0</v>
      </c>
      <c r="BO76" s="25"/>
      <c r="BP76" s="92">
        <f t="shared" si="72"/>
        <v>0</v>
      </c>
      <c r="BQ76" s="140">
        <f t="shared" si="73"/>
        <v>0</v>
      </c>
      <c r="BR76" s="25"/>
      <c r="BS76" s="92">
        <f t="shared" si="74"/>
        <v>0</v>
      </c>
      <c r="BT76" s="140">
        <f t="shared" si="75"/>
        <v>0</v>
      </c>
      <c r="BU76" s="139">
        <f t="shared" si="251"/>
        <v>0</v>
      </c>
      <c r="BV76" s="25"/>
      <c r="BW76" s="92">
        <f t="shared" si="276"/>
        <v>0</v>
      </c>
      <c r="BX76" s="140">
        <f t="shared" si="277"/>
        <v>0</v>
      </c>
      <c r="BY76" s="25"/>
      <c r="BZ76" s="92">
        <f t="shared" si="278"/>
        <v>0</v>
      </c>
      <c r="CA76" s="140">
        <f t="shared" si="279"/>
        <v>0</v>
      </c>
      <c r="CB76" s="25"/>
      <c r="CC76" s="92">
        <f t="shared" si="280"/>
        <v>0</v>
      </c>
      <c r="CD76" s="140">
        <f t="shared" si="281"/>
        <v>0</v>
      </c>
      <c r="CE76" s="139">
        <f t="shared" si="13"/>
        <v>0</v>
      </c>
      <c r="CF76" s="25"/>
      <c r="CG76" s="92">
        <f t="shared" si="82"/>
        <v>0</v>
      </c>
      <c r="CH76" s="140">
        <f t="shared" si="83"/>
        <v>0</v>
      </c>
      <c r="CI76" s="25"/>
      <c r="CJ76" s="92">
        <f t="shared" si="84"/>
        <v>0</v>
      </c>
      <c r="CK76" s="140">
        <f t="shared" si="85"/>
        <v>0</v>
      </c>
      <c r="CL76" s="25"/>
      <c r="CM76" s="92">
        <f t="shared" si="86"/>
        <v>0</v>
      </c>
      <c r="CN76" s="140">
        <f t="shared" si="87"/>
        <v>0</v>
      </c>
      <c r="CO76" s="139">
        <f t="shared" si="14"/>
        <v>0</v>
      </c>
      <c r="CP76" s="25"/>
      <c r="CQ76" s="92">
        <f t="shared" si="88"/>
        <v>0</v>
      </c>
      <c r="CR76" s="140">
        <f t="shared" si="89"/>
        <v>0</v>
      </c>
      <c r="CS76" s="25"/>
      <c r="CT76" s="92">
        <f t="shared" si="90"/>
        <v>0</v>
      </c>
      <c r="CU76" s="140">
        <f t="shared" si="91"/>
        <v>0</v>
      </c>
      <c r="CV76" s="25"/>
      <c r="CW76" s="92">
        <f t="shared" si="92"/>
        <v>0</v>
      </c>
      <c r="CX76" s="140">
        <f t="shared" si="93"/>
        <v>0</v>
      </c>
      <c r="CY76" s="139">
        <f t="shared" si="15"/>
        <v>0</v>
      </c>
      <c r="CZ76" s="25"/>
      <c r="DA76" s="92">
        <f t="shared" si="94"/>
        <v>0</v>
      </c>
      <c r="DB76" s="140">
        <f t="shared" si="95"/>
        <v>0</v>
      </c>
      <c r="DC76" s="25"/>
      <c r="DD76" s="92">
        <f t="shared" si="96"/>
        <v>0</v>
      </c>
      <c r="DE76" s="140">
        <f t="shared" si="97"/>
        <v>0</v>
      </c>
      <c r="DF76" s="25"/>
      <c r="DG76" s="92">
        <f t="shared" si="98"/>
        <v>0</v>
      </c>
      <c r="DH76" s="140">
        <f t="shared" si="99"/>
        <v>0</v>
      </c>
      <c r="DI76" s="139">
        <f t="shared" si="16"/>
        <v>0</v>
      </c>
      <c r="DJ76" s="25"/>
      <c r="DK76" s="92">
        <f t="shared" si="282"/>
        <v>0</v>
      </c>
      <c r="DL76" s="140">
        <f t="shared" si="232"/>
        <v>0</v>
      </c>
      <c r="DM76" s="25"/>
      <c r="DN76" s="92">
        <f t="shared" si="101"/>
        <v>0</v>
      </c>
      <c r="DO76" s="140">
        <f t="shared" si="102"/>
        <v>0</v>
      </c>
      <c r="DP76" s="25"/>
      <c r="DQ76" s="92">
        <f t="shared" si="103"/>
        <v>0</v>
      </c>
      <c r="DR76" s="140">
        <f t="shared" si="104"/>
        <v>0</v>
      </c>
      <c r="DS76" s="139">
        <f t="shared" si="17"/>
        <v>0</v>
      </c>
      <c r="DT76" s="25"/>
      <c r="DU76" s="92">
        <f t="shared" si="105"/>
        <v>0</v>
      </c>
      <c r="DV76" s="140">
        <f t="shared" si="106"/>
        <v>0</v>
      </c>
      <c r="DW76" s="25"/>
      <c r="DX76" s="92">
        <f t="shared" si="283"/>
        <v>0</v>
      </c>
      <c r="DY76" s="140">
        <f t="shared" si="284"/>
        <v>0</v>
      </c>
      <c r="DZ76" s="25"/>
      <c r="EA76" s="92">
        <f t="shared" si="285"/>
        <v>0</v>
      </c>
      <c r="EB76" s="140">
        <f t="shared" si="286"/>
        <v>0</v>
      </c>
      <c r="EC76" s="139">
        <f t="shared" si="18"/>
        <v>0</v>
      </c>
      <c r="ED76" s="25"/>
      <c r="EE76" s="92">
        <f t="shared" si="111"/>
        <v>0</v>
      </c>
      <c r="EF76" s="140">
        <f t="shared" si="112"/>
        <v>0</v>
      </c>
      <c r="EG76" s="25"/>
      <c r="EH76" s="92">
        <f t="shared" si="113"/>
        <v>0</v>
      </c>
      <c r="EI76" s="140">
        <f t="shared" si="114"/>
        <v>0</v>
      </c>
      <c r="EJ76" s="25"/>
      <c r="EK76" s="92">
        <f t="shared" si="115"/>
        <v>0</v>
      </c>
      <c r="EL76" s="140">
        <f t="shared" si="116"/>
        <v>0</v>
      </c>
      <c r="EM76" s="139">
        <f t="shared" si="19"/>
        <v>0</v>
      </c>
      <c r="EN76" s="25"/>
      <c r="EO76" s="92">
        <f t="shared" si="117"/>
        <v>0</v>
      </c>
      <c r="EP76" s="140">
        <f t="shared" si="118"/>
        <v>0</v>
      </c>
      <c r="EQ76" s="25"/>
      <c r="ER76" s="92">
        <f t="shared" si="119"/>
        <v>0</v>
      </c>
      <c r="ES76" s="140">
        <f t="shared" si="120"/>
        <v>0</v>
      </c>
      <c r="ET76" s="25"/>
      <c r="EU76" s="92">
        <f t="shared" si="121"/>
        <v>0</v>
      </c>
      <c r="EV76" s="140">
        <f t="shared" si="122"/>
        <v>0</v>
      </c>
      <c r="EW76" s="139">
        <f t="shared" si="252"/>
        <v>0</v>
      </c>
      <c r="EX76" s="25"/>
      <c r="EY76" s="92">
        <f t="shared" si="253"/>
        <v>0</v>
      </c>
      <c r="EZ76" s="140">
        <f t="shared" si="254"/>
        <v>0</v>
      </c>
      <c r="FA76" s="25"/>
      <c r="FB76" s="92">
        <f t="shared" si="268"/>
        <v>0</v>
      </c>
      <c r="FC76" s="140">
        <f t="shared" si="269"/>
        <v>0</v>
      </c>
      <c r="FD76" s="25"/>
      <c r="FE76" s="92">
        <f t="shared" si="255"/>
        <v>0</v>
      </c>
      <c r="FF76" s="140">
        <f t="shared" si="256"/>
        <v>0</v>
      </c>
      <c r="FG76" s="139">
        <f t="shared" si="257"/>
        <v>0</v>
      </c>
      <c r="FH76" s="25"/>
      <c r="FI76" s="92">
        <f t="shared" si="129"/>
        <v>0</v>
      </c>
      <c r="FJ76" s="140">
        <f t="shared" si="130"/>
        <v>0</v>
      </c>
      <c r="FK76" s="25"/>
      <c r="FL76" s="92">
        <f t="shared" si="131"/>
        <v>0</v>
      </c>
      <c r="FM76" s="140">
        <f t="shared" si="132"/>
        <v>0</v>
      </c>
      <c r="FN76" s="25"/>
      <c r="FO76" s="92">
        <f t="shared" si="133"/>
        <v>0</v>
      </c>
      <c r="FP76" s="140">
        <f t="shared" si="134"/>
        <v>0</v>
      </c>
      <c r="FQ76" s="139">
        <f t="shared" si="258"/>
        <v>0</v>
      </c>
      <c r="FR76" s="25"/>
      <c r="FS76" s="92">
        <f t="shared" si="135"/>
        <v>0</v>
      </c>
      <c r="FT76" s="140">
        <f t="shared" si="136"/>
        <v>0</v>
      </c>
      <c r="FU76" s="25"/>
      <c r="FV76" s="92">
        <f t="shared" si="137"/>
        <v>0</v>
      </c>
      <c r="FW76" s="140">
        <f t="shared" si="138"/>
        <v>0</v>
      </c>
      <c r="FX76" s="25"/>
      <c r="FY76" s="92">
        <f t="shared" si="139"/>
        <v>0</v>
      </c>
      <c r="FZ76" s="140">
        <f t="shared" si="140"/>
        <v>0</v>
      </c>
      <c r="GA76" s="139">
        <f t="shared" si="259"/>
        <v>0</v>
      </c>
      <c r="GB76" s="25"/>
      <c r="GC76" s="92">
        <f t="shared" si="141"/>
        <v>0</v>
      </c>
      <c r="GD76" s="140">
        <f t="shared" si="142"/>
        <v>0</v>
      </c>
      <c r="GE76" s="25"/>
      <c r="GF76" s="92">
        <f t="shared" si="143"/>
        <v>0</v>
      </c>
      <c r="GG76" s="140">
        <f t="shared" si="144"/>
        <v>0</v>
      </c>
      <c r="GH76" s="25"/>
      <c r="GI76" s="92">
        <f t="shared" si="145"/>
        <v>0</v>
      </c>
      <c r="GJ76" s="140">
        <f t="shared" si="146"/>
        <v>0</v>
      </c>
      <c r="GK76" s="139">
        <f t="shared" si="260"/>
        <v>0</v>
      </c>
      <c r="GL76" s="25"/>
      <c r="GM76" s="92">
        <f t="shared" si="147"/>
        <v>0</v>
      </c>
      <c r="GN76" s="140">
        <f t="shared" si="148"/>
        <v>0</v>
      </c>
      <c r="GO76" s="25"/>
      <c r="GP76" s="92">
        <f t="shared" si="149"/>
        <v>0</v>
      </c>
      <c r="GQ76" s="140">
        <f t="shared" si="150"/>
        <v>0</v>
      </c>
      <c r="GR76" s="25"/>
      <c r="GS76" s="92">
        <f t="shared" si="151"/>
        <v>0</v>
      </c>
      <c r="GT76" s="140">
        <f t="shared" si="152"/>
        <v>0</v>
      </c>
      <c r="GU76" s="139">
        <f t="shared" si="261"/>
        <v>0</v>
      </c>
      <c r="GV76" s="25"/>
      <c r="GW76" s="92">
        <f t="shared" si="153"/>
        <v>0</v>
      </c>
      <c r="GX76" s="140">
        <f t="shared" si="154"/>
        <v>0</v>
      </c>
      <c r="GY76" s="25"/>
      <c r="GZ76" s="92">
        <f t="shared" si="155"/>
        <v>0</v>
      </c>
      <c r="HA76" s="140">
        <f t="shared" si="156"/>
        <v>0</v>
      </c>
      <c r="HB76" s="25"/>
      <c r="HC76" s="92">
        <f t="shared" si="157"/>
        <v>0</v>
      </c>
      <c r="HD76" s="140">
        <f t="shared" si="158"/>
        <v>0</v>
      </c>
      <c r="HE76" s="139">
        <f t="shared" si="262"/>
        <v>0</v>
      </c>
      <c r="HF76" s="25"/>
      <c r="HG76" s="92">
        <f t="shared" si="159"/>
        <v>0</v>
      </c>
      <c r="HH76" s="140">
        <f t="shared" si="160"/>
        <v>0</v>
      </c>
      <c r="HI76" s="25"/>
      <c r="HJ76" s="92">
        <f t="shared" si="161"/>
        <v>0</v>
      </c>
      <c r="HK76" s="140">
        <f t="shared" si="162"/>
        <v>0</v>
      </c>
      <c r="HL76" s="25"/>
      <c r="HM76" s="92">
        <f t="shared" si="163"/>
        <v>0</v>
      </c>
      <c r="HN76" s="140">
        <f t="shared" si="164"/>
        <v>0</v>
      </c>
      <c r="HO76" s="139">
        <f t="shared" si="263"/>
        <v>0</v>
      </c>
      <c r="HP76" s="25"/>
      <c r="HQ76" s="92">
        <f t="shared" si="165"/>
        <v>0</v>
      </c>
      <c r="HR76" s="140">
        <f t="shared" si="166"/>
        <v>0</v>
      </c>
      <c r="HS76" s="25"/>
      <c r="HT76" s="92">
        <f t="shared" si="167"/>
        <v>0</v>
      </c>
      <c r="HU76" s="140">
        <f t="shared" si="168"/>
        <v>0</v>
      </c>
      <c r="HV76" s="25"/>
      <c r="HW76" s="92">
        <f t="shared" si="169"/>
        <v>0</v>
      </c>
      <c r="HX76" s="140">
        <f t="shared" si="170"/>
        <v>0</v>
      </c>
      <c r="HY76" s="139">
        <f t="shared" si="264"/>
        <v>0</v>
      </c>
      <c r="HZ76" s="25"/>
      <c r="IA76" s="92">
        <f t="shared" si="171"/>
        <v>0</v>
      </c>
      <c r="IB76" s="140">
        <f t="shared" si="172"/>
        <v>0</v>
      </c>
      <c r="IC76" s="25"/>
      <c r="ID76" s="92">
        <f t="shared" si="173"/>
        <v>0</v>
      </c>
      <c r="IE76" s="140">
        <f t="shared" si="174"/>
        <v>0</v>
      </c>
      <c r="IF76" s="25"/>
      <c r="IG76" s="92">
        <f t="shared" si="175"/>
        <v>0</v>
      </c>
      <c r="IH76" s="140">
        <f t="shared" si="176"/>
        <v>0</v>
      </c>
      <c r="II76" s="139">
        <f t="shared" si="265"/>
        <v>0</v>
      </c>
      <c r="IJ76" s="25"/>
      <c r="IK76" s="92">
        <f t="shared" ref="IK76:IK101" si="287">IJ76*B76</f>
        <v>0</v>
      </c>
      <c r="IL76" s="140">
        <f t="shared" si="178"/>
        <v>0</v>
      </c>
      <c r="IM76" s="25"/>
      <c r="IN76" s="92">
        <f t="shared" si="179"/>
        <v>0</v>
      </c>
      <c r="IO76" s="140">
        <f t="shared" si="180"/>
        <v>0</v>
      </c>
      <c r="IP76" s="25"/>
      <c r="IQ76" s="92">
        <f t="shared" si="181"/>
        <v>0</v>
      </c>
      <c r="IR76" s="140">
        <f t="shared" si="182"/>
        <v>0</v>
      </c>
      <c r="IS76" s="139">
        <f t="shared" si="266"/>
        <v>0</v>
      </c>
      <c r="IT76" s="25"/>
      <c r="IU76" s="92">
        <f t="shared" ref="IU76:IU101" si="288">IT76*B76</f>
        <v>0</v>
      </c>
      <c r="IV76" s="140">
        <f t="shared" ref="IV76:IV101" si="289">IT76*C76</f>
        <v>0</v>
      </c>
      <c r="IW76" s="25"/>
      <c r="IX76" s="92">
        <f t="shared" ref="IX76:IX101" si="290">IW76*B76</f>
        <v>0</v>
      </c>
      <c r="IY76" s="140">
        <f t="shared" ref="IY76:IY101" si="291">IW76*C76</f>
        <v>0</v>
      </c>
      <c r="IZ76" s="25"/>
      <c r="JA76" s="92">
        <f t="shared" ref="JA76:JA101" si="292">IZ76*B76</f>
        <v>0</v>
      </c>
      <c r="JB76" s="140">
        <f t="shared" ref="JB76:JB101" si="293">IZ76*C76</f>
        <v>0</v>
      </c>
      <c r="JC76" s="139">
        <f t="shared" si="234"/>
        <v>0</v>
      </c>
      <c r="JD76" s="25"/>
      <c r="JE76" s="92">
        <f t="shared" ref="JE76:JE101" si="294">JD76*B76</f>
        <v>0</v>
      </c>
      <c r="JF76" s="140">
        <f t="shared" ref="JF76:JF101" si="295">JD76*C76</f>
        <v>0</v>
      </c>
      <c r="JG76" s="25"/>
      <c r="JH76" s="92">
        <f t="shared" ref="JH76:JH101" si="296">JG76*B76</f>
        <v>0</v>
      </c>
      <c r="JI76" s="140">
        <f t="shared" ref="JI76:JI101" si="297">JG76*C76</f>
        <v>0</v>
      </c>
      <c r="JJ76" s="25"/>
      <c r="JK76" s="92">
        <f t="shared" ref="JK76:JK101" si="298">JJ76*B76</f>
        <v>0</v>
      </c>
      <c r="JL76" s="140">
        <f t="shared" ref="JL76:JL101" si="299">JJ76*C76</f>
        <v>0</v>
      </c>
      <c r="JM76" s="139">
        <f t="shared" si="235"/>
        <v>0</v>
      </c>
      <c r="JN76" s="25"/>
      <c r="JO76" s="92">
        <f t="shared" ref="JO76:JO101" si="300">JN76*B76</f>
        <v>0</v>
      </c>
      <c r="JP76" s="140">
        <f t="shared" si="270"/>
        <v>0</v>
      </c>
      <c r="JQ76" s="25"/>
      <c r="JR76" s="92">
        <f t="shared" si="271"/>
        <v>0</v>
      </c>
      <c r="JS76" s="140">
        <f t="shared" si="272"/>
        <v>0</v>
      </c>
      <c r="JT76" s="25"/>
      <c r="JU76" s="92">
        <f t="shared" si="199"/>
        <v>0</v>
      </c>
      <c r="JV76" s="140">
        <f t="shared" si="200"/>
        <v>0</v>
      </c>
      <c r="JW76" s="139">
        <f t="shared" si="236"/>
        <v>0</v>
      </c>
      <c r="JX76" s="25"/>
      <c r="JY76" s="92">
        <f t="shared" ref="JY76:JY101" si="301">JX76*B76</f>
        <v>0</v>
      </c>
      <c r="JZ76" s="140">
        <f t="shared" ref="JZ76:JZ101" si="302">JX76*C76</f>
        <v>0</v>
      </c>
      <c r="KA76" s="25"/>
      <c r="KB76" s="92">
        <f t="shared" ref="KB76:KB101" si="303">KA76*B76</f>
        <v>0</v>
      </c>
      <c r="KC76" s="140">
        <f t="shared" ref="KC76:KC101" si="304">KA76*C76</f>
        <v>0</v>
      </c>
      <c r="KD76" s="25"/>
      <c r="KE76" s="92">
        <f t="shared" ref="KE76:KE101" si="305">KD76*B76</f>
        <v>0</v>
      </c>
      <c r="KF76" s="140">
        <f t="shared" ref="KF76:KF101" si="306">KD76*C76</f>
        <v>0</v>
      </c>
      <c r="KG76" s="139">
        <f t="shared" si="237"/>
        <v>0</v>
      </c>
      <c r="KH76" s="25"/>
      <c r="KI76" s="92">
        <f t="shared" ref="KI76:KI101" si="307">KH76*B76</f>
        <v>0</v>
      </c>
      <c r="KJ76" s="140">
        <f t="shared" ref="KJ76:KJ101" si="308">KH76*C76</f>
        <v>0</v>
      </c>
      <c r="KK76" s="25"/>
      <c r="KL76" s="92">
        <f t="shared" ref="KL76:KL101" si="309">KK76*B76</f>
        <v>0</v>
      </c>
      <c r="KM76" s="140">
        <f t="shared" ref="KM76:KM101" si="310">KK76*C76</f>
        <v>0</v>
      </c>
      <c r="KN76" s="25"/>
      <c r="KO76" s="92">
        <f t="shared" ref="KO76:KO101" si="311">KN76*B76</f>
        <v>0</v>
      </c>
      <c r="KP76" s="140">
        <f t="shared" ref="KP76:KP101" si="312">KN76*C76</f>
        <v>0</v>
      </c>
      <c r="KQ76" s="139">
        <f t="shared" si="238"/>
        <v>0</v>
      </c>
      <c r="KR76" s="25"/>
      <c r="KS76" s="92">
        <f t="shared" ref="KS76:KS101" si="313">KR76*B76</f>
        <v>0</v>
      </c>
      <c r="KT76" s="140">
        <f t="shared" ref="KT76:KT101" si="314">KR76*C76</f>
        <v>0</v>
      </c>
      <c r="KU76" s="25"/>
      <c r="KV76" s="92">
        <f t="shared" ref="KV76:KV101" si="315">KU76*B76</f>
        <v>0</v>
      </c>
      <c r="KW76" s="140">
        <f t="shared" ref="KW76:KW101" si="316">KU76*C76</f>
        <v>0</v>
      </c>
      <c r="KX76" s="25"/>
      <c r="KY76" s="92">
        <f t="shared" ref="KY76:KY101" si="317">KX76*B76</f>
        <v>0</v>
      </c>
      <c r="KZ76" s="140">
        <f t="shared" ref="KZ76:KZ101" si="318">KX76*C76</f>
        <v>0</v>
      </c>
      <c r="LA76" s="139">
        <f t="shared" si="239"/>
        <v>0</v>
      </c>
      <c r="LB76" s="25"/>
      <c r="LC76" s="92">
        <f t="shared" ref="LC76:LC101" si="319">LB76*B76</f>
        <v>0</v>
      </c>
      <c r="LD76" s="140">
        <f t="shared" ref="LD76:LD101" si="320">LB76*C76</f>
        <v>0</v>
      </c>
      <c r="LE76" s="25"/>
      <c r="LF76" s="92">
        <f t="shared" ref="LF76:LF101" si="321">LE76*B76</f>
        <v>0</v>
      </c>
      <c r="LG76" s="140">
        <f t="shared" ref="LG76:LG101" si="322">LE76*C76</f>
        <v>0</v>
      </c>
      <c r="LH76" s="25"/>
      <c r="LI76" s="92">
        <f t="shared" ref="LI76:LI101" si="323">LH76*B76</f>
        <v>0</v>
      </c>
      <c r="LJ76" s="140">
        <f t="shared" ref="LJ76:LJ101" si="324">LH76*C76</f>
        <v>0</v>
      </c>
      <c r="LK76" s="139">
        <f t="shared" si="240"/>
        <v>0</v>
      </c>
      <c r="LL76" s="25"/>
      <c r="LM76" s="92">
        <f t="shared" ref="LM76:LM101" si="325">LL76*BL76</f>
        <v>0</v>
      </c>
      <c r="LN76" s="140">
        <f t="shared" ref="LN76:LN101" si="326">LL76*C76</f>
        <v>0</v>
      </c>
      <c r="LO76" s="25"/>
      <c r="LP76" s="92">
        <f t="shared" ref="LP76:LP101" si="327">LO76*B76</f>
        <v>0</v>
      </c>
      <c r="LQ76" s="140">
        <f t="shared" ref="LQ76:LQ101" si="328">LO76*C76</f>
        <v>0</v>
      </c>
      <c r="LR76" s="25"/>
      <c r="LS76" s="92">
        <f t="shared" ref="LS76:LS101" si="329">LR76*B76</f>
        <v>0</v>
      </c>
      <c r="LT76" s="140">
        <f t="shared" ref="LT76:LT101" si="330">LR76*C76</f>
        <v>0</v>
      </c>
      <c r="LU76" s="139">
        <f t="shared" si="241"/>
        <v>0</v>
      </c>
      <c r="LW76" s="341">
        <f t="shared" si="273"/>
        <v>0</v>
      </c>
      <c r="LX76" s="293">
        <f t="shared" si="267"/>
        <v>0</v>
      </c>
    </row>
    <row r="77" spans="1:336" x14ac:dyDescent="0.25">
      <c r="A77" s="25" t="s">
        <v>82</v>
      </c>
      <c r="B77" s="102">
        <v>100000</v>
      </c>
      <c r="D77" s="25"/>
      <c r="E77" s="92">
        <f t="shared" si="40"/>
        <v>0</v>
      </c>
      <c r="F77" s="140">
        <f t="shared" si="41"/>
        <v>0</v>
      </c>
      <c r="G77" s="25"/>
      <c r="H77" s="92">
        <f t="shared" si="42"/>
        <v>0</v>
      </c>
      <c r="I77" s="140">
        <f t="shared" si="43"/>
        <v>0</v>
      </c>
      <c r="J77" s="25"/>
      <c r="K77" s="92">
        <f t="shared" si="44"/>
        <v>0</v>
      </c>
      <c r="L77" s="140">
        <f t="shared" si="45"/>
        <v>0</v>
      </c>
      <c r="M77" s="139">
        <f t="shared" si="0"/>
        <v>0</v>
      </c>
      <c r="N77" s="25"/>
      <c r="O77" s="92">
        <f t="shared" si="243"/>
        <v>0</v>
      </c>
      <c r="P77" s="140">
        <f t="shared" si="244"/>
        <v>0</v>
      </c>
      <c r="Q77" s="25"/>
      <c r="R77" s="92">
        <f t="shared" si="245"/>
        <v>0</v>
      </c>
      <c r="S77" s="140">
        <f t="shared" si="246"/>
        <v>0</v>
      </c>
      <c r="T77" s="25"/>
      <c r="U77" s="92">
        <f t="shared" si="247"/>
        <v>0</v>
      </c>
      <c r="V77" s="140">
        <f t="shared" si="248"/>
        <v>0</v>
      </c>
      <c r="W77" s="139">
        <f t="shared" si="7"/>
        <v>0</v>
      </c>
      <c r="X77" s="25"/>
      <c r="Y77" s="92">
        <f t="shared" si="46"/>
        <v>0</v>
      </c>
      <c r="Z77" s="140">
        <f t="shared" si="47"/>
        <v>0</v>
      </c>
      <c r="AA77" s="25"/>
      <c r="AB77" s="92">
        <f t="shared" si="48"/>
        <v>0</v>
      </c>
      <c r="AC77" s="140">
        <f t="shared" si="49"/>
        <v>0</v>
      </c>
      <c r="AD77" s="25"/>
      <c r="AE77" s="92">
        <f t="shared" si="50"/>
        <v>0</v>
      </c>
      <c r="AF77" s="140">
        <f t="shared" si="51"/>
        <v>0</v>
      </c>
      <c r="AG77" s="139">
        <f t="shared" si="8"/>
        <v>0</v>
      </c>
      <c r="AH77" s="25"/>
      <c r="AI77" s="92">
        <f t="shared" si="52"/>
        <v>0</v>
      </c>
      <c r="AJ77" s="140">
        <f t="shared" si="53"/>
        <v>0</v>
      </c>
      <c r="AK77" s="25"/>
      <c r="AL77" s="92">
        <f t="shared" si="54"/>
        <v>0</v>
      </c>
      <c r="AM77" s="140">
        <f t="shared" si="55"/>
        <v>0</v>
      </c>
      <c r="AN77" s="25"/>
      <c r="AO77" s="92">
        <f t="shared" si="56"/>
        <v>0</v>
      </c>
      <c r="AP77" s="140">
        <f t="shared" si="57"/>
        <v>0</v>
      </c>
      <c r="AQ77" s="139">
        <f t="shared" si="9"/>
        <v>0</v>
      </c>
      <c r="AR77" s="25"/>
      <c r="AS77" s="92">
        <f t="shared" si="58"/>
        <v>0</v>
      </c>
      <c r="AT77" s="140">
        <f t="shared" si="59"/>
        <v>0</v>
      </c>
      <c r="AU77" s="25"/>
      <c r="AV77" s="92">
        <f t="shared" si="60"/>
        <v>0</v>
      </c>
      <c r="AW77" s="140">
        <f t="shared" si="61"/>
        <v>0</v>
      </c>
      <c r="AX77" s="25"/>
      <c r="AY77" s="92">
        <f t="shared" si="62"/>
        <v>0</v>
      </c>
      <c r="AZ77" s="140">
        <f t="shared" si="63"/>
        <v>0</v>
      </c>
      <c r="BA77" s="139">
        <f t="shared" si="249"/>
        <v>0</v>
      </c>
      <c r="BB77" s="25"/>
      <c r="BC77" s="92">
        <f t="shared" si="242"/>
        <v>0</v>
      </c>
      <c r="BD77" s="140">
        <f t="shared" si="65"/>
        <v>0</v>
      </c>
      <c r="BE77" s="25"/>
      <c r="BF77" s="92">
        <f t="shared" si="66"/>
        <v>0</v>
      </c>
      <c r="BG77" s="140">
        <f t="shared" si="67"/>
        <v>0</v>
      </c>
      <c r="BH77" s="25"/>
      <c r="BI77" s="92">
        <f t="shared" si="68"/>
        <v>0</v>
      </c>
      <c r="BJ77" s="140">
        <f t="shared" si="69"/>
        <v>0</v>
      </c>
      <c r="BK77" s="139">
        <f t="shared" si="250"/>
        <v>0</v>
      </c>
      <c r="BL77" s="25"/>
      <c r="BM77" s="92">
        <f t="shared" si="274"/>
        <v>0</v>
      </c>
      <c r="BN77" s="140">
        <f t="shared" si="275"/>
        <v>0</v>
      </c>
      <c r="BO77" s="25"/>
      <c r="BP77" s="92">
        <f t="shared" si="72"/>
        <v>0</v>
      </c>
      <c r="BQ77" s="140">
        <f t="shared" si="73"/>
        <v>0</v>
      </c>
      <c r="BR77" s="25"/>
      <c r="BS77" s="92">
        <f t="shared" si="74"/>
        <v>0</v>
      </c>
      <c r="BT77" s="140">
        <f t="shared" si="75"/>
        <v>0</v>
      </c>
      <c r="BU77" s="139">
        <f t="shared" si="251"/>
        <v>0</v>
      </c>
      <c r="BV77" s="25"/>
      <c r="BW77" s="92">
        <f t="shared" si="276"/>
        <v>0</v>
      </c>
      <c r="BX77" s="140">
        <f t="shared" si="277"/>
        <v>0</v>
      </c>
      <c r="BY77" s="25"/>
      <c r="BZ77" s="92">
        <f t="shared" si="278"/>
        <v>0</v>
      </c>
      <c r="CA77" s="140">
        <f t="shared" si="279"/>
        <v>0</v>
      </c>
      <c r="CB77" s="25"/>
      <c r="CC77" s="92">
        <f t="shared" si="280"/>
        <v>0</v>
      </c>
      <c r="CD77" s="140">
        <f t="shared" si="281"/>
        <v>0</v>
      </c>
      <c r="CE77" s="139">
        <f t="shared" si="13"/>
        <v>0</v>
      </c>
      <c r="CF77" s="25"/>
      <c r="CG77" s="92">
        <f t="shared" si="82"/>
        <v>0</v>
      </c>
      <c r="CH77" s="140">
        <f t="shared" si="83"/>
        <v>0</v>
      </c>
      <c r="CI77" s="25"/>
      <c r="CJ77" s="92">
        <f t="shared" si="84"/>
        <v>0</v>
      </c>
      <c r="CK77" s="140">
        <f t="shared" si="85"/>
        <v>0</v>
      </c>
      <c r="CL77" s="25"/>
      <c r="CM77" s="92">
        <f t="shared" si="86"/>
        <v>0</v>
      </c>
      <c r="CN77" s="140">
        <f t="shared" si="87"/>
        <v>0</v>
      </c>
      <c r="CO77" s="139">
        <f t="shared" si="14"/>
        <v>0</v>
      </c>
      <c r="CP77" s="25"/>
      <c r="CQ77" s="92">
        <f t="shared" si="88"/>
        <v>0</v>
      </c>
      <c r="CR77" s="140">
        <f t="shared" si="89"/>
        <v>0</v>
      </c>
      <c r="CS77" s="25"/>
      <c r="CT77" s="92">
        <f t="shared" si="90"/>
        <v>0</v>
      </c>
      <c r="CU77" s="140">
        <f t="shared" si="91"/>
        <v>0</v>
      </c>
      <c r="CV77" s="25"/>
      <c r="CW77" s="92">
        <f t="shared" si="92"/>
        <v>0</v>
      </c>
      <c r="CX77" s="140">
        <f t="shared" si="93"/>
        <v>0</v>
      </c>
      <c r="CY77" s="139">
        <f t="shared" si="15"/>
        <v>0</v>
      </c>
      <c r="CZ77" s="25"/>
      <c r="DA77" s="92">
        <f t="shared" si="94"/>
        <v>0</v>
      </c>
      <c r="DB77" s="140">
        <f t="shared" si="95"/>
        <v>0</v>
      </c>
      <c r="DC77" s="25"/>
      <c r="DD77" s="92">
        <f t="shared" si="96"/>
        <v>0</v>
      </c>
      <c r="DE77" s="140">
        <f t="shared" si="97"/>
        <v>0</v>
      </c>
      <c r="DF77" s="25"/>
      <c r="DG77" s="92">
        <f t="shared" si="98"/>
        <v>0</v>
      </c>
      <c r="DH77" s="140">
        <f t="shared" si="99"/>
        <v>0</v>
      </c>
      <c r="DI77" s="139">
        <f t="shared" si="16"/>
        <v>0</v>
      </c>
      <c r="DJ77" s="25"/>
      <c r="DK77" s="92">
        <f t="shared" si="282"/>
        <v>0</v>
      </c>
      <c r="DL77" s="140">
        <f t="shared" si="232"/>
        <v>0</v>
      </c>
      <c r="DM77" s="25"/>
      <c r="DN77" s="92">
        <f t="shared" si="101"/>
        <v>0</v>
      </c>
      <c r="DO77" s="140">
        <f t="shared" si="102"/>
        <v>0</v>
      </c>
      <c r="DP77" s="25"/>
      <c r="DQ77" s="92">
        <f t="shared" si="103"/>
        <v>0</v>
      </c>
      <c r="DR77" s="140">
        <f t="shared" si="104"/>
        <v>0</v>
      </c>
      <c r="DS77" s="139">
        <f t="shared" si="17"/>
        <v>0</v>
      </c>
      <c r="DT77" s="25"/>
      <c r="DU77" s="92">
        <f t="shared" si="105"/>
        <v>0</v>
      </c>
      <c r="DV77" s="140">
        <f t="shared" si="106"/>
        <v>0</v>
      </c>
      <c r="DW77" s="25"/>
      <c r="DX77" s="92">
        <f t="shared" si="283"/>
        <v>0</v>
      </c>
      <c r="DY77" s="140">
        <f t="shared" si="284"/>
        <v>0</v>
      </c>
      <c r="DZ77" s="25"/>
      <c r="EA77" s="92">
        <f t="shared" si="285"/>
        <v>0</v>
      </c>
      <c r="EB77" s="140">
        <f t="shared" si="286"/>
        <v>0</v>
      </c>
      <c r="EC77" s="139">
        <f t="shared" si="18"/>
        <v>0</v>
      </c>
      <c r="ED77" s="25"/>
      <c r="EE77" s="92">
        <f t="shared" si="111"/>
        <v>0</v>
      </c>
      <c r="EF77" s="140">
        <f t="shared" si="112"/>
        <v>0</v>
      </c>
      <c r="EG77" s="25"/>
      <c r="EH77" s="92">
        <f t="shared" si="113"/>
        <v>0</v>
      </c>
      <c r="EI77" s="140">
        <f t="shared" si="114"/>
        <v>0</v>
      </c>
      <c r="EJ77" s="25"/>
      <c r="EK77" s="92">
        <f t="shared" si="115"/>
        <v>0</v>
      </c>
      <c r="EL77" s="140">
        <f t="shared" si="116"/>
        <v>0</v>
      </c>
      <c r="EM77" s="139">
        <f t="shared" si="19"/>
        <v>0</v>
      </c>
      <c r="EN77" s="25"/>
      <c r="EO77" s="92">
        <f t="shared" si="117"/>
        <v>0</v>
      </c>
      <c r="EP77" s="140">
        <f t="shared" si="118"/>
        <v>0</v>
      </c>
      <c r="EQ77" s="25"/>
      <c r="ER77" s="92">
        <f t="shared" si="119"/>
        <v>0</v>
      </c>
      <c r="ES77" s="140">
        <f t="shared" si="120"/>
        <v>0</v>
      </c>
      <c r="ET77" s="25"/>
      <c r="EU77" s="92">
        <f t="shared" si="121"/>
        <v>0</v>
      </c>
      <c r="EV77" s="140">
        <f t="shared" si="122"/>
        <v>0</v>
      </c>
      <c r="EW77" s="139">
        <f t="shared" si="252"/>
        <v>0</v>
      </c>
      <c r="EX77" s="25"/>
      <c r="EY77" s="92">
        <f t="shared" si="253"/>
        <v>0</v>
      </c>
      <c r="EZ77" s="140">
        <f t="shared" si="254"/>
        <v>0</v>
      </c>
      <c r="FA77" s="25"/>
      <c r="FB77" s="92">
        <f t="shared" si="268"/>
        <v>0</v>
      </c>
      <c r="FC77" s="140">
        <f t="shared" si="269"/>
        <v>0</v>
      </c>
      <c r="FD77" s="25"/>
      <c r="FE77" s="92">
        <f t="shared" si="255"/>
        <v>0</v>
      </c>
      <c r="FF77" s="140">
        <f t="shared" si="256"/>
        <v>0</v>
      </c>
      <c r="FG77" s="139">
        <f t="shared" si="257"/>
        <v>0</v>
      </c>
      <c r="FH77" s="25"/>
      <c r="FI77" s="92">
        <f t="shared" si="129"/>
        <v>0</v>
      </c>
      <c r="FJ77" s="140">
        <f t="shared" si="130"/>
        <v>0</v>
      </c>
      <c r="FK77" s="25"/>
      <c r="FL77" s="92">
        <f t="shared" si="131"/>
        <v>0</v>
      </c>
      <c r="FM77" s="140">
        <f t="shared" si="132"/>
        <v>0</v>
      </c>
      <c r="FN77" s="25"/>
      <c r="FO77" s="92">
        <f t="shared" si="133"/>
        <v>0</v>
      </c>
      <c r="FP77" s="140">
        <f t="shared" si="134"/>
        <v>0</v>
      </c>
      <c r="FQ77" s="139">
        <f t="shared" si="258"/>
        <v>0</v>
      </c>
      <c r="FR77" s="25"/>
      <c r="FS77" s="92">
        <f t="shared" si="135"/>
        <v>0</v>
      </c>
      <c r="FT77" s="140">
        <f t="shared" si="136"/>
        <v>0</v>
      </c>
      <c r="FU77" s="25"/>
      <c r="FV77" s="92">
        <f t="shared" si="137"/>
        <v>0</v>
      </c>
      <c r="FW77" s="140">
        <f t="shared" si="138"/>
        <v>0</v>
      </c>
      <c r="FX77" s="25"/>
      <c r="FY77" s="92">
        <f t="shared" si="139"/>
        <v>0</v>
      </c>
      <c r="FZ77" s="140">
        <f t="shared" si="140"/>
        <v>0</v>
      </c>
      <c r="GA77" s="139">
        <f t="shared" si="259"/>
        <v>0</v>
      </c>
      <c r="GB77" s="25"/>
      <c r="GC77" s="92">
        <f t="shared" si="141"/>
        <v>0</v>
      </c>
      <c r="GD77" s="140">
        <f t="shared" si="142"/>
        <v>0</v>
      </c>
      <c r="GE77" s="25"/>
      <c r="GF77" s="92">
        <f t="shared" si="143"/>
        <v>0</v>
      </c>
      <c r="GG77" s="140">
        <f t="shared" si="144"/>
        <v>0</v>
      </c>
      <c r="GH77" s="25"/>
      <c r="GI77" s="92">
        <f t="shared" si="145"/>
        <v>0</v>
      </c>
      <c r="GJ77" s="140">
        <f t="shared" si="146"/>
        <v>0</v>
      </c>
      <c r="GK77" s="139">
        <f t="shared" si="260"/>
        <v>0</v>
      </c>
      <c r="GL77" s="25"/>
      <c r="GM77" s="92">
        <f t="shared" si="147"/>
        <v>0</v>
      </c>
      <c r="GN77" s="140">
        <f t="shared" si="148"/>
        <v>0</v>
      </c>
      <c r="GO77" s="25"/>
      <c r="GP77" s="92">
        <f t="shared" si="149"/>
        <v>0</v>
      </c>
      <c r="GQ77" s="140">
        <f t="shared" si="150"/>
        <v>0</v>
      </c>
      <c r="GR77" s="25"/>
      <c r="GS77" s="92">
        <f t="shared" si="151"/>
        <v>0</v>
      </c>
      <c r="GT77" s="140">
        <f t="shared" si="152"/>
        <v>0</v>
      </c>
      <c r="GU77" s="139">
        <f t="shared" si="261"/>
        <v>0</v>
      </c>
      <c r="GV77" s="25"/>
      <c r="GW77" s="92">
        <f t="shared" si="153"/>
        <v>0</v>
      </c>
      <c r="GX77" s="140">
        <f t="shared" si="154"/>
        <v>0</v>
      </c>
      <c r="GY77" s="25"/>
      <c r="GZ77" s="92">
        <f t="shared" si="155"/>
        <v>0</v>
      </c>
      <c r="HA77" s="140">
        <f t="shared" si="156"/>
        <v>0</v>
      </c>
      <c r="HB77" s="25"/>
      <c r="HC77" s="92">
        <f t="shared" si="157"/>
        <v>0</v>
      </c>
      <c r="HD77" s="140">
        <f t="shared" si="158"/>
        <v>0</v>
      </c>
      <c r="HE77" s="139">
        <f t="shared" si="262"/>
        <v>0</v>
      </c>
      <c r="HF77" s="25"/>
      <c r="HG77" s="92">
        <f t="shared" si="159"/>
        <v>0</v>
      </c>
      <c r="HH77" s="140">
        <f t="shared" si="160"/>
        <v>0</v>
      </c>
      <c r="HI77" s="25"/>
      <c r="HJ77" s="92">
        <f t="shared" si="161"/>
        <v>0</v>
      </c>
      <c r="HK77" s="140">
        <f t="shared" si="162"/>
        <v>0</v>
      </c>
      <c r="HL77" s="25"/>
      <c r="HM77" s="92">
        <f t="shared" si="163"/>
        <v>0</v>
      </c>
      <c r="HN77" s="140">
        <f t="shared" si="164"/>
        <v>0</v>
      </c>
      <c r="HO77" s="139">
        <f t="shared" si="263"/>
        <v>0</v>
      </c>
      <c r="HP77" s="25"/>
      <c r="HQ77" s="92">
        <f t="shared" si="165"/>
        <v>0</v>
      </c>
      <c r="HR77" s="140">
        <f t="shared" si="166"/>
        <v>0</v>
      </c>
      <c r="HS77" s="25"/>
      <c r="HT77" s="92">
        <f t="shared" si="167"/>
        <v>0</v>
      </c>
      <c r="HU77" s="140">
        <f t="shared" si="168"/>
        <v>0</v>
      </c>
      <c r="HV77" s="25"/>
      <c r="HW77" s="92">
        <f t="shared" si="169"/>
        <v>0</v>
      </c>
      <c r="HX77" s="140">
        <f t="shared" si="170"/>
        <v>0</v>
      </c>
      <c r="HY77" s="139">
        <f t="shared" si="264"/>
        <v>0</v>
      </c>
      <c r="HZ77" s="25"/>
      <c r="IA77" s="92">
        <f t="shared" si="171"/>
        <v>0</v>
      </c>
      <c r="IB77" s="140">
        <f t="shared" si="172"/>
        <v>0</v>
      </c>
      <c r="IC77" s="25"/>
      <c r="ID77" s="92">
        <f t="shared" si="173"/>
        <v>0</v>
      </c>
      <c r="IE77" s="140">
        <f t="shared" si="174"/>
        <v>0</v>
      </c>
      <c r="IF77" s="25"/>
      <c r="IG77" s="92">
        <f t="shared" si="175"/>
        <v>0</v>
      </c>
      <c r="IH77" s="140">
        <f t="shared" si="176"/>
        <v>0</v>
      </c>
      <c r="II77" s="139">
        <f t="shared" si="265"/>
        <v>0</v>
      </c>
      <c r="IJ77" s="25"/>
      <c r="IK77" s="92">
        <f t="shared" si="287"/>
        <v>0</v>
      </c>
      <c r="IL77" s="140">
        <f t="shared" si="178"/>
        <v>0</v>
      </c>
      <c r="IM77" s="25"/>
      <c r="IN77" s="92">
        <f t="shared" si="179"/>
        <v>0</v>
      </c>
      <c r="IO77" s="140">
        <f t="shared" si="180"/>
        <v>0</v>
      </c>
      <c r="IP77" s="25"/>
      <c r="IQ77" s="92">
        <f t="shared" si="181"/>
        <v>0</v>
      </c>
      <c r="IR77" s="140">
        <f t="shared" si="182"/>
        <v>0</v>
      </c>
      <c r="IS77" s="139">
        <f t="shared" si="266"/>
        <v>0</v>
      </c>
      <c r="IT77" s="25"/>
      <c r="IU77" s="92">
        <f t="shared" si="288"/>
        <v>0</v>
      </c>
      <c r="IV77" s="140">
        <f t="shared" si="289"/>
        <v>0</v>
      </c>
      <c r="IW77" s="25"/>
      <c r="IX77" s="92">
        <f t="shared" si="290"/>
        <v>0</v>
      </c>
      <c r="IY77" s="140">
        <f t="shared" si="291"/>
        <v>0</v>
      </c>
      <c r="IZ77" s="25"/>
      <c r="JA77" s="92">
        <f t="shared" si="292"/>
        <v>0</v>
      </c>
      <c r="JB77" s="140">
        <f t="shared" si="293"/>
        <v>0</v>
      </c>
      <c r="JC77" s="139">
        <f t="shared" si="234"/>
        <v>0</v>
      </c>
      <c r="JD77" s="25"/>
      <c r="JE77" s="92">
        <f t="shared" si="294"/>
        <v>0</v>
      </c>
      <c r="JF77" s="140">
        <f t="shared" si="295"/>
        <v>0</v>
      </c>
      <c r="JG77" s="25"/>
      <c r="JH77" s="92">
        <f t="shared" si="296"/>
        <v>0</v>
      </c>
      <c r="JI77" s="140">
        <f t="shared" si="297"/>
        <v>0</v>
      </c>
      <c r="JJ77" s="25"/>
      <c r="JK77" s="92">
        <f t="shared" si="298"/>
        <v>0</v>
      </c>
      <c r="JL77" s="140">
        <f t="shared" si="299"/>
        <v>0</v>
      </c>
      <c r="JM77" s="139">
        <f t="shared" si="235"/>
        <v>0</v>
      </c>
      <c r="JN77" s="25"/>
      <c r="JO77" s="92">
        <f t="shared" si="300"/>
        <v>0</v>
      </c>
      <c r="JP77" s="140">
        <f t="shared" si="270"/>
        <v>0</v>
      </c>
      <c r="JQ77" s="25"/>
      <c r="JR77" s="92">
        <f t="shared" si="271"/>
        <v>0</v>
      </c>
      <c r="JS77" s="140">
        <f t="shared" si="272"/>
        <v>0</v>
      </c>
      <c r="JT77" s="25"/>
      <c r="JU77" s="92">
        <f t="shared" si="199"/>
        <v>0</v>
      </c>
      <c r="JV77" s="140">
        <f t="shared" si="200"/>
        <v>0</v>
      </c>
      <c r="JW77" s="139">
        <f t="shared" si="236"/>
        <v>0</v>
      </c>
      <c r="JX77" s="25"/>
      <c r="JY77" s="92">
        <f t="shared" si="301"/>
        <v>0</v>
      </c>
      <c r="JZ77" s="140">
        <f t="shared" si="302"/>
        <v>0</v>
      </c>
      <c r="KA77" s="25"/>
      <c r="KB77" s="92">
        <f t="shared" si="303"/>
        <v>0</v>
      </c>
      <c r="KC77" s="140">
        <f t="shared" si="304"/>
        <v>0</v>
      </c>
      <c r="KD77" s="25"/>
      <c r="KE77" s="92">
        <f t="shared" si="305"/>
        <v>0</v>
      </c>
      <c r="KF77" s="140">
        <f t="shared" si="306"/>
        <v>0</v>
      </c>
      <c r="KG77" s="139">
        <f t="shared" si="237"/>
        <v>0</v>
      </c>
      <c r="KH77" s="25"/>
      <c r="KI77" s="92">
        <f t="shared" si="307"/>
        <v>0</v>
      </c>
      <c r="KJ77" s="140">
        <f t="shared" si="308"/>
        <v>0</v>
      </c>
      <c r="KK77" s="25"/>
      <c r="KL77" s="92">
        <f t="shared" si="309"/>
        <v>0</v>
      </c>
      <c r="KM77" s="140">
        <f t="shared" si="310"/>
        <v>0</v>
      </c>
      <c r="KN77" s="25"/>
      <c r="KO77" s="92">
        <f t="shared" si="311"/>
        <v>0</v>
      </c>
      <c r="KP77" s="140">
        <f t="shared" si="312"/>
        <v>0</v>
      </c>
      <c r="KQ77" s="139">
        <f t="shared" si="238"/>
        <v>0</v>
      </c>
      <c r="KR77" s="25"/>
      <c r="KS77" s="92">
        <f t="shared" si="313"/>
        <v>0</v>
      </c>
      <c r="KT77" s="140">
        <f t="shared" si="314"/>
        <v>0</v>
      </c>
      <c r="KU77" s="25"/>
      <c r="KV77" s="92">
        <f t="shared" si="315"/>
        <v>0</v>
      </c>
      <c r="KW77" s="140">
        <f t="shared" si="316"/>
        <v>0</v>
      </c>
      <c r="KX77" s="25"/>
      <c r="KY77" s="92">
        <f t="shared" si="317"/>
        <v>0</v>
      </c>
      <c r="KZ77" s="140">
        <f t="shared" si="318"/>
        <v>0</v>
      </c>
      <c r="LA77" s="139">
        <f t="shared" si="239"/>
        <v>0</v>
      </c>
      <c r="LB77" s="25"/>
      <c r="LC77" s="92">
        <f t="shared" si="319"/>
        <v>0</v>
      </c>
      <c r="LD77" s="140">
        <f t="shared" si="320"/>
        <v>0</v>
      </c>
      <c r="LE77" s="25"/>
      <c r="LF77" s="92">
        <f t="shared" si="321"/>
        <v>0</v>
      </c>
      <c r="LG77" s="140">
        <f t="shared" si="322"/>
        <v>0</v>
      </c>
      <c r="LH77" s="25"/>
      <c r="LI77" s="92">
        <f t="shared" si="323"/>
        <v>0</v>
      </c>
      <c r="LJ77" s="140">
        <f t="shared" si="324"/>
        <v>0</v>
      </c>
      <c r="LK77" s="139">
        <f t="shared" si="240"/>
        <v>0</v>
      </c>
      <c r="LL77" s="25"/>
      <c r="LM77" s="92">
        <f t="shared" si="325"/>
        <v>0</v>
      </c>
      <c r="LN77" s="140">
        <f t="shared" si="326"/>
        <v>0</v>
      </c>
      <c r="LO77" s="25"/>
      <c r="LP77" s="92">
        <f t="shared" si="327"/>
        <v>0</v>
      </c>
      <c r="LQ77" s="140">
        <f t="shared" si="328"/>
        <v>0</v>
      </c>
      <c r="LR77" s="25"/>
      <c r="LS77" s="92">
        <f t="shared" si="329"/>
        <v>0</v>
      </c>
      <c r="LT77" s="140">
        <f t="shared" si="330"/>
        <v>0</v>
      </c>
      <c r="LU77" s="139">
        <f t="shared" si="241"/>
        <v>0</v>
      </c>
      <c r="LW77" s="341">
        <f t="shared" si="273"/>
        <v>0</v>
      </c>
      <c r="LX77" s="293">
        <f t="shared" si="267"/>
        <v>0</v>
      </c>
    </row>
    <row r="78" spans="1:336" x14ac:dyDescent="0.25">
      <c r="A78" s="25" t="s">
        <v>116</v>
      </c>
      <c r="C78" s="102">
        <v>30000</v>
      </c>
      <c r="D78" s="25"/>
      <c r="E78" s="92">
        <f t="shared" si="40"/>
        <v>0</v>
      </c>
      <c r="F78" s="140">
        <f t="shared" si="41"/>
        <v>0</v>
      </c>
      <c r="G78" s="25"/>
      <c r="H78" s="92">
        <f t="shared" si="42"/>
        <v>0</v>
      </c>
      <c r="I78" s="140">
        <f t="shared" si="43"/>
        <v>0</v>
      </c>
      <c r="J78" s="25"/>
      <c r="K78" s="92">
        <f t="shared" si="44"/>
        <v>0</v>
      </c>
      <c r="L78" s="140">
        <f t="shared" si="45"/>
        <v>0</v>
      </c>
      <c r="M78" s="139">
        <f t="shared" si="0"/>
        <v>0</v>
      </c>
      <c r="N78" s="25"/>
      <c r="O78" s="92">
        <f t="shared" si="243"/>
        <v>0</v>
      </c>
      <c r="P78" s="140">
        <f t="shared" si="244"/>
        <v>0</v>
      </c>
      <c r="Q78" s="25"/>
      <c r="R78" s="92">
        <f t="shared" si="245"/>
        <v>0</v>
      </c>
      <c r="S78" s="140">
        <f t="shared" si="246"/>
        <v>0</v>
      </c>
      <c r="T78" s="25"/>
      <c r="U78" s="92">
        <f t="shared" si="247"/>
        <v>0</v>
      </c>
      <c r="V78" s="140">
        <f t="shared" si="248"/>
        <v>0</v>
      </c>
      <c r="W78" s="139">
        <f t="shared" si="7"/>
        <v>0</v>
      </c>
      <c r="X78" s="25"/>
      <c r="Y78" s="92">
        <f t="shared" si="46"/>
        <v>0</v>
      </c>
      <c r="Z78" s="140">
        <f t="shared" si="47"/>
        <v>0</v>
      </c>
      <c r="AA78" s="25"/>
      <c r="AB78" s="92">
        <f t="shared" si="48"/>
        <v>0</v>
      </c>
      <c r="AC78" s="140">
        <f t="shared" si="49"/>
        <v>0</v>
      </c>
      <c r="AD78" s="25"/>
      <c r="AE78" s="92">
        <f t="shared" si="50"/>
        <v>0</v>
      </c>
      <c r="AF78" s="140">
        <f t="shared" si="51"/>
        <v>0</v>
      </c>
      <c r="AG78" s="139">
        <f t="shared" si="8"/>
        <v>0</v>
      </c>
      <c r="AH78" s="25"/>
      <c r="AI78" s="92">
        <f t="shared" si="52"/>
        <v>0</v>
      </c>
      <c r="AJ78" s="140">
        <f t="shared" si="53"/>
        <v>0</v>
      </c>
      <c r="AK78" s="25"/>
      <c r="AL78" s="92">
        <f t="shared" si="54"/>
        <v>0</v>
      </c>
      <c r="AM78" s="140">
        <f t="shared" si="55"/>
        <v>0</v>
      </c>
      <c r="AN78" s="25"/>
      <c r="AO78" s="92">
        <f t="shared" si="56"/>
        <v>0</v>
      </c>
      <c r="AP78" s="140">
        <f t="shared" si="57"/>
        <v>0</v>
      </c>
      <c r="AQ78" s="139">
        <f t="shared" si="9"/>
        <v>0</v>
      </c>
      <c r="AR78" s="25"/>
      <c r="AS78" s="92">
        <f t="shared" si="58"/>
        <v>0</v>
      </c>
      <c r="AT78" s="140">
        <f t="shared" si="59"/>
        <v>0</v>
      </c>
      <c r="AU78" s="25"/>
      <c r="AV78" s="92">
        <f t="shared" si="60"/>
        <v>0</v>
      </c>
      <c r="AW78" s="140">
        <f t="shared" si="61"/>
        <v>0</v>
      </c>
      <c r="AX78" s="25"/>
      <c r="AY78" s="92">
        <f t="shared" si="62"/>
        <v>0</v>
      </c>
      <c r="AZ78" s="140">
        <f t="shared" si="63"/>
        <v>0</v>
      </c>
      <c r="BA78" s="139">
        <f t="shared" si="249"/>
        <v>0</v>
      </c>
      <c r="BB78" s="25"/>
      <c r="BC78" s="92">
        <f t="shared" si="242"/>
        <v>0</v>
      </c>
      <c r="BD78" s="140">
        <f t="shared" si="65"/>
        <v>0</v>
      </c>
      <c r="BE78" s="25"/>
      <c r="BF78" s="92">
        <f t="shared" si="66"/>
        <v>0</v>
      </c>
      <c r="BG78" s="140">
        <f t="shared" si="67"/>
        <v>0</v>
      </c>
      <c r="BH78" s="25"/>
      <c r="BI78" s="92">
        <f t="shared" si="68"/>
        <v>0</v>
      </c>
      <c r="BJ78" s="140">
        <f t="shared" si="69"/>
        <v>0</v>
      </c>
      <c r="BK78" s="139">
        <f t="shared" si="250"/>
        <v>0</v>
      </c>
      <c r="BL78" s="25"/>
      <c r="BM78" s="92">
        <f t="shared" si="274"/>
        <v>0</v>
      </c>
      <c r="BN78" s="140">
        <f t="shared" si="275"/>
        <v>0</v>
      </c>
      <c r="BO78" s="25"/>
      <c r="BP78" s="92">
        <f t="shared" si="72"/>
        <v>0</v>
      </c>
      <c r="BQ78" s="140">
        <f t="shared" si="73"/>
        <v>0</v>
      </c>
      <c r="BR78" s="25"/>
      <c r="BS78" s="92">
        <f t="shared" si="74"/>
        <v>0</v>
      </c>
      <c r="BT78" s="140">
        <f t="shared" si="75"/>
        <v>0</v>
      </c>
      <c r="BU78" s="139">
        <f t="shared" si="251"/>
        <v>0</v>
      </c>
      <c r="BV78" s="25"/>
      <c r="BW78" s="92">
        <f t="shared" si="276"/>
        <v>0</v>
      </c>
      <c r="BX78" s="140">
        <f t="shared" si="277"/>
        <v>0</v>
      </c>
      <c r="BY78" s="25"/>
      <c r="BZ78" s="92">
        <f t="shared" si="278"/>
        <v>0</v>
      </c>
      <c r="CA78" s="140">
        <f t="shared" si="279"/>
        <v>0</v>
      </c>
      <c r="CB78" s="25"/>
      <c r="CC78" s="92">
        <f t="shared" si="280"/>
        <v>0</v>
      </c>
      <c r="CD78" s="140">
        <f t="shared" si="281"/>
        <v>0</v>
      </c>
      <c r="CE78" s="139">
        <f t="shared" si="13"/>
        <v>0</v>
      </c>
      <c r="CF78" s="25"/>
      <c r="CG78" s="92">
        <f t="shared" si="82"/>
        <v>0</v>
      </c>
      <c r="CH78" s="140">
        <f t="shared" si="83"/>
        <v>0</v>
      </c>
      <c r="CI78" s="25"/>
      <c r="CJ78" s="92">
        <f t="shared" si="84"/>
        <v>0</v>
      </c>
      <c r="CK78" s="140">
        <f t="shared" si="85"/>
        <v>0</v>
      </c>
      <c r="CL78" s="25"/>
      <c r="CM78" s="92">
        <f t="shared" si="86"/>
        <v>0</v>
      </c>
      <c r="CN78" s="140">
        <f t="shared" si="87"/>
        <v>0</v>
      </c>
      <c r="CO78" s="139">
        <f t="shared" si="14"/>
        <v>0</v>
      </c>
      <c r="CP78" s="25"/>
      <c r="CQ78" s="92">
        <f t="shared" si="88"/>
        <v>0</v>
      </c>
      <c r="CR78" s="140">
        <f t="shared" si="89"/>
        <v>0</v>
      </c>
      <c r="CS78" s="25"/>
      <c r="CT78" s="92">
        <f t="shared" si="90"/>
        <v>0</v>
      </c>
      <c r="CU78" s="140">
        <f t="shared" si="91"/>
        <v>0</v>
      </c>
      <c r="CV78" s="25"/>
      <c r="CW78" s="92">
        <f t="shared" si="92"/>
        <v>0</v>
      </c>
      <c r="CX78" s="140">
        <f t="shared" si="93"/>
        <v>0</v>
      </c>
      <c r="CY78" s="139">
        <f t="shared" si="15"/>
        <v>0</v>
      </c>
      <c r="CZ78" s="25"/>
      <c r="DA78" s="92">
        <f t="shared" si="94"/>
        <v>0</v>
      </c>
      <c r="DB78" s="140">
        <f t="shared" si="95"/>
        <v>0</v>
      </c>
      <c r="DC78" s="25"/>
      <c r="DD78" s="92">
        <f t="shared" si="96"/>
        <v>0</v>
      </c>
      <c r="DE78" s="140">
        <f t="shared" si="97"/>
        <v>0</v>
      </c>
      <c r="DF78" s="25"/>
      <c r="DG78" s="92">
        <f t="shared" si="98"/>
        <v>0</v>
      </c>
      <c r="DH78" s="140">
        <f t="shared" si="99"/>
        <v>0</v>
      </c>
      <c r="DI78" s="139">
        <f t="shared" si="16"/>
        <v>0</v>
      </c>
      <c r="DJ78" s="25"/>
      <c r="DK78" s="92">
        <f t="shared" si="282"/>
        <v>0</v>
      </c>
      <c r="DL78" s="140">
        <f t="shared" si="232"/>
        <v>0</v>
      </c>
      <c r="DM78" s="25"/>
      <c r="DN78" s="92">
        <f t="shared" si="101"/>
        <v>0</v>
      </c>
      <c r="DO78" s="140">
        <f t="shared" si="102"/>
        <v>0</v>
      </c>
      <c r="DP78" s="25"/>
      <c r="DQ78" s="92">
        <f t="shared" si="103"/>
        <v>0</v>
      </c>
      <c r="DR78" s="140">
        <f t="shared" si="104"/>
        <v>0</v>
      </c>
      <c r="DS78" s="139">
        <f t="shared" si="17"/>
        <v>0</v>
      </c>
      <c r="DT78" s="25"/>
      <c r="DU78" s="92">
        <f t="shared" si="105"/>
        <v>0</v>
      </c>
      <c r="DV78" s="140">
        <f t="shared" si="106"/>
        <v>0</v>
      </c>
      <c r="DW78" s="25"/>
      <c r="DX78" s="92">
        <f t="shared" si="283"/>
        <v>0</v>
      </c>
      <c r="DY78" s="140">
        <f t="shared" si="284"/>
        <v>0</v>
      </c>
      <c r="DZ78" s="25"/>
      <c r="EA78" s="92">
        <f t="shared" si="285"/>
        <v>0</v>
      </c>
      <c r="EB78" s="140">
        <f t="shared" si="286"/>
        <v>0</v>
      </c>
      <c r="EC78" s="139">
        <f t="shared" si="18"/>
        <v>0</v>
      </c>
      <c r="ED78" s="25"/>
      <c r="EE78" s="92">
        <f t="shared" si="111"/>
        <v>0</v>
      </c>
      <c r="EF78" s="140">
        <f t="shared" si="112"/>
        <v>0</v>
      </c>
      <c r="EG78" s="25"/>
      <c r="EH78" s="92">
        <f t="shared" si="113"/>
        <v>0</v>
      </c>
      <c r="EI78" s="140">
        <f t="shared" si="114"/>
        <v>0</v>
      </c>
      <c r="EJ78" s="25"/>
      <c r="EK78" s="92">
        <f t="shared" si="115"/>
        <v>0</v>
      </c>
      <c r="EL78" s="140">
        <f t="shared" si="116"/>
        <v>0</v>
      </c>
      <c r="EM78" s="139">
        <f t="shared" si="19"/>
        <v>0</v>
      </c>
      <c r="EN78" s="25"/>
      <c r="EO78" s="92">
        <f t="shared" si="117"/>
        <v>0</v>
      </c>
      <c r="EP78" s="140">
        <f t="shared" si="118"/>
        <v>0</v>
      </c>
      <c r="EQ78" s="25"/>
      <c r="ER78" s="92">
        <f t="shared" si="119"/>
        <v>0</v>
      </c>
      <c r="ES78" s="140">
        <f t="shared" si="120"/>
        <v>0</v>
      </c>
      <c r="ET78" s="25"/>
      <c r="EU78" s="92">
        <f t="shared" si="121"/>
        <v>0</v>
      </c>
      <c r="EV78" s="140">
        <f t="shared" si="122"/>
        <v>0</v>
      </c>
      <c r="EW78" s="139">
        <f t="shared" si="252"/>
        <v>0</v>
      </c>
      <c r="EX78" s="25"/>
      <c r="EY78" s="92">
        <f t="shared" si="253"/>
        <v>0</v>
      </c>
      <c r="EZ78" s="140">
        <f t="shared" si="254"/>
        <v>0</v>
      </c>
      <c r="FA78" s="25"/>
      <c r="FB78" s="92">
        <f t="shared" si="268"/>
        <v>0</v>
      </c>
      <c r="FC78" s="140">
        <f t="shared" si="269"/>
        <v>0</v>
      </c>
      <c r="FD78" s="25"/>
      <c r="FE78" s="92">
        <f t="shared" si="255"/>
        <v>0</v>
      </c>
      <c r="FF78" s="140">
        <f t="shared" si="256"/>
        <v>0</v>
      </c>
      <c r="FG78" s="139">
        <f t="shared" si="257"/>
        <v>0</v>
      </c>
      <c r="FH78" s="25"/>
      <c r="FI78" s="92">
        <f t="shared" ref="FI78:FI101" si="331">FH78*B78</f>
        <v>0</v>
      </c>
      <c r="FJ78" s="140">
        <f t="shared" ref="FJ78:FJ101" si="332">FH78*C78</f>
        <v>0</v>
      </c>
      <c r="FK78" s="25"/>
      <c r="FL78" s="92">
        <f t="shared" ref="FL78:FL101" si="333">FK78*B78</f>
        <v>0</v>
      </c>
      <c r="FM78" s="140">
        <f t="shared" ref="FM78:FM101" si="334">FK78*C78</f>
        <v>0</v>
      </c>
      <c r="FN78" s="25"/>
      <c r="FO78" s="92">
        <f t="shared" ref="FO78:FO101" si="335">FN78*B78</f>
        <v>0</v>
      </c>
      <c r="FP78" s="140">
        <f t="shared" ref="FP78:FP101" si="336">FN78*C78</f>
        <v>0</v>
      </c>
      <c r="FQ78" s="139">
        <f t="shared" si="258"/>
        <v>0</v>
      </c>
      <c r="FR78" s="25"/>
      <c r="FS78" s="92">
        <f t="shared" ref="FS78:FS101" si="337">FR78*B78</f>
        <v>0</v>
      </c>
      <c r="FT78" s="140">
        <f t="shared" ref="FT78:FT101" si="338">FR78*C78</f>
        <v>0</v>
      </c>
      <c r="FU78" s="25"/>
      <c r="FV78" s="92">
        <f t="shared" ref="FV78:FV101" si="339">FU78*B78</f>
        <v>0</v>
      </c>
      <c r="FW78" s="140">
        <f t="shared" ref="FW78:FW101" si="340">FU78*C78</f>
        <v>0</v>
      </c>
      <c r="FX78" s="25"/>
      <c r="FY78" s="92">
        <f t="shared" ref="FY78:FY101" si="341">FX78*B78</f>
        <v>0</v>
      </c>
      <c r="FZ78" s="140">
        <f t="shared" ref="FZ78:FZ101" si="342">FX78*C78</f>
        <v>0</v>
      </c>
      <c r="GA78" s="139">
        <f t="shared" si="259"/>
        <v>0</v>
      </c>
      <c r="GB78" s="25"/>
      <c r="GC78" s="92">
        <f t="shared" ref="GC78:GC101" si="343">GB78*B78</f>
        <v>0</v>
      </c>
      <c r="GD78" s="140">
        <f t="shared" ref="GD78:GD101" si="344">GB78*C78</f>
        <v>0</v>
      </c>
      <c r="GE78" s="25"/>
      <c r="GF78" s="92">
        <f t="shared" ref="GF78:GF101" si="345">GE78*B78</f>
        <v>0</v>
      </c>
      <c r="GG78" s="140">
        <f t="shared" ref="GG78:GG101" si="346">GE78*C78</f>
        <v>0</v>
      </c>
      <c r="GH78" s="25"/>
      <c r="GI78" s="92">
        <f t="shared" ref="GI78:GI101" si="347">GH78*B78</f>
        <v>0</v>
      </c>
      <c r="GJ78" s="140">
        <f t="shared" ref="GJ78:GJ101" si="348">GH78*C78</f>
        <v>0</v>
      </c>
      <c r="GK78" s="139">
        <f t="shared" si="260"/>
        <v>0</v>
      </c>
      <c r="GL78" s="25"/>
      <c r="GM78" s="92">
        <f t="shared" ref="GM78:GM101" si="349">GL78*B78</f>
        <v>0</v>
      </c>
      <c r="GN78" s="140">
        <f t="shared" ref="GN78:GN101" si="350">GL78*C78</f>
        <v>0</v>
      </c>
      <c r="GO78" s="25"/>
      <c r="GP78" s="92">
        <f t="shared" ref="GP78:GP101" si="351">GO78*B78</f>
        <v>0</v>
      </c>
      <c r="GQ78" s="140">
        <f t="shared" ref="GQ78:GQ101" si="352">GO78*C78</f>
        <v>0</v>
      </c>
      <c r="GR78" s="25"/>
      <c r="GS78" s="92">
        <f t="shared" ref="GS78:GS101" si="353">GR78*B78</f>
        <v>0</v>
      </c>
      <c r="GT78" s="140">
        <f t="shared" ref="GT78:GT101" si="354">GR78*C78</f>
        <v>0</v>
      </c>
      <c r="GU78" s="139">
        <f t="shared" si="261"/>
        <v>0</v>
      </c>
      <c r="GV78" s="25"/>
      <c r="GW78" s="92">
        <f t="shared" ref="GW78:GW101" si="355">GV78*B78</f>
        <v>0</v>
      </c>
      <c r="GX78" s="140">
        <f t="shared" ref="GX78:GX101" si="356">GV78*C78</f>
        <v>0</v>
      </c>
      <c r="GY78" s="25"/>
      <c r="GZ78" s="92">
        <f t="shared" ref="GZ78:GZ101" si="357">GY78*B78</f>
        <v>0</v>
      </c>
      <c r="HA78" s="140">
        <f t="shared" ref="HA78:HA101" si="358">GY78*C78</f>
        <v>0</v>
      </c>
      <c r="HB78" s="25"/>
      <c r="HC78" s="92">
        <f t="shared" ref="HC78:HC101" si="359">HB78*B78</f>
        <v>0</v>
      </c>
      <c r="HD78" s="140">
        <f t="shared" ref="HD78:HD101" si="360">HB78*C78</f>
        <v>0</v>
      </c>
      <c r="HE78" s="139">
        <f t="shared" si="262"/>
        <v>0</v>
      </c>
      <c r="HF78" s="25"/>
      <c r="HG78" s="92">
        <f t="shared" ref="HG78:HG101" si="361">HF78*B78</f>
        <v>0</v>
      </c>
      <c r="HH78" s="140">
        <f t="shared" ref="HH78:HH101" si="362">HF78*C78</f>
        <v>0</v>
      </c>
      <c r="HI78" s="25"/>
      <c r="HJ78" s="92">
        <f t="shared" ref="HJ78:HJ101" si="363">HI78*B78</f>
        <v>0</v>
      </c>
      <c r="HK78" s="140">
        <f t="shared" ref="HK78:HK101" si="364">HI78*C78</f>
        <v>0</v>
      </c>
      <c r="HL78" s="25"/>
      <c r="HM78" s="92">
        <f t="shared" ref="HM78:HM101" si="365">HL78*B78</f>
        <v>0</v>
      </c>
      <c r="HN78" s="140">
        <f t="shared" ref="HN78:HN101" si="366">HL78*C78</f>
        <v>0</v>
      </c>
      <c r="HO78" s="139">
        <f t="shared" si="263"/>
        <v>0</v>
      </c>
      <c r="HP78" s="25"/>
      <c r="HQ78" s="92">
        <f t="shared" ref="HQ78:HQ101" si="367">HP78*B78</f>
        <v>0</v>
      </c>
      <c r="HR78" s="140">
        <f t="shared" ref="HR78:HR101" si="368">HP78*C78</f>
        <v>0</v>
      </c>
      <c r="HS78" s="25"/>
      <c r="HT78" s="92">
        <f t="shared" ref="HT78:HT101" si="369">HS78*B78</f>
        <v>0</v>
      </c>
      <c r="HU78" s="140">
        <f t="shared" ref="HU78:HU101" si="370">HS78*C78</f>
        <v>0</v>
      </c>
      <c r="HV78" s="25"/>
      <c r="HW78" s="92">
        <f t="shared" ref="HW78:HW101" si="371">HV78*B78</f>
        <v>0</v>
      </c>
      <c r="HX78" s="140">
        <f t="shared" ref="HX78:HX101" si="372">HV78*C78</f>
        <v>0</v>
      </c>
      <c r="HY78" s="139">
        <f t="shared" si="264"/>
        <v>0</v>
      </c>
      <c r="HZ78" s="25"/>
      <c r="IA78" s="92">
        <f t="shared" ref="IA78:IA101" si="373">HZ78*B78</f>
        <v>0</v>
      </c>
      <c r="IB78" s="140">
        <f t="shared" ref="IB78:IB101" si="374">HZ78*C78</f>
        <v>0</v>
      </c>
      <c r="IC78" s="25"/>
      <c r="ID78" s="92">
        <f t="shared" ref="ID78:ID101" si="375">IC78*B78</f>
        <v>0</v>
      </c>
      <c r="IE78" s="140">
        <f t="shared" ref="IE78:IE101" si="376">IC78*C78</f>
        <v>0</v>
      </c>
      <c r="IF78" s="25"/>
      <c r="IG78" s="92">
        <f t="shared" ref="IG78:IG101" si="377">IF78*B78</f>
        <v>0</v>
      </c>
      <c r="IH78" s="140">
        <f t="shared" ref="IH78:IH101" si="378">IF78*C78</f>
        <v>0</v>
      </c>
      <c r="II78" s="139">
        <f t="shared" si="265"/>
        <v>0</v>
      </c>
      <c r="IJ78" s="25"/>
      <c r="IK78" s="92">
        <f t="shared" si="287"/>
        <v>0</v>
      </c>
      <c r="IL78" s="140">
        <f t="shared" ref="IL78:IL101" si="379">IJ78*C78</f>
        <v>0</v>
      </c>
      <c r="IM78" s="25"/>
      <c r="IN78" s="92">
        <f t="shared" ref="IN78:IN101" si="380">IM78*B78</f>
        <v>0</v>
      </c>
      <c r="IO78" s="140">
        <f t="shared" ref="IO78:IO101" si="381">IM78*C78</f>
        <v>0</v>
      </c>
      <c r="IP78" s="25"/>
      <c r="IQ78" s="92">
        <f t="shared" ref="IQ78:IQ101" si="382">IP78*B78</f>
        <v>0</v>
      </c>
      <c r="IR78" s="140">
        <f t="shared" ref="IR78:IR101" si="383">IP78*C78</f>
        <v>0</v>
      </c>
      <c r="IS78" s="139">
        <f t="shared" si="266"/>
        <v>0</v>
      </c>
      <c r="IT78" s="25"/>
      <c r="IU78" s="92">
        <f t="shared" si="288"/>
        <v>0</v>
      </c>
      <c r="IV78" s="140">
        <f t="shared" si="289"/>
        <v>0</v>
      </c>
      <c r="IW78" s="25"/>
      <c r="IX78" s="92">
        <f t="shared" si="290"/>
        <v>0</v>
      </c>
      <c r="IY78" s="140">
        <f t="shared" si="291"/>
        <v>0</v>
      </c>
      <c r="IZ78" s="25"/>
      <c r="JA78" s="92">
        <f t="shared" si="292"/>
        <v>0</v>
      </c>
      <c r="JB78" s="140">
        <f t="shared" si="293"/>
        <v>0</v>
      </c>
      <c r="JC78" s="139">
        <f t="shared" si="234"/>
        <v>0</v>
      </c>
      <c r="JD78" s="25"/>
      <c r="JE78" s="92">
        <f t="shared" si="294"/>
        <v>0</v>
      </c>
      <c r="JF78" s="140">
        <f t="shared" si="295"/>
        <v>0</v>
      </c>
      <c r="JG78" s="25"/>
      <c r="JH78" s="92">
        <f t="shared" si="296"/>
        <v>0</v>
      </c>
      <c r="JI78" s="140">
        <f t="shared" si="297"/>
        <v>0</v>
      </c>
      <c r="JJ78" s="25"/>
      <c r="JK78" s="92">
        <f t="shared" si="298"/>
        <v>0</v>
      </c>
      <c r="JL78" s="140">
        <f t="shared" si="299"/>
        <v>0</v>
      </c>
      <c r="JM78" s="139">
        <f t="shared" si="235"/>
        <v>0</v>
      </c>
      <c r="JN78" s="25"/>
      <c r="JO78" s="92">
        <f t="shared" si="300"/>
        <v>0</v>
      </c>
      <c r="JP78" s="140">
        <f t="shared" si="270"/>
        <v>0</v>
      </c>
      <c r="JQ78" s="25"/>
      <c r="JR78" s="92">
        <f t="shared" si="271"/>
        <v>0</v>
      </c>
      <c r="JS78" s="140">
        <f t="shared" si="272"/>
        <v>0</v>
      </c>
      <c r="JT78" s="25"/>
      <c r="JU78" s="92">
        <f t="shared" si="199"/>
        <v>0</v>
      </c>
      <c r="JV78" s="140">
        <f t="shared" si="200"/>
        <v>0</v>
      </c>
      <c r="JW78" s="139">
        <f t="shared" si="236"/>
        <v>0</v>
      </c>
      <c r="JX78" s="25"/>
      <c r="JY78" s="92">
        <f t="shared" si="301"/>
        <v>0</v>
      </c>
      <c r="JZ78" s="140">
        <f t="shared" si="302"/>
        <v>0</v>
      </c>
      <c r="KA78" s="25"/>
      <c r="KB78" s="92">
        <f t="shared" si="303"/>
        <v>0</v>
      </c>
      <c r="KC78" s="140">
        <f t="shared" si="304"/>
        <v>0</v>
      </c>
      <c r="KD78" s="25"/>
      <c r="KE78" s="92">
        <f t="shared" si="305"/>
        <v>0</v>
      </c>
      <c r="KF78" s="140">
        <f t="shared" si="306"/>
        <v>0</v>
      </c>
      <c r="KG78" s="139">
        <f t="shared" si="237"/>
        <v>0</v>
      </c>
      <c r="KH78" s="25"/>
      <c r="KI78" s="92">
        <f t="shared" si="307"/>
        <v>0</v>
      </c>
      <c r="KJ78" s="140">
        <f t="shared" si="308"/>
        <v>0</v>
      </c>
      <c r="KK78" s="25"/>
      <c r="KL78" s="92">
        <f t="shared" si="309"/>
        <v>0</v>
      </c>
      <c r="KM78" s="140">
        <f t="shared" si="310"/>
        <v>0</v>
      </c>
      <c r="KN78" s="25"/>
      <c r="KO78" s="92">
        <f t="shared" si="311"/>
        <v>0</v>
      </c>
      <c r="KP78" s="140">
        <f t="shared" si="312"/>
        <v>0</v>
      </c>
      <c r="KQ78" s="139">
        <f t="shared" si="238"/>
        <v>0</v>
      </c>
      <c r="KR78" s="25"/>
      <c r="KS78" s="92">
        <f t="shared" si="313"/>
        <v>0</v>
      </c>
      <c r="KT78" s="140">
        <f t="shared" si="314"/>
        <v>0</v>
      </c>
      <c r="KU78" s="25"/>
      <c r="KV78" s="92">
        <f t="shared" si="315"/>
        <v>0</v>
      </c>
      <c r="KW78" s="140">
        <f t="shared" si="316"/>
        <v>0</v>
      </c>
      <c r="KX78" s="25"/>
      <c r="KY78" s="92">
        <f t="shared" si="317"/>
        <v>0</v>
      </c>
      <c r="KZ78" s="140">
        <f t="shared" si="318"/>
        <v>0</v>
      </c>
      <c r="LA78" s="139">
        <f t="shared" si="239"/>
        <v>0</v>
      </c>
      <c r="LB78" s="25"/>
      <c r="LC78" s="92">
        <f t="shared" si="319"/>
        <v>0</v>
      </c>
      <c r="LD78" s="140">
        <f t="shared" si="320"/>
        <v>0</v>
      </c>
      <c r="LE78" s="25"/>
      <c r="LF78" s="92">
        <f t="shared" si="321"/>
        <v>0</v>
      </c>
      <c r="LG78" s="140">
        <f t="shared" si="322"/>
        <v>0</v>
      </c>
      <c r="LH78" s="25"/>
      <c r="LI78" s="92">
        <f t="shared" si="323"/>
        <v>0</v>
      </c>
      <c r="LJ78" s="140">
        <f t="shared" si="324"/>
        <v>0</v>
      </c>
      <c r="LK78" s="139">
        <f t="shared" si="240"/>
        <v>0</v>
      </c>
      <c r="LL78" s="25"/>
      <c r="LM78" s="92">
        <f t="shared" si="325"/>
        <v>0</v>
      </c>
      <c r="LN78" s="140">
        <f t="shared" si="326"/>
        <v>0</v>
      </c>
      <c r="LO78" s="25"/>
      <c r="LP78" s="92">
        <f t="shared" si="327"/>
        <v>0</v>
      </c>
      <c r="LQ78" s="140">
        <f t="shared" si="328"/>
        <v>0</v>
      </c>
      <c r="LR78" s="25"/>
      <c r="LS78" s="92">
        <f t="shared" si="329"/>
        <v>0</v>
      </c>
      <c r="LT78" s="140">
        <f t="shared" si="330"/>
        <v>0</v>
      </c>
      <c r="LU78" s="139">
        <f t="shared" si="241"/>
        <v>0</v>
      </c>
      <c r="LW78" s="341">
        <f t="shared" si="273"/>
        <v>0</v>
      </c>
      <c r="LX78" s="293">
        <f t="shared" si="267"/>
        <v>0</v>
      </c>
    </row>
    <row r="79" spans="1:336" x14ac:dyDescent="0.25">
      <c r="A79" s="39" t="s">
        <v>124</v>
      </c>
      <c r="B79" s="102">
        <v>65000</v>
      </c>
      <c r="C79" s="102">
        <v>120000</v>
      </c>
      <c r="D79" s="25"/>
      <c r="E79" s="92">
        <f t="shared" si="40"/>
        <v>0</v>
      </c>
      <c r="F79" s="140">
        <f t="shared" si="41"/>
        <v>0</v>
      </c>
      <c r="G79" s="25">
        <v>15</v>
      </c>
      <c r="H79" s="92">
        <f t="shared" si="42"/>
        <v>975000</v>
      </c>
      <c r="I79" s="140">
        <f t="shared" si="43"/>
        <v>1800000</v>
      </c>
      <c r="J79" s="25"/>
      <c r="K79" s="92">
        <f t="shared" si="44"/>
        <v>0</v>
      </c>
      <c r="L79" s="140">
        <f t="shared" si="45"/>
        <v>0</v>
      </c>
      <c r="M79" s="139">
        <f t="shared" si="0"/>
        <v>15</v>
      </c>
      <c r="N79" s="25"/>
      <c r="O79" s="92">
        <f t="shared" si="243"/>
        <v>0</v>
      </c>
      <c r="P79" s="140">
        <f t="shared" si="244"/>
        <v>0</v>
      </c>
      <c r="Q79" s="25"/>
      <c r="R79" s="92">
        <f t="shared" si="245"/>
        <v>0</v>
      </c>
      <c r="S79" s="140">
        <f t="shared" si="246"/>
        <v>0</v>
      </c>
      <c r="T79" s="25"/>
      <c r="U79" s="92">
        <f t="shared" si="247"/>
        <v>0</v>
      </c>
      <c r="V79" s="140">
        <f t="shared" si="248"/>
        <v>0</v>
      </c>
      <c r="W79" s="139">
        <f t="shared" si="7"/>
        <v>0</v>
      </c>
      <c r="X79" s="25"/>
      <c r="Y79" s="92">
        <f t="shared" si="46"/>
        <v>0</v>
      </c>
      <c r="Z79" s="140">
        <f t="shared" si="47"/>
        <v>0</v>
      </c>
      <c r="AA79" s="25"/>
      <c r="AB79" s="92">
        <f t="shared" si="48"/>
        <v>0</v>
      </c>
      <c r="AC79" s="140">
        <f t="shared" si="49"/>
        <v>0</v>
      </c>
      <c r="AD79" s="25"/>
      <c r="AE79" s="92">
        <f t="shared" si="50"/>
        <v>0</v>
      </c>
      <c r="AF79" s="140">
        <f t="shared" si="51"/>
        <v>0</v>
      </c>
      <c r="AG79" s="139">
        <f t="shared" si="8"/>
        <v>0</v>
      </c>
      <c r="AH79" s="25"/>
      <c r="AI79" s="92">
        <f t="shared" si="52"/>
        <v>0</v>
      </c>
      <c r="AJ79" s="140">
        <f t="shared" si="53"/>
        <v>0</v>
      </c>
      <c r="AK79" s="25"/>
      <c r="AL79" s="92">
        <f t="shared" si="54"/>
        <v>0</v>
      </c>
      <c r="AM79" s="140">
        <f t="shared" si="55"/>
        <v>0</v>
      </c>
      <c r="AN79" s="25"/>
      <c r="AO79" s="92">
        <f t="shared" si="56"/>
        <v>0</v>
      </c>
      <c r="AP79" s="140">
        <f t="shared" si="57"/>
        <v>0</v>
      </c>
      <c r="AQ79" s="139">
        <f t="shared" si="9"/>
        <v>0</v>
      </c>
      <c r="AR79" s="25"/>
      <c r="AS79" s="92">
        <f t="shared" si="58"/>
        <v>0</v>
      </c>
      <c r="AT79" s="140">
        <f t="shared" si="59"/>
        <v>0</v>
      </c>
      <c r="AU79" s="25"/>
      <c r="AV79" s="92">
        <f t="shared" si="60"/>
        <v>0</v>
      </c>
      <c r="AW79" s="140">
        <f t="shared" si="61"/>
        <v>0</v>
      </c>
      <c r="AX79" s="25"/>
      <c r="AY79" s="92">
        <f t="shared" si="62"/>
        <v>0</v>
      </c>
      <c r="AZ79" s="140">
        <f t="shared" si="63"/>
        <v>0</v>
      </c>
      <c r="BA79" s="139">
        <f t="shared" si="249"/>
        <v>0</v>
      </c>
      <c r="BB79" s="25">
        <f>1</f>
        <v>1</v>
      </c>
      <c r="BC79" s="92">
        <f t="shared" si="242"/>
        <v>65000</v>
      </c>
      <c r="BD79" s="140">
        <f t="shared" si="65"/>
        <v>120000</v>
      </c>
      <c r="BE79" s="25"/>
      <c r="BF79" s="92">
        <f t="shared" si="66"/>
        <v>0</v>
      </c>
      <c r="BG79" s="140">
        <f t="shared" si="67"/>
        <v>0</v>
      </c>
      <c r="BH79" s="25"/>
      <c r="BI79" s="92">
        <f t="shared" si="68"/>
        <v>0</v>
      </c>
      <c r="BJ79" s="140">
        <f t="shared" si="69"/>
        <v>0</v>
      </c>
      <c r="BK79" s="139">
        <f t="shared" si="250"/>
        <v>1</v>
      </c>
      <c r="BL79" s="25"/>
      <c r="BM79" s="92">
        <f t="shared" si="274"/>
        <v>0</v>
      </c>
      <c r="BN79" s="140">
        <f t="shared" si="275"/>
        <v>0</v>
      </c>
      <c r="BO79" s="25"/>
      <c r="BP79" s="92">
        <f t="shared" si="72"/>
        <v>0</v>
      </c>
      <c r="BQ79" s="140">
        <f t="shared" si="73"/>
        <v>0</v>
      </c>
      <c r="BR79" s="25"/>
      <c r="BS79" s="92">
        <f t="shared" si="74"/>
        <v>0</v>
      </c>
      <c r="BT79" s="140">
        <f t="shared" si="75"/>
        <v>0</v>
      </c>
      <c r="BU79" s="139">
        <f t="shared" si="251"/>
        <v>0</v>
      </c>
      <c r="BV79" s="25">
        <v>1</v>
      </c>
      <c r="BW79" s="92">
        <f t="shared" si="276"/>
        <v>65000</v>
      </c>
      <c r="BX79" s="140">
        <f t="shared" si="277"/>
        <v>120000</v>
      </c>
      <c r="BY79" s="25">
        <f>1+10</f>
        <v>11</v>
      </c>
      <c r="BZ79" s="92">
        <f t="shared" si="278"/>
        <v>715000</v>
      </c>
      <c r="CA79" s="140">
        <f t="shared" si="279"/>
        <v>1320000</v>
      </c>
      <c r="CB79" s="25"/>
      <c r="CC79" s="92">
        <f t="shared" si="280"/>
        <v>0</v>
      </c>
      <c r="CD79" s="140">
        <f t="shared" si="281"/>
        <v>0</v>
      </c>
      <c r="CE79" s="139">
        <f t="shared" si="13"/>
        <v>12</v>
      </c>
      <c r="CF79" s="25"/>
      <c r="CG79" s="92">
        <f t="shared" si="82"/>
        <v>0</v>
      </c>
      <c r="CH79" s="140">
        <f t="shared" si="83"/>
        <v>0</v>
      </c>
      <c r="CI79" s="25"/>
      <c r="CJ79" s="92">
        <f t="shared" si="84"/>
        <v>0</v>
      </c>
      <c r="CK79" s="140">
        <f t="shared" si="85"/>
        <v>0</v>
      </c>
      <c r="CL79" s="25"/>
      <c r="CM79" s="92">
        <f t="shared" si="86"/>
        <v>0</v>
      </c>
      <c r="CN79" s="140">
        <f t="shared" si="87"/>
        <v>0</v>
      </c>
      <c r="CO79" s="139">
        <f t="shared" si="14"/>
        <v>0</v>
      </c>
      <c r="CP79" s="25"/>
      <c r="CQ79" s="92">
        <f t="shared" si="88"/>
        <v>0</v>
      </c>
      <c r="CR79" s="140">
        <f t="shared" si="89"/>
        <v>0</v>
      </c>
      <c r="CS79" s="25"/>
      <c r="CT79" s="92">
        <f t="shared" si="90"/>
        <v>0</v>
      </c>
      <c r="CU79" s="140">
        <f t="shared" si="91"/>
        <v>0</v>
      </c>
      <c r="CV79" s="25"/>
      <c r="CW79" s="92">
        <f t="shared" si="92"/>
        <v>0</v>
      </c>
      <c r="CX79" s="140">
        <f t="shared" si="93"/>
        <v>0</v>
      </c>
      <c r="CY79" s="139">
        <f t="shared" si="15"/>
        <v>0</v>
      </c>
      <c r="CZ79" s="25"/>
      <c r="DA79" s="92">
        <f t="shared" si="94"/>
        <v>0</v>
      </c>
      <c r="DB79" s="140">
        <f t="shared" si="95"/>
        <v>0</v>
      </c>
      <c r="DC79" s="25"/>
      <c r="DD79" s="92">
        <f t="shared" si="96"/>
        <v>0</v>
      </c>
      <c r="DE79" s="140">
        <f t="shared" si="97"/>
        <v>0</v>
      </c>
      <c r="DF79" s="25"/>
      <c r="DG79" s="92">
        <f t="shared" si="98"/>
        <v>0</v>
      </c>
      <c r="DH79" s="140">
        <f t="shared" si="99"/>
        <v>0</v>
      </c>
      <c r="DI79" s="139">
        <f t="shared" si="16"/>
        <v>0</v>
      </c>
      <c r="DJ79" s="25"/>
      <c r="DK79" s="92">
        <f t="shared" si="282"/>
        <v>0</v>
      </c>
      <c r="DL79" s="140">
        <f t="shared" ref="DL79:DL101" si="384">DJ79*C79</f>
        <v>0</v>
      </c>
      <c r="DM79" s="25"/>
      <c r="DN79" s="92">
        <f t="shared" si="101"/>
        <v>0</v>
      </c>
      <c r="DO79" s="140">
        <f t="shared" si="102"/>
        <v>0</v>
      </c>
      <c r="DP79" s="25"/>
      <c r="DQ79" s="92">
        <f t="shared" si="103"/>
        <v>0</v>
      </c>
      <c r="DR79" s="140">
        <f t="shared" si="104"/>
        <v>0</v>
      </c>
      <c r="DS79" s="139">
        <f t="shared" si="17"/>
        <v>0</v>
      </c>
      <c r="DT79" s="25"/>
      <c r="DU79" s="92">
        <f t="shared" si="105"/>
        <v>0</v>
      </c>
      <c r="DV79" s="140">
        <f t="shared" si="106"/>
        <v>0</v>
      </c>
      <c r="DW79" s="25"/>
      <c r="DX79" s="92">
        <f t="shared" si="283"/>
        <v>0</v>
      </c>
      <c r="DY79" s="140">
        <f t="shared" si="284"/>
        <v>0</v>
      </c>
      <c r="DZ79" s="25"/>
      <c r="EA79" s="92">
        <f t="shared" si="285"/>
        <v>0</v>
      </c>
      <c r="EB79" s="140">
        <f t="shared" si="286"/>
        <v>0</v>
      </c>
      <c r="EC79" s="139">
        <f t="shared" si="18"/>
        <v>0</v>
      </c>
      <c r="ED79" s="25"/>
      <c r="EE79" s="92">
        <f t="shared" si="111"/>
        <v>0</v>
      </c>
      <c r="EF79" s="140">
        <f t="shared" si="112"/>
        <v>0</v>
      </c>
      <c r="EG79" s="25"/>
      <c r="EH79" s="92">
        <f t="shared" si="113"/>
        <v>0</v>
      </c>
      <c r="EI79" s="140">
        <f t="shared" si="114"/>
        <v>0</v>
      </c>
      <c r="EJ79" s="25"/>
      <c r="EK79" s="92">
        <f t="shared" si="115"/>
        <v>0</v>
      </c>
      <c r="EL79" s="140">
        <f t="shared" si="116"/>
        <v>0</v>
      </c>
      <c r="EM79" s="139">
        <f t="shared" si="19"/>
        <v>0</v>
      </c>
      <c r="EN79" s="25"/>
      <c r="EO79" s="92">
        <f t="shared" si="117"/>
        <v>0</v>
      </c>
      <c r="EP79" s="140">
        <f t="shared" si="118"/>
        <v>0</v>
      </c>
      <c r="EQ79" s="25"/>
      <c r="ER79" s="92">
        <f t="shared" si="119"/>
        <v>0</v>
      </c>
      <c r="ES79" s="140">
        <f t="shared" si="120"/>
        <v>0</v>
      </c>
      <c r="ET79" s="25"/>
      <c r="EU79" s="92">
        <f t="shared" si="121"/>
        <v>0</v>
      </c>
      <c r="EV79" s="140">
        <f t="shared" si="122"/>
        <v>0</v>
      </c>
      <c r="EW79" s="139">
        <f t="shared" si="252"/>
        <v>0</v>
      </c>
      <c r="EX79" s="25"/>
      <c r="EY79" s="92">
        <f t="shared" si="253"/>
        <v>0</v>
      </c>
      <c r="EZ79" s="140">
        <f t="shared" si="254"/>
        <v>0</v>
      </c>
      <c r="FA79" s="25"/>
      <c r="FB79" s="92">
        <f t="shared" si="268"/>
        <v>0</v>
      </c>
      <c r="FC79" s="140">
        <f t="shared" si="269"/>
        <v>0</v>
      </c>
      <c r="FD79" s="25"/>
      <c r="FE79" s="92">
        <f t="shared" si="255"/>
        <v>0</v>
      </c>
      <c r="FF79" s="140">
        <f t="shared" si="256"/>
        <v>0</v>
      </c>
      <c r="FG79" s="139">
        <f t="shared" si="257"/>
        <v>0</v>
      </c>
      <c r="FH79" s="25"/>
      <c r="FI79" s="92">
        <f t="shared" si="331"/>
        <v>0</v>
      </c>
      <c r="FJ79" s="140">
        <f t="shared" si="332"/>
        <v>0</v>
      </c>
      <c r="FK79" s="25"/>
      <c r="FL79" s="92">
        <f t="shared" si="333"/>
        <v>0</v>
      </c>
      <c r="FM79" s="140">
        <f t="shared" si="334"/>
        <v>0</v>
      </c>
      <c r="FN79" s="25"/>
      <c r="FO79" s="92">
        <f t="shared" si="335"/>
        <v>0</v>
      </c>
      <c r="FP79" s="140">
        <f t="shared" si="336"/>
        <v>0</v>
      </c>
      <c r="FQ79" s="139">
        <f t="shared" si="258"/>
        <v>0</v>
      </c>
      <c r="FR79" s="25"/>
      <c r="FS79" s="92">
        <f t="shared" si="337"/>
        <v>0</v>
      </c>
      <c r="FT79" s="140">
        <f t="shared" si="338"/>
        <v>0</v>
      </c>
      <c r="FU79" s="25"/>
      <c r="FV79" s="92">
        <f t="shared" si="339"/>
        <v>0</v>
      </c>
      <c r="FW79" s="140">
        <f t="shared" si="340"/>
        <v>0</v>
      </c>
      <c r="FX79" s="25"/>
      <c r="FY79" s="92">
        <f t="shared" si="341"/>
        <v>0</v>
      </c>
      <c r="FZ79" s="140">
        <f t="shared" si="342"/>
        <v>0</v>
      </c>
      <c r="GA79" s="139">
        <f t="shared" si="259"/>
        <v>0</v>
      </c>
      <c r="GB79" s="25"/>
      <c r="GC79" s="92">
        <f t="shared" si="343"/>
        <v>0</v>
      </c>
      <c r="GD79" s="140">
        <f t="shared" si="344"/>
        <v>0</v>
      </c>
      <c r="GE79" s="25"/>
      <c r="GF79" s="92">
        <f t="shared" si="345"/>
        <v>0</v>
      </c>
      <c r="GG79" s="140">
        <f t="shared" si="346"/>
        <v>0</v>
      </c>
      <c r="GH79" s="25"/>
      <c r="GI79" s="92">
        <f t="shared" si="347"/>
        <v>0</v>
      </c>
      <c r="GJ79" s="140">
        <f t="shared" si="348"/>
        <v>0</v>
      </c>
      <c r="GK79" s="139">
        <f t="shared" si="260"/>
        <v>0</v>
      </c>
      <c r="GL79" s="25"/>
      <c r="GM79" s="92">
        <f t="shared" si="349"/>
        <v>0</v>
      </c>
      <c r="GN79" s="140">
        <f t="shared" si="350"/>
        <v>0</v>
      </c>
      <c r="GO79" s="25"/>
      <c r="GP79" s="92">
        <f t="shared" si="351"/>
        <v>0</v>
      </c>
      <c r="GQ79" s="140">
        <f t="shared" si="352"/>
        <v>0</v>
      </c>
      <c r="GR79" s="25"/>
      <c r="GS79" s="92">
        <f t="shared" si="353"/>
        <v>0</v>
      </c>
      <c r="GT79" s="140">
        <f t="shared" si="354"/>
        <v>0</v>
      </c>
      <c r="GU79" s="139">
        <f t="shared" si="261"/>
        <v>0</v>
      </c>
      <c r="GV79" s="25"/>
      <c r="GW79" s="92">
        <f t="shared" si="355"/>
        <v>0</v>
      </c>
      <c r="GX79" s="140">
        <f t="shared" si="356"/>
        <v>0</v>
      </c>
      <c r="GY79" s="25"/>
      <c r="GZ79" s="92">
        <f t="shared" si="357"/>
        <v>0</v>
      </c>
      <c r="HA79" s="140">
        <f t="shared" si="358"/>
        <v>0</v>
      </c>
      <c r="HB79" s="25"/>
      <c r="HC79" s="92">
        <f t="shared" si="359"/>
        <v>0</v>
      </c>
      <c r="HD79" s="140">
        <f t="shared" si="360"/>
        <v>0</v>
      </c>
      <c r="HE79" s="139">
        <f t="shared" si="262"/>
        <v>0</v>
      </c>
      <c r="HF79" s="25"/>
      <c r="HG79" s="92">
        <f t="shared" si="361"/>
        <v>0</v>
      </c>
      <c r="HH79" s="140">
        <f t="shared" si="362"/>
        <v>0</v>
      </c>
      <c r="HI79" s="25"/>
      <c r="HJ79" s="92">
        <f t="shared" si="363"/>
        <v>0</v>
      </c>
      <c r="HK79" s="140">
        <f t="shared" si="364"/>
        <v>0</v>
      </c>
      <c r="HL79" s="25"/>
      <c r="HM79" s="92">
        <f t="shared" si="365"/>
        <v>0</v>
      </c>
      <c r="HN79" s="140">
        <f t="shared" si="366"/>
        <v>0</v>
      </c>
      <c r="HO79" s="139">
        <f t="shared" si="263"/>
        <v>0</v>
      </c>
      <c r="HP79" s="25"/>
      <c r="HQ79" s="92">
        <f t="shared" si="367"/>
        <v>0</v>
      </c>
      <c r="HR79" s="140">
        <f t="shared" si="368"/>
        <v>0</v>
      </c>
      <c r="HS79" s="25"/>
      <c r="HT79" s="92">
        <f t="shared" si="369"/>
        <v>0</v>
      </c>
      <c r="HU79" s="140">
        <f t="shared" si="370"/>
        <v>0</v>
      </c>
      <c r="HV79" s="25"/>
      <c r="HW79" s="92">
        <f t="shared" si="371"/>
        <v>0</v>
      </c>
      <c r="HX79" s="140">
        <f t="shared" si="372"/>
        <v>0</v>
      </c>
      <c r="HY79" s="139">
        <f t="shared" si="264"/>
        <v>0</v>
      </c>
      <c r="HZ79" s="25"/>
      <c r="IA79" s="92">
        <f t="shared" si="373"/>
        <v>0</v>
      </c>
      <c r="IB79" s="140">
        <f t="shared" si="374"/>
        <v>0</v>
      </c>
      <c r="IC79" s="25"/>
      <c r="ID79" s="92">
        <f t="shared" si="375"/>
        <v>0</v>
      </c>
      <c r="IE79" s="140">
        <f t="shared" si="376"/>
        <v>0</v>
      </c>
      <c r="IF79" s="25"/>
      <c r="IG79" s="92">
        <f t="shared" si="377"/>
        <v>0</v>
      </c>
      <c r="IH79" s="140">
        <f t="shared" si="378"/>
        <v>0</v>
      </c>
      <c r="II79" s="139">
        <f t="shared" si="265"/>
        <v>0</v>
      </c>
      <c r="IJ79" s="25"/>
      <c r="IK79" s="92">
        <f t="shared" si="287"/>
        <v>0</v>
      </c>
      <c r="IL79" s="140">
        <f t="shared" si="379"/>
        <v>0</v>
      </c>
      <c r="IM79" s="25">
        <f>4</f>
        <v>4</v>
      </c>
      <c r="IN79" s="92">
        <f t="shared" si="380"/>
        <v>260000</v>
      </c>
      <c r="IO79" s="140">
        <f t="shared" si="381"/>
        <v>480000</v>
      </c>
      <c r="IP79" s="25"/>
      <c r="IQ79" s="92">
        <f t="shared" si="382"/>
        <v>0</v>
      </c>
      <c r="IR79" s="140">
        <f t="shared" si="383"/>
        <v>0</v>
      </c>
      <c r="IS79" s="139">
        <f t="shared" si="266"/>
        <v>4</v>
      </c>
      <c r="IT79" s="25"/>
      <c r="IU79" s="92">
        <f t="shared" si="288"/>
        <v>0</v>
      </c>
      <c r="IV79" s="140">
        <f t="shared" si="289"/>
        <v>0</v>
      </c>
      <c r="IW79" s="25"/>
      <c r="IX79" s="92">
        <f t="shared" si="290"/>
        <v>0</v>
      </c>
      <c r="IY79" s="140">
        <f t="shared" si="291"/>
        <v>0</v>
      </c>
      <c r="IZ79" s="25"/>
      <c r="JA79" s="92">
        <f t="shared" si="292"/>
        <v>0</v>
      </c>
      <c r="JB79" s="140">
        <f t="shared" si="293"/>
        <v>0</v>
      </c>
      <c r="JC79" s="139">
        <f t="shared" si="234"/>
        <v>0</v>
      </c>
      <c r="JD79" s="25"/>
      <c r="JE79" s="92">
        <f t="shared" si="294"/>
        <v>0</v>
      </c>
      <c r="JF79" s="140">
        <f t="shared" si="295"/>
        <v>0</v>
      </c>
      <c r="JG79" s="25"/>
      <c r="JH79" s="92">
        <f t="shared" si="296"/>
        <v>0</v>
      </c>
      <c r="JI79" s="140">
        <f t="shared" si="297"/>
        <v>0</v>
      </c>
      <c r="JJ79" s="25"/>
      <c r="JK79" s="92">
        <f t="shared" si="298"/>
        <v>0</v>
      </c>
      <c r="JL79" s="140">
        <f t="shared" si="299"/>
        <v>0</v>
      </c>
      <c r="JM79" s="139">
        <f t="shared" si="235"/>
        <v>0</v>
      </c>
      <c r="JN79" s="25"/>
      <c r="JO79" s="92">
        <f t="shared" si="300"/>
        <v>0</v>
      </c>
      <c r="JP79" s="140">
        <f t="shared" si="270"/>
        <v>0</v>
      </c>
      <c r="JQ79" s="25"/>
      <c r="JR79" s="92">
        <f t="shared" si="271"/>
        <v>0</v>
      </c>
      <c r="JS79" s="140">
        <f t="shared" si="272"/>
        <v>0</v>
      </c>
      <c r="JT79" s="25"/>
      <c r="JU79" s="92">
        <f t="shared" si="199"/>
        <v>0</v>
      </c>
      <c r="JV79" s="140">
        <f t="shared" si="200"/>
        <v>0</v>
      </c>
      <c r="JW79" s="139">
        <f t="shared" si="236"/>
        <v>0</v>
      </c>
      <c r="JX79" s="25"/>
      <c r="JY79" s="92">
        <f t="shared" si="301"/>
        <v>0</v>
      </c>
      <c r="JZ79" s="140">
        <f t="shared" si="302"/>
        <v>0</v>
      </c>
      <c r="KA79" s="25">
        <v>1</v>
      </c>
      <c r="KB79" s="92">
        <f t="shared" si="303"/>
        <v>65000</v>
      </c>
      <c r="KC79" s="140">
        <f t="shared" si="304"/>
        <v>120000</v>
      </c>
      <c r="KD79" s="25"/>
      <c r="KE79" s="92">
        <f t="shared" si="305"/>
        <v>0</v>
      </c>
      <c r="KF79" s="140">
        <f t="shared" si="306"/>
        <v>0</v>
      </c>
      <c r="KG79" s="139">
        <f t="shared" si="237"/>
        <v>1</v>
      </c>
      <c r="KH79" s="25"/>
      <c r="KI79" s="92">
        <f t="shared" si="307"/>
        <v>0</v>
      </c>
      <c r="KJ79" s="140">
        <f t="shared" si="308"/>
        <v>0</v>
      </c>
      <c r="KK79" s="25">
        <v>15</v>
      </c>
      <c r="KL79" s="92">
        <f t="shared" si="309"/>
        <v>975000</v>
      </c>
      <c r="KM79" s="140">
        <f t="shared" si="310"/>
        <v>1800000</v>
      </c>
      <c r="KN79" s="25"/>
      <c r="KO79" s="92">
        <f t="shared" si="311"/>
        <v>0</v>
      </c>
      <c r="KP79" s="140">
        <f t="shared" si="312"/>
        <v>0</v>
      </c>
      <c r="KQ79" s="139">
        <f t="shared" si="238"/>
        <v>15</v>
      </c>
      <c r="KR79" s="25"/>
      <c r="KS79" s="92">
        <f t="shared" si="313"/>
        <v>0</v>
      </c>
      <c r="KT79" s="140">
        <f t="shared" si="314"/>
        <v>0</v>
      </c>
      <c r="KU79" s="25"/>
      <c r="KV79" s="92">
        <f t="shared" si="315"/>
        <v>0</v>
      </c>
      <c r="KW79" s="140">
        <f t="shared" si="316"/>
        <v>0</v>
      </c>
      <c r="KX79" s="25"/>
      <c r="KY79" s="92">
        <f t="shared" si="317"/>
        <v>0</v>
      </c>
      <c r="KZ79" s="140">
        <f t="shared" si="318"/>
        <v>0</v>
      </c>
      <c r="LA79" s="139">
        <f t="shared" si="239"/>
        <v>0</v>
      </c>
      <c r="LB79" s="25"/>
      <c r="LC79" s="92">
        <f t="shared" si="319"/>
        <v>0</v>
      </c>
      <c r="LD79" s="140">
        <f t="shared" si="320"/>
        <v>0</v>
      </c>
      <c r="LE79" s="25"/>
      <c r="LF79" s="92">
        <f t="shared" si="321"/>
        <v>0</v>
      </c>
      <c r="LG79" s="140">
        <f t="shared" si="322"/>
        <v>0</v>
      </c>
      <c r="LH79" s="25"/>
      <c r="LI79" s="92">
        <f t="shared" si="323"/>
        <v>0</v>
      </c>
      <c r="LJ79" s="140">
        <f t="shared" si="324"/>
        <v>0</v>
      </c>
      <c r="LK79" s="139">
        <f t="shared" si="240"/>
        <v>0</v>
      </c>
      <c r="LL79" s="25"/>
      <c r="LM79" s="92">
        <f t="shared" si="325"/>
        <v>0</v>
      </c>
      <c r="LN79" s="140">
        <f t="shared" si="326"/>
        <v>0</v>
      </c>
      <c r="LO79" s="25"/>
      <c r="LP79" s="92">
        <f t="shared" si="327"/>
        <v>0</v>
      </c>
      <c r="LQ79" s="140">
        <f t="shared" si="328"/>
        <v>0</v>
      </c>
      <c r="LR79" s="25"/>
      <c r="LS79" s="92">
        <f t="shared" si="329"/>
        <v>0</v>
      </c>
      <c r="LT79" s="140">
        <f t="shared" si="330"/>
        <v>0</v>
      </c>
      <c r="LU79" s="139">
        <f t="shared" si="241"/>
        <v>0</v>
      </c>
      <c r="LW79" s="341">
        <f t="shared" si="273"/>
        <v>48</v>
      </c>
      <c r="LX79" s="293">
        <f t="shared" si="267"/>
        <v>5760000</v>
      </c>
    </row>
    <row r="80" spans="1:336" x14ac:dyDescent="0.25">
      <c r="A80" s="39" t="s">
        <v>125</v>
      </c>
      <c r="B80" s="102">
        <v>65000</v>
      </c>
      <c r="C80" s="102">
        <v>120000</v>
      </c>
      <c r="D80" s="25"/>
      <c r="E80" s="92">
        <f t="shared" si="40"/>
        <v>0</v>
      </c>
      <c r="F80" s="140">
        <f t="shared" si="41"/>
        <v>0</v>
      </c>
      <c r="G80" s="25">
        <v>7</v>
      </c>
      <c r="H80" s="92">
        <f t="shared" si="42"/>
        <v>455000</v>
      </c>
      <c r="I80" s="140">
        <f t="shared" si="43"/>
        <v>840000</v>
      </c>
      <c r="J80" s="25"/>
      <c r="K80" s="92">
        <f t="shared" si="44"/>
        <v>0</v>
      </c>
      <c r="L80" s="140">
        <f t="shared" si="45"/>
        <v>0</v>
      </c>
      <c r="M80" s="139">
        <f t="shared" si="0"/>
        <v>7</v>
      </c>
      <c r="N80" s="25"/>
      <c r="O80" s="92">
        <f t="shared" ref="O80:O101" si="385">N80*B80</f>
        <v>0</v>
      </c>
      <c r="P80" s="140">
        <f t="shared" si="244"/>
        <v>0</v>
      </c>
      <c r="Q80" s="25"/>
      <c r="R80" s="92">
        <f t="shared" ref="R80:R101" si="386">Q80*B80</f>
        <v>0</v>
      </c>
      <c r="S80" s="140">
        <f t="shared" si="246"/>
        <v>0</v>
      </c>
      <c r="T80" s="25"/>
      <c r="U80" s="92">
        <f t="shared" ref="U80:U85" si="387">T80*C80</f>
        <v>0</v>
      </c>
      <c r="V80" s="140">
        <f t="shared" si="248"/>
        <v>0</v>
      </c>
      <c r="W80" s="139">
        <f t="shared" si="7"/>
        <v>0</v>
      </c>
      <c r="X80" s="25"/>
      <c r="Y80" s="92">
        <f t="shared" si="46"/>
        <v>0</v>
      </c>
      <c r="Z80" s="140">
        <f t="shared" si="47"/>
        <v>0</v>
      </c>
      <c r="AA80" s="25"/>
      <c r="AB80" s="92">
        <f t="shared" si="48"/>
        <v>0</v>
      </c>
      <c r="AC80" s="140">
        <f t="shared" si="49"/>
        <v>0</v>
      </c>
      <c r="AD80" s="25"/>
      <c r="AE80" s="92">
        <f t="shared" si="50"/>
        <v>0</v>
      </c>
      <c r="AF80" s="140">
        <f t="shared" si="51"/>
        <v>0</v>
      </c>
      <c r="AG80" s="139">
        <f t="shared" si="8"/>
        <v>0</v>
      </c>
      <c r="AH80" s="25"/>
      <c r="AI80" s="92">
        <f t="shared" si="52"/>
        <v>0</v>
      </c>
      <c r="AJ80" s="140">
        <f t="shared" si="53"/>
        <v>0</v>
      </c>
      <c r="AK80" s="25"/>
      <c r="AL80" s="92">
        <f t="shared" si="54"/>
        <v>0</v>
      </c>
      <c r="AM80" s="140">
        <f t="shared" si="55"/>
        <v>0</v>
      </c>
      <c r="AN80" s="25"/>
      <c r="AO80" s="92">
        <f t="shared" si="56"/>
        <v>0</v>
      </c>
      <c r="AP80" s="140">
        <f t="shared" si="57"/>
        <v>0</v>
      </c>
      <c r="AQ80" s="139">
        <f t="shared" si="9"/>
        <v>0</v>
      </c>
      <c r="AR80" s="25"/>
      <c r="AS80" s="92">
        <f t="shared" si="58"/>
        <v>0</v>
      </c>
      <c r="AT80" s="140">
        <f t="shared" si="59"/>
        <v>0</v>
      </c>
      <c r="AU80" s="25"/>
      <c r="AV80" s="92">
        <f t="shared" si="60"/>
        <v>0</v>
      </c>
      <c r="AW80" s="140">
        <f t="shared" si="61"/>
        <v>0</v>
      </c>
      <c r="AX80" s="25"/>
      <c r="AY80" s="92">
        <f t="shared" si="62"/>
        <v>0</v>
      </c>
      <c r="AZ80" s="140">
        <f t="shared" si="63"/>
        <v>0</v>
      </c>
      <c r="BA80" s="139">
        <f t="shared" si="249"/>
        <v>0</v>
      </c>
      <c r="BB80" s="25"/>
      <c r="BC80" s="92">
        <f t="shared" si="242"/>
        <v>0</v>
      </c>
      <c r="BD80" s="140">
        <f t="shared" si="65"/>
        <v>0</v>
      </c>
      <c r="BE80" s="25"/>
      <c r="BF80" s="92">
        <f t="shared" si="66"/>
        <v>0</v>
      </c>
      <c r="BG80" s="140">
        <f t="shared" si="67"/>
        <v>0</v>
      </c>
      <c r="BH80" s="25"/>
      <c r="BI80" s="92">
        <f t="shared" si="68"/>
        <v>0</v>
      </c>
      <c r="BJ80" s="140">
        <f t="shared" si="69"/>
        <v>0</v>
      </c>
      <c r="BK80" s="139">
        <f t="shared" si="250"/>
        <v>0</v>
      </c>
      <c r="BL80" s="25"/>
      <c r="BM80" s="92">
        <f t="shared" si="274"/>
        <v>0</v>
      </c>
      <c r="BN80" s="140">
        <f t="shared" si="275"/>
        <v>0</v>
      </c>
      <c r="BO80" s="25">
        <f>1</f>
        <v>1</v>
      </c>
      <c r="BP80" s="92">
        <f t="shared" si="72"/>
        <v>65000</v>
      </c>
      <c r="BQ80" s="140">
        <f t="shared" si="73"/>
        <v>120000</v>
      </c>
      <c r="BR80" s="25"/>
      <c r="BS80" s="92">
        <f t="shared" si="74"/>
        <v>0</v>
      </c>
      <c r="BT80" s="140">
        <f t="shared" si="75"/>
        <v>0</v>
      </c>
      <c r="BU80" s="139">
        <f t="shared" si="251"/>
        <v>1</v>
      </c>
      <c r="BV80" s="25">
        <v>1</v>
      </c>
      <c r="BW80" s="92">
        <f t="shared" si="276"/>
        <v>65000</v>
      </c>
      <c r="BX80" s="140">
        <f t="shared" si="277"/>
        <v>120000</v>
      </c>
      <c r="BY80" s="25">
        <f>5</f>
        <v>5</v>
      </c>
      <c r="BZ80" s="92">
        <f t="shared" si="278"/>
        <v>325000</v>
      </c>
      <c r="CA80" s="140">
        <f t="shared" si="279"/>
        <v>600000</v>
      </c>
      <c r="CB80" s="25"/>
      <c r="CC80" s="92">
        <f t="shared" si="280"/>
        <v>0</v>
      </c>
      <c r="CD80" s="140">
        <f t="shared" si="281"/>
        <v>0</v>
      </c>
      <c r="CE80" s="139">
        <f t="shared" si="13"/>
        <v>6</v>
      </c>
      <c r="CF80" s="25"/>
      <c r="CG80" s="92">
        <f t="shared" si="82"/>
        <v>0</v>
      </c>
      <c r="CH80" s="140">
        <f t="shared" si="83"/>
        <v>0</v>
      </c>
      <c r="CI80" s="25"/>
      <c r="CJ80" s="92">
        <f t="shared" si="84"/>
        <v>0</v>
      </c>
      <c r="CK80" s="140">
        <f t="shared" si="85"/>
        <v>0</v>
      </c>
      <c r="CL80" s="25"/>
      <c r="CM80" s="92">
        <f t="shared" si="86"/>
        <v>0</v>
      </c>
      <c r="CN80" s="140">
        <f t="shared" si="87"/>
        <v>0</v>
      </c>
      <c r="CO80" s="139">
        <f t="shared" si="14"/>
        <v>0</v>
      </c>
      <c r="CP80" s="25"/>
      <c r="CQ80" s="92">
        <f t="shared" si="88"/>
        <v>0</v>
      </c>
      <c r="CR80" s="140">
        <f t="shared" si="89"/>
        <v>0</v>
      </c>
      <c r="CS80" s="25"/>
      <c r="CT80" s="92">
        <f t="shared" si="90"/>
        <v>0</v>
      </c>
      <c r="CU80" s="140">
        <f t="shared" si="91"/>
        <v>0</v>
      </c>
      <c r="CV80" s="25"/>
      <c r="CW80" s="92">
        <f t="shared" si="92"/>
        <v>0</v>
      </c>
      <c r="CX80" s="140">
        <f t="shared" si="93"/>
        <v>0</v>
      </c>
      <c r="CY80" s="139">
        <f t="shared" si="15"/>
        <v>0</v>
      </c>
      <c r="CZ80" s="25"/>
      <c r="DA80" s="92">
        <f t="shared" si="94"/>
        <v>0</v>
      </c>
      <c r="DB80" s="140">
        <f t="shared" si="95"/>
        <v>0</v>
      </c>
      <c r="DC80" s="25"/>
      <c r="DD80" s="92">
        <f t="shared" si="96"/>
        <v>0</v>
      </c>
      <c r="DE80" s="140">
        <f t="shared" si="97"/>
        <v>0</v>
      </c>
      <c r="DF80" s="25"/>
      <c r="DG80" s="92">
        <f t="shared" si="98"/>
        <v>0</v>
      </c>
      <c r="DH80" s="140">
        <f t="shared" si="99"/>
        <v>0</v>
      </c>
      <c r="DI80" s="139">
        <f t="shared" si="16"/>
        <v>0</v>
      </c>
      <c r="DJ80" s="25"/>
      <c r="DK80" s="92">
        <f t="shared" si="282"/>
        <v>0</v>
      </c>
      <c r="DL80" s="140">
        <f t="shared" si="384"/>
        <v>0</v>
      </c>
      <c r="DM80" s="25"/>
      <c r="DN80" s="92">
        <f t="shared" si="101"/>
        <v>0</v>
      </c>
      <c r="DO80" s="140">
        <f t="shared" si="102"/>
        <v>0</v>
      </c>
      <c r="DP80" s="25"/>
      <c r="DQ80" s="92">
        <f t="shared" si="103"/>
        <v>0</v>
      </c>
      <c r="DR80" s="140">
        <f t="shared" si="104"/>
        <v>0</v>
      </c>
      <c r="DS80" s="139">
        <f t="shared" si="17"/>
        <v>0</v>
      </c>
      <c r="DT80" s="25"/>
      <c r="DU80" s="92">
        <f t="shared" si="105"/>
        <v>0</v>
      </c>
      <c r="DV80" s="140">
        <f t="shared" si="106"/>
        <v>0</v>
      </c>
      <c r="DW80" s="25"/>
      <c r="DX80" s="92">
        <f t="shared" si="283"/>
        <v>0</v>
      </c>
      <c r="DY80" s="140">
        <f t="shared" si="284"/>
        <v>0</v>
      </c>
      <c r="DZ80" s="25"/>
      <c r="EA80" s="92">
        <f t="shared" si="285"/>
        <v>0</v>
      </c>
      <c r="EB80" s="140">
        <f t="shared" si="286"/>
        <v>0</v>
      </c>
      <c r="EC80" s="139">
        <f t="shared" si="18"/>
        <v>0</v>
      </c>
      <c r="ED80" s="25"/>
      <c r="EE80" s="92">
        <f t="shared" si="111"/>
        <v>0</v>
      </c>
      <c r="EF80" s="140">
        <f t="shared" si="112"/>
        <v>0</v>
      </c>
      <c r="EG80" s="25"/>
      <c r="EH80" s="92">
        <f t="shared" si="113"/>
        <v>0</v>
      </c>
      <c r="EI80" s="140">
        <f t="shared" si="114"/>
        <v>0</v>
      </c>
      <c r="EJ80" s="25"/>
      <c r="EK80" s="92">
        <f t="shared" si="115"/>
        <v>0</v>
      </c>
      <c r="EL80" s="140">
        <f t="shared" si="116"/>
        <v>0</v>
      </c>
      <c r="EM80" s="139">
        <f t="shared" si="19"/>
        <v>0</v>
      </c>
      <c r="EN80" s="25"/>
      <c r="EO80" s="92">
        <f t="shared" si="117"/>
        <v>0</v>
      </c>
      <c r="EP80" s="140">
        <f t="shared" si="118"/>
        <v>0</v>
      </c>
      <c r="EQ80" s="25"/>
      <c r="ER80" s="92">
        <f t="shared" si="119"/>
        <v>0</v>
      </c>
      <c r="ES80" s="140">
        <f t="shared" si="120"/>
        <v>0</v>
      </c>
      <c r="ET80" s="25"/>
      <c r="EU80" s="92">
        <f t="shared" si="121"/>
        <v>0</v>
      </c>
      <c r="EV80" s="140">
        <f t="shared" si="122"/>
        <v>0</v>
      </c>
      <c r="EW80" s="139">
        <f t="shared" si="252"/>
        <v>0</v>
      </c>
      <c r="EX80" s="25"/>
      <c r="EY80" s="92">
        <f t="shared" si="253"/>
        <v>0</v>
      </c>
      <c r="EZ80" s="140">
        <f t="shared" si="254"/>
        <v>0</v>
      </c>
      <c r="FA80" s="25"/>
      <c r="FB80" s="92">
        <f t="shared" si="268"/>
        <v>0</v>
      </c>
      <c r="FC80" s="140">
        <f t="shared" si="269"/>
        <v>0</v>
      </c>
      <c r="FD80" s="25"/>
      <c r="FE80" s="92">
        <f t="shared" si="255"/>
        <v>0</v>
      </c>
      <c r="FF80" s="140">
        <f t="shared" si="256"/>
        <v>0</v>
      </c>
      <c r="FG80" s="139">
        <f t="shared" si="257"/>
        <v>0</v>
      </c>
      <c r="FH80" s="25"/>
      <c r="FI80" s="92">
        <f t="shared" si="331"/>
        <v>0</v>
      </c>
      <c r="FJ80" s="140">
        <f t="shared" si="332"/>
        <v>0</v>
      </c>
      <c r="FK80" s="25"/>
      <c r="FL80" s="92">
        <f t="shared" si="333"/>
        <v>0</v>
      </c>
      <c r="FM80" s="140">
        <f t="shared" si="334"/>
        <v>0</v>
      </c>
      <c r="FN80" s="25"/>
      <c r="FO80" s="92">
        <f t="shared" si="335"/>
        <v>0</v>
      </c>
      <c r="FP80" s="140">
        <f t="shared" si="336"/>
        <v>0</v>
      </c>
      <c r="FQ80" s="139">
        <f t="shared" si="258"/>
        <v>0</v>
      </c>
      <c r="FR80" s="25"/>
      <c r="FS80" s="92">
        <f t="shared" si="337"/>
        <v>0</v>
      </c>
      <c r="FT80" s="140">
        <f t="shared" si="338"/>
        <v>0</v>
      </c>
      <c r="FU80" s="25"/>
      <c r="FV80" s="92">
        <f t="shared" si="339"/>
        <v>0</v>
      </c>
      <c r="FW80" s="140">
        <f t="shared" si="340"/>
        <v>0</v>
      </c>
      <c r="FX80" s="25"/>
      <c r="FY80" s="92">
        <f t="shared" si="341"/>
        <v>0</v>
      </c>
      <c r="FZ80" s="140">
        <f t="shared" si="342"/>
        <v>0</v>
      </c>
      <c r="GA80" s="139">
        <f t="shared" si="259"/>
        <v>0</v>
      </c>
      <c r="GB80" s="25"/>
      <c r="GC80" s="92">
        <f t="shared" si="343"/>
        <v>0</v>
      </c>
      <c r="GD80" s="140">
        <f t="shared" si="344"/>
        <v>0</v>
      </c>
      <c r="GE80" s="25"/>
      <c r="GF80" s="92">
        <f t="shared" si="345"/>
        <v>0</v>
      </c>
      <c r="GG80" s="140">
        <f t="shared" si="346"/>
        <v>0</v>
      </c>
      <c r="GH80" s="25"/>
      <c r="GI80" s="92">
        <f t="shared" si="347"/>
        <v>0</v>
      </c>
      <c r="GJ80" s="140">
        <f t="shared" si="348"/>
        <v>0</v>
      </c>
      <c r="GK80" s="139">
        <f t="shared" si="260"/>
        <v>0</v>
      </c>
      <c r="GL80" s="25"/>
      <c r="GM80" s="92">
        <f t="shared" si="349"/>
        <v>0</v>
      </c>
      <c r="GN80" s="140">
        <f t="shared" si="350"/>
        <v>0</v>
      </c>
      <c r="GO80" s="25"/>
      <c r="GP80" s="92">
        <f t="shared" si="351"/>
        <v>0</v>
      </c>
      <c r="GQ80" s="140">
        <f t="shared" si="352"/>
        <v>0</v>
      </c>
      <c r="GR80" s="25"/>
      <c r="GS80" s="92">
        <f t="shared" si="353"/>
        <v>0</v>
      </c>
      <c r="GT80" s="140">
        <f t="shared" si="354"/>
        <v>0</v>
      </c>
      <c r="GU80" s="139">
        <f t="shared" si="261"/>
        <v>0</v>
      </c>
      <c r="GV80" s="25"/>
      <c r="GW80" s="92">
        <f t="shared" si="355"/>
        <v>0</v>
      </c>
      <c r="GX80" s="140">
        <f t="shared" si="356"/>
        <v>0</v>
      </c>
      <c r="GY80" s="25"/>
      <c r="GZ80" s="92">
        <f t="shared" si="357"/>
        <v>0</v>
      </c>
      <c r="HA80" s="140">
        <f t="shared" si="358"/>
        <v>0</v>
      </c>
      <c r="HB80" s="25"/>
      <c r="HC80" s="92">
        <f t="shared" si="359"/>
        <v>0</v>
      </c>
      <c r="HD80" s="140">
        <f t="shared" si="360"/>
        <v>0</v>
      </c>
      <c r="HE80" s="139">
        <f t="shared" si="262"/>
        <v>0</v>
      </c>
      <c r="HF80" s="25"/>
      <c r="HG80" s="92">
        <f t="shared" si="361"/>
        <v>0</v>
      </c>
      <c r="HH80" s="140">
        <f t="shared" si="362"/>
        <v>0</v>
      </c>
      <c r="HI80" s="25"/>
      <c r="HJ80" s="92">
        <f t="shared" si="363"/>
        <v>0</v>
      </c>
      <c r="HK80" s="140">
        <f t="shared" si="364"/>
        <v>0</v>
      </c>
      <c r="HL80" s="25"/>
      <c r="HM80" s="92">
        <f t="shared" si="365"/>
        <v>0</v>
      </c>
      <c r="HN80" s="140">
        <f t="shared" si="366"/>
        <v>0</v>
      </c>
      <c r="HO80" s="139">
        <f t="shared" si="263"/>
        <v>0</v>
      </c>
      <c r="HP80" s="25"/>
      <c r="HQ80" s="92">
        <f t="shared" si="367"/>
        <v>0</v>
      </c>
      <c r="HR80" s="140">
        <f t="shared" si="368"/>
        <v>0</v>
      </c>
      <c r="HS80" s="25"/>
      <c r="HT80" s="92">
        <f t="shared" si="369"/>
        <v>0</v>
      </c>
      <c r="HU80" s="140">
        <f t="shared" si="370"/>
        <v>0</v>
      </c>
      <c r="HV80" s="25"/>
      <c r="HW80" s="92">
        <f t="shared" si="371"/>
        <v>0</v>
      </c>
      <c r="HX80" s="140">
        <f t="shared" si="372"/>
        <v>0</v>
      </c>
      <c r="HY80" s="139">
        <f t="shared" si="264"/>
        <v>0</v>
      </c>
      <c r="HZ80" s="25"/>
      <c r="IA80" s="92">
        <f t="shared" si="373"/>
        <v>0</v>
      </c>
      <c r="IB80" s="140">
        <f t="shared" si="374"/>
        <v>0</v>
      </c>
      <c r="IC80" s="25"/>
      <c r="ID80" s="92">
        <f t="shared" si="375"/>
        <v>0</v>
      </c>
      <c r="IE80" s="140">
        <f t="shared" si="376"/>
        <v>0</v>
      </c>
      <c r="IF80" s="25"/>
      <c r="IG80" s="92">
        <f t="shared" si="377"/>
        <v>0</v>
      </c>
      <c r="IH80" s="140">
        <f t="shared" si="378"/>
        <v>0</v>
      </c>
      <c r="II80" s="139">
        <f t="shared" si="265"/>
        <v>0</v>
      </c>
      <c r="IJ80" s="25"/>
      <c r="IK80" s="92">
        <f t="shared" si="287"/>
        <v>0</v>
      </c>
      <c r="IL80" s="140">
        <f t="shared" si="379"/>
        <v>0</v>
      </c>
      <c r="IM80" s="25">
        <f>4</f>
        <v>4</v>
      </c>
      <c r="IN80" s="92">
        <f t="shared" si="380"/>
        <v>260000</v>
      </c>
      <c r="IO80" s="140">
        <f t="shared" si="381"/>
        <v>480000</v>
      </c>
      <c r="IP80" s="25"/>
      <c r="IQ80" s="92">
        <f t="shared" si="382"/>
        <v>0</v>
      </c>
      <c r="IR80" s="140">
        <f t="shared" si="383"/>
        <v>0</v>
      </c>
      <c r="IS80" s="139">
        <f t="shared" si="266"/>
        <v>4</v>
      </c>
      <c r="IT80" s="25"/>
      <c r="IU80" s="92">
        <f t="shared" si="288"/>
        <v>0</v>
      </c>
      <c r="IV80" s="140">
        <f t="shared" si="289"/>
        <v>0</v>
      </c>
      <c r="IW80" s="25"/>
      <c r="IX80" s="92">
        <f t="shared" si="290"/>
        <v>0</v>
      </c>
      <c r="IY80" s="140">
        <f t="shared" si="291"/>
        <v>0</v>
      </c>
      <c r="IZ80" s="25"/>
      <c r="JA80" s="92">
        <f t="shared" si="292"/>
        <v>0</v>
      </c>
      <c r="JB80" s="140">
        <f t="shared" si="293"/>
        <v>0</v>
      </c>
      <c r="JC80" s="139">
        <f t="shared" si="234"/>
        <v>0</v>
      </c>
      <c r="JD80" s="25"/>
      <c r="JE80" s="92">
        <f t="shared" si="294"/>
        <v>0</v>
      </c>
      <c r="JF80" s="140">
        <f t="shared" si="295"/>
        <v>0</v>
      </c>
      <c r="JG80" s="25"/>
      <c r="JH80" s="92">
        <f t="shared" si="296"/>
        <v>0</v>
      </c>
      <c r="JI80" s="140">
        <f t="shared" si="297"/>
        <v>0</v>
      </c>
      <c r="JJ80" s="25"/>
      <c r="JK80" s="92">
        <f t="shared" si="298"/>
        <v>0</v>
      </c>
      <c r="JL80" s="140">
        <f t="shared" si="299"/>
        <v>0</v>
      </c>
      <c r="JM80" s="139">
        <f t="shared" si="235"/>
        <v>0</v>
      </c>
      <c r="JN80" s="25"/>
      <c r="JO80" s="92">
        <f t="shared" si="300"/>
        <v>0</v>
      </c>
      <c r="JP80" s="140">
        <f t="shared" si="270"/>
        <v>0</v>
      </c>
      <c r="JQ80" s="25">
        <v>10</v>
      </c>
      <c r="JR80" s="92">
        <f t="shared" si="271"/>
        <v>650000</v>
      </c>
      <c r="JS80" s="140">
        <f t="shared" si="272"/>
        <v>1200000</v>
      </c>
      <c r="JT80" s="25"/>
      <c r="JU80" s="92">
        <f t="shared" si="199"/>
        <v>0</v>
      </c>
      <c r="JV80" s="140">
        <f t="shared" si="200"/>
        <v>0</v>
      </c>
      <c r="JW80" s="139">
        <f t="shared" si="236"/>
        <v>10</v>
      </c>
      <c r="JX80" s="25"/>
      <c r="JY80" s="92">
        <f t="shared" si="301"/>
        <v>0</v>
      </c>
      <c r="JZ80" s="140">
        <f t="shared" si="302"/>
        <v>0</v>
      </c>
      <c r="KA80" s="25">
        <v>1</v>
      </c>
      <c r="KB80" s="92">
        <f t="shared" si="303"/>
        <v>65000</v>
      </c>
      <c r="KC80" s="140">
        <f t="shared" si="304"/>
        <v>120000</v>
      </c>
      <c r="KD80" s="25"/>
      <c r="KE80" s="92">
        <f t="shared" si="305"/>
        <v>0</v>
      </c>
      <c r="KF80" s="140">
        <f t="shared" si="306"/>
        <v>0</v>
      </c>
      <c r="KG80" s="139">
        <f t="shared" si="237"/>
        <v>1</v>
      </c>
      <c r="KH80" s="25">
        <f>1+1</f>
        <v>2</v>
      </c>
      <c r="KI80" s="92">
        <f t="shared" si="307"/>
        <v>130000</v>
      </c>
      <c r="KJ80" s="140">
        <f t="shared" si="308"/>
        <v>240000</v>
      </c>
      <c r="KK80" s="25"/>
      <c r="KL80" s="92">
        <f t="shared" si="309"/>
        <v>0</v>
      </c>
      <c r="KM80" s="140">
        <f t="shared" si="310"/>
        <v>0</v>
      </c>
      <c r="KN80" s="25"/>
      <c r="KO80" s="92">
        <f t="shared" si="311"/>
        <v>0</v>
      </c>
      <c r="KP80" s="140">
        <f t="shared" si="312"/>
        <v>0</v>
      </c>
      <c r="KQ80" s="139">
        <f t="shared" si="238"/>
        <v>2</v>
      </c>
      <c r="KR80" s="25"/>
      <c r="KS80" s="92">
        <f t="shared" si="313"/>
        <v>0</v>
      </c>
      <c r="KT80" s="140">
        <f t="shared" si="314"/>
        <v>0</v>
      </c>
      <c r="KU80" s="25"/>
      <c r="KV80" s="92">
        <f t="shared" si="315"/>
        <v>0</v>
      </c>
      <c r="KW80" s="140">
        <f t="shared" si="316"/>
        <v>0</v>
      </c>
      <c r="KX80" s="25"/>
      <c r="KY80" s="92">
        <f t="shared" si="317"/>
        <v>0</v>
      </c>
      <c r="KZ80" s="140">
        <f t="shared" si="318"/>
        <v>0</v>
      </c>
      <c r="LA80" s="139">
        <f t="shared" si="239"/>
        <v>0</v>
      </c>
      <c r="LB80" s="25"/>
      <c r="LC80" s="92">
        <f t="shared" si="319"/>
        <v>0</v>
      </c>
      <c r="LD80" s="140">
        <f t="shared" si="320"/>
        <v>0</v>
      </c>
      <c r="LE80" s="25"/>
      <c r="LF80" s="92">
        <f t="shared" si="321"/>
        <v>0</v>
      </c>
      <c r="LG80" s="140">
        <f t="shared" si="322"/>
        <v>0</v>
      </c>
      <c r="LH80" s="25"/>
      <c r="LI80" s="92">
        <f t="shared" si="323"/>
        <v>0</v>
      </c>
      <c r="LJ80" s="140">
        <f t="shared" si="324"/>
        <v>0</v>
      </c>
      <c r="LK80" s="139">
        <f t="shared" si="240"/>
        <v>0</v>
      </c>
      <c r="LL80" s="25"/>
      <c r="LM80" s="92">
        <f t="shared" si="325"/>
        <v>0</v>
      </c>
      <c r="LN80" s="140">
        <f t="shared" si="326"/>
        <v>0</v>
      </c>
      <c r="LO80" s="25"/>
      <c r="LP80" s="92">
        <f t="shared" si="327"/>
        <v>0</v>
      </c>
      <c r="LQ80" s="140">
        <f t="shared" si="328"/>
        <v>0</v>
      </c>
      <c r="LR80" s="25"/>
      <c r="LS80" s="92">
        <f t="shared" si="329"/>
        <v>0</v>
      </c>
      <c r="LT80" s="140">
        <f t="shared" si="330"/>
        <v>0</v>
      </c>
      <c r="LU80" s="139">
        <f t="shared" si="241"/>
        <v>0</v>
      </c>
      <c r="LW80" s="341">
        <f t="shared" si="273"/>
        <v>31</v>
      </c>
      <c r="LX80" s="293">
        <f t="shared" si="267"/>
        <v>3720000</v>
      </c>
    </row>
    <row r="81" spans="1:336" x14ac:dyDescent="0.25">
      <c r="A81" s="39" t="s">
        <v>126</v>
      </c>
      <c r="B81" s="102">
        <v>65000</v>
      </c>
      <c r="C81" s="102">
        <v>120000</v>
      </c>
      <c r="D81" s="25"/>
      <c r="E81" s="92">
        <f t="shared" si="40"/>
        <v>0</v>
      </c>
      <c r="F81" s="140">
        <f t="shared" si="41"/>
        <v>0</v>
      </c>
      <c r="G81" s="25">
        <v>8</v>
      </c>
      <c r="H81" s="92">
        <f t="shared" si="42"/>
        <v>520000</v>
      </c>
      <c r="I81" s="140">
        <f t="shared" si="43"/>
        <v>960000</v>
      </c>
      <c r="J81" s="25"/>
      <c r="K81" s="92">
        <f t="shared" si="44"/>
        <v>0</v>
      </c>
      <c r="L81" s="140">
        <f t="shared" si="45"/>
        <v>0</v>
      </c>
      <c r="M81" s="139">
        <f t="shared" ref="M81:M101" si="388">D81+G81+J81</f>
        <v>8</v>
      </c>
      <c r="N81" s="25"/>
      <c r="O81" s="92">
        <f t="shared" si="385"/>
        <v>0</v>
      </c>
      <c r="P81" s="140">
        <f t="shared" si="244"/>
        <v>0</v>
      </c>
      <c r="Q81" s="25"/>
      <c r="R81" s="92">
        <f t="shared" si="386"/>
        <v>0</v>
      </c>
      <c r="S81" s="140">
        <f t="shared" si="246"/>
        <v>0</v>
      </c>
      <c r="T81" s="25"/>
      <c r="U81" s="92">
        <f t="shared" si="387"/>
        <v>0</v>
      </c>
      <c r="V81" s="140">
        <f t="shared" si="248"/>
        <v>0</v>
      </c>
      <c r="W81" s="139">
        <f t="shared" ref="W81:W101" si="389">N81+Q81+T81</f>
        <v>0</v>
      </c>
      <c r="X81" s="25"/>
      <c r="Y81" s="92">
        <f t="shared" si="46"/>
        <v>0</v>
      </c>
      <c r="Z81" s="140">
        <f t="shared" si="47"/>
        <v>0</v>
      </c>
      <c r="AA81" s="25"/>
      <c r="AB81" s="92">
        <f t="shared" si="48"/>
        <v>0</v>
      </c>
      <c r="AC81" s="140">
        <f t="shared" si="49"/>
        <v>0</v>
      </c>
      <c r="AD81" s="25"/>
      <c r="AE81" s="92">
        <f t="shared" si="50"/>
        <v>0</v>
      </c>
      <c r="AF81" s="140">
        <f t="shared" si="51"/>
        <v>0</v>
      </c>
      <c r="AG81" s="139">
        <f t="shared" ref="AG81:AG101" si="390">X81+AA81+AD81</f>
        <v>0</v>
      </c>
      <c r="AH81" s="25"/>
      <c r="AI81" s="92">
        <f t="shared" si="52"/>
        <v>0</v>
      </c>
      <c r="AJ81" s="140">
        <f t="shared" si="53"/>
        <v>0</v>
      </c>
      <c r="AK81" s="25"/>
      <c r="AL81" s="92">
        <f t="shared" si="54"/>
        <v>0</v>
      </c>
      <c r="AM81" s="140">
        <f t="shared" si="55"/>
        <v>0</v>
      </c>
      <c r="AN81" s="25"/>
      <c r="AO81" s="92">
        <f t="shared" si="56"/>
        <v>0</v>
      </c>
      <c r="AP81" s="140">
        <f t="shared" si="57"/>
        <v>0</v>
      </c>
      <c r="AQ81" s="139">
        <f t="shared" ref="AQ81:AQ101" si="391">AH81+AK81+AN81</f>
        <v>0</v>
      </c>
      <c r="AR81" s="25"/>
      <c r="AS81" s="92">
        <f t="shared" si="58"/>
        <v>0</v>
      </c>
      <c r="AT81" s="140">
        <f t="shared" si="59"/>
        <v>0</v>
      </c>
      <c r="AU81" s="25"/>
      <c r="AV81" s="92">
        <f t="shared" si="60"/>
        <v>0</v>
      </c>
      <c r="AW81" s="140">
        <f t="shared" si="61"/>
        <v>0</v>
      </c>
      <c r="AX81" s="25"/>
      <c r="AY81" s="92">
        <f t="shared" si="62"/>
        <v>0</v>
      </c>
      <c r="AZ81" s="140">
        <f t="shared" si="63"/>
        <v>0</v>
      </c>
      <c r="BA81" s="139">
        <f t="shared" si="249"/>
        <v>0</v>
      </c>
      <c r="BB81" s="25"/>
      <c r="BC81" s="92">
        <f t="shared" si="242"/>
        <v>0</v>
      </c>
      <c r="BD81" s="140">
        <f t="shared" si="65"/>
        <v>0</v>
      </c>
      <c r="BE81" s="25"/>
      <c r="BF81" s="92">
        <f t="shared" si="66"/>
        <v>0</v>
      </c>
      <c r="BG81" s="140">
        <f t="shared" si="67"/>
        <v>0</v>
      </c>
      <c r="BH81" s="25"/>
      <c r="BI81" s="92">
        <f t="shared" si="68"/>
        <v>0</v>
      </c>
      <c r="BJ81" s="140">
        <f t="shared" si="69"/>
        <v>0</v>
      </c>
      <c r="BK81" s="139">
        <f t="shared" si="250"/>
        <v>0</v>
      </c>
      <c r="BL81" s="25"/>
      <c r="BM81" s="92">
        <f t="shared" si="274"/>
        <v>0</v>
      </c>
      <c r="BN81" s="140">
        <f t="shared" si="275"/>
        <v>0</v>
      </c>
      <c r="BO81" s="25"/>
      <c r="BP81" s="92">
        <f t="shared" si="72"/>
        <v>0</v>
      </c>
      <c r="BQ81" s="140">
        <f t="shared" si="73"/>
        <v>0</v>
      </c>
      <c r="BR81" s="25"/>
      <c r="BS81" s="92">
        <f t="shared" si="74"/>
        <v>0</v>
      </c>
      <c r="BT81" s="140">
        <f t="shared" si="75"/>
        <v>0</v>
      </c>
      <c r="BU81" s="139">
        <f t="shared" si="251"/>
        <v>0</v>
      </c>
      <c r="BV81" s="25">
        <v>1</v>
      </c>
      <c r="BW81" s="92">
        <f t="shared" si="276"/>
        <v>65000</v>
      </c>
      <c r="BX81" s="140">
        <f t="shared" si="277"/>
        <v>120000</v>
      </c>
      <c r="BY81" s="25">
        <f>15</f>
        <v>15</v>
      </c>
      <c r="BZ81" s="92">
        <f t="shared" si="278"/>
        <v>975000</v>
      </c>
      <c r="CA81" s="140">
        <f t="shared" si="279"/>
        <v>1800000</v>
      </c>
      <c r="CB81" s="25"/>
      <c r="CC81" s="92">
        <f t="shared" si="280"/>
        <v>0</v>
      </c>
      <c r="CD81" s="140">
        <f t="shared" si="281"/>
        <v>0</v>
      </c>
      <c r="CE81" s="139">
        <f t="shared" ref="CE81:CE101" si="392">BV81+BY81+CB81</f>
        <v>16</v>
      </c>
      <c r="CF81" s="25"/>
      <c r="CG81" s="92">
        <f t="shared" si="82"/>
        <v>0</v>
      </c>
      <c r="CH81" s="140">
        <f t="shared" si="83"/>
        <v>0</v>
      </c>
      <c r="CI81" s="25"/>
      <c r="CJ81" s="92">
        <f t="shared" si="84"/>
        <v>0</v>
      </c>
      <c r="CK81" s="140">
        <f t="shared" si="85"/>
        <v>0</v>
      </c>
      <c r="CL81" s="25"/>
      <c r="CM81" s="92">
        <f t="shared" si="86"/>
        <v>0</v>
      </c>
      <c r="CN81" s="140">
        <f t="shared" si="87"/>
        <v>0</v>
      </c>
      <c r="CO81" s="139">
        <f t="shared" ref="CO81:CO101" si="393">CF81+CI81+CL81</f>
        <v>0</v>
      </c>
      <c r="CP81" s="25">
        <f>1</f>
        <v>1</v>
      </c>
      <c r="CQ81" s="92">
        <f t="shared" si="88"/>
        <v>65000</v>
      </c>
      <c r="CR81" s="140">
        <f t="shared" si="89"/>
        <v>120000</v>
      </c>
      <c r="CS81" s="25"/>
      <c r="CT81" s="92">
        <f t="shared" si="90"/>
        <v>0</v>
      </c>
      <c r="CU81" s="140">
        <f t="shared" si="91"/>
        <v>0</v>
      </c>
      <c r="CV81" s="25"/>
      <c r="CW81" s="92">
        <f t="shared" si="92"/>
        <v>0</v>
      </c>
      <c r="CX81" s="140">
        <f t="shared" si="93"/>
        <v>0</v>
      </c>
      <c r="CY81" s="139">
        <f t="shared" ref="CY81:CY101" si="394">CP81+CS81+CV81</f>
        <v>1</v>
      </c>
      <c r="CZ81" s="25"/>
      <c r="DA81" s="92">
        <f t="shared" si="94"/>
        <v>0</v>
      </c>
      <c r="DB81" s="140">
        <f t="shared" si="95"/>
        <v>0</v>
      </c>
      <c r="DC81" s="25"/>
      <c r="DD81" s="92">
        <f t="shared" si="96"/>
        <v>0</v>
      </c>
      <c r="DE81" s="140">
        <f t="shared" si="97"/>
        <v>0</v>
      </c>
      <c r="DF81" s="25"/>
      <c r="DG81" s="92">
        <f t="shared" si="98"/>
        <v>0</v>
      </c>
      <c r="DH81" s="140">
        <f t="shared" si="99"/>
        <v>0</v>
      </c>
      <c r="DI81" s="139">
        <f t="shared" ref="DI81:DI101" si="395">CZ81+DC81+DF81</f>
        <v>0</v>
      </c>
      <c r="DJ81" s="25"/>
      <c r="DK81" s="92">
        <f t="shared" si="282"/>
        <v>0</v>
      </c>
      <c r="DL81" s="140">
        <f t="shared" si="384"/>
        <v>0</v>
      </c>
      <c r="DM81" s="25"/>
      <c r="DN81" s="92">
        <f t="shared" si="101"/>
        <v>0</v>
      </c>
      <c r="DO81" s="140">
        <f t="shared" si="102"/>
        <v>0</v>
      </c>
      <c r="DP81" s="25"/>
      <c r="DQ81" s="92">
        <f t="shared" si="103"/>
        <v>0</v>
      </c>
      <c r="DR81" s="140">
        <f t="shared" si="104"/>
        <v>0</v>
      </c>
      <c r="DS81" s="139">
        <f t="shared" ref="DS81:DS101" si="396">DJ81+DM81+DP81</f>
        <v>0</v>
      </c>
      <c r="DT81" s="25"/>
      <c r="DU81" s="92">
        <f t="shared" si="105"/>
        <v>0</v>
      </c>
      <c r="DV81" s="140">
        <f t="shared" si="106"/>
        <v>0</v>
      </c>
      <c r="DW81" s="25"/>
      <c r="DX81" s="92">
        <f t="shared" si="283"/>
        <v>0</v>
      </c>
      <c r="DY81" s="140">
        <f t="shared" si="284"/>
        <v>0</v>
      </c>
      <c r="DZ81" s="25"/>
      <c r="EA81" s="92">
        <f t="shared" si="285"/>
        <v>0</v>
      </c>
      <c r="EB81" s="140">
        <f t="shared" si="286"/>
        <v>0</v>
      </c>
      <c r="EC81" s="139">
        <f t="shared" ref="EC81:EC101" si="397">DT81+DW81+DZ81</f>
        <v>0</v>
      </c>
      <c r="ED81" s="25"/>
      <c r="EE81" s="92">
        <f t="shared" si="111"/>
        <v>0</v>
      </c>
      <c r="EF81" s="140">
        <f t="shared" si="112"/>
        <v>0</v>
      </c>
      <c r="EG81" s="25"/>
      <c r="EH81" s="92">
        <f t="shared" si="113"/>
        <v>0</v>
      </c>
      <c r="EI81" s="140">
        <f t="shared" si="114"/>
        <v>0</v>
      </c>
      <c r="EJ81" s="25"/>
      <c r="EK81" s="92">
        <f t="shared" si="115"/>
        <v>0</v>
      </c>
      <c r="EL81" s="140">
        <f t="shared" si="116"/>
        <v>0</v>
      </c>
      <c r="EM81" s="139">
        <f t="shared" ref="EM81:EM101" si="398">ED81+EG81+EJ81</f>
        <v>0</v>
      </c>
      <c r="EN81" s="25"/>
      <c r="EO81" s="92">
        <f t="shared" si="117"/>
        <v>0</v>
      </c>
      <c r="EP81" s="140">
        <f t="shared" si="118"/>
        <v>0</v>
      </c>
      <c r="EQ81" s="25"/>
      <c r="ER81" s="92">
        <f t="shared" si="119"/>
        <v>0</v>
      </c>
      <c r="ES81" s="140">
        <f t="shared" si="120"/>
        <v>0</v>
      </c>
      <c r="ET81" s="25"/>
      <c r="EU81" s="92">
        <f t="shared" si="121"/>
        <v>0</v>
      </c>
      <c r="EV81" s="140">
        <f t="shared" si="122"/>
        <v>0</v>
      </c>
      <c r="EW81" s="139">
        <f t="shared" si="252"/>
        <v>0</v>
      </c>
      <c r="EX81" s="25"/>
      <c r="EY81" s="92">
        <f t="shared" si="253"/>
        <v>0</v>
      </c>
      <c r="EZ81" s="140">
        <f t="shared" si="254"/>
        <v>0</v>
      </c>
      <c r="FA81" s="25"/>
      <c r="FB81" s="92">
        <f t="shared" si="268"/>
        <v>0</v>
      </c>
      <c r="FC81" s="140">
        <f t="shared" si="269"/>
        <v>0</v>
      </c>
      <c r="FD81" s="25"/>
      <c r="FE81" s="92">
        <f t="shared" si="255"/>
        <v>0</v>
      </c>
      <c r="FF81" s="140">
        <f t="shared" si="256"/>
        <v>0</v>
      </c>
      <c r="FG81" s="139">
        <f t="shared" si="257"/>
        <v>0</v>
      </c>
      <c r="FH81" s="25"/>
      <c r="FI81" s="92">
        <f t="shared" si="331"/>
        <v>0</v>
      </c>
      <c r="FJ81" s="140">
        <f t="shared" si="332"/>
        <v>0</v>
      </c>
      <c r="FK81" s="25"/>
      <c r="FL81" s="92">
        <f t="shared" si="333"/>
        <v>0</v>
      </c>
      <c r="FM81" s="140">
        <f t="shared" si="334"/>
        <v>0</v>
      </c>
      <c r="FN81" s="25"/>
      <c r="FO81" s="92">
        <f t="shared" si="335"/>
        <v>0</v>
      </c>
      <c r="FP81" s="140">
        <f t="shared" si="336"/>
        <v>0</v>
      </c>
      <c r="FQ81" s="139">
        <f t="shared" si="258"/>
        <v>0</v>
      </c>
      <c r="FR81" s="25"/>
      <c r="FS81" s="92">
        <f t="shared" si="337"/>
        <v>0</v>
      </c>
      <c r="FT81" s="140">
        <f t="shared" si="338"/>
        <v>0</v>
      </c>
      <c r="FU81" s="25"/>
      <c r="FV81" s="92">
        <f t="shared" si="339"/>
        <v>0</v>
      </c>
      <c r="FW81" s="140">
        <f t="shared" si="340"/>
        <v>0</v>
      </c>
      <c r="FX81" s="25"/>
      <c r="FY81" s="92">
        <f t="shared" si="341"/>
        <v>0</v>
      </c>
      <c r="FZ81" s="140">
        <f t="shared" si="342"/>
        <v>0</v>
      </c>
      <c r="GA81" s="139">
        <f t="shared" si="259"/>
        <v>0</v>
      </c>
      <c r="GB81" s="25"/>
      <c r="GC81" s="92">
        <f t="shared" si="343"/>
        <v>0</v>
      </c>
      <c r="GD81" s="140">
        <f t="shared" si="344"/>
        <v>0</v>
      </c>
      <c r="GE81" s="25"/>
      <c r="GF81" s="92">
        <f t="shared" si="345"/>
        <v>0</v>
      </c>
      <c r="GG81" s="140">
        <f t="shared" si="346"/>
        <v>0</v>
      </c>
      <c r="GH81" s="25"/>
      <c r="GI81" s="92">
        <f t="shared" si="347"/>
        <v>0</v>
      </c>
      <c r="GJ81" s="140">
        <f t="shared" si="348"/>
        <v>0</v>
      </c>
      <c r="GK81" s="139">
        <f t="shared" si="260"/>
        <v>0</v>
      </c>
      <c r="GL81" s="25"/>
      <c r="GM81" s="92">
        <f t="shared" si="349"/>
        <v>0</v>
      </c>
      <c r="GN81" s="140">
        <f t="shared" si="350"/>
        <v>0</v>
      </c>
      <c r="GO81" s="25"/>
      <c r="GP81" s="92">
        <f t="shared" si="351"/>
        <v>0</v>
      </c>
      <c r="GQ81" s="140">
        <f t="shared" si="352"/>
        <v>0</v>
      </c>
      <c r="GR81" s="25"/>
      <c r="GS81" s="92">
        <f t="shared" si="353"/>
        <v>0</v>
      </c>
      <c r="GT81" s="140">
        <f t="shared" si="354"/>
        <v>0</v>
      </c>
      <c r="GU81" s="139">
        <f t="shared" si="261"/>
        <v>0</v>
      </c>
      <c r="GV81" s="25"/>
      <c r="GW81" s="92">
        <f t="shared" si="355"/>
        <v>0</v>
      </c>
      <c r="GX81" s="140">
        <f t="shared" si="356"/>
        <v>0</v>
      </c>
      <c r="GY81" s="25"/>
      <c r="GZ81" s="92">
        <f t="shared" si="357"/>
        <v>0</v>
      </c>
      <c r="HA81" s="140">
        <f t="shared" si="358"/>
        <v>0</v>
      </c>
      <c r="HB81" s="25"/>
      <c r="HC81" s="92">
        <f t="shared" si="359"/>
        <v>0</v>
      </c>
      <c r="HD81" s="140">
        <f t="shared" si="360"/>
        <v>0</v>
      </c>
      <c r="HE81" s="139">
        <f t="shared" si="262"/>
        <v>0</v>
      </c>
      <c r="HF81" s="25"/>
      <c r="HG81" s="92">
        <f t="shared" si="361"/>
        <v>0</v>
      </c>
      <c r="HH81" s="140">
        <f t="shared" si="362"/>
        <v>0</v>
      </c>
      <c r="HI81" s="25"/>
      <c r="HJ81" s="92">
        <f t="shared" si="363"/>
        <v>0</v>
      </c>
      <c r="HK81" s="140">
        <f t="shared" si="364"/>
        <v>0</v>
      </c>
      <c r="HL81" s="25"/>
      <c r="HM81" s="92">
        <f t="shared" si="365"/>
        <v>0</v>
      </c>
      <c r="HN81" s="140">
        <f t="shared" si="366"/>
        <v>0</v>
      </c>
      <c r="HO81" s="139">
        <f t="shared" si="263"/>
        <v>0</v>
      </c>
      <c r="HP81" s="25"/>
      <c r="HQ81" s="92">
        <f t="shared" si="367"/>
        <v>0</v>
      </c>
      <c r="HR81" s="140">
        <f t="shared" si="368"/>
        <v>0</v>
      </c>
      <c r="HS81" s="25"/>
      <c r="HT81" s="92">
        <f t="shared" si="369"/>
        <v>0</v>
      </c>
      <c r="HU81" s="140">
        <f t="shared" si="370"/>
        <v>0</v>
      </c>
      <c r="HV81" s="25"/>
      <c r="HW81" s="92">
        <f t="shared" si="371"/>
        <v>0</v>
      </c>
      <c r="HX81" s="140">
        <f t="shared" si="372"/>
        <v>0</v>
      </c>
      <c r="HY81" s="139">
        <f t="shared" si="264"/>
        <v>0</v>
      </c>
      <c r="HZ81" s="25"/>
      <c r="IA81" s="92">
        <f t="shared" si="373"/>
        <v>0</v>
      </c>
      <c r="IB81" s="140">
        <f t="shared" si="374"/>
        <v>0</v>
      </c>
      <c r="IC81" s="25"/>
      <c r="ID81" s="92">
        <f t="shared" si="375"/>
        <v>0</v>
      </c>
      <c r="IE81" s="140">
        <f t="shared" si="376"/>
        <v>0</v>
      </c>
      <c r="IF81" s="25"/>
      <c r="IG81" s="92">
        <f t="shared" si="377"/>
        <v>0</v>
      </c>
      <c r="IH81" s="140">
        <f t="shared" si="378"/>
        <v>0</v>
      </c>
      <c r="II81" s="139">
        <f t="shared" si="265"/>
        <v>0</v>
      </c>
      <c r="IJ81" s="25"/>
      <c r="IK81" s="92">
        <f t="shared" si="287"/>
        <v>0</v>
      </c>
      <c r="IL81" s="140">
        <f t="shared" si="379"/>
        <v>0</v>
      </c>
      <c r="IM81" s="25">
        <f>4</f>
        <v>4</v>
      </c>
      <c r="IN81" s="92">
        <f t="shared" si="380"/>
        <v>260000</v>
      </c>
      <c r="IO81" s="140">
        <f t="shared" si="381"/>
        <v>480000</v>
      </c>
      <c r="IP81" s="25"/>
      <c r="IQ81" s="92">
        <f t="shared" si="382"/>
        <v>0</v>
      </c>
      <c r="IR81" s="140">
        <f t="shared" si="383"/>
        <v>0</v>
      </c>
      <c r="IS81" s="139">
        <f t="shared" si="266"/>
        <v>4</v>
      </c>
      <c r="IT81" s="25"/>
      <c r="IU81" s="92">
        <f t="shared" si="288"/>
        <v>0</v>
      </c>
      <c r="IV81" s="140">
        <f t="shared" si="289"/>
        <v>0</v>
      </c>
      <c r="IW81" s="25"/>
      <c r="IX81" s="92">
        <f t="shared" si="290"/>
        <v>0</v>
      </c>
      <c r="IY81" s="140">
        <f t="shared" si="291"/>
        <v>0</v>
      </c>
      <c r="IZ81" s="25"/>
      <c r="JA81" s="92">
        <f t="shared" si="292"/>
        <v>0</v>
      </c>
      <c r="JB81" s="140">
        <f t="shared" si="293"/>
        <v>0</v>
      </c>
      <c r="JC81" s="139">
        <f t="shared" si="234"/>
        <v>0</v>
      </c>
      <c r="JD81" s="25"/>
      <c r="JE81" s="92">
        <f t="shared" si="294"/>
        <v>0</v>
      </c>
      <c r="JF81" s="140">
        <f t="shared" si="295"/>
        <v>0</v>
      </c>
      <c r="JG81" s="25"/>
      <c r="JH81" s="92">
        <f t="shared" si="296"/>
        <v>0</v>
      </c>
      <c r="JI81" s="140">
        <f t="shared" si="297"/>
        <v>0</v>
      </c>
      <c r="JJ81" s="25"/>
      <c r="JK81" s="92">
        <f t="shared" si="298"/>
        <v>0</v>
      </c>
      <c r="JL81" s="140">
        <f t="shared" si="299"/>
        <v>0</v>
      </c>
      <c r="JM81" s="139">
        <f t="shared" si="235"/>
        <v>0</v>
      </c>
      <c r="JN81" s="25"/>
      <c r="JO81" s="92">
        <f t="shared" si="300"/>
        <v>0</v>
      </c>
      <c r="JP81" s="140">
        <f t="shared" si="270"/>
        <v>0</v>
      </c>
      <c r="JQ81" s="25">
        <v>5</v>
      </c>
      <c r="JR81" s="92">
        <f t="shared" si="271"/>
        <v>325000</v>
      </c>
      <c r="JS81" s="140">
        <f t="shared" si="272"/>
        <v>600000</v>
      </c>
      <c r="JT81" s="25"/>
      <c r="JU81" s="92">
        <f t="shared" si="199"/>
        <v>0</v>
      </c>
      <c r="JV81" s="140">
        <f t="shared" si="200"/>
        <v>0</v>
      </c>
      <c r="JW81" s="139">
        <f t="shared" si="236"/>
        <v>5</v>
      </c>
      <c r="JX81" s="25"/>
      <c r="JY81" s="92">
        <f t="shared" si="301"/>
        <v>0</v>
      </c>
      <c r="JZ81" s="140">
        <f t="shared" si="302"/>
        <v>0</v>
      </c>
      <c r="KA81" s="25">
        <v>1</v>
      </c>
      <c r="KB81" s="92">
        <f t="shared" si="303"/>
        <v>65000</v>
      </c>
      <c r="KC81" s="140">
        <f t="shared" si="304"/>
        <v>120000</v>
      </c>
      <c r="KD81" s="25"/>
      <c r="KE81" s="92">
        <f t="shared" si="305"/>
        <v>0</v>
      </c>
      <c r="KF81" s="140">
        <f t="shared" si="306"/>
        <v>0</v>
      </c>
      <c r="KG81" s="139">
        <f t="shared" si="237"/>
        <v>1</v>
      </c>
      <c r="KH81" s="25"/>
      <c r="KI81" s="92">
        <f t="shared" si="307"/>
        <v>0</v>
      </c>
      <c r="KJ81" s="140">
        <f t="shared" si="308"/>
        <v>0</v>
      </c>
      <c r="KK81" s="25"/>
      <c r="KL81" s="92">
        <f t="shared" si="309"/>
        <v>0</v>
      </c>
      <c r="KM81" s="140">
        <f t="shared" si="310"/>
        <v>0</v>
      </c>
      <c r="KN81" s="25"/>
      <c r="KO81" s="92">
        <f t="shared" si="311"/>
        <v>0</v>
      </c>
      <c r="KP81" s="140">
        <f t="shared" si="312"/>
        <v>0</v>
      </c>
      <c r="KQ81" s="139">
        <f t="shared" si="238"/>
        <v>0</v>
      </c>
      <c r="KR81" s="25"/>
      <c r="KS81" s="92">
        <f t="shared" si="313"/>
        <v>0</v>
      </c>
      <c r="KT81" s="140">
        <f t="shared" si="314"/>
        <v>0</v>
      </c>
      <c r="KU81" s="25"/>
      <c r="KV81" s="92">
        <f t="shared" si="315"/>
        <v>0</v>
      </c>
      <c r="KW81" s="140">
        <f t="shared" si="316"/>
        <v>0</v>
      </c>
      <c r="KX81" s="25"/>
      <c r="KY81" s="92">
        <f t="shared" si="317"/>
        <v>0</v>
      </c>
      <c r="KZ81" s="140">
        <f t="shared" si="318"/>
        <v>0</v>
      </c>
      <c r="LA81" s="139">
        <f t="shared" si="239"/>
        <v>0</v>
      </c>
      <c r="LB81" s="25"/>
      <c r="LC81" s="92">
        <f t="shared" si="319"/>
        <v>0</v>
      </c>
      <c r="LD81" s="140">
        <f t="shared" si="320"/>
        <v>0</v>
      </c>
      <c r="LE81" s="25"/>
      <c r="LF81" s="92">
        <f t="shared" si="321"/>
        <v>0</v>
      </c>
      <c r="LG81" s="140">
        <f t="shared" si="322"/>
        <v>0</v>
      </c>
      <c r="LH81" s="25"/>
      <c r="LI81" s="92">
        <f t="shared" si="323"/>
        <v>0</v>
      </c>
      <c r="LJ81" s="140">
        <f t="shared" si="324"/>
        <v>0</v>
      </c>
      <c r="LK81" s="139">
        <f t="shared" si="240"/>
        <v>0</v>
      </c>
      <c r="LL81" s="25"/>
      <c r="LM81" s="92">
        <f t="shared" si="325"/>
        <v>0</v>
      </c>
      <c r="LN81" s="140">
        <f t="shared" si="326"/>
        <v>0</v>
      </c>
      <c r="LO81" s="25"/>
      <c r="LP81" s="92">
        <f t="shared" si="327"/>
        <v>0</v>
      </c>
      <c r="LQ81" s="140">
        <f t="shared" si="328"/>
        <v>0</v>
      </c>
      <c r="LR81" s="25"/>
      <c r="LS81" s="92">
        <f t="shared" si="329"/>
        <v>0</v>
      </c>
      <c r="LT81" s="140">
        <f t="shared" si="330"/>
        <v>0</v>
      </c>
      <c r="LU81" s="139">
        <f t="shared" si="241"/>
        <v>0</v>
      </c>
      <c r="LW81" s="341">
        <f t="shared" si="273"/>
        <v>35</v>
      </c>
      <c r="LX81" s="293">
        <f t="shared" si="267"/>
        <v>4200000</v>
      </c>
    </row>
    <row r="82" spans="1:336" x14ac:dyDescent="0.25">
      <c r="A82" s="55" t="s">
        <v>128</v>
      </c>
      <c r="B82" s="102">
        <v>100000</v>
      </c>
      <c r="C82" s="102">
        <v>175000</v>
      </c>
      <c r="D82" s="25"/>
      <c r="E82" s="92">
        <f t="shared" ref="E82:E101" si="399">D82*B82</f>
        <v>0</v>
      </c>
      <c r="F82" s="140">
        <f t="shared" ref="F82:F101" si="400">D82*C82</f>
        <v>0</v>
      </c>
      <c r="G82" s="25"/>
      <c r="H82" s="92">
        <f t="shared" ref="H82:H101" si="401">G82*B82</f>
        <v>0</v>
      </c>
      <c r="I82" s="140">
        <f t="shared" ref="I82:I101" si="402">G82*C82</f>
        <v>0</v>
      </c>
      <c r="J82" s="25"/>
      <c r="K82" s="92">
        <f t="shared" ref="K82:K101" si="403">J82*B82</f>
        <v>0</v>
      </c>
      <c r="L82" s="140">
        <f t="shared" ref="L82:L101" si="404">J82*C82</f>
        <v>0</v>
      </c>
      <c r="M82" s="139">
        <f t="shared" si="388"/>
        <v>0</v>
      </c>
      <c r="N82" s="25"/>
      <c r="O82" s="92">
        <f t="shared" si="385"/>
        <v>0</v>
      </c>
      <c r="P82" s="140">
        <f t="shared" si="244"/>
        <v>0</v>
      </c>
      <c r="Q82" s="25"/>
      <c r="R82" s="92">
        <f t="shared" si="386"/>
        <v>0</v>
      </c>
      <c r="S82" s="140">
        <f t="shared" si="246"/>
        <v>0</v>
      </c>
      <c r="T82" s="25"/>
      <c r="U82" s="92">
        <f t="shared" si="387"/>
        <v>0</v>
      </c>
      <c r="V82" s="140">
        <f t="shared" si="248"/>
        <v>0</v>
      </c>
      <c r="W82" s="139">
        <f t="shared" si="389"/>
        <v>0</v>
      </c>
      <c r="X82" s="25"/>
      <c r="Y82" s="92">
        <f t="shared" ref="Y82:Y101" si="405">X82*B82</f>
        <v>0</v>
      </c>
      <c r="Z82" s="140">
        <f t="shared" ref="Z82:Z101" si="406">X82*C82</f>
        <v>0</v>
      </c>
      <c r="AA82" s="25"/>
      <c r="AB82" s="92">
        <f t="shared" ref="AB82:AB101" si="407">AA82*B82</f>
        <v>0</v>
      </c>
      <c r="AC82" s="140">
        <f t="shared" ref="AC82:AC101" si="408">AA82*C82</f>
        <v>0</v>
      </c>
      <c r="AD82" s="25"/>
      <c r="AE82" s="92">
        <f t="shared" ref="AE82:AE101" si="409">AD82*B82</f>
        <v>0</v>
      </c>
      <c r="AF82" s="140">
        <f t="shared" ref="AF82:AF101" si="410">AD82*C82</f>
        <v>0</v>
      </c>
      <c r="AG82" s="139">
        <f t="shared" si="390"/>
        <v>0</v>
      </c>
      <c r="AH82" s="25"/>
      <c r="AI82" s="92">
        <f t="shared" ref="AI82:AI101" si="411">AH82*B82</f>
        <v>0</v>
      </c>
      <c r="AJ82" s="140">
        <f t="shared" ref="AJ82:AJ101" si="412">AH82*C82</f>
        <v>0</v>
      </c>
      <c r="AK82" s="25"/>
      <c r="AL82" s="92">
        <f t="shared" ref="AL82:AL101" si="413">AK82*B82</f>
        <v>0</v>
      </c>
      <c r="AM82" s="140">
        <f t="shared" ref="AM82:AM101" si="414">AK82*C82</f>
        <v>0</v>
      </c>
      <c r="AN82" s="25"/>
      <c r="AO82" s="92">
        <f t="shared" ref="AO82:AO101" si="415">AN82*B82</f>
        <v>0</v>
      </c>
      <c r="AP82" s="140">
        <f t="shared" ref="AP82:AP101" si="416">AN82*C82</f>
        <v>0</v>
      </c>
      <c r="AQ82" s="139">
        <f t="shared" si="391"/>
        <v>0</v>
      </c>
      <c r="AR82" s="25"/>
      <c r="AS82" s="92">
        <f t="shared" ref="AS82:AS101" si="417">AR82*B82</f>
        <v>0</v>
      </c>
      <c r="AT82" s="140">
        <f t="shared" ref="AT82:AT101" si="418">AR82*C82</f>
        <v>0</v>
      </c>
      <c r="AU82" s="25"/>
      <c r="AV82" s="92">
        <f t="shared" ref="AV82:AV101" si="419">AU82*B82</f>
        <v>0</v>
      </c>
      <c r="AW82" s="140">
        <f t="shared" ref="AW82:AW101" si="420">AU82*C82</f>
        <v>0</v>
      </c>
      <c r="AX82" s="25"/>
      <c r="AY82" s="92">
        <f t="shared" ref="AY82:AY101" si="421">AX82*B82</f>
        <v>0</v>
      </c>
      <c r="AZ82" s="140">
        <f t="shared" ref="AZ82:AZ101" si="422">AX82*W82</f>
        <v>0</v>
      </c>
      <c r="BA82" s="139">
        <f t="shared" si="249"/>
        <v>0</v>
      </c>
      <c r="BB82" s="25"/>
      <c r="BC82" s="92">
        <f t="shared" si="242"/>
        <v>0</v>
      </c>
      <c r="BD82" s="140">
        <f t="shared" ref="BD82:BD101" si="423">BB82*C82</f>
        <v>0</v>
      </c>
      <c r="BE82" s="25"/>
      <c r="BF82" s="92">
        <f t="shared" ref="BF82:BF101" si="424">BE82*B82</f>
        <v>0</v>
      </c>
      <c r="BG82" s="140">
        <f t="shared" ref="BG82:BG101" si="425">BE82*C82</f>
        <v>0</v>
      </c>
      <c r="BH82" s="25"/>
      <c r="BI82" s="92">
        <f t="shared" ref="BI82:BI101" si="426">BH82*B82</f>
        <v>0</v>
      </c>
      <c r="BJ82" s="140">
        <f t="shared" ref="BJ82:BJ101" si="427">BH82*C82</f>
        <v>0</v>
      </c>
      <c r="BK82" s="139">
        <f t="shared" si="250"/>
        <v>0</v>
      </c>
      <c r="BL82" s="25"/>
      <c r="BM82" s="92">
        <f t="shared" si="274"/>
        <v>0</v>
      </c>
      <c r="BN82" s="140">
        <f t="shared" si="275"/>
        <v>0</v>
      </c>
      <c r="BO82" s="25"/>
      <c r="BP82" s="92">
        <f t="shared" ref="BP82:BP101" si="428">BO82*B82</f>
        <v>0</v>
      </c>
      <c r="BQ82" s="140">
        <f t="shared" ref="BQ82:BQ101" si="429">BO82*C82</f>
        <v>0</v>
      </c>
      <c r="BR82" s="25"/>
      <c r="BS82" s="92">
        <f t="shared" ref="BS82:BS101" si="430">BR82*B82</f>
        <v>0</v>
      </c>
      <c r="BT82" s="140">
        <f t="shared" ref="BT82:BT101" si="431">BR82*C82</f>
        <v>0</v>
      </c>
      <c r="BU82" s="139">
        <f t="shared" si="251"/>
        <v>0</v>
      </c>
      <c r="BV82" s="25">
        <v>2</v>
      </c>
      <c r="BW82" s="92">
        <f t="shared" si="276"/>
        <v>200000</v>
      </c>
      <c r="BX82" s="140">
        <f t="shared" si="277"/>
        <v>350000</v>
      </c>
      <c r="BY82" s="25"/>
      <c r="BZ82" s="92">
        <f t="shared" si="278"/>
        <v>0</v>
      </c>
      <c r="CA82" s="140">
        <f t="shared" si="279"/>
        <v>0</v>
      </c>
      <c r="CB82" s="25"/>
      <c r="CC82" s="92">
        <f t="shared" si="280"/>
        <v>0</v>
      </c>
      <c r="CD82" s="140">
        <f t="shared" si="281"/>
        <v>0</v>
      </c>
      <c r="CE82" s="139">
        <f t="shared" si="392"/>
        <v>2</v>
      </c>
      <c r="CF82" s="25"/>
      <c r="CG82" s="92">
        <f t="shared" ref="CG82:CG101" si="432">CF82*B82</f>
        <v>0</v>
      </c>
      <c r="CH82" s="140">
        <f t="shared" ref="CH82:CH101" si="433">CF82*C82</f>
        <v>0</v>
      </c>
      <c r="CI82" s="25"/>
      <c r="CJ82" s="92">
        <f t="shared" ref="CJ82:CJ101" si="434">CI82*B82</f>
        <v>0</v>
      </c>
      <c r="CK82" s="140">
        <f t="shared" ref="CK82:CK101" si="435">CI82*C82</f>
        <v>0</v>
      </c>
      <c r="CL82" s="25"/>
      <c r="CM82" s="92">
        <f t="shared" ref="CM82:CM101" si="436">CL82*B82</f>
        <v>0</v>
      </c>
      <c r="CN82" s="140">
        <f t="shared" ref="CN82:CN101" si="437">CL82*C82</f>
        <v>0</v>
      </c>
      <c r="CO82" s="139">
        <f t="shared" si="393"/>
        <v>0</v>
      </c>
      <c r="CP82" s="25">
        <f>1+1</f>
        <v>2</v>
      </c>
      <c r="CQ82" s="92">
        <f t="shared" ref="CQ82:CQ101" si="438">CP82*B82</f>
        <v>200000</v>
      </c>
      <c r="CR82" s="140">
        <f t="shared" ref="CR82:CR101" si="439">CP82*C82</f>
        <v>350000</v>
      </c>
      <c r="CS82" s="25"/>
      <c r="CT82" s="92">
        <f t="shared" ref="CT82:CT101" si="440">CS82*B82</f>
        <v>0</v>
      </c>
      <c r="CU82" s="140">
        <f t="shared" ref="CU82:CU101" si="441">CS82*C82</f>
        <v>0</v>
      </c>
      <c r="CV82" s="25"/>
      <c r="CW82" s="92">
        <f t="shared" ref="CW82:CW101" si="442">CV82*B82</f>
        <v>0</v>
      </c>
      <c r="CX82" s="140">
        <f t="shared" ref="CX82:CX101" si="443">CV82*C82</f>
        <v>0</v>
      </c>
      <c r="CY82" s="139">
        <f t="shared" si="394"/>
        <v>2</v>
      </c>
      <c r="CZ82" s="25"/>
      <c r="DA82" s="92">
        <f t="shared" ref="DA82:DA101" si="444">CZ82*B82</f>
        <v>0</v>
      </c>
      <c r="DB82" s="140">
        <f t="shared" ref="DB82:DB101" si="445">CZ82*C82</f>
        <v>0</v>
      </c>
      <c r="DC82" s="25"/>
      <c r="DD82" s="92">
        <f t="shared" ref="DD82:DD101" si="446">DC82*B82</f>
        <v>0</v>
      </c>
      <c r="DE82" s="140">
        <f t="shared" ref="DE82:DE101" si="447">DC82*C82</f>
        <v>0</v>
      </c>
      <c r="DF82" s="25"/>
      <c r="DG82" s="92">
        <f t="shared" ref="DG82:DG101" si="448">DF82*B82</f>
        <v>0</v>
      </c>
      <c r="DH82" s="140">
        <f t="shared" ref="DH82:DH101" si="449">DF82*C82</f>
        <v>0</v>
      </c>
      <c r="DI82" s="139">
        <f t="shared" si="395"/>
        <v>0</v>
      </c>
      <c r="DJ82" s="25"/>
      <c r="DK82" s="92">
        <f t="shared" si="282"/>
        <v>0</v>
      </c>
      <c r="DL82" s="140">
        <f t="shared" si="384"/>
        <v>0</v>
      </c>
      <c r="DM82" s="25"/>
      <c r="DN82" s="92">
        <f t="shared" ref="DN82:DN101" si="450">DM82*B82</f>
        <v>0</v>
      </c>
      <c r="DO82" s="140">
        <f t="shared" ref="DO82:DO101" si="451">DM82*C82</f>
        <v>0</v>
      </c>
      <c r="DP82" s="25"/>
      <c r="DQ82" s="92">
        <f t="shared" ref="DQ82:DQ101" si="452">DP82*L82</f>
        <v>0</v>
      </c>
      <c r="DR82" s="140">
        <f t="shared" ref="DR82:DR101" si="453">DP82*M82</f>
        <v>0</v>
      </c>
      <c r="DS82" s="139">
        <f t="shared" si="396"/>
        <v>0</v>
      </c>
      <c r="DT82" s="25">
        <v>2</v>
      </c>
      <c r="DU82" s="92">
        <f t="shared" ref="DU82:DU101" si="454">DT82*B82</f>
        <v>200000</v>
      </c>
      <c r="DV82" s="140">
        <f t="shared" ref="DV82:DV101" si="455">DT82*C82</f>
        <v>350000</v>
      </c>
      <c r="DW82" s="25"/>
      <c r="DX82" s="92">
        <f t="shared" si="283"/>
        <v>0</v>
      </c>
      <c r="DY82" s="140">
        <f t="shared" si="284"/>
        <v>0</v>
      </c>
      <c r="DZ82" s="25"/>
      <c r="EA82" s="92">
        <f t="shared" si="285"/>
        <v>0</v>
      </c>
      <c r="EB82" s="140">
        <f t="shared" si="286"/>
        <v>0</v>
      </c>
      <c r="EC82" s="139">
        <f t="shared" si="397"/>
        <v>2</v>
      </c>
      <c r="ED82" s="25"/>
      <c r="EE82" s="92">
        <f t="shared" ref="EE82:EE101" si="456">ED82*B82</f>
        <v>0</v>
      </c>
      <c r="EF82" s="140">
        <f t="shared" ref="EF82:EF101" si="457">ED82*C82</f>
        <v>0</v>
      </c>
      <c r="EG82" s="25"/>
      <c r="EH82" s="92">
        <f t="shared" ref="EH82:EH101" si="458">EG82*B82</f>
        <v>0</v>
      </c>
      <c r="EI82" s="140">
        <f t="shared" ref="EI82:EI101" si="459">EG82*C82</f>
        <v>0</v>
      </c>
      <c r="EJ82" s="25"/>
      <c r="EK82" s="92">
        <f t="shared" ref="EK82:EK101" si="460">EJ82*AF82</f>
        <v>0</v>
      </c>
      <c r="EL82" s="140">
        <f t="shared" ref="EL82:EL101" si="461">EJ82*AG82</f>
        <v>0</v>
      </c>
      <c r="EM82" s="139">
        <f t="shared" si="398"/>
        <v>0</v>
      </c>
      <c r="EN82" s="25"/>
      <c r="EO82" s="92">
        <f t="shared" ref="EO82:EO101" si="462">EN82*B82</f>
        <v>0</v>
      </c>
      <c r="EP82" s="140">
        <f t="shared" ref="EP82:EP101" si="463">EN82*C82</f>
        <v>0</v>
      </c>
      <c r="EQ82" s="25"/>
      <c r="ER82" s="92">
        <f t="shared" ref="ER82:ER101" si="464">EQ82*B82</f>
        <v>0</v>
      </c>
      <c r="ES82" s="140">
        <f t="shared" ref="ES82:ES101" si="465">EQ82*C82</f>
        <v>0</v>
      </c>
      <c r="ET82" s="25"/>
      <c r="EU82" s="92">
        <f t="shared" ref="EU82:EU101" si="466">ET82*B82</f>
        <v>0</v>
      </c>
      <c r="EV82" s="140">
        <f t="shared" ref="EV82:EV87" si="467">ET82*C82</f>
        <v>0</v>
      </c>
      <c r="EW82" s="139">
        <f t="shared" si="252"/>
        <v>0</v>
      </c>
      <c r="EX82" s="25"/>
      <c r="EY82" s="92">
        <f t="shared" si="253"/>
        <v>0</v>
      </c>
      <c r="EZ82" s="140">
        <f t="shared" si="254"/>
        <v>0</v>
      </c>
      <c r="FA82" s="25"/>
      <c r="FB82" s="92">
        <f t="shared" si="268"/>
        <v>0</v>
      </c>
      <c r="FC82" s="140">
        <f t="shared" si="269"/>
        <v>0</v>
      </c>
      <c r="FD82" s="25"/>
      <c r="FE82" s="92">
        <f t="shared" si="255"/>
        <v>0</v>
      </c>
      <c r="FF82" s="140">
        <f t="shared" si="256"/>
        <v>0</v>
      </c>
      <c r="FG82" s="139">
        <f t="shared" si="257"/>
        <v>0</v>
      </c>
      <c r="FH82" s="25">
        <f>1</f>
        <v>1</v>
      </c>
      <c r="FI82" s="92">
        <f t="shared" si="331"/>
        <v>100000</v>
      </c>
      <c r="FJ82" s="140">
        <f t="shared" si="332"/>
        <v>175000</v>
      </c>
      <c r="FK82" s="25"/>
      <c r="FL82" s="92">
        <f t="shared" si="333"/>
        <v>0</v>
      </c>
      <c r="FM82" s="140">
        <f t="shared" si="334"/>
        <v>0</v>
      </c>
      <c r="FN82" s="25">
        <v>1</v>
      </c>
      <c r="FO82" s="92">
        <f t="shared" si="335"/>
        <v>100000</v>
      </c>
      <c r="FP82" s="140">
        <f t="shared" si="336"/>
        <v>175000</v>
      </c>
      <c r="FQ82" s="139">
        <f t="shared" si="258"/>
        <v>2</v>
      </c>
      <c r="FR82" s="25"/>
      <c r="FS82" s="92">
        <f t="shared" si="337"/>
        <v>0</v>
      </c>
      <c r="FT82" s="140">
        <f t="shared" si="338"/>
        <v>0</v>
      </c>
      <c r="FU82" s="25"/>
      <c r="FV82" s="92">
        <f t="shared" si="339"/>
        <v>0</v>
      </c>
      <c r="FW82" s="140">
        <f t="shared" si="340"/>
        <v>0</v>
      </c>
      <c r="FX82" s="25"/>
      <c r="FY82" s="92">
        <f t="shared" si="341"/>
        <v>0</v>
      </c>
      <c r="FZ82" s="140">
        <f t="shared" si="342"/>
        <v>0</v>
      </c>
      <c r="GA82" s="139">
        <f t="shared" si="259"/>
        <v>0</v>
      </c>
      <c r="GB82" s="25"/>
      <c r="GC82" s="92">
        <f t="shared" si="343"/>
        <v>0</v>
      </c>
      <c r="GD82" s="140">
        <f t="shared" si="344"/>
        <v>0</v>
      </c>
      <c r="GE82" s="25"/>
      <c r="GF82" s="92">
        <f t="shared" si="345"/>
        <v>0</v>
      </c>
      <c r="GG82" s="140">
        <f t="shared" si="346"/>
        <v>0</v>
      </c>
      <c r="GH82" s="25"/>
      <c r="GI82" s="92">
        <f t="shared" si="347"/>
        <v>0</v>
      </c>
      <c r="GJ82" s="140">
        <f t="shared" si="348"/>
        <v>0</v>
      </c>
      <c r="GK82" s="139">
        <f t="shared" si="260"/>
        <v>0</v>
      </c>
      <c r="GL82" s="25"/>
      <c r="GM82" s="92">
        <f t="shared" si="349"/>
        <v>0</v>
      </c>
      <c r="GN82" s="140">
        <f t="shared" si="350"/>
        <v>0</v>
      </c>
      <c r="GO82" s="25"/>
      <c r="GP82" s="92">
        <f t="shared" si="351"/>
        <v>0</v>
      </c>
      <c r="GQ82" s="140">
        <f t="shared" si="352"/>
        <v>0</v>
      </c>
      <c r="GR82" s="25"/>
      <c r="GS82" s="92">
        <f t="shared" si="353"/>
        <v>0</v>
      </c>
      <c r="GT82" s="140">
        <f t="shared" si="354"/>
        <v>0</v>
      </c>
      <c r="GU82" s="139">
        <f t="shared" si="261"/>
        <v>0</v>
      </c>
      <c r="GV82" s="25"/>
      <c r="GW82" s="92">
        <f t="shared" si="355"/>
        <v>0</v>
      </c>
      <c r="GX82" s="140">
        <f t="shared" si="356"/>
        <v>0</v>
      </c>
      <c r="GY82" s="25"/>
      <c r="GZ82" s="92">
        <f t="shared" si="357"/>
        <v>0</v>
      </c>
      <c r="HA82" s="140">
        <f t="shared" si="358"/>
        <v>0</v>
      </c>
      <c r="HB82" s="25"/>
      <c r="HC82" s="92">
        <f t="shared" si="359"/>
        <v>0</v>
      </c>
      <c r="HD82" s="140">
        <f t="shared" si="360"/>
        <v>0</v>
      </c>
      <c r="HE82" s="139">
        <f t="shared" si="262"/>
        <v>0</v>
      </c>
      <c r="HF82" s="25"/>
      <c r="HG82" s="92">
        <f t="shared" si="361"/>
        <v>0</v>
      </c>
      <c r="HH82" s="140">
        <f t="shared" si="362"/>
        <v>0</v>
      </c>
      <c r="HI82" s="25"/>
      <c r="HJ82" s="92">
        <f t="shared" si="363"/>
        <v>0</v>
      </c>
      <c r="HK82" s="140">
        <f t="shared" si="364"/>
        <v>0</v>
      </c>
      <c r="HL82" s="25"/>
      <c r="HM82" s="92">
        <f t="shared" si="365"/>
        <v>0</v>
      </c>
      <c r="HN82" s="140">
        <f t="shared" si="366"/>
        <v>0</v>
      </c>
      <c r="HO82" s="139">
        <f t="shared" si="263"/>
        <v>0</v>
      </c>
      <c r="HP82" s="25"/>
      <c r="HQ82" s="92">
        <f t="shared" si="367"/>
        <v>0</v>
      </c>
      <c r="HR82" s="140">
        <f t="shared" si="368"/>
        <v>0</v>
      </c>
      <c r="HS82" s="25"/>
      <c r="HT82" s="92">
        <f t="shared" si="369"/>
        <v>0</v>
      </c>
      <c r="HU82" s="140">
        <f t="shared" si="370"/>
        <v>0</v>
      </c>
      <c r="HV82" s="25"/>
      <c r="HW82" s="92">
        <f t="shared" si="371"/>
        <v>0</v>
      </c>
      <c r="HX82" s="140">
        <f t="shared" si="372"/>
        <v>0</v>
      </c>
      <c r="HY82" s="139">
        <f t="shared" si="264"/>
        <v>0</v>
      </c>
      <c r="HZ82" s="25"/>
      <c r="IA82" s="92">
        <f t="shared" si="373"/>
        <v>0</v>
      </c>
      <c r="IB82" s="140">
        <f t="shared" si="374"/>
        <v>0</v>
      </c>
      <c r="IC82" s="25"/>
      <c r="ID82" s="92">
        <f t="shared" si="375"/>
        <v>0</v>
      </c>
      <c r="IE82" s="140">
        <f t="shared" si="376"/>
        <v>0</v>
      </c>
      <c r="IF82" s="25"/>
      <c r="IG82" s="92">
        <f t="shared" si="377"/>
        <v>0</v>
      </c>
      <c r="IH82" s="140">
        <f t="shared" si="378"/>
        <v>0</v>
      </c>
      <c r="II82" s="139">
        <f t="shared" si="265"/>
        <v>0</v>
      </c>
      <c r="IJ82" s="25"/>
      <c r="IK82" s="92">
        <f t="shared" si="287"/>
        <v>0</v>
      </c>
      <c r="IL82" s="140">
        <f t="shared" si="379"/>
        <v>0</v>
      </c>
      <c r="IM82" s="25"/>
      <c r="IN82" s="92">
        <f t="shared" si="380"/>
        <v>0</v>
      </c>
      <c r="IO82" s="140">
        <f t="shared" si="381"/>
        <v>0</v>
      </c>
      <c r="IP82" s="25"/>
      <c r="IQ82" s="92">
        <f t="shared" si="382"/>
        <v>0</v>
      </c>
      <c r="IR82" s="140">
        <f t="shared" si="383"/>
        <v>0</v>
      </c>
      <c r="IS82" s="139">
        <f t="shared" si="266"/>
        <v>0</v>
      </c>
      <c r="IT82" s="25"/>
      <c r="IU82" s="92">
        <f t="shared" si="288"/>
        <v>0</v>
      </c>
      <c r="IV82" s="140">
        <f t="shared" si="289"/>
        <v>0</v>
      </c>
      <c r="IW82" s="25"/>
      <c r="IX82" s="92">
        <f t="shared" si="290"/>
        <v>0</v>
      </c>
      <c r="IY82" s="140">
        <f t="shared" si="291"/>
        <v>0</v>
      </c>
      <c r="IZ82" s="25"/>
      <c r="JA82" s="92">
        <f t="shared" si="292"/>
        <v>0</v>
      </c>
      <c r="JB82" s="140">
        <f t="shared" si="293"/>
        <v>0</v>
      </c>
      <c r="JC82" s="139">
        <f t="shared" si="234"/>
        <v>0</v>
      </c>
      <c r="JD82" s="25"/>
      <c r="JE82" s="92">
        <f t="shared" si="294"/>
        <v>0</v>
      </c>
      <c r="JF82" s="140">
        <f t="shared" si="295"/>
        <v>0</v>
      </c>
      <c r="JG82" s="25"/>
      <c r="JH82" s="92">
        <f t="shared" si="296"/>
        <v>0</v>
      </c>
      <c r="JI82" s="140">
        <f t="shared" si="297"/>
        <v>0</v>
      </c>
      <c r="JJ82" s="25"/>
      <c r="JK82" s="92">
        <f t="shared" si="298"/>
        <v>0</v>
      </c>
      <c r="JL82" s="140">
        <f t="shared" si="299"/>
        <v>0</v>
      </c>
      <c r="JM82" s="139">
        <f t="shared" si="235"/>
        <v>0</v>
      </c>
      <c r="JN82" s="25"/>
      <c r="JO82" s="92">
        <f t="shared" si="300"/>
        <v>0</v>
      </c>
      <c r="JP82" s="140">
        <f t="shared" si="270"/>
        <v>0</v>
      </c>
      <c r="JQ82" s="25"/>
      <c r="JR82" s="92">
        <f t="shared" si="271"/>
        <v>0</v>
      </c>
      <c r="JS82" s="140">
        <f t="shared" si="272"/>
        <v>0</v>
      </c>
      <c r="JT82" s="25"/>
      <c r="JU82" s="92">
        <f t="shared" ref="JU82:JU101" si="468">JT82*EV82</f>
        <v>0</v>
      </c>
      <c r="JV82" s="140">
        <f t="shared" ref="JV82:JV101" si="469">JT82*EW82</f>
        <v>0</v>
      </c>
      <c r="JW82" s="139">
        <f t="shared" si="236"/>
        <v>0</v>
      </c>
      <c r="JX82" s="25"/>
      <c r="JY82" s="92">
        <f t="shared" si="301"/>
        <v>0</v>
      </c>
      <c r="JZ82" s="140">
        <f t="shared" si="302"/>
        <v>0</v>
      </c>
      <c r="KA82" s="25"/>
      <c r="KB82" s="92">
        <f t="shared" si="303"/>
        <v>0</v>
      </c>
      <c r="KC82" s="140">
        <f t="shared" si="304"/>
        <v>0</v>
      </c>
      <c r="KD82" s="25"/>
      <c r="KE82" s="92">
        <f t="shared" si="305"/>
        <v>0</v>
      </c>
      <c r="KF82" s="140">
        <f t="shared" si="306"/>
        <v>0</v>
      </c>
      <c r="KG82" s="139">
        <f t="shared" si="237"/>
        <v>0</v>
      </c>
      <c r="KH82" s="25"/>
      <c r="KI82" s="92">
        <f t="shared" si="307"/>
        <v>0</v>
      </c>
      <c r="KJ82" s="140">
        <f t="shared" si="308"/>
        <v>0</v>
      </c>
      <c r="KK82" s="25"/>
      <c r="KL82" s="92">
        <f t="shared" si="309"/>
        <v>0</v>
      </c>
      <c r="KM82" s="140">
        <f t="shared" si="310"/>
        <v>0</v>
      </c>
      <c r="KN82" s="25"/>
      <c r="KO82" s="92">
        <f t="shared" si="311"/>
        <v>0</v>
      </c>
      <c r="KP82" s="140">
        <f t="shared" si="312"/>
        <v>0</v>
      </c>
      <c r="KQ82" s="139">
        <f t="shared" si="238"/>
        <v>0</v>
      </c>
      <c r="KR82" s="25"/>
      <c r="KS82" s="92">
        <f t="shared" si="313"/>
        <v>0</v>
      </c>
      <c r="KT82" s="140">
        <f t="shared" si="314"/>
        <v>0</v>
      </c>
      <c r="KU82" s="25"/>
      <c r="KV82" s="92">
        <f t="shared" si="315"/>
        <v>0</v>
      </c>
      <c r="KW82" s="140">
        <f t="shared" si="316"/>
        <v>0</v>
      </c>
      <c r="KX82" s="25"/>
      <c r="KY82" s="92">
        <f t="shared" si="317"/>
        <v>0</v>
      </c>
      <c r="KZ82" s="140">
        <f t="shared" si="318"/>
        <v>0</v>
      </c>
      <c r="LA82" s="139">
        <f t="shared" si="239"/>
        <v>0</v>
      </c>
      <c r="LB82" s="25"/>
      <c r="LC82" s="92">
        <f t="shared" si="319"/>
        <v>0</v>
      </c>
      <c r="LD82" s="140">
        <f t="shared" si="320"/>
        <v>0</v>
      </c>
      <c r="LE82" s="25"/>
      <c r="LF82" s="92">
        <f t="shared" si="321"/>
        <v>0</v>
      </c>
      <c r="LG82" s="140">
        <f t="shared" si="322"/>
        <v>0</v>
      </c>
      <c r="LH82" s="25"/>
      <c r="LI82" s="92">
        <f t="shared" si="323"/>
        <v>0</v>
      </c>
      <c r="LJ82" s="140">
        <f t="shared" si="324"/>
        <v>0</v>
      </c>
      <c r="LK82" s="139">
        <f t="shared" si="240"/>
        <v>0</v>
      </c>
      <c r="LL82" s="25"/>
      <c r="LM82" s="92">
        <f t="shared" si="325"/>
        <v>0</v>
      </c>
      <c r="LN82" s="140">
        <f t="shared" si="326"/>
        <v>0</v>
      </c>
      <c r="LO82" s="25"/>
      <c r="LP82" s="92">
        <f t="shared" si="327"/>
        <v>0</v>
      </c>
      <c r="LQ82" s="140">
        <f t="shared" si="328"/>
        <v>0</v>
      </c>
      <c r="LR82" s="25"/>
      <c r="LS82" s="92">
        <f t="shared" si="329"/>
        <v>0</v>
      </c>
      <c r="LT82" s="140">
        <f t="shared" si="330"/>
        <v>0</v>
      </c>
      <c r="LU82" s="139">
        <f t="shared" si="241"/>
        <v>0</v>
      </c>
      <c r="LW82" s="341">
        <f t="shared" si="273"/>
        <v>8</v>
      </c>
      <c r="LX82" s="293">
        <f t="shared" si="267"/>
        <v>1400000</v>
      </c>
    </row>
    <row r="83" spans="1:336" x14ac:dyDescent="0.25">
      <c r="A83" s="55" t="s">
        <v>197</v>
      </c>
      <c r="B83" s="102">
        <v>85000</v>
      </c>
      <c r="C83" s="102">
        <v>175000</v>
      </c>
      <c r="D83" s="25"/>
      <c r="E83" s="92">
        <f t="shared" si="399"/>
        <v>0</v>
      </c>
      <c r="F83" s="140">
        <f t="shared" si="400"/>
        <v>0</v>
      </c>
      <c r="G83" s="25">
        <f>15</f>
        <v>15</v>
      </c>
      <c r="H83" s="92">
        <f t="shared" si="401"/>
        <v>1275000</v>
      </c>
      <c r="I83" s="140">
        <f t="shared" si="402"/>
        <v>2625000</v>
      </c>
      <c r="J83" s="25"/>
      <c r="K83" s="92">
        <f t="shared" si="403"/>
        <v>0</v>
      </c>
      <c r="L83" s="140">
        <f t="shared" si="404"/>
        <v>0</v>
      </c>
      <c r="M83" s="139">
        <f t="shared" si="388"/>
        <v>15</v>
      </c>
      <c r="N83" s="25"/>
      <c r="O83" s="92">
        <f t="shared" si="385"/>
        <v>0</v>
      </c>
      <c r="P83" s="140">
        <f t="shared" si="244"/>
        <v>0</v>
      </c>
      <c r="Q83" s="25"/>
      <c r="R83" s="92">
        <f t="shared" si="386"/>
        <v>0</v>
      </c>
      <c r="S83" s="140">
        <f t="shared" si="246"/>
        <v>0</v>
      </c>
      <c r="T83" s="25"/>
      <c r="U83" s="92">
        <f t="shared" si="387"/>
        <v>0</v>
      </c>
      <c r="V83" s="140">
        <f t="shared" si="248"/>
        <v>0</v>
      </c>
      <c r="W83" s="139">
        <f t="shared" si="389"/>
        <v>0</v>
      </c>
      <c r="X83" s="25"/>
      <c r="Y83" s="92">
        <f t="shared" si="405"/>
        <v>0</v>
      </c>
      <c r="Z83" s="140">
        <f t="shared" si="406"/>
        <v>0</v>
      </c>
      <c r="AA83" s="25">
        <f>100</f>
        <v>100</v>
      </c>
      <c r="AB83" s="92">
        <f t="shared" si="407"/>
        <v>8500000</v>
      </c>
      <c r="AC83" s="140">
        <f t="shared" si="408"/>
        <v>17500000</v>
      </c>
      <c r="AD83" s="25"/>
      <c r="AE83" s="92">
        <f t="shared" si="409"/>
        <v>0</v>
      </c>
      <c r="AF83" s="140">
        <f t="shared" si="410"/>
        <v>0</v>
      </c>
      <c r="AG83" s="139">
        <f t="shared" si="390"/>
        <v>100</v>
      </c>
      <c r="AH83" s="25">
        <f>1</f>
        <v>1</v>
      </c>
      <c r="AI83" s="92">
        <f t="shared" si="411"/>
        <v>85000</v>
      </c>
      <c r="AJ83" s="140">
        <f t="shared" si="412"/>
        <v>175000</v>
      </c>
      <c r="AK83" s="25">
        <f>1</f>
        <v>1</v>
      </c>
      <c r="AL83" s="92">
        <f t="shared" si="413"/>
        <v>85000</v>
      </c>
      <c r="AM83" s="140">
        <f t="shared" si="414"/>
        <v>175000</v>
      </c>
      <c r="AN83" s="25"/>
      <c r="AO83" s="92">
        <f t="shared" si="415"/>
        <v>0</v>
      </c>
      <c r="AP83" s="140">
        <f t="shared" si="416"/>
        <v>0</v>
      </c>
      <c r="AQ83" s="139">
        <f t="shared" si="391"/>
        <v>2</v>
      </c>
      <c r="AR83" s="25"/>
      <c r="AS83" s="92">
        <f t="shared" si="417"/>
        <v>0</v>
      </c>
      <c r="AT83" s="140">
        <f t="shared" si="418"/>
        <v>0</v>
      </c>
      <c r="AU83" s="25"/>
      <c r="AV83" s="92">
        <f t="shared" si="419"/>
        <v>0</v>
      </c>
      <c r="AW83" s="140">
        <f t="shared" si="420"/>
        <v>0</v>
      </c>
      <c r="AX83" s="25"/>
      <c r="AY83" s="92">
        <f t="shared" si="421"/>
        <v>0</v>
      </c>
      <c r="AZ83" s="140">
        <f t="shared" si="422"/>
        <v>0</v>
      </c>
      <c r="BA83" s="139">
        <f t="shared" si="249"/>
        <v>0</v>
      </c>
      <c r="BB83" s="25"/>
      <c r="BC83" s="92">
        <f t="shared" si="242"/>
        <v>0</v>
      </c>
      <c r="BD83" s="140">
        <f t="shared" si="423"/>
        <v>0</v>
      </c>
      <c r="BE83" s="25"/>
      <c r="BF83" s="92">
        <f t="shared" si="424"/>
        <v>0</v>
      </c>
      <c r="BG83" s="140">
        <f t="shared" si="425"/>
        <v>0</v>
      </c>
      <c r="BH83" s="25"/>
      <c r="BI83" s="92">
        <f t="shared" si="426"/>
        <v>0</v>
      </c>
      <c r="BJ83" s="140">
        <f t="shared" si="427"/>
        <v>0</v>
      </c>
      <c r="BK83" s="139">
        <f t="shared" si="250"/>
        <v>0</v>
      </c>
      <c r="BL83" s="25"/>
      <c r="BM83" s="92">
        <f t="shared" si="274"/>
        <v>0</v>
      </c>
      <c r="BN83" s="140">
        <f t="shared" si="275"/>
        <v>0</v>
      </c>
      <c r="BO83" s="25"/>
      <c r="BP83" s="92">
        <f t="shared" si="428"/>
        <v>0</v>
      </c>
      <c r="BQ83" s="140">
        <f t="shared" si="429"/>
        <v>0</v>
      </c>
      <c r="BR83" s="25"/>
      <c r="BS83" s="92">
        <f t="shared" si="430"/>
        <v>0</v>
      </c>
      <c r="BT83" s="140">
        <f t="shared" si="431"/>
        <v>0</v>
      </c>
      <c r="BU83" s="139">
        <f t="shared" si="251"/>
        <v>0</v>
      </c>
      <c r="BV83" s="25"/>
      <c r="BW83" s="92">
        <f t="shared" si="276"/>
        <v>0</v>
      </c>
      <c r="BX83" s="140">
        <f t="shared" si="277"/>
        <v>0</v>
      </c>
      <c r="BY83" s="25">
        <f>200</f>
        <v>200</v>
      </c>
      <c r="BZ83" s="92">
        <f t="shared" si="278"/>
        <v>17000000</v>
      </c>
      <c r="CA83" s="140">
        <f t="shared" si="279"/>
        <v>35000000</v>
      </c>
      <c r="CB83" s="25"/>
      <c r="CC83" s="92">
        <f t="shared" si="280"/>
        <v>0</v>
      </c>
      <c r="CD83" s="140">
        <f t="shared" si="281"/>
        <v>0</v>
      </c>
      <c r="CE83" s="139">
        <f t="shared" si="392"/>
        <v>200</v>
      </c>
      <c r="CF83" s="25"/>
      <c r="CG83" s="92">
        <f t="shared" si="432"/>
        <v>0</v>
      </c>
      <c r="CH83" s="140">
        <f t="shared" si="433"/>
        <v>0</v>
      </c>
      <c r="CI83" s="25"/>
      <c r="CJ83" s="92">
        <f t="shared" si="434"/>
        <v>0</v>
      </c>
      <c r="CK83" s="140">
        <f t="shared" si="435"/>
        <v>0</v>
      </c>
      <c r="CL83" s="25"/>
      <c r="CM83" s="92">
        <f t="shared" si="436"/>
        <v>0</v>
      </c>
      <c r="CN83" s="140">
        <f t="shared" si="437"/>
        <v>0</v>
      </c>
      <c r="CO83" s="139">
        <f t="shared" si="393"/>
        <v>0</v>
      </c>
      <c r="CP83" s="25"/>
      <c r="CQ83" s="92">
        <f t="shared" si="438"/>
        <v>0</v>
      </c>
      <c r="CR83" s="140">
        <f t="shared" si="439"/>
        <v>0</v>
      </c>
      <c r="CS83" s="25"/>
      <c r="CT83" s="92">
        <f t="shared" si="440"/>
        <v>0</v>
      </c>
      <c r="CU83" s="140">
        <f t="shared" si="441"/>
        <v>0</v>
      </c>
      <c r="CV83" s="25"/>
      <c r="CW83" s="92">
        <f t="shared" si="442"/>
        <v>0</v>
      </c>
      <c r="CX83" s="140">
        <f t="shared" si="443"/>
        <v>0</v>
      </c>
      <c r="CY83" s="139">
        <f t="shared" si="394"/>
        <v>0</v>
      </c>
      <c r="CZ83" s="25"/>
      <c r="DA83" s="92">
        <f t="shared" si="444"/>
        <v>0</v>
      </c>
      <c r="DB83" s="140">
        <f t="shared" si="445"/>
        <v>0</v>
      </c>
      <c r="DC83" s="25"/>
      <c r="DD83" s="92">
        <f t="shared" si="446"/>
        <v>0</v>
      </c>
      <c r="DE83" s="140">
        <f t="shared" si="447"/>
        <v>0</v>
      </c>
      <c r="DF83" s="25"/>
      <c r="DG83" s="92">
        <f t="shared" si="448"/>
        <v>0</v>
      </c>
      <c r="DH83" s="140">
        <f t="shared" si="449"/>
        <v>0</v>
      </c>
      <c r="DI83" s="139">
        <f t="shared" si="395"/>
        <v>0</v>
      </c>
      <c r="DJ83" s="25"/>
      <c r="DK83" s="92">
        <f t="shared" si="282"/>
        <v>0</v>
      </c>
      <c r="DL83" s="140">
        <f t="shared" si="384"/>
        <v>0</v>
      </c>
      <c r="DM83" s="25"/>
      <c r="DN83" s="92">
        <f t="shared" si="450"/>
        <v>0</v>
      </c>
      <c r="DO83" s="140">
        <f t="shared" si="451"/>
        <v>0</v>
      </c>
      <c r="DP83" s="25"/>
      <c r="DQ83" s="92">
        <f t="shared" si="452"/>
        <v>0</v>
      </c>
      <c r="DR83" s="140">
        <f t="shared" si="453"/>
        <v>0</v>
      </c>
      <c r="DS83" s="139">
        <f t="shared" si="396"/>
        <v>0</v>
      </c>
      <c r="DT83" s="25"/>
      <c r="DU83" s="92">
        <f t="shared" si="454"/>
        <v>0</v>
      </c>
      <c r="DV83" s="140">
        <f t="shared" si="455"/>
        <v>0</v>
      </c>
      <c r="DW83" s="25"/>
      <c r="DX83" s="92">
        <f t="shared" si="283"/>
        <v>0</v>
      </c>
      <c r="DY83" s="140">
        <f t="shared" si="284"/>
        <v>0</v>
      </c>
      <c r="DZ83" s="25"/>
      <c r="EA83" s="92">
        <f t="shared" si="285"/>
        <v>0</v>
      </c>
      <c r="EB83" s="140">
        <f t="shared" si="286"/>
        <v>0</v>
      </c>
      <c r="EC83" s="139">
        <f t="shared" si="397"/>
        <v>0</v>
      </c>
      <c r="ED83" s="25"/>
      <c r="EE83" s="92">
        <f t="shared" si="456"/>
        <v>0</v>
      </c>
      <c r="EF83" s="140">
        <f t="shared" si="457"/>
        <v>0</v>
      </c>
      <c r="EG83" s="25">
        <v>50</v>
      </c>
      <c r="EH83" s="92">
        <f t="shared" si="458"/>
        <v>4250000</v>
      </c>
      <c r="EI83" s="140">
        <f t="shared" si="459"/>
        <v>8750000</v>
      </c>
      <c r="EJ83" s="25"/>
      <c r="EK83" s="92">
        <f t="shared" si="460"/>
        <v>0</v>
      </c>
      <c r="EL83" s="140">
        <f t="shared" si="461"/>
        <v>0</v>
      </c>
      <c r="EM83" s="139">
        <f t="shared" si="398"/>
        <v>50</v>
      </c>
      <c r="EN83" s="25"/>
      <c r="EO83" s="92">
        <f t="shared" si="462"/>
        <v>0</v>
      </c>
      <c r="EP83" s="140">
        <f t="shared" si="463"/>
        <v>0</v>
      </c>
      <c r="EQ83" s="25"/>
      <c r="ER83" s="92">
        <f t="shared" si="464"/>
        <v>0</v>
      </c>
      <c r="ES83" s="140">
        <f t="shared" si="465"/>
        <v>0</v>
      </c>
      <c r="ET83" s="25"/>
      <c r="EU83" s="92">
        <f t="shared" si="466"/>
        <v>0</v>
      </c>
      <c r="EV83" s="140">
        <f t="shared" si="467"/>
        <v>0</v>
      </c>
      <c r="EW83" s="139">
        <f t="shared" si="252"/>
        <v>0</v>
      </c>
      <c r="EX83" s="25"/>
      <c r="EY83" s="92">
        <f t="shared" si="253"/>
        <v>0</v>
      </c>
      <c r="EZ83" s="140">
        <f t="shared" si="254"/>
        <v>0</v>
      </c>
      <c r="FA83" s="25">
        <f>300+200+85</f>
        <v>585</v>
      </c>
      <c r="FB83" s="92">
        <f t="shared" si="268"/>
        <v>49725000</v>
      </c>
      <c r="FC83" s="140">
        <f t="shared" si="269"/>
        <v>102375000</v>
      </c>
      <c r="FD83" s="25"/>
      <c r="FE83" s="92">
        <f t="shared" si="255"/>
        <v>0</v>
      </c>
      <c r="FF83" s="140">
        <f t="shared" si="256"/>
        <v>0</v>
      </c>
      <c r="FG83" s="139">
        <f t="shared" si="257"/>
        <v>585</v>
      </c>
      <c r="FH83" s="25"/>
      <c r="FI83" s="92">
        <f t="shared" si="331"/>
        <v>0</v>
      </c>
      <c r="FJ83" s="140">
        <f t="shared" si="332"/>
        <v>0</v>
      </c>
      <c r="FK83" s="25"/>
      <c r="FL83" s="92">
        <f t="shared" si="333"/>
        <v>0</v>
      </c>
      <c r="FM83" s="140">
        <f t="shared" si="334"/>
        <v>0</v>
      </c>
      <c r="FN83" s="25"/>
      <c r="FO83" s="92">
        <f t="shared" si="335"/>
        <v>0</v>
      </c>
      <c r="FP83" s="140">
        <f t="shared" si="336"/>
        <v>0</v>
      </c>
      <c r="FQ83" s="139">
        <f t="shared" si="258"/>
        <v>0</v>
      </c>
      <c r="FR83" s="25">
        <f>1</f>
        <v>1</v>
      </c>
      <c r="FS83" s="92">
        <f t="shared" si="337"/>
        <v>85000</v>
      </c>
      <c r="FT83" s="140">
        <f t="shared" si="338"/>
        <v>175000</v>
      </c>
      <c r="FU83" s="25">
        <v>4</v>
      </c>
      <c r="FV83" s="92">
        <f t="shared" si="339"/>
        <v>340000</v>
      </c>
      <c r="FW83" s="140">
        <f t="shared" si="340"/>
        <v>700000</v>
      </c>
      <c r="FX83" s="25"/>
      <c r="FY83" s="92">
        <f t="shared" si="341"/>
        <v>0</v>
      </c>
      <c r="FZ83" s="140">
        <f t="shared" si="342"/>
        <v>0</v>
      </c>
      <c r="GA83" s="139">
        <f t="shared" si="259"/>
        <v>5</v>
      </c>
      <c r="GB83" s="25"/>
      <c r="GC83" s="92">
        <f t="shared" si="343"/>
        <v>0</v>
      </c>
      <c r="GD83" s="140">
        <f t="shared" si="344"/>
        <v>0</v>
      </c>
      <c r="GE83" s="25">
        <v>100</v>
      </c>
      <c r="GF83" s="92">
        <f t="shared" si="345"/>
        <v>8500000</v>
      </c>
      <c r="GG83" s="140">
        <f t="shared" si="346"/>
        <v>17500000</v>
      </c>
      <c r="GH83" s="25"/>
      <c r="GI83" s="92">
        <f t="shared" si="347"/>
        <v>0</v>
      </c>
      <c r="GJ83" s="140">
        <f t="shared" si="348"/>
        <v>0</v>
      </c>
      <c r="GK83" s="139">
        <f t="shared" si="260"/>
        <v>100</v>
      </c>
      <c r="GL83" s="25"/>
      <c r="GM83" s="92">
        <f t="shared" si="349"/>
        <v>0</v>
      </c>
      <c r="GN83" s="140">
        <f t="shared" si="350"/>
        <v>0</v>
      </c>
      <c r="GO83" s="25"/>
      <c r="GP83" s="92">
        <f t="shared" si="351"/>
        <v>0</v>
      </c>
      <c r="GQ83" s="140">
        <f t="shared" si="352"/>
        <v>0</v>
      </c>
      <c r="GR83" s="25"/>
      <c r="GS83" s="92">
        <f t="shared" si="353"/>
        <v>0</v>
      </c>
      <c r="GT83" s="140">
        <f t="shared" si="354"/>
        <v>0</v>
      </c>
      <c r="GU83" s="139">
        <f t="shared" si="261"/>
        <v>0</v>
      </c>
      <c r="GV83" s="25"/>
      <c r="GW83" s="92">
        <f t="shared" si="355"/>
        <v>0</v>
      </c>
      <c r="GX83" s="140">
        <f t="shared" si="356"/>
        <v>0</v>
      </c>
      <c r="GY83" s="25"/>
      <c r="GZ83" s="92">
        <f t="shared" si="357"/>
        <v>0</v>
      </c>
      <c r="HA83" s="140">
        <f t="shared" si="358"/>
        <v>0</v>
      </c>
      <c r="HB83" s="25"/>
      <c r="HC83" s="92">
        <f t="shared" si="359"/>
        <v>0</v>
      </c>
      <c r="HD83" s="140">
        <f t="shared" si="360"/>
        <v>0</v>
      </c>
      <c r="HE83" s="139">
        <f t="shared" si="262"/>
        <v>0</v>
      </c>
      <c r="HF83" s="25"/>
      <c r="HG83" s="92">
        <f t="shared" si="361"/>
        <v>0</v>
      </c>
      <c r="HH83" s="140">
        <f t="shared" si="362"/>
        <v>0</v>
      </c>
      <c r="HI83" s="25"/>
      <c r="HJ83" s="92">
        <f t="shared" si="363"/>
        <v>0</v>
      </c>
      <c r="HK83" s="140">
        <f t="shared" si="364"/>
        <v>0</v>
      </c>
      <c r="HL83" s="25"/>
      <c r="HM83" s="92">
        <f t="shared" si="365"/>
        <v>0</v>
      </c>
      <c r="HN83" s="140">
        <f t="shared" si="366"/>
        <v>0</v>
      </c>
      <c r="HO83" s="139">
        <f t="shared" si="263"/>
        <v>0</v>
      </c>
      <c r="HP83" s="25"/>
      <c r="HQ83" s="92">
        <f t="shared" si="367"/>
        <v>0</v>
      </c>
      <c r="HR83" s="140">
        <f t="shared" si="368"/>
        <v>0</v>
      </c>
      <c r="HS83" s="25"/>
      <c r="HT83" s="92">
        <f t="shared" si="369"/>
        <v>0</v>
      </c>
      <c r="HU83" s="140">
        <f t="shared" si="370"/>
        <v>0</v>
      </c>
      <c r="HV83" s="25"/>
      <c r="HW83" s="92">
        <f t="shared" si="371"/>
        <v>0</v>
      </c>
      <c r="HX83" s="140">
        <f t="shared" si="372"/>
        <v>0</v>
      </c>
      <c r="HY83" s="139">
        <f t="shared" si="264"/>
        <v>0</v>
      </c>
      <c r="HZ83" s="25"/>
      <c r="IA83" s="92">
        <f t="shared" si="373"/>
        <v>0</v>
      </c>
      <c r="IB83" s="140">
        <f t="shared" si="374"/>
        <v>0</v>
      </c>
      <c r="IC83" s="25"/>
      <c r="ID83" s="92">
        <f t="shared" si="375"/>
        <v>0</v>
      </c>
      <c r="IE83" s="140">
        <f t="shared" si="376"/>
        <v>0</v>
      </c>
      <c r="IF83" s="25"/>
      <c r="IG83" s="92">
        <f t="shared" si="377"/>
        <v>0</v>
      </c>
      <c r="IH83" s="140">
        <f t="shared" si="378"/>
        <v>0</v>
      </c>
      <c r="II83" s="139">
        <f t="shared" si="265"/>
        <v>0</v>
      </c>
      <c r="IJ83" s="25"/>
      <c r="IK83" s="92">
        <f t="shared" si="287"/>
        <v>0</v>
      </c>
      <c r="IL83" s="140">
        <f t="shared" si="379"/>
        <v>0</v>
      </c>
      <c r="IM83" s="25">
        <f>5</f>
        <v>5</v>
      </c>
      <c r="IN83" s="92">
        <f t="shared" si="380"/>
        <v>425000</v>
      </c>
      <c r="IO83" s="140">
        <f t="shared" si="381"/>
        <v>875000</v>
      </c>
      <c r="IP83" s="25"/>
      <c r="IQ83" s="92">
        <f t="shared" si="382"/>
        <v>0</v>
      </c>
      <c r="IR83" s="140">
        <f t="shared" si="383"/>
        <v>0</v>
      </c>
      <c r="IS83" s="139">
        <f t="shared" si="266"/>
        <v>5</v>
      </c>
      <c r="IT83" s="25"/>
      <c r="IU83" s="92">
        <f t="shared" si="288"/>
        <v>0</v>
      </c>
      <c r="IV83" s="140">
        <f t="shared" si="289"/>
        <v>0</v>
      </c>
      <c r="IW83" s="25"/>
      <c r="IX83" s="92">
        <f t="shared" si="290"/>
        <v>0</v>
      </c>
      <c r="IY83" s="140">
        <f t="shared" si="291"/>
        <v>0</v>
      </c>
      <c r="IZ83" s="25"/>
      <c r="JA83" s="92">
        <f t="shared" si="292"/>
        <v>0</v>
      </c>
      <c r="JB83" s="140">
        <f t="shared" si="293"/>
        <v>0</v>
      </c>
      <c r="JC83" s="139">
        <f t="shared" si="234"/>
        <v>0</v>
      </c>
      <c r="JD83" s="25"/>
      <c r="JE83" s="92">
        <f t="shared" si="294"/>
        <v>0</v>
      </c>
      <c r="JF83" s="140">
        <f t="shared" si="295"/>
        <v>0</v>
      </c>
      <c r="JG83" s="25"/>
      <c r="JH83" s="92">
        <f t="shared" si="296"/>
        <v>0</v>
      </c>
      <c r="JI83" s="140">
        <f t="shared" si="297"/>
        <v>0</v>
      </c>
      <c r="JJ83" s="25"/>
      <c r="JK83" s="92">
        <f t="shared" si="298"/>
        <v>0</v>
      </c>
      <c r="JL83" s="140">
        <f t="shared" si="299"/>
        <v>0</v>
      </c>
      <c r="JM83" s="139">
        <f t="shared" si="235"/>
        <v>0</v>
      </c>
      <c r="JN83" s="25"/>
      <c r="JO83" s="92">
        <f t="shared" si="300"/>
        <v>0</v>
      </c>
      <c r="JP83" s="140">
        <f t="shared" si="270"/>
        <v>0</v>
      </c>
      <c r="JQ83" s="25">
        <f>3+1+1</f>
        <v>5</v>
      </c>
      <c r="JR83" s="92">
        <f t="shared" si="271"/>
        <v>425000</v>
      </c>
      <c r="JS83" s="140">
        <f t="shared" si="272"/>
        <v>875000</v>
      </c>
      <c r="JT83" s="25"/>
      <c r="JU83" s="92">
        <f t="shared" si="468"/>
        <v>0</v>
      </c>
      <c r="JV83" s="140">
        <f t="shared" si="469"/>
        <v>0</v>
      </c>
      <c r="JW83" s="139">
        <f t="shared" si="236"/>
        <v>5</v>
      </c>
      <c r="JX83" s="25"/>
      <c r="JY83" s="92">
        <f t="shared" si="301"/>
        <v>0</v>
      </c>
      <c r="JZ83" s="140">
        <f t="shared" si="302"/>
        <v>0</v>
      </c>
      <c r="KA83" s="25">
        <v>5</v>
      </c>
      <c r="KB83" s="92">
        <f t="shared" si="303"/>
        <v>425000</v>
      </c>
      <c r="KC83" s="140">
        <f t="shared" si="304"/>
        <v>875000</v>
      </c>
      <c r="KD83" s="25"/>
      <c r="KE83" s="92">
        <f t="shared" si="305"/>
        <v>0</v>
      </c>
      <c r="KF83" s="140">
        <f t="shared" si="306"/>
        <v>0</v>
      </c>
      <c r="KG83" s="139">
        <f t="shared" si="237"/>
        <v>5</v>
      </c>
      <c r="KH83" s="25"/>
      <c r="KI83" s="92">
        <f t="shared" si="307"/>
        <v>0</v>
      </c>
      <c r="KJ83" s="140">
        <f t="shared" si="308"/>
        <v>0</v>
      </c>
      <c r="KK83" s="25"/>
      <c r="KL83" s="92">
        <f t="shared" si="309"/>
        <v>0</v>
      </c>
      <c r="KM83" s="140">
        <f t="shared" si="310"/>
        <v>0</v>
      </c>
      <c r="KN83" s="25"/>
      <c r="KO83" s="92">
        <f t="shared" si="311"/>
        <v>0</v>
      </c>
      <c r="KP83" s="140">
        <f t="shared" si="312"/>
        <v>0</v>
      </c>
      <c r="KQ83" s="139">
        <f t="shared" si="238"/>
        <v>0</v>
      </c>
      <c r="KR83" s="25"/>
      <c r="KS83" s="92">
        <f t="shared" si="313"/>
        <v>0</v>
      </c>
      <c r="KT83" s="140">
        <f t="shared" si="314"/>
        <v>0</v>
      </c>
      <c r="KU83" s="25"/>
      <c r="KV83" s="92">
        <f t="shared" si="315"/>
        <v>0</v>
      </c>
      <c r="KW83" s="140">
        <f t="shared" si="316"/>
        <v>0</v>
      </c>
      <c r="KX83" s="25"/>
      <c r="KY83" s="92">
        <f t="shared" si="317"/>
        <v>0</v>
      </c>
      <c r="KZ83" s="140">
        <f t="shared" si="318"/>
        <v>0</v>
      </c>
      <c r="LA83" s="139">
        <f t="shared" si="239"/>
        <v>0</v>
      </c>
      <c r="LB83" s="25"/>
      <c r="LC83" s="92">
        <f t="shared" si="319"/>
        <v>0</v>
      </c>
      <c r="LD83" s="140">
        <f t="shared" si="320"/>
        <v>0</v>
      </c>
      <c r="LE83" s="25"/>
      <c r="LF83" s="92">
        <f t="shared" si="321"/>
        <v>0</v>
      </c>
      <c r="LG83" s="140">
        <f t="shared" si="322"/>
        <v>0</v>
      </c>
      <c r="LH83" s="25"/>
      <c r="LI83" s="92">
        <f t="shared" si="323"/>
        <v>0</v>
      </c>
      <c r="LJ83" s="140">
        <f t="shared" si="324"/>
        <v>0</v>
      </c>
      <c r="LK83" s="139">
        <f t="shared" si="240"/>
        <v>0</v>
      </c>
      <c r="LL83" s="25"/>
      <c r="LM83" s="92">
        <f t="shared" si="325"/>
        <v>0</v>
      </c>
      <c r="LN83" s="140">
        <f t="shared" si="326"/>
        <v>0</v>
      </c>
      <c r="LO83" s="25"/>
      <c r="LP83" s="92">
        <f t="shared" si="327"/>
        <v>0</v>
      </c>
      <c r="LQ83" s="140">
        <f t="shared" si="328"/>
        <v>0</v>
      </c>
      <c r="LR83" s="25"/>
      <c r="LS83" s="92">
        <f t="shared" si="329"/>
        <v>0</v>
      </c>
      <c r="LT83" s="140">
        <f t="shared" si="330"/>
        <v>0</v>
      </c>
      <c r="LU83" s="139">
        <f t="shared" si="241"/>
        <v>0</v>
      </c>
      <c r="LW83" s="341">
        <f t="shared" si="273"/>
        <v>1072</v>
      </c>
      <c r="LX83" s="293">
        <f t="shared" si="267"/>
        <v>187600000</v>
      </c>
    </row>
    <row r="84" spans="1:336" ht="15" hidden="1" customHeight="1" x14ac:dyDescent="0.25">
      <c r="A84" s="25" t="s">
        <v>186</v>
      </c>
      <c r="B84" s="102">
        <v>100000</v>
      </c>
      <c r="C84" s="102">
        <v>175000</v>
      </c>
      <c r="D84" s="25"/>
      <c r="E84" s="92">
        <f t="shared" si="399"/>
        <v>0</v>
      </c>
      <c r="F84" s="140">
        <f t="shared" si="400"/>
        <v>0</v>
      </c>
      <c r="G84" s="25"/>
      <c r="H84" s="92">
        <f t="shared" si="401"/>
        <v>0</v>
      </c>
      <c r="I84" s="140">
        <f t="shared" si="402"/>
        <v>0</v>
      </c>
      <c r="J84" s="25"/>
      <c r="K84" s="92">
        <f t="shared" si="403"/>
        <v>0</v>
      </c>
      <c r="L84" s="140">
        <f t="shared" si="404"/>
        <v>0</v>
      </c>
      <c r="M84" s="139">
        <f t="shared" si="388"/>
        <v>0</v>
      </c>
      <c r="N84" s="25"/>
      <c r="O84" s="92">
        <f t="shared" si="385"/>
        <v>0</v>
      </c>
      <c r="P84" s="140">
        <f t="shared" si="244"/>
        <v>0</v>
      </c>
      <c r="Q84" s="25"/>
      <c r="R84" s="92">
        <f t="shared" si="386"/>
        <v>0</v>
      </c>
      <c r="S84" s="140">
        <f t="shared" si="246"/>
        <v>0</v>
      </c>
      <c r="T84" s="25"/>
      <c r="U84" s="92">
        <f t="shared" si="387"/>
        <v>0</v>
      </c>
      <c r="V84" s="140">
        <f t="shared" si="248"/>
        <v>0</v>
      </c>
      <c r="W84" s="139">
        <f t="shared" si="389"/>
        <v>0</v>
      </c>
      <c r="X84" s="25"/>
      <c r="Y84" s="92">
        <f t="shared" si="405"/>
        <v>0</v>
      </c>
      <c r="Z84" s="140">
        <f t="shared" si="406"/>
        <v>0</v>
      </c>
      <c r="AA84" s="25"/>
      <c r="AB84" s="92">
        <f t="shared" si="407"/>
        <v>0</v>
      </c>
      <c r="AC84" s="140">
        <f t="shared" si="408"/>
        <v>0</v>
      </c>
      <c r="AD84" s="25"/>
      <c r="AE84" s="92">
        <f t="shared" si="409"/>
        <v>0</v>
      </c>
      <c r="AF84" s="140">
        <f t="shared" si="410"/>
        <v>0</v>
      </c>
      <c r="AG84" s="139">
        <f t="shared" si="390"/>
        <v>0</v>
      </c>
      <c r="AH84" s="25"/>
      <c r="AI84" s="92">
        <f t="shared" si="411"/>
        <v>0</v>
      </c>
      <c r="AJ84" s="140">
        <f t="shared" si="412"/>
        <v>0</v>
      </c>
      <c r="AK84" s="25"/>
      <c r="AL84" s="92">
        <f t="shared" si="413"/>
        <v>0</v>
      </c>
      <c r="AM84" s="140">
        <f t="shared" si="414"/>
        <v>0</v>
      </c>
      <c r="AN84" s="25"/>
      <c r="AO84" s="92">
        <f t="shared" si="415"/>
        <v>0</v>
      </c>
      <c r="AP84" s="140">
        <f t="shared" si="416"/>
        <v>0</v>
      </c>
      <c r="AQ84" s="139">
        <f t="shared" si="391"/>
        <v>0</v>
      </c>
      <c r="AR84" s="25"/>
      <c r="AS84" s="92">
        <f t="shared" si="417"/>
        <v>0</v>
      </c>
      <c r="AT84" s="140">
        <f t="shared" si="418"/>
        <v>0</v>
      </c>
      <c r="AU84" s="25"/>
      <c r="AV84" s="92">
        <f t="shared" si="419"/>
        <v>0</v>
      </c>
      <c r="AW84" s="140">
        <f t="shared" si="420"/>
        <v>0</v>
      </c>
      <c r="AX84" s="25"/>
      <c r="AY84" s="92">
        <f t="shared" si="421"/>
        <v>0</v>
      </c>
      <c r="AZ84" s="140">
        <f t="shared" si="422"/>
        <v>0</v>
      </c>
      <c r="BA84" s="139">
        <f t="shared" si="249"/>
        <v>0</v>
      </c>
      <c r="BB84" s="25"/>
      <c r="BC84" s="92">
        <f t="shared" si="242"/>
        <v>0</v>
      </c>
      <c r="BD84" s="140">
        <f t="shared" si="423"/>
        <v>0</v>
      </c>
      <c r="BE84" s="25"/>
      <c r="BF84" s="92">
        <f t="shared" si="424"/>
        <v>0</v>
      </c>
      <c r="BG84" s="140">
        <f t="shared" si="425"/>
        <v>0</v>
      </c>
      <c r="BH84" s="25"/>
      <c r="BI84" s="92">
        <f t="shared" si="426"/>
        <v>0</v>
      </c>
      <c r="BJ84" s="140">
        <f t="shared" si="427"/>
        <v>0</v>
      </c>
      <c r="BK84" s="139">
        <f t="shared" si="250"/>
        <v>0</v>
      </c>
      <c r="BL84" s="25"/>
      <c r="BM84" s="92">
        <f t="shared" si="274"/>
        <v>0</v>
      </c>
      <c r="BN84" s="140">
        <f t="shared" si="275"/>
        <v>0</v>
      </c>
      <c r="BO84" s="25"/>
      <c r="BP84" s="92">
        <f t="shared" si="428"/>
        <v>0</v>
      </c>
      <c r="BQ84" s="140">
        <f t="shared" si="429"/>
        <v>0</v>
      </c>
      <c r="BR84" s="25"/>
      <c r="BS84" s="92">
        <f t="shared" si="430"/>
        <v>0</v>
      </c>
      <c r="BT84" s="140">
        <f t="shared" si="431"/>
        <v>0</v>
      </c>
      <c r="BU84" s="139">
        <f t="shared" si="251"/>
        <v>0</v>
      </c>
      <c r="BV84" s="25"/>
      <c r="BW84" s="92">
        <f t="shared" si="276"/>
        <v>0</v>
      </c>
      <c r="BX84" s="140">
        <f t="shared" si="277"/>
        <v>0</v>
      </c>
      <c r="BY84" s="25"/>
      <c r="BZ84" s="92">
        <f t="shared" si="278"/>
        <v>0</v>
      </c>
      <c r="CA84" s="140">
        <f t="shared" si="279"/>
        <v>0</v>
      </c>
      <c r="CB84" s="25"/>
      <c r="CC84" s="92">
        <f t="shared" si="280"/>
        <v>0</v>
      </c>
      <c r="CD84" s="140">
        <f t="shared" si="281"/>
        <v>0</v>
      </c>
      <c r="CE84" s="139">
        <f t="shared" si="392"/>
        <v>0</v>
      </c>
      <c r="CF84" s="25"/>
      <c r="CG84" s="92">
        <f t="shared" si="432"/>
        <v>0</v>
      </c>
      <c r="CH84" s="140">
        <f t="shared" si="433"/>
        <v>0</v>
      </c>
      <c r="CI84" s="25"/>
      <c r="CJ84" s="92">
        <f t="shared" si="434"/>
        <v>0</v>
      </c>
      <c r="CK84" s="140">
        <f t="shared" si="435"/>
        <v>0</v>
      </c>
      <c r="CL84" s="25"/>
      <c r="CM84" s="92">
        <f t="shared" si="436"/>
        <v>0</v>
      </c>
      <c r="CN84" s="140">
        <f t="shared" si="437"/>
        <v>0</v>
      </c>
      <c r="CO84" s="139">
        <f t="shared" si="393"/>
        <v>0</v>
      </c>
      <c r="CP84" s="25"/>
      <c r="CQ84" s="92">
        <f t="shared" si="438"/>
        <v>0</v>
      </c>
      <c r="CR84" s="140">
        <f t="shared" si="439"/>
        <v>0</v>
      </c>
      <c r="CS84" s="25"/>
      <c r="CT84" s="92">
        <f t="shared" si="440"/>
        <v>0</v>
      </c>
      <c r="CU84" s="140">
        <f t="shared" si="441"/>
        <v>0</v>
      </c>
      <c r="CV84" s="25"/>
      <c r="CW84" s="92">
        <f t="shared" si="442"/>
        <v>0</v>
      </c>
      <c r="CX84" s="140">
        <f t="shared" si="443"/>
        <v>0</v>
      </c>
      <c r="CY84" s="139">
        <f t="shared" si="394"/>
        <v>0</v>
      </c>
      <c r="CZ84" s="25"/>
      <c r="DA84" s="92">
        <f t="shared" si="444"/>
        <v>0</v>
      </c>
      <c r="DB84" s="140">
        <f t="shared" si="445"/>
        <v>0</v>
      </c>
      <c r="DC84" s="25"/>
      <c r="DD84" s="92">
        <f t="shared" si="446"/>
        <v>0</v>
      </c>
      <c r="DE84" s="140">
        <f t="shared" si="447"/>
        <v>0</v>
      </c>
      <c r="DF84" s="25"/>
      <c r="DG84" s="92">
        <f t="shared" si="448"/>
        <v>0</v>
      </c>
      <c r="DH84" s="140">
        <f t="shared" si="449"/>
        <v>0</v>
      </c>
      <c r="DI84" s="139">
        <f t="shared" si="395"/>
        <v>0</v>
      </c>
      <c r="DJ84" s="25"/>
      <c r="DK84" s="92">
        <f t="shared" si="282"/>
        <v>0</v>
      </c>
      <c r="DL84" s="140">
        <f t="shared" si="384"/>
        <v>0</v>
      </c>
      <c r="DM84" s="25"/>
      <c r="DN84" s="92">
        <f t="shared" si="450"/>
        <v>0</v>
      </c>
      <c r="DO84" s="140">
        <f t="shared" si="451"/>
        <v>0</v>
      </c>
      <c r="DP84" s="25"/>
      <c r="DQ84" s="92">
        <f t="shared" si="452"/>
        <v>0</v>
      </c>
      <c r="DR84" s="140">
        <f t="shared" si="453"/>
        <v>0</v>
      </c>
      <c r="DS84" s="139">
        <f t="shared" si="396"/>
        <v>0</v>
      </c>
      <c r="DT84" s="25"/>
      <c r="DU84" s="92">
        <f t="shared" si="454"/>
        <v>0</v>
      </c>
      <c r="DV84" s="140">
        <f t="shared" si="455"/>
        <v>0</v>
      </c>
      <c r="DW84" s="25"/>
      <c r="DX84" s="92">
        <f t="shared" si="283"/>
        <v>0</v>
      </c>
      <c r="DY84" s="140">
        <f t="shared" si="284"/>
        <v>0</v>
      </c>
      <c r="DZ84" s="25"/>
      <c r="EA84" s="92">
        <f t="shared" si="285"/>
        <v>0</v>
      </c>
      <c r="EB84" s="140">
        <f t="shared" si="286"/>
        <v>0</v>
      </c>
      <c r="EC84" s="139">
        <f t="shared" si="397"/>
        <v>0</v>
      </c>
      <c r="ED84" s="25"/>
      <c r="EE84" s="92">
        <f t="shared" si="456"/>
        <v>0</v>
      </c>
      <c r="EF84" s="140">
        <f t="shared" si="457"/>
        <v>0</v>
      </c>
      <c r="EG84" s="25"/>
      <c r="EH84" s="92">
        <f t="shared" si="458"/>
        <v>0</v>
      </c>
      <c r="EI84" s="140">
        <f t="shared" si="459"/>
        <v>0</v>
      </c>
      <c r="EJ84" s="25"/>
      <c r="EK84" s="92">
        <f t="shared" si="460"/>
        <v>0</v>
      </c>
      <c r="EL84" s="140">
        <f t="shared" si="461"/>
        <v>0</v>
      </c>
      <c r="EM84" s="139">
        <f t="shared" si="398"/>
        <v>0</v>
      </c>
      <c r="EN84" s="25"/>
      <c r="EO84" s="92">
        <f t="shared" si="462"/>
        <v>0</v>
      </c>
      <c r="EP84" s="140">
        <f t="shared" si="463"/>
        <v>0</v>
      </c>
      <c r="EQ84" s="25"/>
      <c r="ER84" s="92">
        <f t="shared" si="464"/>
        <v>0</v>
      </c>
      <c r="ES84" s="140">
        <f t="shared" si="465"/>
        <v>0</v>
      </c>
      <c r="ET84" s="25"/>
      <c r="EU84" s="92">
        <f t="shared" si="466"/>
        <v>0</v>
      </c>
      <c r="EV84" s="140">
        <f t="shared" si="467"/>
        <v>0</v>
      </c>
      <c r="EW84" s="139">
        <f t="shared" si="252"/>
        <v>0</v>
      </c>
      <c r="EX84" s="25"/>
      <c r="EY84" s="92">
        <f t="shared" si="253"/>
        <v>0</v>
      </c>
      <c r="EZ84" s="140">
        <f t="shared" si="254"/>
        <v>0</v>
      </c>
      <c r="FA84" s="25"/>
      <c r="FB84" s="92">
        <f t="shared" si="268"/>
        <v>0</v>
      </c>
      <c r="FC84" s="140">
        <f t="shared" si="269"/>
        <v>0</v>
      </c>
      <c r="FD84" s="25"/>
      <c r="FE84" s="92">
        <f t="shared" si="255"/>
        <v>0</v>
      </c>
      <c r="FF84" s="140">
        <f t="shared" si="256"/>
        <v>0</v>
      </c>
      <c r="FG84" s="139">
        <f t="shared" si="257"/>
        <v>0</v>
      </c>
      <c r="FH84" s="25"/>
      <c r="FI84" s="92">
        <f t="shared" si="331"/>
        <v>0</v>
      </c>
      <c r="FJ84" s="140">
        <f t="shared" si="332"/>
        <v>0</v>
      </c>
      <c r="FK84" s="25"/>
      <c r="FL84" s="92">
        <f t="shared" si="333"/>
        <v>0</v>
      </c>
      <c r="FM84" s="140">
        <f t="shared" si="334"/>
        <v>0</v>
      </c>
      <c r="FN84" s="25"/>
      <c r="FO84" s="92">
        <f t="shared" si="335"/>
        <v>0</v>
      </c>
      <c r="FP84" s="140">
        <f t="shared" si="336"/>
        <v>0</v>
      </c>
      <c r="FQ84" s="139">
        <f t="shared" si="258"/>
        <v>0</v>
      </c>
      <c r="FR84" s="25"/>
      <c r="FS84" s="92">
        <f t="shared" si="337"/>
        <v>0</v>
      </c>
      <c r="FT84" s="140">
        <f t="shared" si="338"/>
        <v>0</v>
      </c>
      <c r="FU84" s="25"/>
      <c r="FV84" s="92">
        <f t="shared" si="339"/>
        <v>0</v>
      </c>
      <c r="FW84" s="140">
        <f t="shared" si="340"/>
        <v>0</v>
      </c>
      <c r="FX84" s="25"/>
      <c r="FY84" s="92">
        <f t="shared" si="341"/>
        <v>0</v>
      </c>
      <c r="FZ84" s="140">
        <f t="shared" si="342"/>
        <v>0</v>
      </c>
      <c r="GA84" s="139">
        <f t="shared" si="259"/>
        <v>0</v>
      </c>
      <c r="GB84" s="25"/>
      <c r="GC84" s="92">
        <f t="shared" si="343"/>
        <v>0</v>
      </c>
      <c r="GD84" s="140">
        <f t="shared" si="344"/>
        <v>0</v>
      </c>
      <c r="GE84" s="25"/>
      <c r="GF84" s="92">
        <f t="shared" si="345"/>
        <v>0</v>
      </c>
      <c r="GG84" s="140">
        <f t="shared" si="346"/>
        <v>0</v>
      </c>
      <c r="GH84" s="25"/>
      <c r="GI84" s="92">
        <f t="shared" si="347"/>
        <v>0</v>
      </c>
      <c r="GJ84" s="140">
        <f t="shared" si="348"/>
        <v>0</v>
      </c>
      <c r="GK84" s="139">
        <f t="shared" si="260"/>
        <v>0</v>
      </c>
      <c r="GL84" s="25"/>
      <c r="GM84" s="92">
        <f t="shared" si="349"/>
        <v>0</v>
      </c>
      <c r="GN84" s="140">
        <f t="shared" si="350"/>
        <v>0</v>
      </c>
      <c r="GO84" s="25"/>
      <c r="GP84" s="92">
        <f t="shared" si="351"/>
        <v>0</v>
      </c>
      <c r="GQ84" s="140">
        <f t="shared" si="352"/>
        <v>0</v>
      </c>
      <c r="GR84" s="25"/>
      <c r="GS84" s="92">
        <f t="shared" si="353"/>
        <v>0</v>
      </c>
      <c r="GT84" s="140">
        <f t="shared" si="354"/>
        <v>0</v>
      </c>
      <c r="GU84" s="139">
        <f t="shared" si="261"/>
        <v>0</v>
      </c>
      <c r="GV84" s="25"/>
      <c r="GW84" s="92">
        <f t="shared" si="355"/>
        <v>0</v>
      </c>
      <c r="GX84" s="140">
        <f t="shared" si="356"/>
        <v>0</v>
      </c>
      <c r="GY84" s="25"/>
      <c r="GZ84" s="92">
        <f t="shared" si="357"/>
        <v>0</v>
      </c>
      <c r="HA84" s="140">
        <f t="shared" si="358"/>
        <v>0</v>
      </c>
      <c r="HB84" s="25"/>
      <c r="HC84" s="92">
        <f t="shared" si="359"/>
        <v>0</v>
      </c>
      <c r="HD84" s="140">
        <f t="shared" si="360"/>
        <v>0</v>
      </c>
      <c r="HE84" s="139">
        <f t="shared" si="262"/>
        <v>0</v>
      </c>
      <c r="HF84" s="25"/>
      <c r="HG84" s="92">
        <f t="shared" si="361"/>
        <v>0</v>
      </c>
      <c r="HH84" s="140">
        <f t="shared" si="362"/>
        <v>0</v>
      </c>
      <c r="HI84" s="25"/>
      <c r="HJ84" s="92">
        <f t="shared" si="363"/>
        <v>0</v>
      </c>
      <c r="HK84" s="140">
        <f t="shared" si="364"/>
        <v>0</v>
      </c>
      <c r="HL84" s="25"/>
      <c r="HM84" s="92">
        <f t="shared" si="365"/>
        <v>0</v>
      </c>
      <c r="HN84" s="140">
        <f t="shared" si="366"/>
        <v>0</v>
      </c>
      <c r="HO84" s="139">
        <f t="shared" si="263"/>
        <v>0</v>
      </c>
      <c r="HP84" s="25"/>
      <c r="HQ84" s="92">
        <f t="shared" si="367"/>
        <v>0</v>
      </c>
      <c r="HR84" s="140">
        <f t="shared" si="368"/>
        <v>0</v>
      </c>
      <c r="HS84" s="25"/>
      <c r="HT84" s="92">
        <f t="shared" si="369"/>
        <v>0</v>
      </c>
      <c r="HU84" s="140">
        <f t="shared" si="370"/>
        <v>0</v>
      </c>
      <c r="HV84" s="25"/>
      <c r="HW84" s="92">
        <f t="shared" si="371"/>
        <v>0</v>
      </c>
      <c r="HX84" s="140">
        <f t="shared" si="372"/>
        <v>0</v>
      </c>
      <c r="HY84" s="139">
        <f t="shared" si="264"/>
        <v>0</v>
      </c>
      <c r="HZ84" s="25"/>
      <c r="IA84" s="92">
        <f t="shared" si="373"/>
        <v>0</v>
      </c>
      <c r="IB84" s="140">
        <f t="shared" si="374"/>
        <v>0</v>
      </c>
      <c r="IC84" s="25"/>
      <c r="ID84" s="92">
        <f t="shared" si="375"/>
        <v>0</v>
      </c>
      <c r="IE84" s="140">
        <f t="shared" si="376"/>
        <v>0</v>
      </c>
      <c r="IF84" s="25"/>
      <c r="IG84" s="92">
        <f t="shared" si="377"/>
        <v>0</v>
      </c>
      <c r="IH84" s="140">
        <f t="shared" si="378"/>
        <v>0</v>
      </c>
      <c r="II84" s="139">
        <f t="shared" si="265"/>
        <v>0</v>
      </c>
      <c r="IJ84" s="25"/>
      <c r="IK84" s="92">
        <f t="shared" si="287"/>
        <v>0</v>
      </c>
      <c r="IL84" s="140">
        <f t="shared" si="379"/>
        <v>0</v>
      </c>
      <c r="IM84" s="25"/>
      <c r="IN84" s="92">
        <f t="shared" si="380"/>
        <v>0</v>
      </c>
      <c r="IO84" s="140">
        <f t="shared" si="381"/>
        <v>0</v>
      </c>
      <c r="IP84" s="25"/>
      <c r="IQ84" s="92">
        <f t="shared" si="382"/>
        <v>0</v>
      </c>
      <c r="IR84" s="140">
        <f t="shared" si="383"/>
        <v>0</v>
      </c>
      <c r="IS84" s="139">
        <f t="shared" si="266"/>
        <v>0</v>
      </c>
      <c r="IT84" s="25"/>
      <c r="IU84" s="92">
        <f t="shared" si="288"/>
        <v>0</v>
      </c>
      <c r="IV84" s="140">
        <f t="shared" si="289"/>
        <v>0</v>
      </c>
      <c r="IW84" s="25"/>
      <c r="IX84" s="92">
        <f t="shared" si="290"/>
        <v>0</v>
      </c>
      <c r="IY84" s="140">
        <f t="shared" si="291"/>
        <v>0</v>
      </c>
      <c r="IZ84" s="25"/>
      <c r="JA84" s="92">
        <f t="shared" si="292"/>
        <v>0</v>
      </c>
      <c r="JB84" s="140">
        <f t="shared" si="293"/>
        <v>0</v>
      </c>
      <c r="JC84" s="139">
        <f t="shared" si="234"/>
        <v>0</v>
      </c>
      <c r="JD84" s="25"/>
      <c r="JE84" s="92">
        <f t="shared" si="294"/>
        <v>0</v>
      </c>
      <c r="JF84" s="140">
        <f t="shared" si="295"/>
        <v>0</v>
      </c>
      <c r="JG84" s="25"/>
      <c r="JH84" s="92">
        <f t="shared" si="296"/>
        <v>0</v>
      </c>
      <c r="JI84" s="140">
        <f t="shared" si="297"/>
        <v>0</v>
      </c>
      <c r="JJ84" s="25"/>
      <c r="JK84" s="92">
        <f t="shared" si="298"/>
        <v>0</v>
      </c>
      <c r="JL84" s="140">
        <f t="shared" si="299"/>
        <v>0</v>
      </c>
      <c r="JM84" s="139">
        <f t="shared" si="235"/>
        <v>0</v>
      </c>
      <c r="JN84" s="25"/>
      <c r="JO84" s="92">
        <f t="shared" si="300"/>
        <v>0</v>
      </c>
      <c r="JP84" s="140">
        <f t="shared" si="270"/>
        <v>0</v>
      </c>
      <c r="JQ84" s="25"/>
      <c r="JR84" s="92">
        <f t="shared" si="271"/>
        <v>0</v>
      </c>
      <c r="JS84" s="140">
        <f t="shared" si="272"/>
        <v>0</v>
      </c>
      <c r="JT84" s="25"/>
      <c r="JU84" s="92">
        <f t="shared" si="468"/>
        <v>0</v>
      </c>
      <c r="JV84" s="140">
        <f t="shared" si="469"/>
        <v>0</v>
      </c>
      <c r="JW84" s="139">
        <f t="shared" si="236"/>
        <v>0</v>
      </c>
      <c r="JX84" s="25"/>
      <c r="JY84" s="92">
        <f t="shared" si="301"/>
        <v>0</v>
      </c>
      <c r="JZ84" s="140">
        <f t="shared" si="302"/>
        <v>0</v>
      </c>
      <c r="KA84" s="25"/>
      <c r="KB84" s="92">
        <f t="shared" si="303"/>
        <v>0</v>
      </c>
      <c r="KC84" s="140">
        <f t="shared" si="304"/>
        <v>0</v>
      </c>
      <c r="KD84" s="25"/>
      <c r="KE84" s="92">
        <f t="shared" si="305"/>
        <v>0</v>
      </c>
      <c r="KF84" s="140">
        <f t="shared" si="306"/>
        <v>0</v>
      </c>
      <c r="KG84" s="139">
        <f t="shared" si="237"/>
        <v>0</v>
      </c>
      <c r="KH84" s="25"/>
      <c r="KI84" s="92">
        <f t="shared" si="307"/>
        <v>0</v>
      </c>
      <c r="KJ84" s="140">
        <f t="shared" si="308"/>
        <v>0</v>
      </c>
      <c r="KK84" s="25"/>
      <c r="KL84" s="92">
        <f t="shared" si="309"/>
        <v>0</v>
      </c>
      <c r="KM84" s="140">
        <f t="shared" si="310"/>
        <v>0</v>
      </c>
      <c r="KN84" s="25"/>
      <c r="KO84" s="92">
        <f t="shared" si="311"/>
        <v>0</v>
      </c>
      <c r="KP84" s="140">
        <f t="shared" si="312"/>
        <v>0</v>
      </c>
      <c r="KQ84" s="139">
        <f t="shared" si="238"/>
        <v>0</v>
      </c>
      <c r="KR84" s="25"/>
      <c r="KS84" s="92">
        <f t="shared" si="313"/>
        <v>0</v>
      </c>
      <c r="KT84" s="140">
        <f t="shared" si="314"/>
        <v>0</v>
      </c>
      <c r="KU84" s="25"/>
      <c r="KV84" s="92">
        <f t="shared" si="315"/>
        <v>0</v>
      </c>
      <c r="KW84" s="140">
        <f t="shared" si="316"/>
        <v>0</v>
      </c>
      <c r="KX84" s="25"/>
      <c r="KY84" s="92">
        <f t="shared" si="317"/>
        <v>0</v>
      </c>
      <c r="KZ84" s="140">
        <f t="shared" si="318"/>
        <v>0</v>
      </c>
      <c r="LA84" s="139">
        <f t="shared" si="239"/>
        <v>0</v>
      </c>
      <c r="LB84" s="25"/>
      <c r="LC84" s="92">
        <f t="shared" si="319"/>
        <v>0</v>
      </c>
      <c r="LD84" s="140">
        <f t="shared" si="320"/>
        <v>0</v>
      </c>
      <c r="LE84" s="25"/>
      <c r="LF84" s="92">
        <f t="shared" si="321"/>
        <v>0</v>
      </c>
      <c r="LG84" s="140">
        <f t="shared" si="322"/>
        <v>0</v>
      </c>
      <c r="LH84" s="25"/>
      <c r="LI84" s="92">
        <f t="shared" si="323"/>
        <v>0</v>
      </c>
      <c r="LJ84" s="140">
        <f t="shared" si="324"/>
        <v>0</v>
      </c>
      <c r="LK84" s="139">
        <f t="shared" si="240"/>
        <v>0</v>
      </c>
      <c r="LL84" s="25"/>
      <c r="LM84" s="92">
        <f t="shared" si="325"/>
        <v>0</v>
      </c>
      <c r="LN84" s="140">
        <f t="shared" si="326"/>
        <v>0</v>
      </c>
      <c r="LO84" s="25"/>
      <c r="LP84" s="92">
        <f t="shared" si="327"/>
        <v>0</v>
      </c>
      <c r="LQ84" s="140">
        <f t="shared" si="328"/>
        <v>0</v>
      </c>
      <c r="LR84" s="25"/>
      <c r="LS84" s="92">
        <f t="shared" si="329"/>
        <v>0</v>
      </c>
      <c r="LT84" s="140">
        <f t="shared" si="330"/>
        <v>0</v>
      </c>
      <c r="LU84" s="139">
        <f t="shared" si="241"/>
        <v>0</v>
      </c>
      <c r="LW84" s="341">
        <f t="shared" si="273"/>
        <v>0</v>
      </c>
      <c r="LX84" s="293">
        <f t="shared" si="267"/>
        <v>0</v>
      </c>
    </row>
    <row r="85" spans="1:336" ht="15" hidden="1" customHeight="1" x14ac:dyDescent="0.25">
      <c r="A85" s="25" t="s">
        <v>186</v>
      </c>
      <c r="B85" s="102">
        <v>85000</v>
      </c>
      <c r="C85" s="102">
        <v>175000</v>
      </c>
      <c r="D85" s="25"/>
      <c r="E85" s="92">
        <f t="shared" si="399"/>
        <v>0</v>
      </c>
      <c r="F85" s="140">
        <f t="shared" si="400"/>
        <v>0</v>
      </c>
      <c r="G85" s="25"/>
      <c r="H85" s="92">
        <f t="shared" si="401"/>
        <v>0</v>
      </c>
      <c r="I85" s="140">
        <f t="shared" si="402"/>
        <v>0</v>
      </c>
      <c r="J85" s="25"/>
      <c r="K85" s="92">
        <f t="shared" si="403"/>
        <v>0</v>
      </c>
      <c r="L85" s="140">
        <f t="shared" si="404"/>
        <v>0</v>
      </c>
      <c r="M85" s="139">
        <f t="shared" si="388"/>
        <v>0</v>
      </c>
      <c r="N85" s="25"/>
      <c r="O85" s="92">
        <f t="shared" si="385"/>
        <v>0</v>
      </c>
      <c r="P85" s="140">
        <f t="shared" si="244"/>
        <v>0</v>
      </c>
      <c r="Q85" s="25"/>
      <c r="R85" s="92">
        <f t="shared" si="386"/>
        <v>0</v>
      </c>
      <c r="S85" s="140">
        <f t="shared" si="246"/>
        <v>0</v>
      </c>
      <c r="T85" s="25"/>
      <c r="U85" s="92">
        <f t="shared" si="387"/>
        <v>0</v>
      </c>
      <c r="V85" s="140">
        <f t="shared" si="248"/>
        <v>0</v>
      </c>
      <c r="W85" s="139">
        <f t="shared" si="389"/>
        <v>0</v>
      </c>
      <c r="X85" s="25"/>
      <c r="Y85" s="92">
        <f t="shared" si="405"/>
        <v>0</v>
      </c>
      <c r="Z85" s="140">
        <f t="shared" si="406"/>
        <v>0</v>
      </c>
      <c r="AA85" s="25"/>
      <c r="AB85" s="92">
        <f t="shared" si="407"/>
        <v>0</v>
      </c>
      <c r="AC85" s="140">
        <f t="shared" si="408"/>
        <v>0</v>
      </c>
      <c r="AD85" s="25"/>
      <c r="AE85" s="92">
        <f t="shared" si="409"/>
        <v>0</v>
      </c>
      <c r="AF85" s="140">
        <f t="shared" si="410"/>
        <v>0</v>
      </c>
      <c r="AG85" s="139">
        <f t="shared" si="390"/>
        <v>0</v>
      </c>
      <c r="AH85" s="25"/>
      <c r="AI85" s="92">
        <f t="shared" si="411"/>
        <v>0</v>
      </c>
      <c r="AJ85" s="140">
        <f t="shared" si="412"/>
        <v>0</v>
      </c>
      <c r="AK85" s="25"/>
      <c r="AL85" s="92">
        <f t="shared" si="413"/>
        <v>0</v>
      </c>
      <c r="AM85" s="140">
        <f t="shared" si="414"/>
        <v>0</v>
      </c>
      <c r="AN85" s="25"/>
      <c r="AO85" s="92">
        <f t="shared" si="415"/>
        <v>0</v>
      </c>
      <c r="AP85" s="140">
        <f t="shared" si="416"/>
        <v>0</v>
      </c>
      <c r="AQ85" s="139">
        <f t="shared" si="391"/>
        <v>0</v>
      </c>
      <c r="AR85" s="25"/>
      <c r="AS85" s="92">
        <f t="shared" si="417"/>
        <v>0</v>
      </c>
      <c r="AT85" s="140">
        <f t="shared" si="418"/>
        <v>0</v>
      </c>
      <c r="AU85" s="25"/>
      <c r="AV85" s="92">
        <f t="shared" si="419"/>
        <v>0</v>
      </c>
      <c r="AW85" s="140">
        <f t="shared" si="420"/>
        <v>0</v>
      </c>
      <c r="AX85" s="25"/>
      <c r="AY85" s="92">
        <f t="shared" si="421"/>
        <v>0</v>
      </c>
      <c r="AZ85" s="140">
        <f t="shared" si="422"/>
        <v>0</v>
      </c>
      <c r="BA85" s="139">
        <f t="shared" si="249"/>
        <v>0</v>
      </c>
      <c r="BB85" s="25"/>
      <c r="BC85" s="92">
        <f t="shared" si="242"/>
        <v>0</v>
      </c>
      <c r="BD85" s="140">
        <f t="shared" si="423"/>
        <v>0</v>
      </c>
      <c r="BE85" s="25"/>
      <c r="BF85" s="92">
        <f t="shared" si="424"/>
        <v>0</v>
      </c>
      <c r="BG85" s="140">
        <f t="shared" si="425"/>
        <v>0</v>
      </c>
      <c r="BH85" s="25"/>
      <c r="BI85" s="92">
        <f t="shared" si="426"/>
        <v>0</v>
      </c>
      <c r="BJ85" s="140">
        <f t="shared" si="427"/>
        <v>0</v>
      </c>
      <c r="BK85" s="139">
        <f t="shared" si="250"/>
        <v>0</v>
      </c>
      <c r="BL85" s="25"/>
      <c r="BM85" s="92">
        <f t="shared" si="274"/>
        <v>0</v>
      </c>
      <c r="BN85" s="140">
        <f t="shared" si="275"/>
        <v>0</v>
      </c>
      <c r="BO85" s="25"/>
      <c r="BP85" s="92">
        <f t="shared" si="428"/>
        <v>0</v>
      </c>
      <c r="BQ85" s="140">
        <f t="shared" si="429"/>
        <v>0</v>
      </c>
      <c r="BR85" s="25"/>
      <c r="BS85" s="92">
        <f t="shared" si="430"/>
        <v>0</v>
      </c>
      <c r="BT85" s="140">
        <f t="shared" si="431"/>
        <v>0</v>
      </c>
      <c r="BU85" s="139">
        <f t="shared" si="251"/>
        <v>0</v>
      </c>
      <c r="BV85" s="25"/>
      <c r="BW85" s="92">
        <f t="shared" si="276"/>
        <v>0</v>
      </c>
      <c r="BX85" s="140">
        <f t="shared" si="277"/>
        <v>0</v>
      </c>
      <c r="BY85" s="25"/>
      <c r="BZ85" s="92">
        <f t="shared" si="278"/>
        <v>0</v>
      </c>
      <c r="CA85" s="140">
        <f t="shared" si="279"/>
        <v>0</v>
      </c>
      <c r="CB85" s="25"/>
      <c r="CC85" s="92">
        <f t="shared" si="280"/>
        <v>0</v>
      </c>
      <c r="CD85" s="140">
        <f t="shared" si="281"/>
        <v>0</v>
      </c>
      <c r="CE85" s="139">
        <f t="shared" si="392"/>
        <v>0</v>
      </c>
      <c r="CF85" s="25"/>
      <c r="CG85" s="92">
        <f t="shared" si="432"/>
        <v>0</v>
      </c>
      <c r="CH85" s="140">
        <f t="shared" si="433"/>
        <v>0</v>
      </c>
      <c r="CI85" s="25"/>
      <c r="CJ85" s="92">
        <f t="shared" si="434"/>
        <v>0</v>
      </c>
      <c r="CK85" s="140">
        <f t="shared" si="435"/>
        <v>0</v>
      </c>
      <c r="CL85" s="25"/>
      <c r="CM85" s="92">
        <f t="shared" si="436"/>
        <v>0</v>
      </c>
      <c r="CN85" s="140">
        <f t="shared" si="437"/>
        <v>0</v>
      </c>
      <c r="CO85" s="139">
        <f t="shared" si="393"/>
        <v>0</v>
      </c>
      <c r="CP85" s="25"/>
      <c r="CQ85" s="92">
        <f t="shared" si="438"/>
        <v>0</v>
      </c>
      <c r="CR85" s="140">
        <f t="shared" si="439"/>
        <v>0</v>
      </c>
      <c r="CS85" s="25"/>
      <c r="CT85" s="92">
        <f t="shared" si="440"/>
        <v>0</v>
      </c>
      <c r="CU85" s="140">
        <f t="shared" si="441"/>
        <v>0</v>
      </c>
      <c r="CV85" s="25"/>
      <c r="CW85" s="92">
        <f t="shared" si="442"/>
        <v>0</v>
      </c>
      <c r="CX85" s="140">
        <f t="shared" si="443"/>
        <v>0</v>
      </c>
      <c r="CY85" s="139">
        <f t="shared" si="394"/>
        <v>0</v>
      </c>
      <c r="CZ85" s="25"/>
      <c r="DA85" s="92">
        <f t="shared" si="444"/>
        <v>0</v>
      </c>
      <c r="DB85" s="140">
        <f t="shared" si="445"/>
        <v>0</v>
      </c>
      <c r="DC85" s="25"/>
      <c r="DD85" s="92">
        <f t="shared" si="446"/>
        <v>0</v>
      </c>
      <c r="DE85" s="140">
        <f t="shared" si="447"/>
        <v>0</v>
      </c>
      <c r="DF85" s="25"/>
      <c r="DG85" s="92">
        <f t="shared" si="448"/>
        <v>0</v>
      </c>
      <c r="DH85" s="140">
        <f t="shared" si="449"/>
        <v>0</v>
      </c>
      <c r="DI85" s="139">
        <f t="shared" si="395"/>
        <v>0</v>
      </c>
      <c r="DJ85" s="25"/>
      <c r="DK85" s="92">
        <f t="shared" si="282"/>
        <v>0</v>
      </c>
      <c r="DL85" s="140">
        <f t="shared" si="384"/>
        <v>0</v>
      </c>
      <c r="DM85" s="25"/>
      <c r="DN85" s="92">
        <f t="shared" si="450"/>
        <v>0</v>
      </c>
      <c r="DO85" s="140">
        <f t="shared" si="451"/>
        <v>0</v>
      </c>
      <c r="DP85" s="25"/>
      <c r="DQ85" s="92">
        <f t="shared" si="452"/>
        <v>0</v>
      </c>
      <c r="DR85" s="140">
        <f t="shared" si="453"/>
        <v>0</v>
      </c>
      <c r="DS85" s="139">
        <f t="shared" si="396"/>
        <v>0</v>
      </c>
      <c r="DT85" s="25"/>
      <c r="DU85" s="92">
        <f t="shared" si="454"/>
        <v>0</v>
      </c>
      <c r="DV85" s="140">
        <f t="shared" si="455"/>
        <v>0</v>
      </c>
      <c r="DW85" s="25"/>
      <c r="DX85" s="92">
        <f t="shared" si="283"/>
        <v>0</v>
      </c>
      <c r="DY85" s="140">
        <f t="shared" si="284"/>
        <v>0</v>
      </c>
      <c r="DZ85" s="25"/>
      <c r="EA85" s="92">
        <f t="shared" si="285"/>
        <v>0</v>
      </c>
      <c r="EB85" s="140">
        <f t="shared" si="286"/>
        <v>0</v>
      </c>
      <c r="EC85" s="139">
        <f t="shared" si="397"/>
        <v>0</v>
      </c>
      <c r="ED85" s="25"/>
      <c r="EE85" s="92">
        <f t="shared" si="456"/>
        <v>0</v>
      </c>
      <c r="EF85" s="140">
        <f t="shared" si="457"/>
        <v>0</v>
      </c>
      <c r="EG85" s="25"/>
      <c r="EH85" s="92">
        <f t="shared" si="458"/>
        <v>0</v>
      </c>
      <c r="EI85" s="140">
        <f t="shared" si="459"/>
        <v>0</v>
      </c>
      <c r="EJ85" s="25"/>
      <c r="EK85" s="92">
        <f t="shared" si="460"/>
        <v>0</v>
      </c>
      <c r="EL85" s="140">
        <f t="shared" si="461"/>
        <v>0</v>
      </c>
      <c r="EM85" s="139">
        <f t="shared" si="398"/>
        <v>0</v>
      </c>
      <c r="EN85" s="25"/>
      <c r="EO85" s="92">
        <f t="shared" si="462"/>
        <v>0</v>
      </c>
      <c r="EP85" s="140">
        <f t="shared" si="463"/>
        <v>0</v>
      </c>
      <c r="EQ85" s="25"/>
      <c r="ER85" s="92">
        <f t="shared" si="464"/>
        <v>0</v>
      </c>
      <c r="ES85" s="140">
        <f t="shared" si="465"/>
        <v>0</v>
      </c>
      <c r="ET85" s="25"/>
      <c r="EU85" s="92">
        <f t="shared" si="466"/>
        <v>0</v>
      </c>
      <c r="EV85" s="140">
        <f t="shared" si="467"/>
        <v>0</v>
      </c>
      <c r="EW85" s="139">
        <f t="shared" si="252"/>
        <v>0</v>
      </c>
      <c r="EX85" s="25"/>
      <c r="EY85" s="92">
        <f t="shared" si="253"/>
        <v>0</v>
      </c>
      <c r="EZ85" s="140">
        <f t="shared" si="254"/>
        <v>0</v>
      </c>
      <c r="FA85" s="25"/>
      <c r="FB85" s="92">
        <f t="shared" si="268"/>
        <v>0</v>
      </c>
      <c r="FC85" s="140">
        <f t="shared" si="269"/>
        <v>0</v>
      </c>
      <c r="FD85" s="25"/>
      <c r="FE85" s="92">
        <f t="shared" si="255"/>
        <v>0</v>
      </c>
      <c r="FF85" s="140">
        <f t="shared" si="256"/>
        <v>0</v>
      </c>
      <c r="FG85" s="139">
        <f t="shared" si="257"/>
        <v>0</v>
      </c>
      <c r="FH85" s="25"/>
      <c r="FI85" s="92">
        <f t="shared" si="331"/>
        <v>0</v>
      </c>
      <c r="FJ85" s="140">
        <f t="shared" si="332"/>
        <v>0</v>
      </c>
      <c r="FK85" s="25"/>
      <c r="FL85" s="92">
        <f t="shared" si="333"/>
        <v>0</v>
      </c>
      <c r="FM85" s="140">
        <f t="shared" si="334"/>
        <v>0</v>
      </c>
      <c r="FN85" s="25"/>
      <c r="FO85" s="92">
        <f t="shared" si="335"/>
        <v>0</v>
      </c>
      <c r="FP85" s="140">
        <f t="shared" si="336"/>
        <v>0</v>
      </c>
      <c r="FQ85" s="139">
        <f t="shared" si="258"/>
        <v>0</v>
      </c>
      <c r="FR85" s="25"/>
      <c r="FS85" s="92">
        <f t="shared" si="337"/>
        <v>0</v>
      </c>
      <c r="FT85" s="140">
        <f t="shared" si="338"/>
        <v>0</v>
      </c>
      <c r="FU85" s="25"/>
      <c r="FV85" s="92">
        <f t="shared" si="339"/>
        <v>0</v>
      </c>
      <c r="FW85" s="140">
        <f t="shared" si="340"/>
        <v>0</v>
      </c>
      <c r="FX85" s="25"/>
      <c r="FY85" s="92">
        <f t="shared" si="341"/>
        <v>0</v>
      </c>
      <c r="FZ85" s="140">
        <f t="shared" si="342"/>
        <v>0</v>
      </c>
      <c r="GA85" s="139">
        <f t="shared" si="259"/>
        <v>0</v>
      </c>
      <c r="GB85" s="25"/>
      <c r="GC85" s="92">
        <f t="shared" si="343"/>
        <v>0</v>
      </c>
      <c r="GD85" s="140">
        <f t="shared" si="344"/>
        <v>0</v>
      </c>
      <c r="GE85" s="25"/>
      <c r="GF85" s="92">
        <f t="shared" si="345"/>
        <v>0</v>
      </c>
      <c r="GG85" s="140">
        <f t="shared" si="346"/>
        <v>0</v>
      </c>
      <c r="GH85" s="25"/>
      <c r="GI85" s="92">
        <f t="shared" si="347"/>
        <v>0</v>
      </c>
      <c r="GJ85" s="140">
        <f t="shared" si="348"/>
        <v>0</v>
      </c>
      <c r="GK85" s="139">
        <f t="shared" si="260"/>
        <v>0</v>
      </c>
      <c r="GL85" s="25"/>
      <c r="GM85" s="92">
        <f t="shared" si="349"/>
        <v>0</v>
      </c>
      <c r="GN85" s="140">
        <f t="shared" si="350"/>
        <v>0</v>
      </c>
      <c r="GO85" s="25"/>
      <c r="GP85" s="92">
        <f t="shared" si="351"/>
        <v>0</v>
      </c>
      <c r="GQ85" s="140">
        <f t="shared" si="352"/>
        <v>0</v>
      </c>
      <c r="GR85" s="25"/>
      <c r="GS85" s="92">
        <f t="shared" si="353"/>
        <v>0</v>
      </c>
      <c r="GT85" s="140">
        <f t="shared" si="354"/>
        <v>0</v>
      </c>
      <c r="GU85" s="139">
        <f t="shared" si="261"/>
        <v>0</v>
      </c>
      <c r="GV85" s="25"/>
      <c r="GW85" s="92">
        <f t="shared" si="355"/>
        <v>0</v>
      </c>
      <c r="GX85" s="140">
        <f t="shared" si="356"/>
        <v>0</v>
      </c>
      <c r="GY85" s="25"/>
      <c r="GZ85" s="92">
        <f t="shared" si="357"/>
        <v>0</v>
      </c>
      <c r="HA85" s="140">
        <f t="shared" si="358"/>
        <v>0</v>
      </c>
      <c r="HB85" s="25"/>
      <c r="HC85" s="92">
        <f t="shared" si="359"/>
        <v>0</v>
      </c>
      <c r="HD85" s="140">
        <f t="shared" si="360"/>
        <v>0</v>
      </c>
      <c r="HE85" s="139">
        <f t="shared" si="262"/>
        <v>0</v>
      </c>
      <c r="HF85" s="25"/>
      <c r="HG85" s="92">
        <f t="shared" si="361"/>
        <v>0</v>
      </c>
      <c r="HH85" s="140">
        <f t="shared" si="362"/>
        <v>0</v>
      </c>
      <c r="HI85" s="25"/>
      <c r="HJ85" s="92">
        <f t="shared" si="363"/>
        <v>0</v>
      </c>
      <c r="HK85" s="140">
        <f t="shared" si="364"/>
        <v>0</v>
      </c>
      <c r="HL85" s="25"/>
      <c r="HM85" s="92">
        <f t="shared" si="365"/>
        <v>0</v>
      </c>
      <c r="HN85" s="140">
        <f t="shared" si="366"/>
        <v>0</v>
      </c>
      <c r="HO85" s="139">
        <f t="shared" si="263"/>
        <v>0</v>
      </c>
      <c r="HP85" s="25"/>
      <c r="HQ85" s="92">
        <f t="shared" si="367"/>
        <v>0</v>
      </c>
      <c r="HR85" s="140">
        <f t="shared" si="368"/>
        <v>0</v>
      </c>
      <c r="HS85" s="25"/>
      <c r="HT85" s="92">
        <f t="shared" si="369"/>
        <v>0</v>
      </c>
      <c r="HU85" s="140">
        <f t="shared" si="370"/>
        <v>0</v>
      </c>
      <c r="HV85" s="25"/>
      <c r="HW85" s="92">
        <f t="shared" si="371"/>
        <v>0</v>
      </c>
      <c r="HX85" s="140">
        <f t="shared" si="372"/>
        <v>0</v>
      </c>
      <c r="HY85" s="139">
        <f t="shared" si="264"/>
        <v>0</v>
      </c>
      <c r="HZ85" s="25"/>
      <c r="IA85" s="92">
        <f t="shared" si="373"/>
        <v>0</v>
      </c>
      <c r="IB85" s="140">
        <f t="shared" si="374"/>
        <v>0</v>
      </c>
      <c r="IC85" s="25"/>
      <c r="ID85" s="92">
        <f t="shared" si="375"/>
        <v>0</v>
      </c>
      <c r="IE85" s="140">
        <f t="shared" si="376"/>
        <v>0</v>
      </c>
      <c r="IF85" s="25"/>
      <c r="IG85" s="92">
        <f t="shared" si="377"/>
        <v>0</v>
      </c>
      <c r="IH85" s="140">
        <f t="shared" si="378"/>
        <v>0</v>
      </c>
      <c r="II85" s="139">
        <f t="shared" si="265"/>
        <v>0</v>
      </c>
      <c r="IJ85" s="25"/>
      <c r="IK85" s="92">
        <f t="shared" si="287"/>
        <v>0</v>
      </c>
      <c r="IL85" s="140">
        <f t="shared" si="379"/>
        <v>0</v>
      </c>
      <c r="IM85" s="25"/>
      <c r="IN85" s="92">
        <f t="shared" si="380"/>
        <v>0</v>
      </c>
      <c r="IO85" s="140">
        <f t="shared" si="381"/>
        <v>0</v>
      </c>
      <c r="IP85" s="25"/>
      <c r="IQ85" s="92">
        <f t="shared" si="382"/>
        <v>0</v>
      </c>
      <c r="IR85" s="140">
        <f t="shared" si="383"/>
        <v>0</v>
      </c>
      <c r="IS85" s="139">
        <f t="shared" si="266"/>
        <v>0</v>
      </c>
      <c r="IT85" s="25"/>
      <c r="IU85" s="92">
        <f t="shared" si="288"/>
        <v>0</v>
      </c>
      <c r="IV85" s="140">
        <f t="shared" si="289"/>
        <v>0</v>
      </c>
      <c r="IW85" s="25"/>
      <c r="IX85" s="92">
        <f t="shared" si="290"/>
        <v>0</v>
      </c>
      <c r="IY85" s="140">
        <f t="shared" si="291"/>
        <v>0</v>
      </c>
      <c r="IZ85" s="25"/>
      <c r="JA85" s="92">
        <f t="shared" si="292"/>
        <v>0</v>
      </c>
      <c r="JB85" s="140">
        <f t="shared" si="293"/>
        <v>0</v>
      </c>
      <c r="JC85" s="139">
        <f t="shared" si="234"/>
        <v>0</v>
      </c>
      <c r="JD85" s="25"/>
      <c r="JE85" s="92">
        <f t="shared" si="294"/>
        <v>0</v>
      </c>
      <c r="JF85" s="140">
        <f t="shared" si="295"/>
        <v>0</v>
      </c>
      <c r="JG85" s="25"/>
      <c r="JH85" s="92">
        <f t="shared" si="296"/>
        <v>0</v>
      </c>
      <c r="JI85" s="140">
        <f t="shared" si="297"/>
        <v>0</v>
      </c>
      <c r="JJ85" s="25"/>
      <c r="JK85" s="92">
        <f t="shared" si="298"/>
        <v>0</v>
      </c>
      <c r="JL85" s="140">
        <f t="shared" si="299"/>
        <v>0</v>
      </c>
      <c r="JM85" s="139">
        <f t="shared" si="235"/>
        <v>0</v>
      </c>
      <c r="JN85" s="25"/>
      <c r="JO85" s="92">
        <f t="shared" si="300"/>
        <v>0</v>
      </c>
      <c r="JP85" s="140">
        <f t="shared" si="270"/>
        <v>0</v>
      </c>
      <c r="JQ85" s="25"/>
      <c r="JR85" s="92">
        <f t="shared" si="271"/>
        <v>0</v>
      </c>
      <c r="JS85" s="140">
        <f t="shared" si="272"/>
        <v>0</v>
      </c>
      <c r="JT85" s="25"/>
      <c r="JU85" s="92">
        <f t="shared" si="468"/>
        <v>0</v>
      </c>
      <c r="JV85" s="140">
        <f t="shared" si="469"/>
        <v>0</v>
      </c>
      <c r="JW85" s="139">
        <f t="shared" si="236"/>
        <v>0</v>
      </c>
      <c r="JX85" s="25"/>
      <c r="JY85" s="92">
        <f t="shared" si="301"/>
        <v>0</v>
      </c>
      <c r="JZ85" s="140">
        <f t="shared" si="302"/>
        <v>0</v>
      </c>
      <c r="KA85" s="25"/>
      <c r="KB85" s="92">
        <f t="shared" si="303"/>
        <v>0</v>
      </c>
      <c r="KC85" s="140">
        <f t="shared" si="304"/>
        <v>0</v>
      </c>
      <c r="KD85" s="25"/>
      <c r="KE85" s="92">
        <f t="shared" si="305"/>
        <v>0</v>
      </c>
      <c r="KF85" s="140">
        <f t="shared" si="306"/>
        <v>0</v>
      </c>
      <c r="KG85" s="139">
        <f t="shared" si="237"/>
        <v>0</v>
      </c>
      <c r="KH85" s="25"/>
      <c r="KI85" s="92">
        <f t="shared" si="307"/>
        <v>0</v>
      </c>
      <c r="KJ85" s="140">
        <f t="shared" si="308"/>
        <v>0</v>
      </c>
      <c r="KK85" s="25"/>
      <c r="KL85" s="92">
        <f t="shared" si="309"/>
        <v>0</v>
      </c>
      <c r="KM85" s="140">
        <f t="shared" si="310"/>
        <v>0</v>
      </c>
      <c r="KN85" s="25"/>
      <c r="KO85" s="92">
        <f t="shared" si="311"/>
        <v>0</v>
      </c>
      <c r="KP85" s="140">
        <f t="shared" si="312"/>
        <v>0</v>
      </c>
      <c r="KQ85" s="139">
        <f t="shared" si="238"/>
        <v>0</v>
      </c>
      <c r="KR85" s="25"/>
      <c r="KS85" s="92">
        <f t="shared" si="313"/>
        <v>0</v>
      </c>
      <c r="KT85" s="140">
        <f t="shared" si="314"/>
        <v>0</v>
      </c>
      <c r="KU85" s="25"/>
      <c r="KV85" s="92">
        <f t="shared" si="315"/>
        <v>0</v>
      </c>
      <c r="KW85" s="140">
        <f t="shared" si="316"/>
        <v>0</v>
      </c>
      <c r="KX85" s="25"/>
      <c r="KY85" s="92">
        <f t="shared" si="317"/>
        <v>0</v>
      </c>
      <c r="KZ85" s="140">
        <f t="shared" si="318"/>
        <v>0</v>
      </c>
      <c r="LA85" s="139">
        <f t="shared" si="239"/>
        <v>0</v>
      </c>
      <c r="LB85" s="25"/>
      <c r="LC85" s="92">
        <f t="shared" si="319"/>
        <v>0</v>
      </c>
      <c r="LD85" s="140">
        <f t="shared" si="320"/>
        <v>0</v>
      </c>
      <c r="LE85" s="25"/>
      <c r="LF85" s="92">
        <f t="shared" si="321"/>
        <v>0</v>
      </c>
      <c r="LG85" s="140">
        <f t="shared" si="322"/>
        <v>0</v>
      </c>
      <c r="LH85" s="25"/>
      <c r="LI85" s="92">
        <f t="shared" si="323"/>
        <v>0</v>
      </c>
      <c r="LJ85" s="140">
        <f t="shared" si="324"/>
        <v>0</v>
      </c>
      <c r="LK85" s="139">
        <f t="shared" si="240"/>
        <v>0</v>
      </c>
      <c r="LL85" s="25"/>
      <c r="LM85" s="92">
        <f t="shared" si="325"/>
        <v>0</v>
      </c>
      <c r="LN85" s="140">
        <f t="shared" si="326"/>
        <v>0</v>
      </c>
      <c r="LO85" s="25"/>
      <c r="LP85" s="92">
        <f t="shared" si="327"/>
        <v>0</v>
      </c>
      <c r="LQ85" s="140">
        <f t="shared" si="328"/>
        <v>0</v>
      </c>
      <c r="LR85" s="25"/>
      <c r="LS85" s="92">
        <f t="shared" si="329"/>
        <v>0</v>
      </c>
      <c r="LT85" s="140">
        <f t="shared" si="330"/>
        <v>0</v>
      </c>
      <c r="LU85" s="139">
        <f t="shared" si="241"/>
        <v>0</v>
      </c>
      <c r="LW85" s="341">
        <f t="shared" si="273"/>
        <v>0</v>
      </c>
      <c r="LX85" s="293">
        <f t="shared" si="267"/>
        <v>0</v>
      </c>
    </row>
    <row r="86" spans="1:336" ht="15" customHeight="1" x14ac:dyDescent="0.25">
      <c r="A86" s="119" t="s">
        <v>196</v>
      </c>
      <c r="B86" s="102">
        <v>85000</v>
      </c>
      <c r="C86" s="102">
        <v>175000</v>
      </c>
      <c r="D86" s="25"/>
      <c r="E86" s="92">
        <f t="shared" si="399"/>
        <v>0</v>
      </c>
      <c r="F86" s="140">
        <f t="shared" si="400"/>
        <v>0</v>
      </c>
      <c r="G86" s="25"/>
      <c r="H86" s="92">
        <f t="shared" si="401"/>
        <v>0</v>
      </c>
      <c r="I86" s="140">
        <f t="shared" si="402"/>
        <v>0</v>
      </c>
      <c r="J86" s="25"/>
      <c r="K86" s="92">
        <f t="shared" si="403"/>
        <v>0</v>
      </c>
      <c r="L86" s="140">
        <f t="shared" si="404"/>
        <v>0</v>
      </c>
      <c r="M86" s="139">
        <f t="shared" si="388"/>
        <v>0</v>
      </c>
      <c r="N86" s="25"/>
      <c r="O86" s="92">
        <f t="shared" si="385"/>
        <v>0</v>
      </c>
      <c r="P86" s="140">
        <f t="shared" ref="P86:P101" si="470">N86*C86</f>
        <v>0</v>
      </c>
      <c r="Q86" s="25"/>
      <c r="R86" s="92">
        <f t="shared" si="386"/>
        <v>0</v>
      </c>
      <c r="S86" s="140">
        <f t="shared" ref="S86:S101" si="471">Q86*C86</f>
        <v>0</v>
      </c>
      <c r="T86" s="25"/>
      <c r="U86" s="92">
        <f t="shared" ref="U86:U101" si="472">T86*C86</f>
        <v>0</v>
      </c>
      <c r="V86" s="140">
        <f t="shared" si="248"/>
        <v>0</v>
      </c>
      <c r="W86" s="139">
        <f t="shared" si="389"/>
        <v>0</v>
      </c>
      <c r="X86" s="25"/>
      <c r="Y86" s="92">
        <f t="shared" si="405"/>
        <v>0</v>
      </c>
      <c r="Z86" s="140">
        <f t="shared" si="406"/>
        <v>0</v>
      </c>
      <c r="AA86" s="25">
        <v>2</v>
      </c>
      <c r="AB86" s="92">
        <f t="shared" si="407"/>
        <v>170000</v>
      </c>
      <c r="AC86" s="140">
        <f t="shared" si="408"/>
        <v>350000</v>
      </c>
      <c r="AD86" s="25"/>
      <c r="AE86" s="92">
        <f t="shared" si="409"/>
        <v>0</v>
      </c>
      <c r="AF86" s="140">
        <f t="shared" si="410"/>
        <v>0</v>
      </c>
      <c r="AG86" s="139">
        <f t="shared" si="390"/>
        <v>2</v>
      </c>
      <c r="AH86" s="25"/>
      <c r="AI86" s="92">
        <f t="shared" si="411"/>
        <v>0</v>
      </c>
      <c r="AJ86" s="140">
        <f t="shared" si="412"/>
        <v>0</v>
      </c>
      <c r="AK86" s="25"/>
      <c r="AL86" s="92">
        <f t="shared" si="413"/>
        <v>0</v>
      </c>
      <c r="AM86" s="140">
        <f t="shared" si="414"/>
        <v>0</v>
      </c>
      <c r="AN86" s="25"/>
      <c r="AO86" s="92">
        <f t="shared" si="415"/>
        <v>0</v>
      </c>
      <c r="AP86" s="140">
        <f t="shared" si="416"/>
        <v>0</v>
      </c>
      <c r="AQ86" s="139">
        <f t="shared" si="391"/>
        <v>0</v>
      </c>
      <c r="AR86" s="25">
        <f>1</f>
        <v>1</v>
      </c>
      <c r="AS86" s="92">
        <f t="shared" si="417"/>
        <v>85000</v>
      </c>
      <c r="AT86" s="140">
        <f t="shared" si="418"/>
        <v>175000</v>
      </c>
      <c r="AU86" s="25"/>
      <c r="AV86" s="92">
        <f t="shared" si="419"/>
        <v>0</v>
      </c>
      <c r="AW86" s="140">
        <f t="shared" si="420"/>
        <v>0</v>
      </c>
      <c r="AX86" s="25"/>
      <c r="AY86" s="92">
        <f t="shared" si="421"/>
        <v>0</v>
      </c>
      <c r="AZ86" s="140">
        <f t="shared" si="422"/>
        <v>0</v>
      </c>
      <c r="BA86" s="139">
        <f t="shared" si="249"/>
        <v>1</v>
      </c>
      <c r="BB86" s="25"/>
      <c r="BC86" s="92">
        <f t="shared" si="242"/>
        <v>0</v>
      </c>
      <c r="BD86" s="140">
        <f t="shared" si="423"/>
        <v>0</v>
      </c>
      <c r="BE86" s="25"/>
      <c r="BF86" s="92">
        <f t="shared" si="424"/>
        <v>0</v>
      </c>
      <c r="BG86" s="140">
        <f t="shared" si="425"/>
        <v>0</v>
      </c>
      <c r="BH86" s="25"/>
      <c r="BI86" s="92">
        <f t="shared" si="426"/>
        <v>0</v>
      </c>
      <c r="BJ86" s="140">
        <f t="shared" si="427"/>
        <v>0</v>
      </c>
      <c r="BK86" s="139">
        <f t="shared" si="250"/>
        <v>0</v>
      </c>
      <c r="BL86" s="25"/>
      <c r="BM86" s="92">
        <f t="shared" si="274"/>
        <v>0</v>
      </c>
      <c r="BN86" s="140">
        <f t="shared" si="275"/>
        <v>0</v>
      </c>
      <c r="BO86" s="25"/>
      <c r="BP86" s="92">
        <f t="shared" si="428"/>
        <v>0</v>
      </c>
      <c r="BQ86" s="140">
        <f t="shared" si="429"/>
        <v>0</v>
      </c>
      <c r="BR86" s="25"/>
      <c r="BS86" s="92">
        <f t="shared" si="430"/>
        <v>0</v>
      </c>
      <c r="BT86" s="140">
        <f t="shared" si="431"/>
        <v>0</v>
      </c>
      <c r="BU86" s="139">
        <f t="shared" si="251"/>
        <v>0</v>
      </c>
      <c r="BV86" s="25"/>
      <c r="BW86" s="92">
        <f t="shared" si="276"/>
        <v>0</v>
      </c>
      <c r="BX86" s="140">
        <f t="shared" si="277"/>
        <v>0</v>
      </c>
      <c r="BY86" s="25"/>
      <c r="BZ86" s="92">
        <f t="shared" si="278"/>
        <v>0</v>
      </c>
      <c r="CA86" s="140">
        <f t="shared" si="279"/>
        <v>0</v>
      </c>
      <c r="CB86" s="25"/>
      <c r="CC86" s="92">
        <f t="shared" si="280"/>
        <v>0</v>
      </c>
      <c r="CD86" s="140">
        <f t="shared" si="281"/>
        <v>0</v>
      </c>
      <c r="CE86" s="139">
        <f t="shared" si="392"/>
        <v>0</v>
      </c>
      <c r="CF86" s="25"/>
      <c r="CG86" s="92">
        <f t="shared" si="432"/>
        <v>0</v>
      </c>
      <c r="CH86" s="140">
        <f t="shared" si="433"/>
        <v>0</v>
      </c>
      <c r="CI86" s="25"/>
      <c r="CJ86" s="92">
        <f t="shared" si="434"/>
        <v>0</v>
      </c>
      <c r="CK86" s="140">
        <f t="shared" si="435"/>
        <v>0</v>
      </c>
      <c r="CL86" s="25"/>
      <c r="CM86" s="92">
        <f t="shared" si="436"/>
        <v>0</v>
      </c>
      <c r="CN86" s="140">
        <f t="shared" si="437"/>
        <v>0</v>
      </c>
      <c r="CO86" s="139">
        <f t="shared" si="393"/>
        <v>0</v>
      </c>
      <c r="CP86" s="25"/>
      <c r="CQ86" s="92">
        <f t="shared" si="438"/>
        <v>0</v>
      </c>
      <c r="CR86" s="140">
        <f t="shared" si="439"/>
        <v>0</v>
      </c>
      <c r="CS86" s="25"/>
      <c r="CT86" s="92">
        <f t="shared" si="440"/>
        <v>0</v>
      </c>
      <c r="CU86" s="140">
        <f t="shared" si="441"/>
        <v>0</v>
      </c>
      <c r="CV86" s="25"/>
      <c r="CW86" s="92">
        <f t="shared" si="442"/>
        <v>0</v>
      </c>
      <c r="CX86" s="140">
        <f t="shared" si="443"/>
        <v>0</v>
      </c>
      <c r="CY86" s="139">
        <f t="shared" si="394"/>
        <v>0</v>
      </c>
      <c r="CZ86" s="25"/>
      <c r="DA86" s="92">
        <f t="shared" si="444"/>
        <v>0</v>
      </c>
      <c r="DB86" s="140">
        <f t="shared" si="445"/>
        <v>0</v>
      </c>
      <c r="DC86" s="25"/>
      <c r="DD86" s="92">
        <f t="shared" si="446"/>
        <v>0</v>
      </c>
      <c r="DE86" s="140">
        <f t="shared" si="447"/>
        <v>0</v>
      </c>
      <c r="DF86" s="25"/>
      <c r="DG86" s="92">
        <f t="shared" si="448"/>
        <v>0</v>
      </c>
      <c r="DH86" s="140">
        <f t="shared" si="449"/>
        <v>0</v>
      </c>
      <c r="DI86" s="139">
        <f t="shared" si="395"/>
        <v>0</v>
      </c>
      <c r="DJ86" s="25"/>
      <c r="DK86" s="92">
        <f t="shared" si="282"/>
        <v>0</v>
      </c>
      <c r="DL86" s="140">
        <f t="shared" si="384"/>
        <v>0</v>
      </c>
      <c r="DM86" s="25"/>
      <c r="DN86" s="92">
        <f t="shared" si="450"/>
        <v>0</v>
      </c>
      <c r="DO86" s="140">
        <f t="shared" si="451"/>
        <v>0</v>
      </c>
      <c r="DP86" s="25"/>
      <c r="DQ86" s="92">
        <f t="shared" si="452"/>
        <v>0</v>
      </c>
      <c r="DR86" s="140">
        <f t="shared" si="453"/>
        <v>0</v>
      </c>
      <c r="DS86" s="139">
        <f t="shared" si="396"/>
        <v>0</v>
      </c>
      <c r="DT86" s="25"/>
      <c r="DU86" s="92">
        <f t="shared" si="454"/>
        <v>0</v>
      </c>
      <c r="DV86" s="140">
        <f t="shared" si="455"/>
        <v>0</v>
      </c>
      <c r="DW86" s="25"/>
      <c r="DX86" s="92">
        <f t="shared" si="283"/>
        <v>0</v>
      </c>
      <c r="DY86" s="140">
        <f t="shared" si="284"/>
        <v>0</v>
      </c>
      <c r="DZ86" s="25">
        <f>1</f>
        <v>1</v>
      </c>
      <c r="EA86" s="92">
        <f t="shared" si="285"/>
        <v>85000</v>
      </c>
      <c r="EB86" s="140">
        <f t="shared" si="286"/>
        <v>175000</v>
      </c>
      <c r="EC86" s="139">
        <f t="shared" si="397"/>
        <v>1</v>
      </c>
      <c r="ED86" s="25"/>
      <c r="EE86" s="92">
        <f t="shared" si="456"/>
        <v>0</v>
      </c>
      <c r="EF86" s="140">
        <f t="shared" si="457"/>
        <v>0</v>
      </c>
      <c r="EG86" s="25"/>
      <c r="EH86" s="92">
        <f t="shared" si="458"/>
        <v>0</v>
      </c>
      <c r="EI86" s="140">
        <f t="shared" si="459"/>
        <v>0</v>
      </c>
      <c r="EJ86" s="25"/>
      <c r="EK86" s="92">
        <f t="shared" si="460"/>
        <v>0</v>
      </c>
      <c r="EL86" s="140">
        <f t="shared" si="461"/>
        <v>0</v>
      </c>
      <c r="EM86" s="139">
        <f t="shared" si="398"/>
        <v>0</v>
      </c>
      <c r="EN86" s="25"/>
      <c r="EO86" s="92">
        <f t="shared" si="462"/>
        <v>0</v>
      </c>
      <c r="EP86" s="140">
        <f t="shared" si="463"/>
        <v>0</v>
      </c>
      <c r="EQ86" s="25"/>
      <c r="ER86" s="92">
        <f t="shared" si="464"/>
        <v>0</v>
      </c>
      <c r="ES86" s="140">
        <f t="shared" si="465"/>
        <v>0</v>
      </c>
      <c r="ET86" s="25"/>
      <c r="EU86" s="92">
        <f t="shared" si="466"/>
        <v>0</v>
      </c>
      <c r="EV86" s="140">
        <f t="shared" si="467"/>
        <v>0</v>
      </c>
      <c r="EW86" s="139">
        <f t="shared" si="252"/>
        <v>0</v>
      </c>
      <c r="EX86" s="25"/>
      <c r="EY86" s="92">
        <f t="shared" si="253"/>
        <v>0</v>
      </c>
      <c r="EZ86" s="140">
        <f t="shared" si="254"/>
        <v>0</v>
      </c>
      <c r="FA86" s="25">
        <f>250+30</f>
        <v>280</v>
      </c>
      <c r="FB86" s="92">
        <f t="shared" si="268"/>
        <v>23800000</v>
      </c>
      <c r="FC86" s="140">
        <f t="shared" si="269"/>
        <v>49000000</v>
      </c>
      <c r="FD86" s="25"/>
      <c r="FE86" s="92">
        <f t="shared" si="255"/>
        <v>0</v>
      </c>
      <c r="FF86" s="140">
        <f t="shared" si="256"/>
        <v>0</v>
      </c>
      <c r="FG86" s="139">
        <f t="shared" si="257"/>
        <v>280</v>
      </c>
      <c r="FH86" s="25"/>
      <c r="FI86" s="92">
        <f t="shared" si="331"/>
        <v>0</v>
      </c>
      <c r="FJ86" s="140">
        <f t="shared" si="332"/>
        <v>0</v>
      </c>
      <c r="FK86" s="25"/>
      <c r="FL86" s="92">
        <f t="shared" si="333"/>
        <v>0</v>
      </c>
      <c r="FM86" s="140">
        <f t="shared" si="334"/>
        <v>0</v>
      </c>
      <c r="FN86" s="25">
        <v>1</v>
      </c>
      <c r="FO86" s="92">
        <f t="shared" si="335"/>
        <v>85000</v>
      </c>
      <c r="FP86" s="140">
        <f t="shared" si="336"/>
        <v>175000</v>
      </c>
      <c r="FQ86" s="139">
        <f t="shared" si="258"/>
        <v>1</v>
      </c>
      <c r="FR86" s="25"/>
      <c r="FS86" s="92">
        <f t="shared" si="337"/>
        <v>0</v>
      </c>
      <c r="FT86" s="140">
        <f t="shared" si="338"/>
        <v>0</v>
      </c>
      <c r="FU86" s="25">
        <f>3</f>
        <v>3</v>
      </c>
      <c r="FV86" s="92">
        <f t="shared" si="339"/>
        <v>255000</v>
      </c>
      <c r="FW86" s="140">
        <f t="shared" si="340"/>
        <v>525000</v>
      </c>
      <c r="FX86" s="25"/>
      <c r="FY86" s="92">
        <f t="shared" si="341"/>
        <v>0</v>
      </c>
      <c r="FZ86" s="140">
        <f t="shared" si="342"/>
        <v>0</v>
      </c>
      <c r="GA86" s="139">
        <f t="shared" si="259"/>
        <v>3</v>
      </c>
      <c r="GB86" s="25"/>
      <c r="GC86" s="92">
        <f t="shared" si="343"/>
        <v>0</v>
      </c>
      <c r="GD86" s="140">
        <f t="shared" si="344"/>
        <v>0</v>
      </c>
      <c r="GE86" s="25"/>
      <c r="GF86" s="92">
        <f t="shared" si="345"/>
        <v>0</v>
      </c>
      <c r="GG86" s="140">
        <f t="shared" si="346"/>
        <v>0</v>
      </c>
      <c r="GH86" s="25"/>
      <c r="GI86" s="92">
        <f t="shared" si="347"/>
        <v>0</v>
      </c>
      <c r="GJ86" s="140">
        <f t="shared" si="348"/>
        <v>0</v>
      </c>
      <c r="GK86" s="139">
        <f t="shared" si="260"/>
        <v>0</v>
      </c>
      <c r="GL86" s="25"/>
      <c r="GM86" s="92">
        <f t="shared" si="349"/>
        <v>0</v>
      </c>
      <c r="GN86" s="140">
        <f t="shared" si="350"/>
        <v>0</v>
      </c>
      <c r="GO86" s="25"/>
      <c r="GP86" s="92">
        <f t="shared" si="351"/>
        <v>0</v>
      </c>
      <c r="GQ86" s="140">
        <f t="shared" si="352"/>
        <v>0</v>
      </c>
      <c r="GR86" s="25"/>
      <c r="GS86" s="92">
        <f t="shared" si="353"/>
        <v>0</v>
      </c>
      <c r="GT86" s="140">
        <f t="shared" si="354"/>
        <v>0</v>
      </c>
      <c r="GU86" s="139">
        <f t="shared" si="261"/>
        <v>0</v>
      </c>
      <c r="GV86" s="25"/>
      <c r="GW86" s="92">
        <f t="shared" si="355"/>
        <v>0</v>
      </c>
      <c r="GX86" s="140">
        <f t="shared" si="356"/>
        <v>0</v>
      </c>
      <c r="GY86" s="25"/>
      <c r="GZ86" s="92">
        <f t="shared" si="357"/>
        <v>0</v>
      </c>
      <c r="HA86" s="140">
        <f t="shared" si="358"/>
        <v>0</v>
      </c>
      <c r="HB86" s="25"/>
      <c r="HC86" s="92">
        <f t="shared" si="359"/>
        <v>0</v>
      </c>
      <c r="HD86" s="140">
        <f t="shared" si="360"/>
        <v>0</v>
      </c>
      <c r="HE86" s="139">
        <f t="shared" si="262"/>
        <v>0</v>
      </c>
      <c r="HF86" s="25"/>
      <c r="HG86" s="92">
        <f t="shared" si="361"/>
        <v>0</v>
      </c>
      <c r="HH86" s="140">
        <f t="shared" si="362"/>
        <v>0</v>
      </c>
      <c r="HI86" s="25"/>
      <c r="HJ86" s="92">
        <f t="shared" si="363"/>
        <v>0</v>
      </c>
      <c r="HK86" s="140">
        <f t="shared" si="364"/>
        <v>0</v>
      </c>
      <c r="HL86" s="25"/>
      <c r="HM86" s="92">
        <f t="shared" si="365"/>
        <v>0</v>
      </c>
      <c r="HN86" s="140">
        <f t="shared" si="366"/>
        <v>0</v>
      </c>
      <c r="HO86" s="139">
        <f t="shared" si="263"/>
        <v>0</v>
      </c>
      <c r="HP86" s="25"/>
      <c r="HQ86" s="92">
        <f t="shared" si="367"/>
        <v>0</v>
      </c>
      <c r="HR86" s="140">
        <f t="shared" si="368"/>
        <v>0</v>
      </c>
      <c r="HS86" s="25"/>
      <c r="HT86" s="92">
        <f t="shared" si="369"/>
        <v>0</v>
      </c>
      <c r="HU86" s="140">
        <f t="shared" si="370"/>
        <v>0</v>
      </c>
      <c r="HV86" s="25"/>
      <c r="HW86" s="92">
        <f t="shared" si="371"/>
        <v>0</v>
      </c>
      <c r="HX86" s="140">
        <f t="shared" si="372"/>
        <v>0</v>
      </c>
      <c r="HY86" s="139">
        <f t="shared" si="264"/>
        <v>0</v>
      </c>
      <c r="HZ86" s="25"/>
      <c r="IA86" s="92">
        <f t="shared" si="373"/>
        <v>0</v>
      </c>
      <c r="IB86" s="140">
        <f t="shared" si="374"/>
        <v>0</v>
      </c>
      <c r="IC86" s="25"/>
      <c r="ID86" s="92">
        <f t="shared" si="375"/>
        <v>0</v>
      </c>
      <c r="IE86" s="140">
        <f t="shared" si="376"/>
        <v>0</v>
      </c>
      <c r="IF86" s="25"/>
      <c r="IG86" s="92">
        <f t="shared" si="377"/>
        <v>0</v>
      </c>
      <c r="IH86" s="140">
        <f t="shared" si="378"/>
        <v>0</v>
      </c>
      <c r="II86" s="139">
        <f t="shared" si="265"/>
        <v>0</v>
      </c>
      <c r="IJ86" s="25">
        <f>1+1</f>
        <v>2</v>
      </c>
      <c r="IK86" s="92">
        <f t="shared" si="287"/>
        <v>170000</v>
      </c>
      <c r="IL86" s="140">
        <f t="shared" si="379"/>
        <v>350000</v>
      </c>
      <c r="IM86" s="25"/>
      <c r="IN86" s="92">
        <f t="shared" si="380"/>
        <v>0</v>
      </c>
      <c r="IO86" s="140">
        <f t="shared" si="381"/>
        <v>0</v>
      </c>
      <c r="IP86" s="25"/>
      <c r="IQ86" s="92">
        <f t="shared" si="382"/>
        <v>0</v>
      </c>
      <c r="IR86" s="140">
        <f t="shared" si="383"/>
        <v>0</v>
      </c>
      <c r="IS86" s="139">
        <f t="shared" si="266"/>
        <v>2</v>
      </c>
      <c r="IT86" s="25"/>
      <c r="IU86" s="92">
        <f t="shared" si="288"/>
        <v>0</v>
      </c>
      <c r="IV86" s="140">
        <f t="shared" si="289"/>
        <v>0</v>
      </c>
      <c r="IW86" s="25"/>
      <c r="IX86" s="92">
        <f t="shared" si="290"/>
        <v>0</v>
      </c>
      <c r="IY86" s="140">
        <f t="shared" si="291"/>
        <v>0</v>
      </c>
      <c r="IZ86" s="25"/>
      <c r="JA86" s="92">
        <f t="shared" si="292"/>
        <v>0</v>
      </c>
      <c r="JB86" s="140">
        <f t="shared" si="293"/>
        <v>0</v>
      </c>
      <c r="JC86" s="139">
        <f t="shared" si="234"/>
        <v>0</v>
      </c>
      <c r="JD86" s="25"/>
      <c r="JE86" s="92">
        <f t="shared" si="294"/>
        <v>0</v>
      </c>
      <c r="JF86" s="140">
        <f t="shared" si="295"/>
        <v>0</v>
      </c>
      <c r="JG86" s="25"/>
      <c r="JH86" s="92">
        <f t="shared" si="296"/>
        <v>0</v>
      </c>
      <c r="JI86" s="140">
        <f t="shared" si="297"/>
        <v>0</v>
      </c>
      <c r="JJ86" s="25"/>
      <c r="JK86" s="92">
        <f t="shared" si="298"/>
        <v>0</v>
      </c>
      <c r="JL86" s="140">
        <f t="shared" si="299"/>
        <v>0</v>
      </c>
      <c r="JM86" s="139">
        <f t="shared" si="235"/>
        <v>0</v>
      </c>
      <c r="JN86" s="25"/>
      <c r="JO86" s="92">
        <f t="shared" si="300"/>
        <v>0</v>
      </c>
      <c r="JP86" s="140">
        <f t="shared" si="270"/>
        <v>0</v>
      </c>
      <c r="JQ86" s="25">
        <f>100</f>
        <v>100</v>
      </c>
      <c r="JR86" s="92">
        <f t="shared" si="271"/>
        <v>8500000</v>
      </c>
      <c r="JS86" s="140">
        <f t="shared" si="272"/>
        <v>17500000</v>
      </c>
      <c r="JT86" s="25"/>
      <c r="JU86" s="92">
        <f t="shared" si="468"/>
        <v>0</v>
      </c>
      <c r="JV86" s="140">
        <f t="shared" si="469"/>
        <v>0</v>
      </c>
      <c r="JW86" s="139">
        <f t="shared" si="236"/>
        <v>100</v>
      </c>
      <c r="JX86" s="25"/>
      <c r="JY86" s="92">
        <f t="shared" si="301"/>
        <v>0</v>
      </c>
      <c r="JZ86" s="140">
        <f t="shared" si="302"/>
        <v>0</v>
      </c>
      <c r="KA86" s="25">
        <v>5</v>
      </c>
      <c r="KB86" s="92">
        <f t="shared" si="303"/>
        <v>425000</v>
      </c>
      <c r="KC86" s="140">
        <f t="shared" si="304"/>
        <v>875000</v>
      </c>
      <c r="KD86" s="25"/>
      <c r="KE86" s="92">
        <f t="shared" si="305"/>
        <v>0</v>
      </c>
      <c r="KF86" s="140">
        <f t="shared" si="306"/>
        <v>0</v>
      </c>
      <c r="KG86" s="139">
        <f t="shared" si="237"/>
        <v>5</v>
      </c>
      <c r="KH86" s="25"/>
      <c r="KI86" s="92">
        <f t="shared" si="307"/>
        <v>0</v>
      </c>
      <c r="KJ86" s="140">
        <f t="shared" si="308"/>
        <v>0</v>
      </c>
      <c r="KK86" s="25"/>
      <c r="KL86" s="92">
        <f t="shared" si="309"/>
        <v>0</v>
      </c>
      <c r="KM86" s="140">
        <f t="shared" si="310"/>
        <v>0</v>
      </c>
      <c r="KN86" s="25"/>
      <c r="KO86" s="92">
        <f t="shared" si="311"/>
        <v>0</v>
      </c>
      <c r="KP86" s="140">
        <f t="shared" si="312"/>
        <v>0</v>
      </c>
      <c r="KQ86" s="139">
        <f t="shared" si="238"/>
        <v>0</v>
      </c>
      <c r="KR86" s="25"/>
      <c r="KS86" s="92">
        <f t="shared" si="313"/>
        <v>0</v>
      </c>
      <c r="KT86" s="140">
        <f t="shared" si="314"/>
        <v>0</v>
      </c>
      <c r="KU86" s="25"/>
      <c r="KV86" s="92">
        <f t="shared" si="315"/>
        <v>0</v>
      </c>
      <c r="KW86" s="140">
        <f t="shared" si="316"/>
        <v>0</v>
      </c>
      <c r="KX86" s="25"/>
      <c r="KY86" s="92">
        <f t="shared" si="317"/>
        <v>0</v>
      </c>
      <c r="KZ86" s="140">
        <f t="shared" si="318"/>
        <v>0</v>
      </c>
      <c r="LA86" s="139">
        <f t="shared" si="239"/>
        <v>0</v>
      </c>
      <c r="LB86" s="25"/>
      <c r="LC86" s="92">
        <f t="shared" si="319"/>
        <v>0</v>
      </c>
      <c r="LD86" s="140">
        <f t="shared" si="320"/>
        <v>0</v>
      </c>
      <c r="LE86" s="25"/>
      <c r="LF86" s="92">
        <f t="shared" si="321"/>
        <v>0</v>
      </c>
      <c r="LG86" s="140">
        <f t="shared" si="322"/>
        <v>0</v>
      </c>
      <c r="LH86" s="25"/>
      <c r="LI86" s="92">
        <f t="shared" si="323"/>
        <v>0</v>
      </c>
      <c r="LJ86" s="140">
        <f t="shared" si="324"/>
        <v>0</v>
      </c>
      <c r="LK86" s="139">
        <f t="shared" si="240"/>
        <v>0</v>
      </c>
      <c r="LL86" s="25"/>
      <c r="LM86" s="92">
        <f t="shared" si="325"/>
        <v>0</v>
      </c>
      <c r="LN86" s="140">
        <f t="shared" si="326"/>
        <v>0</v>
      </c>
      <c r="LO86" s="25"/>
      <c r="LP86" s="92">
        <f t="shared" si="327"/>
        <v>0</v>
      </c>
      <c r="LQ86" s="140">
        <f t="shared" si="328"/>
        <v>0</v>
      </c>
      <c r="LR86" s="25"/>
      <c r="LS86" s="92">
        <f t="shared" si="329"/>
        <v>0</v>
      </c>
      <c r="LT86" s="140">
        <f t="shared" si="330"/>
        <v>0</v>
      </c>
      <c r="LU86" s="139">
        <f t="shared" si="241"/>
        <v>0</v>
      </c>
      <c r="LW86" s="341">
        <f t="shared" si="273"/>
        <v>395</v>
      </c>
      <c r="LX86" s="293">
        <f t="shared" si="267"/>
        <v>69125000</v>
      </c>
    </row>
    <row r="87" spans="1:336" ht="15" customHeight="1" x14ac:dyDescent="0.25">
      <c r="A87" s="369" t="s">
        <v>242</v>
      </c>
      <c r="B87" s="102">
        <v>60000</v>
      </c>
      <c r="C87" s="102">
        <v>125000</v>
      </c>
      <c r="D87" s="25"/>
      <c r="E87" s="92">
        <f t="shared" si="399"/>
        <v>0</v>
      </c>
      <c r="F87" s="140">
        <f t="shared" si="400"/>
        <v>0</v>
      </c>
      <c r="G87" s="25"/>
      <c r="H87" s="92">
        <f t="shared" si="401"/>
        <v>0</v>
      </c>
      <c r="I87" s="140">
        <f t="shared" si="402"/>
        <v>0</v>
      </c>
      <c r="J87" s="25"/>
      <c r="K87" s="92">
        <f t="shared" si="403"/>
        <v>0</v>
      </c>
      <c r="L87" s="140">
        <f t="shared" si="404"/>
        <v>0</v>
      </c>
      <c r="M87" s="139">
        <f t="shared" si="388"/>
        <v>0</v>
      </c>
      <c r="N87" s="25"/>
      <c r="O87" s="92">
        <f t="shared" si="385"/>
        <v>0</v>
      </c>
      <c r="P87" s="140">
        <f t="shared" si="470"/>
        <v>0</v>
      </c>
      <c r="Q87" s="25"/>
      <c r="R87" s="92">
        <f t="shared" si="386"/>
        <v>0</v>
      </c>
      <c r="S87" s="140">
        <f t="shared" si="471"/>
        <v>0</v>
      </c>
      <c r="T87" s="25"/>
      <c r="U87" s="92">
        <f t="shared" si="472"/>
        <v>0</v>
      </c>
      <c r="V87" s="140">
        <f t="shared" si="248"/>
        <v>0</v>
      </c>
      <c r="W87" s="139">
        <f t="shared" si="389"/>
        <v>0</v>
      </c>
      <c r="X87" s="25"/>
      <c r="Y87" s="92">
        <f t="shared" si="405"/>
        <v>0</v>
      </c>
      <c r="Z87" s="140">
        <f t="shared" si="406"/>
        <v>0</v>
      </c>
      <c r="AA87" s="25"/>
      <c r="AB87" s="92">
        <f t="shared" si="407"/>
        <v>0</v>
      </c>
      <c r="AC87" s="140">
        <f t="shared" si="408"/>
        <v>0</v>
      </c>
      <c r="AD87" s="25"/>
      <c r="AE87" s="92">
        <f t="shared" si="409"/>
        <v>0</v>
      </c>
      <c r="AF87" s="140">
        <f t="shared" si="410"/>
        <v>0</v>
      </c>
      <c r="AG87" s="139">
        <f t="shared" si="390"/>
        <v>0</v>
      </c>
      <c r="AH87" s="25"/>
      <c r="AJ87" s="140"/>
      <c r="AK87" s="25"/>
      <c r="AL87" s="92">
        <f t="shared" si="413"/>
        <v>0</v>
      </c>
      <c r="AM87" s="140">
        <f t="shared" si="414"/>
        <v>0</v>
      </c>
      <c r="AN87" s="25"/>
      <c r="AO87" s="92">
        <f t="shared" si="415"/>
        <v>0</v>
      </c>
      <c r="AP87" s="140">
        <f t="shared" si="416"/>
        <v>0</v>
      </c>
      <c r="AQ87" s="139">
        <f t="shared" si="391"/>
        <v>0</v>
      </c>
      <c r="AR87" s="25"/>
      <c r="AS87" s="92">
        <f t="shared" si="417"/>
        <v>0</v>
      </c>
      <c r="AT87" s="140">
        <f t="shared" si="418"/>
        <v>0</v>
      </c>
      <c r="AU87" s="25"/>
      <c r="AV87" s="92">
        <f t="shared" si="419"/>
        <v>0</v>
      </c>
      <c r="AW87" s="140">
        <f t="shared" si="420"/>
        <v>0</v>
      </c>
      <c r="AX87" s="25"/>
      <c r="AY87" s="92">
        <f t="shared" si="421"/>
        <v>0</v>
      </c>
      <c r="AZ87" s="140">
        <f t="shared" si="422"/>
        <v>0</v>
      </c>
      <c r="BA87" s="139">
        <f t="shared" si="249"/>
        <v>0</v>
      </c>
      <c r="BB87" s="25"/>
      <c r="BC87" s="92">
        <f t="shared" si="242"/>
        <v>0</v>
      </c>
      <c r="BD87" s="140">
        <f t="shared" si="423"/>
        <v>0</v>
      </c>
      <c r="BE87" s="25"/>
      <c r="BF87" s="92">
        <f t="shared" si="424"/>
        <v>0</v>
      </c>
      <c r="BG87" s="140">
        <f t="shared" si="425"/>
        <v>0</v>
      </c>
      <c r="BH87" s="25"/>
      <c r="BI87" s="92">
        <f t="shared" si="426"/>
        <v>0</v>
      </c>
      <c r="BJ87" s="140">
        <f t="shared" si="427"/>
        <v>0</v>
      </c>
      <c r="BK87" s="139">
        <f t="shared" si="250"/>
        <v>0</v>
      </c>
      <c r="BL87" s="25"/>
      <c r="BM87" s="92">
        <f t="shared" si="274"/>
        <v>0</v>
      </c>
      <c r="BN87" s="140"/>
      <c r="BO87" s="25"/>
      <c r="BP87" s="92">
        <f t="shared" si="428"/>
        <v>0</v>
      </c>
      <c r="BQ87" s="140">
        <f t="shared" si="429"/>
        <v>0</v>
      </c>
      <c r="BR87" s="25"/>
      <c r="BS87" s="92">
        <f t="shared" si="430"/>
        <v>0</v>
      </c>
      <c r="BT87" s="140">
        <f t="shared" si="431"/>
        <v>0</v>
      </c>
      <c r="BU87" s="139">
        <f t="shared" si="251"/>
        <v>0</v>
      </c>
      <c r="BV87" s="25"/>
      <c r="BW87" s="92">
        <f t="shared" si="276"/>
        <v>0</v>
      </c>
      <c r="BX87" s="140">
        <f t="shared" si="277"/>
        <v>0</v>
      </c>
      <c r="BY87" s="25"/>
      <c r="BZ87" s="92">
        <f t="shared" si="278"/>
        <v>0</v>
      </c>
      <c r="CA87" s="140">
        <f t="shared" si="279"/>
        <v>0</v>
      </c>
      <c r="CB87" s="25"/>
      <c r="CC87" s="92">
        <f t="shared" si="280"/>
        <v>0</v>
      </c>
      <c r="CD87" s="140">
        <f t="shared" si="281"/>
        <v>0</v>
      </c>
      <c r="CE87" s="139">
        <f t="shared" si="392"/>
        <v>0</v>
      </c>
      <c r="CF87" s="25"/>
      <c r="CG87" s="92">
        <f t="shared" si="432"/>
        <v>0</v>
      </c>
      <c r="CH87" s="140">
        <f t="shared" si="433"/>
        <v>0</v>
      </c>
      <c r="CI87" s="25"/>
      <c r="CJ87" s="92">
        <f t="shared" si="434"/>
        <v>0</v>
      </c>
      <c r="CK87" s="140">
        <f t="shared" si="435"/>
        <v>0</v>
      </c>
      <c r="CL87" s="25"/>
      <c r="CM87" s="92">
        <f t="shared" si="436"/>
        <v>0</v>
      </c>
      <c r="CN87" s="140">
        <f t="shared" si="437"/>
        <v>0</v>
      </c>
      <c r="CO87" s="139">
        <f t="shared" si="393"/>
        <v>0</v>
      </c>
      <c r="CP87" s="25"/>
      <c r="CQ87" s="92">
        <f t="shared" si="438"/>
        <v>0</v>
      </c>
      <c r="CR87" s="140">
        <f t="shared" si="439"/>
        <v>0</v>
      </c>
      <c r="CS87" s="25"/>
      <c r="CT87" s="92">
        <f t="shared" si="440"/>
        <v>0</v>
      </c>
      <c r="CU87" s="140">
        <f t="shared" si="441"/>
        <v>0</v>
      </c>
      <c r="CV87" s="25"/>
      <c r="CW87" s="92">
        <f t="shared" si="442"/>
        <v>0</v>
      </c>
      <c r="CX87" s="140">
        <f t="shared" si="443"/>
        <v>0</v>
      </c>
      <c r="CY87" s="139"/>
      <c r="CZ87" s="25"/>
      <c r="DA87" s="92">
        <f t="shared" si="444"/>
        <v>0</v>
      </c>
      <c r="DB87" s="140">
        <f t="shared" si="445"/>
        <v>0</v>
      </c>
      <c r="DC87" s="25"/>
      <c r="DD87" s="92">
        <f t="shared" si="446"/>
        <v>0</v>
      </c>
      <c r="DE87" s="140">
        <f t="shared" si="447"/>
        <v>0</v>
      </c>
      <c r="DF87" s="25"/>
      <c r="DG87" s="92">
        <f t="shared" si="448"/>
        <v>0</v>
      </c>
      <c r="DH87" s="140">
        <f t="shared" si="449"/>
        <v>0</v>
      </c>
      <c r="DI87" s="139"/>
      <c r="DJ87" s="25"/>
      <c r="DK87" s="92">
        <f t="shared" si="282"/>
        <v>0</v>
      </c>
      <c r="DL87" s="140">
        <f t="shared" si="384"/>
        <v>0</v>
      </c>
      <c r="DM87" s="25"/>
      <c r="DN87" s="92">
        <f t="shared" si="450"/>
        <v>0</v>
      </c>
      <c r="DO87" s="140">
        <f t="shared" si="451"/>
        <v>0</v>
      </c>
      <c r="DP87" s="25"/>
      <c r="DQ87" s="92">
        <f t="shared" si="452"/>
        <v>0</v>
      </c>
      <c r="DR87" s="140"/>
      <c r="DS87" s="139">
        <f t="shared" si="396"/>
        <v>0</v>
      </c>
      <c r="DT87" s="25"/>
      <c r="DU87" s="92">
        <f t="shared" si="454"/>
        <v>0</v>
      </c>
      <c r="DV87" s="140">
        <f t="shared" si="455"/>
        <v>0</v>
      </c>
      <c r="DW87" s="25"/>
      <c r="DX87" s="92">
        <f t="shared" si="283"/>
        <v>0</v>
      </c>
      <c r="DY87" s="140">
        <f t="shared" si="284"/>
        <v>0</v>
      </c>
      <c r="DZ87" s="25"/>
      <c r="EA87" s="92">
        <f t="shared" si="285"/>
        <v>0</v>
      </c>
      <c r="EB87" s="140">
        <f t="shared" si="286"/>
        <v>0</v>
      </c>
      <c r="EC87" s="139">
        <f t="shared" si="397"/>
        <v>0</v>
      </c>
      <c r="ED87" s="25"/>
      <c r="EE87" s="92">
        <f t="shared" si="456"/>
        <v>0</v>
      </c>
      <c r="EF87" s="140">
        <f t="shared" si="457"/>
        <v>0</v>
      </c>
      <c r="EG87" s="25">
        <f>1</f>
        <v>1</v>
      </c>
      <c r="EH87" s="92">
        <f t="shared" si="458"/>
        <v>60000</v>
      </c>
      <c r="EI87" s="140">
        <f t="shared" si="459"/>
        <v>125000</v>
      </c>
      <c r="EJ87" s="25"/>
      <c r="EK87" s="92">
        <f t="shared" si="460"/>
        <v>0</v>
      </c>
      <c r="EL87" s="140">
        <f t="shared" si="461"/>
        <v>0</v>
      </c>
      <c r="EM87" s="139">
        <f t="shared" si="398"/>
        <v>1</v>
      </c>
      <c r="EN87" s="25"/>
      <c r="EO87" s="92">
        <f t="shared" si="462"/>
        <v>0</v>
      </c>
      <c r="EP87" s="140">
        <f t="shared" si="463"/>
        <v>0</v>
      </c>
      <c r="EQ87" s="25"/>
      <c r="ER87" s="92">
        <f t="shared" si="464"/>
        <v>0</v>
      </c>
      <c r="ES87" s="140">
        <f t="shared" si="465"/>
        <v>0</v>
      </c>
      <c r="ET87" s="25"/>
      <c r="EU87" s="92">
        <f t="shared" si="466"/>
        <v>0</v>
      </c>
      <c r="EV87" s="140">
        <f t="shared" si="467"/>
        <v>0</v>
      </c>
      <c r="EW87" s="139">
        <f t="shared" si="252"/>
        <v>0</v>
      </c>
      <c r="EX87" s="25"/>
      <c r="EY87" s="92">
        <f t="shared" si="253"/>
        <v>0</v>
      </c>
      <c r="EZ87" s="140">
        <f t="shared" si="254"/>
        <v>0</v>
      </c>
      <c r="FA87" s="25"/>
      <c r="FB87" s="92">
        <f t="shared" si="268"/>
        <v>0</v>
      </c>
      <c r="FC87" s="140">
        <f t="shared" si="269"/>
        <v>0</v>
      </c>
      <c r="FD87" s="25"/>
      <c r="FE87" s="92">
        <f t="shared" si="255"/>
        <v>0</v>
      </c>
      <c r="FF87" s="140">
        <f>FD87*M87</f>
        <v>0</v>
      </c>
      <c r="FG87" s="139">
        <f t="shared" si="257"/>
        <v>0</v>
      </c>
      <c r="FH87" s="25"/>
      <c r="FI87" s="92">
        <f t="shared" si="331"/>
        <v>0</v>
      </c>
      <c r="FJ87" s="140">
        <f t="shared" si="332"/>
        <v>0</v>
      </c>
      <c r="FK87" s="25"/>
      <c r="FL87" s="92">
        <f t="shared" si="333"/>
        <v>0</v>
      </c>
      <c r="FM87" s="140">
        <f t="shared" si="334"/>
        <v>0</v>
      </c>
      <c r="FN87" s="25"/>
      <c r="FO87" s="92">
        <f t="shared" si="335"/>
        <v>0</v>
      </c>
      <c r="FP87" s="140">
        <f t="shared" si="336"/>
        <v>0</v>
      </c>
      <c r="FQ87" s="139">
        <f t="shared" si="258"/>
        <v>0</v>
      </c>
      <c r="FR87" s="25"/>
      <c r="FS87" s="92">
        <f t="shared" si="337"/>
        <v>0</v>
      </c>
      <c r="FT87" s="140">
        <f t="shared" si="338"/>
        <v>0</v>
      </c>
      <c r="FU87" s="25"/>
      <c r="FV87" s="92">
        <f t="shared" si="339"/>
        <v>0</v>
      </c>
      <c r="FW87" s="140">
        <f t="shared" si="340"/>
        <v>0</v>
      </c>
      <c r="FX87" s="25"/>
      <c r="FY87" s="92">
        <f t="shared" si="341"/>
        <v>0</v>
      </c>
      <c r="FZ87" s="140">
        <f t="shared" si="342"/>
        <v>0</v>
      </c>
      <c r="GA87" s="139">
        <f t="shared" si="259"/>
        <v>0</v>
      </c>
      <c r="GB87" s="25"/>
      <c r="GC87" s="92">
        <f t="shared" si="343"/>
        <v>0</v>
      </c>
      <c r="GD87" s="140">
        <f t="shared" si="344"/>
        <v>0</v>
      </c>
      <c r="GE87" s="25"/>
      <c r="GF87" s="92">
        <f t="shared" si="345"/>
        <v>0</v>
      </c>
      <c r="GG87" s="140">
        <f t="shared" si="346"/>
        <v>0</v>
      </c>
      <c r="GH87" s="25"/>
      <c r="GI87" s="92">
        <f t="shared" si="347"/>
        <v>0</v>
      </c>
      <c r="GJ87" s="140">
        <f t="shared" si="348"/>
        <v>0</v>
      </c>
      <c r="GK87" s="139">
        <f t="shared" si="260"/>
        <v>0</v>
      </c>
      <c r="GL87" s="25">
        <f>1</f>
        <v>1</v>
      </c>
      <c r="GM87" s="92">
        <f t="shared" si="349"/>
        <v>60000</v>
      </c>
      <c r="GN87" s="140">
        <f t="shared" si="350"/>
        <v>125000</v>
      </c>
      <c r="GO87" s="25"/>
      <c r="GP87" s="92">
        <f t="shared" si="351"/>
        <v>0</v>
      </c>
      <c r="GQ87" s="140">
        <f t="shared" si="352"/>
        <v>0</v>
      </c>
      <c r="GR87" s="25"/>
      <c r="GS87" s="92">
        <f t="shared" si="353"/>
        <v>0</v>
      </c>
      <c r="GT87" s="140">
        <f t="shared" si="354"/>
        <v>0</v>
      </c>
      <c r="GU87" s="139">
        <f t="shared" si="261"/>
        <v>1</v>
      </c>
      <c r="GV87" s="25"/>
      <c r="GW87" s="92">
        <f t="shared" si="355"/>
        <v>0</v>
      </c>
      <c r="GX87" s="140">
        <f t="shared" si="356"/>
        <v>0</v>
      </c>
      <c r="GY87" s="25"/>
      <c r="GZ87" s="92">
        <f t="shared" si="357"/>
        <v>0</v>
      </c>
      <c r="HA87" s="140">
        <f t="shared" si="358"/>
        <v>0</v>
      </c>
      <c r="HB87" s="25"/>
      <c r="HC87" s="92">
        <f t="shared" si="359"/>
        <v>0</v>
      </c>
      <c r="HD87" s="140">
        <f t="shared" si="360"/>
        <v>0</v>
      </c>
      <c r="HE87" s="139">
        <f t="shared" si="262"/>
        <v>0</v>
      </c>
      <c r="HF87" s="25"/>
      <c r="HG87" s="92">
        <f t="shared" si="361"/>
        <v>0</v>
      </c>
      <c r="HH87" s="140">
        <f t="shared" si="362"/>
        <v>0</v>
      </c>
      <c r="HI87" s="25"/>
      <c r="HJ87" s="92">
        <f t="shared" si="363"/>
        <v>0</v>
      </c>
      <c r="HK87" s="140">
        <f t="shared" si="364"/>
        <v>0</v>
      </c>
      <c r="HL87" s="25"/>
      <c r="HM87" s="92">
        <f t="shared" si="365"/>
        <v>0</v>
      </c>
      <c r="HN87" s="140">
        <f t="shared" si="366"/>
        <v>0</v>
      </c>
      <c r="HO87" s="139">
        <f t="shared" si="263"/>
        <v>0</v>
      </c>
      <c r="HP87" s="25"/>
      <c r="HQ87" s="92">
        <f t="shared" si="367"/>
        <v>0</v>
      </c>
      <c r="HR87" s="140">
        <f t="shared" si="368"/>
        <v>0</v>
      </c>
      <c r="HS87" s="25"/>
      <c r="HT87" s="92">
        <f t="shared" si="369"/>
        <v>0</v>
      </c>
      <c r="HU87" s="140">
        <f t="shared" si="370"/>
        <v>0</v>
      </c>
      <c r="HV87" s="25"/>
      <c r="HW87" s="92">
        <f t="shared" si="371"/>
        <v>0</v>
      </c>
      <c r="HX87" s="140">
        <f t="shared" si="372"/>
        <v>0</v>
      </c>
      <c r="HY87" s="139">
        <f t="shared" si="264"/>
        <v>0</v>
      </c>
      <c r="HZ87" s="25"/>
      <c r="IA87" s="92">
        <f t="shared" si="373"/>
        <v>0</v>
      </c>
      <c r="IB87" s="140">
        <f t="shared" si="374"/>
        <v>0</v>
      </c>
      <c r="IC87" s="25"/>
      <c r="ID87" s="92">
        <f t="shared" si="375"/>
        <v>0</v>
      </c>
      <c r="IE87" s="140">
        <f t="shared" si="376"/>
        <v>0</v>
      </c>
      <c r="IF87" s="25"/>
      <c r="IG87" s="92">
        <f t="shared" si="377"/>
        <v>0</v>
      </c>
      <c r="IH87" s="140">
        <f t="shared" si="378"/>
        <v>0</v>
      </c>
      <c r="II87" s="139">
        <f t="shared" si="265"/>
        <v>0</v>
      </c>
      <c r="IJ87" s="25">
        <f>1</f>
        <v>1</v>
      </c>
      <c r="IK87" s="92">
        <f t="shared" si="287"/>
        <v>60000</v>
      </c>
      <c r="IL87" s="140">
        <f t="shared" si="379"/>
        <v>125000</v>
      </c>
      <c r="IM87" s="25"/>
      <c r="IN87" s="92">
        <f t="shared" si="380"/>
        <v>0</v>
      </c>
      <c r="IO87" s="140">
        <f t="shared" si="381"/>
        <v>0</v>
      </c>
      <c r="IP87" s="25"/>
      <c r="IQ87" s="92">
        <f t="shared" si="382"/>
        <v>0</v>
      </c>
      <c r="IR87" s="140">
        <f t="shared" si="383"/>
        <v>0</v>
      </c>
      <c r="IS87" s="139">
        <f t="shared" si="266"/>
        <v>1</v>
      </c>
      <c r="IT87" s="25"/>
      <c r="IU87" s="92">
        <f t="shared" si="288"/>
        <v>0</v>
      </c>
      <c r="IV87" s="140">
        <f t="shared" si="289"/>
        <v>0</v>
      </c>
      <c r="IW87" s="25"/>
      <c r="IX87" s="92">
        <f t="shared" si="290"/>
        <v>0</v>
      </c>
      <c r="IY87" s="140">
        <f t="shared" si="291"/>
        <v>0</v>
      </c>
      <c r="IZ87" s="25"/>
      <c r="JA87" s="92">
        <f t="shared" si="292"/>
        <v>0</v>
      </c>
      <c r="JB87" s="140">
        <f t="shared" si="293"/>
        <v>0</v>
      </c>
      <c r="JC87" s="139">
        <f t="shared" si="234"/>
        <v>0</v>
      </c>
      <c r="JD87" s="25"/>
      <c r="JE87" s="92">
        <f t="shared" si="294"/>
        <v>0</v>
      </c>
      <c r="JF87" s="140">
        <f t="shared" si="295"/>
        <v>0</v>
      </c>
      <c r="JG87" s="25"/>
      <c r="JH87" s="92">
        <f t="shared" si="296"/>
        <v>0</v>
      </c>
      <c r="JI87" s="140">
        <f t="shared" si="297"/>
        <v>0</v>
      </c>
      <c r="JJ87" s="25"/>
      <c r="JK87" s="92">
        <f t="shared" si="298"/>
        <v>0</v>
      </c>
      <c r="JL87" s="140">
        <f t="shared" si="299"/>
        <v>0</v>
      </c>
      <c r="JM87" s="139">
        <f t="shared" si="235"/>
        <v>0</v>
      </c>
      <c r="JN87" s="25"/>
      <c r="JO87" s="92">
        <f t="shared" si="300"/>
        <v>0</v>
      </c>
      <c r="JP87" s="140">
        <f t="shared" si="270"/>
        <v>0</v>
      </c>
      <c r="JQ87" s="25">
        <f>100+15</f>
        <v>115</v>
      </c>
      <c r="JR87" s="92">
        <f t="shared" si="271"/>
        <v>6900000</v>
      </c>
      <c r="JS87" s="140">
        <f t="shared" si="272"/>
        <v>14375000</v>
      </c>
      <c r="JT87" s="25"/>
      <c r="JU87" s="92">
        <f t="shared" si="468"/>
        <v>0</v>
      </c>
      <c r="JV87" s="140">
        <f t="shared" si="469"/>
        <v>0</v>
      </c>
      <c r="JW87" s="139">
        <f t="shared" si="236"/>
        <v>115</v>
      </c>
      <c r="JX87" s="25"/>
      <c r="JY87" s="92">
        <f t="shared" si="301"/>
        <v>0</v>
      </c>
      <c r="JZ87" s="140">
        <f t="shared" si="302"/>
        <v>0</v>
      </c>
      <c r="KA87" s="25"/>
      <c r="KB87" s="92">
        <f t="shared" si="303"/>
        <v>0</v>
      </c>
      <c r="KC87" s="140">
        <f t="shared" si="304"/>
        <v>0</v>
      </c>
      <c r="KD87" s="25"/>
      <c r="KE87" s="92">
        <f t="shared" si="305"/>
        <v>0</v>
      </c>
      <c r="KF87" s="140">
        <f t="shared" si="306"/>
        <v>0</v>
      </c>
      <c r="KG87" s="139">
        <f t="shared" si="237"/>
        <v>0</v>
      </c>
      <c r="KH87" s="25"/>
      <c r="KI87" s="92">
        <f t="shared" si="307"/>
        <v>0</v>
      </c>
      <c r="KJ87" s="140">
        <f t="shared" si="308"/>
        <v>0</v>
      </c>
      <c r="KK87" s="25"/>
      <c r="KL87" s="92">
        <f t="shared" si="309"/>
        <v>0</v>
      </c>
      <c r="KM87" s="140">
        <f t="shared" si="310"/>
        <v>0</v>
      </c>
      <c r="KN87" s="25"/>
      <c r="KO87" s="92">
        <f t="shared" si="311"/>
        <v>0</v>
      </c>
      <c r="KP87" s="140">
        <f t="shared" si="312"/>
        <v>0</v>
      </c>
      <c r="KQ87" s="139">
        <f t="shared" si="238"/>
        <v>0</v>
      </c>
      <c r="KR87" s="25"/>
      <c r="KS87" s="92">
        <f t="shared" si="313"/>
        <v>0</v>
      </c>
      <c r="KT87" s="140">
        <f t="shared" si="314"/>
        <v>0</v>
      </c>
      <c r="KU87" s="25"/>
      <c r="KV87" s="92">
        <f t="shared" si="315"/>
        <v>0</v>
      </c>
      <c r="KW87" s="140">
        <f t="shared" si="316"/>
        <v>0</v>
      </c>
      <c r="KX87" s="25"/>
      <c r="KY87" s="92">
        <f t="shared" si="317"/>
        <v>0</v>
      </c>
      <c r="KZ87" s="140">
        <f t="shared" si="318"/>
        <v>0</v>
      </c>
      <c r="LA87" s="139">
        <f t="shared" si="239"/>
        <v>0</v>
      </c>
      <c r="LB87" s="25"/>
      <c r="LC87" s="92">
        <f t="shared" si="319"/>
        <v>0</v>
      </c>
      <c r="LD87" s="140">
        <f t="shared" si="320"/>
        <v>0</v>
      </c>
      <c r="LE87" s="25"/>
      <c r="LF87" s="92">
        <f t="shared" si="321"/>
        <v>0</v>
      </c>
      <c r="LG87" s="140">
        <f t="shared" si="322"/>
        <v>0</v>
      </c>
      <c r="LH87" s="25"/>
      <c r="LI87" s="92">
        <f t="shared" si="323"/>
        <v>0</v>
      </c>
      <c r="LJ87" s="140">
        <f t="shared" si="324"/>
        <v>0</v>
      </c>
      <c r="LK87" s="139">
        <f t="shared" si="240"/>
        <v>0</v>
      </c>
      <c r="LL87" s="25"/>
      <c r="LM87" s="92">
        <f t="shared" si="325"/>
        <v>0</v>
      </c>
      <c r="LN87" s="140">
        <f t="shared" si="326"/>
        <v>0</v>
      </c>
      <c r="LO87" s="25"/>
      <c r="LP87" s="92">
        <f t="shared" si="327"/>
        <v>0</v>
      </c>
      <c r="LQ87" s="140">
        <f t="shared" si="328"/>
        <v>0</v>
      </c>
      <c r="LR87" s="25"/>
      <c r="LS87" s="92">
        <f t="shared" si="329"/>
        <v>0</v>
      </c>
      <c r="LT87" s="140">
        <f t="shared" si="330"/>
        <v>0</v>
      </c>
      <c r="LU87" s="139">
        <f t="shared" si="241"/>
        <v>0</v>
      </c>
      <c r="LW87" s="341">
        <f t="shared" si="273"/>
        <v>118</v>
      </c>
      <c r="LX87" s="293">
        <f t="shared" si="267"/>
        <v>14750000</v>
      </c>
    </row>
    <row r="88" spans="1:336" x14ac:dyDescent="0.25">
      <c r="A88" s="106" t="s">
        <v>274</v>
      </c>
      <c r="B88" s="102">
        <v>75000</v>
      </c>
      <c r="C88" s="102">
        <v>150000</v>
      </c>
      <c r="D88" s="25"/>
      <c r="E88" s="92">
        <f t="shared" si="399"/>
        <v>0</v>
      </c>
      <c r="F88" s="140">
        <f t="shared" si="400"/>
        <v>0</v>
      </c>
      <c r="G88" s="25"/>
      <c r="H88" s="92">
        <f t="shared" si="401"/>
        <v>0</v>
      </c>
      <c r="I88" s="140">
        <f t="shared" si="402"/>
        <v>0</v>
      </c>
      <c r="J88" s="25"/>
      <c r="K88" s="92">
        <f t="shared" si="403"/>
        <v>0</v>
      </c>
      <c r="L88" s="140">
        <f t="shared" si="404"/>
        <v>0</v>
      </c>
      <c r="M88" s="139">
        <f t="shared" si="388"/>
        <v>0</v>
      </c>
      <c r="N88" s="25"/>
      <c r="O88" s="92">
        <f t="shared" si="385"/>
        <v>0</v>
      </c>
      <c r="P88" s="140">
        <f t="shared" si="470"/>
        <v>0</v>
      </c>
      <c r="Q88" s="25"/>
      <c r="R88" s="92">
        <f t="shared" si="386"/>
        <v>0</v>
      </c>
      <c r="S88" s="140">
        <f t="shared" si="471"/>
        <v>0</v>
      </c>
      <c r="T88" s="25"/>
      <c r="U88" s="92">
        <f t="shared" si="472"/>
        <v>0</v>
      </c>
      <c r="V88" s="140">
        <f t="shared" ref="V88:V101" si="473">T88*C88</f>
        <v>0</v>
      </c>
      <c r="W88" s="139">
        <f t="shared" si="389"/>
        <v>0</v>
      </c>
      <c r="X88" s="25"/>
      <c r="Y88" s="92">
        <f t="shared" si="405"/>
        <v>0</v>
      </c>
      <c r="Z88" s="140">
        <f t="shared" si="406"/>
        <v>0</v>
      </c>
      <c r="AA88" s="25">
        <f>100</f>
        <v>100</v>
      </c>
      <c r="AB88" s="92">
        <f t="shared" si="407"/>
        <v>7500000</v>
      </c>
      <c r="AC88" s="140">
        <f t="shared" si="408"/>
        <v>15000000</v>
      </c>
      <c r="AD88" s="25"/>
      <c r="AE88" s="92">
        <f t="shared" si="409"/>
        <v>0</v>
      </c>
      <c r="AF88" s="140">
        <f t="shared" si="410"/>
        <v>0</v>
      </c>
      <c r="AG88" s="139">
        <f t="shared" si="390"/>
        <v>100</v>
      </c>
      <c r="AH88" s="25"/>
      <c r="AI88" s="92">
        <f t="shared" si="411"/>
        <v>0</v>
      </c>
      <c r="AJ88" s="140">
        <f t="shared" si="412"/>
        <v>0</v>
      </c>
      <c r="AK88" s="25"/>
      <c r="AL88" s="92">
        <f t="shared" si="413"/>
        <v>0</v>
      </c>
      <c r="AM88" s="140">
        <f t="shared" si="414"/>
        <v>0</v>
      </c>
      <c r="AN88" s="25"/>
      <c r="AO88" s="92">
        <f t="shared" si="415"/>
        <v>0</v>
      </c>
      <c r="AP88" s="140">
        <f t="shared" si="416"/>
        <v>0</v>
      </c>
      <c r="AQ88" s="139">
        <f t="shared" si="391"/>
        <v>0</v>
      </c>
      <c r="AR88" s="25"/>
      <c r="AS88" s="92">
        <f t="shared" si="417"/>
        <v>0</v>
      </c>
      <c r="AT88" s="140">
        <f t="shared" si="418"/>
        <v>0</v>
      </c>
      <c r="AU88" s="25"/>
      <c r="AV88" s="92">
        <f t="shared" si="419"/>
        <v>0</v>
      </c>
      <c r="AW88" s="140">
        <f t="shared" si="420"/>
        <v>0</v>
      </c>
      <c r="AX88" s="25"/>
      <c r="AY88" s="92">
        <f t="shared" si="421"/>
        <v>0</v>
      </c>
      <c r="AZ88" s="140">
        <f t="shared" si="422"/>
        <v>0</v>
      </c>
      <c r="BA88" s="139">
        <f t="shared" si="249"/>
        <v>0</v>
      </c>
      <c r="BB88" s="25">
        <f>1</f>
        <v>1</v>
      </c>
      <c r="BC88" s="92">
        <f t="shared" si="242"/>
        <v>75000</v>
      </c>
      <c r="BD88" s="140">
        <f t="shared" si="423"/>
        <v>150000</v>
      </c>
      <c r="BE88" s="25"/>
      <c r="BF88" s="92">
        <f t="shared" si="424"/>
        <v>0</v>
      </c>
      <c r="BG88" s="140">
        <f t="shared" si="425"/>
        <v>0</v>
      </c>
      <c r="BH88" s="25"/>
      <c r="BI88" s="92">
        <f t="shared" si="426"/>
        <v>0</v>
      </c>
      <c r="BJ88" s="140">
        <f t="shared" si="427"/>
        <v>0</v>
      </c>
      <c r="BK88" s="139">
        <f t="shared" si="250"/>
        <v>1</v>
      </c>
      <c r="BL88" s="25"/>
      <c r="BM88" s="92">
        <f t="shared" si="274"/>
        <v>0</v>
      </c>
      <c r="BN88" s="140">
        <f t="shared" ref="BN88:BN101" si="474">BL88*M88</f>
        <v>0</v>
      </c>
      <c r="BO88" s="25"/>
      <c r="BP88" s="92">
        <f t="shared" si="428"/>
        <v>0</v>
      </c>
      <c r="BQ88" s="140">
        <f t="shared" si="429"/>
        <v>0</v>
      </c>
      <c r="BR88" s="25"/>
      <c r="BS88" s="92">
        <f t="shared" si="430"/>
        <v>0</v>
      </c>
      <c r="BT88" s="140">
        <f t="shared" si="431"/>
        <v>0</v>
      </c>
      <c r="BU88" s="139">
        <f t="shared" si="251"/>
        <v>0</v>
      </c>
      <c r="BV88" s="25">
        <f>1</f>
        <v>1</v>
      </c>
      <c r="BW88" s="92">
        <f t="shared" si="276"/>
        <v>75000</v>
      </c>
      <c r="BX88" s="140">
        <f t="shared" si="277"/>
        <v>150000</v>
      </c>
      <c r="BY88" s="25"/>
      <c r="BZ88" s="92">
        <f t="shared" si="278"/>
        <v>0</v>
      </c>
      <c r="CA88" s="140">
        <f t="shared" si="279"/>
        <v>0</v>
      </c>
      <c r="CB88" s="25"/>
      <c r="CC88" s="92">
        <f t="shared" si="280"/>
        <v>0</v>
      </c>
      <c r="CD88" s="140">
        <f t="shared" si="281"/>
        <v>0</v>
      </c>
      <c r="CE88" s="139">
        <f t="shared" si="392"/>
        <v>1</v>
      </c>
      <c r="CF88" s="25"/>
      <c r="CG88" s="92">
        <f t="shared" si="432"/>
        <v>0</v>
      </c>
      <c r="CH88" s="140">
        <f t="shared" si="433"/>
        <v>0</v>
      </c>
      <c r="CI88" s="25"/>
      <c r="CJ88" s="92">
        <f t="shared" si="434"/>
        <v>0</v>
      </c>
      <c r="CK88" s="140">
        <f t="shared" si="435"/>
        <v>0</v>
      </c>
      <c r="CL88" s="25"/>
      <c r="CM88" s="92">
        <f t="shared" si="436"/>
        <v>0</v>
      </c>
      <c r="CN88" s="140">
        <f t="shared" si="437"/>
        <v>0</v>
      </c>
      <c r="CO88" s="139">
        <f t="shared" si="393"/>
        <v>0</v>
      </c>
      <c r="CP88" s="25"/>
      <c r="CQ88" s="92">
        <f t="shared" si="438"/>
        <v>0</v>
      </c>
      <c r="CR88" s="140">
        <f t="shared" si="439"/>
        <v>0</v>
      </c>
      <c r="CS88" s="25"/>
      <c r="CT88" s="92">
        <f t="shared" si="440"/>
        <v>0</v>
      </c>
      <c r="CU88" s="140">
        <f t="shared" si="441"/>
        <v>0</v>
      </c>
      <c r="CV88" s="25"/>
      <c r="CW88" s="92">
        <f t="shared" si="442"/>
        <v>0</v>
      </c>
      <c r="CX88" s="140">
        <f t="shared" si="443"/>
        <v>0</v>
      </c>
      <c r="CY88" s="139">
        <f t="shared" si="394"/>
        <v>0</v>
      </c>
      <c r="CZ88" s="25"/>
      <c r="DA88" s="92">
        <f t="shared" si="444"/>
        <v>0</v>
      </c>
      <c r="DB88" s="140">
        <f t="shared" si="445"/>
        <v>0</v>
      </c>
      <c r="DC88" s="25"/>
      <c r="DD88" s="92">
        <f t="shared" si="446"/>
        <v>0</v>
      </c>
      <c r="DE88" s="140">
        <f t="shared" si="447"/>
        <v>0</v>
      </c>
      <c r="DF88" s="25"/>
      <c r="DG88" s="92">
        <f t="shared" si="448"/>
        <v>0</v>
      </c>
      <c r="DH88" s="140">
        <f t="shared" si="449"/>
        <v>0</v>
      </c>
      <c r="DI88" s="139">
        <f t="shared" si="395"/>
        <v>0</v>
      </c>
      <c r="DJ88" s="25"/>
      <c r="DK88" s="92">
        <f t="shared" si="282"/>
        <v>0</v>
      </c>
      <c r="DL88" s="140">
        <f t="shared" si="384"/>
        <v>0</v>
      </c>
      <c r="DM88" s="25"/>
      <c r="DN88" s="92">
        <f t="shared" si="450"/>
        <v>0</v>
      </c>
      <c r="DO88" s="140">
        <f t="shared" si="451"/>
        <v>0</v>
      </c>
      <c r="DP88" s="25"/>
      <c r="DQ88" s="92">
        <f t="shared" si="452"/>
        <v>0</v>
      </c>
      <c r="DR88" s="140">
        <f t="shared" si="453"/>
        <v>0</v>
      </c>
      <c r="DS88" s="139">
        <f t="shared" si="396"/>
        <v>0</v>
      </c>
      <c r="DT88" s="25"/>
      <c r="DU88" s="92">
        <f t="shared" si="454"/>
        <v>0</v>
      </c>
      <c r="DV88" s="140">
        <f t="shared" si="455"/>
        <v>0</v>
      </c>
      <c r="DW88" s="25"/>
      <c r="DX88" s="92">
        <f t="shared" si="283"/>
        <v>0</v>
      </c>
      <c r="DY88" s="140">
        <f t="shared" si="284"/>
        <v>0</v>
      </c>
      <c r="DZ88" s="25"/>
      <c r="EA88" s="92">
        <f t="shared" si="285"/>
        <v>0</v>
      </c>
      <c r="EB88" s="140">
        <f t="shared" si="286"/>
        <v>0</v>
      </c>
      <c r="EC88" s="139">
        <f t="shared" si="397"/>
        <v>0</v>
      </c>
      <c r="ED88" s="25">
        <f>2</f>
        <v>2</v>
      </c>
      <c r="EE88" s="92">
        <f t="shared" si="456"/>
        <v>150000</v>
      </c>
      <c r="EF88" s="140">
        <f t="shared" si="457"/>
        <v>300000</v>
      </c>
      <c r="EG88" s="25"/>
      <c r="EH88" s="92">
        <f t="shared" si="458"/>
        <v>0</v>
      </c>
      <c r="EI88" s="140">
        <f t="shared" si="459"/>
        <v>0</v>
      </c>
      <c r="EJ88" s="25"/>
      <c r="EK88" s="92">
        <f t="shared" si="460"/>
        <v>0</v>
      </c>
      <c r="EL88" s="140">
        <f t="shared" si="461"/>
        <v>0</v>
      </c>
      <c r="EM88" s="139">
        <f t="shared" si="398"/>
        <v>2</v>
      </c>
      <c r="EN88" s="25"/>
      <c r="EO88" s="92">
        <f t="shared" si="462"/>
        <v>0</v>
      </c>
      <c r="EP88" s="140">
        <f t="shared" si="463"/>
        <v>0</v>
      </c>
      <c r="EQ88" s="25"/>
      <c r="ER88" s="92">
        <f t="shared" si="464"/>
        <v>0</v>
      </c>
      <c r="ES88" s="140">
        <f t="shared" si="465"/>
        <v>0</v>
      </c>
      <c r="ET88" s="25"/>
      <c r="EU88" s="92">
        <f t="shared" si="466"/>
        <v>0</v>
      </c>
      <c r="EV88" s="140">
        <f t="shared" ref="EV88:EV101" si="475">ET88*C88</f>
        <v>0</v>
      </c>
      <c r="EW88" s="139">
        <f t="shared" si="252"/>
        <v>0</v>
      </c>
      <c r="EX88" s="25"/>
      <c r="EY88" s="92">
        <f t="shared" si="253"/>
        <v>0</v>
      </c>
      <c r="EZ88" s="140">
        <f t="shared" si="254"/>
        <v>0</v>
      </c>
      <c r="FA88" s="25">
        <f>50+150+153</f>
        <v>353</v>
      </c>
      <c r="FB88" s="92">
        <f t="shared" si="268"/>
        <v>26475000</v>
      </c>
      <c r="FC88" s="140">
        <f t="shared" si="269"/>
        <v>52950000</v>
      </c>
      <c r="FD88" s="25"/>
      <c r="FE88" s="92">
        <f t="shared" si="255"/>
        <v>0</v>
      </c>
      <c r="FF88" s="140">
        <f t="shared" ref="FF88:FF101" si="476">FD88*M88</f>
        <v>0</v>
      </c>
      <c r="FG88" s="139">
        <f t="shared" si="257"/>
        <v>353</v>
      </c>
      <c r="FH88" s="25"/>
      <c r="FI88" s="92">
        <f t="shared" si="331"/>
        <v>0</v>
      </c>
      <c r="FJ88" s="140">
        <f t="shared" si="332"/>
        <v>0</v>
      </c>
      <c r="FK88" s="25"/>
      <c r="FL88" s="92">
        <f t="shared" si="333"/>
        <v>0</v>
      </c>
      <c r="FM88" s="140">
        <f t="shared" si="334"/>
        <v>0</v>
      </c>
      <c r="FN88" s="25"/>
      <c r="FO88" s="92">
        <f t="shared" si="335"/>
        <v>0</v>
      </c>
      <c r="FP88" s="140">
        <f t="shared" si="336"/>
        <v>0</v>
      </c>
      <c r="FQ88" s="139">
        <f t="shared" si="258"/>
        <v>0</v>
      </c>
      <c r="FR88" s="25">
        <f>1</f>
        <v>1</v>
      </c>
      <c r="FS88" s="92">
        <f t="shared" si="337"/>
        <v>75000</v>
      </c>
      <c r="FT88" s="140">
        <f t="shared" si="338"/>
        <v>150000</v>
      </c>
      <c r="FU88" s="25">
        <v>1</v>
      </c>
      <c r="FV88" s="92">
        <f t="shared" si="339"/>
        <v>75000</v>
      </c>
      <c r="FW88" s="140">
        <f t="shared" si="340"/>
        <v>150000</v>
      </c>
      <c r="FX88" s="25"/>
      <c r="FY88" s="92">
        <f t="shared" si="341"/>
        <v>0</v>
      </c>
      <c r="FZ88" s="140">
        <f t="shared" si="342"/>
        <v>0</v>
      </c>
      <c r="GA88" s="139">
        <f t="shared" si="259"/>
        <v>2</v>
      </c>
      <c r="GB88" s="25"/>
      <c r="GC88" s="92">
        <f t="shared" si="343"/>
        <v>0</v>
      </c>
      <c r="GD88" s="140">
        <f t="shared" si="344"/>
        <v>0</v>
      </c>
      <c r="GE88" s="25"/>
      <c r="GF88" s="92">
        <f t="shared" si="345"/>
        <v>0</v>
      </c>
      <c r="GG88" s="140">
        <f t="shared" si="346"/>
        <v>0</v>
      </c>
      <c r="GH88" s="25"/>
      <c r="GI88" s="92">
        <f t="shared" si="347"/>
        <v>0</v>
      </c>
      <c r="GJ88" s="140">
        <f t="shared" si="348"/>
        <v>0</v>
      </c>
      <c r="GK88" s="139">
        <f t="shared" si="260"/>
        <v>0</v>
      </c>
      <c r="GL88" s="25"/>
      <c r="GM88" s="92">
        <f t="shared" si="349"/>
        <v>0</v>
      </c>
      <c r="GN88" s="140">
        <f t="shared" si="350"/>
        <v>0</v>
      </c>
      <c r="GO88" s="25"/>
      <c r="GP88" s="92">
        <f t="shared" si="351"/>
        <v>0</v>
      </c>
      <c r="GQ88" s="140">
        <f t="shared" si="352"/>
        <v>0</v>
      </c>
      <c r="GR88" s="25"/>
      <c r="GS88" s="92">
        <f t="shared" si="353"/>
        <v>0</v>
      </c>
      <c r="GT88" s="140">
        <f t="shared" si="354"/>
        <v>0</v>
      </c>
      <c r="GU88" s="139">
        <f t="shared" si="261"/>
        <v>0</v>
      </c>
      <c r="GV88" s="25"/>
      <c r="GW88" s="92">
        <f t="shared" si="355"/>
        <v>0</v>
      </c>
      <c r="GX88" s="140">
        <f t="shared" si="356"/>
        <v>0</v>
      </c>
      <c r="GY88" s="25"/>
      <c r="GZ88" s="92">
        <f t="shared" si="357"/>
        <v>0</v>
      </c>
      <c r="HA88" s="140">
        <f t="shared" si="358"/>
        <v>0</v>
      </c>
      <c r="HB88" s="25"/>
      <c r="HC88" s="92">
        <f t="shared" si="359"/>
        <v>0</v>
      </c>
      <c r="HD88" s="140">
        <f t="shared" si="360"/>
        <v>0</v>
      </c>
      <c r="HE88" s="139">
        <f t="shared" si="262"/>
        <v>0</v>
      </c>
      <c r="HF88" s="25"/>
      <c r="HG88" s="92">
        <f t="shared" si="361"/>
        <v>0</v>
      </c>
      <c r="HH88" s="140">
        <f t="shared" si="362"/>
        <v>0</v>
      </c>
      <c r="HI88" s="25"/>
      <c r="HJ88" s="92">
        <f t="shared" si="363"/>
        <v>0</v>
      </c>
      <c r="HK88" s="140">
        <f t="shared" si="364"/>
        <v>0</v>
      </c>
      <c r="HL88" s="25"/>
      <c r="HM88" s="92">
        <f t="shared" si="365"/>
        <v>0</v>
      </c>
      <c r="HN88" s="140">
        <f t="shared" si="366"/>
        <v>0</v>
      </c>
      <c r="HO88" s="139">
        <f t="shared" si="263"/>
        <v>0</v>
      </c>
      <c r="HP88" s="25"/>
      <c r="HQ88" s="92">
        <f t="shared" si="367"/>
        <v>0</v>
      </c>
      <c r="HR88" s="140">
        <f t="shared" si="368"/>
        <v>0</v>
      </c>
      <c r="HS88" s="25"/>
      <c r="HT88" s="92">
        <f t="shared" si="369"/>
        <v>0</v>
      </c>
      <c r="HU88" s="140">
        <f t="shared" si="370"/>
        <v>0</v>
      </c>
      <c r="HV88" s="25"/>
      <c r="HW88" s="92">
        <f t="shared" si="371"/>
        <v>0</v>
      </c>
      <c r="HX88" s="140">
        <f t="shared" si="372"/>
        <v>0</v>
      </c>
      <c r="HY88" s="139">
        <f t="shared" si="264"/>
        <v>0</v>
      </c>
      <c r="HZ88" s="25"/>
      <c r="IA88" s="92">
        <f t="shared" si="373"/>
        <v>0</v>
      </c>
      <c r="IB88" s="140">
        <f t="shared" si="374"/>
        <v>0</v>
      </c>
      <c r="IC88" s="25"/>
      <c r="ID88" s="92">
        <f t="shared" si="375"/>
        <v>0</v>
      </c>
      <c r="IE88" s="140">
        <f t="shared" si="376"/>
        <v>0</v>
      </c>
      <c r="IF88" s="25"/>
      <c r="IG88" s="92">
        <f t="shared" si="377"/>
        <v>0</v>
      </c>
      <c r="IH88" s="140">
        <f t="shared" si="378"/>
        <v>0</v>
      </c>
      <c r="II88" s="139">
        <f t="shared" si="265"/>
        <v>0</v>
      </c>
      <c r="IJ88" s="25"/>
      <c r="IK88" s="92">
        <f t="shared" si="287"/>
        <v>0</v>
      </c>
      <c r="IL88" s="140">
        <f t="shared" si="379"/>
        <v>0</v>
      </c>
      <c r="IM88" s="25"/>
      <c r="IN88" s="92">
        <f t="shared" si="380"/>
        <v>0</v>
      </c>
      <c r="IO88" s="140">
        <f t="shared" si="381"/>
        <v>0</v>
      </c>
      <c r="IP88" s="25"/>
      <c r="IQ88" s="92">
        <f t="shared" si="382"/>
        <v>0</v>
      </c>
      <c r="IR88" s="140">
        <f t="shared" si="383"/>
        <v>0</v>
      </c>
      <c r="IS88" s="139">
        <f t="shared" si="266"/>
        <v>0</v>
      </c>
      <c r="IT88" s="25"/>
      <c r="IU88" s="92">
        <f t="shared" si="288"/>
        <v>0</v>
      </c>
      <c r="IV88" s="140">
        <f t="shared" si="289"/>
        <v>0</v>
      </c>
      <c r="IW88" s="25"/>
      <c r="IX88" s="92">
        <f t="shared" si="290"/>
        <v>0</v>
      </c>
      <c r="IY88" s="140">
        <f t="shared" si="291"/>
        <v>0</v>
      </c>
      <c r="IZ88" s="25"/>
      <c r="JA88" s="92">
        <f t="shared" si="292"/>
        <v>0</v>
      </c>
      <c r="JB88" s="140">
        <f t="shared" si="293"/>
        <v>0</v>
      </c>
      <c r="JC88" s="139">
        <f t="shared" si="234"/>
        <v>0</v>
      </c>
      <c r="JD88" s="25"/>
      <c r="JE88" s="92">
        <f t="shared" si="294"/>
        <v>0</v>
      </c>
      <c r="JF88" s="140">
        <f t="shared" si="295"/>
        <v>0</v>
      </c>
      <c r="JG88" s="25"/>
      <c r="JH88" s="92">
        <f t="shared" si="296"/>
        <v>0</v>
      </c>
      <c r="JI88" s="140">
        <f t="shared" si="297"/>
        <v>0</v>
      </c>
      <c r="JJ88" s="25"/>
      <c r="JK88" s="92">
        <f t="shared" si="298"/>
        <v>0</v>
      </c>
      <c r="JL88" s="140">
        <f t="shared" si="299"/>
        <v>0</v>
      </c>
      <c r="JM88" s="139">
        <f t="shared" si="235"/>
        <v>0</v>
      </c>
      <c r="JN88" s="25">
        <v>1</v>
      </c>
      <c r="JO88" s="92">
        <f t="shared" si="300"/>
        <v>75000</v>
      </c>
      <c r="JP88" s="140">
        <f t="shared" si="270"/>
        <v>150000</v>
      </c>
      <c r="JQ88" s="25"/>
      <c r="JR88" s="92">
        <f t="shared" si="271"/>
        <v>0</v>
      </c>
      <c r="JS88" s="140">
        <f t="shared" si="272"/>
        <v>0</v>
      </c>
      <c r="JT88" s="25"/>
      <c r="JU88" s="92">
        <f t="shared" si="468"/>
        <v>0</v>
      </c>
      <c r="JV88" s="140">
        <f t="shared" si="469"/>
        <v>0</v>
      </c>
      <c r="JW88" s="139">
        <f t="shared" si="236"/>
        <v>1</v>
      </c>
      <c r="JX88" s="25"/>
      <c r="JY88" s="92">
        <f t="shared" si="301"/>
        <v>0</v>
      </c>
      <c r="JZ88" s="140">
        <f t="shared" si="302"/>
        <v>0</v>
      </c>
      <c r="KA88" s="25">
        <v>1</v>
      </c>
      <c r="KB88" s="92">
        <f t="shared" si="303"/>
        <v>75000</v>
      </c>
      <c r="KC88" s="140">
        <f t="shared" si="304"/>
        <v>150000</v>
      </c>
      <c r="KD88" s="25"/>
      <c r="KE88" s="92">
        <f t="shared" si="305"/>
        <v>0</v>
      </c>
      <c r="KF88" s="140">
        <f t="shared" si="306"/>
        <v>0</v>
      </c>
      <c r="KG88" s="139">
        <f t="shared" si="237"/>
        <v>1</v>
      </c>
      <c r="KH88" s="25"/>
      <c r="KI88" s="92">
        <f t="shared" si="307"/>
        <v>0</v>
      </c>
      <c r="KJ88" s="140">
        <f t="shared" si="308"/>
        <v>0</v>
      </c>
      <c r="KK88" s="25"/>
      <c r="KL88" s="92">
        <f t="shared" si="309"/>
        <v>0</v>
      </c>
      <c r="KM88" s="140">
        <f t="shared" si="310"/>
        <v>0</v>
      </c>
      <c r="KN88" s="25"/>
      <c r="KO88" s="92">
        <f t="shared" si="311"/>
        <v>0</v>
      </c>
      <c r="KP88" s="140">
        <f t="shared" si="312"/>
        <v>0</v>
      </c>
      <c r="KQ88" s="139">
        <f t="shared" si="238"/>
        <v>0</v>
      </c>
      <c r="KR88" s="25"/>
      <c r="KS88" s="92">
        <f t="shared" si="313"/>
        <v>0</v>
      </c>
      <c r="KT88" s="140">
        <f t="shared" si="314"/>
        <v>0</v>
      </c>
      <c r="KU88" s="25"/>
      <c r="KV88" s="92">
        <f t="shared" si="315"/>
        <v>0</v>
      </c>
      <c r="KW88" s="140">
        <f t="shared" si="316"/>
        <v>0</v>
      </c>
      <c r="KX88" s="25"/>
      <c r="KY88" s="92">
        <f t="shared" si="317"/>
        <v>0</v>
      </c>
      <c r="KZ88" s="140">
        <f t="shared" si="318"/>
        <v>0</v>
      </c>
      <c r="LA88" s="139">
        <f t="shared" si="239"/>
        <v>0</v>
      </c>
      <c r="LB88" s="25"/>
      <c r="LC88" s="92">
        <f t="shared" si="319"/>
        <v>0</v>
      </c>
      <c r="LD88" s="140">
        <f t="shared" si="320"/>
        <v>0</v>
      </c>
      <c r="LE88" s="25"/>
      <c r="LF88" s="92">
        <f t="shared" si="321"/>
        <v>0</v>
      </c>
      <c r="LG88" s="140">
        <f t="shared" si="322"/>
        <v>0</v>
      </c>
      <c r="LH88" s="25"/>
      <c r="LI88" s="92">
        <f t="shared" si="323"/>
        <v>0</v>
      </c>
      <c r="LJ88" s="140">
        <f t="shared" si="324"/>
        <v>0</v>
      </c>
      <c r="LK88" s="139">
        <f t="shared" si="240"/>
        <v>0</v>
      </c>
      <c r="LL88" s="25"/>
      <c r="LM88" s="92">
        <f t="shared" si="325"/>
        <v>0</v>
      </c>
      <c r="LN88" s="140">
        <f t="shared" si="326"/>
        <v>0</v>
      </c>
      <c r="LO88" s="25"/>
      <c r="LP88" s="92">
        <f t="shared" si="327"/>
        <v>0</v>
      </c>
      <c r="LQ88" s="140">
        <f t="shared" si="328"/>
        <v>0</v>
      </c>
      <c r="LR88" s="25"/>
      <c r="LS88" s="92">
        <f t="shared" si="329"/>
        <v>0</v>
      </c>
      <c r="LT88" s="140">
        <f t="shared" si="330"/>
        <v>0</v>
      </c>
      <c r="LU88" s="139">
        <f t="shared" si="241"/>
        <v>0</v>
      </c>
      <c r="LW88" s="341">
        <f t="shared" si="273"/>
        <v>461</v>
      </c>
      <c r="LX88" s="293">
        <f t="shared" si="267"/>
        <v>69150000</v>
      </c>
    </row>
    <row r="89" spans="1:336" x14ac:dyDescent="0.25">
      <c r="A89" s="106" t="s">
        <v>275</v>
      </c>
      <c r="B89" s="102">
        <v>75000</v>
      </c>
      <c r="C89" s="102">
        <v>150000</v>
      </c>
      <c r="D89" s="25"/>
      <c r="E89" s="92">
        <f t="shared" si="399"/>
        <v>0</v>
      </c>
      <c r="F89" s="140">
        <f t="shared" si="400"/>
        <v>0</v>
      </c>
      <c r="G89" s="25"/>
      <c r="H89" s="92">
        <f t="shared" si="401"/>
        <v>0</v>
      </c>
      <c r="I89" s="140">
        <f t="shared" si="402"/>
        <v>0</v>
      </c>
      <c r="J89" s="25"/>
      <c r="K89" s="92">
        <f t="shared" si="403"/>
        <v>0</v>
      </c>
      <c r="L89" s="140">
        <f t="shared" si="404"/>
        <v>0</v>
      </c>
      <c r="M89" s="139">
        <f t="shared" si="388"/>
        <v>0</v>
      </c>
      <c r="N89" s="25"/>
      <c r="O89" s="92">
        <f t="shared" si="385"/>
        <v>0</v>
      </c>
      <c r="P89" s="140">
        <f t="shared" si="470"/>
        <v>0</v>
      </c>
      <c r="Q89" s="25">
        <f>1</f>
        <v>1</v>
      </c>
      <c r="R89" s="92">
        <f t="shared" si="386"/>
        <v>75000</v>
      </c>
      <c r="S89" s="140">
        <f t="shared" si="471"/>
        <v>150000</v>
      </c>
      <c r="T89" s="25"/>
      <c r="U89" s="92">
        <f t="shared" si="472"/>
        <v>0</v>
      </c>
      <c r="V89" s="140">
        <f t="shared" si="473"/>
        <v>0</v>
      </c>
      <c r="W89" s="139">
        <f t="shared" si="389"/>
        <v>1</v>
      </c>
      <c r="X89" s="25"/>
      <c r="Y89" s="92">
        <f t="shared" si="405"/>
        <v>0</v>
      </c>
      <c r="Z89" s="140">
        <f t="shared" si="406"/>
        <v>0</v>
      </c>
      <c r="AA89" s="25">
        <f>100+200</f>
        <v>300</v>
      </c>
      <c r="AB89" s="92">
        <f t="shared" si="407"/>
        <v>22500000</v>
      </c>
      <c r="AC89" s="140">
        <f t="shared" si="408"/>
        <v>45000000</v>
      </c>
      <c r="AD89" s="25"/>
      <c r="AE89" s="92">
        <f t="shared" si="409"/>
        <v>0</v>
      </c>
      <c r="AF89" s="140">
        <f t="shared" si="410"/>
        <v>0</v>
      </c>
      <c r="AG89" s="139">
        <f t="shared" si="390"/>
        <v>300</v>
      </c>
      <c r="AH89" s="25"/>
      <c r="AI89" s="92">
        <f t="shared" si="411"/>
        <v>0</v>
      </c>
      <c r="AJ89" s="140">
        <f t="shared" si="412"/>
        <v>0</v>
      </c>
      <c r="AK89" s="25"/>
      <c r="AL89" s="92">
        <f t="shared" si="413"/>
        <v>0</v>
      </c>
      <c r="AM89" s="140">
        <f t="shared" si="414"/>
        <v>0</v>
      </c>
      <c r="AN89" s="25"/>
      <c r="AO89" s="92">
        <f t="shared" si="415"/>
        <v>0</v>
      </c>
      <c r="AP89" s="140">
        <f t="shared" si="416"/>
        <v>0</v>
      </c>
      <c r="AQ89" s="139">
        <f t="shared" si="391"/>
        <v>0</v>
      </c>
      <c r="AR89" s="25"/>
      <c r="AS89" s="92">
        <f t="shared" si="417"/>
        <v>0</v>
      </c>
      <c r="AT89" s="140">
        <f t="shared" si="418"/>
        <v>0</v>
      </c>
      <c r="AU89" s="25"/>
      <c r="AV89" s="92">
        <f t="shared" si="419"/>
        <v>0</v>
      </c>
      <c r="AW89" s="140">
        <f t="shared" si="420"/>
        <v>0</v>
      </c>
      <c r="AX89" s="25"/>
      <c r="AY89" s="92">
        <f t="shared" si="421"/>
        <v>0</v>
      </c>
      <c r="AZ89" s="140">
        <f t="shared" si="422"/>
        <v>0</v>
      </c>
      <c r="BA89" s="139">
        <f t="shared" si="249"/>
        <v>0</v>
      </c>
      <c r="BB89" s="25"/>
      <c r="BC89" s="92">
        <f t="shared" si="242"/>
        <v>0</v>
      </c>
      <c r="BD89" s="140">
        <f t="shared" si="423"/>
        <v>0</v>
      </c>
      <c r="BE89" s="25"/>
      <c r="BF89" s="92">
        <f t="shared" si="424"/>
        <v>0</v>
      </c>
      <c r="BG89" s="140">
        <f t="shared" si="425"/>
        <v>0</v>
      </c>
      <c r="BH89" s="25"/>
      <c r="BI89" s="92">
        <f t="shared" si="426"/>
        <v>0</v>
      </c>
      <c r="BJ89" s="140">
        <f t="shared" si="427"/>
        <v>0</v>
      </c>
      <c r="BK89" s="139">
        <f t="shared" si="250"/>
        <v>0</v>
      </c>
      <c r="BL89" s="25"/>
      <c r="BM89" s="92">
        <f t="shared" si="274"/>
        <v>0</v>
      </c>
      <c r="BN89" s="140">
        <f t="shared" si="474"/>
        <v>0</v>
      </c>
      <c r="BO89" s="25"/>
      <c r="BP89" s="92">
        <f t="shared" si="428"/>
        <v>0</v>
      </c>
      <c r="BQ89" s="140">
        <f t="shared" si="429"/>
        <v>0</v>
      </c>
      <c r="BR89" s="25"/>
      <c r="BS89" s="92">
        <f t="shared" si="430"/>
        <v>0</v>
      </c>
      <c r="BT89" s="140">
        <f t="shared" si="431"/>
        <v>0</v>
      </c>
      <c r="BU89" s="139">
        <f t="shared" si="251"/>
        <v>0</v>
      </c>
      <c r="BV89" s="25">
        <f>1</f>
        <v>1</v>
      </c>
      <c r="BW89" s="92">
        <f t="shared" si="276"/>
        <v>75000</v>
      </c>
      <c r="BX89" s="140">
        <f t="shared" si="277"/>
        <v>150000</v>
      </c>
      <c r="BY89" s="25"/>
      <c r="BZ89" s="92">
        <f t="shared" si="278"/>
        <v>0</v>
      </c>
      <c r="CA89" s="140">
        <f t="shared" si="279"/>
        <v>0</v>
      </c>
      <c r="CB89" s="25"/>
      <c r="CC89" s="92">
        <f t="shared" si="280"/>
        <v>0</v>
      </c>
      <c r="CD89" s="140">
        <f t="shared" si="281"/>
        <v>0</v>
      </c>
      <c r="CE89" s="139">
        <f t="shared" si="392"/>
        <v>1</v>
      </c>
      <c r="CF89" s="25">
        <f>1</f>
        <v>1</v>
      </c>
      <c r="CG89" s="92">
        <f t="shared" si="432"/>
        <v>75000</v>
      </c>
      <c r="CH89" s="140">
        <f t="shared" si="433"/>
        <v>150000</v>
      </c>
      <c r="CI89" s="25"/>
      <c r="CJ89" s="92">
        <f t="shared" si="434"/>
        <v>0</v>
      </c>
      <c r="CK89" s="140">
        <f t="shared" si="435"/>
        <v>0</v>
      </c>
      <c r="CL89" s="25"/>
      <c r="CM89" s="92">
        <f t="shared" si="436"/>
        <v>0</v>
      </c>
      <c r="CN89" s="140">
        <f t="shared" si="437"/>
        <v>0</v>
      </c>
      <c r="CO89" s="139">
        <f t="shared" si="393"/>
        <v>1</v>
      </c>
      <c r="CP89" s="25"/>
      <c r="CQ89" s="92">
        <f t="shared" si="438"/>
        <v>0</v>
      </c>
      <c r="CR89" s="140">
        <f t="shared" si="439"/>
        <v>0</v>
      </c>
      <c r="CS89" s="25"/>
      <c r="CT89" s="92">
        <f t="shared" si="440"/>
        <v>0</v>
      </c>
      <c r="CU89" s="140">
        <f t="shared" si="441"/>
        <v>0</v>
      </c>
      <c r="CV89" s="25"/>
      <c r="CW89" s="92">
        <f t="shared" si="442"/>
        <v>0</v>
      </c>
      <c r="CX89" s="140">
        <f t="shared" si="443"/>
        <v>0</v>
      </c>
      <c r="CY89" s="139">
        <f t="shared" si="394"/>
        <v>0</v>
      </c>
      <c r="CZ89" s="25"/>
      <c r="DA89" s="92">
        <f t="shared" si="444"/>
        <v>0</v>
      </c>
      <c r="DB89" s="140">
        <f t="shared" si="445"/>
        <v>0</v>
      </c>
      <c r="DC89" s="25"/>
      <c r="DD89" s="92">
        <f t="shared" si="446"/>
        <v>0</v>
      </c>
      <c r="DE89" s="140">
        <f t="shared" si="447"/>
        <v>0</v>
      </c>
      <c r="DF89" s="25"/>
      <c r="DG89" s="92">
        <f t="shared" si="448"/>
        <v>0</v>
      </c>
      <c r="DH89" s="140">
        <f t="shared" si="449"/>
        <v>0</v>
      </c>
      <c r="DI89" s="139">
        <f t="shared" si="395"/>
        <v>0</v>
      </c>
      <c r="DJ89" s="25">
        <f>1</f>
        <v>1</v>
      </c>
      <c r="DK89" s="92">
        <f t="shared" si="282"/>
        <v>75000</v>
      </c>
      <c r="DL89" s="140">
        <f t="shared" si="384"/>
        <v>150000</v>
      </c>
      <c r="DM89" s="25"/>
      <c r="DN89" s="92">
        <f t="shared" si="450"/>
        <v>0</v>
      </c>
      <c r="DO89" s="140">
        <f t="shared" si="451"/>
        <v>0</v>
      </c>
      <c r="DP89" s="25"/>
      <c r="DQ89" s="92">
        <f t="shared" si="452"/>
        <v>0</v>
      </c>
      <c r="DR89" s="140">
        <f t="shared" si="453"/>
        <v>0</v>
      </c>
      <c r="DS89" s="139">
        <f t="shared" si="396"/>
        <v>1</v>
      </c>
      <c r="DT89" s="25"/>
      <c r="DU89" s="92">
        <f t="shared" si="454"/>
        <v>0</v>
      </c>
      <c r="DV89" s="140">
        <f t="shared" si="455"/>
        <v>0</v>
      </c>
      <c r="DW89" s="25"/>
      <c r="DX89" s="92">
        <f t="shared" si="283"/>
        <v>0</v>
      </c>
      <c r="DY89" s="140">
        <f t="shared" si="284"/>
        <v>0</v>
      </c>
      <c r="DZ89" s="25"/>
      <c r="EA89" s="92">
        <f t="shared" si="285"/>
        <v>0</v>
      </c>
      <c r="EB89" s="140">
        <f t="shared" si="286"/>
        <v>0</v>
      </c>
      <c r="EC89" s="139">
        <f t="shared" si="397"/>
        <v>0</v>
      </c>
      <c r="ED89" s="25"/>
      <c r="EE89" s="92">
        <f t="shared" si="456"/>
        <v>0</v>
      </c>
      <c r="EF89" s="140">
        <f t="shared" si="457"/>
        <v>0</v>
      </c>
      <c r="EG89" s="25"/>
      <c r="EH89" s="92">
        <f t="shared" si="458"/>
        <v>0</v>
      </c>
      <c r="EI89" s="140">
        <f t="shared" si="459"/>
        <v>0</v>
      </c>
      <c r="EJ89" s="25"/>
      <c r="EK89" s="92">
        <f t="shared" si="460"/>
        <v>0</v>
      </c>
      <c r="EL89" s="140">
        <f t="shared" si="461"/>
        <v>0</v>
      </c>
      <c r="EM89" s="139">
        <f t="shared" si="398"/>
        <v>0</v>
      </c>
      <c r="EN89" s="25"/>
      <c r="EO89" s="92">
        <f t="shared" si="462"/>
        <v>0</v>
      </c>
      <c r="EP89" s="140">
        <f t="shared" si="463"/>
        <v>0</v>
      </c>
      <c r="EQ89" s="25"/>
      <c r="ER89" s="92">
        <f t="shared" si="464"/>
        <v>0</v>
      </c>
      <c r="ES89" s="140">
        <f t="shared" si="465"/>
        <v>0</v>
      </c>
      <c r="ET89" s="25"/>
      <c r="EU89" s="92">
        <f t="shared" si="466"/>
        <v>0</v>
      </c>
      <c r="EV89" s="140">
        <f t="shared" si="475"/>
        <v>0</v>
      </c>
      <c r="EW89" s="139">
        <f t="shared" si="252"/>
        <v>0</v>
      </c>
      <c r="EX89" s="25"/>
      <c r="EY89" s="92">
        <f t="shared" si="253"/>
        <v>0</v>
      </c>
      <c r="EZ89" s="140">
        <f t="shared" si="254"/>
        <v>0</v>
      </c>
      <c r="FA89" s="25">
        <f>80+10+150+190+300</f>
        <v>730</v>
      </c>
      <c r="FB89" s="92">
        <f t="shared" si="268"/>
        <v>54750000</v>
      </c>
      <c r="FC89" s="140">
        <f t="shared" si="269"/>
        <v>109500000</v>
      </c>
      <c r="FD89" s="25"/>
      <c r="FE89" s="92">
        <f t="shared" si="255"/>
        <v>0</v>
      </c>
      <c r="FF89" s="140">
        <f t="shared" si="476"/>
        <v>0</v>
      </c>
      <c r="FG89" s="139">
        <f t="shared" si="257"/>
        <v>730</v>
      </c>
      <c r="FH89" s="25">
        <f>1</f>
        <v>1</v>
      </c>
      <c r="FI89" s="92">
        <f t="shared" si="331"/>
        <v>75000</v>
      </c>
      <c r="FJ89" s="140">
        <f t="shared" si="332"/>
        <v>150000</v>
      </c>
      <c r="FK89" s="25"/>
      <c r="FL89" s="92">
        <f t="shared" si="333"/>
        <v>0</v>
      </c>
      <c r="FM89" s="140">
        <f t="shared" si="334"/>
        <v>0</v>
      </c>
      <c r="FN89" s="25"/>
      <c r="FO89" s="92">
        <f t="shared" si="335"/>
        <v>0</v>
      </c>
      <c r="FP89" s="140">
        <f t="shared" si="336"/>
        <v>0</v>
      </c>
      <c r="FQ89" s="139">
        <f t="shared" si="258"/>
        <v>1</v>
      </c>
      <c r="FR89" s="25"/>
      <c r="FS89" s="92">
        <f t="shared" si="337"/>
        <v>0</v>
      </c>
      <c r="FT89" s="140">
        <f t="shared" si="338"/>
        <v>0</v>
      </c>
      <c r="FU89" s="25">
        <v>1</v>
      </c>
      <c r="FV89" s="92">
        <f t="shared" si="339"/>
        <v>75000</v>
      </c>
      <c r="FW89" s="140">
        <f t="shared" si="340"/>
        <v>150000</v>
      </c>
      <c r="FX89" s="25"/>
      <c r="FY89" s="92">
        <f t="shared" si="341"/>
        <v>0</v>
      </c>
      <c r="FZ89" s="140">
        <f t="shared" si="342"/>
        <v>0</v>
      </c>
      <c r="GA89" s="139">
        <f t="shared" si="259"/>
        <v>1</v>
      </c>
      <c r="GB89" s="25"/>
      <c r="GC89" s="92">
        <f t="shared" si="343"/>
        <v>0</v>
      </c>
      <c r="GD89" s="140">
        <f t="shared" si="344"/>
        <v>0</v>
      </c>
      <c r="GE89" s="25"/>
      <c r="GF89" s="92">
        <f t="shared" si="345"/>
        <v>0</v>
      </c>
      <c r="GG89" s="140">
        <f t="shared" si="346"/>
        <v>0</v>
      </c>
      <c r="GH89" s="25"/>
      <c r="GI89" s="92">
        <f t="shared" si="347"/>
        <v>0</v>
      </c>
      <c r="GJ89" s="140">
        <f t="shared" si="348"/>
        <v>0</v>
      </c>
      <c r="GK89" s="139">
        <f t="shared" si="260"/>
        <v>0</v>
      </c>
      <c r="GL89" s="25"/>
      <c r="GM89" s="92">
        <f t="shared" si="349"/>
        <v>0</v>
      </c>
      <c r="GN89" s="140">
        <f t="shared" si="350"/>
        <v>0</v>
      </c>
      <c r="GO89" s="25"/>
      <c r="GP89" s="92">
        <f t="shared" si="351"/>
        <v>0</v>
      </c>
      <c r="GQ89" s="140">
        <f t="shared" si="352"/>
        <v>0</v>
      </c>
      <c r="GR89" s="25"/>
      <c r="GS89" s="92">
        <f t="shared" si="353"/>
        <v>0</v>
      </c>
      <c r="GT89" s="140">
        <f t="shared" si="354"/>
        <v>0</v>
      </c>
      <c r="GU89" s="139">
        <f t="shared" si="261"/>
        <v>0</v>
      </c>
      <c r="GV89" s="25"/>
      <c r="GW89" s="92">
        <f t="shared" si="355"/>
        <v>0</v>
      </c>
      <c r="GX89" s="140">
        <f t="shared" si="356"/>
        <v>0</v>
      </c>
      <c r="GY89" s="25"/>
      <c r="GZ89" s="92">
        <f t="shared" si="357"/>
        <v>0</v>
      </c>
      <c r="HA89" s="140">
        <f t="shared" si="358"/>
        <v>0</v>
      </c>
      <c r="HB89" s="25"/>
      <c r="HC89" s="92">
        <f t="shared" si="359"/>
        <v>0</v>
      </c>
      <c r="HD89" s="140">
        <f t="shared" si="360"/>
        <v>0</v>
      </c>
      <c r="HE89" s="139">
        <f t="shared" si="262"/>
        <v>0</v>
      </c>
      <c r="HF89" s="25"/>
      <c r="HG89" s="92">
        <f t="shared" si="361"/>
        <v>0</v>
      </c>
      <c r="HH89" s="140">
        <f t="shared" si="362"/>
        <v>0</v>
      </c>
      <c r="HI89" s="25"/>
      <c r="HJ89" s="92">
        <f t="shared" si="363"/>
        <v>0</v>
      </c>
      <c r="HK89" s="140">
        <f t="shared" si="364"/>
        <v>0</v>
      </c>
      <c r="HL89" s="25"/>
      <c r="HM89" s="92">
        <f t="shared" si="365"/>
        <v>0</v>
      </c>
      <c r="HN89" s="140">
        <f t="shared" si="366"/>
        <v>0</v>
      </c>
      <c r="HO89" s="139">
        <f t="shared" si="263"/>
        <v>0</v>
      </c>
      <c r="HP89" s="25"/>
      <c r="HQ89" s="92">
        <f t="shared" si="367"/>
        <v>0</v>
      </c>
      <c r="HR89" s="140">
        <f t="shared" si="368"/>
        <v>0</v>
      </c>
      <c r="HS89" s="25"/>
      <c r="HT89" s="92">
        <f t="shared" si="369"/>
        <v>0</v>
      </c>
      <c r="HU89" s="140">
        <f t="shared" si="370"/>
        <v>0</v>
      </c>
      <c r="HV89" s="25"/>
      <c r="HW89" s="92">
        <f t="shared" si="371"/>
        <v>0</v>
      </c>
      <c r="HX89" s="140">
        <f t="shared" si="372"/>
        <v>0</v>
      </c>
      <c r="HY89" s="139">
        <f t="shared" si="264"/>
        <v>0</v>
      </c>
      <c r="HZ89" s="25"/>
      <c r="IA89" s="92">
        <f t="shared" si="373"/>
        <v>0</v>
      </c>
      <c r="IB89" s="140">
        <f t="shared" si="374"/>
        <v>0</v>
      </c>
      <c r="IC89" s="25"/>
      <c r="ID89" s="92">
        <f t="shared" si="375"/>
        <v>0</v>
      </c>
      <c r="IE89" s="140">
        <f t="shared" si="376"/>
        <v>0</v>
      </c>
      <c r="IF89" s="25"/>
      <c r="IG89" s="92">
        <f t="shared" si="377"/>
        <v>0</v>
      </c>
      <c r="IH89" s="140">
        <f t="shared" si="378"/>
        <v>0</v>
      </c>
      <c r="II89" s="139">
        <f t="shared" si="265"/>
        <v>0</v>
      </c>
      <c r="IJ89" s="25"/>
      <c r="IK89" s="92">
        <f t="shared" si="287"/>
        <v>0</v>
      </c>
      <c r="IL89" s="140">
        <f t="shared" si="379"/>
        <v>0</v>
      </c>
      <c r="IM89" s="25"/>
      <c r="IN89" s="92">
        <f t="shared" si="380"/>
        <v>0</v>
      </c>
      <c r="IO89" s="140">
        <f t="shared" si="381"/>
        <v>0</v>
      </c>
      <c r="IP89" s="25"/>
      <c r="IQ89" s="92">
        <f t="shared" si="382"/>
        <v>0</v>
      </c>
      <c r="IR89" s="140">
        <f t="shared" si="383"/>
        <v>0</v>
      </c>
      <c r="IS89" s="139">
        <f t="shared" si="266"/>
        <v>0</v>
      </c>
      <c r="IT89" s="25"/>
      <c r="IU89" s="92">
        <f t="shared" si="288"/>
        <v>0</v>
      </c>
      <c r="IV89" s="140">
        <f t="shared" si="289"/>
        <v>0</v>
      </c>
      <c r="IW89" s="25"/>
      <c r="IX89" s="92">
        <f t="shared" si="290"/>
        <v>0</v>
      </c>
      <c r="IY89" s="140">
        <f t="shared" si="291"/>
        <v>0</v>
      </c>
      <c r="IZ89" s="25"/>
      <c r="JA89" s="92">
        <f t="shared" si="292"/>
        <v>0</v>
      </c>
      <c r="JB89" s="140">
        <f t="shared" si="293"/>
        <v>0</v>
      </c>
      <c r="JC89" s="139">
        <f t="shared" si="234"/>
        <v>0</v>
      </c>
      <c r="JD89" s="25"/>
      <c r="JE89" s="92">
        <f t="shared" si="294"/>
        <v>0</v>
      </c>
      <c r="JF89" s="140">
        <f t="shared" si="295"/>
        <v>0</v>
      </c>
      <c r="JG89" s="25"/>
      <c r="JH89" s="92">
        <f t="shared" si="296"/>
        <v>0</v>
      </c>
      <c r="JI89" s="140">
        <f t="shared" si="297"/>
        <v>0</v>
      </c>
      <c r="JJ89" s="25"/>
      <c r="JK89" s="92">
        <f t="shared" si="298"/>
        <v>0</v>
      </c>
      <c r="JL89" s="140">
        <f t="shared" si="299"/>
        <v>0</v>
      </c>
      <c r="JM89" s="139">
        <f t="shared" si="235"/>
        <v>0</v>
      </c>
      <c r="JN89" s="25"/>
      <c r="JO89" s="92">
        <f t="shared" si="300"/>
        <v>0</v>
      </c>
      <c r="JP89" s="140">
        <f t="shared" si="270"/>
        <v>0</v>
      </c>
      <c r="JQ89" s="25">
        <f>1</f>
        <v>1</v>
      </c>
      <c r="JR89" s="92">
        <f t="shared" si="271"/>
        <v>75000</v>
      </c>
      <c r="JS89" s="140">
        <f t="shared" si="272"/>
        <v>150000</v>
      </c>
      <c r="JT89" s="25"/>
      <c r="JU89" s="92">
        <f t="shared" si="468"/>
        <v>0</v>
      </c>
      <c r="JV89" s="140">
        <f t="shared" si="469"/>
        <v>0</v>
      </c>
      <c r="JW89" s="139">
        <f t="shared" si="236"/>
        <v>1</v>
      </c>
      <c r="JX89" s="25"/>
      <c r="JY89" s="92">
        <f t="shared" si="301"/>
        <v>0</v>
      </c>
      <c r="JZ89" s="140">
        <f t="shared" si="302"/>
        <v>0</v>
      </c>
      <c r="KA89" s="25">
        <v>1</v>
      </c>
      <c r="KB89" s="92">
        <f t="shared" si="303"/>
        <v>75000</v>
      </c>
      <c r="KC89" s="140">
        <f t="shared" si="304"/>
        <v>150000</v>
      </c>
      <c r="KD89" s="25"/>
      <c r="KE89" s="92">
        <f t="shared" si="305"/>
        <v>0</v>
      </c>
      <c r="KF89" s="140">
        <f t="shared" si="306"/>
        <v>0</v>
      </c>
      <c r="KG89" s="139">
        <f t="shared" si="237"/>
        <v>1</v>
      </c>
      <c r="KH89" s="25">
        <f>1</f>
        <v>1</v>
      </c>
      <c r="KI89" s="92">
        <f t="shared" si="307"/>
        <v>75000</v>
      </c>
      <c r="KJ89" s="140">
        <f t="shared" si="308"/>
        <v>150000</v>
      </c>
      <c r="KK89" s="25"/>
      <c r="KL89" s="92">
        <f t="shared" si="309"/>
        <v>0</v>
      </c>
      <c r="KM89" s="140">
        <f t="shared" si="310"/>
        <v>0</v>
      </c>
      <c r="KN89" s="25"/>
      <c r="KO89" s="92">
        <f t="shared" si="311"/>
        <v>0</v>
      </c>
      <c r="KP89" s="140">
        <f t="shared" si="312"/>
        <v>0</v>
      </c>
      <c r="KQ89" s="139">
        <f t="shared" si="238"/>
        <v>1</v>
      </c>
      <c r="KR89" s="25"/>
      <c r="KS89" s="92">
        <f t="shared" si="313"/>
        <v>0</v>
      </c>
      <c r="KT89" s="140">
        <f t="shared" si="314"/>
        <v>0</v>
      </c>
      <c r="KU89" s="25"/>
      <c r="KV89" s="92">
        <f t="shared" si="315"/>
        <v>0</v>
      </c>
      <c r="KW89" s="140">
        <f t="shared" si="316"/>
        <v>0</v>
      </c>
      <c r="KX89" s="25"/>
      <c r="KY89" s="92">
        <f t="shared" si="317"/>
        <v>0</v>
      </c>
      <c r="KZ89" s="140">
        <f t="shared" si="318"/>
        <v>0</v>
      </c>
      <c r="LA89" s="139">
        <f t="shared" si="239"/>
        <v>0</v>
      </c>
      <c r="LB89" s="25"/>
      <c r="LC89" s="92">
        <f t="shared" si="319"/>
        <v>0</v>
      </c>
      <c r="LD89" s="140">
        <f t="shared" si="320"/>
        <v>0</v>
      </c>
      <c r="LE89" s="25"/>
      <c r="LF89" s="92">
        <f t="shared" si="321"/>
        <v>0</v>
      </c>
      <c r="LG89" s="140">
        <f t="shared" si="322"/>
        <v>0</v>
      </c>
      <c r="LH89" s="25"/>
      <c r="LI89" s="92">
        <f t="shared" si="323"/>
        <v>0</v>
      </c>
      <c r="LJ89" s="140">
        <f t="shared" si="324"/>
        <v>0</v>
      </c>
      <c r="LK89" s="139">
        <f t="shared" si="240"/>
        <v>0</v>
      </c>
      <c r="LL89" s="25"/>
      <c r="LM89" s="92">
        <f t="shared" si="325"/>
        <v>0</v>
      </c>
      <c r="LN89" s="140">
        <f t="shared" si="326"/>
        <v>0</v>
      </c>
      <c r="LO89" s="25"/>
      <c r="LP89" s="92">
        <f t="shared" si="327"/>
        <v>0</v>
      </c>
      <c r="LQ89" s="140">
        <f t="shared" si="328"/>
        <v>0</v>
      </c>
      <c r="LR89" s="25"/>
      <c r="LS89" s="92">
        <f t="shared" si="329"/>
        <v>0</v>
      </c>
      <c r="LT89" s="140">
        <f t="shared" si="330"/>
        <v>0</v>
      </c>
      <c r="LU89" s="139">
        <f t="shared" si="241"/>
        <v>0</v>
      </c>
      <c r="LW89" s="341">
        <f t="shared" si="273"/>
        <v>1039</v>
      </c>
      <c r="LX89" s="293">
        <f t="shared" si="267"/>
        <v>155850000</v>
      </c>
    </row>
    <row r="90" spans="1:336" x14ac:dyDescent="0.25">
      <c r="A90" s="106" t="s">
        <v>276</v>
      </c>
      <c r="B90" s="102">
        <v>75000</v>
      </c>
      <c r="C90" s="102">
        <v>150000</v>
      </c>
      <c r="D90" s="25"/>
      <c r="E90" s="92">
        <f t="shared" si="399"/>
        <v>0</v>
      </c>
      <c r="F90" s="140">
        <f t="shared" si="400"/>
        <v>0</v>
      </c>
      <c r="G90" s="25"/>
      <c r="H90" s="92">
        <f t="shared" si="401"/>
        <v>0</v>
      </c>
      <c r="I90" s="140">
        <f t="shared" si="402"/>
        <v>0</v>
      </c>
      <c r="J90" s="25"/>
      <c r="K90" s="92">
        <f t="shared" si="403"/>
        <v>0</v>
      </c>
      <c r="L90" s="140">
        <f t="shared" si="404"/>
        <v>0</v>
      </c>
      <c r="M90" s="139">
        <f t="shared" si="388"/>
        <v>0</v>
      </c>
      <c r="N90" s="25"/>
      <c r="O90" s="92">
        <f t="shared" si="385"/>
        <v>0</v>
      </c>
      <c r="P90" s="140">
        <f t="shared" si="470"/>
        <v>0</v>
      </c>
      <c r="Q90" s="25"/>
      <c r="R90" s="92">
        <f t="shared" si="386"/>
        <v>0</v>
      </c>
      <c r="S90" s="140">
        <f t="shared" si="471"/>
        <v>0</v>
      </c>
      <c r="T90" s="25"/>
      <c r="U90" s="92">
        <f t="shared" si="472"/>
        <v>0</v>
      </c>
      <c r="V90" s="140">
        <f t="shared" si="473"/>
        <v>0</v>
      </c>
      <c r="W90" s="139">
        <f t="shared" si="389"/>
        <v>0</v>
      </c>
      <c r="X90" s="25"/>
      <c r="Y90" s="92">
        <f t="shared" si="405"/>
        <v>0</v>
      </c>
      <c r="Z90" s="140">
        <f t="shared" si="406"/>
        <v>0</v>
      </c>
      <c r="AA90" s="25">
        <f>100</f>
        <v>100</v>
      </c>
      <c r="AB90" s="92">
        <f t="shared" si="407"/>
        <v>7500000</v>
      </c>
      <c r="AC90" s="140">
        <f t="shared" si="408"/>
        <v>15000000</v>
      </c>
      <c r="AD90" s="25"/>
      <c r="AE90" s="92">
        <f t="shared" si="409"/>
        <v>0</v>
      </c>
      <c r="AF90" s="140">
        <f t="shared" si="410"/>
        <v>0</v>
      </c>
      <c r="AG90" s="139">
        <f t="shared" si="390"/>
        <v>100</v>
      </c>
      <c r="AH90" s="25"/>
      <c r="AI90" s="92">
        <f t="shared" si="411"/>
        <v>0</v>
      </c>
      <c r="AJ90" s="140">
        <f t="shared" si="412"/>
        <v>0</v>
      </c>
      <c r="AK90" s="25"/>
      <c r="AL90" s="92">
        <f t="shared" si="413"/>
        <v>0</v>
      </c>
      <c r="AM90" s="140">
        <f t="shared" si="414"/>
        <v>0</v>
      </c>
      <c r="AN90" s="25"/>
      <c r="AO90" s="92">
        <f t="shared" si="415"/>
        <v>0</v>
      </c>
      <c r="AP90" s="140">
        <f t="shared" si="416"/>
        <v>0</v>
      </c>
      <c r="AQ90" s="139">
        <f t="shared" si="391"/>
        <v>0</v>
      </c>
      <c r="AR90" s="25"/>
      <c r="AS90" s="92">
        <f t="shared" si="417"/>
        <v>0</v>
      </c>
      <c r="AT90" s="140">
        <f t="shared" si="418"/>
        <v>0</v>
      </c>
      <c r="AU90" s="25"/>
      <c r="AV90" s="92">
        <f t="shared" si="419"/>
        <v>0</v>
      </c>
      <c r="AW90" s="140">
        <f t="shared" si="420"/>
        <v>0</v>
      </c>
      <c r="AX90" s="25"/>
      <c r="AY90" s="92">
        <f t="shared" si="421"/>
        <v>0</v>
      </c>
      <c r="AZ90" s="140">
        <f t="shared" si="422"/>
        <v>0</v>
      </c>
      <c r="BA90" s="139">
        <f t="shared" si="249"/>
        <v>0</v>
      </c>
      <c r="BB90" s="25">
        <f>1</f>
        <v>1</v>
      </c>
      <c r="BC90" s="92">
        <f t="shared" si="242"/>
        <v>75000</v>
      </c>
      <c r="BD90" s="140">
        <f t="shared" si="423"/>
        <v>150000</v>
      </c>
      <c r="BE90" s="25"/>
      <c r="BF90" s="92">
        <f t="shared" si="424"/>
        <v>0</v>
      </c>
      <c r="BG90" s="140">
        <f t="shared" si="425"/>
        <v>0</v>
      </c>
      <c r="BH90" s="25"/>
      <c r="BI90" s="92">
        <f t="shared" si="426"/>
        <v>0</v>
      </c>
      <c r="BJ90" s="140">
        <f t="shared" si="427"/>
        <v>0</v>
      </c>
      <c r="BK90" s="139">
        <f t="shared" si="250"/>
        <v>1</v>
      </c>
      <c r="BL90" s="25"/>
      <c r="BM90" s="92">
        <f t="shared" si="274"/>
        <v>0</v>
      </c>
      <c r="BN90" s="140">
        <f t="shared" si="474"/>
        <v>0</v>
      </c>
      <c r="BO90" s="25"/>
      <c r="BP90" s="92">
        <f t="shared" si="428"/>
        <v>0</v>
      </c>
      <c r="BQ90" s="140">
        <f t="shared" si="429"/>
        <v>0</v>
      </c>
      <c r="BR90" s="25"/>
      <c r="BS90" s="92">
        <f t="shared" si="430"/>
        <v>0</v>
      </c>
      <c r="BT90" s="140">
        <f t="shared" si="431"/>
        <v>0</v>
      </c>
      <c r="BU90" s="139">
        <f t="shared" si="251"/>
        <v>0</v>
      </c>
      <c r="BV90" s="25">
        <f>1</f>
        <v>1</v>
      </c>
      <c r="BW90" s="92">
        <f t="shared" si="276"/>
        <v>75000</v>
      </c>
      <c r="BX90" s="140">
        <f t="shared" si="277"/>
        <v>150000</v>
      </c>
      <c r="BY90" s="25"/>
      <c r="BZ90" s="92">
        <f t="shared" si="278"/>
        <v>0</v>
      </c>
      <c r="CA90" s="140">
        <f t="shared" si="279"/>
        <v>0</v>
      </c>
      <c r="CB90" s="25"/>
      <c r="CC90" s="92">
        <f t="shared" si="280"/>
        <v>0</v>
      </c>
      <c r="CD90" s="140">
        <f t="shared" si="281"/>
        <v>0</v>
      </c>
      <c r="CE90" s="139">
        <f t="shared" si="392"/>
        <v>1</v>
      </c>
      <c r="CF90" s="25">
        <f>1</f>
        <v>1</v>
      </c>
      <c r="CG90" s="92">
        <f t="shared" si="432"/>
        <v>75000</v>
      </c>
      <c r="CH90" s="140">
        <f t="shared" si="433"/>
        <v>150000</v>
      </c>
      <c r="CI90" s="25"/>
      <c r="CJ90" s="92">
        <f t="shared" si="434"/>
        <v>0</v>
      </c>
      <c r="CK90" s="140">
        <f t="shared" si="435"/>
        <v>0</v>
      </c>
      <c r="CL90" s="25"/>
      <c r="CM90" s="92">
        <f t="shared" si="436"/>
        <v>0</v>
      </c>
      <c r="CN90" s="140">
        <f t="shared" si="437"/>
        <v>0</v>
      </c>
      <c r="CO90" s="139">
        <f t="shared" si="393"/>
        <v>1</v>
      </c>
      <c r="CP90" s="25"/>
      <c r="CQ90" s="92">
        <f t="shared" si="438"/>
        <v>0</v>
      </c>
      <c r="CR90" s="140">
        <f t="shared" si="439"/>
        <v>0</v>
      </c>
      <c r="CS90" s="25"/>
      <c r="CT90" s="92">
        <f t="shared" si="440"/>
        <v>0</v>
      </c>
      <c r="CU90" s="140">
        <f t="shared" si="441"/>
        <v>0</v>
      </c>
      <c r="CV90" s="25"/>
      <c r="CW90" s="92">
        <f t="shared" si="442"/>
        <v>0</v>
      </c>
      <c r="CX90" s="140">
        <f t="shared" si="443"/>
        <v>0</v>
      </c>
      <c r="CY90" s="139">
        <f t="shared" si="394"/>
        <v>0</v>
      </c>
      <c r="CZ90" s="25"/>
      <c r="DA90" s="92">
        <f t="shared" si="444"/>
        <v>0</v>
      </c>
      <c r="DB90" s="140">
        <f t="shared" si="445"/>
        <v>0</v>
      </c>
      <c r="DC90" s="25"/>
      <c r="DD90" s="92">
        <f t="shared" si="446"/>
        <v>0</v>
      </c>
      <c r="DE90" s="140">
        <f t="shared" si="447"/>
        <v>0</v>
      </c>
      <c r="DF90" s="25"/>
      <c r="DG90" s="92">
        <f t="shared" si="448"/>
        <v>0</v>
      </c>
      <c r="DH90" s="140">
        <f t="shared" si="449"/>
        <v>0</v>
      </c>
      <c r="DI90" s="139">
        <f t="shared" si="395"/>
        <v>0</v>
      </c>
      <c r="DJ90" s="25"/>
      <c r="DK90" s="92">
        <f t="shared" si="282"/>
        <v>0</v>
      </c>
      <c r="DL90" s="140">
        <f t="shared" si="384"/>
        <v>0</v>
      </c>
      <c r="DM90" s="25">
        <f>1</f>
        <v>1</v>
      </c>
      <c r="DN90" s="92">
        <f t="shared" si="450"/>
        <v>75000</v>
      </c>
      <c r="DO90" s="140">
        <f t="shared" si="451"/>
        <v>150000</v>
      </c>
      <c r="DP90" s="25"/>
      <c r="DQ90" s="92">
        <f t="shared" si="452"/>
        <v>0</v>
      </c>
      <c r="DR90" s="140">
        <f t="shared" si="453"/>
        <v>0</v>
      </c>
      <c r="DS90" s="139">
        <f t="shared" si="396"/>
        <v>1</v>
      </c>
      <c r="DT90" s="25"/>
      <c r="DU90" s="92">
        <f t="shared" si="454"/>
        <v>0</v>
      </c>
      <c r="DV90" s="140">
        <f t="shared" si="455"/>
        <v>0</v>
      </c>
      <c r="DW90" s="25"/>
      <c r="DX90" s="92">
        <f t="shared" si="283"/>
        <v>0</v>
      </c>
      <c r="DY90" s="140">
        <f t="shared" si="284"/>
        <v>0</v>
      </c>
      <c r="DZ90" s="25"/>
      <c r="EA90" s="92">
        <f t="shared" si="285"/>
        <v>0</v>
      </c>
      <c r="EB90" s="140">
        <f t="shared" si="286"/>
        <v>0</v>
      </c>
      <c r="EC90" s="139">
        <f t="shared" si="397"/>
        <v>0</v>
      </c>
      <c r="ED90" s="25"/>
      <c r="EE90" s="92">
        <f t="shared" si="456"/>
        <v>0</v>
      </c>
      <c r="EF90" s="140">
        <f t="shared" si="457"/>
        <v>0</v>
      </c>
      <c r="EG90" s="25">
        <f>1</f>
        <v>1</v>
      </c>
      <c r="EH90" s="92">
        <f t="shared" si="458"/>
        <v>75000</v>
      </c>
      <c r="EI90" s="140">
        <f t="shared" si="459"/>
        <v>150000</v>
      </c>
      <c r="EJ90" s="25"/>
      <c r="EK90" s="92">
        <f t="shared" si="460"/>
        <v>0</v>
      </c>
      <c r="EL90" s="140">
        <f t="shared" si="461"/>
        <v>0</v>
      </c>
      <c r="EM90" s="139">
        <f t="shared" si="398"/>
        <v>1</v>
      </c>
      <c r="EN90" s="25">
        <f>1</f>
        <v>1</v>
      </c>
      <c r="EO90" s="92">
        <f t="shared" si="462"/>
        <v>75000</v>
      </c>
      <c r="EP90" s="140">
        <f t="shared" si="463"/>
        <v>150000</v>
      </c>
      <c r="EQ90" s="25"/>
      <c r="ER90" s="92">
        <f t="shared" si="464"/>
        <v>0</v>
      </c>
      <c r="ES90" s="140">
        <f t="shared" si="465"/>
        <v>0</v>
      </c>
      <c r="ET90" s="25"/>
      <c r="EU90" s="92">
        <f t="shared" si="466"/>
        <v>0</v>
      </c>
      <c r="EV90" s="140">
        <f t="shared" si="475"/>
        <v>0</v>
      </c>
      <c r="EW90" s="139">
        <f t="shared" si="252"/>
        <v>1</v>
      </c>
      <c r="EX90" s="25"/>
      <c r="EY90" s="92">
        <f t="shared" si="253"/>
        <v>0</v>
      </c>
      <c r="EZ90" s="140">
        <f t="shared" si="254"/>
        <v>0</v>
      </c>
      <c r="FA90" s="25">
        <f>82+153</f>
        <v>235</v>
      </c>
      <c r="FB90" s="92">
        <f t="shared" si="268"/>
        <v>17625000</v>
      </c>
      <c r="FC90" s="140">
        <f t="shared" si="269"/>
        <v>35250000</v>
      </c>
      <c r="FD90" s="25"/>
      <c r="FE90" s="92">
        <f t="shared" si="255"/>
        <v>0</v>
      </c>
      <c r="FF90" s="140">
        <f t="shared" si="476"/>
        <v>0</v>
      </c>
      <c r="FG90" s="139">
        <f t="shared" si="257"/>
        <v>235</v>
      </c>
      <c r="FH90" s="25"/>
      <c r="FI90" s="92">
        <f t="shared" si="331"/>
        <v>0</v>
      </c>
      <c r="FJ90" s="140">
        <f t="shared" si="332"/>
        <v>0</v>
      </c>
      <c r="FK90" s="25"/>
      <c r="FL90" s="92">
        <f t="shared" si="333"/>
        <v>0</v>
      </c>
      <c r="FM90" s="140">
        <f t="shared" si="334"/>
        <v>0</v>
      </c>
      <c r="FN90" s="25"/>
      <c r="FO90" s="92">
        <f t="shared" si="335"/>
        <v>0</v>
      </c>
      <c r="FP90" s="140">
        <f t="shared" si="336"/>
        <v>0</v>
      </c>
      <c r="FQ90" s="139">
        <f t="shared" si="258"/>
        <v>0</v>
      </c>
      <c r="FR90" s="25"/>
      <c r="FS90" s="92">
        <f t="shared" si="337"/>
        <v>0</v>
      </c>
      <c r="FT90" s="140">
        <f t="shared" si="338"/>
        <v>0</v>
      </c>
      <c r="FU90" s="25">
        <v>1</v>
      </c>
      <c r="FV90" s="92">
        <f t="shared" si="339"/>
        <v>75000</v>
      </c>
      <c r="FW90" s="140">
        <f t="shared" si="340"/>
        <v>150000</v>
      </c>
      <c r="FX90" s="25"/>
      <c r="FY90" s="92">
        <f t="shared" si="341"/>
        <v>0</v>
      </c>
      <c r="FZ90" s="140">
        <f t="shared" si="342"/>
        <v>0</v>
      </c>
      <c r="GA90" s="139">
        <f t="shared" si="259"/>
        <v>1</v>
      </c>
      <c r="GB90" s="25"/>
      <c r="GC90" s="92">
        <f t="shared" si="343"/>
        <v>0</v>
      </c>
      <c r="GD90" s="140">
        <f t="shared" si="344"/>
        <v>0</v>
      </c>
      <c r="GE90" s="25"/>
      <c r="GF90" s="92">
        <f t="shared" si="345"/>
        <v>0</v>
      </c>
      <c r="GG90" s="140">
        <f t="shared" si="346"/>
        <v>0</v>
      </c>
      <c r="GH90" s="25"/>
      <c r="GI90" s="92">
        <f t="shared" si="347"/>
        <v>0</v>
      </c>
      <c r="GJ90" s="140">
        <f t="shared" si="348"/>
        <v>0</v>
      </c>
      <c r="GK90" s="139">
        <f t="shared" si="260"/>
        <v>0</v>
      </c>
      <c r="GL90" s="25"/>
      <c r="GM90" s="92">
        <f t="shared" si="349"/>
        <v>0</v>
      </c>
      <c r="GN90" s="140">
        <f t="shared" si="350"/>
        <v>0</v>
      </c>
      <c r="GO90" s="25"/>
      <c r="GP90" s="92">
        <f t="shared" si="351"/>
        <v>0</v>
      </c>
      <c r="GQ90" s="140">
        <f t="shared" si="352"/>
        <v>0</v>
      </c>
      <c r="GR90" s="25"/>
      <c r="GS90" s="92">
        <f t="shared" si="353"/>
        <v>0</v>
      </c>
      <c r="GT90" s="140">
        <f t="shared" si="354"/>
        <v>0</v>
      </c>
      <c r="GU90" s="139">
        <f t="shared" si="261"/>
        <v>0</v>
      </c>
      <c r="GV90" s="25"/>
      <c r="GW90" s="92">
        <f t="shared" si="355"/>
        <v>0</v>
      </c>
      <c r="GX90" s="140">
        <f t="shared" si="356"/>
        <v>0</v>
      </c>
      <c r="GY90" s="25"/>
      <c r="GZ90" s="92">
        <f t="shared" si="357"/>
        <v>0</v>
      </c>
      <c r="HA90" s="140">
        <f t="shared" si="358"/>
        <v>0</v>
      </c>
      <c r="HB90" s="25"/>
      <c r="HC90" s="92">
        <f t="shared" si="359"/>
        <v>0</v>
      </c>
      <c r="HD90" s="140">
        <f t="shared" si="360"/>
        <v>0</v>
      </c>
      <c r="HE90" s="139">
        <f t="shared" si="262"/>
        <v>0</v>
      </c>
      <c r="HF90" s="25"/>
      <c r="HG90" s="92">
        <f t="shared" si="361"/>
        <v>0</v>
      </c>
      <c r="HH90" s="140">
        <f t="shared" si="362"/>
        <v>0</v>
      </c>
      <c r="HI90" s="25"/>
      <c r="HJ90" s="92">
        <f t="shared" si="363"/>
        <v>0</v>
      </c>
      <c r="HK90" s="140">
        <f t="shared" si="364"/>
        <v>0</v>
      </c>
      <c r="HL90" s="25"/>
      <c r="HM90" s="92">
        <f t="shared" si="365"/>
        <v>0</v>
      </c>
      <c r="HN90" s="140">
        <f t="shared" si="366"/>
        <v>0</v>
      </c>
      <c r="HO90" s="139">
        <f t="shared" si="263"/>
        <v>0</v>
      </c>
      <c r="HP90" s="25"/>
      <c r="HQ90" s="92">
        <f t="shared" si="367"/>
        <v>0</v>
      </c>
      <c r="HR90" s="140">
        <f t="shared" si="368"/>
        <v>0</v>
      </c>
      <c r="HS90" s="25"/>
      <c r="HT90" s="92">
        <f t="shared" si="369"/>
        <v>0</v>
      </c>
      <c r="HU90" s="140">
        <f t="shared" si="370"/>
        <v>0</v>
      </c>
      <c r="HV90" s="25"/>
      <c r="HW90" s="92">
        <f t="shared" si="371"/>
        <v>0</v>
      </c>
      <c r="HX90" s="140">
        <f t="shared" si="372"/>
        <v>0</v>
      </c>
      <c r="HY90" s="139">
        <f t="shared" si="264"/>
        <v>0</v>
      </c>
      <c r="HZ90" s="25"/>
      <c r="IA90" s="92">
        <f t="shared" si="373"/>
        <v>0</v>
      </c>
      <c r="IB90" s="140">
        <f t="shared" si="374"/>
        <v>0</v>
      </c>
      <c r="IC90" s="25"/>
      <c r="ID90" s="92">
        <f t="shared" si="375"/>
        <v>0</v>
      </c>
      <c r="IE90" s="140">
        <f t="shared" si="376"/>
        <v>0</v>
      </c>
      <c r="IF90" s="25"/>
      <c r="IG90" s="92">
        <f t="shared" si="377"/>
        <v>0</v>
      </c>
      <c r="IH90" s="140">
        <f t="shared" si="378"/>
        <v>0</v>
      </c>
      <c r="II90" s="139">
        <f t="shared" si="265"/>
        <v>0</v>
      </c>
      <c r="IJ90" s="25">
        <f>1</f>
        <v>1</v>
      </c>
      <c r="IK90" s="92">
        <f t="shared" si="287"/>
        <v>75000</v>
      </c>
      <c r="IL90" s="140">
        <f t="shared" si="379"/>
        <v>150000</v>
      </c>
      <c r="IM90" s="25"/>
      <c r="IN90" s="92">
        <f t="shared" si="380"/>
        <v>0</v>
      </c>
      <c r="IO90" s="140">
        <f t="shared" si="381"/>
        <v>0</v>
      </c>
      <c r="IP90" s="25"/>
      <c r="IQ90" s="92">
        <f t="shared" si="382"/>
        <v>0</v>
      </c>
      <c r="IR90" s="140">
        <f t="shared" si="383"/>
        <v>0</v>
      </c>
      <c r="IS90" s="139">
        <f t="shared" si="266"/>
        <v>1</v>
      </c>
      <c r="IT90" s="25"/>
      <c r="IU90" s="92">
        <f t="shared" si="288"/>
        <v>0</v>
      </c>
      <c r="IV90" s="140">
        <f t="shared" si="289"/>
        <v>0</v>
      </c>
      <c r="IW90" s="25"/>
      <c r="IX90" s="92">
        <f t="shared" si="290"/>
        <v>0</v>
      </c>
      <c r="IY90" s="140">
        <f t="shared" si="291"/>
        <v>0</v>
      </c>
      <c r="IZ90" s="25"/>
      <c r="JA90" s="92">
        <f t="shared" si="292"/>
        <v>0</v>
      </c>
      <c r="JB90" s="140">
        <f t="shared" si="293"/>
        <v>0</v>
      </c>
      <c r="JC90" s="139">
        <f t="shared" si="234"/>
        <v>0</v>
      </c>
      <c r="JD90" s="25"/>
      <c r="JE90" s="92">
        <f t="shared" si="294"/>
        <v>0</v>
      </c>
      <c r="JF90" s="140">
        <f t="shared" si="295"/>
        <v>0</v>
      </c>
      <c r="JG90" s="25"/>
      <c r="JH90" s="92">
        <f t="shared" si="296"/>
        <v>0</v>
      </c>
      <c r="JI90" s="140">
        <f t="shared" si="297"/>
        <v>0</v>
      </c>
      <c r="JJ90" s="25"/>
      <c r="JK90" s="92">
        <f t="shared" si="298"/>
        <v>0</v>
      </c>
      <c r="JL90" s="140">
        <f t="shared" si="299"/>
        <v>0</v>
      </c>
      <c r="JM90" s="139">
        <f t="shared" si="235"/>
        <v>0</v>
      </c>
      <c r="JN90" s="25">
        <v>1</v>
      </c>
      <c r="JO90" s="92">
        <f t="shared" si="300"/>
        <v>75000</v>
      </c>
      <c r="JP90" s="140">
        <f t="shared" si="270"/>
        <v>150000</v>
      </c>
      <c r="JQ90" s="25">
        <f>14</f>
        <v>14</v>
      </c>
      <c r="JR90" s="92">
        <f t="shared" si="271"/>
        <v>1050000</v>
      </c>
      <c r="JS90" s="140">
        <f t="shared" si="272"/>
        <v>2100000</v>
      </c>
      <c r="JT90" s="25"/>
      <c r="JU90" s="92">
        <f t="shared" si="468"/>
        <v>0</v>
      </c>
      <c r="JV90" s="140">
        <f t="shared" si="469"/>
        <v>0</v>
      </c>
      <c r="JW90" s="139">
        <f t="shared" si="236"/>
        <v>15</v>
      </c>
      <c r="JX90" s="25"/>
      <c r="JY90" s="92">
        <f t="shared" si="301"/>
        <v>0</v>
      </c>
      <c r="JZ90" s="140">
        <f t="shared" si="302"/>
        <v>0</v>
      </c>
      <c r="KA90" s="25">
        <v>1</v>
      </c>
      <c r="KB90" s="92">
        <f t="shared" si="303"/>
        <v>75000</v>
      </c>
      <c r="KC90" s="140">
        <f t="shared" si="304"/>
        <v>150000</v>
      </c>
      <c r="KD90" s="25"/>
      <c r="KE90" s="92">
        <f t="shared" si="305"/>
        <v>0</v>
      </c>
      <c r="KF90" s="140">
        <f t="shared" si="306"/>
        <v>0</v>
      </c>
      <c r="KG90" s="139">
        <f t="shared" si="237"/>
        <v>1</v>
      </c>
      <c r="KH90" s="25">
        <f>1</f>
        <v>1</v>
      </c>
      <c r="KI90" s="92">
        <f t="shared" si="307"/>
        <v>75000</v>
      </c>
      <c r="KJ90" s="140">
        <f t="shared" si="308"/>
        <v>150000</v>
      </c>
      <c r="KK90" s="25"/>
      <c r="KL90" s="92">
        <f t="shared" si="309"/>
        <v>0</v>
      </c>
      <c r="KM90" s="140">
        <f t="shared" si="310"/>
        <v>0</v>
      </c>
      <c r="KN90" s="25"/>
      <c r="KO90" s="92">
        <f t="shared" si="311"/>
        <v>0</v>
      </c>
      <c r="KP90" s="140">
        <f t="shared" si="312"/>
        <v>0</v>
      </c>
      <c r="KQ90" s="139">
        <f t="shared" si="238"/>
        <v>1</v>
      </c>
      <c r="KR90" s="25"/>
      <c r="KS90" s="92">
        <f t="shared" si="313"/>
        <v>0</v>
      </c>
      <c r="KT90" s="140">
        <f t="shared" si="314"/>
        <v>0</v>
      </c>
      <c r="KU90" s="25"/>
      <c r="KV90" s="92">
        <f t="shared" si="315"/>
        <v>0</v>
      </c>
      <c r="KW90" s="140">
        <f t="shared" si="316"/>
        <v>0</v>
      </c>
      <c r="KX90" s="25"/>
      <c r="KY90" s="92">
        <f t="shared" si="317"/>
        <v>0</v>
      </c>
      <c r="KZ90" s="140">
        <f t="shared" si="318"/>
        <v>0</v>
      </c>
      <c r="LA90" s="139">
        <f t="shared" si="239"/>
        <v>0</v>
      </c>
      <c r="LB90" s="25"/>
      <c r="LC90" s="92">
        <f t="shared" si="319"/>
        <v>0</v>
      </c>
      <c r="LD90" s="140">
        <f t="shared" si="320"/>
        <v>0</v>
      </c>
      <c r="LE90" s="25"/>
      <c r="LF90" s="92">
        <f t="shared" si="321"/>
        <v>0</v>
      </c>
      <c r="LG90" s="140">
        <f t="shared" si="322"/>
        <v>0</v>
      </c>
      <c r="LH90" s="25"/>
      <c r="LI90" s="92">
        <f t="shared" si="323"/>
        <v>0</v>
      </c>
      <c r="LJ90" s="140">
        <f t="shared" si="324"/>
        <v>0</v>
      </c>
      <c r="LK90" s="139">
        <f t="shared" si="240"/>
        <v>0</v>
      </c>
      <c r="LL90" s="25"/>
      <c r="LM90" s="92">
        <f t="shared" si="325"/>
        <v>0</v>
      </c>
      <c r="LN90" s="140">
        <f t="shared" si="326"/>
        <v>0</v>
      </c>
      <c r="LO90" s="25"/>
      <c r="LP90" s="92">
        <f t="shared" si="327"/>
        <v>0</v>
      </c>
      <c r="LQ90" s="140">
        <f t="shared" si="328"/>
        <v>0</v>
      </c>
      <c r="LR90" s="25"/>
      <c r="LS90" s="92">
        <f t="shared" si="329"/>
        <v>0</v>
      </c>
      <c r="LT90" s="140">
        <f t="shared" si="330"/>
        <v>0</v>
      </c>
      <c r="LU90" s="139">
        <f t="shared" si="241"/>
        <v>0</v>
      </c>
      <c r="LW90" s="341">
        <f t="shared" si="273"/>
        <v>360</v>
      </c>
      <c r="LX90" s="293">
        <f t="shared" si="267"/>
        <v>54000000</v>
      </c>
    </row>
    <row r="91" spans="1:336" x14ac:dyDescent="0.25">
      <c r="A91" s="251" t="s">
        <v>136</v>
      </c>
      <c r="B91" s="102">
        <v>40000</v>
      </c>
      <c r="C91" s="102">
        <v>60000</v>
      </c>
      <c r="D91" s="25"/>
      <c r="E91" s="92">
        <f t="shared" si="399"/>
        <v>0</v>
      </c>
      <c r="F91" s="140">
        <f t="shared" si="400"/>
        <v>0</v>
      </c>
      <c r="G91" s="25">
        <f>1+60</f>
        <v>61</v>
      </c>
      <c r="H91" s="92">
        <f t="shared" si="401"/>
        <v>2440000</v>
      </c>
      <c r="I91" s="140">
        <f t="shared" si="402"/>
        <v>3660000</v>
      </c>
      <c r="J91" s="25"/>
      <c r="K91" s="92">
        <f t="shared" si="403"/>
        <v>0</v>
      </c>
      <c r="L91" s="140">
        <f t="shared" si="404"/>
        <v>0</v>
      </c>
      <c r="M91" s="139">
        <f t="shared" si="388"/>
        <v>61</v>
      </c>
      <c r="N91" s="25"/>
      <c r="O91" s="92">
        <f t="shared" si="385"/>
        <v>0</v>
      </c>
      <c r="P91" s="140">
        <f t="shared" si="470"/>
        <v>0</v>
      </c>
      <c r="Q91" s="25"/>
      <c r="R91" s="92">
        <f t="shared" si="386"/>
        <v>0</v>
      </c>
      <c r="S91" s="140">
        <f t="shared" si="471"/>
        <v>0</v>
      </c>
      <c r="T91" s="25"/>
      <c r="U91" s="92">
        <f t="shared" si="472"/>
        <v>0</v>
      </c>
      <c r="V91" s="140">
        <f t="shared" si="473"/>
        <v>0</v>
      </c>
      <c r="W91" s="139">
        <f t="shared" si="389"/>
        <v>0</v>
      </c>
      <c r="X91" s="25">
        <f>1+2</f>
        <v>3</v>
      </c>
      <c r="Y91" s="92">
        <f t="shared" si="405"/>
        <v>120000</v>
      </c>
      <c r="Z91" s="140">
        <f t="shared" si="406"/>
        <v>180000</v>
      </c>
      <c r="AA91" s="25">
        <v>1</v>
      </c>
      <c r="AB91" s="92">
        <f t="shared" si="407"/>
        <v>40000</v>
      </c>
      <c r="AC91" s="140">
        <f t="shared" si="408"/>
        <v>60000</v>
      </c>
      <c r="AD91" s="25"/>
      <c r="AE91" s="92">
        <f t="shared" si="409"/>
        <v>0</v>
      </c>
      <c r="AF91" s="140">
        <f t="shared" si="410"/>
        <v>0</v>
      </c>
      <c r="AG91" s="139">
        <f t="shared" si="390"/>
        <v>4</v>
      </c>
      <c r="AH91" s="25"/>
      <c r="AI91" s="92">
        <f t="shared" si="411"/>
        <v>0</v>
      </c>
      <c r="AJ91" s="140">
        <f t="shared" si="412"/>
        <v>0</v>
      </c>
      <c r="AK91" s="25"/>
      <c r="AL91" s="92">
        <f t="shared" si="413"/>
        <v>0</v>
      </c>
      <c r="AM91" s="140">
        <f t="shared" si="414"/>
        <v>0</v>
      </c>
      <c r="AN91" s="25"/>
      <c r="AO91" s="92">
        <f t="shared" si="415"/>
        <v>0</v>
      </c>
      <c r="AP91" s="140">
        <f t="shared" si="416"/>
        <v>0</v>
      </c>
      <c r="AQ91" s="139">
        <f t="shared" si="391"/>
        <v>0</v>
      </c>
      <c r="AR91" s="25"/>
      <c r="AS91" s="92">
        <f t="shared" si="417"/>
        <v>0</v>
      </c>
      <c r="AT91" s="140">
        <f t="shared" si="418"/>
        <v>0</v>
      </c>
      <c r="AU91" s="25"/>
      <c r="AV91" s="92">
        <f t="shared" si="419"/>
        <v>0</v>
      </c>
      <c r="AW91" s="140">
        <f t="shared" si="420"/>
        <v>0</v>
      </c>
      <c r="AX91" s="25"/>
      <c r="AY91" s="92">
        <f t="shared" si="421"/>
        <v>0</v>
      </c>
      <c r="AZ91" s="140">
        <f t="shared" si="422"/>
        <v>0</v>
      </c>
      <c r="BA91" s="139">
        <f t="shared" si="249"/>
        <v>0</v>
      </c>
      <c r="BB91" s="25">
        <f>1+1</f>
        <v>2</v>
      </c>
      <c r="BC91" s="92">
        <f t="shared" si="242"/>
        <v>80000</v>
      </c>
      <c r="BD91" s="140">
        <f t="shared" si="423"/>
        <v>120000</v>
      </c>
      <c r="BE91" s="25"/>
      <c r="BF91" s="92">
        <f t="shared" si="424"/>
        <v>0</v>
      </c>
      <c r="BG91" s="140">
        <f t="shared" si="425"/>
        <v>0</v>
      </c>
      <c r="BH91" s="25"/>
      <c r="BI91" s="92">
        <f t="shared" si="426"/>
        <v>0</v>
      </c>
      <c r="BJ91" s="140">
        <f t="shared" si="427"/>
        <v>0</v>
      </c>
      <c r="BK91" s="139">
        <f t="shared" si="250"/>
        <v>2</v>
      </c>
      <c r="BL91" s="25"/>
      <c r="BM91" s="92">
        <f t="shared" si="274"/>
        <v>0</v>
      </c>
      <c r="BN91" s="140">
        <f t="shared" si="474"/>
        <v>0</v>
      </c>
      <c r="BO91" s="25"/>
      <c r="BP91" s="92">
        <f t="shared" si="428"/>
        <v>0</v>
      </c>
      <c r="BQ91" s="140">
        <f t="shared" si="429"/>
        <v>0</v>
      </c>
      <c r="BR91" s="25"/>
      <c r="BS91" s="92">
        <f t="shared" si="430"/>
        <v>0</v>
      </c>
      <c r="BT91" s="140">
        <f t="shared" si="431"/>
        <v>0</v>
      </c>
      <c r="BU91" s="139">
        <f t="shared" si="251"/>
        <v>0</v>
      </c>
      <c r="BV91" s="25"/>
      <c r="BW91" s="92">
        <f t="shared" si="276"/>
        <v>0</v>
      </c>
      <c r="BX91" s="140">
        <f t="shared" si="277"/>
        <v>0</v>
      </c>
      <c r="BY91" s="25"/>
      <c r="BZ91" s="92">
        <f t="shared" si="278"/>
        <v>0</v>
      </c>
      <c r="CA91" s="140">
        <f t="shared" si="279"/>
        <v>0</v>
      </c>
      <c r="CB91" s="25"/>
      <c r="CC91" s="92">
        <f t="shared" si="280"/>
        <v>0</v>
      </c>
      <c r="CD91" s="140">
        <f t="shared" si="281"/>
        <v>0</v>
      </c>
      <c r="CE91" s="139">
        <f t="shared" si="392"/>
        <v>0</v>
      </c>
      <c r="CF91" s="25"/>
      <c r="CG91" s="92">
        <f t="shared" si="432"/>
        <v>0</v>
      </c>
      <c r="CH91" s="140">
        <f t="shared" si="433"/>
        <v>0</v>
      </c>
      <c r="CI91" s="25">
        <v>100</v>
      </c>
      <c r="CJ91" s="92">
        <f t="shared" si="434"/>
        <v>4000000</v>
      </c>
      <c r="CK91" s="140">
        <f t="shared" si="435"/>
        <v>6000000</v>
      </c>
      <c r="CL91" s="25"/>
      <c r="CM91" s="92">
        <f t="shared" si="436"/>
        <v>0</v>
      </c>
      <c r="CN91" s="140">
        <f t="shared" si="437"/>
        <v>0</v>
      </c>
      <c r="CO91" s="139">
        <f t="shared" si="393"/>
        <v>100</v>
      </c>
      <c r="CP91" s="25"/>
      <c r="CQ91" s="92">
        <f t="shared" si="438"/>
        <v>0</v>
      </c>
      <c r="CR91" s="140">
        <f t="shared" si="439"/>
        <v>0</v>
      </c>
      <c r="CS91" s="25"/>
      <c r="CT91" s="92">
        <f t="shared" si="440"/>
        <v>0</v>
      </c>
      <c r="CU91" s="140">
        <f t="shared" si="441"/>
        <v>0</v>
      </c>
      <c r="CV91" s="25"/>
      <c r="CW91" s="92">
        <f t="shared" si="442"/>
        <v>0</v>
      </c>
      <c r="CX91" s="140">
        <f t="shared" si="443"/>
        <v>0</v>
      </c>
      <c r="CY91" s="139">
        <f t="shared" si="394"/>
        <v>0</v>
      </c>
      <c r="CZ91" s="25">
        <v>1</v>
      </c>
      <c r="DA91" s="92">
        <f t="shared" si="444"/>
        <v>40000</v>
      </c>
      <c r="DB91" s="140">
        <f t="shared" si="445"/>
        <v>60000</v>
      </c>
      <c r="DC91" s="25"/>
      <c r="DD91" s="92">
        <f t="shared" si="446"/>
        <v>0</v>
      </c>
      <c r="DE91" s="140">
        <f t="shared" si="447"/>
        <v>0</v>
      </c>
      <c r="DF91" s="25"/>
      <c r="DG91" s="92">
        <f t="shared" si="448"/>
        <v>0</v>
      </c>
      <c r="DH91" s="140">
        <f t="shared" si="449"/>
        <v>0</v>
      </c>
      <c r="DI91" s="139">
        <f t="shared" si="395"/>
        <v>1</v>
      </c>
      <c r="DJ91" s="25"/>
      <c r="DK91" s="92">
        <f t="shared" si="282"/>
        <v>0</v>
      </c>
      <c r="DL91" s="140">
        <f t="shared" si="384"/>
        <v>0</v>
      </c>
      <c r="DM91" s="25">
        <v>1</v>
      </c>
      <c r="DN91" s="92">
        <f t="shared" si="450"/>
        <v>40000</v>
      </c>
      <c r="DO91" s="140">
        <f t="shared" si="451"/>
        <v>60000</v>
      </c>
      <c r="DP91" s="25"/>
      <c r="DQ91" s="92">
        <f t="shared" si="452"/>
        <v>0</v>
      </c>
      <c r="DR91" s="140">
        <f t="shared" si="453"/>
        <v>0</v>
      </c>
      <c r="DS91" s="139">
        <f t="shared" si="396"/>
        <v>1</v>
      </c>
      <c r="DT91" s="25"/>
      <c r="DU91" s="92">
        <f t="shared" si="454"/>
        <v>0</v>
      </c>
      <c r="DV91" s="140">
        <f t="shared" si="455"/>
        <v>0</v>
      </c>
      <c r="DW91" s="25"/>
      <c r="DX91" s="92">
        <f t="shared" si="283"/>
        <v>0</v>
      </c>
      <c r="DY91" s="140">
        <f t="shared" si="284"/>
        <v>0</v>
      </c>
      <c r="DZ91" s="25"/>
      <c r="EA91" s="92">
        <f t="shared" si="285"/>
        <v>0</v>
      </c>
      <c r="EB91" s="140">
        <f t="shared" si="286"/>
        <v>0</v>
      </c>
      <c r="EC91" s="139">
        <f t="shared" si="397"/>
        <v>0</v>
      </c>
      <c r="ED91" s="25"/>
      <c r="EE91" s="92">
        <f t="shared" si="456"/>
        <v>0</v>
      </c>
      <c r="EF91" s="140">
        <f t="shared" si="457"/>
        <v>0</v>
      </c>
      <c r="EG91" s="25"/>
      <c r="EH91" s="92">
        <f t="shared" si="458"/>
        <v>0</v>
      </c>
      <c r="EI91" s="140">
        <f t="shared" si="459"/>
        <v>0</v>
      </c>
      <c r="EJ91" s="25"/>
      <c r="EK91" s="92">
        <f t="shared" si="460"/>
        <v>0</v>
      </c>
      <c r="EL91" s="140">
        <f t="shared" si="461"/>
        <v>0</v>
      </c>
      <c r="EM91" s="139">
        <f t="shared" si="398"/>
        <v>0</v>
      </c>
      <c r="EN91" s="25"/>
      <c r="EO91" s="92">
        <f t="shared" si="462"/>
        <v>0</v>
      </c>
      <c r="EP91" s="140">
        <f t="shared" si="463"/>
        <v>0</v>
      </c>
      <c r="EQ91" s="25"/>
      <c r="ER91" s="92">
        <f t="shared" si="464"/>
        <v>0</v>
      </c>
      <c r="ES91" s="140">
        <f t="shared" si="465"/>
        <v>0</v>
      </c>
      <c r="ET91" s="25"/>
      <c r="EU91" s="92">
        <f t="shared" si="466"/>
        <v>0</v>
      </c>
      <c r="EV91" s="140">
        <f t="shared" si="475"/>
        <v>0</v>
      </c>
      <c r="EW91" s="139">
        <f t="shared" si="252"/>
        <v>0</v>
      </c>
      <c r="EX91" s="25"/>
      <c r="EY91" s="92">
        <f t="shared" si="253"/>
        <v>0</v>
      </c>
      <c r="EZ91" s="140">
        <f t="shared" si="254"/>
        <v>0</v>
      </c>
      <c r="FA91" s="25"/>
      <c r="FB91" s="92">
        <f t="shared" si="268"/>
        <v>0</v>
      </c>
      <c r="FC91" s="140">
        <f t="shared" si="269"/>
        <v>0</v>
      </c>
      <c r="FD91" s="25"/>
      <c r="FE91" s="92">
        <f t="shared" si="255"/>
        <v>0</v>
      </c>
      <c r="FF91" s="140">
        <f t="shared" si="476"/>
        <v>0</v>
      </c>
      <c r="FG91" s="139">
        <f t="shared" si="257"/>
        <v>0</v>
      </c>
      <c r="FH91" s="25"/>
      <c r="FI91" s="92">
        <f t="shared" si="331"/>
        <v>0</v>
      </c>
      <c r="FJ91" s="140">
        <f t="shared" si="332"/>
        <v>0</v>
      </c>
      <c r="FK91" s="25"/>
      <c r="FL91" s="92">
        <f t="shared" si="333"/>
        <v>0</v>
      </c>
      <c r="FM91" s="140">
        <f t="shared" si="334"/>
        <v>0</v>
      </c>
      <c r="FN91" s="25"/>
      <c r="FO91" s="92">
        <f t="shared" si="335"/>
        <v>0</v>
      </c>
      <c r="FP91" s="140">
        <f t="shared" si="336"/>
        <v>0</v>
      </c>
      <c r="FQ91" s="139">
        <f t="shared" si="258"/>
        <v>0</v>
      </c>
      <c r="FR91" s="25"/>
      <c r="FS91" s="92">
        <f t="shared" si="337"/>
        <v>0</v>
      </c>
      <c r="FT91" s="140">
        <f t="shared" si="338"/>
        <v>0</v>
      </c>
      <c r="FU91" s="25">
        <f>1+5</f>
        <v>6</v>
      </c>
      <c r="FV91" s="92">
        <f t="shared" si="339"/>
        <v>240000</v>
      </c>
      <c r="FW91" s="140">
        <f t="shared" si="340"/>
        <v>360000</v>
      </c>
      <c r="FX91" s="25"/>
      <c r="FY91" s="92">
        <f t="shared" si="341"/>
        <v>0</v>
      </c>
      <c r="FZ91" s="140">
        <f t="shared" si="342"/>
        <v>0</v>
      </c>
      <c r="GA91" s="139">
        <f t="shared" si="259"/>
        <v>6</v>
      </c>
      <c r="GB91" s="25"/>
      <c r="GC91" s="92">
        <f t="shared" si="343"/>
        <v>0</v>
      </c>
      <c r="GD91" s="140">
        <f t="shared" si="344"/>
        <v>0</v>
      </c>
      <c r="GE91" s="25"/>
      <c r="GF91" s="92">
        <f t="shared" si="345"/>
        <v>0</v>
      </c>
      <c r="GG91" s="140">
        <f t="shared" si="346"/>
        <v>0</v>
      </c>
      <c r="GH91" s="25"/>
      <c r="GI91" s="92">
        <f t="shared" si="347"/>
        <v>0</v>
      </c>
      <c r="GJ91" s="140">
        <f t="shared" si="348"/>
        <v>0</v>
      </c>
      <c r="GK91" s="139">
        <f t="shared" si="260"/>
        <v>0</v>
      </c>
      <c r="GL91" s="25"/>
      <c r="GM91" s="92">
        <f t="shared" si="349"/>
        <v>0</v>
      </c>
      <c r="GN91" s="140">
        <f t="shared" si="350"/>
        <v>0</v>
      </c>
      <c r="GO91" s="25"/>
      <c r="GP91" s="92">
        <f t="shared" si="351"/>
        <v>0</v>
      </c>
      <c r="GQ91" s="140">
        <f t="shared" si="352"/>
        <v>0</v>
      </c>
      <c r="GR91" s="25"/>
      <c r="GS91" s="92">
        <f t="shared" si="353"/>
        <v>0</v>
      </c>
      <c r="GT91" s="140">
        <f t="shared" si="354"/>
        <v>0</v>
      </c>
      <c r="GU91" s="139">
        <f t="shared" si="261"/>
        <v>0</v>
      </c>
      <c r="GV91" s="25"/>
      <c r="GW91" s="92">
        <f t="shared" si="355"/>
        <v>0</v>
      </c>
      <c r="GX91" s="140">
        <f t="shared" si="356"/>
        <v>0</v>
      </c>
      <c r="GY91" s="25"/>
      <c r="GZ91" s="92">
        <f t="shared" si="357"/>
        <v>0</v>
      </c>
      <c r="HA91" s="140">
        <f t="shared" si="358"/>
        <v>0</v>
      </c>
      <c r="HB91" s="25"/>
      <c r="HC91" s="92">
        <f t="shared" si="359"/>
        <v>0</v>
      </c>
      <c r="HD91" s="140">
        <f t="shared" si="360"/>
        <v>0</v>
      </c>
      <c r="HE91" s="139">
        <f t="shared" si="262"/>
        <v>0</v>
      </c>
      <c r="HF91" s="25">
        <f>1</f>
        <v>1</v>
      </c>
      <c r="HG91" s="92">
        <f t="shared" si="361"/>
        <v>40000</v>
      </c>
      <c r="HH91" s="140">
        <f t="shared" si="362"/>
        <v>60000</v>
      </c>
      <c r="HI91" s="25"/>
      <c r="HJ91" s="92">
        <f t="shared" si="363"/>
        <v>0</v>
      </c>
      <c r="HK91" s="140">
        <f t="shared" si="364"/>
        <v>0</v>
      </c>
      <c r="HL91" s="25"/>
      <c r="HM91" s="92">
        <f t="shared" si="365"/>
        <v>0</v>
      </c>
      <c r="HN91" s="140">
        <f t="shared" si="366"/>
        <v>0</v>
      </c>
      <c r="HO91" s="139">
        <f t="shared" si="263"/>
        <v>1</v>
      </c>
      <c r="HP91" s="25"/>
      <c r="HQ91" s="92">
        <f t="shared" si="367"/>
        <v>0</v>
      </c>
      <c r="HR91" s="140">
        <f t="shared" si="368"/>
        <v>0</v>
      </c>
      <c r="HS91" s="25"/>
      <c r="HT91" s="92">
        <f t="shared" si="369"/>
        <v>0</v>
      </c>
      <c r="HU91" s="140">
        <f t="shared" si="370"/>
        <v>0</v>
      </c>
      <c r="HV91" s="25"/>
      <c r="HW91" s="92">
        <f t="shared" si="371"/>
        <v>0</v>
      </c>
      <c r="HX91" s="140">
        <f t="shared" si="372"/>
        <v>0</v>
      </c>
      <c r="HY91" s="139">
        <f t="shared" si="264"/>
        <v>0</v>
      </c>
      <c r="HZ91" s="25"/>
      <c r="IA91" s="92">
        <f t="shared" si="373"/>
        <v>0</v>
      </c>
      <c r="IB91" s="140">
        <f t="shared" si="374"/>
        <v>0</v>
      </c>
      <c r="IC91" s="25"/>
      <c r="ID91" s="92">
        <f t="shared" si="375"/>
        <v>0</v>
      </c>
      <c r="IE91" s="140">
        <f t="shared" si="376"/>
        <v>0</v>
      </c>
      <c r="IF91" s="25"/>
      <c r="IG91" s="92">
        <f t="shared" si="377"/>
        <v>0</v>
      </c>
      <c r="IH91" s="140">
        <f t="shared" si="378"/>
        <v>0</v>
      </c>
      <c r="II91" s="139">
        <f t="shared" si="265"/>
        <v>0</v>
      </c>
      <c r="IJ91" s="25"/>
      <c r="IK91" s="92">
        <f t="shared" si="287"/>
        <v>0</v>
      </c>
      <c r="IL91" s="140">
        <f t="shared" si="379"/>
        <v>0</v>
      </c>
      <c r="IM91" s="25"/>
      <c r="IN91" s="92">
        <f t="shared" si="380"/>
        <v>0</v>
      </c>
      <c r="IO91" s="140">
        <f t="shared" si="381"/>
        <v>0</v>
      </c>
      <c r="IP91" s="25"/>
      <c r="IQ91" s="92">
        <f t="shared" si="382"/>
        <v>0</v>
      </c>
      <c r="IR91" s="140">
        <f t="shared" si="383"/>
        <v>0</v>
      </c>
      <c r="IS91" s="139">
        <f t="shared" si="266"/>
        <v>0</v>
      </c>
      <c r="IT91" s="25">
        <v>1</v>
      </c>
      <c r="IU91" s="92">
        <f t="shared" si="288"/>
        <v>40000</v>
      </c>
      <c r="IV91" s="140">
        <f t="shared" si="289"/>
        <v>60000</v>
      </c>
      <c r="IW91" s="25">
        <v>1</v>
      </c>
      <c r="IX91" s="92">
        <f t="shared" si="290"/>
        <v>40000</v>
      </c>
      <c r="IY91" s="140">
        <f t="shared" si="291"/>
        <v>60000</v>
      </c>
      <c r="IZ91" s="25"/>
      <c r="JA91" s="92">
        <f t="shared" si="292"/>
        <v>0</v>
      </c>
      <c r="JB91" s="140">
        <f t="shared" si="293"/>
        <v>0</v>
      </c>
      <c r="JC91" s="139">
        <f t="shared" si="234"/>
        <v>2</v>
      </c>
      <c r="JD91" s="25">
        <v>1</v>
      </c>
      <c r="JE91" s="92">
        <f t="shared" si="294"/>
        <v>40000</v>
      </c>
      <c r="JF91" s="140">
        <f t="shared" si="295"/>
        <v>60000</v>
      </c>
      <c r="JG91" s="25">
        <v>100</v>
      </c>
      <c r="JH91" s="92">
        <f t="shared" si="296"/>
        <v>4000000</v>
      </c>
      <c r="JI91" s="140">
        <f t="shared" si="297"/>
        <v>6000000</v>
      </c>
      <c r="JJ91" s="25"/>
      <c r="JK91" s="92">
        <f t="shared" si="298"/>
        <v>0</v>
      </c>
      <c r="JL91" s="140">
        <f t="shared" si="299"/>
        <v>0</v>
      </c>
      <c r="JM91" s="139">
        <f t="shared" si="235"/>
        <v>101</v>
      </c>
      <c r="JN91" s="25"/>
      <c r="JO91" s="92">
        <f t="shared" si="300"/>
        <v>0</v>
      </c>
      <c r="JP91" s="140">
        <f t="shared" si="270"/>
        <v>0</v>
      </c>
      <c r="JQ91" s="25"/>
      <c r="JR91" s="92">
        <f t="shared" si="271"/>
        <v>0</v>
      </c>
      <c r="JS91" s="140">
        <f t="shared" si="272"/>
        <v>0</v>
      </c>
      <c r="JT91" s="25"/>
      <c r="JU91" s="92">
        <f t="shared" si="468"/>
        <v>0</v>
      </c>
      <c r="JV91" s="140">
        <f t="shared" si="469"/>
        <v>0</v>
      </c>
      <c r="JW91" s="139">
        <f t="shared" si="236"/>
        <v>0</v>
      </c>
      <c r="JX91" s="25"/>
      <c r="JY91" s="92">
        <f t="shared" si="301"/>
        <v>0</v>
      </c>
      <c r="JZ91" s="140">
        <f t="shared" si="302"/>
        <v>0</v>
      </c>
      <c r="KA91" s="25"/>
      <c r="KB91" s="92">
        <f t="shared" si="303"/>
        <v>0</v>
      </c>
      <c r="KC91" s="140">
        <f t="shared" si="304"/>
        <v>0</v>
      </c>
      <c r="KD91" s="25"/>
      <c r="KE91" s="92">
        <f t="shared" si="305"/>
        <v>0</v>
      </c>
      <c r="KF91" s="140">
        <f t="shared" si="306"/>
        <v>0</v>
      </c>
      <c r="KG91" s="139">
        <f t="shared" si="237"/>
        <v>0</v>
      </c>
      <c r="KH91" s="25"/>
      <c r="KI91" s="92">
        <f t="shared" si="307"/>
        <v>0</v>
      </c>
      <c r="KJ91" s="140">
        <f t="shared" si="308"/>
        <v>0</v>
      </c>
      <c r="KK91" s="25"/>
      <c r="KL91" s="92">
        <f t="shared" si="309"/>
        <v>0</v>
      </c>
      <c r="KM91" s="140">
        <f t="shared" si="310"/>
        <v>0</v>
      </c>
      <c r="KN91" s="25"/>
      <c r="KO91" s="92">
        <f t="shared" si="311"/>
        <v>0</v>
      </c>
      <c r="KP91" s="140">
        <f t="shared" si="312"/>
        <v>0</v>
      </c>
      <c r="KQ91" s="139">
        <f t="shared" si="238"/>
        <v>0</v>
      </c>
      <c r="KR91" s="25"/>
      <c r="KS91" s="92">
        <f t="shared" si="313"/>
        <v>0</v>
      </c>
      <c r="KT91" s="140">
        <f t="shared" si="314"/>
        <v>0</v>
      </c>
      <c r="KU91" s="25"/>
      <c r="KV91" s="92">
        <f t="shared" si="315"/>
        <v>0</v>
      </c>
      <c r="KW91" s="140">
        <f t="shared" si="316"/>
        <v>0</v>
      </c>
      <c r="KX91" s="25"/>
      <c r="KY91" s="92">
        <f t="shared" si="317"/>
        <v>0</v>
      </c>
      <c r="KZ91" s="140">
        <f t="shared" si="318"/>
        <v>0</v>
      </c>
      <c r="LA91" s="139">
        <f t="shared" si="239"/>
        <v>0</v>
      </c>
      <c r="LB91" s="25"/>
      <c r="LC91" s="92">
        <f t="shared" si="319"/>
        <v>0</v>
      </c>
      <c r="LD91" s="140">
        <f t="shared" si="320"/>
        <v>0</v>
      </c>
      <c r="LE91" s="25"/>
      <c r="LF91" s="92">
        <f t="shared" si="321"/>
        <v>0</v>
      </c>
      <c r="LG91" s="140">
        <f t="shared" si="322"/>
        <v>0</v>
      </c>
      <c r="LH91" s="25"/>
      <c r="LI91" s="92">
        <f t="shared" si="323"/>
        <v>0</v>
      </c>
      <c r="LJ91" s="140">
        <f t="shared" si="324"/>
        <v>0</v>
      </c>
      <c r="LK91" s="139">
        <f t="shared" si="240"/>
        <v>0</v>
      </c>
      <c r="LL91" s="25"/>
      <c r="LM91" s="92">
        <f t="shared" si="325"/>
        <v>0</v>
      </c>
      <c r="LN91" s="140">
        <f t="shared" si="326"/>
        <v>0</v>
      </c>
      <c r="LO91" s="25"/>
      <c r="LP91" s="92">
        <f t="shared" si="327"/>
        <v>0</v>
      </c>
      <c r="LQ91" s="140">
        <f t="shared" si="328"/>
        <v>0</v>
      </c>
      <c r="LR91" s="25"/>
      <c r="LS91" s="92">
        <f t="shared" si="329"/>
        <v>0</v>
      </c>
      <c r="LT91" s="140">
        <f t="shared" si="330"/>
        <v>0</v>
      </c>
      <c r="LU91" s="139">
        <f t="shared" si="241"/>
        <v>0</v>
      </c>
      <c r="LW91" s="341">
        <f t="shared" si="273"/>
        <v>279</v>
      </c>
      <c r="LX91" s="293">
        <f t="shared" si="267"/>
        <v>16740000</v>
      </c>
    </row>
    <row r="92" spans="1:336" x14ac:dyDescent="0.25">
      <c r="A92" s="251" t="s">
        <v>132</v>
      </c>
      <c r="B92" s="102">
        <v>50000</v>
      </c>
      <c r="C92" s="102">
        <v>90000</v>
      </c>
      <c r="D92" s="25"/>
      <c r="E92" s="92">
        <f t="shared" si="399"/>
        <v>0</v>
      </c>
      <c r="F92" s="140">
        <f t="shared" si="400"/>
        <v>0</v>
      </c>
      <c r="G92" s="25">
        <f>60</f>
        <v>60</v>
      </c>
      <c r="H92" s="92">
        <f t="shared" si="401"/>
        <v>3000000</v>
      </c>
      <c r="I92" s="140">
        <f t="shared" si="402"/>
        <v>5400000</v>
      </c>
      <c r="J92" s="25"/>
      <c r="K92" s="92">
        <f t="shared" si="403"/>
        <v>0</v>
      </c>
      <c r="L92" s="140">
        <f t="shared" si="404"/>
        <v>0</v>
      </c>
      <c r="M92" s="139">
        <f t="shared" si="388"/>
        <v>60</v>
      </c>
      <c r="N92" s="25"/>
      <c r="O92" s="92">
        <f t="shared" si="385"/>
        <v>0</v>
      </c>
      <c r="P92" s="140">
        <f t="shared" si="470"/>
        <v>0</v>
      </c>
      <c r="Q92" s="25"/>
      <c r="R92" s="92">
        <f t="shared" si="386"/>
        <v>0</v>
      </c>
      <c r="S92" s="140">
        <f t="shared" si="471"/>
        <v>0</v>
      </c>
      <c r="T92" s="25"/>
      <c r="U92" s="92">
        <f t="shared" si="472"/>
        <v>0</v>
      </c>
      <c r="V92" s="140">
        <f t="shared" si="473"/>
        <v>0</v>
      </c>
      <c r="W92" s="139">
        <f t="shared" si="389"/>
        <v>0</v>
      </c>
      <c r="X92" s="25">
        <f>1</f>
        <v>1</v>
      </c>
      <c r="Y92" s="92">
        <f t="shared" si="405"/>
        <v>50000</v>
      </c>
      <c r="Z92" s="140">
        <f t="shared" si="406"/>
        <v>90000</v>
      </c>
      <c r="AA92" s="25">
        <v>1</v>
      </c>
      <c r="AB92" s="92">
        <f t="shared" si="407"/>
        <v>50000</v>
      </c>
      <c r="AC92" s="140">
        <f t="shared" si="408"/>
        <v>90000</v>
      </c>
      <c r="AD92" s="25"/>
      <c r="AE92" s="92">
        <f t="shared" si="409"/>
        <v>0</v>
      </c>
      <c r="AF92" s="140">
        <f t="shared" si="410"/>
        <v>0</v>
      </c>
      <c r="AG92" s="139">
        <f t="shared" si="390"/>
        <v>2</v>
      </c>
      <c r="AH92" s="25"/>
      <c r="AI92" s="92">
        <f t="shared" si="411"/>
        <v>0</v>
      </c>
      <c r="AJ92" s="140">
        <f t="shared" si="412"/>
        <v>0</v>
      </c>
      <c r="AK92" s="25"/>
      <c r="AL92" s="92">
        <f t="shared" si="413"/>
        <v>0</v>
      </c>
      <c r="AM92" s="140">
        <f t="shared" si="414"/>
        <v>0</v>
      </c>
      <c r="AN92" s="25"/>
      <c r="AO92" s="92">
        <f t="shared" si="415"/>
        <v>0</v>
      </c>
      <c r="AP92" s="140">
        <f t="shared" si="416"/>
        <v>0</v>
      </c>
      <c r="AQ92" s="139">
        <f t="shared" si="391"/>
        <v>0</v>
      </c>
      <c r="AR92" s="25"/>
      <c r="AS92" s="92">
        <f t="shared" si="417"/>
        <v>0</v>
      </c>
      <c r="AT92" s="140">
        <f t="shared" si="418"/>
        <v>0</v>
      </c>
      <c r="AU92" s="25"/>
      <c r="AV92" s="92">
        <f t="shared" si="419"/>
        <v>0</v>
      </c>
      <c r="AW92" s="140">
        <f t="shared" si="420"/>
        <v>0</v>
      </c>
      <c r="AX92" s="25"/>
      <c r="AY92" s="92">
        <f t="shared" si="421"/>
        <v>0</v>
      </c>
      <c r="AZ92" s="140">
        <f t="shared" si="422"/>
        <v>0</v>
      </c>
      <c r="BA92" s="139">
        <f t="shared" si="249"/>
        <v>0</v>
      </c>
      <c r="BB92" s="25">
        <f>1</f>
        <v>1</v>
      </c>
      <c r="BC92" s="92">
        <f t="shared" si="242"/>
        <v>50000</v>
      </c>
      <c r="BD92" s="140">
        <f t="shared" si="423"/>
        <v>90000</v>
      </c>
      <c r="BE92" s="25"/>
      <c r="BF92" s="92">
        <f t="shared" si="424"/>
        <v>0</v>
      </c>
      <c r="BG92" s="140">
        <f t="shared" si="425"/>
        <v>0</v>
      </c>
      <c r="BH92" s="25"/>
      <c r="BI92" s="92">
        <f t="shared" si="426"/>
        <v>0</v>
      </c>
      <c r="BJ92" s="140">
        <f t="shared" si="427"/>
        <v>0</v>
      </c>
      <c r="BK92" s="139">
        <f t="shared" si="250"/>
        <v>1</v>
      </c>
      <c r="BL92" s="25"/>
      <c r="BM92" s="92">
        <f t="shared" si="274"/>
        <v>0</v>
      </c>
      <c r="BN92" s="140">
        <f t="shared" si="474"/>
        <v>0</v>
      </c>
      <c r="BO92" s="25"/>
      <c r="BP92" s="92">
        <f t="shared" si="428"/>
        <v>0</v>
      </c>
      <c r="BQ92" s="140">
        <f t="shared" si="429"/>
        <v>0</v>
      </c>
      <c r="BR92" s="25"/>
      <c r="BS92" s="92">
        <f t="shared" si="430"/>
        <v>0</v>
      </c>
      <c r="BT92" s="140">
        <f t="shared" si="431"/>
        <v>0</v>
      </c>
      <c r="BU92" s="139">
        <f t="shared" si="251"/>
        <v>0</v>
      </c>
      <c r="BV92" s="25"/>
      <c r="BW92" s="92">
        <f t="shared" si="276"/>
        <v>0</v>
      </c>
      <c r="BX92" s="140">
        <f t="shared" si="277"/>
        <v>0</v>
      </c>
      <c r="BY92" s="25"/>
      <c r="BZ92" s="92">
        <f t="shared" si="278"/>
        <v>0</v>
      </c>
      <c r="CA92" s="140">
        <f t="shared" si="279"/>
        <v>0</v>
      </c>
      <c r="CB92" s="25"/>
      <c r="CC92" s="92">
        <f t="shared" si="280"/>
        <v>0</v>
      </c>
      <c r="CD92" s="140">
        <f t="shared" si="281"/>
        <v>0</v>
      </c>
      <c r="CE92" s="139">
        <f t="shared" si="392"/>
        <v>0</v>
      </c>
      <c r="CF92" s="25"/>
      <c r="CG92" s="92">
        <f t="shared" si="432"/>
        <v>0</v>
      </c>
      <c r="CH92" s="140">
        <f t="shared" si="433"/>
        <v>0</v>
      </c>
      <c r="CI92" s="25">
        <v>100</v>
      </c>
      <c r="CJ92" s="92">
        <f t="shared" si="434"/>
        <v>5000000</v>
      </c>
      <c r="CK92" s="140">
        <f t="shared" si="435"/>
        <v>9000000</v>
      </c>
      <c r="CL92" s="25"/>
      <c r="CM92" s="92">
        <f t="shared" si="436"/>
        <v>0</v>
      </c>
      <c r="CN92" s="140">
        <f t="shared" si="437"/>
        <v>0</v>
      </c>
      <c r="CO92" s="139">
        <f t="shared" si="393"/>
        <v>100</v>
      </c>
      <c r="CP92" s="25"/>
      <c r="CQ92" s="92">
        <f t="shared" si="438"/>
        <v>0</v>
      </c>
      <c r="CR92" s="140">
        <f t="shared" si="439"/>
        <v>0</v>
      </c>
      <c r="CS92" s="25"/>
      <c r="CT92" s="92">
        <f t="shared" si="440"/>
        <v>0</v>
      </c>
      <c r="CU92" s="140">
        <f t="shared" si="441"/>
        <v>0</v>
      </c>
      <c r="CV92" s="25"/>
      <c r="CW92" s="92">
        <f t="shared" si="442"/>
        <v>0</v>
      </c>
      <c r="CX92" s="140">
        <f t="shared" si="443"/>
        <v>0</v>
      </c>
      <c r="CY92" s="139">
        <f t="shared" si="394"/>
        <v>0</v>
      </c>
      <c r="CZ92" s="25">
        <v>1</v>
      </c>
      <c r="DA92" s="92">
        <f t="shared" si="444"/>
        <v>50000</v>
      </c>
      <c r="DB92" s="140">
        <f t="shared" si="445"/>
        <v>90000</v>
      </c>
      <c r="DC92" s="25"/>
      <c r="DD92" s="92">
        <f t="shared" si="446"/>
        <v>0</v>
      </c>
      <c r="DE92" s="140">
        <f t="shared" si="447"/>
        <v>0</v>
      </c>
      <c r="DF92" s="25"/>
      <c r="DG92" s="92">
        <f t="shared" si="448"/>
        <v>0</v>
      </c>
      <c r="DH92" s="140">
        <f t="shared" si="449"/>
        <v>0</v>
      </c>
      <c r="DI92" s="139">
        <f t="shared" si="395"/>
        <v>1</v>
      </c>
      <c r="DJ92" s="25"/>
      <c r="DK92" s="92">
        <f t="shared" si="282"/>
        <v>0</v>
      </c>
      <c r="DL92" s="140">
        <f t="shared" si="384"/>
        <v>0</v>
      </c>
      <c r="DM92" s="25">
        <v>1</v>
      </c>
      <c r="DN92" s="92">
        <f t="shared" si="450"/>
        <v>50000</v>
      </c>
      <c r="DO92" s="140">
        <f t="shared" si="451"/>
        <v>90000</v>
      </c>
      <c r="DP92" s="25"/>
      <c r="DQ92" s="92">
        <f t="shared" si="452"/>
        <v>0</v>
      </c>
      <c r="DR92" s="140">
        <f t="shared" si="453"/>
        <v>0</v>
      </c>
      <c r="DS92" s="139">
        <f t="shared" si="396"/>
        <v>1</v>
      </c>
      <c r="DT92" s="25"/>
      <c r="DU92" s="92">
        <f t="shared" si="454"/>
        <v>0</v>
      </c>
      <c r="DV92" s="140">
        <f t="shared" si="455"/>
        <v>0</v>
      </c>
      <c r="DW92" s="25"/>
      <c r="DX92" s="92">
        <f t="shared" si="283"/>
        <v>0</v>
      </c>
      <c r="DY92" s="140">
        <f t="shared" si="284"/>
        <v>0</v>
      </c>
      <c r="DZ92" s="25"/>
      <c r="EA92" s="92">
        <f t="shared" si="285"/>
        <v>0</v>
      </c>
      <c r="EB92" s="140">
        <f t="shared" si="286"/>
        <v>0</v>
      </c>
      <c r="EC92" s="139">
        <f t="shared" si="397"/>
        <v>0</v>
      </c>
      <c r="ED92" s="25"/>
      <c r="EE92" s="92">
        <f t="shared" si="456"/>
        <v>0</v>
      </c>
      <c r="EF92" s="140">
        <f t="shared" si="457"/>
        <v>0</v>
      </c>
      <c r="EG92" s="25"/>
      <c r="EH92" s="92">
        <f t="shared" si="458"/>
        <v>0</v>
      </c>
      <c r="EI92" s="140">
        <f t="shared" si="459"/>
        <v>0</v>
      </c>
      <c r="EJ92" s="25"/>
      <c r="EK92" s="92">
        <f t="shared" si="460"/>
        <v>0</v>
      </c>
      <c r="EL92" s="140">
        <f t="shared" si="461"/>
        <v>0</v>
      </c>
      <c r="EM92" s="139">
        <f t="shared" si="398"/>
        <v>0</v>
      </c>
      <c r="EN92" s="25"/>
      <c r="EO92" s="92">
        <f t="shared" si="462"/>
        <v>0</v>
      </c>
      <c r="EP92" s="140">
        <f t="shared" si="463"/>
        <v>0</v>
      </c>
      <c r="EQ92" s="25"/>
      <c r="ER92" s="92">
        <f t="shared" si="464"/>
        <v>0</v>
      </c>
      <c r="ES92" s="140">
        <f t="shared" si="465"/>
        <v>0</v>
      </c>
      <c r="ET92" s="25"/>
      <c r="EU92" s="92">
        <f t="shared" si="466"/>
        <v>0</v>
      </c>
      <c r="EV92" s="140">
        <f t="shared" si="475"/>
        <v>0</v>
      </c>
      <c r="EW92" s="139">
        <f t="shared" si="252"/>
        <v>0</v>
      </c>
      <c r="EX92" s="25"/>
      <c r="EY92" s="92">
        <f t="shared" si="253"/>
        <v>0</v>
      </c>
      <c r="EZ92" s="140">
        <f t="shared" si="254"/>
        <v>0</v>
      </c>
      <c r="FA92" s="25"/>
      <c r="FB92" s="92">
        <f t="shared" si="268"/>
        <v>0</v>
      </c>
      <c r="FC92" s="140">
        <f t="shared" si="269"/>
        <v>0</v>
      </c>
      <c r="FD92" s="25"/>
      <c r="FE92" s="92">
        <f t="shared" si="255"/>
        <v>0</v>
      </c>
      <c r="FF92" s="140">
        <f t="shared" si="476"/>
        <v>0</v>
      </c>
      <c r="FG92" s="139">
        <f t="shared" si="257"/>
        <v>0</v>
      </c>
      <c r="FH92" s="25"/>
      <c r="FI92" s="92">
        <f t="shared" si="331"/>
        <v>0</v>
      </c>
      <c r="FJ92" s="140">
        <f t="shared" si="332"/>
        <v>0</v>
      </c>
      <c r="FK92" s="25"/>
      <c r="FL92" s="92">
        <f t="shared" si="333"/>
        <v>0</v>
      </c>
      <c r="FM92" s="140">
        <f t="shared" si="334"/>
        <v>0</v>
      </c>
      <c r="FN92" s="25"/>
      <c r="FO92" s="92">
        <f t="shared" si="335"/>
        <v>0</v>
      </c>
      <c r="FP92" s="140">
        <f t="shared" si="336"/>
        <v>0</v>
      </c>
      <c r="FQ92" s="139">
        <f t="shared" si="258"/>
        <v>0</v>
      </c>
      <c r="FR92" s="25"/>
      <c r="FS92" s="92">
        <f t="shared" si="337"/>
        <v>0</v>
      </c>
      <c r="FT92" s="140">
        <f t="shared" si="338"/>
        <v>0</v>
      </c>
      <c r="FU92" s="25">
        <f>1+5</f>
        <v>6</v>
      </c>
      <c r="FV92" s="92">
        <f t="shared" si="339"/>
        <v>300000</v>
      </c>
      <c r="FW92" s="140">
        <f t="shared" si="340"/>
        <v>540000</v>
      </c>
      <c r="FX92" s="25"/>
      <c r="FY92" s="92">
        <f t="shared" si="341"/>
        <v>0</v>
      </c>
      <c r="FZ92" s="140">
        <f t="shared" si="342"/>
        <v>0</v>
      </c>
      <c r="GA92" s="139">
        <f t="shared" si="259"/>
        <v>6</v>
      </c>
      <c r="GB92" s="25"/>
      <c r="GC92" s="92">
        <f t="shared" si="343"/>
        <v>0</v>
      </c>
      <c r="GD92" s="140">
        <f t="shared" si="344"/>
        <v>0</v>
      </c>
      <c r="GE92" s="25"/>
      <c r="GF92" s="92">
        <f t="shared" si="345"/>
        <v>0</v>
      </c>
      <c r="GG92" s="140">
        <f t="shared" si="346"/>
        <v>0</v>
      </c>
      <c r="GH92" s="25"/>
      <c r="GI92" s="92">
        <f t="shared" si="347"/>
        <v>0</v>
      </c>
      <c r="GJ92" s="140">
        <f t="shared" si="348"/>
        <v>0</v>
      </c>
      <c r="GK92" s="139">
        <f t="shared" si="260"/>
        <v>0</v>
      </c>
      <c r="GL92" s="25"/>
      <c r="GM92" s="92">
        <f t="shared" si="349"/>
        <v>0</v>
      </c>
      <c r="GN92" s="140">
        <f t="shared" si="350"/>
        <v>0</v>
      </c>
      <c r="GO92" s="25"/>
      <c r="GP92" s="92">
        <f t="shared" si="351"/>
        <v>0</v>
      </c>
      <c r="GQ92" s="140">
        <f t="shared" si="352"/>
        <v>0</v>
      </c>
      <c r="GR92" s="25"/>
      <c r="GS92" s="92">
        <f t="shared" si="353"/>
        <v>0</v>
      </c>
      <c r="GT92" s="140">
        <f t="shared" si="354"/>
        <v>0</v>
      </c>
      <c r="GU92" s="139">
        <f t="shared" si="261"/>
        <v>0</v>
      </c>
      <c r="GV92" s="25"/>
      <c r="GW92" s="92">
        <f t="shared" si="355"/>
        <v>0</v>
      </c>
      <c r="GX92" s="140">
        <f t="shared" si="356"/>
        <v>0</v>
      </c>
      <c r="GY92" s="25"/>
      <c r="GZ92" s="92">
        <f t="shared" si="357"/>
        <v>0</v>
      </c>
      <c r="HA92" s="140">
        <f t="shared" si="358"/>
        <v>0</v>
      </c>
      <c r="HB92" s="25"/>
      <c r="HC92" s="92">
        <f t="shared" si="359"/>
        <v>0</v>
      </c>
      <c r="HD92" s="140">
        <f t="shared" si="360"/>
        <v>0</v>
      </c>
      <c r="HE92" s="139">
        <f t="shared" si="262"/>
        <v>0</v>
      </c>
      <c r="HF92" s="25"/>
      <c r="HG92" s="92">
        <f t="shared" si="361"/>
        <v>0</v>
      </c>
      <c r="HH92" s="140">
        <f t="shared" si="362"/>
        <v>0</v>
      </c>
      <c r="HI92" s="25"/>
      <c r="HJ92" s="92">
        <f t="shared" si="363"/>
        <v>0</v>
      </c>
      <c r="HK92" s="140">
        <f t="shared" si="364"/>
        <v>0</v>
      </c>
      <c r="HL92" s="25"/>
      <c r="HM92" s="92">
        <f t="shared" si="365"/>
        <v>0</v>
      </c>
      <c r="HN92" s="140">
        <f t="shared" si="366"/>
        <v>0</v>
      </c>
      <c r="HO92" s="139">
        <f t="shared" si="263"/>
        <v>0</v>
      </c>
      <c r="HP92" s="25"/>
      <c r="HQ92" s="92">
        <f t="shared" si="367"/>
        <v>0</v>
      </c>
      <c r="HR92" s="140">
        <f t="shared" si="368"/>
        <v>0</v>
      </c>
      <c r="HS92" s="25"/>
      <c r="HT92" s="92">
        <f t="shared" si="369"/>
        <v>0</v>
      </c>
      <c r="HU92" s="140">
        <f t="shared" si="370"/>
        <v>0</v>
      </c>
      <c r="HV92" s="25"/>
      <c r="HW92" s="92">
        <f t="shared" si="371"/>
        <v>0</v>
      </c>
      <c r="HX92" s="140">
        <f t="shared" si="372"/>
        <v>0</v>
      </c>
      <c r="HY92" s="139">
        <f t="shared" si="264"/>
        <v>0</v>
      </c>
      <c r="HZ92" s="25"/>
      <c r="IA92" s="92">
        <f t="shared" si="373"/>
        <v>0</v>
      </c>
      <c r="IB92" s="140">
        <f t="shared" si="374"/>
        <v>0</v>
      </c>
      <c r="IC92" s="25"/>
      <c r="ID92" s="92">
        <f t="shared" si="375"/>
        <v>0</v>
      </c>
      <c r="IE92" s="140">
        <f t="shared" si="376"/>
        <v>0</v>
      </c>
      <c r="IF92" s="25"/>
      <c r="IG92" s="92">
        <f t="shared" si="377"/>
        <v>0</v>
      </c>
      <c r="IH92" s="140">
        <f t="shared" si="378"/>
        <v>0</v>
      </c>
      <c r="II92" s="139">
        <f t="shared" si="265"/>
        <v>0</v>
      </c>
      <c r="IJ92" s="25"/>
      <c r="IK92" s="92">
        <f t="shared" si="287"/>
        <v>0</v>
      </c>
      <c r="IL92" s="140">
        <f t="shared" si="379"/>
        <v>0</v>
      </c>
      <c r="IM92" s="25"/>
      <c r="IN92" s="92">
        <f t="shared" si="380"/>
        <v>0</v>
      </c>
      <c r="IO92" s="140">
        <f t="shared" si="381"/>
        <v>0</v>
      </c>
      <c r="IP92" s="25"/>
      <c r="IQ92" s="92">
        <f t="shared" si="382"/>
        <v>0</v>
      </c>
      <c r="IR92" s="140">
        <f t="shared" si="383"/>
        <v>0</v>
      </c>
      <c r="IS92" s="139">
        <f t="shared" si="266"/>
        <v>0</v>
      </c>
      <c r="IT92" s="25">
        <v>1</v>
      </c>
      <c r="IU92" s="92">
        <f t="shared" si="288"/>
        <v>50000</v>
      </c>
      <c r="IV92" s="140">
        <f t="shared" si="289"/>
        <v>90000</v>
      </c>
      <c r="IW92" s="25"/>
      <c r="IX92" s="92">
        <f t="shared" si="290"/>
        <v>0</v>
      </c>
      <c r="IY92" s="140">
        <f t="shared" si="291"/>
        <v>0</v>
      </c>
      <c r="IZ92" s="25"/>
      <c r="JA92" s="92">
        <f t="shared" si="292"/>
        <v>0</v>
      </c>
      <c r="JB92" s="140">
        <f t="shared" si="293"/>
        <v>0</v>
      </c>
      <c r="JC92" s="139">
        <f t="shared" si="234"/>
        <v>1</v>
      </c>
      <c r="JD92" s="25"/>
      <c r="JE92" s="92">
        <f t="shared" si="294"/>
        <v>0</v>
      </c>
      <c r="JF92" s="140">
        <f t="shared" si="295"/>
        <v>0</v>
      </c>
      <c r="JG92" s="25">
        <v>100</v>
      </c>
      <c r="JH92" s="92">
        <f t="shared" si="296"/>
        <v>5000000</v>
      </c>
      <c r="JI92" s="140">
        <f t="shared" si="297"/>
        <v>9000000</v>
      </c>
      <c r="JJ92" s="25"/>
      <c r="JK92" s="92">
        <f t="shared" si="298"/>
        <v>0</v>
      </c>
      <c r="JL92" s="140">
        <f t="shared" si="299"/>
        <v>0</v>
      </c>
      <c r="JM92" s="139">
        <f t="shared" si="235"/>
        <v>100</v>
      </c>
      <c r="JN92" s="25"/>
      <c r="JO92" s="92">
        <f t="shared" si="300"/>
        <v>0</v>
      </c>
      <c r="JP92" s="140">
        <f t="shared" si="270"/>
        <v>0</v>
      </c>
      <c r="JQ92" s="25"/>
      <c r="JR92" s="92">
        <f t="shared" si="271"/>
        <v>0</v>
      </c>
      <c r="JS92" s="140">
        <f t="shared" si="272"/>
        <v>0</v>
      </c>
      <c r="JT92" s="25"/>
      <c r="JU92" s="92">
        <f t="shared" si="468"/>
        <v>0</v>
      </c>
      <c r="JV92" s="140">
        <f t="shared" si="469"/>
        <v>0</v>
      </c>
      <c r="JW92" s="139">
        <f t="shared" si="236"/>
        <v>0</v>
      </c>
      <c r="JX92" s="25"/>
      <c r="JY92" s="92">
        <f t="shared" si="301"/>
        <v>0</v>
      </c>
      <c r="JZ92" s="140">
        <f t="shared" si="302"/>
        <v>0</v>
      </c>
      <c r="KA92" s="25"/>
      <c r="KB92" s="92">
        <f t="shared" si="303"/>
        <v>0</v>
      </c>
      <c r="KC92" s="140">
        <f t="shared" si="304"/>
        <v>0</v>
      </c>
      <c r="KD92" s="25"/>
      <c r="KE92" s="92">
        <f t="shared" si="305"/>
        <v>0</v>
      </c>
      <c r="KF92" s="140">
        <f t="shared" si="306"/>
        <v>0</v>
      </c>
      <c r="KG92" s="139">
        <f t="shared" si="237"/>
        <v>0</v>
      </c>
      <c r="KH92" s="25"/>
      <c r="KI92" s="92">
        <f t="shared" si="307"/>
        <v>0</v>
      </c>
      <c r="KJ92" s="140">
        <f t="shared" si="308"/>
        <v>0</v>
      </c>
      <c r="KK92" s="25"/>
      <c r="KL92" s="92">
        <f t="shared" si="309"/>
        <v>0</v>
      </c>
      <c r="KM92" s="140">
        <f t="shared" si="310"/>
        <v>0</v>
      </c>
      <c r="KN92" s="25"/>
      <c r="KO92" s="92">
        <f t="shared" si="311"/>
        <v>0</v>
      </c>
      <c r="KP92" s="140">
        <f t="shared" si="312"/>
        <v>0</v>
      </c>
      <c r="KQ92" s="139">
        <f t="shared" si="238"/>
        <v>0</v>
      </c>
      <c r="KR92" s="25"/>
      <c r="KS92" s="92">
        <f t="shared" si="313"/>
        <v>0</v>
      </c>
      <c r="KT92" s="140">
        <f t="shared" si="314"/>
        <v>0</v>
      </c>
      <c r="KU92" s="25"/>
      <c r="KV92" s="92">
        <f t="shared" si="315"/>
        <v>0</v>
      </c>
      <c r="KW92" s="140">
        <f t="shared" si="316"/>
        <v>0</v>
      </c>
      <c r="KX92" s="25"/>
      <c r="KY92" s="92">
        <f t="shared" si="317"/>
        <v>0</v>
      </c>
      <c r="KZ92" s="140">
        <f t="shared" si="318"/>
        <v>0</v>
      </c>
      <c r="LA92" s="139">
        <f t="shared" si="239"/>
        <v>0</v>
      </c>
      <c r="LB92" s="25"/>
      <c r="LC92" s="92">
        <f t="shared" si="319"/>
        <v>0</v>
      </c>
      <c r="LD92" s="140">
        <f t="shared" si="320"/>
        <v>0</v>
      </c>
      <c r="LE92" s="25"/>
      <c r="LF92" s="92">
        <f t="shared" si="321"/>
        <v>0</v>
      </c>
      <c r="LG92" s="140">
        <f t="shared" si="322"/>
        <v>0</v>
      </c>
      <c r="LH92" s="25"/>
      <c r="LI92" s="92">
        <f t="shared" si="323"/>
        <v>0</v>
      </c>
      <c r="LJ92" s="140">
        <f t="shared" si="324"/>
        <v>0</v>
      </c>
      <c r="LK92" s="139">
        <f t="shared" si="240"/>
        <v>0</v>
      </c>
      <c r="LL92" s="25"/>
      <c r="LM92" s="92">
        <f t="shared" si="325"/>
        <v>0</v>
      </c>
      <c r="LN92" s="140">
        <f t="shared" si="326"/>
        <v>0</v>
      </c>
      <c r="LO92" s="25"/>
      <c r="LP92" s="92">
        <f t="shared" si="327"/>
        <v>0</v>
      </c>
      <c r="LQ92" s="140">
        <f t="shared" si="328"/>
        <v>0</v>
      </c>
      <c r="LR92" s="25"/>
      <c r="LS92" s="92">
        <f t="shared" si="329"/>
        <v>0</v>
      </c>
      <c r="LT92" s="140">
        <f t="shared" si="330"/>
        <v>0</v>
      </c>
      <c r="LU92" s="139">
        <f t="shared" si="241"/>
        <v>0</v>
      </c>
      <c r="LW92" s="341">
        <f t="shared" si="273"/>
        <v>272</v>
      </c>
      <c r="LX92" s="293">
        <f t="shared" si="267"/>
        <v>24480000</v>
      </c>
    </row>
    <row r="93" spans="1:336" x14ac:dyDescent="0.25">
      <c r="A93" s="251" t="s">
        <v>133</v>
      </c>
      <c r="B93" s="102">
        <v>50000</v>
      </c>
      <c r="C93" s="102">
        <v>100000</v>
      </c>
      <c r="D93" s="25"/>
      <c r="E93" s="92">
        <f t="shared" si="399"/>
        <v>0</v>
      </c>
      <c r="F93" s="140">
        <f t="shared" si="400"/>
        <v>0</v>
      </c>
      <c r="G93" s="25">
        <f>60</f>
        <v>60</v>
      </c>
      <c r="H93" s="92">
        <f t="shared" si="401"/>
        <v>3000000</v>
      </c>
      <c r="I93" s="140">
        <f t="shared" si="402"/>
        <v>6000000</v>
      </c>
      <c r="J93" s="25"/>
      <c r="K93" s="92">
        <f t="shared" si="403"/>
        <v>0</v>
      </c>
      <c r="L93" s="140">
        <f t="shared" si="404"/>
        <v>0</v>
      </c>
      <c r="M93" s="139">
        <f t="shared" si="388"/>
        <v>60</v>
      </c>
      <c r="N93" s="25"/>
      <c r="O93" s="92">
        <f t="shared" si="385"/>
        <v>0</v>
      </c>
      <c r="P93" s="140">
        <f t="shared" si="470"/>
        <v>0</v>
      </c>
      <c r="Q93" s="25"/>
      <c r="R93" s="92">
        <f t="shared" si="386"/>
        <v>0</v>
      </c>
      <c r="S93" s="140">
        <f t="shared" si="471"/>
        <v>0</v>
      </c>
      <c r="T93" s="25"/>
      <c r="U93" s="92">
        <f t="shared" si="472"/>
        <v>0</v>
      </c>
      <c r="V93" s="140">
        <f t="shared" si="473"/>
        <v>0</v>
      </c>
      <c r="W93" s="139">
        <f t="shared" si="389"/>
        <v>0</v>
      </c>
      <c r="X93" s="25">
        <f>1</f>
        <v>1</v>
      </c>
      <c r="Y93" s="92">
        <f t="shared" si="405"/>
        <v>50000</v>
      </c>
      <c r="Z93" s="140">
        <f t="shared" si="406"/>
        <v>100000</v>
      </c>
      <c r="AA93" s="25">
        <v>1</v>
      </c>
      <c r="AB93" s="92">
        <f t="shared" si="407"/>
        <v>50000</v>
      </c>
      <c r="AC93" s="140">
        <f t="shared" si="408"/>
        <v>100000</v>
      </c>
      <c r="AD93" s="25"/>
      <c r="AE93" s="92">
        <f t="shared" si="409"/>
        <v>0</v>
      </c>
      <c r="AF93" s="140">
        <f t="shared" si="410"/>
        <v>0</v>
      </c>
      <c r="AG93" s="139">
        <f t="shared" si="390"/>
        <v>2</v>
      </c>
      <c r="AH93" s="25"/>
      <c r="AI93" s="92">
        <f t="shared" si="411"/>
        <v>0</v>
      </c>
      <c r="AJ93" s="140">
        <f t="shared" si="412"/>
        <v>0</v>
      </c>
      <c r="AK93" s="25"/>
      <c r="AL93" s="92">
        <f t="shared" si="413"/>
        <v>0</v>
      </c>
      <c r="AM93" s="140">
        <f t="shared" si="414"/>
        <v>0</v>
      </c>
      <c r="AN93" s="25"/>
      <c r="AO93" s="92">
        <f t="shared" si="415"/>
        <v>0</v>
      </c>
      <c r="AP93" s="140">
        <f t="shared" si="416"/>
        <v>0</v>
      </c>
      <c r="AQ93" s="139">
        <f t="shared" si="391"/>
        <v>0</v>
      </c>
      <c r="AR93" s="25"/>
      <c r="AS93" s="92">
        <f t="shared" si="417"/>
        <v>0</v>
      </c>
      <c r="AT93" s="140">
        <f t="shared" si="418"/>
        <v>0</v>
      </c>
      <c r="AU93" s="25"/>
      <c r="AV93" s="92">
        <f t="shared" si="419"/>
        <v>0</v>
      </c>
      <c r="AW93" s="140">
        <f t="shared" si="420"/>
        <v>0</v>
      </c>
      <c r="AX93" s="25"/>
      <c r="AY93" s="92">
        <f t="shared" si="421"/>
        <v>0</v>
      </c>
      <c r="AZ93" s="140">
        <f t="shared" si="422"/>
        <v>0</v>
      </c>
      <c r="BA93" s="139">
        <f t="shared" si="249"/>
        <v>0</v>
      </c>
      <c r="BB93" s="25">
        <f>1+1</f>
        <v>2</v>
      </c>
      <c r="BC93" s="92">
        <f t="shared" si="242"/>
        <v>100000</v>
      </c>
      <c r="BD93" s="140">
        <f t="shared" si="423"/>
        <v>200000</v>
      </c>
      <c r="BE93" s="25"/>
      <c r="BF93" s="92">
        <f t="shared" si="424"/>
        <v>0</v>
      </c>
      <c r="BG93" s="140">
        <f t="shared" si="425"/>
        <v>0</v>
      </c>
      <c r="BH93" s="25"/>
      <c r="BI93" s="92">
        <f t="shared" si="426"/>
        <v>0</v>
      </c>
      <c r="BJ93" s="140">
        <f t="shared" si="427"/>
        <v>0</v>
      </c>
      <c r="BK93" s="139">
        <f t="shared" si="250"/>
        <v>2</v>
      </c>
      <c r="BL93" s="25"/>
      <c r="BM93" s="92">
        <f t="shared" si="274"/>
        <v>0</v>
      </c>
      <c r="BN93" s="140">
        <f t="shared" si="474"/>
        <v>0</v>
      </c>
      <c r="BO93" s="25"/>
      <c r="BP93" s="92">
        <f t="shared" si="428"/>
        <v>0</v>
      </c>
      <c r="BQ93" s="140">
        <f t="shared" si="429"/>
        <v>0</v>
      </c>
      <c r="BR93" s="25"/>
      <c r="BS93" s="92">
        <f t="shared" si="430"/>
        <v>0</v>
      </c>
      <c r="BT93" s="140">
        <f t="shared" si="431"/>
        <v>0</v>
      </c>
      <c r="BU93" s="139">
        <f t="shared" si="251"/>
        <v>0</v>
      </c>
      <c r="BV93" s="25"/>
      <c r="BW93" s="92">
        <f t="shared" si="276"/>
        <v>0</v>
      </c>
      <c r="BX93" s="140">
        <f t="shared" si="277"/>
        <v>0</v>
      </c>
      <c r="BY93" s="25"/>
      <c r="BZ93" s="92">
        <f t="shared" si="278"/>
        <v>0</v>
      </c>
      <c r="CA93" s="140">
        <f t="shared" si="279"/>
        <v>0</v>
      </c>
      <c r="CB93" s="25"/>
      <c r="CC93" s="92">
        <f t="shared" si="280"/>
        <v>0</v>
      </c>
      <c r="CD93" s="140">
        <f t="shared" si="281"/>
        <v>0</v>
      </c>
      <c r="CE93" s="139">
        <f t="shared" si="392"/>
        <v>0</v>
      </c>
      <c r="CF93" s="25"/>
      <c r="CG93" s="92">
        <f t="shared" si="432"/>
        <v>0</v>
      </c>
      <c r="CH93" s="140">
        <f t="shared" si="433"/>
        <v>0</v>
      </c>
      <c r="CI93" s="25">
        <v>100</v>
      </c>
      <c r="CJ93" s="92">
        <f t="shared" si="434"/>
        <v>5000000</v>
      </c>
      <c r="CK93" s="140">
        <f t="shared" si="435"/>
        <v>10000000</v>
      </c>
      <c r="CL93" s="25"/>
      <c r="CM93" s="92">
        <f t="shared" si="436"/>
        <v>0</v>
      </c>
      <c r="CN93" s="140">
        <f t="shared" si="437"/>
        <v>0</v>
      </c>
      <c r="CO93" s="139">
        <f t="shared" si="393"/>
        <v>100</v>
      </c>
      <c r="CP93" s="25"/>
      <c r="CQ93" s="92">
        <f t="shared" si="438"/>
        <v>0</v>
      </c>
      <c r="CR93" s="140">
        <f t="shared" si="439"/>
        <v>0</v>
      </c>
      <c r="CS93" s="25"/>
      <c r="CT93" s="92">
        <f t="shared" si="440"/>
        <v>0</v>
      </c>
      <c r="CU93" s="140">
        <f t="shared" si="441"/>
        <v>0</v>
      </c>
      <c r="CV93" s="25"/>
      <c r="CW93" s="92">
        <f t="shared" si="442"/>
        <v>0</v>
      </c>
      <c r="CX93" s="140">
        <f t="shared" si="443"/>
        <v>0</v>
      </c>
      <c r="CY93" s="139">
        <f t="shared" si="394"/>
        <v>0</v>
      </c>
      <c r="CZ93" s="25">
        <v>1</v>
      </c>
      <c r="DA93" s="92">
        <f t="shared" si="444"/>
        <v>50000</v>
      </c>
      <c r="DB93" s="140">
        <f t="shared" si="445"/>
        <v>100000</v>
      </c>
      <c r="DC93" s="25"/>
      <c r="DD93" s="92">
        <f t="shared" si="446"/>
        <v>0</v>
      </c>
      <c r="DE93" s="140">
        <f t="shared" si="447"/>
        <v>0</v>
      </c>
      <c r="DF93" s="25"/>
      <c r="DG93" s="92">
        <f t="shared" si="448"/>
        <v>0</v>
      </c>
      <c r="DH93" s="140">
        <f t="shared" si="449"/>
        <v>0</v>
      </c>
      <c r="DI93" s="139">
        <f t="shared" si="395"/>
        <v>1</v>
      </c>
      <c r="DJ93" s="25"/>
      <c r="DK93" s="92">
        <f t="shared" si="282"/>
        <v>0</v>
      </c>
      <c r="DL93" s="140">
        <f t="shared" si="384"/>
        <v>0</v>
      </c>
      <c r="DM93" s="25">
        <v>1</v>
      </c>
      <c r="DN93" s="92">
        <f t="shared" si="450"/>
        <v>50000</v>
      </c>
      <c r="DO93" s="140">
        <f t="shared" si="451"/>
        <v>100000</v>
      </c>
      <c r="DP93" s="25"/>
      <c r="DQ93" s="92">
        <f t="shared" si="452"/>
        <v>0</v>
      </c>
      <c r="DR93" s="140">
        <f t="shared" si="453"/>
        <v>0</v>
      </c>
      <c r="DS93" s="139">
        <f t="shared" si="396"/>
        <v>1</v>
      </c>
      <c r="DT93" s="25"/>
      <c r="DU93" s="92">
        <f t="shared" si="454"/>
        <v>0</v>
      </c>
      <c r="DV93" s="140">
        <f t="shared" si="455"/>
        <v>0</v>
      </c>
      <c r="DW93" s="25"/>
      <c r="DX93" s="92">
        <f t="shared" si="283"/>
        <v>0</v>
      </c>
      <c r="DY93" s="140">
        <f t="shared" si="284"/>
        <v>0</v>
      </c>
      <c r="DZ93" s="25"/>
      <c r="EA93" s="92">
        <f t="shared" si="285"/>
        <v>0</v>
      </c>
      <c r="EB93" s="140">
        <f t="shared" si="286"/>
        <v>0</v>
      </c>
      <c r="EC93" s="139">
        <f t="shared" si="397"/>
        <v>0</v>
      </c>
      <c r="ED93" s="25"/>
      <c r="EE93" s="92">
        <f t="shared" si="456"/>
        <v>0</v>
      </c>
      <c r="EF93" s="140">
        <f t="shared" si="457"/>
        <v>0</v>
      </c>
      <c r="EG93" s="25"/>
      <c r="EH93" s="92">
        <f t="shared" si="458"/>
        <v>0</v>
      </c>
      <c r="EI93" s="140">
        <f t="shared" si="459"/>
        <v>0</v>
      </c>
      <c r="EJ93" s="25"/>
      <c r="EK93" s="92">
        <f t="shared" si="460"/>
        <v>0</v>
      </c>
      <c r="EL93" s="140">
        <f t="shared" si="461"/>
        <v>0</v>
      </c>
      <c r="EM93" s="139">
        <f t="shared" si="398"/>
        <v>0</v>
      </c>
      <c r="EN93" s="25"/>
      <c r="EO93" s="92">
        <f t="shared" si="462"/>
        <v>0</v>
      </c>
      <c r="EP93" s="140">
        <f t="shared" si="463"/>
        <v>0</v>
      </c>
      <c r="EQ93" s="25"/>
      <c r="ER93" s="92">
        <f t="shared" si="464"/>
        <v>0</v>
      </c>
      <c r="ES93" s="140">
        <f t="shared" si="465"/>
        <v>0</v>
      </c>
      <c r="ET93" s="25"/>
      <c r="EU93" s="92">
        <f t="shared" si="466"/>
        <v>0</v>
      </c>
      <c r="EV93" s="140">
        <f t="shared" si="475"/>
        <v>0</v>
      </c>
      <c r="EW93" s="139">
        <f t="shared" si="252"/>
        <v>0</v>
      </c>
      <c r="EX93" s="25"/>
      <c r="EY93" s="92">
        <f t="shared" si="253"/>
        <v>0</v>
      </c>
      <c r="EZ93" s="140">
        <f t="shared" si="254"/>
        <v>0</v>
      </c>
      <c r="FA93" s="25"/>
      <c r="FB93" s="92">
        <f t="shared" si="268"/>
        <v>0</v>
      </c>
      <c r="FC93" s="140">
        <f t="shared" si="269"/>
        <v>0</v>
      </c>
      <c r="FD93" s="25"/>
      <c r="FE93" s="92">
        <f t="shared" si="255"/>
        <v>0</v>
      </c>
      <c r="FF93" s="140">
        <f t="shared" si="476"/>
        <v>0</v>
      </c>
      <c r="FG93" s="139">
        <f t="shared" si="257"/>
        <v>0</v>
      </c>
      <c r="FH93" s="25"/>
      <c r="FI93" s="92">
        <f t="shared" si="331"/>
        <v>0</v>
      </c>
      <c r="FJ93" s="140">
        <f t="shared" si="332"/>
        <v>0</v>
      </c>
      <c r="FK93" s="25"/>
      <c r="FL93" s="92">
        <f t="shared" si="333"/>
        <v>0</v>
      </c>
      <c r="FM93" s="140">
        <f t="shared" si="334"/>
        <v>0</v>
      </c>
      <c r="FN93" s="25"/>
      <c r="FO93" s="92">
        <f t="shared" si="335"/>
        <v>0</v>
      </c>
      <c r="FP93" s="140">
        <f t="shared" si="336"/>
        <v>0</v>
      </c>
      <c r="FQ93" s="139">
        <f t="shared" si="258"/>
        <v>0</v>
      </c>
      <c r="FR93" s="25"/>
      <c r="FS93" s="92">
        <f t="shared" si="337"/>
        <v>0</v>
      </c>
      <c r="FT93" s="140">
        <f t="shared" si="338"/>
        <v>0</v>
      </c>
      <c r="FU93" s="25">
        <f>1+5</f>
        <v>6</v>
      </c>
      <c r="FV93" s="92">
        <f t="shared" si="339"/>
        <v>300000</v>
      </c>
      <c r="FW93" s="140">
        <f t="shared" si="340"/>
        <v>600000</v>
      </c>
      <c r="FX93" s="25"/>
      <c r="FY93" s="92">
        <f t="shared" si="341"/>
        <v>0</v>
      </c>
      <c r="FZ93" s="140">
        <f t="shared" si="342"/>
        <v>0</v>
      </c>
      <c r="GA93" s="139">
        <f t="shared" si="259"/>
        <v>6</v>
      </c>
      <c r="GB93" s="25"/>
      <c r="GC93" s="92">
        <f t="shared" si="343"/>
        <v>0</v>
      </c>
      <c r="GD93" s="140">
        <f t="shared" si="344"/>
        <v>0</v>
      </c>
      <c r="GE93" s="25"/>
      <c r="GF93" s="92">
        <f t="shared" si="345"/>
        <v>0</v>
      </c>
      <c r="GG93" s="140">
        <f t="shared" si="346"/>
        <v>0</v>
      </c>
      <c r="GH93" s="25"/>
      <c r="GI93" s="92">
        <f t="shared" si="347"/>
        <v>0</v>
      </c>
      <c r="GJ93" s="140">
        <f t="shared" si="348"/>
        <v>0</v>
      </c>
      <c r="GK93" s="139">
        <f t="shared" si="260"/>
        <v>0</v>
      </c>
      <c r="GL93" s="25"/>
      <c r="GM93" s="92">
        <f t="shared" si="349"/>
        <v>0</v>
      </c>
      <c r="GN93" s="140">
        <f t="shared" si="350"/>
        <v>0</v>
      </c>
      <c r="GO93" s="25"/>
      <c r="GP93" s="92">
        <f t="shared" si="351"/>
        <v>0</v>
      </c>
      <c r="GQ93" s="140">
        <f t="shared" si="352"/>
        <v>0</v>
      </c>
      <c r="GR93" s="25"/>
      <c r="GS93" s="92">
        <f t="shared" si="353"/>
        <v>0</v>
      </c>
      <c r="GT93" s="140">
        <f t="shared" si="354"/>
        <v>0</v>
      </c>
      <c r="GU93" s="139">
        <f t="shared" si="261"/>
        <v>0</v>
      </c>
      <c r="GV93" s="25"/>
      <c r="GW93" s="92">
        <f t="shared" si="355"/>
        <v>0</v>
      </c>
      <c r="GX93" s="140">
        <f t="shared" si="356"/>
        <v>0</v>
      </c>
      <c r="GY93" s="25"/>
      <c r="GZ93" s="92">
        <f t="shared" si="357"/>
        <v>0</v>
      </c>
      <c r="HA93" s="140">
        <f t="shared" si="358"/>
        <v>0</v>
      </c>
      <c r="HB93" s="25"/>
      <c r="HC93" s="92">
        <f t="shared" si="359"/>
        <v>0</v>
      </c>
      <c r="HD93" s="140">
        <f t="shared" si="360"/>
        <v>0</v>
      </c>
      <c r="HE93" s="139">
        <f t="shared" si="262"/>
        <v>0</v>
      </c>
      <c r="HF93" s="25"/>
      <c r="HG93" s="92">
        <f t="shared" si="361"/>
        <v>0</v>
      </c>
      <c r="HH93" s="140">
        <f t="shared" si="362"/>
        <v>0</v>
      </c>
      <c r="HI93" s="25"/>
      <c r="HJ93" s="92">
        <f t="shared" si="363"/>
        <v>0</v>
      </c>
      <c r="HK93" s="140">
        <f t="shared" si="364"/>
        <v>0</v>
      </c>
      <c r="HL93" s="25"/>
      <c r="HM93" s="92">
        <f t="shared" si="365"/>
        <v>0</v>
      </c>
      <c r="HN93" s="140">
        <f t="shared" si="366"/>
        <v>0</v>
      </c>
      <c r="HO93" s="139">
        <f t="shared" si="263"/>
        <v>0</v>
      </c>
      <c r="HP93" s="25"/>
      <c r="HQ93" s="92">
        <f t="shared" si="367"/>
        <v>0</v>
      </c>
      <c r="HR93" s="140">
        <f t="shared" si="368"/>
        <v>0</v>
      </c>
      <c r="HS93" s="25"/>
      <c r="HT93" s="92">
        <f t="shared" si="369"/>
        <v>0</v>
      </c>
      <c r="HU93" s="140">
        <f t="shared" si="370"/>
        <v>0</v>
      </c>
      <c r="HV93" s="25"/>
      <c r="HW93" s="92">
        <f t="shared" si="371"/>
        <v>0</v>
      </c>
      <c r="HX93" s="140">
        <f t="shared" si="372"/>
        <v>0</v>
      </c>
      <c r="HY93" s="139">
        <f t="shared" si="264"/>
        <v>0</v>
      </c>
      <c r="HZ93" s="25"/>
      <c r="IA93" s="92">
        <f t="shared" si="373"/>
        <v>0</v>
      </c>
      <c r="IB93" s="140">
        <f t="shared" si="374"/>
        <v>0</v>
      </c>
      <c r="IC93" s="25"/>
      <c r="ID93" s="92">
        <f t="shared" si="375"/>
        <v>0</v>
      </c>
      <c r="IE93" s="140">
        <f t="shared" si="376"/>
        <v>0</v>
      </c>
      <c r="IF93" s="25"/>
      <c r="IG93" s="92">
        <f t="shared" si="377"/>
        <v>0</v>
      </c>
      <c r="IH93" s="140">
        <f t="shared" si="378"/>
        <v>0</v>
      </c>
      <c r="II93" s="139">
        <f t="shared" si="265"/>
        <v>0</v>
      </c>
      <c r="IJ93" s="25"/>
      <c r="IK93" s="92">
        <f t="shared" si="287"/>
        <v>0</v>
      </c>
      <c r="IL93" s="140">
        <f t="shared" si="379"/>
        <v>0</v>
      </c>
      <c r="IM93" s="25"/>
      <c r="IN93" s="92">
        <f t="shared" si="380"/>
        <v>0</v>
      </c>
      <c r="IO93" s="140">
        <f t="shared" si="381"/>
        <v>0</v>
      </c>
      <c r="IP93" s="25"/>
      <c r="IQ93" s="92">
        <f t="shared" si="382"/>
        <v>0</v>
      </c>
      <c r="IR93" s="140">
        <f t="shared" si="383"/>
        <v>0</v>
      </c>
      <c r="IS93" s="139">
        <f t="shared" si="266"/>
        <v>0</v>
      </c>
      <c r="IT93" s="25">
        <v>1</v>
      </c>
      <c r="IU93" s="92">
        <f t="shared" si="288"/>
        <v>50000</v>
      </c>
      <c r="IV93" s="140">
        <f t="shared" si="289"/>
        <v>100000</v>
      </c>
      <c r="IW93" s="25"/>
      <c r="IX93" s="92">
        <f t="shared" si="290"/>
        <v>0</v>
      </c>
      <c r="IY93" s="140">
        <f t="shared" si="291"/>
        <v>0</v>
      </c>
      <c r="IZ93" s="25"/>
      <c r="JA93" s="92">
        <f t="shared" si="292"/>
        <v>0</v>
      </c>
      <c r="JB93" s="140">
        <f t="shared" si="293"/>
        <v>0</v>
      </c>
      <c r="JC93" s="139">
        <f t="shared" si="234"/>
        <v>1</v>
      </c>
      <c r="JD93" s="25"/>
      <c r="JE93" s="92">
        <f t="shared" si="294"/>
        <v>0</v>
      </c>
      <c r="JF93" s="140">
        <f t="shared" si="295"/>
        <v>0</v>
      </c>
      <c r="JG93" s="25">
        <v>100</v>
      </c>
      <c r="JH93" s="92">
        <f t="shared" si="296"/>
        <v>5000000</v>
      </c>
      <c r="JI93" s="140">
        <f t="shared" si="297"/>
        <v>10000000</v>
      </c>
      <c r="JJ93" s="25"/>
      <c r="JK93" s="92">
        <f t="shared" si="298"/>
        <v>0</v>
      </c>
      <c r="JL93" s="140">
        <f t="shared" si="299"/>
        <v>0</v>
      </c>
      <c r="JM93" s="139">
        <f t="shared" si="235"/>
        <v>100</v>
      </c>
      <c r="JN93" s="25"/>
      <c r="JO93" s="92">
        <f t="shared" si="300"/>
        <v>0</v>
      </c>
      <c r="JP93" s="140">
        <f t="shared" si="270"/>
        <v>0</v>
      </c>
      <c r="JQ93" s="25">
        <v>1</v>
      </c>
      <c r="JR93" s="92">
        <f t="shared" si="271"/>
        <v>50000</v>
      </c>
      <c r="JS93" s="140">
        <f t="shared" si="272"/>
        <v>100000</v>
      </c>
      <c r="JT93" s="25"/>
      <c r="JU93" s="92">
        <f t="shared" si="468"/>
        <v>0</v>
      </c>
      <c r="JV93" s="140">
        <f t="shared" si="469"/>
        <v>0</v>
      </c>
      <c r="JW93" s="139">
        <f t="shared" si="236"/>
        <v>1</v>
      </c>
      <c r="JX93" s="25"/>
      <c r="JY93" s="92">
        <f t="shared" si="301"/>
        <v>0</v>
      </c>
      <c r="JZ93" s="140">
        <f t="shared" si="302"/>
        <v>0</v>
      </c>
      <c r="KA93" s="25"/>
      <c r="KB93" s="92">
        <f t="shared" si="303"/>
        <v>0</v>
      </c>
      <c r="KC93" s="140">
        <f t="shared" si="304"/>
        <v>0</v>
      </c>
      <c r="KD93" s="25"/>
      <c r="KE93" s="92">
        <f t="shared" si="305"/>
        <v>0</v>
      </c>
      <c r="KF93" s="140">
        <f t="shared" si="306"/>
        <v>0</v>
      </c>
      <c r="KG93" s="139">
        <f t="shared" si="237"/>
        <v>0</v>
      </c>
      <c r="KH93" s="25"/>
      <c r="KI93" s="92">
        <f t="shared" si="307"/>
        <v>0</v>
      </c>
      <c r="KJ93" s="140">
        <f t="shared" si="308"/>
        <v>0</v>
      </c>
      <c r="KK93" s="25"/>
      <c r="KL93" s="92">
        <f t="shared" si="309"/>
        <v>0</v>
      </c>
      <c r="KM93" s="140">
        <f t="shared" si="310"/>
        <v>0</v>
      </c>
      <c r="KN93" s="25"/>
      <c r="KO93" s="92">
        <f t="shared" si="311"/>
        <v>0</v>
      </c>
      <c r="KP93" s="140">
        <f t="shared" si="312"/>
        <v>0</v>
      </c>
      <c r="KQ93" s="139">
        <f t="shared" si="238"/>
        <v>0</v>
      </c>
      <c r="KR93" s="25"/>
      <c r="KS93" s="92">
        <f t="shared" si="313"/>
        <v>0</v>
      </c>
      <c r="KT93" s="140">
        <f t="shared" si="314"/>
        <v>0</v>
      </c>
      <c r="KU93" s="25"/>
      <c r="KV93" s="92">
        <f t="shared" si="315"/>
        <v>0</v>
      </c>
      <c r="KW93" s="140">
        <f t="shared" si="316"/>
        <v>0</v>
      </c>
      <c r="KX93" s="25"/>
      <c r="KY93" s="92">
        <f t="shared" si="317"/>
        <v>0</v>
      </c>
      <c r="KZ93" s="140">
        <f t="shared" si="318"/>
        <v>0</v>
      </c>
      <c r="LA93" s="139">
        <f t="shared" si="239"/>
        <v>0</v>
      </c>
      <c r="LB93" s="25"/>
      <c r="LC93" s="92">
        <f t="shared" si="319"/>
        <v>0</v>
      </c>
      <c r="LD93" s="140">
        <f t="shared" si="320"/>
        <v>0</v>
      </c>
      <c r="LE93" s="25"/>
      <c r="LF93" s="92">
        <f t="shared" si="321"/>
        <v>0</v>
      </c>
      <c r="LG93" s="140">
        <f t="shared" si="322"/>
        <v>0</v>
      </c>
      <c r="LH93" s="25"/>
      <c r="LI93" s="92">
        <f t="shared" si="323"/>
        <v>0</v>
      </c>
      <c r="LJ93" s="140">
        <f t="shared" si="324"/>
        <v>0</v>
      </c>
      <c r="LK93" s="139">
        <f t="shared" si="240"/>
        <v>0</v>
      </c>
      <c r="LL93" s="25"/>
      <c r="LM93" s="92">
        <f t="shared" si="325"/>
        <v>0</v>
      </c>
      <c r="LN93" s="140">
        <f t="shared" si="326"/>
        <v>0</v>
      </c>
      <c r="LO93" s="25"/>
      <c r="LP93" s="92">
        <f t="shared" si="327"/>
        <v>0</v>
      </c>
      <c r="LQ93" s="140">
        <f t="shared" si="328"/>
        <v>0</v>
      </c>
      <c r="LR93" s="25"/>
      <c r="LS93" s="92">
        <f t="shared" si="329"/>
        <v>0</v>
      </c>
      <c r="LT93" s="140">
        <f t="shared" si="330"/>
        <v>0</v>
      </c>
      <c r="LU93" s="139">
        <f t="shared" si="241"/>
        <v>0</v>
      </c>
      <c r="LW93" s="341">
        <f t="shared" si="273"/>
        <v>274</v>
      </c>
      <c r="LX93" s="293">
        <f t="shared" si="267"/>
        <v>27400000</v>
      </c>
    </row>
    <row r="94" spans="1:336" x14ac:dyDescent="0.25">
      <c r="A94" s="251" t="s">
        <v>134</v>
      </c>
      <c r="B94" s="102">
        <v>60000</v>
      </c>
      <c r="C94" s="102">
        <v>100000</v>
      </c>
      <c r="D94" s="25"/>
      <c r="E94" s="92">
        <f t="shared" si="399"/>
        <v>0</v>
      </c>
      <c r="F94" s="140">
        <f t="shared" si="400"/>
        <v>0</v>
      </c>
      <c r="G94" s="25"/>
      <c r="H94" s="92">
        <f t="shared" si="401"/>
        <v>0</v>
      </c>
      <c r="I94" s="140">
        <f t="shared" si="402"/>
        <v>0</v>
      </c>
      <c r="J94" s="25"/>
      <c r="K94" s="92">
        <f t="shared" si="403"/>
        <v>0</v>
      </c>
      <c r="L94" s="140">
        <f t="shared" si="404"/>
        <v>0</v>
      </c>
      <c r="M94" s="139">
        <f t="shared" si="388"/>
        <v>0</v>
      </c>
      <c r="N94" s="25"/>
      <c r="O94" s="92">
        <f t="shared" si="385"/>
        <v>0</v>
      </c>
      <c r="P94" s="140">
        <f t="shared" si="470"/>
        <v>0</v>
      </c>
      <c r="Q94" s="25"/>
      <c r="R94" s="92">
        <f t="shared" si="386"/>
        <v>0</v>
      </c>
      <c r="S94" s="140">
        <f t="shared" si="471"/>
        <v>0</v>
      </c>
      <c r="T94" s="25"/>
      <c r="U94" s="92">
        <f t="shared" si="472"/>
        <v>0</v>
      </c>
      <c r="V94" s="140">
        <f t="shared" si="473"/>
        <v>0</v>
      </c>
      <c r="W94" s="139">
        <f t="shared" si="389"/>
        <v>0</v>
      </c>
      <c r="X94" s="25"/>
      <c r="Y94" s="92">
        <f t="shared" si="405"/>
        <v>0</v>
      </c>
      <c r="Z94" s="140">
        <f t="shared" si="406"/>
        <v>0</v>
      </c>
      <c r="AA94" s="25"/>
      <c r="AB94" s="92">
        <f t="shared" si="407"/>
        <v>0</v>
      </c>
      <c r="AC94" s="140">
        <f t="shared" si="408"/>
        <v>0</v>
      </c>
      <c r="AD94" s="25"/>
      <c r="AE94" s="92">
        <f t="shared" si="409"/>
        <v>0</v>
      </c>
      <c r="AF94" s="140">
        <f t="shared" si="410"/>
        <v>0</v>
      </c>
      <c r="AG94" s="139">
        <f t="shared" si="390"/>
        <v>0</v>
      </c>
      <c r="AH94" s="25"/>
      <c r="AI94" s="92">
        <f t="shared" si="411"/>
        <v>0</v>
      </c>
      <c r="AJ94" s="140">
        <f t="shared" si="412"/>
        <v>0</v>
      </c>
      <c r="AK94" s="25">
        <v>30</v>
      </c>
      <c r="AL94" s="92">
        <f t="shared" si="413"/>
        <v>1800000</v>
      </c>
      <c r="AM94" s="140">
        <f t="shared" si="414"/>
        <v>3000000</v>
      </c>
      <c r="AN94" s="25"/>
      <c r="AO94" s="92">
        <f t="shared" si="415"/>
        <v>0</v>
      </c>
      <c r="AP94" s="140">
        <f t="shared" si="416"/>
        <v>0</v>
      </c>
      <c r="AQ94" s="139">
        <f t="shared" si="391"/>
        <v>30</v>
      </c>
      <c r="AR94" s="25"/>
      <c r="AS94" s="92">
        <f t="shared" si="417"/>
        <v>0</v>
      </c>
      <c r="AT94" s="140">
        <f t="shared" si="418"/>
        <v>0</v>
      </c>
      <c r="AU94" s="25"/>
      <c r="AV94" s="92">
        <f t="shared" si="419"/>
        <v>0</v>
      </c>
      <c r="AW94" s="140">
        <f t="shared" si="420"/>
        <v>0</v>
      </c>
      <c r="AX94" s="25"/>
      <c r="AY94" s="92">
        <f t="shared" si="421"/>
        <v>0</v>
      </c>
      <c r="AZ94" s="140">
        <f t="shared" si="422"/>
        <v>0</v>
      </c>
      <c r="BA94" s="139">
        <f t="shared" si="249"/>
        <v>0</v>
      </c>
      <c r="BB94" s="25">
        <f>1</f>
        <v>1</v>
      </c>
      <c r="BC94" s="92">
        <f t="shared" si="242"/>
        <v>60000</v>
      </c>
      <c r="BD94" s="140">
        <f t="shared" si="423"/>
        <v>100000</v>
      </c>
      <c r="BE94" s="25"/>
      <c r="BF94" s="92">
        <f t="shared" si="424"/>
        <v>0</v>
      </c>
      <c r="BG94" s="140">
        <f t="shared" si="425"/>
        <v>0</v>
      </c>
      <c r="BH94" s="25"/>
      <c r="BI94" s="92">
        <f t="shared" si="426"/>
        <v>0</v>
      </c>
      <c r="BJ94" s="140">
        <f t="shared" si="427"/>
        <v>0</v>
      </c>
      <c r="BK94" s="139">
        <f t="shared" si="250"/>
        <v>1</v>
      </c>
      <c r="BL94" s="25"/>
      <c r="BM94" s="92">
        <f t="shared" si="274"/>
        <v>0</v>
      </c>
      <c r="BN94" s="140">
        <f t="shared" si="474"/>
        <v>0</v>
      </c>
      <c r="BO94" s="25"/>
      <c r="BP94" s="92">
        <f t="shared" si="428"/>
        <v>0</v>
      </c>
      <c r="BQ94" s="140">
        <f t="shared" si="429"/>
        <v>0</v>
      </c>
      <c r="BR94" s="25"/>
      <c r="BS94" s="92">
        <f t="shared" si="430"/>
        <v>0</v>
      </c>
      <c r="BT94" s="140">
        <f t="shared" si="431"/>
        <v>0</v>
      </c>
      <c r="BU94" s="139">
        <f t="shared" si="251"/>
        <v>0</v>
      </c>
      <c r="BV94" s="25"/>
      <c r="BW94" s="92">
        <f t="shared" si="276"/>
        <v>0</v>
      </c>
      <c r="BX94" s="140">
        <f t="shared" si="277"/>
        <v>0</v>
      </c>
      <c r="BY94" s="25"/>
      <c r="BZ94" s="92">
        <f t="shared" si="278"/>
        <v>0</v>
      </c>
      <c r="CA94" s="140">
        <f t="shared" si="279"/>
        <v>0</v>
      </c>
      <c r="CB94" s="25"/>
      <c r="CC94" s="92">
        <f t="shared" si="280"/>
        <v>0</v>
      </c>
      <c r="CD94" s="140">
        <f t="shared" si="281"/>
        <v>0</v>
      </c>
      <c r="CE94" s="139">
        <f t="shared" si="392"/>
        <v>0</v>
      </c>
      <c r="CF94" s="25"/>
      <c r="CG94" s="92">
        <f t="shared" si="432"/>
        <v>0</v>
      </c>
      <c r="CH94" s="140">
        <f t="shared" si="433"/>
        <v>0</v>
      </c>
      <c r="CI94" s="25"/>
      <c r="CJ94" s="92">
        <f t="shared" si="434"/>
        <v>0</v>
      </c>
      <c r="CK94" s="140">
        <f t="shared" si="435"/>
        <v>0</v>
      </c>
      <c r="CL94" s="25"/>
      <c r="CM94" s="92">
        <f t="shared" si="436"/>
        <v>0</v>
      </c>
      <c r="CN94" s="140">
        <f t="shared" si="437"/>
        <v>0</v>
      </c>
      <c r="CO94" s="139">
        <f t="shared" si="393"/>
        <v>0</v>
      </c>
      <c r="CP94" s="25"/>
      <c r="CQ94" s="92">
        <f t="shared" si="438"/>
        <v>0</v>
      </c>
      <c r="CR94" s="140">
        <f t="shared" si="439"/>
        <v>0</v>
      </c>
      <c r="CS94" s="25"/>
      <c r="CT94" s="92">
        <f t="shared" si="440"/>
        <v>0</v>
      </c>
      <c r="CU94" s="140">
        <f t="shared" si="441"/>
        <v>0</v>
      </c>
      <c r="CV94" s="25"/>
      <c r="CW94" s="92">
        <f t="shared" si="442"/>
        <v>0</v>
      </c>
      <c r="CX94" s="140">
        <f t="shared" si="443"/>
        <v>0</v>
      </c>
      <c r="CY94" s="139">
        <f t="shared" si="394"/>
        <v>0</v>
      </c>
      <c r="CZ94" s="25"/>
      <c r="DA94" s="92">
        <f t="shared" si="444"/>
        <v>0</v>
      </c>
      <c r="DB94" s="140">
        <f t="shared" si="445"/>
        <v>0</v>
      </c>
      <c r="DC94" s="25"/>
      <c r="DD94" s="92">
        <f t="shared" si="446"/>
        <v>0</v>
      </c>
      <c r="DE94" s="140">
        <f t="shared" si="447"/>
        <v>0</v>
      </c>
      <c r="DF94" s="25"/>
      <c r="DG94" s="92">
        <f t="shared" si="448"/>
        <v>0</v>
      </c>
      <c r="DH94" s="140">
        <f t="shared" si="449"/>
        <v>0</v>
      </c>
      <c r="DI94" s="139">
        <f t="shared" si="395"/>
        <v>0</v>
      </c>
      <c r="DJ94" s="25"/>
      <c r="DK94" s="92">
        <f t="shared" si="282"/>
        <v>0</v>
      </c>
      <c r="DL94" s="140">
        <f t="shared" si="384"/>
        <v>0</v>
      </c>
      <c r="DM94" s="25"/>
      <c r="DN94" s="92">
        <f t="shared" si="450"/>
        <v>0</v>
      </c>
      <c r="DO94" s="140">
        <f t="shared" si="451"/>
        <v>0</v>
      </c>
      <c r="DP94" s="25"/>
      <c r="DQ94" s="92">
        <f t="shared" si="452"/>
        <v>0</v>
      </c>
      <c r="DR94" s="140">
        <f t="shared" si="453"/>
        <v>0</v>
      </c>
      <c r="DS94" s="139">
        <f t="shared" si="396"/>
        <v>0</v>
      </c>
      <c r="DT94" s="25"/>
      <c r="DU94" s="92">
        <f t="shared" si="454"/>
        <v>0</v>
      </c>
      <c r="DV94" s="140">
        <f t="shared" si="455"/>
        <v>0</v>
      </c>
      <c r="DW94" s="25"/>
      <c r="DX94" s="92">
        <f t="shared" si="283"/>
        <v>0</v>
      </c>
      <c r="DY94" s="140">
        <f t="shared" si="284"/>
        <v>0</v>
      </c>
      <c r="DZ94" s="25"/>
      <c r="EA94" s="92">
        <f t="shared" si="285"/>
        <v>0</v>
      </c>
      <c r="EB94" s="140">
        <f t="shared" si="286"/>
        <v>0</v>
      </c>
      <c r="EC94" s="139">
        <f t="shared" si="397"/>
        <v>0</v>
      </c>
      <c r="ED94" s="25"/>
      <c r="EE94" s="92">
        <f t="shared" si="456"/>
        <v>0</v>
      </c>
      <c r="EF94" s="140">
        <f t="shared" si="457"/>
        <v>0</v>
      </c>
      <c r="EG94" s="25"/>
      <c r="EH94" s="92">
        <f t="shared" si="458"/>
        <v>0</v>
      </c>
      <c r="EI94" s="140">
        <f t="shared" si="459"/>
        <v>0</v>
      </c>
      <c r="EJ94" s="25"/>
      <c r="EK94" s="92">
        <f t="shared" si="460"/>
        <v>0</v>
      </c>
      <c r="EL94" s="140">
        <f t="shared" si="461"/>
        <v>0</v>
      </c>
      <c r="EM94" s="139">
        <f t="shared" si="398"/>
        <v>0</v>
      </c>
      <c r="EN94" s="25"/>
      <c r="EO94" s="92">
        <f t="shared" si="462"/>
        <v>0</v>
      </c>
      <c r="EP94" s="140">
        <f t="shared" si="463"/>
        <v>0</v>
      </c>
      <c r="EQ94" s="25"/>
      <c r="ER94" s="92">
        <f t="shared" si="464"/>
        <v>0</v>
      </c>
      <c r="ES94" s="140">
        <f t="shared" si="465"/>
        <v>0</v>
      </c>
      <c r="ET94" s="25"/>
      <c r="EU94" s="92">
        <f t="shared" si="466"/>
        <v>0</v>
      </c>
      <c r="EV94" s="140">
        <f t="shared" si="475"/>
        <v>0</v>
      </c>
      <c r="EW94" s="139">
        <f t="shared" si="252"/>
        <v>0</v>
      </c>
      <c r="EX94" s="25"/>
      <c r="EY94" s="92">
        <f t="shared" si="253"/>
        <v>0</v>
      </c>
      <c r="EZ94" s="140">
        <f t="shared" si="254"/>
        <v>0</v>
      </c>
      <c r="FA94" s="25"/>
      <c r="FB94" s="92">
        <f t="shared" si="268"/>
        <v>0</v>
      </c>
      <c r="FC94" s="140">
        <f t="shared" si="269"/>
        <v>0</v>
      </c>
      <c r="FD94" s="25"/>
      <c r="FE94" s="92">
        <f t="shared" si="255"/>
        <v>0</v>
      </c>
      <c r="FF94" s="140">
        <f t="shared" si="476"/>
        <v>0</v>
      </c>
      <c r="FG94" s="139">
        <f t="shared" si="257"/>
        <v>0</v>
      </c>
      <c r="FH94" s="25"/>
      <c r="FI94" s="92">
        <f t="shared" si="331"/>
        <v>0</v>
      </c>
      <c r="FJ94" s="140">
        <f t="shared" si="332"/>
        <v>0</v>
      </c>
      <c r="FK94" s="25"/>
      <c r="FL94" s="92">
        <f t="shared" si="333"/>
        <v>0</v>
      </c>
      <c r="FM94" s="140">
        <f t="shared" si="334"/>
        <v>0</v>
      </c>
      <c r="FN94" s="25"/>
      <c r="FO94" s="92">
        <f t="shared" si="335"/>
        <v>0</v>
      </c>
      <c r="FP94" s="140">
        <f t="shared" si="336"/>
        <v>0</v>
      </c>
      <c r="FQ94" s="139">
        <f t="shared" si="258"/>
        <v>0</v>
      </c>
      <c r="FR94" s="25"/>
      <c r="FS94" s="92">
        <f t="shared" si="337"/>
        <v>0</v>
      </c>
      <c r="FT94" s="140">
        <f t="shared" si="338"/>
        <v>0</v>
      </c>
      <c r="FU94" s="25">
        <v>5</v>
      </c>
      <c r="FV94" s="92">
        <f t="shared" si="339"/>
        <v>300000</v>
      </c>
      <c r="FW94" s="140">
        <f t="shared" si="340"/>
        <v>500000</v>
      </c>
      <c r="FX94" s="25"/>
      <c r="FY94" s="92">
        <f t="shared" si="341"/>
        <v>0</v>
      </c>
      <c r="FZ94" s="140">
        <f t="shared" si="342"/>
        <v>0</v>
      </c>
      <c r="GA94" s="139">
        <f t="shared" si="259"/>
        <v>5</v>
      </c>
      <c r="GB94" s="25"/>
      <c r="GC94" s="92">
        <f t="shared" si="343"/>
        <v>0</v>
      </c>
      <c r="GD94" s="140">
        <f t="shared" si="344"/>
        <v>0</v>
      </c>
      <c r="GE94" s="25">
        <v>100</v>
      </c>
      <c r="GF94" s="92">
        <f t="shared" si="345"/>
        <v>6000000</v>
      </c>
      <c r="GG94" s="140">
        <f t="shared" si="346"/>
        <v>10000000</v>
      </c>
      <c r="GH94" s="25"/>
      <c r="GI94" s="92">
        <f t="shared" si="347"/>
        <v>0</v>
      </c>
      <c r="GJ94" s="140">
        <f t="shared" si="348"/>
        <v>0</v>
      </c>
      <c r="GK94" s="139">
        <f t="shared" si="260"/>
        <v>100</v>
      </c>
      <c r="GL94" s="25"/>
      <c r="GM94" s="92">
        <f t="shared" si="349"/>
        <v>0</v>
      </c>
      <c r="GN94" s="140">
        <f t="shared" si="350"/>
        <v>0</v>
      </c>
      <c r="GO94" s="25"/>
      <c r="GP94" s="92">
        <f t="shared" si="351"/>
        <v>0</v>
      </c>
      <c r="GQ94" s="140">
        <f t="shared" si="352"/>
        <v>0</v>
      </c>
      <c r="GR94" s="25"/>
      <c r="GS94" s="92">
        <f t="shared" si="353"/>
        <v>0</v>
      </c>
      <c r="GT94" s="140">
        <f t="shared" si="354"/>
        <v>0</v>
      </c>
      <c r="GU94" s="139">
        <f t="shared" si="261"/>
        <v>0</v>
      </c>
      <c r="GV94" s="25"/>
      <c r="GW94" s="92">
        <f t="shared" si="355"/>
        <v>0</v>
      </c>
      <c r="GX94" s="140">
        <f t="shared" si="356"/>
        <v>0</v>
      </c>
      <c r="GY94" s="25"/>
      <c r="GZ94" s="92">
        <f t="shared" si="357"/>
        <v>0</v>
      </c>
      <c r="HA94" s="140">
        <f t="shared" si="358"/>
        <v>0</v>
      </c>
      <c r="HB94" s="25"/>
      <c r="HC94" s="92">
        <f t="shared" si="359"/>
        <v>0</v>
      </c>
      <c r="HD94" s="140">
        <f t="shared" si="360"/>
        <v>0</v>
      </c>
      <c r="HE94" s="139">
        <f t="shared" si="262"/>
        <v>0</v>
      </c>
      <c r="HF94" s="25"/>
      <c r="HG94" s="92">
        <f t="shared" si="361"/>
        <v>0</v>
      </c>
      <c r="HH94" s="140">
        <f t="shared" si="362"/>
        <v>0</v>
      </c>
      <c r="HI94" s="25"/>
      <c r="HJ94" s="92">
        <f t="shared" si="363"/>
        <v>0</v>
      </c>
      <c r="HK94" s="140">
        <f t="shared" si="364"/>
        <v>0</v>
      </c>
      <c r="HL94" s="25"/>
      <c r="HM94" s="92">
        <f t="shared" si="365"/>
        <v>0</v>
      </c>
      <c r="HN94" s="140">
        <f t="shared" si="366"/>
        <v>0</v>
      </c>
      <c r="HO94" s="139">
        <f t="shared" si="263"/>
        <v>0</v>
      </c>
      <c r="HP94" s="25"/>
      <c r="HQ94" s="92">
        <f t="shared" si="367"/>
        <v>0</v>
      </c>
      <c r="HR94" s="140">
        <f t="shared" si="368"/>
        <v>0</v>
      </c>
      <c r="HS94" s="25"/>
      <c r="HT94" s="92">
        <f t="shared" si="369"/>
        <v>0</v>
      </c>
      <c r="HU94" s="140">
        <f t="shared" si="370"/>
        <v>0</v>
      </c>
      <c r="HV94" s="25"/>
      <c r="HW94" s="92">
        <f t="shared" si="371"/>
        <v>0</v>
      </c>
      <c r="HX94" s="140">
        <f t="shared" si="372"/>
        <v>0</v>
      </c>
      <c r="HY94" s="139">
        <f t="shared" si="264"/>
        <v>0</v>
      </c>
      <c r="HZ94" s="25"/>
      <c r="IA94" s="92">
        <f t="shared" si="373"/>
        <v>0</v>
      </c>
      <c r="IB94" s="140">
        <f t="shared" si="374"/>
        <v>0</v>
      </c>
      <c r="IC94" s="25"/>
      <c r="ID94" s="92">
        <f t="shared" si="375"/>
        <v>0</v>
      </c>
      <c r="IE94" s="140">
        <f t="shared" si="376"/>
        <v>0</v>
      </c>
      <c r="IF94" s="25"/>
      <c r="IG94" s="92">
        <f t="shared" si="377"/>
        <v>0</v>
      </c>
      <c r="IH94" s="140">
        <f t="shared" si="378"/>
        <v>0</v>
      </c>
      <c r="II94" s="139">
        <f t="shared" si="265"/>
        <v>0</v>
      </c>
      <c r="IJ94" s="25"/>
      <c r="IK94" s="92">
        <f t="shared" si="287"/>
        <v>0</v>
      </c>
      <c r="IL94" s="140">
        <f t="shared" si="379"/>
        <v>0</v>
      </c>
      <c r="IM94" s="25"/>
      <c r="IN94" s="92">
        <f t="shared" si="380"/>
        <v>0</v>
      </c>
      <c r="IO94" s="140">
        <f t="shared" si="381"/>
        <v>0</v>
      </c>
      <c r="IP94" s="25"/>
      <c r="IQ94" s="92">
        <f t="shared" si="382"/>
        <v>0</v>
      </c>
      <c r="IR94" s="140">
        <f t="shared" si="383"/>
        <v>0</v>
      </c>
      <c r="IS94" s="139">
        <f t="shared" si="266"/>
        <v>0</v>
      </c>
      <c r="IT94" s="25"/>
      <c r="IU94" s="92">
        <f t="shared" si="288"/>
        <v>0</v>
      </c>
      <c r="IV94" s="140">
        <f t="shared" si="289"/>
        <v>0</v>
      </c>
      <c r="IW94" s="25">
        <v>250</v>
      </c>
      <c r="IX94" s="92">
        <f t="shared" si="290"/>
        <v>15000000</v>
      </c>
      <c r="IY94" s="140">
        <f t="shared" si="291"/>
        <v>25000000</v>
      </c>
      <c r="IZ94" s="25"/>
      <c r="JA94" s="92">
        <f t="shared" si="292"/>
        <v>0</v>
      </c>
      <c r="JB94" s="140">
        <f t="shared" si="293"/>
        <v>0</v>
      </c>
      <c r="JC94" s="139">
        <f t="shared" si="234"/>
        <v>250</v>
      </c>
      <c r="JD94" s="25"/>
      <c r="JE94" s="92">
        <f t="shared" si="294"/>
        <v>0</v>
      </c>
      <c r="JF94" s="140">
        <f t="shared" si="295"/>
        <v>0</v>
      </c>
      <c r="JG94" s="25"/>
      <c r="JH94" s="92">
        <f t="shared" si="296"/>
        <v>0</v>
      </c>
      <c r="JI94" s="140">
        <f t="shared" si="297"/>
        <v>0</v>
      </c>
      <c r="JJ94" s="25"/>
      <c r="JK94" s="92">
        <f t="shared" si="298"/>
        <v>0</v>
      </c>
      <c r="JL94" s="140">
        <f t="shared" si="299"/>
        <v>0</v>
      </c>
      <c r="JM94" s="139">
        <f t="shared" si="235"/>
        <v>0</v>
      </c>
      <c r="JN94" s="25"/>
      <c r="JO94" s="92">
        <f t="shared" si="300"/>
        <v>0</v>
      </c>
      <c r="JP94" s="140">
        <f t="shared" si="270"/>
        <v>0</v>
      </c>
      <c r="JQ94" s="25"/>
      <c r="JR94" s="92">
        <f t="shared" si="271"/>
        <v>0</v>
      </c>
      <c r="JS94" s="140">
        <f t="shared" si="272"/>
        <v>0</v>
      </c>
      <c r="JT94" s="25"/>
      <c r="JU94" s="92">
        <f t="shared" si="468"/>
        <v>0</v>
      </c>
      <c r="JV94" s="140">
        <f t="shared" si="469"/>
        <v>0</v>
      </c>
      <c r="JW94" s="139">
        <f t="shared" si="236"/>
        <v>0</v>
      </c>
      <c r="JX94" s="25"/>
      <c r="JY94" s="92">
        <f t="shared" si="301"/>
        <v>0</v>
      </c>
      <c r="JZ94" s="140">
        <f t="shared" si="302"/>
        <v>0</v>
      </c>
      <c r="KA94" s="25"/>
      <c r="KB94" s="92">
        <f t="shared" si="303"/>
        <v>0</v>
      </c>
      <c r="KC94" s="140">
        <f t="shared" si="304"/>
        <v>0</v>
      </c>
      <c r="KD94" s="25"/>
      <c r="KE94" s="92">
        <f t="shared" si="305"/>
        <v>0</v>
      </c>
      <c r="KF94" s="140">
        <f t="shared" si="306"/>
        <v>0</v>
      </c>
      <c r="KG94" s="139">
        <f t="shared" si="237"/>
        <v>0</v>
      </c>
      <c r="KH94" s="25"/>
      <c r="KI94" s="92">
        <f t="shared" si="307"/>
        <v>0</v>
      </c>
      <c r="KJ94" s="140">
        <f t="shared" si="308"/>
        <v>0</v>
      </c>
      <c r="KK94" s="25"/>
      <c r="KL94" s="92">
        <f t="shared" si="309"/>
        <v>0</v>
      </c>
      <c r="KM94" s="140">
        <f t="shared" si="310"/>
        <v>0</v>
      </c>
      <c r="KN94" s="25"/>
      <c r="KO94" s="92">
        <f t="shared" si="311"/>
        <v>0</v>
      </c>
      <c r="KP94" s="140">
        <f t="shared" si="312"/>
        <v>0</v>
      </c>
      <c r="KQ94" s="139">
        <f t="shared" si="238"/>
        <v>0</v>
      </c>
      <c r="KR94" s="25"/>
      <c r="KS94" s="92">
        <f t="shared" si="313"/>
        <v>0</v>
      </c>
      <c r="KT94" s="140">
        <f t="shared" si="314"/>
        <v>0</v>
      </c>
      <c r="KU94" s="25"/>
      <c r="KV94" s="92">
        <f t="shared" si="315"/>
        <v>0</v>
      </c>
      <c r="KW94" s="140">
        <f t="shared" si="316"/>
        <v>0</v>
      </c>
      <c r="KX94" s="25"/>
      <c r="KY94" s="92">
        <f t="shared" si="317"/>
        <v>0</v>
      </c>
      <c r="KZ94" s="140">
        <f t="shared" si="318"/>
        <v>0</v>
      </c>
      <c r="LA94" s="139">
        <f t="shared" si="239"/>
        <v>0</v>
      </c>
      <c r="LB94" s="25"/>
      <c r="LC94" s="92">
        <f t="shared" si="319"/>
        <v>0</v>
      </c>
      <c r="LD94" s="140">
        <f t="shared" si="320"/>
        <v>0</v>
      </c>
      <c r="LE94" s="25"/>
      <c r="LF94" s="92">
        <f t="shared" si="321"/>
        <v>0</v>
      </c>
      <c r="LG94" s="140">
        <f t="shared" si="322"/>
        <v>0</v>
      </c>
      <c r="LH94" s="25"/>
      <c r="LI94" s="92">
        <f t="shared" si="323"/>
        <v>0</v>
      </c>
      <c r="LJ94" s="140">
        <f t="shared" si="324"/>
        <v>0</v>
      </c>
      <c r="LK94" s="139">
        <f t="shared" si="240"/>
        <v>0</v>
      </c>
      <c r="LL94" s="25"/>
      <c r="LM94" s="92">
        <f t="shared" si="325"/>
        <v>0</v>
      </c>
      <c r="LN94" s="140">
        <f t="shared" si="326"/>
        <v>0</v>
      </c>
      <c r="LO94" s="25"/>
      <c r="LP94" s="92">
        <f t="shared" si="327"/>
        <v>0</v>
      </c>
      <c r="LQ94" s="140">
        <f t="shared" si="328"/>
        <v>0</v>
      </c>
      <c r="LR94" s="25"/>
      <c r="LS94" s="92">
        <f t="shared" si="329"/>
        <v>0</v>
      </c>
      <c r="LT94" s="140">
        <f t="shared" si="330"/>
        <v>0</v>
      </c>
      <c r="LU94" s="139">
        <f t="shared" si="241"/>
        <v>0</v>
      </c>
      <c r="LW94" s="341">
        <f t="shared" si="273"/>
        <v>386</v>
      </c>
      <c r="LX94" s="293">
        <f t="shared" si="267"/>
        <v>38600000</v>
      </c>
    </row>
    <row r="95" spans="1:336" x14ac:dyDescent="0.25">
      <c r="A95" s="251" t="s">
        <v>283</v>
      </c>
      <c r="B95" s="102">
        <v>60000</v>
      </c>
      <c r="C95" s="102">
        <v>100000</v>
      </c>
      <c r="D95" s="25"/>
      <c r="E95" s="92">
        <f t="shared" si="399"/>
        <v>0</v>
      </c>
      <c r="F95" s="140">
        <f t="shared" si="400"/>
        <v>0</v>
      </c>
      <c r="G95" s="25">
        <v>50</v>
      </c>
      <c r="H95" s="92">
        <f t="shared" si="401"/>
        <v>3000000</v>
      </c>
      <c r="I95" s="140">
        <f t="shared" si="402"/>
        <v>5000000</v>
      </c>
      <c r="J95" s="25"/>
      <c r="K95" s="92">
        <f t="shared" si="403"/>
        <v>0</v>
      </c>
      <c r="L95" s="140">
        <f t="shared" si="404"/>
        <v>0</v>
      </c>
      <c r="M95" s="139">
        <f t="shared" si="388"/>
        <v>50</v>
      </c>
      <c r="N95" s="25"/>
      <c r="O95" s="92">
        <f t="shared" si="385"/>
        <v>0</v>
      </c>
      <c r="P95" s="140">
        <f t="shared" si="470"/>
        <v>0</v>
      </c>
      <c r="Q95" s="25"/>
      <c r="R95" s="92">
        <f t="shared" si="386"/>
        <v>0</v>
      </c>
      <c r="S95" s="140">
        <f t="shared" si="471"/>
        <v>0</v>
      </c>
      <c r="T95" s="25">
        <v>2</v>
      </c>
      <c r="U95" s="92">
        <f t="shared" si="472"/>
        <v>200000</v>
      </c>
      <c r="V95" s="140">
        <f t="shared" si="473"/>
        <v>200000</v>
      </c>
      <c r="W95" s="139">
        <f t="shared" si="389"/>
        <v>2</v>
      </c>
      <c r="X95" s="25">
        <f>1</f>
        <v>1</v>
      </c>
      <c r="Y95" s="92">
        <f t="shared" si="405"/>
        <v>60000</v>
      </c>
      <c r="Z95" s="140">
        <f t="shared" si="406"/>
        <v>100000</v>
      </c>
      <c r="AA95" s="25">
        <v>1</v>
      </c>
      <c r="AB95" s="92">
        <f t="shared" si="407"/>
        <v>60000</v>
      </c>
      <c r="AC95" s="140">
        <f t="shared" si="408"/>
        <v>100000</v>
      </c>
      <c r="AD95" s="25"/>
      <c r="AE95" s="92">
        <f t="shared" si="409"/>
        <v>0</v>
      </c>
      <c r="AF95" s="140">
        <f t="shared" si="410"/>
        <v>0</v>
      </c>
      <c r="AG95" s="139">
        <f t="shared" si="390"/>
        <v>2</v>
      </c>
      <c r="AH95" s="25"/>
      <c r="AI95" s="92">
        <f t="shared" si="411"/>
        <v>0</v>
      </c>
      <c r="AJ95" s="140">
        <f t="shared" si="412"/>
        <v>0</v>
      </c>
      <c r="AK95" s="25"/>
      <c r="AL95" s="92">
        <f t="shared" si="413"/>
        <v>0</v>
      </c>
      <c r="AM95" s="140">
        <f t="shared" si="414"/>
        <v>0</v>
      </c>
      <c r="AN95" s="25"/>
      <c r="AO95" s="92">
        <f t="shared" si="415"/>
        <v>0</v>
      </c>
      <c r="AP95" s="140">
        <f t="shared" si="416"/>
        <v>0</v>
      </c>
      <c r="AQ95" s="139">
        <f t="shared" si="391"/>
        <v>0</v>
      </c>
      <c r="AR95" s="25"/>
      <c r="AS95" s="92">
        <f t="shared" si="417"/>
        <v>0</v>
      </c>
      <c r="AT95" s="140">
        <f t="shared" si="418"/>
        <v>0</v>
      </c>
      <c r="AU95" s="25"/>
      <c r="AV95" s="92">
        <f t="shared" si="419"/>
        <v>0</v>
      </c>
      <c r="AW95" s="140">
        <f t="shared" si="420"/>
        <v>0</v>
      </c>
      <c r="AX95" s="25"/>
      <c r="AY95" s="92">
        <f t="shared" si="421"/>
        <v>0</v>
      </c>
      <c r="AZ95" s="140">
        <f t="shared" si="422"/>
        <v>0</v>
      </c>
      <c r="BA95" s="139">
        <f t="shared" si="249"/>
        <v>0</v>
      </c>
      <c r="BB95" s="25"/>
      <c r="BC95" s="92">
        <f t="shared" si="242"/>
        <v>0</v>
      </c>
      <c r="BD95" s="140">
        <f t="shared" si="423"/>
        <v>0</v>
      </c>
      <c r="BE95" s="25"/>
      <c r="BF95" s="92">
        <f t="shared" si="424"/>
        <v>0</v>
      </c>
      <c r="BG95" s="140">
        <f t="shared" si="425"/>
        <v>0</v>
      </c>
      <c r="BH95" s="25"/>
      <c r="BI95" s="92">
        <f t="shared" si="426"/>
        <v>0</v>
      </c>
      <c r="BJ95" s="140">
        <f t="shared" si="427"/>
        <v>0</v>
      </c>
      <c r="BK95" s="139">
        <f t="shared" si="250"/>
        <v>0</v>
      </c>
      <c r="BL95" s="25"/>
      <c r="BM95" s="92">
        <f t="shared" si="274"/>
        <v>0</v>
      </c>
      <c r="BN95" s="140">
        <f t="shared" si="474"/>
        <v>0</v>
      </c>
      <c r="BO95" s="25"/>
      <c r="BP95" s="92">
        <f t="shared" si="428"/>
        <v>0</v>
      </c>
      <c r="BQ95" s="140">
        <f t="shared" si="429"/>
        <v>0</v>
      </c>
      <c r="BR95" s="25"/>
      <c r="BS95" s="92">
        <f t="shared" si="430"/>
        <v>0</v>
      </c>
      <c r="BT95" s="140">
        <f t="shared" si="431"/>
        <v>0</v>
      </c>
      <c r="BU95" s="139">
        <f t="shared" si="251"/>
        <v>0</v>
      </c>
      <c r="BV95" s="25"/>
      <c r="BW95" s="92">
        <f t="shared" si="276"/>
        <v>0</v>
      </c>
      <c r="BX95" s="140">
        <f t="shared" si="277"/>
        <v>0</v>
      </c>
      <c r="BY95" s="25"/>
      <c r="BZ95" s="92">
        <f t="shared" si="278"/>
        <v>0</v>
      </c>
      <c r="CA95" s="140">
        <f t="shared" si="279"/>
        <v>0</v>
      </c>
      <c r="CB95" s="25"/>
      <c r="CC95" s="92">
        <f t="shared" si="280"/>
        <v>0</v>
      </c>
      <c r="CD95" s="140">
        <f t="shared" si="281"/>
        <v>0</v>
      </c>
      <c r="CE95" s="139">
        <f t="shared" si="392"/>
        <v>0</v>
      </c>
      <c r="CF95" s="25"/>
      <c r="CG95" s="92">
        <f t="shared" si="432"/>
        <v>0</v>
      </c>
      <c r="CH95" s="140">
        <f t="shared" si="433"/>
        <v>0</v>
      </c>
      <c r="CI95" s="25"/>
      <c r="CJ95" s="92">
        <f t="shared" si="434"/>
        <v>0</v>
      </c>
      <c r="CK95" s="140">
        <f t="shared" si="435"/>
        <v>0</v>
      </c>
      <c r="CL95" s="25"/>
      <c r="CM95" s="92">
        <f t="shared" si="436"/>
        <v>0</v>
      </c>
      <c r="CN95" s="140">
        <f t="shared" si="437"/>
        <v>0</v>
      </c>
      <c r="CO95" s="139">
        <f t="shared" si="393"/>
        <v>0</v>
      </c>
      <c r="CP95" s="25"/>
      <c r="CQ95" s="92">
        <f t="shared" si="438"/>
        <v>0</v>
      </c>
      <c r="CR95" s="140">
        <f t="shared" si="439"/>
        <v>0</v>
      </c>
      <c r="CS95" s="25"/>
      <c r="CT95" s="92">
        <f t="shared" si="440"/>
        <v>0</v>
      </c>
      <c r="CU95" s="140">
        <f t="shared" si="441"/>
        <v>0</v>
      </c>
      <c r="CV95" s="25"/>
      <c r="CW95" s="92">
        <f t="shared" si="442"/>
        <v>0</v>
      </c>
      <c r="CX95" s="140">
        <f t="shared" si="443"/>
        <v>0</v>
      </c>
      <c r="CY95" s="139">
        <f t="shared" si="394"/>
        <v>0</v>
      </c>
      <c r="CZ95" s="25"/>
      <c r="DA95" s="92">
        <f t="shared" si="444"/>
        <v>0</v>
      </c>
      <c r="DB95" s="140">
        <f t="shared" si="445"/>
        <v>0</v>
      </c>
      <c r="DC95" s="25"/>
      <c r="DD95" s="92">
        <f t="shared" si="446"/>
        <v>0</v>
      </c>
      <c r="DE95" s="140">
        <f t="shared" si="447"/>
        <v>0</v>
      </c>
      <c r="DF95" s="25"/>
      <c r="DG95" s="92">
        <f t="shared" si="448"/>
        <v>0</v>
      </c>
      <c r="DH95" s="140">
        <f t="shared" si="449"/>
        <v>0</v>
      </c>
      <c r="DI95" s="139">
        <f t="shared" si="395"/>
        <v>0</v>
      </c>
      <c r="DJ95" s="25"/>
      <c r="DK95" s="92">
        <f t="shared" si="282"/>
        <v>0</v>
      </c>
      <c r="DL95" s="140">
        <f t="shared" si="384"/>
        <v>0</v>
      </c>
      <c r="DM95" s="25"/>
      <c r="DN95" s="92">
        <f t="shared" si="450"/>
        <v>0</v>
      </c>
      <c r="DO95" s="140">
        <f t="shared" si="451"/>
        <v>0</v>
      </c>
      <c r="DP95" s="25"/>
      <c r="DQ95" s="92">
        <f t="shared" si="452"/>
        <v>0</v>
      </c>
      <c r="DR95" s="140">
        <f t="shared" si="453"/>
        <v>0</v>
      </c>
      <c r="DS95" s="139">
        <f t="shared" si="396"/>
        <v>0</v>
      </c>
      <c r="DT95" s="25"/>
      <c r="DU95" s="92">
        <f t="shared" si="454"/>
        <v>0</v>
      </c>
      <c r="DV95" s="140">
        <f t="shared" si="455"/>
        <v>0</v>
      </c>
      <c r="DW95" s="25"/>
      <c r="DX95" s="92">
        <f t="shared" si="283"/>
        <v>0</v>
      </c>
      <c r="DY95" s="140">
        <f t="shared" si="284"/>
        <v>0</v>
      </c>
      <c r="DZ95" s="25"/>
      <c r="EA95" s="92">
        <f t="shared" si="285"/>
        <v>0</v>
      </c>
      <c r="EB95" s="140">
        <f t="shared" si="286"/>
        <v>0</v>
      </c>
      <c r="EC95" s="139">
        <f t="shared" si="397"/>
        <v>0</v>
      </c>
      <c r="ED95" s="25"/>
      <c r="EE95" s="92">
        <f t="shared" si="456"/>
        <v>0</v>
      </c>
      <c r="EF95" s="140">
        <f t="shared" si="457"/>
        <v>0</v>
      </c>
      <c r="EG95" s="25"/>
      <c r="EH95" s="92">
        <f t="shared" si="458"/>
        <v>0</v>
      </c>
      <c r="EI95" s="140">
        <f t="shared" si="459"/>
        <v>0</v>
      </c>
      <c r="EJ95" s="25"/>
      <c r="EK95" s="92">
        <f t="shared" si="460"/>
        <v>0</v>
      </c>
      <c r="EL95" s="140">
        <f t="shared" si="461"/>
        <v>0</v>
      </c>
      <c r="EM95" s="139">
        <f t="shared" si="398"/>
        <v>0</v>
      </c>
      <c r="EN95" s="25">
        <f>1</f>
        <v>1</v>
      </c>
      <c r="EO95" s="92">
        <f t="shared" si="462"/>
        <v>60000</v>
      </c>
      <c r="EP95" s="140">
        <f t="shared" si="463"/>
        <v>100000</v>
      </c>
      <c r="EQ95" s="25"/>
      <c r="ER95" s="92">
        <f t="shared" si="464"/>
        <v>0</v>
      </c>
      <c r="ES95" s="140">
        <f t="shared" si="465"/>
        <v>0</v>
      </c>
      <c r="ET95" s="25"/>
      <c r="EU95" s="92">
        <f t="shared" si="466"/>
        <v>0</v>
      </c>
      <c r="EV95" s="140">
        <f t="shared" si="475"/>
        <v>0</v>
      </c>
      <c r="EW95" s="139">
        <f t="shared" si="252"/>
        <v>1</v>
      </c>
      <c r="EX95" s="25"/>
      <c r="EY95" s="92">
        <f t="shared" si="253"/>
        <v>0</v>
      </c>
      <c r="EZ95" s="140">
        <f t="shared" si="254"/>
        <v>0</v>
      </c>
      <c r="FA95" s="25">
        <f>100+30+140</f>
        <v>270</v>
      </c>
      <c r="FB95" s="92">
        <f t="shared" si="268"/>
        <v>16200000</v>
      </c>
      <c r="FC95" s="140">
        <f t="shared" si="269"/>
        <v>27000000</v>
      </c>
      <c r="FD95" s="25"/>
      <c r="FE95" s="92">
        <f t="shared" si="255"/>
        <v>0</v>
      </c>
      <c r="FF95" s="140">
        <f t="shared" si="476"/>
        <v>0</v>
      </c>
      <c r="FG95" s="139">
        <f t="shared" si="257"/>
        <v>270</v>
      </c>
      <c r="FH95" s="25"/>
      <c r="FI95" s="92">
        <f t="shared" si="331"/>
        <v>0</v>
      </c>
      <c r="FJ95" s="140">
        <f t="shared" si="332"/>
        <v>0</v>
      </c>
      <c r="FK95" s="25">
        <f>3</f>
        <v>3</v>
      </c>
      <c r="FL95" s="92">
        <f t="shared" si="333"/>
        <v>180000</v>
      </c>
      <c r="FM95" s="140">
        <f t="shared" si="334"/>
        <v>300000</v>
      </c>
      <c r="FN95" s="25"/>
      <c r="FO95" s="92">
        <f t="shared" si="335"/>
        <v>0</v>
      </c>
      <c r="FP95" s="140">
        <f t="shared" si="336"/>
        <v>0</v>
      </c>
      <c r="FQ95" s="139">
        <f t="shared" si="258"/>
        <v>3</v>
      </c>
      <c r="FR95" s="25"/>
      <c r="FS95" s="92">
        <f t="shared" si="337"/>
        <v>0</v>
      </c>
      <c r="FT95" s="140">
        <f t="shared" si="338"/>
        <v>0</v>
      </c>
      <c r="FU95" s="25"/>
      <c r="FV95" s="92">
        <f t="shared" si="339"/>
        <v>0</v>
      </c>
      <c r="FW95" s="140">
        <f t="shared" si="340"/>
        <v>0</v>
      </c>
      <c r="FX95" s="25"/>
      <c r="FY95" s="92">
        <f t="shared" si="341"/>
        <v>0</v>
      </c>
      <c r="FZ95" s="140">
        <f t="shared" si="342"/>
        <v>0</v>
      </c>
      <c r="GA95" s="139">
        <f t="shared" si="259"/>
        <v>0</v>
      </c>
      <c r="GB95" s="25"/>
      <c r="GC95" s="92">
        <f t="shared" si="343"/>
        <v>0</v>
      </c>
      <c r="GD95" s="140">
        <f t="shared" si="344"/>
        <v>0</v>
      </c>
      <c r="GE95" s="25"/>
      <c r="GF95" s="92">
        <f t="shared" si="345"/>
        <v>0</v>
      </c>
      <c r="GG95" s="140">
        <f t="shared" si="346"/>
        <v>0</v>
      </c>
      <c r="GH95" s="25"/>
      <c r="GI95" s="92">
        <f t="shared" si="347"/>
        <v>0</v>
      </c>
      <c r="GJ95" s="140">
        <f t="shared" si="348"/>
        <v>0</v>
      </c>
      <c r="GK95" s="139">
        <f t="shared" si="260"/>
        <v>0</v>
      </c>
      <c r="GL95" s="25"/>
      <c r="GM95" s="92">
        <f t="shared" si="349"/>
        <v>0</v>
      </c>
      <c r="GN95" s="140">
        <f t="shared" si="350"/>
        <v>0</v>
      </c>
      <c r="GO95" s="25"/>
      <c r="GP95" s="92">
        <f t="shared" si="351"/>
        <v>0</v>
      </c>
      <c r="GQ95" s="140">
        <f t="shared" si="352"/>
        <v>0</v>
      </c>
      <c r="GR95" s="25"/>
      <c r="GS95" s="92">
        <f t="shared" si="353"/>
        <v>0</v>
      </c>
      <c r="GT95" s="140">
        <f t="shared" si="354"/>
        <v>0</v>
      </c>
      <c r="GU95" s="139">
        <f t="shared" si="261"/>
        <v>0</v>
      </c>
      <c r="GV95" s="25"/>
      <c r="GW95" s="92">
        <f t="shared" si="355"/>
        <v>0</v>
      </c>
      <c r="GX95" s="140">
        <f t="shared" si="356"/>
        <v>0</v>
      </c>
      <c r="GY95" s="25"/>
      <c r="GZ95" s="92">
        <f t="shared" si="357"/>
        <v>0</v>
      </c>
      <c r="HA95" s="140">
        <f t="shared" si="358"/>
        <v>0</v>
      </c>
      <c r="HB95" s="25"/>
      <c r="HC95" s="92">
        <f t="shared" si="359"/>
        <v>0</v>
      </c>
      <c r="HD95" s="140">
        <f t="shared" si="360"/>
        <v>0</v>
      </c>
      <c r="HE95" s="139">
        <f>GV95+GY95+HB95</f>
        <v>0</v>
      </c>
      <c r="HF95" s="25"/>
      <c r="HG95" s="92">
        <f t="shared" si="361"/>
        <v>0</v>
      </c>
      <c r="HH95" s="140">
        <f t="shared" si="362"/>
        <v>0</v>
      </c>
      <c r="HI95" s="25"/>
      <c r="HJ95" s="92">
        <f t="shared" si="363"/>
        <v>0</v>
      </c>
      <c r="HK95" s="140">
        <f t="shared" si="364"/>
        <v>0</v>
      </c>
      <c r="HL95" s="25"/>
      <c r="HM95" s="92">
        <f t="shared" si="365"/>
        <v>0</v>
      </c>
      <c r="HN95" s="140">
        <f t="shared" si="366"/>
        <v>0</v>
      </c>
      <c r="HO95" s="139">
        <f t="shared" si="263"/>
        <v>0</v>
      </c>
      <c r="HP95" s="25"/>
      <c r="HQ95" s="92">
        <f t="shared" si="367"/>
        <v>0</v>
      </c>
      <c r="HR95" s="140">
        <f t="shared" si="368"/>
        <v>0</v>
      </c>
      <c r="HS95" s="25"/>
      <c r="HT95" s="92">
        <f t="shared" si="369"/>
        <v>0</v>
      </c>
      <c r="HU95" s="140">
        <f t="shared" si="370"/>
        <v>0</v>
      </c>
      <c r="HV95" s="25"/>
      <c r="HW95" s="92">
        <f t="shared" si="371"/>
        <v>0</v>
      </c>
      <c r="HX95" s="140">
        <f t="shared" si="372"/>
        <v>0</v>
      </c>
      <c r="HY95" s="139">
        <f t="shared" si="264"/>
        <v>0</v>
      </c>
      <c r="HZ95" s="25"/>
      <c r="IA95" s="92">
        <f t="shared" si="373"/>
        <v>0</v>
      </c>
      <c r="IB95" s="140">
        <f t="shared" si="374"/>
        <v>0</v>
      </c>
      <c r="IC95" s="25"/>
      <c r="ID95" s="92">
        <f t="shared" si="375"/>
        <v>0</v>
      </c>
      <c r="IE95" s="140">
        <f t="shared" si="376"/>
        <v>0</v>
      </c>
      <c r="IF95" s="25"/>
      <c r="IG95" s="92">
        <f t="shared" si="377"/>
        <v>0</v>
      </c>
      <c r="IH95" s="140">
        <f t="shared" si="378"/>
        <v>0</v>
      </c>
      <c r="II95" s="139">
        <f t="shared" si="265"/>
        <v>0</v>
      </c>
      <c r="IJ95" s="25"/>
      <c r="IK95" s="92">
        <f t="shared" si="287"/>
        <v>0</v>
      </c>
      <c r="IL95" s="140">
        <f t="shared" si="379"/>
        <v>0</v>
      </c>
      <c r="IM95" s="25"/>
      <c r="IN95" s="92">
        <f t="shared" si="380"/>
        <v>0</v>
      </c>
      <c r="IO95" s="140">
        <f t="shared" si="381"/>
        <v>0</v>
      </c>
      <c r="IP95" s="25"/>
      <c r="IQ95" s="92">
        <f t="shared" si="382"/>
        <v>0</v>
      </c>
      <c r="IR95" s="140">
        <f t="shared" si="383"/>
        <v>0</v>
      </c>
      <c r="IS95" s="139">
        <f t="shared" si="266"/>
        <v>0</v>
      </c>
      <c r="IT95" s="25"/>
      <c r="IU95" s="92">
        <f t="shared" si="288"/>
        <v>0</v>
      </c>
      <c r="IV95" s="140">
        <f t="shared" si="289"/>
        <v>0</v>
      </c>
      <c r="IW95" s="25"/>
      <c r="IX95" s="92">
        <f t="shared" si="290"/>
        <v>0</v>
      </c>
      <c r="IY95" s="140">
        <f t="shared" si="291"/>
        <v>0</v>
      </c>
      <c r="IZ95" s="25"/>
      <c r="JA95" s="92">
        <f t="shared" si="292"/>
        <v>0</v>
      </c>
      <c r="JB95" s="140">
        <f t="shared" si="293"/>
        <v>0</v>
      </c>
      <c r="JC95" s="139"/>
      <c r="JD95" s="25"/>
      <c r="JE95" s="92">
        <f t="shared" si="294"/>
        <v>0</v>
      </c>
      <c r="JF95" s="140">
        <f t="shared" si="295"/>
        <v>0</v>
      </c>
      <c r="JG95" s="25"/>
      <c r="JH95" s="92">
        <f t="shared" si="296"/>
        <v>0</v>
      </c>
      <c r="JI95" s="140">
        <f t="shared" si="297"/>
        <v>0</v>
      </c>
      <c r="JJ95" s="25"/>
      <c r="JK95" s="92">
        <f t="shared" si="298"/>
        <v>0</v>
      </c>
      <c r="JL95" s="140">
        <f t="shared" si="299"/>
        <v>0</v>
      </c>
      <c r="JM95" s="139"/>
      <c r="JN95" s="25"/>
      <c r="JO95" s="92">
        <f t="shared" si="300"/>
        <v>0</v>
      </c>
      <c r="JP95" s="140">
        <f t="shared" si="270"/>
        <v>0</v>
      </c>
      <c r="JQ95" s="25"/>
      <c r="JR95" s="92">
        <f t="shared" si="271"/>
        <v>0</v>
      </c>
      <c r="JS95" s="140">
        <f t="shared" si="272"/>
        <v>0</v>
      </c>
      <c r="JT95" s="25"/>
      <c r="JU95" s="92">
        <f t="shared" si="468"/>
        <v>0</v>
      </c>
      <c r="JV95" s="140">
        <f t="shared" si="469"/>
        <v>0</v>
      </c>
      <c r="JW95" s="139">
        <f t="shared" si="236"/>
        <v>0</v>
      </c>
      <c r="JX95" s="25">
        <v>6</v>
      </c>
      <c r="JY95" s="92">
        <f t="shared" si="301"/>
        <v>360000</v>
      </c>
      <c r="JZ95" s="140">
        <f t="shared" si="302"/>
        <v>600000</v>
      </c>
      <c r="KA95" s="25"/>
      <c r="KB95" s="92">
        <f t="shared" si="303"/>
        <v>0</v>
      </c>
      <c r="KC95" s="140">
        <f t="shared" si="304"/>
        <v>0</v>
      </c>
      <c r="KD95" s="25"/>
      <c r="KE95" s="92">
        <f t="shared" si="305"/>
        <v>0</v>
      </c>
      <c r="KF95" s="140">
        <f t="shared" si="306"/>
        <v>0</v>
      </c>
      <c r="KG95" s="139"/>
      <c r="KH95" s="25"/>
      <c r="KJ95" s="140"/>
      <c r="KK95" s="25"/>
      <c r="KL95" s="92">
        <f t="shared" si="309"/>
        <v>0</v>
      </c>
      <c r="KM95" s="140">
        <f t="shared" si="310"/>
        <v>0</v>
      </c>
      <c r="KN95" s="25"/>
      <c r="KO95" s="92">
        <f t="shared" si="311"/>
        <v>0</v>
      </c>
      <c r="KP95" s="140">
        <f t="shared" si="312"/>
        <v>0</v>
      </c>
      <c r="KQ95" s="139"/>
      <c r="KR95" s="25"/>
      <c r="KS95" s="92">
        <f t="shared" si="313"/>
        <v>0</v>
      </c>
      <c r="KT95" s="140">
        <f t="shared" si="314"/>
        <v>0</v>
      </c>
      <c r="KU95" s="25"/>
      <c r="KV95" s="92">
        <f t="shared" si="315"/>
        <v>0</v>
      </c>
      <c r="KW95" s="140">
        <f t="shared" si="316"/>
        <v>0</v>
      </c>
      <c r="KX95" s="25"/>
      <c r="KY95" s="92">
        <f t="shared" si="317"/>
        <v>0</v>
      </c>
      <c r="KZ95" s="140">
        <f t="shared" si="318"/>
        <v>0</v>
      </c>
      <c r="LA95" s="139">
        <f t="shared" si="239"/>
        <v>0</v>
      </c>
      <c r="LB95" s="25"/>
      <c r="LC95" s="92">
        <f t="shared" si="319"/>
        <v>0</v>
      </c>
      <c r="LD95" s="140">
        <f t="shared" si="320"/>
        <v>0</v>
      </c>
      <c r="LE95" s="25"/>
      <c r="LF95" s="92">
        <f t="shared" si="321"/>
        <v>0</v>
      </c>
      <c r="LG95" s="140">
        <f t="shared" si="322"/>
        <v>0</v>
      </c>
      <c r="LH95" s="25"/>
      <c r="LI95" s="92">
        <f t="shared" si="323"/>
        <v>0</v>
      </c>
      <c r="LJ95" s="140">
        <f t="shared" si="324"/>
        <v>0</v>
      </c>
      <c r="LK95" s="139">
        <f t="shared" si="240"/>
        <v>0</v>
      </c>
      <c r="LL95" s="25"/>
      <c r="LM95" s="92">
        <f t="shared" si="325"/>
        <v>0</v>
      </c>
      <c r="LN95" s="140">
        <f t="shared" si="326"/>
        <v>0</v>
      </c>
      <c r="LO95" s="25"/>
      <c r="LP95" s="92">
        <f t="shared" si="327"/>
        <v>0</v>
      </c>
      <c r="LQ95" s="140">
        <f t="shared" si="328"/>
        <v>0</v>
      </c>
      <c r="LR95" s="25"/>
      <c r="LS95" s="92">
        <f t="shared" si="329"/>
        <v>0</v>
      </c>
      <c r="LT95" s="140">
        <f t="shared" si="330"/>
        <v>0</v>
      </c>
      <c r="LU95" s="139">
        <f t="shared" si="241"/>
        <v>0</v>
      </c>
      <c r="LW95" s="341">
        <f t="shared" si="273"/>
        <v>328</v>
      </c>
      <c r="LX95" s="293">
        <f t="shared" si="267"/>
        <v>32800000</v>
      </c>
    </row>
    <row r="96" spans="1:336" x14ac:dyDescent="0.25">
      <c r="A96" s="25" t="s">
        <v>337</v>
      </c>
      <c r="B96" s="102">
        <v>5500</v>
      </c>
      <c r="C96" s="102">
        <v>5500</v>
      </c>
      <c r="D96" s="25"/>
      <c r="E96" s="92">
        <f>D96*B96</f>
        <v>0</v>
      </c>
      <c r="F96" s="140">
        <f>D96*C96</f>
        <v>0</v>
      </c>
      <c r="G96" s="25"/>
      <c r="H96" s="92">
        <f>G96*B96</f>
        <v>0</v>
      </c>
      <c r="I96" s="140">
        <f>G96*C96</f>
        <v>0</v>
      </c>
      <c r="J96" s="25"/>
      <c r="K96" s="92">
        <f>J96*B96</f>
        <v>0</v>
      </c>
      <c r="L96" s="140">
        <f>J96*C96</f>
        <v>0</v>
      </c>
      <c r="M96" s="139">
        <f>D96+G96+J96</f>
        <v>0</v>
      </c>
      <c r="N96" s="25"/>
      <c r="O96" s="92">
        <f>N96*B96</f>
        <v>0</v>
      </c>
      <c r="P96" s="140">
        <f>N96*C96</f>
        <v>0</v>
      </c>
      <c r="Q96" s="25"/>
      <c r="R96" s="92">
        <f>Q96*B96</f>
        <v>0</v>
      </c>
      <c r="S96" s="140">
        <f>Q96*C96</f>
        <v>0</v>
      </c>
      <c r="T96" s="25"/>
      <c r="U96" s="92">
        <f>T96*C96</f>
        <v>0</v>
      </c>
      <c r="V96" s="140">
        <f>T96*C96</f>
        <v>0</v>
      </c>
      <c r="W96" s="139">
        <f>N96+Q96+T96</f>
        <v>0</v>
      </c>
      <c r="X96" s="25"/>
      <c r="Y96" s="92">
        <f>X96*B96</f>
        <v>0</v>
      </c>
      <c r="Z96" s="140">
        <f>X96*C96</f>
        <v>0</v>
      </c>
      <c r="AA96" s="25"/>
      <c r="AB96" s="92">
        <f>AA96*B96</f>
        <v>0</v>
      </c>
      <c r="AC96" s="140">
        <f>AA96*C96</f>
        <v>0</v>
      </c>
      <c r="AD96" s="25"/>
      <c r="AE96" s="92">
        <f>AD96*B96</f>
        <v>0</v>
      </c>
      <c r="AF96" s="140">
        <f>AD96*C96</f>
        <v>0</v>
      </c>
      <c r="AG96" s="139">
        <f>X96+AA96+AD96</f>
        <v>0</v>
      </c>
      <c r="AH96" s="25"/>
      <c r="AI96" s="92">
        <f>AH96*B96</f>
        <v>0</v>
      </c>
      <c r="AJ96" s="140">
        <f>AH96*C96</f>
        <v>0</v>
      </c>
      <c r="AK96" s="25"/>
      <c r="AL96" s="92">
        <f>AK96*B96</f>
        <v>0</v>
      </c>
      <c r="AM96" s="140">
        <f>AK96*C96</f>
        <v>0</v>
      </c>
      <c r="AN96" s="25"/>
      <c r="AO96" s="92">
        <f>AN96*B96</f>
        <v>0</v>
      </c>
      <c r="AP96" s="140">
        <f>AN96*C96</f>
        <v>0</v>
      </c>
      <c r="AQ96" s="139">
        <f>AH96+AK96+AN96</f>
        <v>0</v>
      </c>
      <c r="AR96" s="25"/>
      <c r="AS96" s="92">
        <f>AR96*B96</f>
        <v>0</v>
      </c>
      <c r="AT96" s="140">
        <f>AR96*C96</f>
        <v>0</v>
      </c>
      <c r="AU96" s="25"/>
      <c r="AV96" s="92">
        <f>AU96*B96</f>
        <v>0</v>
      </c>
      <c r="AW96" s="140">
        <f>AU96*C96</f>
        <v>0</v>
      </c>
      <c r="AX96" s="25"/>
      <c r="AY96" s="92">
        <f>AX96*B96</f>
        <v>0</v>
      </c>
      <c r="AZ96" s="140">
        <f>AX96*W96</f>
        <v>0</v>
      </c>
      <c r="BA96" s="139">
        <f t="shared" si="249"/>
        <v>0</v>
      </c>
      <c r="BB96" s="25"/>
      <c r="BC96" s="92">
        <f>BB96*B96</f>
        <v>0</v>
      </c>
      <c r="BD96" s="140">
        <f>BB96*C96</f>
        <v>0</v>
      </c>
      <c r="BE96" s="25"/>
      <c r="BF96" s="92">
        <f>BE96*B96</f>
        <v>0</v>
      </c>
      <c r="BG96" s="140">
        <f>BE96*C96</f>
        <v>0</v>
      </c>
      <c r="BH96" s="25"/>
      <c r="BI96" s="92">
        <f>BH96*B96</f>
        <v>0</v>
      </c>
      <c r="BJ96" s="140">
        <f>BH96*C96</f>
        <v>0</v>
      </c>
      <c r="BK96" s="139">
        <f t="shared" si="250"/>
        <v>0</v>
      </c>
      <c r="BL96" s="25"/>
      <c r="BM96" s="92">
        <f>BL96*B96</f>
        <v>0</v>
      </c>
      <c r="BN96" s="140">
        <f>BL96*M96</f>
        <v>0</v>
      </c>
      <c r="BO96" s="25"/>
      <c r="BP96" s="92">
        <f>BO96*B96</f>
        <v>0</v>
      </c>
      <c r="BQ96" s="140">
        <f>BO96*C96</f>
        <v>0</v>
      </c>
      <c r="BR96" s="25"/>
      <c r="BS96" s="92">
        <f>BR96*B96</f>
        <v>0</v>
      </c>
      <c r="BT96" s="140">
        <f>BR96*C96</f>
        <v>0</v>
      </c>
      <c r="BU96" s="139">
        <f t="shared" si="251"/>
        <v>0</v>
      </c>
      <c r="BV96" s="25"/>
      <c r="BW96" s="92">
        <f>BV96*B96</f>
        <v>0</v>
      </c>
      <c r="BX96" s="140">
        <f>BV96*C96</f>
        <v>0</v>
      </c>
      <c r="BY96" s="25">
        <v>100</v>
      </c>
      <c r="BZ96" s="92">
        <f>BY96*B96</f>
        <v>550000</v>
      </c>
      <c r="CA96" s="140">
        <f>BY96*C96</f>
        <v>550000</v>
      </c>
      <c r="CB96" s="25"/>
      <c r="CC96" s="92">
        <f>CB96*B96</f>
        <v>0</v>
      </c>
      <c r="CD96" s="140">
        <f>CB96*C96</f>
        <v>0</v>
      </c>
      <c r="CE96" s="139">
        <f>BV96+BY96+CB96</f>
        <v>100</v>
      </c>
      <c r="CF96" s="25"/>
      <c r="CG96" s="92">
        <f t="shared" si="432"/>
        <v>0</v>
      </c>
      <c r="CH96" s="140">
        <f t="shared" si="433"/>
        <v>0</v>
      </c>
      <c r="CI96" s="25"/>
      <c r="CJ96" s="92">
        <f>CI96*B96</f>
        <v>0</v>
      </c>
      <c r="CK96" s="140">
        <f>CI96*C96</f>
        <v>0</v>
      </c>
      <c r="CL96" s="25"/>
      <c r="CM96" s="92">
        <f>CL96*B96</f>
        <v>0</v>
      </c>
      <c r="CN96" s="140">
        <f>CL96*C96</f>
        <v>0</v>
      </c>
      <c r="CO96" s="139">
        <f t="shared" si="393"/>
        <v>0</v>
      </c>
      <c r="CP96" s="25"/>
      <c r="CQ96" s="92">
        <f t="shared" si="438"/>
        <v>0</v>
      </c>
      <c r="CR96" s="140">
        <f t="shared" si="439"/>
        <v>0</v>
      </c>
      <c r="CS96" s="25"/>
      <c r="CT96" s="92">
        <f>CS96*B96</f>
        <v>0</v>
      </c>
      <c r="CU96" s="140">
        <f>CS96*C96</f>
        <v>0</v>
      </c>
      <c r="CV96" s="25"/>
      <c r="CW96" s="92">
        <f>CV96*B96</f>
        <v>0</v>
      </c>
      <c r="CX96" s="140">
        <f>CV96*C96</f>
        <v>0</v>
      </c>
      <c r="CY96" s="139">
        <f t="shared" si="394"/>
        <v>0</v>
      </c>
      <c r="CZ96" s="25"/>
      <c r="DA96" s="92">
        <f>CZ96*B96</f>
        <v>0</v>
      </c>
      <c r="DB96" s="140">
        <f>CZ96*C96</f>
        <v>0</v>
      </c>
      <c r="DC96" s="25"/>
      <c r="DD96" s="92">
        <f>DC96*B96</f>
        <v>0</v>
      </c>
      <c r="DE96" s="140">
        <f>DC96*C96</f>
        <v>0</v>
      </c>
      <c r="DF96" s="25"/>
      <c r="DG96" s="92">
        <f>DF96*B96</f>
        <v>0</v>
      </c>
      <c r="DH96" s="140">
        <f>DF96*C96</f>
        <v>0</v>
      </c>
      <c r="DI96" s="139">
        <f t="shared" si="395"/>
        <v>0</v>
      </c>
      <c r="DJ96" s="25"/>
      <c r="DK96" s="92">
        <f t="shared" si="282"/>
        <v>0</v>
      </c>
      <c r="DL96" s="140">
        <f t="shared" si="384"/>
        <v>0</v>
      </c>
      <c r="DM96" s="25"/>
      <c r="DN96" s="92">
        <f>DM96*B96</f>
        <v>0</v>
      </c>
      <c r="DO96" s="140">
        <f>DM96*C96</f>
        <v>0</v>
      </c>
      <c r="DP96" s="25"/>
      <c r="DQ96" s="92">
        <f>DP96*L96</f>
        <v>0</v>
      </c>
      <c r="DR96" s="140">
        <f t="shared" si="453"/>
        <v>0</v>
      </c>
      <c r="DS96" s="139">
        <f t="shared" si="396"/>
        <v>0</v>
      </c>
      <c r="DT96" s="25"/>
      <c r="DU96" s="92">
        <f>DT96*B96</f>
        <v>0</v>
      </c>
      <c r="DV96" s="140">
        <f>DT96*C96</f>
        <v>0</v>
      </c>
      <c r="DW96" s="25"/>
      <c r="DX96" s="92">
        <f t="shared" si="283"/>
        <v>0</v>
      </c>
      <c r="DY96" s="140">
        <f t="shared" si="284"/>
        <v>0</v>
      </c>
      <c r="DZ96" s="25"/>
      <c r="EA96" s="92">
        <f t="shared" si="285"/>
        <v>0</v>
      </c>
      <c r="EB96" s="140">
        <f t="shared" si="286"/>
        <v>0</v>
      </c>
      <c r="EC96" s="139">
        <f t="shared" si="397"/>
        <v>0</v>
      </c>
      <c r="ED96" s="25"/>
      <c r="EE96" s="92">
        <f t="shared" si="456"/>
        <v>0</v>
      </c>
      <c r="EF96" s="140">
        <f t="shared" si="457"/>
        <v>0</v>
      </c>
      <c r="EG96" s="25"/>
      <c r="EH96" s="92">
        <f>EG96*B96</f>
        <v>0</v>
      </c>
      <c r="EI96" s="140">
        <f>EG96*C96</f>
        <v>0</v>
      </c>
      <c r="EJ96" s="25"/>
      <c r="EK96" s="92">
        <f>EJ96*AF96</f>
        <v>0</v>
      </c>
      <c r="EL96" s="140">
        <f t="shared" si="461"/>
        <v>0</v>
      </c>
      <c r="EM96" s="139">
        <f t="shared" si="398"/>
        <v>0</v>
      </c>
      <c r="EN96" s="25"/>
      <c r="EO96" s="92">
        <f>EN96*B96</f>
        <v>0</v>
      </c>
      <c r="EP96" s="140">
        <f>EN96*C96</f>
        <v>0</v>
      </c>
      <c r="EQ96" s="25"/>
      <c r="ER96" s="92">
        <f>EQ96*B96</f>
        <v>0</v>
      </c>
      <c r="ES96" s="140">
        <f>EQ96*C96</f>
        <v>0</v>
      </c>
      <c r="ET96" s="25"/>
      <c r="EU96" s="92">
        <f>ET96*B96</f>
        <v>0</v>
      </c>
      <c r="EV96" s="140">
        <f>ET96*C96</f>
        <v>0</v>
      </c>
      <c r="EW96" s="139">
        <f t="shared" si="252"/>
        <v>0</v>
      </c>
      <c r="EX96" s="25"/>
      <c r="EY96" s="92">
        <f t="shared" si="253"/>
        <v>0</v>
      </c>
      <c r="EZ96" s="140">
        <f t="shared" si="254"/>
        <v>0</v>
      </c>
      <c r="FA96" s="25"/>
      <c r="FB96" s="92">
        <f t="shared" si="268"/>
        <v>0</v>
      </c>
      <c r="FC96" s="140">
        <f t="shared" si="269"/>
        <v>0</v>
      </c>
      <c r="FD96" s="25"/>
      <c r="FE96" s="92">
        <f t="shared" si="255"/>
        <v>0</v>
      </c>
      <c r="FF96" s="140">
        <f t="shared" si="476"/>
        <v>0</v>
      </c>
      <c r="FG96" s="139">
        <f t="shared" si="257"/>
        <v>0</v>
      </c>
      <c r="FH96" s="25"/>
      <c r="FI96" s="92">
        <f>FH96*B96</f>
        <v>0</v>
      </c>
      <c r="FJ96" s="140">
        <f>FH96*C96</f>
        <v>0</v>
      </c>
      <c r="FK96" s="25"/>
      <c r="FL96" s="92">
        <f>FK96*B96</f>
        <v>0</v>
      </c>
      <c r="FM96" s="140">
        <f>FK96*C96</f>
        <v>0</v>
      </c>
      <c r="FN96" s="25"/>
      <c r="FO96" s="92">
        <f>FN96*B96</f>
        <v>0</v>
      </c>
      <c r="FP96" s="140">
        <f>FN96*C96</f>
        <v>0</v>
      </c>
      <c r="FQ96" s="139">
        <f t="shared" si="258"/>
        <v>0</v>
      </c>
      <c r="FR96" s="25"/>
      <c r="FS96" s="92">
        <f>FR96*B96</f>
        <v>0</v>
      </c>
      <c r="FT96" s="140">
        <f>FR96*C96</f>
        <v>0</v>
      </c>
      <c r="FU96" s="25"/>
      <c r="FV96" s="92">
        <f>FU96*B96</f>
        <v>0</v>
      </c>
      <c r="FW96" s="140">
        <f>FU96*C96</f>
        <v>0</v>
      </c>
      <c r="FX96" s="25"/>
      <c r="FY96" s="92">
        <f>FX96*B96</f>
        <v>0</v>
      </c>
      <c r="FZ96" s="140">
        <f>FX96*C96</f>
        <v>0</v>
      </c>
      <c r="GA96" s="139">
        <f t="shared" si="259"/>
        <v>0</v>
      </c>
      <c r="GB96" s="25"/>
      <c r="GC96" s="92">
        <f>GB96*B96</f>
        <v>0</v>
      </c>
      <c r="GD96" s="140">
        <f>GB96*C96</f>
        <v>0</v>
      </c>
      <c r="GE96" s="25"/>
      <c r="GF96" s="92">
        <f>GE96*B96</f>
        <v>0</v>
      </c>
      <c r="GG96" s="140">
        <f>GE96*C96</f>
        <v>0</v>
      </c>
      <c r="GH96" s="25"/>
      <c r="GI96" s="92">
        <f>GH96*B96</f>
        <v>0</v>
      </c>
      <c r="GJ96" s="140">
        <f>GH96*C96</f>
        <v>0</v>
      </c>
      <c r="GK96" s="139">
        <f t="shared" si="260"/>
        <v>0</v>
      </c>
      <c r="GL96" s="25"/>
      <c r="GM96" s="92">
        <f>GL96*B96</f>
        <v>0</v>
      </c>
      <c r="GN96" s="140">
        <f>GL96*C96</f>
        <v>0</v>
      </c>
      <c r="GO96" s="25"/>
      <c r="GP96" s="92">
        <f>GO96*B96</f>
        <v>0</v>
      </c>
      <c r="GQ96" s="140">
        <f>GO96*C96</f>
        <v>0</v>
      </c>
      <c r="GR96" s="25"/>
      <c r="GS96" s="92">
        <f>GR96*B96</f>
        <v>0</v>
      </c>
      <c r="GT96" s="140">
        <f>GR96*C96</f>
        <v>0</v>
      </c>
      <c r="GU96" s="139">
        <f t="shared" si="261"/>
        <v>0</v>
      </c>
      <c r="GV96" s="25"/>
      <c r="GW96" s="92">
        <f>GV96*B96</f>
        <v>0</v>
      </c>
      <c r="GX96" s="140">
        <f>GV96*C96</f>
        <v>0</v>
      </c>
      <c r="GY96" s="25"/>
      <c r="GZ96" s="92">
        <f>GY96*B96</f>
        <v>0</v>
      </c>
      <c r="HA96" s="140">
        <f>GY96*C96</f>
        <v>0</v>
      </c>
      <c r="HB96" s="25"/>
      <c r="HC96" s="92">
        <f>HB96*B96</f>
        <v>0</v>
      </c>
      <c r="HD96" s="140">
        <f>HB96*C96</f>
        <v>0</v>
      </c>
      <c r="HE96" s="139">
        <f t="shared" ref="HE96:HE101" si="477">GV96+GY96+HB96</f>
        <v>0</v>
      </c>
      <c r="HF96" s="25"/>
      <c r="HG96" s="92">
        <f>HF96*B96</f>
        <v>0</v>
      </c>
      <c r="HH96" s="140">
        <f>HF96*C96</f>
        <v>0</v>
      </c>
      <c r="HI96" s="25"/>
      <c r="HJ96" s="92">
        <f>HI96*B96</f>
        <v>0</v>
      </c>
      <c r="HK96" s="140">
        <f>HI96*C96</f>
        <v>0</v>
      </c>
      <c r="HL96" s="25"/>
      <c r="HM96" s="92">
        <f>HL96*B96</f>
        <v>0</v>
      </c>
      <c r="HN96" s="140">
        <f>HL96*C96</f>
        <v>0</v>
      </c>
      <c r="HO96" s="139">
        <f t="shared" si="263"/>
        <v>0</v>
      </c>
      <c r="HP96" s="25"/>
      <c r="HQ96" s="92">
        <f>HP96*B96</f>
        <v>0</v>
      </c>
      <c r="HR96" s="140">
        <f>HP96*C96</f>
        <v>0</v>
      </c>
      <c r="HS96" s="25"/>
      <c r="HT96" s="92">
        <f>HS96*B96</f>
        <v>0</v>
      </c>
      <c r="HU96" s="140">
        <f>HS96*C96</f>
        <v>0</v>
      </c>
      <c r="HV96" s="25"/>
      <c r="HW96" s="92">
        <f>HV96*B96</f>
        <v>0</v>
      </c>
      <c r="HX96" s="140">
        <f>HV96*C96</f>
        <v>0</v>
      </c>
      <c r="HY96" s="139">
        <f t="shared" si="264"/>
        <v>0</v>
      </c>
      <c r="HZ96" s="25"/>
      <c r="IA96" s="92">
        <f>HZ96*B96</f>
        <v>0</v>
      </c>
      <c r="IB96" s="140">
        <f>HZ96*C96</f>
        <v>0</v>
      </c>
      <c r="IC96" s="25"/>
      <c r="ID96" s="92">
        <f>IC96*B96</f>
        <v>0</v>
      </c>
      <c r="IE96" s="140">
        <f>IC96*C96</f>
        <v>0</v>
      </c>
      <c r="IF96" s="25"/>
      <c r="IG96" s="92">
        <f>IF96*B96</f>
        <v>0</v>
      </c>
      <c r="IH96" s="140">
        <f>IF96*C96</f>
        <v>0</v>
      </c>
      <c r="II96" s="139">
        <f t="shared" si="265"/>
        <v>0</v>
      </c>
      <c r="IJ96" s="25"/>
      <c r="IK96" s="92">
        <f>IJ96*B96</f>
        <v>0</v>
      </c>
      <c r="IL96" s="140">
        <f>IJ96*C96</f>
        <v>0</v>
      </c>
      <c r="IM96" s="25"/>
      <c r="IN96" s="92">
        <f>IM96*B96</f>
        <v>0</v>
      </c>
      <c r="IO96" s="140">
        <f>IM96*C96</f>
        <v>0</v>
      </c>
      <c r="IP96" s="25"/>
      <c r="IQ96" s="92">
        <f>IP96*B96</f>
        <v>0</v>
      </c>
      <c r="IR96" s="140">
        <f>IP96*C96</f>
        <v>0</v>
      </c>
      <c r="IS96" s="139">
        <f t="shared" si="266"/>
        <v>0</v>
      </c>
      <c r="IT96" s="25"/>
      <c r="IU96" s="92">
        <f>IT96*B96</f>
        <v>0</v>
      </c>
      <c r="IV96" s="140">
        <f>IT96*C96</f>
        <v>0</v>
      </c>
      <c r="IW96" s="25"/>
      <c r="IX96" s="92">
        <f>IW96*B96</f>
        <v>0</v>
      </c>
      <c r="IY96" s="140">
        <f>IW96*C96</f>
        <v>0</v>
      </c>
      <c r="IZ96" s="25"/>
      <c r="JA96" s="92">
        <f>IZ96*B96</f>
        <v>0</v>
      </c>
      <c r="JB96" s="140">
        <f>IZ96*C96</f>
        <v>0</v>
      </c>
      <c r="JC96" s="139">
        <f>IT96+IW96+IZ96</f>
        <v>0</v>
      </c>
      <c r="JD96" s="25"/>
      <c r="JE96" s="92">
        <f>JD96*B96</f>
        <v>0</v>
      </c>
      <c r="JF96" s="140">
        <f>JD96*C96</f>
        <v>0</v>
      </c>
      <c r="JG96" s="25"/>
      <c r="JH96" s="92">
        <f>JG96*B96</f>
        <v>0</v>
      </c>
      <c r="JI96" s="140">
        <f>JG96*C96</f>
        <v>0</v>
      </c>
      <c r="JJ96" s="25"/>
      <c r="JK96" s="92">
        <f>JJ96*B96</f>
        <v>0</v>
      </c>
      <c r="JL96" s="140">
        <f>JJ96*C96</f>
        <v>0</v>
      </c>
      <c r="JM96" s="139">
        <f>JD96+JG96+JJ96</f>
        <v>0</v>
      </c>
      <c r="JN96" s="25"/>
      <c r="JO96" s="92">
        <f>JN96*B96</f>
        <v>0</v>
      </c>
      <c r="JP96" s="140">
        <f t="shared" si="270"/>
        <v>0</v>
      </c>
      <c r="JQ96" s="25"/>
      <c r="JR96" s="92">
        <f t="shared" si="271"/>
        <v>0</v>
      </c>
      <c r="JS96" s="140">
        <f t="shared" si="272"/>
        <v>0</v>
      </c>
      <c r="JT96" s="25"/>
      <c r="JU96" s="92">
        <f>JT96*EV96</f>
        <v>0</v>
      </c>
      <c r="JV96" s="140">
        <f>JT96*EW96</f>
        <v>0</v>
      </c>
      <c r="JW96" s="139">
        <f t="shared" si="236"/>
        <v>0</v>
      </c>
      <c r="JX96" s="25"/>
      <c r="JY96" s="92">
        <f>JX96*B96</f>
        <v>0</v>
      </c>
      <c r="JZ96" s="140">
        <f>JX96*C96</f>
        <v>0</v>
      </c>
      <c r="KA96" s="25"/>
      <c r="KB96" s="92">
        <f>KA96*B96</f>
        <v>0</v>
      </c>
      <c r="KC96" s="140">
        <f>KA96*C96</f>
        <v>0</v>
      </c>
      <c r="KD96" s="25"/>
      <c r="KE96" s="92">
        <f>KD96*B96</f>
        <v>0</v>
      </c>
      <c r="KF96" s="140">
        <f>KD96*C96</f>
        <v>0</v>
      </c>
      <c r="KG96" s="139">
        <f>JX96+KA96+KD96</f>
        <v>0</v>
      </c>
      <c r="KH96" s="25"/>
      <c r="KI96" s="92">
        <f>KH96*B96</f>
        <v>0</v>
      </c>
      <c r="KJ96" s="140">
        <f>KH96*C96</f>
        <v>0</v>
      </c>
      <c r="KK96" s="25"/>
      <c r="KL96" s="92">
        <f>KK96*B96</f>
        <v>0</v>
      </c>
      <c r="KM96" s="140">
        <f>KK96*C96</f>
        <v>0</v>
      </c>
      <c r="KN96" s="25"/>
      <c r="KO96" s="92">
        <f>KN96*B96</f>
        <v>0</v>
      </c>
      <c r="KP96" s="140">
        <f>KN96*C96</f>
        <v>0</v>
      </c>
      <c r="KQ96" s="139">
        <f>KH96+KK96+KN96</f>
        <v>0</v>
      </c>
      <c r="KR96" s="25"/>
      <c r="KS96" s="92">
        <f>KR96*B96</f>
        <v>0</v>
      </c>
      <c r="KT96" s="140">
        <f>KR96*C96</f>
        <v>0</v>
      </c>
      <c r="KU96" s="25"/>
      <c r="KV96" s="92">
        <f>KU96*B96</f>
        <v>0</v>
      </c>
      <c r="KW96" s="140">
        <f>KU96*C96</f>
        <v>0</v>
      </c>
      <c r="KX96" s="25"/>
      <c r="KY96" s="92">
        <f>KX96*B96</f>
        <v>0</v>
      </c>
      <c r="KZ96" s="140">
        <f>KX96*C96</f>
        <v>0</v>
      </c>
      <c r="LA96" s="139">
        <f>KR96+KU96+KX96</f>
        <v>0</v>
      </c>
      <c r="LB96" s="25"/>
      <c r="LC96" s="92">
        <f>LB96*B96</f>
        <v>0</v>
      </c>
      <c r="LD96" s="140">
        <f>LB96*C96</f>
        <v>0</v>
      </c>
      <c r="LE96" s="25"/>
      <c r="LF96" s="92">
        <f>LE96*B96</f>
        <v>0</v>
      </c>
      <c r="LG96" s="140">
        <f>LE96*C96</f>
        <v>0</v>
      </c>
      <c r="LH96" s="25"/>
      <c r="LI96" s="92">
        <f>LH96*B96</f>
        <v>0</v>
      </c>
      <c r="LJ96" s="140">
        <f>LH96*C96</f>
        <v>0</v>
      </c>
      <c r="LK96" s="139">
        <f>LB96+LE96+LH96</f>
        <v>0</v>
      </c>
      <c r="LL96" s="25"/>
      <c r="LM96" s="92">
        <f>LL96*BL96</f>
        <v>0</v>
      </c>
      <c r="LN96" s="140">
        <f>LL96*C96</f>
        <v>0</v>
      </c>
      <c r="LO96" s="25"/>
      <c r="LP96" s="92">
        <f>LO96*B96</f>
        <v>0</v>
      </c>
      <c r="LQ96" s="140">
        <f>LO96*C96</f>
        <v>0</v>
      </c>
      <c r="LR96" s="25"/>
      <c r="LS96" s="92">
        <f>LR96*B96</f>
        <v>0</v>
      </c>
      <c r="LT96" s="140">
        <f>LR96*C96</f>
        <v>0</v>
      </c>
      <c r="LU96" s="139">
        <f>LL96+LO96+LR96</f>
        <v>0</v>
      </c>
      <c r="LW96" s="341">
        <f t="shared" si="273"/>
        <v>100</v>
      </c>
      <c r="LX96" s="293">
        <f t="shared" si="267"/>
        <v>550000</v>
      </c>
    </row>
    <row r="97" spans="1:381" x14ac:dyDescent="0.25">
      <c r="A97" s="25" t="s">
        <v>358</v>
      </c>
      <c r="B97" s="102">
        <v>4500</v>
      </c>
      <c r="C97" s="102">
        <v>4500</v>
      </c>
      <c r="D97" s="25"/>
      <c r="E97" s="92">
        <f>D97*B97</f>
        <v>0</v>
      </c>
      <c r="F97" s="140">
        <f>D97*C97</f>
        <v>0</v>
      </c>
      <c r="G97" s="25"/>
      <c r="H97" s="92">
        <f>G97*B97</f>
        <v>0</v>
      </c>
      <c r="I97" s="140">
        <f>G97*C97</f>
        <v>0</v>
      </c>
      <c r="J97" s="25"/>
      <c r="K97" s="92">
        <f>J97*B97</f>
        <v>0</v>
      </c>
      <c r="L97" s="140">
        <f>J97*C97</f>
        <v>0</v>
      </c>
      <c r="M97" s="139">
        <f>D97+G97+J97</f>
        <v>0</v>
      </c>
      <c r="N97" s="25"/>
      <c r="O97" s="92">
        <f>N97*B97</f>
        <v>0</v>
      </c>
      <c r="P97" s="140">
        <f>N97*C97</f>
        <v>0</v>
      </c>
      <c r="Q97" s="25"/>
      <c r="R97" s="92">
        <f>Q97*B97</f>
        <v>0</v>
      </c>
      <c r="S97" s="140">
        <f>Q97*C97</f>
        <v>0</v>
      </c>
      <c r="T97" s="25"/>
      <c r="U97" s="92">
        <f>T97*C97</f>
        <v>0</v>
      </c>
      <c r="V97" s="140">
        <f>T97*C97</f>
        <v>0</v>
      </c>
      <c r="W97" s="139">
        <f>N97+Q97+T97</f>
        <v>0</v>
      </c>
      <c r="X97" s="25"/>
      <c r="Y97" s="92">
        <f>X97*B97</f>
        <v>0</v>
      </c>
      <c r="Z97" s="140">
        <f>X97*C97</f>
        <v>0</v>
      </c>
      <c r="AA97" s="25"/>
      <c r="AB97" s="92">
        <f>AA97*B97</f>
        <v>0</v>
      </c>
      <c r="AC97" s="140">
        <f>AA97*C97</f>
        <v>0</v>
      </c>
      <c r="AD97" s="25"/>
      <c r="AE97" s="92">
        <f>AD97*B97</f>
        <v>0</v>
      </c>
      <c r="AF97" s="140">
        <f>AD97*C97</f>
        <v>0</v>
      </c>
      <c r="AG97" s="139">
        <f>X97+AA97+AD97</f>
        <v>0</v>
      </c>
      <c r="AH97" s="25"/>
      <c r="AI97" s="92">
        <f>AH97*B97</f>
        <v>0</v>
      </c>
      <c r="AJ97" s="140">
        <f>AH97*C97</f>
        <v>0</v>
      </c>
      <c r="AK97" s="25"/>
      <c r="AL97" s="92">
        <f>AK97*B97</f>
        <v>0</v>
      </c>
      <c r="AM97" s="140">
        <f>AK97*C97</f>
        <v>0</v>
      </c>
      <c r="AN97" s="25"/>
      <c r="AO97" s="92">
        <f>AN97*B97</f>
        <v>0</v>
      </c>
      <c r="AP97" s="140">
        <f>AN97*C97</f>
        <v>0</v>
      </c>
      <c r="AQ97" s="139">
        <f>AH97+AK97+AN97</f>
        <v>0</v>
      </c>
      <c r="AR97" s="25"/>
      <c r="AS97" s="92">
        <f>AR97*B97</f>
        <v>0</v>
      </c>
      <c r="AT97" s="140">
        <f>AR97*C97</f>
        <v>0</v>
      </c>
      <c r="AU97" s="25"/>
      <c r="AV97" s="92">
        <f>AU97*B97</f>
        <v>0</v>
      </c>
      <c r="AW97" s="140">
        <f>AU97*C97</f>
        <v>0</v>
      </c>
      <c r="AX97" s="25"/>
      <c r="AY97" s="92">
        <f>AX97*B97</f>
        <v>0</v>
      </c>
      <c r="AZ97" s="140">
        <f>AX97*W97</f>
        <v>0</v>
      </c>
      <c r="BA97" s="139">
        <f t="shared" si="249"/>
        <v>0</v>
      </c>
      <c r="BB97" s="25"/>
      <c r="BC97" s="92">
        <f>BB97*B97</f>
        <v>0</v>
      </c>
      <c r="BD97" s="140">
        <f>BB97*C97</f>
        <v>0</v>
      </c>
      <c r="BE97" s="25"/>
      <c r="BF97" s="92">
        <f>BE97*B97</f>
        <v>0</v>
      </c>
      <c r="BG97" s="140">
        <f>BE97*C97</f>
        <v>0</v>
      </c>
      <c r="BH97" s="25"/>
      <c r="BI97" s="92">
        <f>BH97*B97</f>
        <v>0</v>
      </c>
      <c r="BJ97" s="140">
        <f>BH97*C97</f>
        <v>0</v>
      </c>
      <c r="BK97" s="139">
        <f t="shared" si="250"/>
        <v>0</v>
      </c>
      <c r="BL97" s="25"/>
      <c r="BM97" s="92">
        <f>BL97*B97</f>
        <v>0</v>
      </c>
      <c r="BN97" s="140">
        <f>BL97*M97</f>
        <v>0</v>
      </c>
      <c r="BO97" s="25"/>
      <c r="BP97" s="92">
        <f>BO97*B97</f>
        <v>0</v>
      </c>
      <c r="BQ97" s="140">
        <f>BO97*C97</f>
        <v>0</v>
      </c>
      <c r="BR97" s="25"/>
      <c r="BS97" s="92">
        <f>BR97*B97</f>
        <v>0</v>
      </c>
      <c r="BT97" s="140">
        <f>BR97*C97</f>
        <v>0</v>
      </c>
      <c r="BU97" s="139">
        <f t="shared" si="251"/>
        <v>0</v>
      </c>
      <c r="BV97" s="25"/>
      <c r="BW97" s="92">
        <f>BV97*B97</f>
        <v>0</v>
      </c>
      <c r="BX97" s="140">
        <f>BV97*C97</f>
        <v>0</v>
      </c>
      <c r="BY97" s="25">
        <v>100</v>
      </c>
      <c r="BZ97" s="92">
        <f>BY97*B97</f>
        <v>450000</v>
      </c>
      <c r="CA97" s="140">
        <f>BY97*C97</f>
        <v>450000</v>
      </c>
      <c r="CB97" s="25"/>
      <c r="CC97" s="92">
        <f>CB97*B97</f>
        <v>0</v>
      </c>
      <c r="CD97" s="140">
        <f>CB97*C97</f>
        <v>0</v>
      </c>
      <c r="CE97" s="139">
        <f>BV97+BY97+CB97</f>
        <v>100</v>
      </c>
      <c r="CF97" s="25"/>
      <c r="CG97" s="92">
        <f>CF97*B97</f>
        <v>0</v>
      </c>
      <c r="CH97" s="140">
        <f>CF97*C97</f>
        <v>0</v>
      </c>
      <c r="CI97" s="25"/>
      <c r="CJ97" s="92">
        <f>CI97*B97</f>
        <v>0</v>
      </c>
      <c r="CK97" s="140">
        <f>CI97*C97</f>
        <v>0</v>
      </c>
      <c r="CL97" s="25"/>
      <c r="CM97" s="92">
        <f>CL97*B97</f>
        <v>0</v>
      </c>
      <c r="CN97" s="140">
        <f>CL97*C97</f>
        <v>0</v>
      </c>
      <c r="CO97" s="139">
        <f>CF97+CI97+CL97</f>
        <v>0</v>
      </c>
      <c r="CP97" s="25"/>
      <c r="CQ97" s="92">
        <f>CP97*B97</f>
        <v>0</v>
      </c>
      <c r="CR97" s="140">
        <f>CP97*C97</f>
        <v>0</v>
      </c>
      <c r="CS97" s="25"/>
      <c r="CT97" s="92">
        <f>CS97*B97</f>
        <v>0</v>
      </c>
      <c r="CU97" s="140">
        <f>CS97*C97</f>
        <v>0</v>
      </c>
      <c r="CV97" s="25"/>
      <c r="CW97" s="92">
        <f>CV97*B97</f>
        <v>0</v>
      </c>
      <c r="CX97" s="140">
        <f>CV97*C97</f>
        <v>0</v>
      </c>
      <c r="CY97" s="139">
        <f>CP97+CS97+CV97</f>
        <v>0</v>
      </c>
      <c r="CZ97" s="25"/>
      <c r="DA97" s="92">
        <f>CZ97*B97</f>
        <v>0</v>
      </c>
      <c r="DB97" s="140">
        <f>CZ97*C97</f>
        <v>0</v>
      </c>
      <c r="DC97" s="25"/>
      <c r="DD97" s="92">
        <f>DC97*B97</f>
        <v>0</v>
      </c>
      <c r="DE97" s="140">
        <f>DC97*C97</f>
        <v>0</v>
      </c>
      <c r="DF97" s="25"/>
      <c r="DG97" s="92">
        <f>DF97*B97</f>
        <v>0</v>
      </c>
      <c r="DH97" s="140">
        <f>DF97*C97</f>
        <v>0</v>
      </c>
      <c r="DI97" s="139">
        <f>CZ97+DC97+DF97</f>
        <v>0</v>
      </c>
      <c r="DJ97" s="25"/>
      <c r="DK97" s="92">
        <f>DJ97*B97</f>
        <v>0</v>
      </c>
      <c r="DL97" s="140">
        <f>DJ97*C97</f>
        <v>0</v>
      </c>
      <c r="DM97" s="25"/>
      <c r="DN97" s="92">
        <f>DM97*B97</f>
        <v>0</v>
      </c>
      <c r="DO97" s="140">
        <f>DM97*C97</f>
        <v>0</v>
      </c>
      <c r="DP97" s="25"/>
      <c r="DQ97" s="92">
        <f>DP97*L97</f>
        <v>0</v>
      </c>
      <c r="DR97" s="140">
        <f>DP97*M97</f>
        <v>0</v>
      </c>
      <c r="DS97" s="139">
        <f>DJ97+DM97+DP97</f>
        <v>0</v>
      </c>
      <c r="DT97" s="25"/>
      <c r="DU97" s="92">
        <f>DT97*B97</f>
        <v>0</v>
      </c>
      <c r="DV97" s="140">
        <f>DT97*C97</f>
        <v>0</v>
      </c>
      <c r="DW97" s="25">
        <f>200</f>
        <v>200</v>
      </c>
      <c r="DX97" s="92">
        <f t="shared" si="283"/>
        <v>900000</v>
      </c>
      <c r="DY97" s="140">
        <f t="shared" si="284"/>
        <v>900000</v>
      </c>
      <c r="DZ97" s="25"/>
      <c r="EA97" s="92">
        <f>DZ97*B97</f>
        <v>0</v>
      </c>
      <c r="EB97" s="140">
        <f>DZ97*C97</f>
        <v>0</v>
      </c>
      <c r="EC97" s="139">
        <f>DT97+DW97+DZ97</f>
        <v>200</v>
      </c>
      <c r="ED97" s="25"/>
      <c r="EE97" s="92">
        <f t="shared" si="456"/>
        <v>0</v>
      </c>
      <c r="EF97" s="140">
        <f t="shared" si="457"/>
        <v>0</v>
      </c>
      <c r="EG97" s="25"/>
      <c r="EH97" s="92">
        <f>EG97*B97</f>
        <v>0</v>
      </c>
      <c r="EI97" s="140">
        <f>EG97*C97</f>
        <v>0</v>
      </c>
      <c r="EJ97" s="25"/>
      <c r="EK97" s="92">
        <f>EJ97*AF97</f>
        <v>0</v>
      </c>
      <c r="EL97" s="140">
        <f>EJ97*AG97</f>
        <v>0</v>
      </c>
      <c r="EM97" s="139">
        <f>ED97+EG97+EJ97</f>
        <v>0</v>
      </c>
      <c r="EN97" s="25"/>
      <c r="EO97" s="92">
        <f>EN97*B97</f>
        <v>0</v>
      </c>
      <c r="EP97" s="140">
        <f>EN97*C97</f>
        <v>0</v>
      </c>
      <c r="EQ97" s="25"/>
      <c r="ER97" s="92">
        <f>EQ97*B97</f>
        <v>0</v>
      </c>
      <c r="ES97" s="140">
        <f>EQ97*C97</f>
        <v>0</v>
      </c>
      <c r="ET97" s="25"/>
      <c r="EU97" s="92">
        <f>ET97*B97</f>
        <v>0</v>
      </c>
      <c r="EV97" s="140">
        <f>ET97*C97</f>
        <v>0</v>
      </c>
      <c r="EW97" s="139">
        <f t="shared" si="252"/>
        <v>0</v>
      </c>
      <c r="EX97" s="25"/>
      <c r="EY97" s="92">
        <f t="shared" si="253"/>
        <v>0</v>
      </c>
      <c r="EZ97" s="140">
        <f t="shared" si="254"/>
        <v>0</v>
      </c>
      <c r="FA97" s="25"/>
      <c r="FB97" s="92">
        <f t="shared" si="268"/>
        <v>0</v>
      </c>
      <c r="FC97" s="140">
        <f t="shared" si="269"/>
        <v>0</v>
      </c>
      <c r="FD97" s="25"/>
      <c r="FE97" s="92">
        <f t="shared" si="255"/>
        <v>0</v>
      </c>
      <c r="FF97" s="140">
        <f t="shared" si="476"/>
        <v>0</v>
      </c>
      <c r="FG97" s="139">
        <f t="shared" si="257"/>
        <v>0</v>
      </c>
      <c r="FH97" s="25"/>
      <c r="FI97" s="92">
        <f>FH97*B97</f>
        <v>0</v>
      </c>
      <c r="FJ97" s="140">
        <f>FH97*C97</f>
        <v>0</v>
      </c>
      <c r="FK97" s="25"/>
      <c r="FL97" s="92">
        <f>FK97*B97</f>
        <v>0</v>
      </c>
      <c r="FM97" s="140">
        <f>FK97*C97</f>
        <v>0</v>
      </c>
      <c r="FN97" s="25"/>
      <c r="FO97" s="92">
        <f>FN97*B97</f>
        <v>0</v>
      </c>
      <c r="FP97" s="140">
        <f>FN97*C97</f>
        <v>0</v>
      </c>
      <c r="FQ97" s="139">
        <f t="shared" si="258"/>
        <v>0</v>
      </c>
      <c r="FR97" s="25"/>
      <c r="FS97" s="92">
        <f>FR97*B97</f>
        <v>0</v>
      </c>
      <c r="FT97" s="140">
        <f>FR97*C97</f>
        <v>0</v>
      </c>
      <c r="FU97" s="25"/>
      <c r="FV97" s="92">
        <f>FU97*B97</f>
        <v>0</v>
      </c>
      <c r="FW97" s="140">
        <f>FU97*C97</f>
        <v>0</v>
      </c>
      <c r="FX97" s="25"/>
      <c r="FY97" s="92">
        <f>FX97*B97</f>
        <v>0</v>
      </c>
      <c r="FZ97" s="140">
        <f>FX97*C97</f>
        <v>0</v>
      </c>
      <c r="GA97" s="139">
        <f t="shared" si="259"/>
        <v>0</v>
      </c>
      <c r="GB97" s="25"/>
      <c r="GC97" s="92">
        <f>GB97*B97</f>
        <v>0</v>
      </c>
      <c r="GD97" s="140">
        <f>GB97*C97</f>
        <v>0</v>
      </c>
      <c r="GE97" s="25"/>
      <c r="GF97" s="92">
        <f>GE97*B97</f>
        <v>0</v>
      </c>
      <c r="GG97" s="140">
        <f>GE97*C97</f>
        <v>0</v>
      </c>
      <c r="GH97" s="25"/>
      <c r="GI97" s="92">
        <f>GH97*B97</f>
        <v>0</v>
      </c>
      <c r="GJ97" s="140">
        <f>GH97*C97</f>
        <v>0</v>
      </c>
      <c r="GK97" s="139">
        <f t="shared" si="260"/>
        <v>0</v>
      </c>
      <c r="GL97" s="25"/>
      <c r="GM97" s="92">
        <f>GL97*B97</f>
        <v>0</v>
      </c>
      <c r="GN97" s="140">
        <f>GL97*C97</f>
        <v>0</v>
      </c>
      <c r="GO97" s="25"/>
      <c r="GP97" s="92">
        <f>GO97*B97</f>
        <v>0</v>
      </c>
      <c r="GQ97" s="140">
        <f>GO97*C97</f>
        <v>0</v>
      </c>
      <c r="GR97" s="25"/>
      <c r="GS97" s="92">
        <f>GR97*B97</f>
        <v>0</v>
      </c>
      <c r="GT97" s="140">
        <f>GR97*C97</f>
        <v>0</v>
      </c>
      <c r="GU97" s="139">
        <f t="shared" si="261"/>
        <v>0</v>
      </c>
      <c r="GV97" s="25"/>
      <c r="GW97" s="92">
        <f>GV97*B97</f>
        <v>0</v>
      </c>
      <c r="GX97" s="140">
        <f>GV97*C97</f>
        <v>0</v>
      </c>
      <c r="GY97" s="25"/>
      <c r="GZ97" s="92">
        <f>GY97*B97</f>
        <v>0</v>
      </c>
      <c r="HA97" s="140">
        <f>GY97*C97</f>
        <v>0</v>
      </c>
      <c r="HB97" s="25"/>
      <c r="HC97" s="92">
        <f>HB97*B97</f>
        <v>0</v>
      </c>
      <c r="HD97" s="140">
        <f>HB97*C97</f>
        <v>0</v>
      </c>
      <c r="HE97" s="139">
        <f t="shared" si="477"/>
        <v>0</v>
      </c>
      <c r="HF97" s="25"/>
      <c r="HG97" s="92">
        <f>HF97*B97</f>
        <v>0</v>
      </c>
      <c r="HH97" s="140">
        <f>HF97*C97</f>
        <v>0</v>
      </c>
      <c r="HI97" s="25"/>
      <c r="HJ97" s="92">
        <f>HI97*B97</f>
        <v>0</v>
      </c>
      <c r="HK97" s="140">
        <f>HI97*C97</f>
        <v>0</v>
      </c>
      <c r="HL97" s="25"/>
      <c r="HM97" s="92">
        <f>HL97*B97</f>
        <v>0</v>
      </c>
      <c r="HN97" s="140">
        <f>HL97*C97</f>
        <v>0</v>
      </c>
      <c r="HO97" s="139">
        <f t="shared" si="263"/>
        <v>0</v>
      </c>
      <c r="HP97" s="25"/>
      <c r="HQ97" s="92">
        <f>HP97*B97</f>
        <v>0</v>
      </c>
      <c r="HR97" s="140">
        <f>HP97*C97</f>
        <v>0</v>
      </c>
      <c r="HS97" s="25"/>
      <c r="HT97" s="92">
        <f>HS97*B97</f>
        <v>0</v>
      </c>
      <c r="HU97" s="140">
        <f>HS97*C97</f>
        <v>0</v>
      </c>
      <c r="HV97" s="25"/>
      <c r="HW97" s="92">
        <f>HV97*B97</f>
        <v>0</v>
      </c>
      <c r="HX97" s="140">
        <f>HV97*C97</f>
        <v>0</v>
      </c>
      <c r="HY97" s="139">
        <f t="shared" si="264"/>
        <v>0</v>
      </c>
      <c r="HZ97" s="25"/>
      <c r="IA97" s="92">
        <f>HZ97*B97</f>
        <v>0</v>
      </c>
      <c r="IB97" s="140">
        <f>HZ97*C97</f>
        <v>0</v>
      </c>
      <c r="IC97" s="25"/>
      <c r="ID97" s="92">
        <f>IC97*B97</f>
        <v>0</v>
      </c>
      <c r="IE97" s="140">
        <f>IC97*C97</f>
        <v>0</v>
      </c>
      <c r="IF97" s="25"/>
      <c r="IG97" s="92">
        <f>IF97*B97</f>
        <v>0</v>
      </c>
      <c r="IH97" s="140">
        <f>IF97*C97</f>
        <v>0</v>
      </c>
      <c r="II97" s="139">
        <f t="shared" si="265"/>
        <v>0</v>
      </c>
      <c r="IJ97" s="25"/>
      <c r="IK97" s="92">
        <f>IJ97*B97</f>
        <v>0</v>
      </c>
      <c r="IL97" s="140">
        <f>IJ97*C97</f>
        <v>0</v>
      </c>
      <c r="IM97" s="25"/>
      <c r="IN97" s="92">
        <f>IM97*B97</f>
        <v>0</v>
      </c>
      <c r="IO97" s="140">
        <f>IM97*C97</f>
        <v>0</v>
      </c>
      <c r="IP97" s="25"/>
      <c r="IQ97" s="92">
        <f>IP97*B97</f>
        <v>0</v>
      </c>
      <c r="IR97" s="140">
        <f>IP97*C97</f>
        <v>0</v>
      </c>
      <c r="IS97" s="139">
        <f t="shared" si="266"/>
        <v>0</v>
      </c>
      <c r="IT97" s="25"/>
      <c r="IU97" s="92">
        <f>IT97*B97</f>
        <v>0</v>
      </c>
      <c r="IV97" s="140">
        <f>IT97*C97</f>
        <v>0</v>
      </c>
      <c r="IW97" s="25"/>
      <c r="IX97" s="92">
        <f>IW97*B97</f>
        <v>0</v>
      </c>
      <c r="IY97" s="140">
        <f>IW97*C97</f>
        <v>0</v>
      </c>
      <c r="IZ97" s="25"/>
      <c r="JA97" s="92">
        <f>IZ97*B97</f>
        <v>0</v>
      </c>
      <c r="JB97" s="140">
        <f>IZ97*C97</f>
        <v>0</v>
      </c>
      <c r="JC97" s="139">
        <f>IT97+IW97+IZ97</f>
        <v>0</v>
      </c>
      <c r="JD97" s="25"/>
      <c r="JE97" s="92">
        <f>JD97*B97</f>
        <v>0</v>
      </c>
      <c r="JF97" s="140">
        <f>JD97*C97</f>
        <v>0</v>
      </c>
      <c r="JG97" s="25"/>
      <c r="JH97" s="92">
        <f>JG97*B97</f>
        <v>0</v>
      </c>
      <c r="JI97" s="140">
        <f>JG97*C97</f>
        <v>0</v>
      </c>
      <c r="JJ97" s="25"/>
      <c r="JK97" s="92">
        <f>JJ97*B97</f>
        <v>0</v>
      </c>
      <c r="JL97" s="140">
        <f>JJ97*C97</f>
        <v>0</v>
      </c>
      <c r="JM97" s="139">
        <f>JD97+JG97+JJ97</f>
        <v>0</v>
      </c>
      <c r="JN97" s="25"/>
      <c r="JO97" s="92">
        <f>JN97*B97</f>
        <v>0</v>
      </c>
      <c r="JP97" s="140">
        <f t="shared" si="270"/>
        <v>0</v>
      </c>
      <c r="JQ97" s="25"/>
      <c r="JR97" s="92">
        <f t="shared" si="271"/>
        <v>0</v>
      </c>
      <c r="JS97" s="140">
        <f t="shared" si="272"/>
        <v>0</v>
      </c>
      <c r="JT97" s="25"/>
      <c r="JU97" s="92">
        <f>JT97*EV97</f>
        <v>0</v>
      </c>
      <c r="JV97" s="140">
        <f>JT97*EW97</f>
        <v>0</v>
      </c>
      <c r="JW97" s="139">
        <f>JN97+JQ97+JT97</f>
        <v>0</v>
      </c>
      <c r="JX97" s="25"/>
      <c r="JY97" s="92">
        <f>JX97*B97</f>
        <v>0</v>
      </c>
      <c r="JZ97" s="140">
        <f>JX97*C97</f>
        <v>0</v>
      </c>
      <c r="KA97" s="25"/>
      <c r="KB97" s="92">
        <f>KA97*B97</f>
        <v>0</v>
      </c>
      <c r="KC97" s="140">
        <f>KA97*C97</f>
        <v>0</v>
      </c>
      <c r="KD97" s="25"/>
      <c r="KE97" s="92">
        <f>KD97*B97</f>
        <v>0</v>
      </c>
      <c r="KF97" s="140">
        <f>KD97*C97</f>
        <v>0</v>
      </c>
      <c r="KG97" s="139">
        <f>JX97+KA97+KD97</f>
        <v>0</v>
      </c>
      <c r="KH97" s="25"/>
      <c r="KI97" s="92">
        <f>KH97*B97</f>
        <v>0</v>
      </c>
      <c r="KJ97" s="140">
        <f>KH97*C97</f>
        <v>0</v>
      </c>
      <c r="KK97" s="25"/>
      <c r="KL97" s="92">
        <f>KK97*B97</f>
        <v>0</v>
      </c>
      <c r="KM97" s="140">
        <f>KK97*C97</f>
        <v>0</v>
      </c>
      <c r="KN97" s="25"/>
      <c r="KO97" s="92">
        <f>KN97*B97</f>
        <v>0</v>
      </c>
      <c r="KP97" s="140">
        <f>KN97*C97</f>
        <v>0</v>
      </c>
      <c r="KQ97" s="139">
        <f>KH97+KK97+KN97</f>
        <v>0</v>
      </c>
      <c r="KR97" s="25"/>
      <c r="KS97" s="92">
        <f>KR97*B97</f>
        <v>0</v>
      </c>
      <c r="KT97" s="140">
        <f>KR97*C97</f>
        <v>0</v>
      </c>
      <c r="KU97" s="25"/>
      <c r="KV97" s="92">
        <f>KU97*B97</f>
        <v>0</v>
      </c>
      <c r="KW97" s="140">
        <f>KU97*C97</f>
        <v>0</v>
      </c>
      <c r="KX97" s="25"/>
      <c r="KY97" s="92">
        <f>KX97*B97</f>
        <v>0</v>
      </c>
      <c r="KZ97" s="140">
        <f>KX97*C97</f>
        <v>0</v>
      </c>
      <c r="LA97" s="139">
        <f>KR97+KU97+KX97</f>
        <v>0</v>
      </c>
      <c r="LB97" s="25"/>
      <c r="LC97" s="92">
        <f>LB97*B97</f>
        <v>0</v>
      </c>
      <c r="LD97" s="140">
        <f>LB97*C97</f>
        <v>0</v>
      </c>
      <c r="LE97" s="25"/>
      <c r="LF97" s="92">
        <f>LE97*B97</f>
        <v>0</v>
      </c>
      <c r="LG97" s="140">
        <f>LE97*C97</f>
        <v>0</v>
      </c>
      <c r="LH97" s="25"/>
      <c r="LI97" s="92">
        <f>LH97*B97</f>
        <v>0</v>
      </c>
      <c r="LJ97" s="140">
        <f>LH97*C97</f>
        <v>0</v>
      </c>
      <c r="LK97" s="139">
        <f>LB97+LE97+LH97</f>
        <v>0</v>
      </c>
      <c r="LL97" s="25"/>
      <c r="LM97" s="92">
        <f>LL97*BL97</f>
        <v>0</v>
      </c>
      <c r="LN97" s="140">
        <f>LL97*C97</f>
        <v>0</v>
      </c>
      <c r="LO97" s="25"/>
      <c r="LP97" s="92">
        <f>LO97*B97</f>
        <v>0</v>
      </c>
      <c r="LQ97" s="140">
        <f>LO97*C97</f>
        <v>0</v>
      </c>
      <c r="LR97" s="25"/>
      <c r="LS97" s="92">
        <f>LR97*B97</f>
        <v>0</v>
      </c>
      <c r="LT97" s="140">
        <f>LR97*C97</f>
        <v>0</v>
      </c>
      <c r="LU97" s="139">
        <f>LL97+LO97+LR97</f>
        <v>0</v>
      </c>
      <c r="LW97" s="341">
        <f t="shared" si="273"/>
        <v>300</v>
      </c>
      <c r="LX97" s="293">
        <f t="shared" si="267"/>
        <v>1350000</v>
      </c>
    </row>
    <row r="98" spans="1:381" x14ac:dyDescent="0.25">
      <c r="A98" s="25" t="s">
        <v>250</v>
      </c>
      <c r="B98" s="102">
        <v>10000</v>
      </c>
      <c r="C98" s="102">
        <v>10000</v>
      </c>
      <c r="D98" s="25"/>
      <c r="E98" s="92">
        <f t="shared" si="399"/>
        <v>0</v>
      </c>
      <c r="F98" s="140">
        <f t="shared" si="400"/>
        <v>0</v>
      </c>
      <c r="G98" s="25">
        <f>50+10</f>
        <v>60</v>
      </c>
      <c r="H98" s="92">
        <f t="shared" si="401"/>
        <v>600000</v>
      </c>
      <c r="I98" s="140">
        <f t="shared" si="402"/>
        <v>600000</v>
      </c>
      <c r="J98" s="25"/>
      <c r="K98" s="92">
        <f t="shared" si="403"/>
        <v>0</v>
      </c>
      <c r="L98" s="140">
        <f t="shared" si="404"/>
        <v>0</v>
      </c>
      <c r="M98" s="139">
        <f t="shared" si="388"/>
        <v>60</v>
      </c>
      <c r="N98" s="25"/>
      <c r="O98" s="92">
        <f t="shared" si="385"/>
        <v>0</v>
      </c>
      <c r="P98" s="140">
        <f t="shared" si="470"/>
        <v>0</v>
      </c>
      <c r="Q98" s="25"/>
      <c r="R98" s="92">
        <f t="shared" si="386"/>
        <v>0</v>
      </c>
      <c r="S98" s="140">
        <f t="shared" si="471"/>
        <v>0</v>
      </c>
      <c r="T98" s="25"/>
      <c r="U98" s="92">
        <f t="shared" si="472"/>
        <v>0</v>
      </c>
      <c r="V98" s="140">
        <f t="shared" si="473"/>
        <v>0</v>
      </c>
      <c r="W98" s="139">
        <f t="shared" si="389"/>
        <v>0</v>
      </c>
      <c r="X98" s="25"/>
      <c r="Y98" s="92">
        <f t="shared" si="405"/>
        <v>0</v>
      </c>
      <c r="Z98" s="140">
        <f t="shared" si="406"/>
        <v>0</v>
      </c>
      <c r="AA98" s="25"/>
      <c r="AB98" s="92">
        <f t="shared" si="407"/>
        <v>0</v>
      </c>
      <c r="AC98" s="140">
        <f t="shared" si="408"/>
        <v>0</v>
      </c>
      <c r="AD98" s="25"/>
      <c r="AE98" s="92">
        <f t="shared" si="409"/>
        <v>0</v>
      </c>
      <c r="AF98" s="140">
        <f t="shared" si="410"/>
        <v>0</v>
      </c>
      <c r="AG98" s="139">
        <f t="shared" si="390"/>
        <v>0</v>
      </c>
      <c r="AH98" s="25"/>
      <c r="AI98" s="92">
        <f t="shared" si="411"/>
        <v>0</v>
      </c>
      <c r="AJ98" s="140">
        <f t="shared" si="412"/>
        <v>0</v>
      </c>
      <c r="AK98" s="25"/>
      <c r="AL98" s="92">
        <f t="shared" si="413"/>
        <v>0</v>
      </c>
      <c r="AM98" s="140">
        <f t="shared" si="414"/>
        <v>0</v>
      </c>
      <c r="AN98" s="25"/>
      <c r="AO98" s="92">
        <f t="shared" si="415"/>
        <v>0</v>
      </c>
      <c r="AP98" s="140">
        <f t="shared" si="416"/>
        <v>0</v>
      </c>
      <c r="AQ98" s="139">
        <f t="shared" si="391"/>
        <v>0</v>
      </c>
      <c r="AR98" s="25"/>
      <c r="AS98" s="92">
        <f t="shared" si="417"/>
        <v>0</v>
      </c>
      <c r="AT98" s="140">
        <f t="shared" si="418"/>
        <v>0</v>
      </c>
      <c r="AU98" s="25"/>
      <c r="AV98" s="92">
        <f t="shared" si="419"/>
        <v>0</v>
      </c>
      <c r="AW98" s="140">
        <f t="shared" si="420"/>
        <v>0</v>
      </c>
      <c r="AX98" s="25"/>
      <c r="AY98" s="92">
        <f t="shared" si="421"/>
        <v>0</v>
      </c>
      <c r="AZ98" s="140">
        <f t="shared" si="422"/>
        <v>0</v>
      </c>
      <c r="BA98" s="139">
        <f t="shared" si="249"/>
        <v>0</v>
      </c>
      <c r="BB98" s="25"/>
      <c r="BC98" s="92">
        <f t="shared" si="242"/>
        <v>0</v>
      </c>
      <c r="BD98" s="140">
        <f t="shared" si="423"/>
        <v>0</v>
      </c>
      <c r="BE98" s="25"/>
      <c r="BF98" s="92">
        <f t="shared" si="424"/>
        <v>0</v>
      </c>
      <c r="BG98" s="140">
        <f t="shared" si="425"/>
        <v>0</v>
      </c>
      <c r="BH98" s="25"/>
      <c r="BI98" s="92">
        <f t="shared" si="426"/>
        <v>0</v>
      </c>
      <c r="BJ98" s="140">
        <f t="shared" si="427"/>
        <v>0</v>
      </c>
      <c r="BK98" s="139">
        <f t="shared" si="250"/>
        <v>0</v>
      </c>
      <c r="BL98" s="25"/>
      <c r="BM98" s="92">
        <f t="shared" si="274"/>
        <v>0</v>
      </c>
      <c r="BN98" s="140">
        <f t="shared" si="474"/>
        <v>0</v>
      </c>
      <c r="BO98" s="25"/>
      <c r="BP98" s="92">
        <f t="shared" si="428"/>
        <v>0</v>
      </c>
      <c r="BQ98" s="140">
        <f t="shared" si="429"/>
        <v>0</v>
      </c>
      <c r="BR98" s="25"/>
      <c r="BS98" s="92">
        <f t="shared" si="430"/>
        <v>0</v>
      </c>
      <c r="BT98" s="140">
        <f t="shared" si="431"/>
        <v>0</v>
      </c>
      <c r="BU98" s="139">
        <f t="shared" si="251"/>
        <v>0</v>
      </c>
      <c r="BV98" s="25"/>
      <c r="BW98" s="92">
        <f t="shared" si="276"/>
        <v>0</v>
      </c>
      <c r="BX98" s="140">
        <f t="shared" si="277"/>
        <v>0</v>
      </c>
      <c r="BY98" s="25"/>
      <c r="BZ98" s="92">
        <f t="shared" si="278"/>
        <v>0</v>
      </c>
      <c r="CA98" s="140">
        <f t="shared" si="279"/>
        <v>0</v>
      </c>
      <c r="CB98" s="25"/>
      <c r="CC98" s="92">
        <f t="shared" si="280"/>
        <v>0</v>
      </c>
      <c r="CD98" s="140">
        <f t="shared" si="281"/>
        <v>0</v>
      </c>
      <c r="CE98" s="139">
        <f t="shared" si="392"/>
        <v>0</v>
      </c>
      <c r="CF98" s="25"/>
      <c r="CG98" s="92">
        <f t="shared" si="432"/>
        <v>0</v>
      </c>
      <c r="CH98" s="140">
        <f t="shared" si="433"/>
        <v>0</v>
      </c>
      <c r="CI98" s="25"/>
      <c r="CJ98" s="92">
        <f t="shared" si="434"/>
        <v>0</v>
      </c>
      <c r="CK98" s="140">
        <f t="shared" si="435"/>
        <v>0</v>
      </c>
      <c r="CL98" s="25"/>
      <c r="CM98" s="92">
        <f t="shared" si="436"/>
        <v>0</v>
      </c>
      <c r="CN98" s="140">
        <f t="shared" si="437"/>
        <v>0</v>
      </c>
      <c r="CO98" s="139">
        <f t="shared" si="393"/>
        <v>0</v>
      </c>
      <c r="CP98" s="25"/>
      <c r="CQ98" s="92">
        <f t="shared" si="438"/>
        <v>0</v>
      </c>
      <c r="CR98" s="140">
        <f t="shared" si="439"/>
        <v>0</v>
      </c>
      <c r="CS98" s="25"/>
      <c r="CT98" s="92">
        <f t="shared" si="440"/>
        <v>0</v>
      </c>
      <c r="CU98" s="140">
        <f t="shared" si="441"/>
        <v>0</v>
      </c>
      <c r="CV98" s="25"/>
      <c r="CW98" s="92">
        <f t="shared" si="442"/>
        <v>0</v>
      </c>
      <c r="CX98" s="140">
        <f t="shared" si="443"/>
        <v>0</v>
      </c>
      <c r="CY98" s="139">
        <f t="shared" si="394"/>
        <v>0</v>
      </c>
      <c r="CZ98" s="25"/>
      <c r="DA98" s="92">
        <f t="shared" si="444"/>
        <v>0</v>
      </c>
      <c r="DB98" s="140">
        <f t="shared" si="445"/>
        <v>0</v>
      </c>
      <c r="DC98" s="25"/>
      <c r="DD98" s="92">
        <f t="shared" si="446"/>
        <v>0</v>
      </c>
      <c r="DE98" s="140">
        <f t="shared" si="447"/>
        <v>0</v>
      </c>
      <c r="DF98" s="25"/>
      <c r="DG98" s="92">
        <f t="shared" si="448"/>
        <v>0</v>
      </c>
      <c r="DH98" s="140">
        <f t="shared" si="449"/>
        <v>0</v>
      </c>
      <c r="DI98" s="139">
        <f t="shared" si="395"/>
        <v>0</v>
      </c>
      <c r="DJ98" s="25"/>
      <c r="DK98" s="92">
        <f t="shared" si="282"/>
        <v>0</v>
      </c>
      <c r="DL98" s="140">
        <f t="shared" si="384"/>
        <v>0</v>
      </c>
      <c r="DM98" s="25"/>
      <c r="DN98" s="92">
        <f t="shared" si="450"/>
        <v>0</v>
      </c>
      <c r="DO98" s="140">
        <f t="shared" si="451"/>
        <v>0</v>
      </c>
      <c r="DP98" s="25"/>
      <c r="DQ98" s="92">
        <f t="shared" si="452"/>
        <v>0</v>
      </c>
      <c r="DR98" s="140">
        <f t="shared" si="453"/>
        <v>0</v>
      </c>
      <c r="DS98" s="139">
        <f t="shared" si="396"/>
        <v>0</v>
      </c>
      <c r="DT98" s="25"/>
      <c r="DU98" s="92">
        <f t="shared" si="454"/>
        <v>0</v>
      </c>
      <c r="DV98" s="140">
        <f t="shared" si="455"/>
        <v>0</v>
      </c>
      <c r="DW98" s="25"/>
      <c r="DX98" s="92">
        <f t="shared" si="283"/>
        <v>0</v>
      </c>
      <c r="DY98" s="140">
        <f t="shared" si="284"/>
        <v>0</v>
      </c>
      <c r="DZ98" s="25"/>
      <c r="EA98" s="92">
        <f t="shared" si="285"/>
        <v>0</v>
      </c>
      <c r="EB98" s="140">
        <f t="shared" si="286"/>
        <v>0</v>
      </c>
      <c r="EC98" s="139">
        <f t="shared" si="397"/>
        <v>0</v>
      </c>
      <c r="ED98" s="25"/>
      <c r="EE98" s="92">
        <f t="shared" si="456"/>
        <v>0</v>
      </c>
      <c r="EF98" s="140">
        <f t="shared" si="457"/>
        <v>0</v>
      </c>
      <c r="EG98" s="25"/>
      <c r="EH98" s="92">
        <f t="shared" si="458"/>
        <v>0</v>
      </c>
      <c r="EI98" s="140">
        <f t="shared" si="459"/>
        <v>0</v>
      </c>
      <c r="EJ98" s="25"/>
      <c r="EK98" s="92">
        <f t="shared" si="460"/>
        <v>0</v>
      </c>
      <c r="EL98" s="140">
        <f t="shared" si="461"/>
        <v>0</v>
      </c>
      <c r="EM98" s="139">
        <f t="shared" si="398"/>
        <v>0</v>
      </c>
      <c r="EN98" s="25"/>
      <c r="EO98" s="92">
        <f t="shared" si="462"/>
        <v>0</v>
      </c>
      <c r="EP98" s="140">
        <f t="shared" si="463"/>
        <v>0</v>
      </c>
      <c r="EQ98" s="25"/>
      <c r="ER98" s="92">
        <f t="shared" si="464"/>
        <v>0</v>
      </c>
      <c r="ES98" s="140">
        <f t="shared" si="465"/>
        <v>0</v>
      </c>
      <c r="ET98" s="25"/>
      <c r="EU98" s="92">
        <f t="shared" si="466"/>
        <v>0</v>
      </c>
      <c r="EV98" s="140">
        <f t="shared" si="475"/>
        <v>0</v>
      </c>
      <c r="EW98" s="139">
        <f t="shared" si="252"/>
        <v>0</v>
      </c>
      <c r="EX98" s="25"/>
      <c r="EY98" s="92">
        <f t="shared" si="253"/>
        <v>0</v>
      </c>
      <c r="EZ98" s="140">
        <f t="shared" si="254"/>
        <v>0</v>
      </c>
      <c r="FA98" s="25"/>
      <c r="FB98" s="92">
        <f t="shared" si="268"/>
        <v>0</v>
      </c>
      <c r="FC98" s="140">
        <f t="shared" si="269"/>
        <v>0</v>
      </c>
      <c r="FD98" s="25"/>
      <c r="FE98" s="92">
        <f t="shared" si="255"/>
        <v>0</v>
      </c>
      <c r="FF98" s="140">
        <f t="shared" si="476"/>
        <v>0</v>
      </c>
      <c r="FG98" s="139">
        <f t="shared" si="257"/>
        <v>0</v>
      </c>
      <c r="FH98" s="25"/>
      <c r="FI98" s="92">
        <f t="shared" si="331"/>
        <v>0</v>
      </c>
      <c r="FJ98" s="140">
        <f t="shared" si="332"/>
        <v>0</v>
      </c>
      <c r="FK98" s="25"/>
      <c r="FL98" s="92">
        <f t="shared" si="333"/>
        <v>0</v>
      </c>
      <c r="FM98" s="140">
        <f t="shared" si="334"/>
        <v>0</v>
      </c>
      <c r="FN98" s="25"/>
      <c r="FO98" s="92">
        <f t="shared" si="335"/>
        <v>0</v>
      </c>
      <c r="FP98" s="140">
        <f t="shared" si="336"/>
        <v>0</v>
      </c>
      <c r="FQ98" s="139">
        <f t="shared" si="258"/>
        <v>0</v>
      </c>
      <c r="FR98" s="25"/>
      <c r="FS98" s="92">
        <f t="shared" si="337"/>
        <v>0</v>
      </c>
      <c r="FT98" s="140">
        <f t="shared" si="338"/>
        <v>0</v>
      </c>
      <c r="FU98" s="25"/>
      <c r="FV98" s="92">
        <f t="shared" si="339"/>
        <v>0</v>
      </c>
      <c r="FW98" s="140">
        <f t="shared" si="340"/>
        <v>0</v>
      </c>
      <c r="FX98" s="25"/>
      <c r="FY98" s="92">
        <f t="shared" si="341"/>
        <v>0</v>
      </c>
      <c r="FZ98" s="140">
        <f t="shared" si="342"/>
        <v>0</v>
      </c>
      <c r="GA98" s="139">
        <f t="shared" si="259"/>
        <v>0</v>
      </c>
      <c r="GB98" s="25"/>
      <c r="GC98" s="92">
        <f t="shared" si="343"/>
        <v>0</v>
      </c>
      <c r="GD98" s="140">
        <f t="shared" si="344"/>
        <v>0</v>
      </c>
      <c r="GE98" s="25"/>
      <c r="GF98" s="92">
        <f t="shared" si="345"/>
        <v>0</v>
      </c>
      <c r="GG98" s="140">
        <f t="shared" si="346"/>
        <v>0</v>
      </c>
      <c r="GH98" s="25"/>
      <c r="GI98" s="92">
        <f t="shared" si="347"/>
        <v>0</v>
      </c>
      <c r="GJ98" s="140">
        <f t="shared" si="348"/>
        <v>0</v>
      </c>
      <c r="GK98" s="139">
        <f t="shared" si="260"/>
        <v>0</v>
      </c>
      <c r="GL98" s="25"/>
      <c r="GM98" s="92">
        <f t="shared" si="349"/>
        <v>0</v>
      </c>
      <c r="GN98" s="140">
        <f t="shared" si="350"/>
        <v>0</v>
      </c>
      <c r="GO98" s="25"/>
      <c r="GP98" s="92">
        <f t="shared" si="351"/>
        <v>0</v>
      </c>
      <c r="GQ98" s="140">
        <f t="shared" si="352"/>
        <v>0</v>
      </c>
      <c r="GR98" s="25"/>
      <c r="GS98" s="92">
        <f t="shared" si="353"/>
        <v>0</v>
      </c>
      <c r="GT98" s="140">
        <f t="shared" si="354"/>
        <v>0</v>
      </c>
      <c r="GU98" s="139">
        <f t="shared" si="261"/>
        <v>0</v>
      </c>
      <c r="GV98" s="25"/>
      <c r="GW98" s="92">
        <f t="shared" si="355"/>
        <v>0</v>
      </c>
      <c r="GX98" s="140">
        <f t="shared" si="356"/>
        <v>0</v>
      </c>
      <c r="GY98" s="25"/>
      <c r="GZ98" s="92">
        <f t="shared" si="357"/>
        <v>0</v>
      </c>
      <c r="HA98" s="140">
        <f t="shared" si="358"/>
        <v>0</v>
      </c>
      <c r="HB98" s="25"/>
      <c r="HC98" s="92">
        <f t="shared" si="359"/>
        <v>0</v>
      </c>
      <c r="HD98" s="140">
        <f t="shared" si="360"/>
        <v>0</v>
      </c>
      <c r="HE98" s="139">
        <f t="shared" si="477"/>
        <v>0</v>
      </c>
      <c r="HF98" s="25"/>
      <c r="HG98" s="92">
        <f t="shared" si="361"/>
        <v>0</v>
      </c>
      <c r="HH98" s="140">
        <f t="shared" si="362"/>
        <v>0</v>
      </c>
      <c r="HI98" s="25"/>
      <c r="HJ98" s="92">
        <f t="shared" si="363"/>
        <v>0</v>
      </c>
      <c r="HK98" s="140">
        <f t="shared" si="364"/>
        <v>0</v>
      </c>
      <c r="HL98" s="25"/>
      <c r="HM98" s="92">
        <f t="shared" si="365"/>
        <v>0</v>
      </c>
      <c r="HN98" s="140">
        <f t="shared" si="366"/>
        <v>0</v>
      </c>
      <c r="HO98" s="139">
        <f t="shared" si="263"/>
        <v>0</v>
      </c>
      <c r="HP98" s="25"/>
      <c r="HQ98" s="92">
        <f t="shared" si="367"/>
        <v>0</v>
      </c>
      <c r="HR98" s="140">
        <f t="shared" si="368"/>
        <v>0</v>
      </c>
      <c r="HS98" s="25"/>
      <c r="HT98" s="92">
        <f t="shared" si="369"/>
        <v>0</v>
      </c>
      <c r="HU98" s="140">
        <f t="shared" si="370"/>
        <v>0</v>
      </c>
      <c r="HV98" s="25"/>
      <c r="HW98" s="92">
        <f t="shared" si="371"/>
        <v>0</v>
      </c>
      <c r="HX98" s="140">
        <f t="shared" si="372"/>
        <v>0</v>
      </c>
      <c r="HY98" s="139">
        <f t="shared" si="264"/>
        <v>0</v>
      </c>
      <c r="HZ98" s="25"/>
      <c r="IA98" s="92">
        <f t="shared" si="373"/>
        <v>0</v>
      </c>
      <c r="IB98" s="140">
        <f t="shared" si="374"/>
        <v>0</v>
      </c>
      <c r="IC98" s="25"/>
      <c r="ID98" s="92">
        <f t="shared" si="375"/>
        <v>0</v>
      </c>
      <c r="IE98" s="140">
        <f t="shared" si="376"/>
        <v>0</v>
      </c>
      <c r="IF98" s="25"/>
      <c r="IG98" s="92">
        <f t="shared" si="377"/>
        <v>0</v>
      </c>
      <c r="IH98" s="140">
        <f t="shared" si="378"/>
        <v>0</v>
      </c>
      <c r="II98" s="139">
        <f t="shared" si="265"/>
        <v>0</v>
      </c>
      <c r="IJ98" s="25"/>
      <c r="IK98" s="92">
        <f t="shared" si="287"/>
        <v>0</v>
      </c>
      <c r="IL98" s="140">
        <f t="shared" si="379"/>
        <v>0</v>
      </c>
      <c r="IM98" s="25"/>
      <c r="IN98" s="92">
        <f t="shared" si="380"/>
        <v>0</v>
      </c>
      <c r="IO98" s="140">
        <f t="shared" si="381"/>
        <v>0</v>
      </c>
      <c r="IP98" s="25"/>
      <c r="IQ98" s="92">
        <f t="shared" si="382"/>
        <v>0</v>
      </c>
      <c r="IR98" s="140">
        <f t="shared" si="383"/>
        <v>0</v>
      </c>
      <c r="IS98" s="139">
        <f t="shared" si="266"/>
        <v>0</v>
      </c>
      <c r="IT98" s="25"/>
      <c r="IU98" s="92">
        <f t="shared" si="288"/>
        <v>0</v>
      </c>
      <c r="IV98" s="140">
        <f t="shared" si="289"/>
        <v>0</v>
      </c>
      <c r="IW98" s="25"/>
      <c r="IX98" s="92">
        <f t="shared" si="290"/>
        <v>0</v>
      </c>
      <c r="IY98" s="140">
        <f t="shared" si="291"/>
        <v>0</v>
      </c>
      <c r="IZ98" s="25"/>
      <c r="JA98" s="92">
        <f t="shared" si="292"/>
        <v>0</v>
      </c>
      <c r="JB98" s="140">
        <f t="shared" si="293"/>
        <v>0</v>
      </c>
      <c r="JC98" s="139">
        <f t="shared" si="234"/>
        <v>0</v>
      </c>
      <c r="JD98" s="25"/>
      <c r="JE98" s="92">
        <f t="shared" si="294"/>
        <v>0</v>
      </c>
      <c r="JF98" s="140">
        <f t="shared" si="295"/>
        <v>0</v>
      </c>
      <c r="JG98" s="25"/>
      <c r="JH98" s="92">
        <f t="shared" si="296"/>
        <v>0</v>
      </c>
      <c r="JI98" s="140">
        <f t="shared" si="297"/>
        <v>0</v>
      </c>
      <c r="JJ98" s="25"/>
      <c r="JK98" s="92">
        <f t="shared" si="298"/>
        <v>0</v>
      </c>
      <c r="JL98" s="140">
        <f t="shared" si="299"/>
        <v>0</v>
      </c>
      <c r="JM98" s="139">
        <f t="shared" si="235"/>
        <v>0</v>
      </c>
      <c r="JN98" s="25"/>
      <c r="JO98" s="92">
        <f t="shared" si="300"/>
        <v>0</v>
      </c>
      <c r="JP98" s="140">
        <f t="shared" si="270"/>
        <v>0</v>
      </c>
      <c r="JQ98" s="25"/>
      <c r="JR98" s="92">
        <f t="shared" si="271"/>
        <v>0</v>
      </c>
      <c r="JS98" s="140">
        <f t="shared" si="272"/>
        <v>0</v>
      </c>
      <c r="JT98" s="25"/>
      <c r="JU98" s="92">
        <f t="shared" si="468"/>
        <v>0</v>
      </c>
      <c r="JV98" s="140">
        <f t="shared" si="469"/>
        <v>0</v>
      </c>
      <c r="JW98" s="139">
        <f t="shared" si="236"/>
        <v>0</v>
      </c>
      <c r="JX98" s="25"/>
      <c r="JY98" s="92">
        <f t="shared" si="301"/>
        <v>0</v>
      </c>
      <c r="JZ98" s="140">
        <f t="shared" si="302"/>
        <v>0</v>
      </c>
      <c r="KA98" s="25"/>
      <c r="KB98" s="92">
        <f t="shared" si="303"/>
        <v>0</v>
      </c>
      <c r="KC98" s="140">
        <f t="shared" si="304"/>
        <v>0</v>
      </c>
      <c r="KD98" s="25"/>
      <c r="KE98" s="92">
        <f t="shared" si="305"/>
        <v>0</v>
      </c>
      <c r="KF98" s="140">
        <f t="shared" si="306"/>
        <v>0</v>
      </c>
      <c r="KG98" s="139">
        <f t="shared" si="237"/>
        <v>0</v>
      </c>
      <c r="KH98" s="25"/>
      <c r="KI98" s="92">
        <f t="shared" si="307"/>
        <v>0</v>
      </c>
      <c r="KJ98" s="140">
        <f t="shared" si="308"/>
        <v>0</v>
      </c>
      <c r="KK98" s="25"/>
      <c r="KL98" s="92">
        <f t="shared" si="309"/>
        <v>0</v>
      </c>
      <c r="KM98" s="140">
        <f t="shared" si="310"/>
        <v>0</v>
      </c>
      <c r="KN98" s="25"/>
      <c r="KO98" s="92">
        <f t="shared" si="311"/>
        <v>0</v>
      </c>
      <c r="KP98" s="140">
        <f t="shared" si="312"/>
        <v>0</v>
      </c>
      <c r="KQ98" s="139">
        <f t="shared" si="238"/>
        <v>0</v>
      </c>
      <c r="KR98" s="25"/>
      <c r="KS98" s="92">
        <f t="shared" si="313"/>
        <v>0</v>
      </c>
      <c r="KT98" s="140">
        <f t="shared" si="314"/>
        <v>0</v>
      </c>
      <c r="KU98" s="25"/>
      <c r="KV98" s="92">
        <f t="shared" si="315"/>
        <v>0</v>
      </c>
      <c r="KW98" s="140">
        <f t="shared" si="316"/>
        <v>0</v>
      </c>
      <c r="KX98" s="25"/>
      <c r="KY98" s="92">
        <f t="shared" si="317"/>
        <v>0</v>
      </c>
      <c r="KZ98" s="140">
        <f t="shared" si="318"/>
        <v>0</v>
      </c>
      <c r="LA98" s="139">
        <f t="shared" si="239"/>
        <v>0</v>
      </c>
      <c r="LB98" s="25"/>
      <c r="LC98" s="92">
        <f t="shared" si="319"/>
        <v>0</v>
      </c>
      <c r="LD98" s="140">
        <f t="shared" si="320"/>
        <v>0</v>
      </c>
      <c r="LE98" s="25"/>
      <c r="LF98" s="92">
        <f t="shared" si="321"/>
        <v>0</v>
      </c>
      <c r="LG98" s="140">
        <f t="shared" si="322"/>
        <v>0</v>
      </c>
      <c r="LH98" s="25"/>
      <c r="LI98" s="92">
        <f t="shared" si="323"/>
        <v>0</v>
      </c>
      <c r="LJ98" s="140">
        <f t="shared" si="324"/>
        <v>0</v>
      </c>
      <c r="LK98" s="139">
        <f t="shared" si="240"/>
        <v>0</v>
      </c>
      <c r="LL98" s="25"/>
      <c r="LM98" s="92">
        <f t="shared" si="325"/>
        <v>0</v>
      </c>
      <c r="LN98" s="140">
        <f t="shared" si="326"/>
        <v>0</v>
      </c>
      <c r="LO98" s="25"/>
      <c r="LP98" s="92">
        <f t="shared" si="327"/>
        <v>0</v>
      </c>
      <c r="LQ98" s="140">
        <f t="shared" si="328"/>
        <v>0</v>
      </c>
      <c r="LR98" s="25"/>
      <c r="LS98" s="92">
        <f t="shared" si="329"/>
        <v>0</v>
      </c>
      <c r="LT98" s="140">
        <f t="shared" si="330"/>
        <v>0</v>
      </c>
      <c r="LU98" s="139">
        <f t="shared" si="241"/>
        <v>0</v>
      </c>
      <c r="LW98" s="341">
        <f t="shared" si="273"/>
        <v>60</v>
      </c>
      <c r="LX98" s="293">
        <f t="shared" si="267"/>
        <v>600000</v>
      </c>
    </row>
    <row r="99" spans="1:381" x14ac:dyDescent="0.25">
      <c r="A99" s="25" t="s">
        <v>139</v>
      </c>
      <c r="B99" s="102">
        <v>80000</v>
      </c>
      <c r="C99" s="102">
        <v>100000</v>
      </c>
      <c r="D99" s="25"/>
      <c r="E99" s="92">
        <f t="shared" si="399"/>
        <v>0</v>
      </c>
      <c r="F99" s="140">
        <f t="shared" si="400"/>
        <v>0</v>
      </c>
      <c r="G99" s="25"/>
      <c r="H99" s="92">
        <f t="shared" si="401"/>
        <v>0</v>
      </c>
      <c r="I99" s="140">
        <f t="shared" si="402"/>
        <v>0</v>
      </c>
      <c r="J99" s="25"/>
      <c r="K99" s="92">
        <f t="shared" si="403"/>
        <v>0</v>
      </c>
      <c r="L99" s="140">
        <f t="shared" si="404"/>
        <v>0</v>
      </c>
      <c r="M99" s="139">
        <f t="shared" si="388"/>
        <v>0</v>
      </c>
      <c r="N99" s="25"/>
      <c r="O99" s="92">
        <f t="shared" si="385"/>
        <v>0</v>
      </c>
      <c r="P99" s="140">
        <f t="shared" si="470"/>
        <v>0</v>
      </c>
      <c r="Q99" s="25"/>
      <c r="R99" s="92">
        <f t="shared" si="386"/>
        <v>0</v>
      </c>
      <c r="S99" s="140">
        <f t="shared" si="471"/>
        <v>0</v>
      </c>
      <c r="T99" s="25"/>
      <c r="U99" s="92">
        <f t="shared" si="472"/>
        <v>0</v>
      </c>
      <c r="V99" s="140">
        <f t="shared" si="473"/>
        <v>0</v>
      </c>
      <c r="W99" s="139">
        <f t="shared" si="389"/>
        <v>0</v>
      </c>
      <c r="X99" s="25"/>
      <c r="Y99" s="92">
        <f t="shared" si="405"/>
        <v>0</v>
      </c>
      <c r="Z99" s="140">
        <f t="shared" si="406"/>
        <v>0</v>
      </c>
      <c r="AA99" s="25"/>
      <c r="AB99" s="92">
        <f t="shared" si="407"/>
        <v>0</v>
      </c>
      <c r="AC99" s="140">
        <f t="shared" si="408"/>
        <v>0</v>
      </c>
      <c r="AD99" s="25"/>
      <c r="AE99" s="92">
        <f t="shared" si="409"/>
        <v>0</v>
      </c>
      <c r="AF99" s="140">
        <f t="shared" si="410"/>
        <v>0</v>
      </c>
      <c r="AG99" s="139">
        <f t="shared" si="390"/>
        <v>0</v>
      </c>
      <c r="AH99" s="25"/>
      <c r="AI99" s="92">
        <f t="shared" si="411"/>
        <v>0</v>
      </c>
      <c r="AJ99" s="140">
        <f t="shared" si="412"/>
        <v>0</v>
      </c>
      <c r="AK99" s="25"/>
      <c r="AL99" s="92">
        <f t="shared" si="413"/>
        <v>0</v>
      </c>
      <c r="AM99" s="140">
        <f t="shared" si="414"/>
        <v>0</v>
      </c>
      <c r="AN99" s="25"/>
      <c r="AO99" s="92">
        <f t="shared" si="415"/>
        <v>0</v>
      </c>
      <c r="AP99" s="140">
        <f t="shared" si="416"/>
        <v>0</v>
      </c>
      <c r="AQ99" s="139">
        <f t="shared" si="391"/>
        <v>0</v>
      </c>
      <c r="AR99" s="25"/>
      <c r="AS99" s="92">
        <f t="shared" si="417"/>
        <v>0</v>
      </c>
      <c r="AT99" s="140">
        <f t="shared" si="418"/>
        <v>0</v>
      </c>
      <c r="AU99" s="25"/>
      <c r="AV99" s="92">
        <f t="shared" si="419"/>
        <v>0</v>
      </c>
      <c r="AW99" s="140">
        <f t="shared" si="420"/>
        <v>0</v>
      </c>
      <c r="AX99" s="25"/>
      <c r="AY99" s="92">
        <f t="shared" si="421"/>
        <v>0</v>
      </c>
      <c r="AZ99" s="140">
        <f t="shared" si="422"/>
        <v>0</v>
      </c>
      <c r="BA99" s="139">
        <f t="shared" si="249"/>
        <v>0</v>
      </c>
      <c r="BB99" s="25"/>
      <c r="BC99" s="92">
        <f t="shared" si="242"/>
        <v>0</v>
      </c>
      <c r="BD99" s="140">
        <f t="shared" si="423"/>
        <v>0</v>
      </c>
      <c r="BE99" s="25"/>
      <c r="BF99" s="92">
        <f t="shared" si="424"/>
        <v>0</v>
      </c>
      <c r="BG99" s="140">
        <f t="shared" si="425"/>
        <v>0</v>
      </c>
      <c r="BH99" s="25"/>
      <c r="BI99" s="92">
        <f t="shared" si="426"/>
        <v>0</v>
      </c>
      <c r="BJ99" s="140">
        <f t="shared" si="427"/>
        <v>0</v>
      </c>
      <c r="BK99" s="139">
        <f t="shared" si="250"/>
        <v>0</v>
      </c>
      <c r="BL99" s="25"/>
      <c r="BM99" s="92">
        <f t="shared" si="274"/>
        <v>0</v>
      </c>
      <c r="BN99" s="140">
        <f t="shared" si="474"/>
        <v>0</v>
      </c>
      <c r="BO99" s="25"/>
      <c r="BP99" s="92">
        <f t="shared" si="428"/>
        <v>0</v>
      </c>
      <c r="BQ99" s="140">
        <f t="shared" si="429"/>
        <v>0</v>
      </c>
      <c r="BR99" s="25"/>
      <c r="BS99" s="92">
        <f t="shared" si="430"/>
        <v>0</v>
      </c>
      <c r="BT99" s="140">
        <f t="shared" si="431"/>
        <v>0</v>
      </c>
      <c r="BU99" s="139">
        <f t="shared" si="251"/>
        <v>0</v>
      </c>
      <c r="BV99" s="25"/>
      <c r="BW99" s="92">
        <f t="shared" si="276"/>
        <v>0</v>
      </c>
      <c r="BX99" s="140">
        <f t="shared" si="277"/>
        <v>0</v>
      </c>
      <c r="BY99" s="25"/>
      <c r="BZ99" s="92">
        <f t="shared" si="278"/>
        <v>0</v>
      </c>
      <c r="CA99" s="140">
        <f t="shared" si="279"/>
        <v>0</v>
      </c>
      <c r="CB99" s="25"/>
      <c r="CC99" s="92">
        <f t="shared" si="280"/>
        <v>0</v>
      </c>
      <c r="CD99" s="140">
        <f t="shared" si="281"/>
        <v>0</v>
      </c>
      <c r="CE99" s="139">
        <f t="shared" si="392"/>
        <v>0</v>
      </c>
      <c r="CF99" s="25"/>
      <c r="CG99" s="92">
        <f t="shared" si="432"/>
        <v>0</v>
      </c>
      <c r="CH99" s="140">
        <f t="shared" si="433"/>
        <v>0</v>
      </c>
      <c r="CI99" s="25"/>
      <c r="CJ99" s="92">
        <f t="shared" si="434"/>
        <v>0</v>
      </c>
      <c r="CK99" s="140">
        <f t="shared" si="435"/>
        <v>0</v>
      </c>
      <c r="CL99" s="25"/>
      <c r="CM99" s="92">
        <f t="shared" si="436"/>
        <v>0</v>
      </c>
      <c r="CN99" s="140">
        <f t="shared" si="437"/>
        <v>0</v>
      </c>
      <c r="CO99" s="139">
        <f t="shared" si="393"/>
        <v>0</v>
      </c>
      <c r="CP99" s="25"/>
      <c r="CQ99" s="92">
        <f t="shared" si="438"/>
        <v>0</v>
      </c>
      <c r="CR99" s="140">
        <f t="shared" si="439"/>
        <v>0</v>
      </c>
      <c r="CS99" s="25"/>
      <c r="CT99" s="92">
        <f t="shared" si="440"/>
        <v>0</v>
      </c>
      <c r="CU99" s="140">
        <f t="shared" si="441"/>
        <v>0</v>
      </c>
      <c r="CV99" s="25"/>
      <c r="CW99" s="92">
        <f t="shared" si="442"/>
        <v>0</v>
      </c>
      <c r="CX99" s="140">
        <f t="shared" si="443"/>
        <v>0</v>
      </c>
      <c r="CY99" s="139">
        <f t="shared" si="394"/>
        <v>0</v>
      </c>
      <c r="CZ99" s="25"/>
      <c r="DA99" s="92">
        <f t="shared" si="444"/>
        <v>0</v>
      </c>
      <c r="DB99" s="140">
        <f t="shared" si="445"/>
        <v>0</v>
      </c>
      <c r="DC99" s="25"/>
      <c r="DD99" s="92">
        <f t="shared" si="446"/>
        <v>0</v>
      </c>
      <c r="DE99" s="140">
        <f t="shared" si="447"/>
        <v>0</v>
      </c>
      <c r="DF99" s="25"/>
      <c r="DG99" s="92">
        <f t="shared" si="448"/>
        <v>0</v>
      </c>
      <c r="DH99" s="140">
        <f t="shared" si="449"/>
        <v>0</v>
      </c>
      <c r="DI99" s="139">
        <f t="shared" si="395"/>
        <v>0</v>
      </c>
      <c r="DJ99" s="25"/>
      <c r="DK99" s="92">
        <f t="shared" si="282"/>
        <v>0</v>
      </c>
      <c r="DL99" s="140">
        <f t="shared" si="384"/>
        <v>0</v>
      </c>
      <c r="DM99" s="25"/>
      <c r="DN99" s="92">
        <f t="shared" si="450"/>
        <v>0</v>
      </c>
      <c r="DO99" s="140">
        <f t="shared" si="451"/>
        <v>0</v>
      </c>
      <c r="DP99" s="25"/>
      <c r="DQ99" s="92">
        <f t="shared" si="452"/>
        <v>0</v>
      </c>
      <c r="DR99" s="140">
        <f t="shared" si="453"/>
        <v>0</v>
      </c>
      <c r="DS99" s="139">
        <f t="shared" si="396"/>
        <v>0</v>
      </c>
      <c r="DT99" s="25"/>
      <c r="DU99" s="92">
        <f t="shared" si="454"/>
        <v>0</v>
      </c>
      <c r="DV99" s="140">
        <f t="shared" si="455"/>
        <v>0</v>
      </c>
      <c r="DW99" s="25"/>
      <c r="DX99" s="92">
        <f t="shared" si="283"/>
        <v>0</v>
      </c>
      <c r="DY99" s="140">
        <f t="shared" si="284"/>
        <v>0</v>
      </c>
      <c r="DZ99" s="25"/>
      <c r="EA99" s="92">
        <f t="shared" si="285"/>
        <v>0</v>
      </c>
      <c r="EB99" s="140">
        <f t="shared" si="286"/>
        <v>0</v>
      </c>
      <c r="EC99" s="139">
        <f t="shared" si="397"/>
        <v>0</v>
      </c>
      <c r="ED99" s="25"/>
      <c r="EE99" s="92">
        <f t="shared" si="456"/>
        <v>0</v>
      </c>
      <c r="EF99" s="140">
        <f t="shared" si="457"/>
        <v>0</v>
      </c>
      <c r="EG99" s="25"/>
      <c r="EH99" s="92">
        <f t="shared" si="458"/>
        <v>0</v>
      </c>
      <c r="EI99" s="140">
        <f t="shared" si="459"/>
        <v>0</v>
      </c>
      <c r="EJ99" s="25"/>
      <c r="EK99" s="92">
        <f t="shared" si="460"/>
        <v>0</v>
      </c>
      <c r="EL99" s="140">
        <f t="shared" si="461"/>
        <v>0</v>
      </c>
      <c r="EM99" s="139">
        <f t="shared" si="398"/>
        <v>0</v>
      </c>
      <c r="EN99" s="25"/>
      <c r="EO99" s="92">
        <f t="shared" si="462"/>
        <v>0</v>
      </c>
      <c r="EP99" s="140">
        <f t="shared" si="463"/>
        <v>0</v>
      </c>
      <c r="EQ99" s="25"/>
      <c r="ER99" s="92">
        <f t="shared" si="464"/>
        <v>0</v>
      </c>
      <c r="ES99" s="140">
        <f t="shared" si="465"/>
        <v>0</v>
      </c>
      <c r="ET99" s="25"/>
      <c r="EU99" s="92">
        <f t="shared" si="466"/>
        <v>0</v>
      </c>
      <c r="EV99" s="140">
        <f t="shared" si="475"/>
        <v>0</v>
      </c>
      <c r="EW99" s="139">
        <f t="shared" si="252"/>
        <v>0</v>
      </c>
      <c r="EX99" s="25"/>
      <c r="EY99" s="92">
        <f t="shared" si="253"/>
        <v>0</v>
      </c>
      <c r="EZ99" s="140">
        <f t="shared" si="254"/>
        <v>0</v>
      </c>
      <c r="FA99" s="25"/>
      <c r="FB99" s="92">
        <f t="shared" si="268"/>
        <v>0</v>
      </c>
      <c r="FC99" s="140">
        <f t="shared" si="269"/>
        <v>0</v>
      </c>
      <c r="FD99" s="25"/>
      <c r="FE99" s="92">
        <f t="shared" si="255"/>
        <v>0</v>
      </c>
      <c r="FF99" s="140">
        <f t="shared" si="476"/>
        <v>0</v>
      </c>
      <c r="FG99" s="139">
        <f t="shared" si="257"/>
        <v>0</v>
      </c>
      <c r="FH99" s="25"/>
      <c r="FI99" s="92">
        <f t="shared" si="331"/>
        <v>0</v>
      </c>
      <c r="FJ99" s="140">
        <f t="shared" si="332"/>
        <v>0</v>
      </c>
      <c r="FK99" s="25"/>
      <c r="FL99" s="92">
        <f t="shared" si="333"/>
        <v>0</v>
      </c>
      <c r="FM99" s="140">
        <f t="shared" si="334"/>
        <v>0</v>
      </c>
      <c r="FN99" s="25"/>
      <c r="FO99" s="92">
        <f t="shared" si="335"/>
        <v>0</v>
      </c>
      <c r="FP99" s="140">
        <f t="shared" si="336"/>
        <v>0</v>
      </c>
      <c r="FQ99" s="139">
        <f t="shared" si="258"/>
        <v>0</v>
      </c>
      <c r="FR99" s="25"/>
      <c r="FS99" s="92">
        <f t="shared" si="337"/>
        <v>0</v>
      </c>
      <c r="FT99" s="140">
        <f t="shared" si="338"/>
        <v>0</v>
      </c>
      <c r="FU99" s="25"/>
      <c r="FV99" s="92">
        <f t="shared" si="339"/>
        <v>0</v>
      </c>
      <c r="FW99" s="140">
        <f t="shared" si="340"/>
        <v>0</v>
      </c>
      <c r="FX99" s="25"/>
      <c r="FY99" s="92">
        <f t="shared" si="341"/>
        <v>0</v>
      </c>
      <c r="FZ99" s="140">
        <f t="shared" si="342"/>
        <v>0</v>
      </c>
      <c r="GA99" s="139">
        <f t="shared" si="259"/>
        <v>0</v>
      </c>
      <c r="GB99" s="25"/>
      <c r="GC99" s="92">
        <f t="shared" si="343"/>
        <v>0</v>
      </c>
      <c r="GD99" s="140">
        <f t="shared" si="344"/>
        <v>0</v>
      </c>
      <c r="GE99" s="25"/>
      <c r="GF99" s="92">
        <f t="shared" si="345"/>
        <v>0</v>
      </c>
      <c r="GG99" s="140">
        <f t="shared" si="346"/>
        <v>0</v>
      </c>
      <c r="GH99" s="25"/>
      <c r="GI99" s="92">
        <f t="shared" si="347"/>
        <v>0</v>
      </c>
      <c r="GJ99" s="140">
        <f t="shared" si="348"/>
        <v>0</v>
      </c>
      <c r="GK99" s="139">
        <f t="shared" si="260"/>
        <v>0</v>
      </c>
      <c r="GL99" s="25"/>
      <c r="GM99" s="92">
        <f t="shared" si="349"/>
        <v>0</v>
      </c>
      <c r="GN99" s="140">
        <f t="shared" si="350"/>
        <v>0</v>
      </c>
      <c r="GO99" s="25"/>
      <c r="GP99" s="92">
        <f t="shared" si="351"/>
        <v>0</v>
      </c>
      <c r="GQ99" s="140">
        <f t="shared" si="352"/>
        <v>0</v>
      </c>
      <c r="GR99" s="25"/>
      <c r="GS99" s="92">
        <f t="shared" si="353"/>
        <v>0</v>
      </c>
      <c r="GT99" s="140">
        <f t="shared" si="354"/>
        <v>0</v>
      </c>
      <c r="GU99" s="139">
        <f t="shared" si="261"/>
        <v>0</v>
      </c>
      <c r="GV99" s="25"/>
      <c r="GW99" s="92">
        <f t="shared" si="355"/>
        <v>0</v>
      </c>
      <c r="GX99" s="140">
        <f t="shared" si="356"/>
        <v>0</v>
      </c>
      <c r="GY99" s="25"/>
      <c r="GZ99" s="92">
        <f t="shared" si="357"/>
        <v>0</v>
      </c>
      <c r="HA99" s="140">
        <f t="shared" si="358"/>
        <v>0</v>
      </c>
      <c r="HB99" s="25"/>
      <c r="HC99" s="92">
        <f t="shared" si="359"/>
        <v>0</v>
      </c>
      <c r="HD99" s="140">
        <f t="shared" si="360"/>
        <v>0</v>
      </c>
      <c r="HE99" s="139">
        <f t="shared" si="477"/>
        <v>0</v>
      </c>
      <c r="HF99" s="25"/>
      <c r="HG99" s="92">
        <f t="shared" si="361"/>
        <v>0</v>
      </c>
      <c r="HH99" s="140">
        <f t="shared" si="362"/>
        <v>0</v>
      </c>
      <c r="HI99" s="25"/>
      <c r="HJ99" s="92">
        <f t="shared" si="363"/>
        <v>0</v>
      </c>
      <c r="HK99" s="140">
        <f t="shared" si="364"/>
        <v>0</v>
      </c>
      <c r="HL99" s="25"/>
      <c r="HM99" s="92">
        <f t="shared" si="365"/>
        <v>0</v>
      </c>
      <c r="HN99" s="140">
        <f t="shared" si="366"/>
        <v>0</v>
      </c>
      <c r="HO99" s="139">
        <f t="shared" si="263"/>
        <v>0</v>
      </c>
      <c r="HP99" s="25"/>
      <c r="HQ99" s="92">
        <f t="shared" si="367"/>
        <v>0</v>
      </c>
      <c r="HR99" s="140">
        <f t="shared" si="368"/>
        <v>0</v>
      </c>
      <c r="HS99" s="25"/>
      <c r="HT99" s="92">
        <f t="shared" si="369"/>
        <v>0</v>
      </c>
      <c r="HU99" s="140">
        <f t="shared" si="370"/>
        <v>0</v>
      </c>
      <c r="HV99" s="25"/>
      <c r="HW99" s="92">
        <f t="shared" si="371"/>
        <v>0</v>
      </c>
      <c r="HX99" s="140">
        <f t="shared" si="372"/>
        <v>0</v>
      </c>
      <c r="HY99" s="139">
        <f t="shared" si="264"/>
        <v>0</v>
      </c>
      <c r="HZ99" s="25"/>
      <c r="IA99" s="92">
        <f t="shared" si="373"/>
        <v>0</v>
      </c>
      <c r="IB99" s="140">
        <f t="shared" si="374"/>
        <v>0</v>
      </c>
      <c r="IC99" s="25"/>
      <c r="ID99" s="92">
        <f t="shared" si="375"/>
        <v>0</v>
      </c>
      <c r="IE99" s="140">
        <f t="shared" si="376"/>
        <v>0</v>
      </c>
      <c r="IF99" s="25"/>
      <c r="IG99" s="92">
        <f t="shared" si="377"/>
        <v>0</v>
      </c>
      <c r="IH99" s="140">
        <f t="shared" si="378"/>
        <v>0</v>
      </c>
      <c r="II99" s="139">
        <f t="shared" si="265"/>
        <v>0</v>
      </c>
      <c r="IJ99" s="25"/>
      <c r="IK99" s="92">
        <f t="shared" si="287"/>
        <v>0</v>
      </c>
      <c r="IL99" s="140">
        <f t="shared" si="379"/>
        <v>0</v>
      </c>
      <c r="IM99" s="25"/>
      <c r="IN99" s="92">
        <f t="shared" si="380"/>
        <v>0</v>
      </c>
      <c r="IO99" s="140">
        <f t="shared" si="381"/>
        <v>0</v>
      </c>
      <c r="IP99" s="25"/>
      <c r="IQ99" s="92">
        <f t="shared" si="382"/>
        <v>0</v>
      </c>
      <c r="IR99" s="140">
        <f t="shared" si="383"/>
        <v>0</v>
      </c>
      <c r="IS99" s="139">
        <f t="shared" si="266"/>
        <v>0</v>
      </c>
      <c r="IT99" s="25"/>
      <c r="IU99" s="92">
        <f t="shared" si="288"/>
        <v>0</v>
      </c>
      <c r="IV99" s="140">
        <f t="shared" si="289"/>
        <v>0</v>
      </c>
      <c r="IW99" s="25"/>
      <c r="IX99" s="92">
        <f t="shared" si="290"/>
        <v>0</v>
      </c>
      <c r="IY99" s="140">
        <f t="shared" si="291"/>
        <v>0</v>
      </c>
      <c r="IZ99" s="25"/>
      <c r="JA99" s="92">
        <f t="shared" si="292"/>
        <v>0</v>
      </c>
      <c r="JB99" s="140">
        <f t="shared" si="293"/>
        <v>0</v>
      </c>
      <c r="JC99" s="139">
        <f t="shared" si="234"/>
        <v>0</v>
      </c>
      <c r="JD99" s="25"/>
      <c r="JE99" s="92">
        <f t="shared" si="294"/>
        <v>0</v>
      </c>
      <c r="JF99" s="140">
        <f t="shared" si="295"/>
        <v>0</v>
      </c>
      <c r="JG99" s="25"/>
      <c r="JH99" s="92">
        <f t="shared" si="296"/>
        <v>0</v>
      </c>
      <c r="JI99" s="140">
        <f t="shared" si="297"/>
        <v>0</v>
      </c>
      <c r="JJ99" s="25"/>
      <c r="JK99" s="92">
        <f t="shared" si="298"/>
        <v>0</v>
      </c>
      <c r="JL99" s="140">
        <f t="shared" si="299"/>
        <v>0</v>
      </c>
      <c r="JM99" s="139">
        <f t="shared" si="235"/>
        <v>0</v>
      </c>
      <c r="JN99" s="25"/>
      <c r="JO99" s="92">
        <f t="shared" si="300"/>
        <v>0</v>
      </c>
      <c r="JP99" s="140">
        <f t="shared" si="270"/>
        <v>0</v>
      </c>
      <c r="JQ99" s="25"/>
      <c r="JR99" s="92">
        <f t="shared" si="271"/>
        <v>0</v>
      </c>
      <c r="JS99" s="140">
        <f t="shared" si="272"/>
        <v>0</v>
      </c>
      <c r="JT99" s="25"/>
      <c r="JU99" s="92">
        <f t="shared" si="468"/>
        <v>0</v>
      </c>
      <c r="JV99" s="140">
        <f t="shared" si="469"/>
        <v>0</v>
      </c>
      <c r="JW99" s="139">
        <f t="shared" si="236"/>
        <v>0</v>
      </c>
      <c r="JX99" s="25"/>
      <c r="JY99" s="92">
        <f t="shared" si="301"/>
        <v>0</v>
      </c>
      <c r="JZ99" s="140">
        <f t="shared" si="302"/>
        <v>0</v>
      </c>
      <c r="KA99" s="25"/>
      <c r="KB99" s="92">
        <f t="shared" si="303"/>
        <v>0</v>
      </c>
      <c r="KC99" s="140">
        <f t="shared" si="304"/>
        <v>0</v>
      </c>
      <c r="KD99" s="25"/>
      <c r="KE99" s="92">
        <f t="shared" si="305"/>
        <v>0</v>
      </c>
      <c r="KF99" s="140">
        <f t="shared" si="306"/>
        <v>0</v>
      </c>
      <c r="KG99" s="139">
        <f t="shared" si="237"/>
        <v>0</v>
      </c>
      <c r="KH99" s="25"/>
      <c r="KI99" s="92">
        <f t="shared" si="307"/>
        <v>0</v>
      </c>
      <c r="KJ99" s="140">
        <f t="shared" si="308"/>
        <v>0</v>
      </c>
      <c r="KK99" s="25"/>
      <c r="KL99" s="92">
        <f t="shared" si="309"/>
        <v>0</v>
      </c>
      <c r="KM99" s="140">
        <f t="shared" si="310"/>
        <v>0</v>
      </c>
      <c r="KN99" s="25"/>
      <c r="KO99" s="92">
        <f t="shared" si="311"/>
        <v>0</v>
      </c>
      <c r="KP99" s="140">
        <f t="shared" si="312"/>
        <v>0</v>
      </c>
      <c r="KQ99" s="139">
        <f t="shared" si="238"/>
        <v>0</v>
      </c>
      <c r="KR99" s="25"/>
      <c r="KS99" s="92">
        <f t="shared" si="313"/>
        <v>0</v>
      </c>
      <c r="KT99" s="140">
        <f t="shared" si="314"/>
        <v>0</v>
      </c>
      <c r="KU99" s="25"/>
      <c r="KV99" s="92">
        <f t="shared" si="315"/>
        <v>0</v>
      </c>
      <c r="KW99" s="140">
        <f t="shared" si="316"/>
        <v>0</v>
      </c>
      <c r="KX99" s="25"/>
      <c r="KY99" s="92">
        <f t="shared" si="317"/>
        <v>0</v>
      </c>
      <c r="KZ99" s="140">
        <f t="shared" si="318"/>
        <v>0</v>
      </c>
      <c r="LA99" s="139">
        <f t="shared" si="239"/>
        <v>0</v>
      </c>
      <c r="LB99" s="25"/>
      <c r="LC99" s="92">
        <f t="shared" si="319"/>
        <v>0</v>
      </c>
      <c r="LD99" s="140">
        <f t="shared" si="320"/>
        <v>0</v>
      </c>
      <c r="LE99" s="25"/>
      <c r="LF99" s="92">
        <f t="shared" si="321"/>
        <v>0</v>
      </c>
      <c r="LG99" s="140">
        <f t="shared" si="322"/>
        <v>0</v>
      </c>
      <c r="LH99" s="25"/>
      <c r="LI99" s="92">
        <f t="shared" si="323"/>
        <v>0</v>
      </c>
      <c r="LJ99" s="140">
        <f t="shared" si="324"/>
        <v>0</v>
      </c>
      <c r="LK99" s="139">
        <f t="shared" si="240"/>
        <v>0</v>
      </c>
      <c r="LL99" s="25"/>
      <c r="LM99" s="92">
        <f t="shared" si="325"/>
        <v>0</v>
      </c>
      <c r="LN99" s="140">
        <f t="shared" si="326"/>
        <v>0</v>
      </c>
      <c r="LO99" s="25"/>
      <c r="LP99" s="92">
        <f t="shared" si="327"/>
        <v>0</v>
      </c>
      <c r="LQ99" s="140">
        <f t="shared" si="328"/>
        <v>0</v>
      </c>
      <c r="LR99" s="25"/>
      <c r="LS99" s="92">
        <f t="shared" si="329"/>
        <v>0</v>
      </c>
      <c r="LT99" s="140">
        <f t="shared" si="330"/>
        <v>0</v>
      </c>
      <c r="LU99" s="139">
        <f t="shared" si="241"/>
        <v>0</v>
      </c>
      <c r="LW99" s="341">
        <f t="shared" si="273"/>
        <v>0</v>
      </c>
      <c r="LX99" s="293">
        <f t="shared" si="267"/>
        <v>0</v>
      </c>
    </row>
    <row r="100" spans="1:381" x14ac:dyDescent="0.25">
      <c r="A100" s="25" t="s">
        <v>142</v>
      </c>
      <c r="B100" s="102">
        <v>25000</v>
      </c>
      <c r="C100" s="102">
        <v>39000</v>
      </c>
      <c r="D100" s="25"/>
      <c r="E100" s="92">
        <f t="shared" si="399"/>
        <v>0</v>
      </c>
      <c r="F100" s="140">
        <f t="shared" si="400"/>
        <v>0</v>
      </c>
      <c r="G100" s="25"/>
      <c r="H100" s="92">
        <f t="shared" si="401"/>
        <v>0</v>
      </c>
      <c r="I100" s="140">
        <f t="shared" si="402"/>
        <v>0</v>
      </c>
      <c r="J100" s="25"/>
      <c r="K100" s="92">
        <f t="shared" si="403"/>
        <v>0</v>
      </c>
      <c r="L100" s="140">
        <f t="shared" si="404"/>
        <v>0</v>
      </c>
      <c r="M100" s="139">
        <f t="shared" si="388"/>
        <v>0</v>
      </c>
      <c r="N100" s="25"/>
      <c r="O100" s="92">
        <f t="shared" si="385"/>
        <v>0</v>
      </c>
      <c r="P100" s="140">
        <f t="shared" si="470"/>
        <v>0</v>
      </c>
      <c r="Q100" s="25"/>
      <c r="R100" s="92">
        <f t="shared" si="386"/>
        <v>0</v>
      </c>
      <c r="S100" s="140">
        <f t="shared" si="471"/>
        <v>0</v>
      </c>
      <c r="T100" s="25"/>
      <c r="U100" s="92">
        <f t="shared" si="472"/>
        <v>0</v>
      </c>
      <c r="V100" s="140">
        <f t="shared" si="473"/>
        <v>0</v>
      </c>
      <c r="W100" s="139">
        <f t="shared" si="389"/>
        <v>0</v>
      </c>
      <c r="X100" s="25"/>
      <c r="Y100" s="92">
        <f t="shared" si="405"/>
        <v>0</v>
      </c>
      <c r="Z100" s="140">
        <f t="shared" si="406"/>
        <v>0</v>
      </c>
      <c r="AA100" s="25"/>
      <c r="AB100" s="92">
        <f t="shared" si="407"/>
        <v>0</v>
      </c>
      <c r="AC100" s="140">
        <f t="shared" si="408"/>
        <v>0</v>
      </c>
      <c r="AD100" s="25"/>
      <c r="AE100" s="92">
        <f t="shared" si="409"/>
        <v>0</v>
      </c>
      <c r="AF100" s="140">
        <f t="shared" si="410"/>
        <v>0</v>
      </c>
      <c r="AG100" s="139">
        <f t="shared" si="390"/>
        <v>0</v>
      </c>
      <c r="AH100" s="25"/>
      <c r="AI100" s="92">
        <f t="shared" si="411"/>
        <v>0</v>
      </c>
      <c r="AJ100" s="140">
        <f t="shared" si="412"/>
        <v>0</v>
      </c>
      <c r="AK100" s="25"/>
      <c r="AL100" s="92">
        <f t="shared" si="413"/>
        <v>0</v>
      </c>
      <c r="AM100" s="140">
        <f t="shared" si="414"/>
        <v>0</v>
      </c>
      <c r="AN100" s="25"/>
      <c r="AO100" s="92">
        <f t="shared" si="415"/>
        <v>0</v>
      </c>
      <c r="AP100" s="140">
        <f t="shared" si="416"/>
        <v>0</v>
      </c>
      <c r="AQ100" s="139">
        <f t="shared" si="391"/>
        <v>0</v>
      </c>
      <c r="AR100" s="25"/>
      <c r="AS100" s="92">
        <f t="shared" si="417"/>
        <v>0</v>
      </c>
      <c r="AT100" s="140">
        <f t="shared" si="418"/>
        <v>0</v>
      </c>
      <c r="AU100" s="25"/>
      <c r="AV100" s="92">
        <f t="shared" si="419"/>
        <v>0</v>
      </c>
      <c r="AW100" s="140">
        <f t="shared" si="420"/>
        <v>0</v>
      </c>
      <c r="AX100" s="25"/>
      <c r="AY100" s="92">
        <f t="shared" si="421"/>
        <v>0</v>
      </c>
      <c r="AZ100" s="140">
        <f t="shared" si="422"/>
        <v>0</v>
      </c>
      <c r="BA100" s="139">
        <f t="shared" si="249"/>
        <v>0</v>
      </c>
      <c r="BB100" s="25"/>
      <c r="BC100" s="92">
        <f t="shared" si="242"/>
        <v>0</v>
      </c>
      <c r="BD100" s="140">
        <f t="shared" si="423"/>
        <v>0</v>
      </c>
      <c r="BE100" s="25"/>
      <c r="BF100" s="92">
        <f t="shared" si="424"/>
        <v>0</v>
      </c>
      <c r="BG100" s="140">
        <f t="shared" si="425"/>
        <v>0</v>
      </c>
      <c r="BH100" s="25"/>
      <c r="BI100" s="92">
        <f t="shared" si="426"/>
        <v>0</v>
      </c>
      <c r="BJ100" s="140">
        <f t="shared" si="427"/>
        <v>0</v>
      </c>
      <c r="BK100" s="139">
        <f t="shared" si="250"/>
        <v>0</v>
      </c>
      <c r="BL100" s="25"/>
      <c r="BM100" s="92">
        <f t="shared" si="274"/>
        <v>0</v>
      </c>
      <c r="BN100" s="140">
        <f t="shared" si="474"/>
        <v>0</v>
      </c>
      <c r="BO100" s="25"/>
      <c r="BP100" s="92">
        <f t="shared" si="428"/>
        <v>0</v>
      </c>
      <c r="BQ100" s="140">
        <f t="shared" si="429"/>
        <v>0</v>
      </c>
      <c r="BR100" s="25"/>
      <c r="BS100" s="92">
        <f t="shared" si="430"/>
        <v>0</v>
      </c>
      <c r="BT100" s="140">
        <f t="shared" si="431"/>
        <v>0</v>
      </c>
      <c r="BU100" s="139">
        <f t="shared" si="251"/>
        <v>0</v>
      </c>
      <c r="BV100" s="25"/>
      <c r="BW100" s="92">
        <f t="shared" si="276"/>
        <v>0</v>
      </c>
      <c r="BX100" s="140">
        <f t="shared" si="277"/>
        <v>0</v>
      </c>
      <c r="BY100" s="25"/>
      <c r="BZ100" s="92">
        <f t="shared" si="278"/>
        <v>0</v>
      </c>
      <c r="CA100" s="140">
        <f t="shared" si="279"/>
        <v>0</v>
      </c>
      <c r="CB100" s="25"/>
      <c r="CC100" s="92">
        <f t="shared" si="280"/>
        <v>0</v>
      </c>
      <c r="CD100" s="140">
        <f t="shared" si="281"/>
        <v>0</v>
      </c>
      <c r="CE100" s="139">
        <f t="shared" si="392"/>
        <v>0</v>
      </c>
      <c r="CF100" s="25"/>
      <c r="CG100" s="92">
        <f t="shared" si="432"/>
        <v>0</v>
      </c>
      <c r="CH100" s="140">
        <f t="shared" si="433"/>
        <v>0</v>
      </c>
      <c r="CI100" s="25"/>
      <c r="CJ100" s="92">
        <f t="shared" si="434"/>
        <v>0</v>
      </c>
      <c r="CK100" s="140">
        <f t="shared" si="435"/>
        <v>0</v>
      </c>
      <c r="CL100" s="25"/>
      <c r="CM100" s="92">
        <f t="shared" si="436"/>
        <v>0</v>
      </c>
      <c r="CN100" s="140">
        <f t="shared" si="437"/>
        <v>0</v>
      </c>
      <c r="CO100" s="139">
        <f t="shared" si="393"/>
        <v>0</v>
      </c>
      <c r="CP100" s="25"/>
      <c r="CQ100" s="92">
        <f t="shared" si="438"/>
        <v>0</v>
      </c>
      <c r="CR100" s="140">
        <f t="shared" si="439"/>
        <v>0</v>
      </c>
      <c r="CS100" s="25"/>
      <c r="CT100" s="92">
        <f t="shared" si="440"/>
        <v>0</v>
      </c>
      <c r="CU100" s="140">
        <f t="shared" si="441"/>
        <v>0</v>
      </c>
      <c r="CV100" s="25"/>
      <c r="CW100" s="92">
        <f t="shared" si="442"/>
        <v>0</v>
      </c>
      <c r="CX100" s="140">
        <f t="shared" si="443"/>
        <v>0</v>
      </c>
      <c r="CY100" s="139">
        <f t="shared" si="394"/>
        <v>0</v>
      </c>
      <c r="CZ100" s="25"/>
      <c r="DA100" s="92">
        <f t="shared" si="444"/>
        <v>0</v>
      </c>
      <c r="DB100" s="140">
        <f t="shared" si="445"/>
        <v>0</v>
      </c>
      <c r="DC100" s="25"/>
      <c r="DD100" s="92">
        <f t="shared" si="446"/>
        <v>0</v>
      </c>
      <c r="DE100" s="140">
        <f t="shared" si="447"/>
        <v>0</v>
      </c>
      <c r="DF100" s="25"/>
      <c r="DG100" s="92">
        <f t="shared" si="448"/>
        <v>0</v>
      </c>
      <c r="DH100" s="140">
        <f t="shared" si="449"/>
        <v>0</v>
      </c>
      <c r="DI100" s="139">
        <f t="shared" si="395"/>
        <v>0</v>
      </c>
      <c r="DJ100" s="25"/>
      <c r="DK100" s="92">
        <f t="shared" si="282"/>
        <v>0</v>
      </c>
      <c r="DL100" s="140">
        <f t="shared" si="384"/>
        <v>0</v>
      </c>
      <c r="DM100" s="25"/>
      <c r="DN100" s="92">
        <f t="shared" si="450"/>
        <v>0</v>
      </c>
      <c r="DO100" s="140">
        <f t="shared" si="451"/>
        <v>0</v>
      </c>
      <c r="DP100" s="25"/>
      <c r="DQ100" s="92">
        <f t="shared" si="452"/>
        <v>0</v>
      </c>
      <c r="DR100" s="140">
        <f t="shared" si="453"/>
        <v>0</v>
      </c>
      <c r="DS100" s="139">
        <f t="shared" si="396"/>
        <v>0</v>
      </c>
      <c r="DT100" s="25"/>
      <c r="DU100" s="92">
        <f t="shared" si="454"/>
        <v>0</v>
      </c>
      <c r="DV100" s="140">
        <f t="shared" si="455"/>
        <v>0</v>
      </c>
      <c r="DW100" s="25"/>
      <c r="DX100" s="92">
        <f t="shared" si="283"/>
        <v>0</v>
      </c>
      <c r="DY100" s="140">
        <f t="shared" si="284"/>
        <v>0</v>
      </c>
      <c r="DZ100" s="25"/>
      <c r="EA100" s="92">
        <f t="shared" si="285"/>
        <v>0</v>
      </c>
      <c r="EB100" s="140">
        <f t="shared" si="286"/>
        <v>0</v>
      </c>
      <c r="EC100" s="139">
        <f t="shared" si="397"/>
        <v>0</v>
      </c>
      <c r="ED100" s="25"/>
      <c r="EE100" s="92">
        <f t="shared" si="456"/>
        <v>0</v>
      </c>
      <c r="EF100" s="140">
        <f t="shared" si="457"/>
        <v>0</v>
      </c>
      <c r="EG100" s="25"/>
      <c r="EH100" s="92">
        <f t="shared" si="458"/>
        <v>0</v>
      </c>
      <c r="EI100" s="140">
        <f t="shared" si="459"/>
        <v>0</v>
      </c>
      <c r="EJ100" s="25"/>
      <c r="EK100" s="92">
        <f t="shared" si="460"/>
        <v>0</v>
      </c>
      <c r="EL100" s="140">
        <f t="shared" si="461"/>
        <v>0</v>
      </c>
      <c r="EM100" s="139">
        <f t="shared" si="398"/>
        <v>0</v>
      </c>
      <c r="EN100" s="25"/>
      <c r="EO100" s="92">
        <f t="shared" si="462"/>
        <v>0</v>
      </c>
      <c r="EP100" s="140">
        <f t="shared" si="463"/>
        <v>0</v>
      </c>
      <c r="EQ100" s="25"/>
      <c r="ER100" s="92">
        <f t="shared" si="464"/>
        <v>0</v>
      </c>
      <c r="ES100" s="140">
        <f t="shared" si="465"/>
        <v>0</v>
      </c>
      <c r="ET100" s="25"/>
      <c r="EU100" s="92">
        <f t="shared" si="466"/>
        <v>0</v>
      </c>
      <c r="EV100" s="140">
        <f t="shared" si="475"/>
        <v>0</v>
      </c>
      <c r="EW100" s="139">
        <f t="shared" si="252"/>
        <v>0</v>
      </c>
      <c r="EX100" s="25"/>
      <c r="EY100" s="92">
        <f t="shared" si="253"/>
        <v>0</v>
      </c>
      <c r="EZ100" s="140">
        <f t="shared" si="254"/>
        <v>0</v>
      </c>
      <c r="FA100" s="25"/>
      <c r="FB100" s="92">
        <f t="shared" si="268"/>
        <v>0</v>
      </c>
      <c r="FC100" s="140">
        <f t="shared" si="269"/>
        <v>0</v>
      </c>
      <c r="FD100" s="25"/>
      <c r="FE100" s="92">
        <f t="shared" si="255"/>
        <v>0</v>
      </c>
      <c r="FF100" s="140">
        <f t="shared" si="476"/>
        <v>0</v>
      </c>
      <c r="FG100" s="139">
        <f t="shared" si="257"/>
        <v>0</v>
      </c>
      <c r="FH100" s="25"/>
      <c r="FI100" s="92">
        <f t="shared" si="331"/>
        <v>0</v>
      </c>
      <c r="FJ100" s="140">
        <f t="shared" si="332"/>
        <v>0</v>
      </c>
      <c r="FK100" s="25"/>
      <c r="FL100" s="92">
        <f t="shared" si="333"/>
        <v>0</v>
      </c>
      <c r="FM100" s="140">
        <f t="shared" si="334"/>
        <v>0</v>
      </c>
      <c r="FN100" s="25"/>
      <c r="FO100" s="92">
        <f t="shared" si="335"/>
        <v>0</v>
      </c>
      <c r="FP100" s="140">
        <f t="shared" si="336"/>
        <v>0</v>
      </c>
      <c r="FQ100" s="139">
        <f t="shared" si="258"/>
        <v>0</v>
      </c>
      <c r="FR100" s="25"/>
      <c r="FS100" s="92">
        <f t="shared" si="337"/>
        <v>0</v>
      </c>
      <c r="FT100" s="140">
        <f t="shared" si="338"/>
        <v>0</v>
      </c>
      <c r="FU100" s="25"/>
      <c r="FV100" s="92">
        <f t="shared" si="339"/>
        <v>0</v>
      </c>
      <c r="FW100" s="140">
        <f t="shared" si="340"/>
        <v>0</v>
      </c>
      <c r="FX100" s="25"/>
      <c r="FY100" s="92">
        <f t="shared" si="341"/>
        <v>0</v>
      </c>
      <c r="FZ100" s="140">
        <f t="shared" si="342"/>
        <v>0</v>
      </c>
      <c r="GA100" s="139">
        <f t="shared" si="259"/>
        <v>0</v>
      </c>
      <c r="GB100" s="25"/>
      <c r="GC100" s="92">
        <f t="shared" si="343"/>
        <v>0</v>
      </c>
      <c r="GD100" s="140">
        <f t="shared" si="344"/>
        <v>0</v>
      </c>
      <c r="GE100" s="25"/>
      <c r="GF100" s="92">
        <f t="shared" si="345"/>
        <v>0</v>
      </c>
      <c r="GG100" s="140">
        <f t="shared" si="346"/>
        <v>0</v>
      </c>
      <c r="GH100" s="25"/>
      <c r="GI100" s="92">
        <f t="shared" si="347"/>
        <v>0</v>
      </c>
      <c r="GJ100" s="140">
        <f t="shared" si="348"/>
        <v>0</v>
      </c>
      <c r="GK100" s="139">
        <f t="shared" si="260"/>
        <v>0</v>
      </c>
      <c r="GL100" s="25"/>
      <c r="GM100" s="92">
        <f t="shared" si="349"/>
        <v>0</v>
      </c>
      <c r="GN100" s="140">
        <f t="shared" si="350"/>
        <v>0</v>
      </c>
      <c r="GO100" s="25"/>
      <c r="GP100" s="92">
        <f t="shared" si="351"/>
        <v>0</v>
      </c>
      <c r="GQ100" s="140">
        <f t="shared" si="352"/>
        <v>0</v>
      </c>
      <c r="GR100" s="25"/>
      <c r="GS100" s="92">
        <f t="shared" si="353"/>
        <v>0</v>
      </c>
      <c r="GT100" s="140">
        <f t="shared" si="354"/>
        <v>0</v>
      </c>
      <c r="GU100" s="139">
        <f t="shared" si="261"/>
        <v>0</v>
      </c>
      <c r="GV100" s="25"/>
      <c r="GW100" s="92">
        <f t="shared" si="355"/>
        <v>0</v>
      </c>
      <c r="GX100" s="140">
        <f t="shared" si="356"/>
        <v>0</v>
      </c>
      <c r="GY100" s="25"/>
      <c r="GZ100" s="92">
        <f t="shared" si="357"/>
        <v>0</v>
      </c>
      <c r="HA100" s="140">
        <f t="shared" si="358"/>
        <v>0</v>
      </c>
      <c r="HB100" s="25"/>
      <c r="HC100" s="92">
        <f t="shared" si="359"/>
        <v>0</v>
      </c>
      <c r="HD100" s="140">
        <f t="shared" si="360"/>
        <v>0</v>
      </c>
      <c r="HE100" s="139">
        <f t="shared" si="477"/>
        <v>0</v>
      </c>
      <c r="HF100" s="25"/>
      <c r="HG100" s="92">
        <f t="shared" si="361"/>
        <v>0</v>
      </c>
      <c r="HH100" s="140">
        <f t="shared" si="362"/>
        <v>0</v>
      </c>
      <c r="HI100" s="25"/>
      <c r="HJ100" s="92">
        <f t="shared" si="363"/>
        <v>0</v>
      </c>
      <c r="HK100" s="140">
        <f t="shared" si="364"/>
        <v>0</v>
      </c>
      <c r="HL100" s="25"/>
      <c r="HM100" s="92">
        <f t="shared" si="365"/>
        <v>0</v>
      </c>
      <c r="HN100" s="140">
        <f t="shared" si="366"/>
        <v>0</v>
      </c>
      <c r="HO100" s="139">
        <f t="shared" si="263"/>
        <v>0</v>
      </c>
      <c r="HP100" s="25"/>
      <c r="HQ100" s="92">
        <f t="shared" si="367"/>
        <v>0</v>
      </c>
      <c r="HR100" s="140">
        <f t="shared" si="368"/>
        <v>0</v>
      </c>
      <c r="HS100" s="25"/>
      <c r="HT100" s="92">
        <f t="shared" si="369"/>
        <v>0</v>
      </c>
      <c r="HU100" s="140">
        <f t="shared" si="370"/>
        <v>0</v>
      </c>
      <c r="HV100" s="25"/>
      <c r="HW100" s="92">
        <f t="shared" si="371"/>
        <v>0</v>
      </c>
      <c r="HX100" s="140">
        <f t="shared" si="372"/>
        <v>0</v>
      </c>
      <c r="HY100" s="139">
        <f t="shared" si="264"/>
        <v>0</v>
      </c>
      <c r="HZ100" s="25"/>
      <c r="IA100" s="92">
        <f t="shared" si="373"/>
        <v>0</v>
      </c>
      <c r="IB100" s="140">
        <f t="shared" si="374"/>
        <v>0</v>
      </c>
      <c r="IC100" s="25"/>
      <c r="ID100" s="92">
        <f t="shared" si="375"/>
        <v>0</v>
      </c>
      <c r="IE100" s="140">
        <f t="shared" si="376"/>
        <v>0</v>
      </c>
      <c r="IF100" s="25"/>
      <c r="IG100" s="92">
        <f t="shared" si="377"/>
        <v>0</v>
      </c>
      <c r="IH100" s="140">
        <f t="shared" si="378"/>
        <v>0</v>
      </c>
      <c r="II100" s="139">
        <f t="shared" si="265"/>
        <v>0</v>
      </c>
      <c r="IJ100" s="25"/>
      <c r="IK100" s="92">
        <f t="shared" si="287"/>
        <v>0</v>
      </c>
      <c r="IL100" s="140">
        <f t="shared" si="379"/>
        <v>0</v>
      </c>
      <c r="IM100" s="25"/>
      <c r="IN100" s="92">
        <f t="shared" si="380"/>
        <v>0</v>
      </c>
      <c r="IO100" s="140">
        <f t="shared" si="381"/>
        <v>0</v>
      </c>
      <c r="IP100" s="25"/>
      <c r="IQ100" s="92">
        <f t="shared" si="382"/>
        <v>0</v>
      </c>
      <c r="IR100" s="140">
        <f t="shared" si="383"/>
        <v>0</v>
      </c>
      <c r="IS100" s="139">
        <f t="shared" si="266"/>
        <v>0</v>
      </c>
      <c r="IT100" s="25"/>
      <c r="IU100" s="92">
        <f t="shared" si="288"/>
        <v>0</v>
      </c>
      <c r="IV100" s="140">
        <f t="shared" si="289"/>
        <v>0</v>
      </c>
      <c r="IW100" s="25"/>
      <c r="IX100" s="92">
        <f t="shared" si="290"/>
        <v>0</v>
      </c>
      <c r="IY100" s="140">
        <f t="shared" si="291"/>
        <v>0</v>
      </c>
      <c r="IZ100" s="25"/>
      <c r="JA100" s="92">
        <f t="shared" si="292"/>
        <v>0</v>
      </c>
      <c r="JB100" s="140">
        <f t="shared" si="293"/>
        <v>0</v>
      </c>
      <c r="JC100" s="139">
        <f t="shared" si="234"/>
        <v>0</v>
      </c>
      <c r="JD100" s="25"/>
      <c r="JE100" s="92">
        <f t="shared" si="294"/>
        <v>0</v>
      </c>
      <c r="JF100" s="140">
        <f t="shared" si="295"/>
        <v>0</v>
      </c>
      <c r="JG100" s="25"/>
      <c r="JH100" s="92">
        <f t="shared" si="296"/>
        <v>0</v>
      </c>
      <c r="JI100" s="140">
        <f t="shared" si="297"/>
        <v>0</v>
      </c>
      <c r="JJ100" s="25"/>
      <c r="JK100" s="92">
        <f t="shared" si="298"/>
        <v>0</v>
      </c>
      <c r="JL100" s="140">
        <f t="shared" si="299"/>
        <v>0</v>
      </c>
      <c r="JM100" s="139">
        <f t="shared" si="235"/>
        <v>0</v>
      </c>
      <c r="JN100" s="25"/>
      <c r="JO100" s="92">
        <f t="shared" si="300"/>
        <v>0</v>
      </c>
      <c r="JP100" s="140">
        <f t="shared" si="270"/>
        <v>0</v>
      </c>
      <c r="JQ100" s="25"/>
      <c r="JR100" s="92">
        <f t="shared" si="271"/>
        <v>0</v>
      </c>
      <c r="JS100" s="140">
        <f t="shared" si="272"/>
        <v>0</v>
      </c>
      <c r="JT100" s="25"/>
      <c r="JU100" s="92">
        <f t="shared" si="468"/>
        <v>0</v>
      </c>
      <c r="JV100" s="140">
        <f t="shared" si="469"/>
        <v>0</v>
      </c>
      <c r="JW100" s="139">
        <f t="shared" si="236"/>
        <v>0</v>
      </c>
      <c r="JX100" s="25"/>
      <c r="JY100" s="92">
        <f t="shared" si="301"/>
        <v>0</v>
      </c>
      <c r="JZ100" s="140">
        <f t="shared" si="302"/>
        <v>0</v>
      </c>
      <c r="KA100" s="25"/>
      <c r="KB100" s="92">
        <f t="shared" si="303"/>
        <v>0</v>
      </c>
      <c r="KC100" s="140">
        <f t="shared" si="304"/>
        <v>0</v>
      </c>
      <c r="KD100" s="25"/>
      <c r="KE100" s="92">
        <f t="shared" si="305"/>
        <v>0</v>
      </c>
      <c r="KF100" s="140">
        <f t="shared" si="306"/>
        <v>0</v>
      </c>
      <c r="KG100" s="139">
        <f t="shared" si="237"/>
        <v>0</v>
      </c>
      <c r="KH100" s="25"/>
      <c r="KI100" s="92">
        <f t="shared" si="307"/>
        <v>0</v>
      </c>
      <c r="KJ100" s="140">
        <f t="shared" si="308"/>
        <v>0</v>
      </c>
      <c r="KK100" s="25"/>
      <c r="KL100" s="92">
        <f t="shared" si="309"/>
        <v>0</v>
      </c>
      <c r="KM100" s="140">
        <f t="shared" si="310"/>
        <v>0</v>
      </c>
      <c r="KN100" s="25"/>
      <c r="KO100" s="92">
        <f t="shared" si="311"/>
        <v>0</v>
      </c>
      <c r="KP100" s="140">
        <f t="shared" si="312"/>
        <v>0</v>
      </c>
      <c r="KQ100" s="139">
        <f t="shared" si="238"/>
        <v>0</v>
      </c>
      <c r="KR100" s="25"/>
      <c r="KS100" s="92">
        <f t="shared" si="313"/>
        <v>0</v>
      </c>
      <c r="KT100" s="140">
        <f t="shared" si="314"/>
        <v>0</v>
      </c>
      <c r="KU100" s="25"/>
      <c r="KV100" s="92">
        <f t="shared" si="315"/>
        <v>0</v>
      </c>
      <c r="KW100" s="140">
        <f t="shared" si="316"/>
        <v>0</v>
      </c>
      <c r="KX100" s="25"/>
      <c r="KY100" s="92">
        <f t="shared" si="317"/>
        <v>0</v>
      </c>
      <c r="KZ100" s="140">
        <f t="shared" si="318"/>
        <v>0</v>
      </c>
      <c r="LA100" s="139">
        <f t="shared" si="239"/>
        <v>0</v>
      </c>
      <c r="LB100" s="25"/>
      <c r="LC100" s="92">
        <f t="shared" si="319"/>
        <v>0</v>
      </c>
      <c r="LD100" s="140">
        <f t="shared" si="320"/>
        <v>0</v>
      </c>
      <c r="LE100" s="25"/>
      <c r="LF100" s="92">
        <f t="shared" si="321"/>
        <v>0</v>
      </c>
      <c r="LG100" s="140">
        <f t="shared" si="322"/>
        <v>0</v>
      </c>
      <c r="LH100" s="25"/>
      <c r="LI100" s="92">
        <f t="shared" si="323"/>
        <v>0</v>
      </c>
      <c r="LJ100" s="140">
        <f t="shared" si="324"/>
        <v>0</v>
      </c>
      <c r="LK100" s="139">
        <f t="shared" si="240"/>
        <v>0</v>
      </c>
      <c r="LL100" s="25"/>
      <c r="LM100" s="92">
        <f t="shared" si="325"/>
        <v>0</v>
      </c>
      <c r="LN100" s="140">
        <f t="shared" si="326"/>
        <v>0</v>
      </c>
      <c r="LO100" s="25"/>
      <c r="LP100" s="92">
        <f t="shared" si="327"/>
        <v>0</v>
      </c>
      <c r="LQ100" s="140">
        <f t="shared" si="328"/>
        <v>0</v>
      </c>
      <c r="LR100" s="25"/>
      <c r="LS100" s="92">
        <f t="shared" si="329"/>
        <v>0</v>
      </c>
      <c r="LT100" s="140">
        <f t="shared" si="330"/>
        <v>0</v>
      </c>
      <c r="LU100" s="139">
        <f t="shared" si="241"/>
        <v>0</v>
      </c>
      <c r="LW100" s="341">
        <f t="shared" si="273"/>
        <v>0</v>
      </c>
      <c r="LX100" s="293">
        <f t="shared" si="267"/>
        <v>0</v>
      </c>
    </row>
    <row r="101" spans="1:381" x14ac:dyDescent="0.25">
      <c r="A101" s="25" t="s">
        <v>143</v>
      </c>
      <c r="B101" s="102">
        <v>25000</v>
      </c>
      <c r="C101" s="102">
        <v>39000</v>
      </c>
      <c r="D101" s="25"/>
      <c r="E101" s="92">
        <f t="shared" si="399"/>
        <v>0</v>
      </c>
      <c r="F101" s="140">
        <f t="shared" si="400"/>
        <v>0</v>
      </c>
      <c r="G101" s="25"/>
      <c r="H101" s="92">
        <f t="shared" si="401"/>
        <v>0</v>
      </c>
      <c r="I101" s="140">
        <f t="shared" si="402"/>
        <v>0</v>
      </c>
      <c r="J101" s="25"/>
      <c r="K101" s="92">
        <f t="shared" si="403"/>
        <v>0</v>
      </c>
      <c r="L101" s="140">
        <f t="shared" si="404"/>
        <v>0</v>
      </c>
      <c r="M101" s="139">
        <f t="shared" si="388"/>
        <v>0</v>
      </c>
      <c r="N101" s="25"/>
      <c r="O101" s="92">
        <f t="shared" si="385"/>
        <v>0</v>
      </c>
      <c r="P101" s="140">
        <f t="shared" si="470"/>
        <v>0</v>
      </c>
      <c r="Q101" s="25"/>
      <c r="R101" s="92">
        <f t="shared" si="386"/>
        <v>0</v>
      </c>
      <c r="S101" s="140">
        <f t="shared" si="471"/>
        <v>0</v>
      </c>
      <c r="T101" s="25"/>
      <c r="U101" s="92">
        <f t="shared" si="472"/>
        <v>0</v>
      </c>
      <c r="V101" s="140">
        <f t="shared" si="473"/>
        <v>0</v>
      </c>
      <c r="W101" s="139">
        <f t="shared" si="389"/>
        <v>0</v>
      </c>
      <c r="X101" s="25"/>
      <c r="Y101" s="92">
        <f t="shared" si="405"/>
        <v>0</v>
      </c>
      <c r="Z101" s="140">
        <f t="shared" si="406"/>
        <v>0</v>
      </c>
      <c r="AA101" s="25"/>
      <c r="AB101" s="92">
        <f t="shared" si="407"/>
        <v>0</v>
      </c>
      <c r="AC101" s="140">
        <f t="shared" si="408"/>
        <v>0</v>
      </c>
      <c r="AD101" s="25"/>
      <c r="AE101" s="92">
        <f t="shared" si="409"/>
        <v>0</v>
      </c>
      <c r="AF101" s="140">
        <f t="shared" si="410"/>
        <v>0</v>
      </c>
      <c r="AG101" s="139">
        <f t="shared" si="390"/>
        <v>0</v>
      </c>
      <c r="AH101" s="25"/>
      <c r="AI101" s="92">
        <f t="shared" si="411"/>
        <v>0</v>
      </c>
      <c r="AJ101" s="140">
        <f t="shared" si="412"/>
        <v>0</v>
      </c>
      <c r="AK101" s="25"/>
      <c r="AL101" s="92">
        <f t="shared" si="413"/>
        <v>0</v>
      </c>
      <c r="AM101" s="140">
        <f t="shared" si="414"/>
        <v>0</v>
      </c>
      <c r="AN101" s="25"/>
      <c r="AO101" s="92">
        <f t="shared" si="415"/>
        <v>0</v>
      </c>
      <c r="AP101" s="140">
        <f t="shared" si="416"/>
        <v>0</v>
      </c>
      <c r="AQ101" s="139">
        <f t="shared" si="391"/>
        <v>0</v>
      </c>
      <c r="AR101" s="25"/>
      <c r="AS101" s="92">
        <f t="shared" si="417"/>
        <v>0</v>
      </c>
      <c r="AT101" s="140">
        <f t="shared" si="418"/>
        <v>0</v>
      </c>
      <c r="AU101" s="25"/>
      <c r="AV101" s="92">
        <f t="shared" si="419"/>
        <v>0</v>
      </c>
      <c r="AW101" s="140">
        <f t="shared" si="420"/>
        <v>0</v>
      </c>
      <c r="AX101" s="25"/>
      <c r="AY101" s="92">
        <f t="shared" si="421"/>
        <v>0</v>
      </c>
      <c r="AZ101" s="140">
        <f t="shared" si="422"/>
        <v>0</v>
      </c>
      <c r="BA101" s="139">
        <f t="shared" si="249"/>
        <v>0</v>
      </c>
      <c r="BB101" s="25"/>
      <c r="BC101" s="92">
        <f t="shared" si="242"/>
        <v>0</v>
      </c>
      <c r="BD101" s="140">
        <f t="shared" si="423"/>
        <v>0</v>
      </c>
      <c r="BE101" s="25"/>
      <c r="BF101" s="92">
        <f t="shared" si="424"/>
        <v>0</v>
      </c>
      <c r="BG101" s="140">
        <f t="shared" si="425"/>
        <v>0</v>
      </c>
      <c r="BH101" s="25"/>
      <c r="BI101" s="92">
        <f t="shared" si="426"/>
        <v>0</v>
      </c>
      <c r="BJ101" s="140">
        <f t="shared" si="427"/>
        <v>0</v>
      </c>
      <c r="BK101" s="139">
        <f t="shared" si="250"/>
        <v>0</v>
      </c>
      <c r="BL101" s="25"/>
      <c r="BM101" s="92">
        <f t="shared" si="274"/>
        <v>0</v>
      </c>
      <c r="BN101" s="140">
        <f t="shared" si="474"/>
        <v>0</v>
      </c>
      <c r="BO101" s="25"/>
      <c r="BP101" s="92">
        <f t="shared" si="428"/>
        <v>0</v>
      </c>
      <c r="BQ101" s="140">
        <f t="shared" si="429"/>
        <v>0</v>
      </c>
      <c r="BR101" s="25"/>
      <c r="BS101" s="92">
        <f t="shared" si="430"/>
        <v>0</v>
      </c>
      <c r="BT101" s="140">
        <f t="shared" si="431"/>
        <v>0</v>
      </c>
      <c r="BU101" s="139">
        <f t="shared" si="251"/>
        <v>0</v>
      </c>
      <c r="BV101" s="25"/>
      <c r="BW101" s="92">
        <f t="shared" si="276"/>
        <v>0</v>
      </c>
      <c r="BX101" s="140">
        <f t="shared" si="277"/>
        <v>0</v>
      </c>
      <c r="BY101" s="25"/>
      <c r="BZ101" s="92">
        <f t="shared" si="278"/>
        <v>0</v>
      </c>
      <c r="CA101" s="140">
        <f t="shared" si="279"/>
        <v>0</v>
      </c>
      <c r="CB101" s="25"/>
      <c r="CC101" s="92">
        <f t="shared" si="280"/>
        <v>0</v>
      </c>
      <c r="CD101" s="140">
        <f t="shared" si="281"/>
        <v>0</v>
      </c>
      <c r="CE101" s="139">
        <f t="shared" si="392"/>
        <v>0</v>
      </c>
      <c r="CF101" s="25"/>
      <c r="CG101" s="92">
        <f t="shared" si="432"/>
        <v>0</v>
      </c>
      <c r="CH101" s="140">
        <f t="shared" si="433"/>
        <v>0</v>
      </c>
      <c r="CI101" s="25"/>
      <c r="CJ101" s="92">
        <f t="shared" si="434"/>
        <v>0</v>
      </c>
      <c r="CK101" s="140">
        <f t="shared" si="435"/>
        <v>0</v>
      </c>
      <c r="CL101" s="25"/>
      <c r="CM101" s="92">
        <f t="shared" si="436"/>
        <v>0</v>
      </c>
      <c r="CN101" s="140">
        <f t="shared" si="437"/>
        <v>0</v>
      </c>
      <c r="CO101" s="139">
        <f t="shared" si="393"/>
        <v>0</v>
      </c>
      <c r="CP101" s="25"/>
      <c r="CQ101" s="92">
        <f t="shared" si="438"/>
        <v>0</v>
      </c>
      <c r="CR101" s="140">
        <f t="shared" si="439"/>
        <v>0</v>
      </c>
      <c r="CS101" s="25"/>
      <c r="CT101" s="92">
        <f t="shared" si="440"/>
        <v>0</v>
      </c>
      <c r="CU101" s="140">
        <f t="shared" si="441"/>
        <v>0</v>
      </c>
      <c r="CV101" s="25"/>
      <c r="CW101" s="92">
        <f t="shared" si="442"/>
        <v>0</v>
      </c>
      <c r="CX101" s="140">
        <f t="shared" si="443"/>
        <v>0</v>
      </c>
      <c r="CY101" s="139">
        <f t="shared" si="394"/>
        <v>0</v>
      </c>
      <c r="CZ101" s="25"/>
      <c r="DA101" s="92">
        <f t="shared" si="444"/>
        <v>0</v>
      </c>
      <c r="DB101" s="140">
        <f t="shared" si="445"/>
        <v>0</v>
      </c>
      <c r="DC101" s="25"/>
      <c r="DD101" s="92">
        <f t="shared" si="446"/>
        <v>0</v>
      </c>
      <c r="DE101" s="140">
        <f t="shared" si="447"/>
        <v>0</v>
      </c>
      <c r="DF101" s="25"/>
      <c r="DG101" s="92">
        <f t="shared" si="448"/>
        <v>0</v>
      </c>
      <c r="DH101" s="140">
        <f t="shared" si="449"/>
        <v>0</v>
      </c>
      <c r="DI101" s="139">
        <f t="shared" si="395"/>
        <v>0</v>
      </c>
      <c r="DJ101" s="25"/>
      <c r="DK101" s="92">
        <f t="shared" si="282"/>
        <v>0</v>
      </c>
      <c r="DL101" s="140">
        <f t="shared" si="384"/>
        <v>0</v>
      </c>
      <c r="DM101" s="25"/>
      <c r="DN101" s="92">
        <f t="shared" si="450"/>
        <v>0</v>
      </c>
      <c r="DO101" s="140">
        <f t="shared" si="451"/>
        <v>0</v>
      </c>
      <c r="DP101" s="25"/>
      <c r="DQ101" s="92">
        <f t="shared" si="452"/>
        <v>0</v>
      </c>
      <c r="DR101" s="140">
        <f t="shared" si="453"/>
        <v>0</v>
      </c>
      <c r="DS101" s="139">
        <f t="shared" si="396"/>
        <v>0</v>
      </c>
      <c r="DT101" s="25"/>
      <c r="DU101" s="92">
        <f t="shared" si="454"/>
        <v>0</v>
      </c>
      <c r="DV101" s="140">
        <f t="shared" si="455"/>
        <v>0</v>
      </c>
      <c r="DW101" s="25"/>
      <c r="DX101" s="92">
        <f t="shared" si="283"/>
        <v>0</v>
      </c>
      <c r="DY101" s="140">
        <f t="shared" si="284"/>
        <v>0</v>
      </c>
      <c r="DZ101" s="25"/>
      <c r="EA101" s="92">
        <f t="shared" si="285"/>
        <v>0</v>
      </c>
      <c r="EB101" s="140">
        <f t="shared" si="286"/>
        <v>0</v>
      </c>
      <c r="EC101" s="139">
        <f t="shared" si="397"/>
        <v>0</v>
      </c>
      <c r="ED101" s="25"/>
      <c r="EE101" s="92">
        <f t="shared" si="456"/>
        <v>0</v>
      </c>
      <c r="EF101" s="140">
        <f t="shared" si="457"/>
        <v>0</v>
      </c>
      <c r="EG101" s="25"/>
      <c r="EH101" s="92">
        <f t="shared" si="458"/>
        <v>0</v>
      </c>
      <c r="EI101" s="140">
        <f t="shared" si="459"/>
        <v>0</v>
      </c>
      <c r="EJ101" s="25"/>
      <c r="EK101" s="92">
        <f t="shared" si="460"/>
        <v>0</v>
      </c>
      <c r="EL101" s="140">
        <f t="shared" si="461"/>
        <v>0</v>
      </c>
      <c r="EM101" s="139">
        <f t="shared" si="398"/>
        <v>0</v>
      </c>
      <c r="EN101" s="25"/>
      <c r="EO101" s="92">
        <f t="shared" si="462"/>
        <v>0</v>
      </c>
      <c r="EP101" s="140">
        <f t="shared" si="463"/>
        <v>0</v>
      </c>
      <c r="EQ101" s="25"/>
      <c r="ER101" s="92">
        <f t="shared" si="464"/>
        <v>0</v>
      </c>
      <c r="ES101" s="140">
        <f t="shared" si="465"/>
        <v>0</v>
      </c>
      <c r="ET101" s="25"/>
      <c r="EU101" s="92">
        <f t="shared" si="466"/>
        <v>0</v>
      </c>
      <c r="EV101" s="140">
        <f t="shared" si="475"/>
        <v>0</v>
      </c>
      <c r="EW101" s="139">
        <f t="shared" si="252"/>
        <v>0</v>
      </c>
      <c r="EX101" s="25"/>
      <c r="EY101" s="92">
        <f t="shared" si="253"/>
        <v>0</v>
      </c>
      <c r="EZ101" s="140">
        <f t="shared" si="254"/>
        <v>0</v>
      </c>
      <c r="FA101" s="25"/>
      <c r="FB101" s="92">
        <f t="shared" si="268"/>
        <v>0</v>
      </c>
      <c r="FC101" s="140">
        <f t="shared" si="269"/>
        <v>0</v>
      </c>
      <c r="FD101" s="25"/>
      <c r="FE101" s="92">
        <f t="shared" si="255"/>
        <v>0</v>
      </c>
      <c r="FF101" s="140">
        <f t="shared" si="476"/>
        <v>0</v>
      </c>
      <c r="FG101" s="139">
        <f t="shared" si="257"/>
        <v>0</v>
      </c>
      <c r="FH101" s="25"/>
      <c r="FI101" s="92">
        <f t="shared" si="331"/>
        <v>0</v>
      </c>
      <c r="FJ101" s="140">
        <f t="shared" si="332"/>
        <v>0</v>
      </c>
      <c r="FK101" s="25"/>
      <c r="FL101" s="92">
        <f t="shared" si="333"/>
        <v>0</v>
      </c>
      <c r="FM101" s="140">
        <f t="shared" si="334"/>
        <v>0</v>
      </c>
      <c r="FN101" s="25"/>
      <c r="FO101" s="92">
        <f t="shared" si="335"/>
        <v>0</v>
      </c>
      <c r="FP101" s="140">
        <f t="shared" si="336"/>
        <v>0</v>
      </c>
      <c r="FQ101" s="139">
        <f t="shared" si="258"/>
        <v>0</v>
      </c>
      <c r="FR101" s="25"/>
      <c r="FS101" s="92">
        <f t="shared" si="337"/>
        <v>0</v>
      </c>
      <c r="FT101" s="140">
        <f t="shared" si="338"/>
        <v>0</v>
      </c>
      <c r="FU101" s="25"/>
      <c r="FV101" s="92">
        <f t="shared" si="339"/>
        <v>0</v>
      </c>
      <c r="FW101" s="140">
        <f t="shared" si="340"/>
        <v>0</v>
      </c>
      <c r="FX101" s="25"/>
      <c r="FY101" s="92">
        <f t="shared" si="341"/>
        <v>0</v>
      </c>
      <c r="FZ101" s="140">
        <f t="shared" si="342"/>
        <v>0</v>
      </c>
      <c r="GA101" s="139">
        <f t="shared" si="259"/>
        <v>0</v>
      </c>
      <c r="GB101" s="25"/>
      <c r="GC101" s="92">
        <f t="shared" si="343"/>
        <v>0</v>
      </c>
      <c r="GD101" s="140">
        <f t="shared" si="344"/>
        <v>0</v>
      </c>
      <c r="GE101" s="25"/>
      <c r="GF101" s="92">
        <f t="shared" si="345"/>
        <v>0</v>
      </c>
      <c r="GG101" s="140">
        <f t="shared" si="346"/>
        <v>0</v>
      </c>
      <c r="GH101" s="25"/>
      <c r="GI101" s="92">
        <f t="shared" si="347"/>
        <v>0</v>
      </c>
      <c r="GJ101" s="140">
        <f t="shared" si="348"/>
        <v>0</v>
      </c>
      <c r="GK101" s="139">
        <f t="shared" si="260"/>
        <v>0</v>
      </c>
      <c r="GL101" s="25"/>
      <c r="GM101" s="92">
        <f t="shared" si="349"/>
        <v>0</v>
      </c>
      <c r="GN101" s="140">
        <f t="shared" si="350"/>
        <v>0</v>
      </c>
      <c r="GO101" s="25"/>
      <c r="GP101" s="92">
        <f t="shared" si="351"/>
        <v>0</v>
      </c>
      <c r="GQ101" s="140">
        <f t="shared" si="352"/>
        <v>0</v>
      </c>
      <c r="GR101" s="25"/>
      <c r="GS101" s="92">
        <f t="shared" si="353"/>
        <v>0</v>
      </c>
      <c r="GT101" s="140">
        <f t="shared" si="354"/>
        <v>0</v>
      </c>
      <c r="GU101" s="139">
        <f t="shared" si="261"/>
        <v>0</v>
      </c>
      <c r="GV101" s="25"/>
      <c r="GW101" s="92">
        <f t="shared" si="355"/>
        <v>0</v>
      </c>
      <c r="GX101" s="140">
        <f t="shared" si="356"/>
        <v>0</v>
      </c>
      <c r="GY101" s="25"/>
      <c r="GZ101" s="92">
        <f t="shared" si="357"/>
        <v>0</v>
      </c>
      <c r="HA101" s="140">
        <f t="shared" si="358"/>
        <v>0</v>
      </c>
      <c r="HB101" s="25"/>
      <c r="HC101" s="92">
        <f t="shared" si="359"/>
        <v>0</v>
      </c>
      <c r="HD101" s="140">
        <f t="shared" si="360"/>
        <v>0</v>
      </c>
      <c r="HE101" s="139">
        <f t="shared" si="477"/>
        <v>0</v>
      </c>
      <c r="HF101" s="25"/>
      <c r="HG101" s="92">
        <f t="shared" si="361"/>
        <v>0</v>
      </c>
      <c r="HH101" s="140">
        <f t="shared" si="362"/>
        <v>0</v>
      </c>
      <c r="HI101" s="25"/>
      <c r="HJ101" s="92">
        <f t="shared" si="363"/>
        <v>0</v>
      </c>
      <c r="HK101" s="140">
        <f t="shared" si="364"/>
        <v>0</v>
      </c>
      <c r="HL101" s="25"/>
      <c r="HM101" s="92">
        <f t="shared" si="365"/>
        <v>0</v>
      </c>
      <c r="HN101" s="140">
        <f t="shared" si="366"/>
        <v>0</v>
      </c>
      <c r="HO101" s="139">
        <f t="shared" si="263"/>
        <v>0</v>
      </c>
      <c r="HP101" s="25"/>
      <c r="HQ101" s="92">
        <f t="shared" si="367"/>
        <v>0</v>
      </c>
      <c r="HR101" s="140">
        <f t="shared" si="368"/>
        <v>0</v>
      </c>
      <c r="HS101" s="25"/>
      <c r="HT101" s="92">
        <f t="shared" si="369"/>
        <v>0</v>
      </c>
      <c r="HU101" s="140">
        <f t="shared" si="370"/>
        <v>0</v>
      </c>
      <c r="HV101" s="25"/>
      <c r="HW101" s="92">
        <f t="shared" si="371"/>
        <v>0</v>
      </c>
      <c r="HX101" s="140">
        <f t="shared" si="372"/>
        <v>0</v>
      </c>
      <c r="HY101" s="139">
        <f t="shared" si="264"/>
        <v>0</v>
      </c>
      <c r="HZ101" s="25"/>
      <c r="IA101" s="92">
        <f t="shared" si="373"/>
        <v>0</v>
      </c>
      <c r="IB101" s="140">
        <f t="shared" si="374"/>
        <v>0</v>
      </c>
      <c r="IC101" s="25"/>
      <c r="ID101" s="92">
        <f t="shared" si="375"/>
        <v>0</v>
      </c>
      <c r="IE101" s="140">
        <f t="shared" si="376"/>
        <v>0</v>
      </c>
      <c r="IF101" s="25"/>
      <c r="IG101" s="92">
        <f t="shared" si="377"/>
        <v>0</v>
      </c>
      <c r="IH101" s="140">
        <f t="shared" si="378"/>
        <v>0</v>
      </c>
      <c r="II101" s="139">
        <f t="shared" si="265"/>
        <v>0</v>
      </c>
      <c r="IJ101" s="25"/>
      <c r="IK101" s="92">
        <f t="shared" si="287"/>
        <v>0</v>
      </c>
      <c r="IL101" s="140">
        <f t="shared" si="379"/>
        <v>0</v>
      </c>
      <c r="IM101" s="25"/>
      <c r="IN101" s="92">
        <f t="shared" si="380"/>
        <v>0</v>
      </c>
      <c r="IO101" s="140">
        <f t="shared" si="381"/>
        <v>0</v>
      </c>
      <c r="IP101" s="25"/>
      <c r="IQ101" s="92">
        <f t="shared" si="382"/>
        <v>0</v>
      </c>
      <c r="IR101" s="140">
        <f t="shared" si="383"/>
        <v>0</v>
      </c>
      <c r="IS101" s="139">
        <f t="shared" si="266"/>
        <v>0</v>
      </c>
      <c r="IT101" s="25"/>
      <c r="IU101" s="92">
        <f t="shared" si="288"/>
        <v>0</v>
      </c>
      <c r="IV101" s="140">
        <f t="shared" si="289"/>
        <v>0</v>
      </c>
      <c r="IW101" s="25"/>
      <c r="IX101" s="92">
        <f t="shared" si="290"/>
        <v>0</v>
      </c>
      <c r="IY101" s="140">
        <f t="shared" si="291"/>
        <v>0</v>
      </c>
      <c r="IZ101" s="25"/>
      <c r="JA101" s="92">
        <f t="shared" si="292"/>
        <v>0</v>
      </c>
      <c r="JB101" s="140">
        <f t="shared" si="293"/>
        <v>0</v>
      </c>
      <c r="JC101" s="139">
        <f t="shared" si="234"/>
        <v>0</v>
      </c>
      <c r="JD101" s="25"/>
      <c r="JE101" s="92">
        <f t="shared" si="294"/>
        <v>0</v>
      </c>
      <c r="JF101" s="140">
        <f t="shared" si="295"/>
        <v>0</v>
      </c>
      <c r="JG101" s="25"/>
      <c r="JH101" s="92">
        <f t="shared" si="296"/>
        <v>0</v>
      </c>
      <c r="JI101" s="140">
        <f t="shared" si="297"/>
        <v>0</v>
      </c>
      <c r="JJ101" s="25"/>
      <c r="JK101" s="92">
        <f t="shared" si="298"/>
        <v>0</v>
      </c>
      <c r="JL101" s="140">
        <f t="shared" si="299"/>
        <v>0</v>
      </c>
      <c r="JM101" s="139">
        <f t="shared" si="235"/>
        <v>0</v>
      </c>
      <c r="JN101" s="25"/>
      <c r="JO101" s="92">
        <f t="shared" si="300"/>
        <v>0</v>
      </c>
      <c r="JP101" s="140">
        <f t="shared" si="270"/>
        <v>0</v>
      </c>
      <c r="JQ101" s="25"/>
      <c r="JR101" s="92">
        <f t="shared" si="271"/>
        <v>0</v>
      </c>
      <c r="JS101" s="140">
        <f t="shared" si="272"/>
        <v>0</v>
      </c>
      <c r="JT101" s="25"/>
      <c r="JU101" s="92">
        <f t="shared" si="468"/>
        <v>0</v>
      </c>
      <c r="JV101" s="140">
        <f t="shared" si="469"/>
        <v>0</v>
      </c>
      <c r="JW101" s="139">
        <f t="shared" si="236"/>
        <v>0</v>
      </c>
      <c r="JX101" s="25"/>
      <c r="JY101" s="92">
        <f t="shared" si="301"/>
        <v>0</v>
      </c>
      <c r="JZ101" s="140">
        <f t="shared" si="302"/>
        <v>0</v>
      </c>
      <c r="KA101" s="25"/>
      <c r="KB101" s="92">
        <f t="shared" si="303"/>
        <v>0</v>
      </c>
      <c r="KC101" s="140">
        <f t="shared" si="304"/>
        <v>0</v>
      </c>
      <c r="KD101" s="25"/>
      <c r="KE101" s="92">
        <f t="shared" si="305"/>
        <v>0</v>
      </c>
      <c r="KF101" s="140">
        <f t="shared" si="306"/>
        <v>0</v>
      </c>
      <c r="KG101" s="139">
        <f t="shared" si="237"/>
        <v>0</v>
      </c>
      <c r="KH101" s="25"/>
      <c r="KI101" s="92">
        <f t="shared" si="307"/>
        <v>0</v>
      </c>
      <c r="KJ101" s="140">
        <f t="shared" si="308"/>
        <v>0</v>
      </c>
      <c r="KK101" s="25"/>
      <c r="KL101" s="92">
        <f t="shared" si="309"/>
        <v>0</v>
      </c>
      <c r="KM101" s="140">
        <f t="shared" si="310"/>
        <v>0</v>
      </c>
      <c r="KN101" s="25"/>
      <c r="KO101" s="92">
        <f t="shared" si="311"/>
        <v>0</v>
      </c>
      <c r="KP101" s="140">
        <f t="shared" si="312"/>
        <v>0</v>
      </c>
      <c r="KQ101" s="139">
        <f t="shared" si="238"/>
        <v>0</v>
      </c>
      <c r="KR101" s="25"/>
      <c r="KS101" s="92">
        <f t="shared" si="313"/>
        <v>0</v>
      </c>
      <c r="KT101" s="140">
        <f t="shared" si="314"/>
        <v>0</v>
      </c>
      <c r="KU101" s="25"/>
      <c r="KV101" s="92">
        <f t="shared" si="315"/>
        <v>0</v>
      </c>
      <c r="KW101" s="140">
        <f t="shared" si="316"/>
        <v>0</v>
      </c>
      <c r="KX101" s="25"/>
      <c r="KY101" s="92">
        <f t="shared" si="317"/>
        <v>0</v>
      </c>
      <c r="KZ101" s="140">
        <f t="shared" si="318"/>
        <v>0</v>
      </c>
      <c r="LA101" s="139">
        <f t="shared" si="239"/>
        <v>0</v>
      </c>
      <c r="LB101" s="25"/>
      <c r="LC101" s="92">
        <f t="shared" si="319"/>
        <v>0</v>
      </c>
      <c r="LD101" s="140">
        <f t="shared" si="320"/>
        <v>0</v>
      </c>
      <c r="LE101" s="25"/>
      <c r="LF101" s="92">
        <f t="shared" si="321"/>
        <v>0</v>
      </c>
      <c r="LG101" s="140">
        <f t="shared" si="322"/>
        <v>0</v>
      </c>
      <c r="LH101" s="25"/>
      <c r="LI101" s="92">
        <f t="shared" si="323"/>
        <v>0</v>
      </c>
      <c r="LJ101" s="140">
        <f t="shared" si="324"/>
        <v>0</v>
      </c>
      <c r="LK101" s="139">
        <f t="shared" si="240"/>
        <v>0</v>
      </c>
      <c r="LL101" s="25"/>
      <c r="LM101" s="92">
        <f t="shared" si="325"/>
        <v>0</v>
      </c>
      <c r="LN101" s="140">
        <f t="shared" si="326"/>
        <v>0</v>
      </c>
      <c r="LO101" s="25"/>
      <c r="LP101" s="92">
        <f t="shared" si="327"/>
        <v>0</v>
      </c>
      <c r="LQ101" s="140">
        <f t="shared" si="328"/>
        <v>0</v>
      </c>
      <c r="LR101" s="25"/>
      <c r="LS101" s="92">
        <f t="shared" si="329"/>
        <v>0</v>
      </c>
      <c r="LT101" s="140">
        <f t="shared" si="330"/>
        <v>0</v>
      </c>
      <c r="LU101" s="139">
        <f t="shared" si="241"/>
        <v>0</v>
      </c>
      <c r="LW101" s="341">
        <f t="shared" si="273"/>
        <v>0</v>
      </c>
      <c r="LX101" s="293">
        <f t="shared" si="267"/>
        <v>0</v>
      </c>
    </row>
    <row r="102" spans="1:381" x14ac:dyDescent="0.25">
      <c r="D102" s="25"/>
      <c r="F102" s="140"/>
      <c r="G102" s="25"/>
      <c r="I102" s="140"/>
      <c r="J102" s="25"/>
      <c r="L102" s="140"/>
      <c r="M102" s="139"/>
      <c r="N102" s="25"/>
      <c r="P102" s="140"/>
      <c r="Q102" s="25"/>
      <c r="S102" s="140"/>
      <c r="T102" s="25"/>
      <c r="V102" s="140"/>
      <c r="W102" s="139"/>
      <c r="X102" s="25"/>
      <c r="Z102" s="140"/>
      <c r="AA102" s="25"/>
      <c r="AC102" s="140"/>
      <c r="AD102" s="25"/>
      <c r="AF102" s="140"/>
      <c r="AG102" s="139"/>
      <c r="AH102" s="25"/>
      <c r="AJ102" s="140"/>
      <c r="AK102" s="25"/>
      <c r="AM102" s="140"/>
      <c r="AN102" s="25"/>
      <c r="AP102" s="140"/>
      <c r="AQ102" s="139"/>
      <c r="AR102" s="25"/>
      <c r="AT102" s="140"/>
      <c r="AU102" s="25"/>
      <c r="AW102" s="140"/>
      <c r="AX102" s="25"/>
      <c r="AZ102" s="140"/>
      <c r="BA102" s="139">
        <f t="shared" si="249"/>
        <v>0</v>
      </c>
      <c r="BB102" s="25"/>
      <c r="BD102" s="140"/>
      <c r="BE102" s="25"/>
      <c r="BG102" s="140"/>
      <c r="BH102" s="25"/>
      <c r="BJ102" s="140"/>
      <c r="BK102" s="139"/>
      <c r="BL102" s="25"/>
      <c r="BN102" s="140"/>
      <c r="BO102" s="25"/>
      <c r="BQ102" s="140"/>
      <c r="BR102" s="25"/>
      <c r="BT102" s="140"/>
      <c r="BU102" s="139"/>
      <c r="BV102" s="25"/>
      <c r="BX102" s="140"/>
      <c r="BY102" s="25"/>
      <c r="CA102" s="140"/>
      <c r="CB102" s="25"/>
      <c r="CD102" s="140"/>
      <c r="CE102" s="139"/>
      <c r="CF102" s="25"/>
      <c r="CH102" s="140"/>
      <c r="CI102" s="25"/>
      <c r="CK102" s="140"/>
      <c r="CL102" s="25"/>
      <c r="CN102" s="140"/>
      <c r="CO102" s="139"/>
      <c r="CP102" s="25"/>
      <c r="CR102" s="140"/>
      <c r="CS102" s="25"/>
      <c r="CU102" s="140"/>
      <c r="CV102" s="25"/>
      <c r="CX102" s="140"/>
      <c r="CY102" s="139"/>
      <c r="CZ102" s="25"/>
      <c r="DB102" s="140"/>
      <c r="DC102" s="25"/>
      <c r="DE102" s="140"/>
      <c r="DF102" s="25"/>
      <c r="DH102" s="140"/>
      <c r="DI102" s="139"/>
      <c r="DJ102" s="25"/>
      <c r="DL102" s="140"/>
      <c r="DM102" s="25"/>
      <c r="DO102" s="140"/>
      <c r="DP102" s="25"/>
      <c r="DR102" s="140"/>
      <c r="DS102" s="139"/>
      <c r="DT102" s="25"/>
      <c r="DV102" s="140"/>
      <c r="DW102" s="25"/>
      <c r="DY102" s="140"/>
      <c r="DZ102" s="25"/>
      <c r="EB102" s="140"/>
      <c r="EC102" s="139"/>
      <c r="ED102" s="25"/>
      <c r="EF102" s="140"/>
      <c r="EG102" s="25"/>
      <c r="EI102" s="140"/>
      <c r="EJ102" s="25"/>
      <c r="EL102" s="140"/>
      <c r="EM102" s="139"/>
      <c r="EN102" s="25"/>
      <c r="EP102" s="140"/>
      <c r="EQ102" s="25"/>
      <c r="ES102" s="140"/>
      <c r="ET102" s="25"/>
      <c r="EV102" s="140"/>
      <c r="EW102" s="139"/>
      <c r="EX102" s="25"/>
      <c r="EZ102" s="140"/>
      <c r="FA102" s="25"/>
      <c r="FC102" s="140"/>
      <c r="FD102" s="25"/>
      <c r="FF102" s="140"/>
      <c r="FG102" s="139"/>
      <c r="FH102" s="25"/>
      <c r="FJ102" s="140"/>
      <c r="FK102" s="25"/>
      <c r="FM102" s="140"/>
      <c r="FN102" s="25"/>
      <c r="FP102" s="140"/>
      <c r="FQ102" s="139"/>
      <c r="FR102" s="25"/>
      <c r="FT102" s="140"/>
      <c r="FU102" s="25"/>
      <c r="FW102" s="140"/>
      <c r="FX102" s="25"/>
      <c r="FZ102" s="140"/>
      <c r="GA102" s="139"/>
      <c r="GB102" s="25"/>
      <c r="GD102" s="140"/>
      <c r="GE102" s="25"/>
      <c r="GG102" s="140"/>
      <c r="GH102" s="25"/>
      <c r="GJ102" s="140"/>
      <c r="GK102" s="139"/>
      <c r="GL102" s="25"/>
      <c r="GN102" s="140"/>
      <c r="GO102" s="25"/>
      <c r="GQ102" s="140"/>
      <c r="GR102" s="25"/>
      <c r="GT102" s="140"/>
      <c r="GU102" s="139"/>
      <c r="GV102" s="25"/>
      <c r="GX102" s="140"/>
      <c r="GY102" s="25"/>
      <c r="HA102" s="140"/>
      <c r="HB102" s="25"/>
      <c r="HD102" s="140"/>
      <c r="HE102" s="139"/>
      <c r="HF102" s="25"/>
      <c r="HH102" s="140"/>
      <c r="HI102" s="25"/>
      <c r="HK102" s="140"/>
      <c r="HL102" s="25"/>
      <c r="HN102" s="140"/>
      <c r="HO102" s="139"/>
      <c r="HP102" s="25"/>
      <c r="HR102" s="140"/>
      <c r="HS102" s="25"/>
      <c r="HU102" s="140"/>
      <c r="HV102" s="25"/>
      <c r="HX102" s="140"/>
      <c r="HY102" s="139"/>
      <c r="HZ102" s="25"/>
      <c r="IB102" s="140"/>
      <c r="IC102" s="25"/>
      <c r="IE102" s="140"/>
      <c r="IF102" s="25"/>
      <c r="IH102" s="140"/>
      <c r="II102" s="139"/>
      <c r="IJ102" s="25"/>
      <c r="IL102" s="140"/>
      <c r="IM102" s="25"/>
      <c r="IO102" s="140"/>
      <c r="IP102" s="25"/>
      <c r="IR102" s="140"/>
      <c r="IS102" s="139"/>
      <c r="IT102" s="25"/>
      <c r="IV102" s="140"/>
      <c r="IW102" s="25"/>
      <c r="IY102" s="140"/>
      <c r="IZ102" s="25"/>
      <c r="JB102" s="140"/>
      <c r="JC102" s="139"/>
      <c r="JD102" s="25"/>
      <c r="JF102" s="140"/>
      <c r="JG102" s="25"/>
      <c r="JI102" s="140"/>
      <c r="JJ102" s="25"/>
      <c r="JL102" s="140"/>
      <c r="JM102" s="139"/>
      <c r="JN102" s="25"/>
      <c r="JP102" s="140"/>
      <c r="JQ102" s="25"/>
      <c r="JS102" s="140"/>
      <c r="JT102" s="25"/>
      <c r="JV102" s="140"/>
      <c r="JW102" s="139"/>
      <c r="JX102" s="25"/>
      <c r="JZ102" s="140"/>
      <c r="KA102" s="25"/>
      <c r="KC102" s="140"/>
      <c r="KD102" s="25"/>
      <c r="KF102" s="140"/>
      <c r="KG102" s="139"/>
      <c r="KH102" s="25"/>
      <c r="KJ102" s="140"/>
      <c r="KK102" s="25"/>
      <c r="KM102" s="140"/>
      <c r="KN102" s="25"/>
      <c r="KP102" s="140"/>
      <c r="KQ102" s="139"/>
      <c r="KR102" s="25"/>
      <c r="KT102" s="140"/>
      <c r="KU102" s="25"/>
      <c r="KW102" s="140"/>
      <c r="KX102" s="25"/>
      <c r="KZ102" s="140"/>
      <c r="LA102" s="139"/>
      <c r="LB102" s="25"/>
      <c r="LD102" s="140"/>
      <c r="LE102" s="25"/>
      <c r="LG102" s="140"/>
      <c r="LH102" s="25"/>
      <c r="LJ102" s="140"/>
      <c r="LK102" s="139"/>
      <c r="LL102" s="25"/>
      <c r="LN102" s="140"/>
      <c r="LO102" s="25"/>
      <c r="LQ102" s="140"/>
      <c r="LR102" s="25"/>
      <c r="LT102" s="140"/>
      <c r="LU102" s="139"/>
    </row>
    <row r="103" spans="1:381" s="142" customFormat="1" x14ac:dyDescent="0.25">
      <c r="A103" s="685" t="s">
        <v>52</v>
      </c>
      <c r="B103" s="685"/>
      <c r="C103" s="685"/>
      <c r="D103" s="141">
        <f>SUM(D7:D102)</f>
        <v>53</v>
      </c>
      <c r="E103" s="141">
        <f t="shared" ref="E103:M103" si="478">SUM(E8:E101)</f>
        <v>2480000</v>
      </c>
      <c r="F103" s="141">
        <f t="shared" si="478"/>
        <v>4710000</v>
      </c>
      <c r="G103" s="141">
        <f t="shared" si="478"/>
        <v>825</v>
      </c>
      <c r="H103" s="141">
        <f t="shared" si="478"/>
        <v>36705000</v>
      </c>
      <c r="I103" s="141">
        <f t="shared" si="478"/>
        <v>62300000</v>
      </c>
      <c r="J103" s="141">
        <f t="shared" si="478"/>
        <v>0</v>
      </c>
      <c r="K103" s="141">
        <f t="shared" si="478"/>
        <v>0</v>
      </c>
      <c r="L103" s="141">
        <f t="shared" si="478"/>
        <v>0</v>
      </c>
      <c r="M103" s="141">
        <f t="shared" si="478"/>
        <v>878</v>
      </c>
      <c r="N103" s="141">
        <f>SUM(N7:N102)</f>
        <v>14</v>
      </c>
      <c r="O103" s="141">
        <f t="shared" ref="O103:W103" si="479">SUM(O8:O101)</f>
        <v>675000</v>
      </c>
      <c r="P103" s="141">
        <f t="shared" si="479"/>
        <v>1259000</v>
      </c>
      <c r="Q103" s="141">
        <f t="shared" si="479"/>
        <v>158</v>
      </c>
      <c r="R103" s="141">
        <f t="shared" si="479"/>
        <v>13150000</v>
      </c>
      <c r="S103" s="141">
        <f t="shared" si="479"/>
        <v>23285000</v>
      </c>
      <c r="T103" s="141">
        <f t="shared" si="479"/>
        <v>2</v>
      </c>
      <c r="U103" s="141">
        <f t="shared" si="479"/>
        <v>200000</v>
      </c>
      <c r="V103" s="141">
        <f t="shared" si="479"/>
        <v>200000</v>
      </c>
      <c r="W103" s="141">
        <f t="shared" si="479"/>
        <v>174</v>
      </c>
      <c r="X103" s="141">
        <f>SUM(X7:X102)</f>
        <v>6</v>
      </c>
      <c r="Y103" s="141">
        <f t="shared" ref="Y103:AG103" si="480">SUM(Y8:Y101)</f>
        <v>280000</v>
      </c>
      <c r="Z103" s="141">
        <f t="shared" si="480"/>
        <v>470000</v>
      </c>
      <c r="AA103" s="141">
        <f t="shared" si="480"/>
        <v>4156</v>
      </c>
      <c r="AB103" s="141">
        <f t="shared" si="480"/>
        <v>228870000</v>
      </c>
      <c r="AC103" s="141">
        <f t="shared" si="480"/>
        <v>437200000</v>
      </c>
      <c r="AD103" s="141">
        <f t="shared" si="480"/>
        <v>0</v>
      </c>
      <c r="AE103" s="141">
        <f t="shared" si="480"/>
        <v>0</v>
      </c>
      <c r="AF103" s="141">
        <f t="shared" si="480"/>
        <v>0</v>
      </c>
      <c r="AG103" s="141">
        <f t="shared" si="480"/>
        <v>4162</v>
      </c>
      <c r="AH103" s="141">
        <f>SUM(AH7:AH102)</f>
        <v>8</v>
      </c>
      <c r="AI103" s="141">
        <f t="shared" ref="AI103:AQ103" si="481">SUM(AI8:AI101)</f>
        <v>380000</v>
      </c>
      <c r="AJ103" s="141">
        <f t="shared" si="481"/>
        <v>698000</v>
      </c>
      <c r="AK103" s="141">
        <f t="shared" si="481"/>
        <v>286</v>
      </c>
      <c r="AL103" s="141">
        <f t="shared" si="481"/>
        <v>18330000</v>
      </c>
      <c r="AM103" s="141">
        <f t="shared" si="481"/>
        <v>33035000</v>
      </c>
      <c r="AN103" s="141">
        <f t="shared" si="481"/>
        <v>0</v>
      </c>
      <c r="AO103" s="141">
        <f t="shared" si="481"/>
        <v>0</v>
      </c>
      <c r="AP103" s="141">
        <f t="shared" si="481"/>
        <v>0</v>
      </c>
      <c r="AQ103" s="141">
        <f t="shared" si="481"/>
        <v>294</v>
      </c>
      <c r="AR103" s="141">
        <f>SUM(AR7:AR102)</f>
        <v>11</v>
      </c>
      <c r="AS103" s="141">
        <f t="shared" ref="AS103:BA103" si="482">SUM(AS8:AS101)</f>
        <v>580000</v>
      </c>
      <c r="AT103" s="141">
        <f t="shared" si="482"/>
        <v>1118000</v>
      </c>
      <c r="AU103" s="141">
        <f t="shared" si="482"/>
        <v>7</v>
      </c>
      <c r="AV103" s="141">
        <f t="shared" si="482"/>
        <v>315000</v>
      </c>
      <c r="AW103" s="141">
        <f t="shared" si="482"/>
        <v>595000</v>
      </c>
      <c r="AX103" s="141">
        <f t="shared" si="482"/>
        <v>0</v>
      </c>
      <c r="AY103" s="141">
        <f t="shared" si="482"/>
        <v>0</v>
      </c>
      <c r="AZ103" s="141">
        <f t="shared" si="482"/>
        <v>0</v>
      </c>
      <c r="BA103" s="141">
        <f t="shared" si="482"/>
        <v>18</v>
      </c>
      <c r="BB103" s="141">
        <f>SUM(BB7:BB102)</f>
        <v>34</v>
      </c>
      <c r="BC103" s="141">
        <f t="shared" ref="BC103:BK103" si="483">SUM(BC8:BC101)</f>
        <v>1370000</v>
      </c>
      <c r="BD103" s="141">
        <f t="shared" si="483"/>
        <v>3540000</v>
      </c>
      <c r="BE103" s="141">
        <f t="shared" si="483"/>
        <v>2</v>
      </c>
      <c r="BF103" s="141">
        <f t="shared" si="483"/>
        <v>70000</v>
      </c>
      <c r="BG103" s="141">
        <f t="shared" si="483"/>
        <v>135000</v>
      </c>
      <c r="BH103" s="141">
        <f t="shared" si="483"/>
        <v>0</v>
      </c>
      <c r="BI103" s="141">
        <f t="shared" si="483"/>
        <v>0</v>
      </c>
      <c r="BJ103" s="141">
        <f t="shared" si="483"/>
        <v>0</v>
      </c>
      <c r="BK103" s="141">
        <f t="shared" si="483"/>
        <v>36</v>
      </c>
      <c r="BL103" s="141">
        <f>SUM(BL7:BL102)</f>
        <v>6</v>
      </c>
      <c r="BM103" s="141">
        <f t="shared" ref="BM103:BU103" si="484">SUM(BM8:BM101)</f>
        <v>385000</v>
      </c>
      <c r="BN103" s="141">
        <f t="shared" si="484"/>
        <v>750000</v>
      </c>
      <c r="BO103" s="141">
        <f t="shared" si="484"/>
        <v>2</v>
      </c>
      <c r="BP103" s="141">
        <f t="shared" si="484"/>
        <v>110000</v>
      </c>
      <c r="BQ103" s="141">
        <f t="shared" si="484"/>
        <v>205000</v>
      </c>
      <c r="BR103" s="141">
        <f t="shared" si="484"/>
        <v>7</v>
      </c>
      <c r="BS103" s="141">
        <f t="shared" si="484"/>
        <v>255000</v>
      </c>
      <c r="BT103" s="141">
        <f t="shared" si="484"/>
        <v>460000</v>
      </c>
      <c r="BU103" s="141">
        <f t="shared" si="484"/>
        <v>15</v>
      </c>
      <c r="BV103" s="141">
        <f>SUM(BV7:BV102)</f>
        <v>20</v>
      </c>
      <c r="BW103" s="141">
        <f t="shared" ref="BW103:CE103" si="485">SUM(BW8:BW101)</f>
        <v>1160000</v>
      </c>
      <c r="BX103" s="141">
        <f t="shared" si="485"/>
        <v>2150000</v>
      </c>
      <c r="BY103" s="141">
        <f t="shared" si="485"/>
        <v>1362</v>
      </c>
      <c r="BZ103" s="141">
        <f t="shared" si="485"/>
        <v>73925000</v>
      </c>
      <c r="CA103" s="141">
        <f t="shared" si="485"/>
        <v>139675000</v>
      </c>
      <c r="CB103" s="141">
        <f t="shared" si="485"/>
        <v>0</v>
      </c>
      <c r="CC103" s="141">
        <f t="shared" si="485"/>
        <v>0</v>
      </c>
      <c r="CD103" s="141">
        <f t="shared" si="485"/>
        <v>0</v>
      </c>
      <c r="CE103" s="141">
        <f t="shared" si="485"/>
        <v>1382</v>
      </c>
      <c r="CF103" s="141">
        <f>SUM(CF7:CF102)</f>
        <v>17</v>
      </c>
      <c r="CG103" s="141">
        <f t="shared" ref="CG103:CO103" si="486">SUM(CG8:CG101)</f>
        <v>760000</v>
      </c>
      <c r="CH103" s="141">
        <f t="shared" si="486"/>
        <v>1460000</v>
      </c>
      <c r="CI103" s="141">
        <f t="shared" si="486"/>
        <v>900</v>
      </c>
      <c r="CJ103" s="141">
        <f t="shared" si="486"/>
        <v>102500000</v>
      </c>
      <c r="CK103" s="141">
        <f t="shared" si="486"/>
        <v>200000000</v>
      </c>
      <c r="CL103" s="141">
        <f t="shared" si="486"/>
        <v>0</v>
      </c>
      <c r="CM103" s="141">
        <f t="shared" si="486"/>
        <v>0</v>
      </c>
      <c r="CN103" s="141">
        <f t="shared" si="486"/>
        <v>0</v>
      </c>
      <c r="CO103" s="141">
        <f t="shared" si="486"/>
        <v>917</v>
      </c>
      <c r="CP103" s="141">
        <f>SUM(CP7:CP102)</f>
        <v>103</v>
      </c>
      <c r="CQ103" s="141">
        <f t="shared" ref="CQ103:CY103" si="487">SUM(CQ8:CQ101)</f>
        <v>4460000</v>
      </c>
      <c r="CR103" s="141">
        <f t="shared" si="487"/>
        <v>8390000</v>
      </c>
      <c r="CS103" s="141">
        <f t="shared" si="487"/>
        <v>0</v>
      </c>
      <c r="CT103" s="141">
        <f t="shared" si="487"/>
        <v>0</v>
      </c>
      <c r="CU103" s="141">
        <f t="shared" si="487"/>
        <v>0</v>
      </c>
      <c r="CV103" s="141">
        <f t="shared" si="487"/>
        <v>0</v>
      </c>
      <c r="CW103" s="141">
        <f t="shared" si="487"/>
        <v>0</v>
      </c>
      <c r="CX103" s="141">
        <f t="shared" si="487"/>
        <v>0</v>
      </c>
      <c r="CY103" s="141">
        <f t="shared" si="487"/>
        <v>103</v>
      </c>
      <c r="CZ103" s="141">
        <f>SUM(CZ7:CZ102)</f>
        <v>27</v>
      </c>
      <c r="DA103" s="141">
        <f t="shared" ref="DA103:DI103" si="488">SUM(DA8:DA101)</f>
        <v>1175000</v>
      </c>
      <c r="DB103" s="141">
        <f t="shared" si="488"/>
        <v>2265000</v>
      </c>
      <c r="DC103" s="141">
        <f t="shared" si="488"/>
        <v>0</v>
      </c>
      <c r="DD103" s="141">
        <f t="shared" si="488"/>
        <v>0</v>
      </c>
      <c r="DE103" s="141">
        <f t="shared" si="488"/>
        <v>0</v>
      </c>
      <c r="DF103" s="141">
        <f t="shared" si="488"/>
        <v>0</v>
      </c>
      <c r="DG103" s="141">
        <f t="shared" si="488"/>
        <v>0</v>
      </c>
      <c r="DH103" s="141">
        <f t="shared" si="488"/>
        <v>0</v>
      </c>
      <c r="DI103" s="141">
        <f t="shared" si="488"/>
        <v>27</v>
      </c>
      <c r="DJ103" s="141">
        <f>SUM(DJ7:DJ102)</f>
        <v>9</v>
      </c>
      <c r="DK103" s="141">
        <f t="shared" ref="DK103:DS103" si="489">SUM(DK8:DK101)</f>
        <v>540000</v>
      </c>
      <c r="DL103" s="141">
        <f t="shared" si="489"/>
        <v>1035000</v>
      </c>
      <c r="DM103" s="141">
        <f t="shared" si="489"/>
        <v>4</v>
      </c>
      <c r="DN103" s="141">
        <f t="shared" si="489"/>
        <v>215000</v>
      </c>
      <c r="DO103" s="141">
        <f t="shared" si="489"/>
        <v>400000</v>
      </c>
      <c r="DP103" s="141">
        <f t="shared" si="489"/>
        <v>0</v>
      </c>
      <c r="DQ103" s="141">
        <f t="shared" si="489"/>
        <v>0</v>
      </c>
      <c r="DR103" s="141">
        <f t="shared" si="489"/>
        <v>0</v>
      </c>
      <c r="DS103" s="141">
        <f t="shared" si="489"/>
        <v>13</v>
      </c>
      <c r="DT103" s="141">
        <f>SUM(DT7:DT102)</f>
        <v>10</v>
      </c>
      <c r="DU103" s="141">
        <f t="shared" ref="DU103:EC103" si="490">SUM(DU8:DU101)</f>
        <v>520000</v>
      </c>
      <c r="DV103" s="141">
        <f t="shared" si="490"/>
        <v>950000</v>
      </c>
      <c r="DW103" s="141">
        <f t="shared" si="490"/>
        <v>1152</v>
      </c>
      <c r="DX103" s="141">
        <f t="shared" si="490"/>
        <v>53940000</v>
      </c>
      <c r="DY103" s="141">
        <f t="shared" si="490"/>
        <v>96125000</v>
      </c>
      <c r="DZ103" s="141">
        <f t="shared" si="490"/>
        <v>6</v>
      </c>
      <c r="EA103" s="141">
        <f t="shared" si="490"/>
        <v>560000</v>
      </c>
      <c r="EB103" s="141">
        <f t="shared" si="490"/>
        <v>1053000</v>
      </c>
      <c r="EC103" s="141">
        <f t="shared" si="490"/>
        <v>1168</v>
      </c>
      <c r="ED103" s="141">
        <f>SUM(ED7:ED102)</f>
        <v>72</v>
      </c>
      <c r="EE103" s="141">
        <f t="shared" ref="EE103:EM103" si="491">SUM(EE8:EE101)</f>
        <v>3095000</v>
      </c>
      <c r="EF103" s="141">
        <f t="shared" si="491"/>
        <v>5985000</v>
      </c>
      <c r="EG103" s="141">
        <f t="shared" si="491"/>
        <v>262</v>
      </c>
      <c r="EH103" s="141">
        <f t="shared" si="491"/>
        <v>12930000</v>
      </c>
      <c r="EI103" s="141">
        <f t="shared" si="491"/>
        <v>25065000</v>
      </c>
      <c r="EJ103" s="141">
        <f t="shared" si="491"/>
        <v>0</v>
      </c>
      <c r="EK103" s="141">
        <f t="shared" si="491"/>
        <v>0</v>
      </c>
      <c r="EL103" s="141">
        <f t="shared" si="491"/>
        <v>0</v>
      </c>
      <c r="EM103" s="141">
        <f t="shared" si="491"/>
        <v>334</v>
      </c>
      <c r="EN103" s="141">
        <f>SUM(EN7:EN102)</f>
        <v>24</v>
      </c>
      <c r="EO103" s="141">
        <f t="shared" ref="EO103:EW103" si="492">SUM(EO8:EO101)</f>
        <v>1375000</v>
      </c>
      <c r="EP103" s="141">
        <f t="shared" si="492"/>
        <v>2505000</v>
      </c>
      <c r="EQ103" s="141">
        <f t="shared" si="492"/>
        <v>248</v>
      </c>
      <c r="ER103" s="141">
        <f t="shared" si="492"/>
        <v>10330000</v>
      </c>
      <c r="ES103" s="141">
        <f t="shared" si="492"/>
        <v>20130000</v>
      </c>
      <c r="ET103" s="141">
        <f t="shared" si="492"/>
        <v>2</v>
      </c>
      <c r="EU103" s="141">
        <f t="shared" si="492"/>
        <v>150000</v>
      </c>
      <c r="EV103" s="141">
        <f t="shared" si="492"/>
        <v>300000</v>
      </c>
      <c r="EW103" s="141">
        <f t="shared" si="492"/>
        <v>274</v>
      </c>
      <c r="EX103" s="141">
        <f>SUM(EX7:EX102)</f>
        <v>0</v>
      </c>
      <c r="EY103" s="141">
        <f t="shared" ref="EY103:FG103" si="493">SUM(EY8:EY101)</f>
        <v>0</v>
      </c>
      <c r="EZ103" s="141">
        <f t="shared" si="493"/>
        <v>0</v>
      </c>
      <c r="FA103" s="141">
        <f t="shared" si="493"/>
        <v>25961</v>
      </c>
      <c r="FB103" s="141">
        <f t="shared" si="493"/>
        <v>1258530000</v>
      </c>
      <c r="FC103" s="141">
        <f t="shared" si="493"/>
        <v>2374065000</v>
      </c>
      <c r="FD103" s="141">
        <f t="shared" si="493"/>
        <v>0</v>
      </c>
      <c r="FE103" s="141">
        <f t="shared" si="493"/>
        <v>0</v>
      </c>
      <c r="FF103" s="141">
        <f t="shared" si="493"/>
        <v>0</v>
      </c>
      <c r="FG103" s="141">
        <f t="shared" si="493"/>
        <v>25961</v>
      </c>
      <c r="FH103" s="141">
        <f>SUM(FH7:FH102)</f>
        <v>112</v>
      </c>
      <c r="FI103" s="141">
        <f t="shared" ref="FI103:FQ103" si="494">SUM(FI8:FI101)</f>
        <v>4695000</v>
      </c>
      <c r="FJ103" s="141">
        <f t="shared" si="494"/>
        <v>9325000</v>
      </c>
      <c r="FK103" s="141">
        <f t="shared" si="494"/>
        <v>4</v>
      </c>
      <c r="FL103" s="141">
        <f t="shared" si="494"/>
        <v>255000</v>
      </c>
      <c r="FM103" s="141">
        <f t="shared" si="494"/>
        <v>450000</v>
      </c>
      <c r="FN103" s="141">
        <f t="shared" si="494"/>
        <v>56</v>
      </c>
      <c r="FO103" s="141">
        <f t="shared" si="494"/>
        <v>2490000</v>
      </c>
      <c r="FP103" s="141">
        <f t="shared" si="494"/>
        <v>4700000</v>
      </c>
      <c r="FQ103" s="141">
        <f t="shared" si="494"/>
        <v>172</v>
      </c>
      <c r="FR103" s="141">
        <f>SUM(FR7:FR102)</f>
        <v>14</v>
      </c>
      <c r="FS103" s="141">
        <f t="shared" ref="FS103:GA103" si="495">SUM(FS8:FS101)</f>
        <v>765000</v>
      </c>
      <c r="FT103" s="141">
        <f t="shared" si="495"/>
        <v>1450000</v>
      </c>
      <c r="FU103" s="141">
        <f t="shared" si="495"/>
        <v>126</v>
      </c>
      <c r="FV103" s="141">
        <f t="shared" si="495"/>
        <v>7245000</v>
      </c>
      <c r="FW103" s="141">
        <f t="shared" si="495"/>
        <v>13783000</v>
      </c>
      <c r="FX103" s="141">
        <f t="shared" si="495"/>
        <v>0</v>
      </c>
      <c r="FY103" s="141">
        <f t="shared" si="495"/>
        <v>0</v>
      </c>
      <c r="FZ103" s="141">
        <f t="shared" si="495"/>
        <v>0</v>
      </c>
      <c r="GA103" s="141">
        <f t="shared" si="495"/>
        <v>140</v>
      </c>
      <c r="GB103" s="141">
        <f>SUM(GB7:GB102)</f>
        <v>6</v>
      </c>
      <c r="GC103" s="141">
        <f t="shared" ref="GC103:GK103" si="496">SUM(GC8:GC101)</f>
        <v>340000</v>
      </c>
      <c r="GD103" s="141">
        <f t="shared" si="496"/>
        <v>600000</v>
      </c>
      <c r="GE103" s="141">
        <f t="shared" si="496"/>
        <v>632</v>
      </c>
      <c r="GF103" s="141">
        <f t="shared" si="496"/>
        <v>47890000</v>
      </c>
      <c r="GG103" s="141">
        <f t="shared" si="496"/>
        <v>91025000</v>
      </c>
      <c r="GH103" s="141">
        <f t="shared" si="496"/>
        <v>0</v>
      </c>
      <c r="GI103" s="141">
        <f t="shared" si="496"/>
        <v>0</v>
      </c>
      <c r="GJ103" s="141">
        <f t="shared" si="496"/>
        <v>0</v>
      </c>
      <c r="GK103" s="141">
        <f t="shared" si="496"/>
        <v>638</v>
      </c>
      <c r="GL103" s="141">
        <f>SUM(GL7:GL102)</f>
        <v>12</v>
      </c>
      <c r="GM103" s="141">
        <f t="shared" ref="GM103:GU103" si="497">SUM(GM8:GM101)</f>
        <v>820000</v>
      </c>
      <c r="GN103" s="141">
        <f t="shared" si="497"/>
        <v>1473000</v>
      </c>
      <c r="GO103" s="141">
        <f t="shared" si="497"/>
        <v>0</v>
      </c>
      <c r="GP103" s="141">
        <f t="shared" si="497"/>
        <v>0</v>
      </c>
      <c r="GQ103" s="141">
        <f t="shared" si="497"/>
        <v>0</v>
      </c>
      <c r="GR103" s="141">
        <f t="shared" si="497"/>
        <v>6</v>
      </c>
      <c r="GS103" s="141">
        <f t="shared" si="497"/>
        <v>270000</v>
      </c>
      <c r="GT103" s="141">
        <f t="shared" si="497"/>
        <v>510000</v>
      </c>
      <c r="GU103" s="141">
        <f t="shared" si="497"/>
        <v>18</v>
      </c>
      <c r="GV103" s="141">
        <f>SUM(GV7:GV102)</f>
        <v>9</v>
      </c>
      <c r="GW103" s="141">
        <f t="shared" ref="GW103:HE103" si="498">SUM(GW8:GW101)</f>
        <v>395000</v>
      </c>
      <c r="GX103" s="141">
        <f t="shared" si="498"/>
        <v>779000</v>
      </c>
      <c r="GY103" s="141">
        <f t="shared" si="498"/>
        <v>342</v>
      </c>
      <c r="GZ103" s="141">
        <f t="shared" si="498"/>
        <v>13790000</v>
      </c>
      <c r="HA103" s="141">
        <f t="shared" si="498"/>
        <v>25845000</v>
      </c>
      <c r="HB103" s="141">
        <f t="shared" si="498"/>
        <v>0</v>
      </c>
      <c r="HC103" s="141">
        <f t="shared" si="498"/>
        <v>0</v>
      </c>
      <c r="HD103" s="141">
        <f t="shared" si="498"/>
        <v>0</v>
      </c>
      <c r="HE103" s="141">
        <f t="shared" si="498"/>
        <v>351</v>
      </c>
      <c r="HF103" s="141">
        <f>SUM(HF7:HF102)</f>
        <v>1</v>
      </c>
      <c r="HG103" s="141">
        <f t="shared" ref="HG103:HO103" si="499">SUM(HG8:HG101)</f>
        <v>40000</v>
      </c>
      <c r="HH103" s="141">
        <f t="shared" si="499"/>
        <v>60000</v>
      </c>
      <c r="HI103" s="141">
        <f t="shared" si="499"/>
        <v>850</v>
      </c>
      <c r="HJ103" s="141">
        <f t="shared" si="499"/>
        <v>85210000</v>
      </c>
      <c r="HK103" s="141">
        <f t="shared" si="499"/>
        <v>169050000</v>
      </c>
      <c r="HL103" s="141">
        <f t="shared" si="499"/>
        <v>3</v>
      </c>
      <c r="HM103" s="141">
        <f t="shared" si="499"/>
        <v>115000</v>
      </c>
      <c r="HN103" s="141">
        <f t="shared" si="499"/>
        <v>230000</v>
      </c>
      <c r="HO103" s="141">
        <f t="shared" si="499"/>
        <v>854</v>
      </c>
      <c r="HP103" s="141">
        <f>SUM(HP7:HP102)</f>
        <v>0</v>
      </c>
      <c r="HQ103" s="141">
        <f t="shared" ref="HQ103:HY103" si="500">SUM(HQ8:HQ101)</f>
        <v>0</v>
      </c>
      <c r="HR103" s="141">
        <f t="shared" si="500"/>
        <v>0</v>
      </c>
      <c r="HS103" s="141">
        <f t="shared" si="500"/>
        <v>0</v>
      </c>
      <c r="HT103" s="141">
        <f t="shared" si="500"/>
        <v>0</v>
      </c>
      <c r="HU103" s="141">
        <f t="shared" si="500"/>
        <v>0</v>
      </c>
      <c r="HV103" s="141">
        <f t="shared" si="500"/>
        <v>0</v>
      </c>
      <c r="HW103" s="141">
        <f t="shared" si="500"/>
        <v>0</v>
      </c>
      <c r="HX103" s="141">
        <f t="shared" si="500"/>
        <v>0</v>
      </c>
      <c r="HY103" s="141">
        <f t="shared" si="500"/>
        <v>0</v>
      </c>
      <c r="HZ103" s="141">
        <f>SUM(HZ7:HZ102)</f>
        <v>237</v>
      </c>
      <c r="IA103" s="141">
        <f t="shared" ref="IA103:II103" si="501">SUM(IA8:IA101)</f>
        <v>9465000</v>
      </c>
      <c r="IB103" s="141">
        <f t="shared" si="501"/>
        <v>17895000</v>
      </c>
      <c r="IC103" s="141">
        <f t="shared" si="501"/>
        <v>0</v>
      </c>
      <c r="ID103" s="141">
        <f t="shared" si="501"/>
        <v>0</v>
      </c>
      <c r="IE103" s="141">
        <f t="shared" si="501"/>
        <v>0</v>
      </c>
      <c r="IF103" s="141">
        <f t="shared" si="501"/>
        <v>0</v>
      </c>
      <c r="IG103" s="141">
        <f t="shared" si="501"/>
        <v>0</v>
      </c>
      <c r="IH103" s="141">
        <f t="shared" si="501"/>
        <v>0</v>
      </c>
      <c r="II103" s="141">
        <f t="shared" si="501"/>
        <v>237</v>
      </c>
      <c r="IJ103" s="141">
        <f>SUM(IJ7:IJ102)</f>
        <v>39</v>
      </c>
      <c r="IK103" s="141">
        <f t="shared" ref="IK103:IS103" si="502">SUM(IK8:IK101)</f>
        <v>2450000</v>
      </c>
      <c r="IL103" s="141">
        <f t="shared" si="502"/>
        <v>4440000</v>
      </c>
      <c r="IM103" s="141">
        <f t="shared" si="502"/>
        <v>1100</v>
      </c>
      <c r="IN103" s="141">
        <f t="shared" si="502"/>
        <v>50290000</v>
      </c>
      <c r="IO103" s="141">
        <f t="shared" si="502"/>
        <v>94925000</v>
      </c>
      <c r="IP103" s="141">
        <f t="shared" si="502"/>
        <v>0</v>
      </c>
      <c r="IQ103" s="141">
        <f t="shared" si="502"/>
        <v>0</v>
      </c>
      <c r="IR103" s="141">
        <f t="shared" si="502"/>
        <v>0</v>
      </c>
      <c r="IS103" s="141">
        <f t="shared" si="502"/>
        <v>1139</v>
      </c>
      <c r="IT103" s="141">
        <f>SUM(IT7:IT102)</f>
        <v>55</v>
      </c>
      <c r="IU103" s="141">
        <f t="shared" ref="IU103:JC103" si="503">SUM(IU8:IU101)</f>
        <v>2240000</v>
      </c>
      <c r="IV103" s="141">
        <f t="shared" si="503"/>
        <v>4210000</v>
      </c>
      <c r="IW103" s="141">
        <f t="shared" si="503"/>
        <v>1134</v>
      </c>
      <c r="IX103" s="141">
        <f t="shared" si="503"/>
        <v>76745000</v>
      </c>
      <c r="IY103" s="141">
        <f t="shared" si="503"/>
        <v>141193000</v>
      </c>
      <c r="IZ103" s="141">
        <f t="shared" si="503"/>
        <v>0</v>
      </c>
      <c r="JA103" s="141">
        <f t="shared" si="503"/>
        <v>0</v>
      </c>
      <c r="JB103" s="141">
        <f t="shared" si="503"/>
        <v>0</v>
      </c>
      <c r="JC103" s="141">
        <f t="shared" si="503"/>
        <v>1189</v>
      </c>
      <c r="JD103" s="141">
        <f>SUM(JD7:JD102)</f>
        <v>20</v>
      </c>
      <c r="JE103" s="141">
        <f t="shared" ref="JE103:JM103" si="504">SUM(JE8:JE101)</f>
        <v>1015000</v>
      </c>
      <c r="JF103" s="141">
        <f t="shared" si="504"/>
        <v>1739000</v>
      </c>
      <c r="JG103" s="141">
        <f t="shared" si="504"/>
        <v>308</v>
      </c>
      <c r="JH103" s="141">
        <f t="shared" si="504"/>
        <v>14320000</v>
      </c>
      <c r="JI103" s="141">
        <f t="shared" si="504"/>
        <v>25600000</v>
      </c>
      <c r="JJ103" s="141">
        <f t="shared" si="504"/>
        <v>0</v>
      </c>
      <c r="JK103" s="141">
        <f t="shared" si="504"/>
        <v>0</v>
      </c>
      <c r="JL103" s="141">
        <f t="shared" si="504"/>
        <v>0</v>
      </c>
      <c r="JM103" s="141">
        <f t="shared" si="504"/>
        <v>328</v>
      </c>
      <c r="JN103" s="141">
        <f>SUM(JN7:JN102)</f>
        <v>20</v>
      </c>
      <c r="JO103" s="141">
        <f t="shared" ref="JO103:JW103" si="505">SUM(JO8:JO101)</f>
        <v>1030000</v>
      </c>
      <c r="JP103" s="141">
        <f t="shared" si="505"/>
        <v>1983000</v>
      </c>
      <c r="JQ103" s="141">
        <f>SUM(JQ8:JQ101)</f>
        <v>1025</v>
      </c>
      <c r="JR103" s="141">
        <f t="shared" si="505"/>
        <v>66185000</v>
      </c>
      <c r="JS103" s="141">
        <f t="shared" si="505"/>
        <v>131730000</v>
      </c>
      <c r="JT103" s="141">
        <f t="shared" si="505"/>
        <v>0</v>
      </c>
      <c r="JU103" s="141">
        <f t="shared" si="505"/>
        <v>0</v>
      </c>
      <c r="JV103" s="141">
        <f t="shared" si="505"/>
        <v>0</v>
      </c>
      <c r="JW103" s="141">
        <f t="shared" si="505"/>
        <v>1045</v>
      </c>
      <c r="JX103" s="141">
        <f>SUM(JX7:JX102)</f>
        <v>266</v>
      </c>
      <c r="JY103" s="141">
        <f t="shared" ref="JY103:KG103" si="506">SUM(JY8:JY101)</f>
        <v>11090000</v>
      </c>
      <c r="JZ103" s="141">
        <f t="shared" si="506"/>
        <v>20735000</v>
      </c>
      <c r="KA103" s="141">
        <f t="shared" si="506"/>
        <v>422</v>
      </c>
      <c r="KB103" s="141">
        <f t="shared" si="506"/>
        <v>19755000</v>
      </c>
      <c r="KC103" s="141">
        <f t="shared" si="506"/>
        <v>37600000</v>
      </c>
      <c r="KD103" s="141">
        <f t="shared" si="506"/>
        <v>250</v>
      </c>
      <c r="KE103" s="141">
        <f t="shared" si="506"/>
        <v>9750000</v>
      </c>
      <c r="KF103" s="141">
        <f t="shared" si="506"/>
        <v>18400000</v>
      </c>
      <c r="KG103" s="141">
        <f t="shared" si="506"/>
        <v>932</v>
      </c>
      <c r="KH103" s="141">
        <f>SUM(KH7:KH102)</f>
        <v>22</v>
      </c>
      <c r="KI103" s="141">
        <f t="shared" ref="KI103:KQ103" si="507">SUM(KI8:KI101)</f>
        <v>1380000</v>
      </c>
      <c r="KJ103" s="141">
        <f t="shared" si="507"/>
        <v>2634000</v>
      </c>
      <c r="KK103" s="141">
        <f t="shared" si="507"/>
        <v>15</v>
      </c>
      <c r="KL103" s="141">
        <f t="shared" si="507"/>
        <v>975000</v>
      </c>
      <c r="KM103" s="141">
        <f t="shared" si="507"/>
        <v>1800000</v>
      </c>
      <c r="KN103" s="141">
        <f t="shared" si="507"/>
        <v>0</v>
      </c>
      <c r="KO103" s="141">
        <f t="shared" si="507"/>
        <v>0</v>
      </c>
      <c r="KP103" s="141">
        <f t="shared" si="507"/>
        <v>0</v>
      </c>
      <c r="KQ103" s="141">
        <f t="shared" si="507"/>
        <v>37</v>
      </c>
      <c r="KR103" s="141">
        <f>SUM(KR7:KR102)</f>
        <v>0</v>
      </c>
      <c r="KS103" s="141">
        <f t="shared" ref="KS103:LA103" si="508">SUM(KS8:KS101)</f>
        <v>0</v>
      </c>
      <c r="KT103" s="141">
        <f t="shared" si="508"/>
        <v>0</v>
      </c>
      <c r="KU103" s="141">
        <f t="shared" si="508"/>
        <v>0</v>
      </c>
      <c r="KV103" s="141">
        <f t="shared" si="508"/>
        <v>0</v>
      </c>
      <c r="KW103" s="141">
        <f t="shared" si="508"/>
        <v>0</v>
      </c>
      <c r="KX103" s="141">
        <f t="shared" si="508"/>
        <v>0</v>
      </c>
      <c r="KY103" s="141">
        <f t="shared" si="508"/>
        <v>0</v>
      </c>
      <c r="KZ103" s="141">
        <f t="shared" si="508"/>
        <v>0</v>
      </c>
      <c r="LA103" s="141">
        <f t="shared" si="508"/>
        <v>0</v>
      </c>
      <c r="LB103" s="141">
        <f>SUM(LB7:LB102)</f>
        <v>0</v>
      </c>
      <c r="LC103" s="141">
        <f t="shared" ref="LC103:LK103" si="509">SUM(LC8:LC101)</f>
        <v>0</v>
      </c>
      <c r="LD103" s="141">
        <f t="shared" si="509"/>
        <v>0</v>
      </c>
      <c r="LE103" s="141">
        <f t="shared" si="509"/>
        <v>0</v>
      </c>
      <c r="LF103" s="141">
        <f t="shared" si="509"/>
        <v>0</v>
      </c>
      <c r="LG103" s="141">
        <f t="shared" si="509"/>
        <v>0</v>
      </c>
      <c r="LH103" s="141">
        <f t="shared" si="509"/>
        <v>0</v>
      </c>
      <c r="LI103" s="141">
        <f t="shared" si="509"/>
        <v>0</v>
      </c>
      <c r="LJ103" s="141">
        <f t="shared" si="509"/>
        <v>0</v>
      </c>
      <c r="LK103" s="141">
        <f t="shared" si="509"/>
        <v>0</v>
      </c>
      <c r="LL103" s="141">
        <f>SUM(LL7:LL102)</f>
        <v>0</v>
      </c>
      <c r="LM103" s="141">
        <f t="shared" ref="LM103:LU103" si="510">SUM(LM8:LM101)</f>
        <v>0</v>
      </c>
      <c r="LN103" s="141">
        <f t="shared" si="510"/>
        <v>0</v>
      </c>
      <c r="LO103" s="141">
        <f t="shared" si="510"/>
        <v>0</v>
      </c>
      <c r="LP103" s="141">
        <f t="shared" si="510"/>
        <v>0</v>
      </c>
      <c r="LQ103" s="141">
        <f t="shared" si="510"/>
        <v>0</v>
      </c>
      <c r="LR103" s="141">
        <f t="shared" si="510"/>
        <v>0</v>
      </c>
      <c r="LS103" s="141">
        <f t="shared" si="510"/>
        <v>0</v>
      </c>
      <c r="LT103" s="141">
        <f t="shared" si="510"/>
        <v>0</v>
      </c>
      <c r="LU103" s="141">
        <f t="shared" si="510"/>
        <v>0</v>
      </c>
      <c r="LV103" s="29"/>
      <c r="LW103" s="312">
        <f>SUM(LW7:LW102)</f>
        <v>42836</v>
      </c>
      <c r="LX103" s="313">
        <f>SUM(LX7:LX102)</f>
        <v>4275077000</v>
      </c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  <c r="MY103" s="29"/>
      <c r="MZ103" s="29"/>
      <c r="NA103" s="29"/>
      <c r="NB103" s="29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</row>
    <row r="104" spans="1:381" x14ac:dyDescent="0.25">
      <c r="A104" s="138" t="s">
        <v>218</v>
      </c>
      <c r="B104" s="138"/>
      <c r="C104" s="138"/>
      <c r="D104" s="25"/>
      <c r="E104" s="25"/>
      <c r="F104" s="25">
        <f>140000+120000+1300000</f>
        <v>1560000</v>
      </c>
      <c r="G104" s="25"/>
      <c r="H104" s="25"/>
      <c r="I104" s="25">
        <f>H126</f>
        <v>23135000</v>
      </c>
      <c r="J104" s="25"/>
      <c r="K104" s="25"/>
      <c r="L104" s="25"/>
      <c r="M104" s="25"/>
      <c r="N104" s="25"/>
      <c r="O104" s="25"/>
      <c r="P104" s="25">
        <f>50000+20000+22000+100000</f>
        <v>192000</v>
      </c>
      <c r="Q104" s="25"/>
      <c r="R104" s="25"/>
      <c r="S104" s="25">
        <f>90000+8700000+20000</f>
        <v>8810000</v>
      </c>
      <c r="T104" s="25"/>
      <c r="U104" s="25"/>
      <c r="V104" s="25">
        <f>60000</f>
        <v>60000</v>
      </c>
      <c r="W104" s="25"/>
      <c r="X104" s="25"/>
      <c r="Y104" s="25"/>
      <c r="Z104" s="25">
        <f>20000+150000</f>
        <v>170000</v>
      </c>
      <c r="AA104" s="25"/>
      <c r="AB104" s="25"/>
      <c r="AC104" s="25">
        <f>14000000+5000000+35000000+8000000+15000000+45500000+14000000+21000000+90000+28500000</f>
        <v>186090000</v>
      </c>
      <c r="AD104" s="25"/>
      <c r="AE104" s="25"/>
      <c r="AF104" s="25"/>
      <c r="AG104" s="25"/>
      <c r="AH104" s="25"/>
      <c r="AI104" s="25"/>
      <c r="AJ104" s="25">
        <f>58000+20000+55000</f>
        <v>133000</v>
      </c>
      <c r="AK104" s="25"/>
      <c r="AL104" s="25"/>
      <c r="AM104" s="25">
        <f>65000+2400000+1050000+6900000+2500000</f>
        <v>12915000</v>
      </c>
      <c r="AN104" s="25"/>
      <c r="AO104" s="25"/>
      <c r="AP104" s="25"/>
      <c r="AQ104" s="25"/>
      <c r="AR104" s="25"/>
      <c r="AS104" s="25"/>
      <c r="AT104" s="25">
        <f>75000+78000</f>
        <v>153000</v>
      </c>
      <c r="AU104" s="25"/>
      <c r="AV104" s="25"/>
      <c r="AW104" s="25">
        <f>10000+120000</f>
        <v>130000</v>
      </c>
      <c r="AX104" s="25"/>
      <c r="AY104" s="25"/>
      <c r="AZ104" s="25"/>
      <c r="BA104" s="25"/>
      <c r="BB104" s="25"/>
      <c r="BC104" s="25"/>
      <c r="BD104" s="25">
        <f>110000+45000+75000+35000+35000+80000+55000+150000+150000+140000</f>
        <v>875000</v>
      </c>
      <c r="BE104" s="25"/>
      <c r="BF104" s="25"/>
      <c r="BG104" s="25">
        <f>20000</f>
        <v>20000</v>
      </c>
      <c r="BH104" s="25"/>
      <c r="BI104" s="25"/>
      <c r="BJ104" s="25"/>
      <c r="BK104" s="25"/>
      <c r="BL104" s="25"/>
      <c r="BM104" s="25"/>
      <c r="BN104" s="25">
        <f>75000+50000</f>
        <v>125000</v>
      </c>
      <c r="BO104" s="25"/>
      <c r="BP104" s="25"/>
      <c r="BQ104" s="25">
        <f>35000</f>
        <v>35000</v>
      </c>
      <c r="BR104" s="25"/>
      <c r="BS104" s="25"/>
      <c r="BT104" s="25">
        <v>115000</v>
      </c>
      <c r="BU104" s="25"/>
      <c r="BV104" s="25"/>
      <c r="BW104" s="25"/>
      <c r="BX104" s="25">
        <v>350000</v>
      </c>
      <c r="BY104" s="25"/>
      <c r="BZ104" s="25"/>
      <c r="CA104" s="25">
        <f>35800000+75000+18750000+420000+1500000+10000</f>
        <v>56555000</v>
      </c>
      <c r="CB104" s="25"/>
      <c r="CC104" s="25"/>
      <c r="CD104" s="25"/>
      <c r="CE104" s="25"/>
      <c r="CF104" s="25"/>
      <c r="CG104" s="25"/>
      <c r="CH104" s="25">
        <f>135000+30000</f>
        <v>165000</v>
      </c>
      <c r="CI104" s="25"/>
      <c r="CJ104" s="25"/>
      <c r="CK104" s="25">
        <f>CK103-69750000-15500000-14500000-6800000</f>
        <v>93450000</v>
      </c>
      <c r="CL104" s="25"/>
      <c r="CM104" s="25"/>
      <c r="CN104" s="25"/>
      <c r="CO104" s="25"/>
      <c r="CP104" s="25"/>
      <c r="CQ104" s="25"/>
      <c r="CR104" s="25">
        <f>600000+25000+10000+25000+40000+20000+1245000</f>
        <v>1965000</v>
      </c>
      <c r="CS104" s="25"/>
      <c r="CT104" s="25"/>
      <c r="CU104" s="25"/>
      <c r="CV104" s="25"/>
      <c r="CW104" s="25"/>
      <c r="CX104" s="25"/>
      <c r="CY104" s="25"/>
      <c r="CZ104" s="25"/>
      <c r="DA104" s="25"/>
      <c r="DB104" s="25">
        <f>220000+30000+30000+95000+45000</f>
        <v>420000</v>
      </c>
      <c r="DC104" s="25"/>
      <c r="DD104" s="25"/>
      <c r="DE104" s="25"/>
      <c r="DF104" s="25"/>
      <c r="DG104" s="25"/>
      <c r="DH104" s="25"/>
      <c r="DI104" s="25"/>
      <c r="DJ104" s="25"/>
      <c r="DK104" s="25"/>
      <c r="DL104" s="25">
        <f>30000+135000</f>
        <v>165000</v>
      </c>
      <c r="DM104" s="25"/>
      <c r="DN104" s="25"/>
      <c r="DO104" s="25">
        <v>55000</v>
      </c>
      <c r="DP104" s="25"/>
      <c r="DQ104" s="25"/>
      <c r="DR104" s="25"/>
      <c r="DS104" s="25"/>
      <c r="DT104" s="25"/>
      <c r="DU104" s="25"/>
      <c r="DV104" s="25">
        <f>50000+100000</f>
        <v>150000</v>
      </c>
      <c r="DW104" s="25"/>
      <c r="DX104" s="25"/>
      <c r="DY104" s="25">
        <f>36250000+35000+30000</f>
        <v>36315000</v>
      </c>
      <c r="DZ104" s="25"/>
      <c r="EA104" s="25"/>
      <c r="EB104" s="25">
        <v>168000</v>
      </c>
      <c r="EC104" s="25"/>
      <c r="ED104" s="25"/>
      <c r="EE104" s="25"/>
      <c r="EF104" s="25">
        <f>100000+95000+1185000</f>
        <v>1380000</v>
      </c>
      <c r="EG104" s="25"/>
      <c r="EH104" s="25"/>
      <c r="EI104" s="25">
        <f>4000000+30000+6250000+195000</f>
        <v>10475000</v>
      </c>
      <c r="EJ104" s="25"/>
      <c r="EK104" s="25"/>
      <c r="EL104" s="25"/>
      <c r="EM104" s="25"/>
      <c r="EN104" s="25"/>
      <c r="EO104" s="25"/>
      <c r="EP104" s="25">
        <f>15000+95000+25000+220000</f>
        <v>355000</v>
      </c>
      <c r="EQ104" s="25"/>
      <c r="ER104" s="25"/>
      <c r="ES104" s="25">
        <f>5250000+2000000+375000+45000</f>
        <v>7670000</v>
      </c>
      <c r="ET104" s="25"/>
      <c r="EU104" s="25"/>
      <c r="EV104" s="25">
        <v>60000</v>
      </c>
      <c r="EW104" s="25"/>
      <c r="EX104" s="25"/>
      <c r="EY104" s="25"/>
      <c r="EZ104" s="25"/>
      <c r="FA104" s="25"/>
      <c r="FB104" s="25"/>
      <c r="FC104" s="25">
        <f>FC103-9000000-1800000-12000000-21850000-28500000-31825000-20250000-149750000-3100000-3100000-10850000-6400000-28800000-4000000-12000000-15200000-18560000-3500000-5852000-7600000-1520000-12000000-1200000-6000000-8400000-6400000-32000000-32000000-72750000-310750000-316500000-7500000-110000000</f>
        <v>1063108000</v>
      </c>
      <c r="FD104" s="25"/>
      <c r="FE104" s="25"/>
      <c r="FF104" s="25"/>
      <c r="FG104" s="25"/>
      <c r="FH104" s="25"/>
      <c r="FI104" s="25"/>
      <c r="FJ104" s="25">
        <f>1900000+75000+335000</f>
        <v>2310000</v>
      </c>
      <c r="FK104" s="25"/>
      <c r="FL104" s="25"/>
      <c r="FM104" s="25">
        <f>25000+75000</f>
        <v>100000</v>
      </c>
      <c r="FN104" s="25"/>
      <c r="FO104" s="25"/>
      <c r="FP104" s="25">
        <f>30000+750000</f>
        <v>780000</v>
      </c>
      <c r="FQ104" s="25"/>
      <c r="FR104" s="25"/>
      <c r="FS104" s="25"/>
      <c r="FT104" s="25">
        <f>60000+30000+20000+120000</f>
        <v>230000</v>
      </c>
      <c r="FU104" s="25"/>
      <c r="FV104" s="25"/>
      <c r="FW104" s="25">
        <f>133000+2185000+40000</f>
        <v>2358000</v>
      </c>
      <c r="FX104" s="25"/>
      <c r="FY104" s="25"/>
      <c r="FZ104" s="25"/>
      <c r="GA104" s="25"/>
      <c r="GB104" s="25"/>
      <c r="GC104" s="25"/>
      <c r="GD104" s="25">
        <f>50000+35000+10000</f>
        <v>95000</v>
      </c>
      <c r="GE104" s="25"/>
      <c r="GF104" s="25"/>
      <c r="GG104" s="25">
        <f>55000+36650000</f>
        <v>36705000</v>
      </c>
      <c r="GH104" s="25"/>
      <c r="GI104" s="25"/>
      <c r="GJ104" s="25"/>
      <c r="GK104" s="25"/>
      <c r="GL104" s="25"/>
      <c r="GM104" s="25"/>
      <c r="GN104" s="25">
        <f>30000+95000+40000+20000+35000+13000</f>
        <v>233000</v>
      </c>
      <c r="GO104" s="25"/>
      <c r="GP104" s="25"/>
      <c r="GQ104" s="25"/>
      <c r="GR104" s="25"/>
      <c r="GS104" s="25"/>
      <c r="GT104" s="25">
        <v>120000</v>
      </c>
      <c r="GU104" s="25"/>
      <c r="GV104" s="25"/>
      <c r="GW104" s="25"/>
      <c r="GX104" s="25">
        <f>14000+125000+25000</f>
        <v>164000</v>
      </c>
      <c r="GY104" s="25"/>
      <c r="GZ104" s="25"/>
      <c r="HA104" s="25">
        <f>2070000+50000+50000+6030000</f>
        <v>8200000</v>
      </c>
      <c r="HB104" s="25"/>
      <c r="HC104" s="25"/>
      <c r="HD104" s="25"/>
      <c r="HE104" s="25"/>
      <c r="HF104" s="25"/>
      <c r="HG104" s="25"/>
      <c r="HH104" s="25">
        <v>10000</v>
      </c>
      <c r="HI104" s="25"/>
      <c r="HJ104" s="25"/>
      <c r="HK104" s="25">
        <f>29000000+12600000+70000+35000000+600000</f>
        <v>77270000</v>
      </c>
      <c r="HL104" s="25"/>
      <c r="HM104" s="25"/>
      <c r="HN104" s="25">
        <v>30000</v>
      </c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>
        <f>5295000+500000</f>
        <v>5795000</v>
      </c>
      <c r="IC104" s="25"/>
      <c r="ID104" s="25"/>
      <c r="IE104" s="25"/>
      <c r="IF104" s="25"/>
      <c r="IG104" s="25"/>
      <c r="IH104" s="25"/>
      <c r="II104" s="25"/>
      <c r="IJ104" s="25"/>
      <c r="IK104" s="25"/>
      <c r="IL104" s="25">
        <f>56000+94000+45000+160000+100000+235000</f>
        <v>690000</v>
      </c>
      <c r="IM104" s="25"/>
      <c r="IN104" s="25"/>
      <c r="IO104" s="25">
        <f>40000000+365000+425000+580000+600000</f>
        <v>41970000</v>
      </c>
      <c r="IP104" s="25"/>
      <c r="IQ104" s="25"/>
      <c r="IR104" s="25"/>
      <c r="IS104" s="25"/>
      <c r="IT104" s="25"/>
      <c r="IU104" s="25"/>
      <c r="IV104" s="25">
        <f>625000+115000</f>
        <v>740000</v>
      </c>
      <c r="IW104" s="25"/>
      <c r="IX104" s="25"/>
      <c r="IY104" s="25">
        <f>30000+50000+323000+130000+155000+10000+58000000</f>
        <v>58698000</v>
      </c>
      <c r="IZ104" s="25"/>
      <c r="JA104" s="25"/>
      <c r="JB104" s="25"/>
      <c r="JC104" s="25"/>
      <c r="JD104" s="25"/>
      <c r="JE104" s="25"/>
      <c r="JF104" s="25">
        <f>114000+240000+35000</f>
        <v>389000</v>
      </c>
      <c r="JG104" s="25"/>
      <c r="JH104" s="25"/>
      <c r="JI104" s="25">
        <f>100000+10500000</f>
        <v>10600000</v>
      </c>
      <c r="JJ104" s="25"/>
      <c r="JK104" s="25"/>
      <c r="JL104" s="25"/>
      <c r="JM104" s="25"/>
      <c r="JN104" s="25"/>
      <c r="JO104" s="25"/>
      <c r="JP104" s="25">
        <f>120000+100000+78000</f>
        <v>298000</v>
      </c>
      <c r="JQ104" s="25"/>
      <c r="JR104" s="25"/>
      <c r="JS104" s="25">
        <v>52735000</v>
      </c>
      <c r="JT104" s="25"/>
      <c r="JU104" s="25"/>
      <c r="JV104" s="25"/>
      <c r="JW104" s="25"/>
      <c r="JX104" s="25"/>
      <c r="JY104" s="25"/>
      <c r="JZ104" s="25">
        <f>55000+35000+10000+1180000+3750000+610000</f>
        <v>5640000</v>
      </c>
      <c r="KA104" s="25"/>
      <c r="KB104" s="25"/>
      <c r="KC104" s="25">
        <f>60000+11200000+1280000+920000</f>
        <v>13460000</v>
      </c>
      <c r="KD104" s="25"/>
      <c r="KE104" s="25"/>
      <c r="KF104" s="25">
        <f>240000+5990000</f>
        <v>6230000</v>
      </c>
      <c r="KG104" s="25"/>
      <c r="KH104" s="25"/>
      <c r="KI104" s="25"/>
      <c r="KJ104" s="25">
        <f>60000+95000+270000+39000</f>
        <v>464000</v>
      </c>
      <c r="KK104" s="25"/>
      <c r="KL104" s="25"/>
      <c r="KM104" s="25">
        <f>KM103-1050000</f>
        <v>750000</v>
      </c>
      <c r="KN104" s="25"/>
      <c r="KO104" s="25"/>
      <c r="KP104" s="25"/>
      <c r="KQ104" s="25"/>
      <c r="KR104" s="25"/>
      <c r="KS104" s="25"/>
      <c r="KT104" s="25"/>
      <c r="KU104" s="25"/>
      <c r="KV104" s="25"/>
      <c r="KW104" s="25"/>
      <c r="KX104" s="25"/>
      <c r="KY104" s="25"/>
      <c r="KZ104" s="25"/>
      <c r="LA104" s="25"/>
      <c r="LB104" s="25"/>
      <c r="LC104" s="25"/>
      <c r="LD104" s="25"/>
      <c r="LE104" s="25"/>
      <c r="LF104" s="25"/>
      <c r="LG104" s="25"/>
      <c r="LH104" s="25"/>
      <c r="LI104" s="25"/>
      <c r="LJ104" s="25"/>
      <c r="LK104" s="25"/>
      <c r="LL104" s="25"/>
      <c r="LM104" s="25"/>
      <c r="LN104" s="25"/>
      <c r="LO104" s="25"/>
      <c r="LP104" s="25"/>
      <c r="LQ104" s="25"/>
      <c r="LR104" s="25"/>
      <c r="LS104" s="25"/>
      <c r="LT104" s="25"/>
      <c r="LU104" s="25"/>
      <c r="LX104" s="293">
        <f>SUM(D104:LW104)</f>
        <v>1834388000</v>
      </c>
      <c r="LY104" s="8" t="s">
        <v>204</v>
      </c>
    </row>
    <row r="105" spans="1:381" x14ac:dyDescent="0.25">
      <c r="A105" s="249" t="s">
        <v>161</v>
      </c>
      <c r="B105" s="249"/>
      <c r="C105" s="249"/>
      <c r="D105" s="34"/>
      <c r="E105" s="34"/>
      <c r="F105" s="34">
        <f>F103-F104</f>
        <v>3150000</v>
      </c>
      <c r="H105" s="34"/>
      <c r="I105" s="34">
        <f>I103-I104</f>
        <v>39165000</v>
      </c>
      <c r="J105" s="34"/>
      <c r="K105" s="34"/>
      <c r="L105" s="34">
        <f>L103-L104</f>
        <v>0</v>
      </c>
      <c r="M105" s="34">
        <f>F103+I103+L103</f>
        <v>67010000</v>
      </c>
      <c r="N105" s="34"/>
      <c r="O105" s="34"/>
      <c r="P105" s="34">
        <f>P103-P104</f>
        <v>1067000</v>
      </c>
      <c r="R105" s="34"/>
      <c r="S105" s="34">
        <f>S103-S104</f>
        <v>14475000</v>
      </c>
      <c r="T105" s="34"/>
      <c r="U105" s="34"/>
      <c r="V105" s="34">
        <f>V103-V104</f>
        <v>140000</v>
      </c>
      <c r="W105" s="34">
        <f>P103+S103+V103</f>
        <v>24744000</v>
      </c>
      <c r="X105" s="34"/>
      <c r="Y105" s="34"/>
      <c r="Z105" s="34">
        <f>Z103-Z104</f>
        <v>300000</v>
      </c>
      <c r="AB105" s="34"/>
      <c r="AC105" s="34">
        <f>AC103-AC104</f>
        <v>251110000</v>
      </c>
      <c r="AD105" s="34"/>
      <c r="AE105" s="34"/>
      <c r="AF105" s="34">
        <f>AF103-AF104</f>
        <v>0</v>
      </c>
      <c r="AG105" s="34">
        <f>Z103+AC103+AF103</f>
        <v>437670000</v>
      </c>
      <c r="AH105" s="34"/>
      <c r="AI105" s="34"/>
      <c r="AJ105" s="34">
        <f>AJ103-AJ104</f>
        <v>565000</v>
      </c>
      <c r="AL105" s="34"/>
      <c r="AM105" s="34">
        <f>AM103-AM104</f>
        <v>20120000</v>
      </c>
      <c r="AN105" s="34"/>
      <c r="AO105" s="34"/>
      <c r="AP105" s="34">
        <f>AP103-AP104</f>
        <v>0</v>
      </c>
      <c r="AQ105" s="34">
        <f>AJ103+AM103+AP103</f>
        <v>33733000</v>
      </c>
      <c r="AR105" s="34"/>
      <c r="AS105" s="34"/>
      <c r="AT105" s="34">
        <f>AT103-AT104</f>
        <v>965000</v>
      </c>
      <c r="AV105" s="34"/>
      <c r="AW105" s="34">
        <f>AW103-AW104</f>
        <v>465000</v>
      </c>
      <c r="AX105" s="34"/>
      <c r="AY105" s="34"/>
      <c r="AZ105" s="34">
        <f>AZ103-AZ104</f>
        <v>0</v>
      </c>
      <c r="BA105" s="34">
        <f>AT103+AW103+AZ103</f>
        <v>1713000</v>
      </c>
      <c r="BB105" s="34"/>
      <c r="BC105" s="34"/>
      <c r="BD105" s="34">
        <f>BD103-BD104</f>
        <v>2665000</v>
      </c>
      <c r="BF105" s="34"/>
      <c r="BG105" s="34">
        <f>BG103-BG104</f>
        <v>115000</v>
      </c>
      <c r="BH105" s="34"/>
      <c r="BI105" s="34"/>
      <c r="BJ105" s="34">
        <f>BJ103-BJ104</f>
        <v>0</v>
      </c>
      <c r="BK105" s="34">
        <f>BD103+BG103+BJ103</f>
        <v>3675000</v>
      </c>
      <c r="BL105" s="34"/>
      <c r="BM105" s="34"/>
      <c r="BN105" s="34">
        <f>BN103-BN104</f>
        <v>625000</v>
      </c>
      <c r="BP105" s="34"/>
      <c r="BQ105" s="34">
        <f>BQ103-BQ104</f>
        <v>170000</v>
      </c>
      <c r="BR105" s="34"/>
      <c r="BS105" s="34"/>
      <c r="BT105" s="34">
        <f>BT103-BT104</f>
        <v>345000</v>
      </c>
      <c r="BU105" s="34">
        <f>BN103+BQ103+BT103</f>
        <v>1415000</v>
      </c>
      <c r="BV105" s="34"/>
      <c r="BW105" s="34"/>
      <c r="BX105" s="34">
        <f>BX103-BX104</f>
        <v>1800000</v>
      </c>
      <c r="BZ105" s="34"/>
      <c r="CA105" s="34">
        <f>CA103-CA104</f>
        <v>83120000</v>
      </c>
      <c r="CB105" s="34"/>
      <c r="CC105" s="34"/>
      <c r="CD105" s="34">
        <f>CD103-CD104</f>
        <v>0</v>
      </c>
      <c r="CE105" s="34">
        <f>BX103+CA103+CD103</f>
        <v>141825000</v>
      </c>
      <c r="CF105" s="34"/>
      <c r="CG105" s="34"/>
      <c r="CH105" s="34">
        <f>CH103-CH104</f>
        <v>1295000</v>
      </c>
      <c r="CJ105" s="34"/>
      <c r="CK105" s="34">
        <f>CK103-CK104</f>
        <v>106550000</v>
      </c>
      <c r="CL105" s="34"/>
      <c r="CM105" s="34"/>
      <c r="CN105" s="34">
        <f>CN103-CN104</f>
        <v>0</v>
      </c>
      <c r="CO105" s="34">
        <f>CH103+CK103+CN103</f>
        <v>201460000</v>
      </c>
      <c r="CP105" s="34"/>
      <c r="CQ105" s="34"/>
      <c r="CR105" s="34">
        <f>CR103-CR104</f>
        <v>6425000</v>
      </c>
      <c r="CT105" s="34"/>
      <c r="CU105" s="34">
        <f>CU103-CU104</f>
        <v>0</v>
      </c>
      <c r="CV105" s="34"/>
      <c r="CW105" s="34"/>
      <c r="CX105" s="34">
        <f>CX103-CX104</f>
        <v>0</v>
      </c>
      <c r="CY105" s="34">
        <f>CR103+CU103+CX103</f>
        <v>8390000</v>
      </c>
      <c r="CZ105" s="34"/>
      <c r="DA105" s="34"/>
      <c r="DB105" s="34">
        <f>DB103-DB104</f>
        <v>1845000</v>
      </c>
      <c r="DD105" s="34"/>
      <c r="DE105" s="34">
        <f>DE103-DE104</f>
        <v>0</v>
      </c>
      <c r="DF105" s="34"/>
      <c r="DG105" s="34"/>
      <c r="DH105" s="34">
        <f>DH103-DH104</f>
        <v>0</v>
      </c>
      <c r="DI105" s="34">
        <f>DB103+DE103+DH103</f>
        <v>2265000</v>
      </c>
      <c r="DJ105" s="34"/>
      <c r="DK105" s="34"/>
      <c r="DL105" s="34">
        <f>DL103-DL104</f>
        <v>870000</v>
      </c>
      <c r="DN105" s="34"/>
      <c r="DO105" s="34">
        <f>DO103-DO104</f>
        <v>345000</v>
      </c>
      <c r="DP105" s="34"/>
      <c r="DQ105" s="34"/>
      <c r="DR105" s="34">
        <f>DR103-DR104</f>
        <v>0</v>
      </c>
      <c r="DS105" s="34">
        <f>DL103+DO103+DR103</f>
        <v>1435000</v>
      </c>
      <c r="DT105" s="34"/>
      <c r="DU105" s="34"/>
      <c r="DV105" s="34">
        <f>DV103-DV104</f>
        <v>800000</v>
      </c>
      <c r="DX105" s="34"/>
      <c r="DY105" s="34">
        <f>DY103-DY104</f>
        <v>59810000</v>
      </c>
      <c r="DZ105" s="34"/>
      <c r="EA105" s="34"/>
      <c r="EB105" s="34">
        <f>EB103-EB104</f>
        <v>885000</v>
      </c>
      <c r="EC105" s="34">
        <f>DV103+DY103+EB103</f>
        <v>98128000</v>
      </c>
      <c r="ED105" s="34"/>
      <c r="EE105" s="34"/>
      <c r="EF105" s="34">
        <f>EF103-EF104</f>
        <v>4605000</v>
      </c>
      <c r="EH105" s="34"/>
      <c r="EI105" s="34">
        <f>EI103-EI104</f>
        <v>14590000</v>
      </c>
      <c r="EJ105" s="34"/>
      <c r="EK105" s="34"/>
      <c r="EL105" s="34">
        <f>EL103-EL104</f>
        <v>0</v>
      </c>
      <c r="EM105" s="34">
        <f>EF103+EI103+EL103</f>
        <v>31050000</v>
      </c>
      <c r="EN105" s="34"/>
      <c r="EO105" s="34"/>
      <c r="EP105" s="34">
        <f>EP103-EP104</f>
        <v>2150000</v>
      </c>
      <c r="ER105" s="34"/>
      <c r="ES105" s="34">
        <f>ES103-ES104</f>
        <v>12460000</v>
      </c>
      <c r="ET105" s="34"/>
      <c r="EU105" s="34"/>
      <c r="EV105" s="34">
        <f>EV103-EV104</f>
        <v>240000</v>
      </c>
      <c r="EW105" s="34">
        <f>EP103+ES103+EV103</f>
        <v>22935000</v>
      </c>
      <c r="EX105" s="34"/>
      <c r="EY105" s="34"/>
      <c r="EZ105" s="34">
        <f>EZ103-EZ104</f>
        <v>0</v>
      </c>
      <c r="FB105" s="34"/>
      <c r="FC105" s="34">
        <f>FC103-FC104</f>
        <v>1310957000</v>
      </c>
      <c r="FD105" s="34"/>
      <c r="FE105" s="34"/>
      <c r="FF105" s="34">
        <f>FF103-FF104</f>
        <v>0</v>
      </c>
      <c r="FG105" s="34">
        <f>EZ103+FC103+FF103</f>
        <v>2374065000</v>
      </c>
      <c r="FH105" s="34"/>
      <c r="FI105" s="34"/>
      <c r="FJ105" s="34">
        <f>FJ103-FJ104</f>
        <v>7015000</v>
      </c>
      <c r="FL105" s="34"/>
      <c r="FM105" s="34">
        <f>FM103-FM104</f>
        <v>350000</v>
      </c>
      <c r="FN105" s="34"/>
      <c r="FO105" s="34"/>
      <c r="FP105" s="34">
        <f>FP103-FP104</f>
        <v>3920000</v>
      </c>
      <c r="FQ105" s="34">
        <f>FJ103+FM103+FP103</f>
        <v>14475000</v>
      </c>
      <c r="FR105" s="34"/>
      <c r="FS105" s="34"/>
      <c r="FT105" s="34">
        <f>FT103-FT104</f>
        <v>1220000</v>
      </c>
      <c r="FV105" s="34"/>
      <c r="FW105" s="34">
        <f>FW103-FW104</f>
        <v>11425000</v>
      </c>
      <c r="FX105" s="34"/>
      <c r="FY105" s="34"/>
      <c r="FZ105" s="34">
        <f>FZ103-FZ104</f>
        <v>0</v>
      </c>
      <c r="GA105" s="34">
        <f>FT103+FW103+FZ103</f>
        <v>15233000</v>
      </c>
      <c r="GB105" s="34"/>
      <c r="GC105" s="34"/>
      <c r="GD105" s="34">
        <f>GD103-GD104</f>
        <v>505000</v>
      </c>
      <c r="GF105" s="34"/>
      <c r="GG105" s="34">
        <f>GG103-GG104</f>
        <v>54320000</v>
      </c>
      <c r="GH105" s="34"/>
      <c r="GI105" s="34"/>
      <c r="GJ105" s="34">
        <f>GJ103-GJ104</f>
        <v>0</v>
      </c>
      <c r="GK105" s="34">
        <f>GD103+GG103+GJ103</f>
        <v>91625000</v>
      </c>
      <c r="GL105" s="34"/>
      <c r="GM105" s="34"/>
      <c r="GN105" s="34">
        <f>GN103-GN104</f>
        <v>1240000</v>
      </c>
      <c r="GP105" s="34"/>
      <c r="GQ105" s="34">
        <f>GQ103-GQ104</f>
        <v>0</v>
      </c>
      <c r="GR105" s="34"/>
      <c r="GS105" s="34"/>
      <c r="GT105" s="34">
        <f>GT103-GT104</f>
        <v>390000</v>
      </c>
      <c r="GU105" s="34">
        <f>GN103+GQ103+GT103</f>
        <v>1983000</v>
      </c>
      <c r="GV105" s="34"/>
      <c r="GW105" s="34"/>
      <c r="GX105" s="34">
        <f>GX103-GX104</f>
        <v>615000</v>
      </c>
      <c r="GZ105" s="34"/>
      <c r="HA105" s="34">
        <f>HA103-HA104</f>
        <v>17645000</v>
      </c>
      <c r="HB105" s="34"/>
      <c r="HC105" s="34"/>
      <c r="HD105" s="34">
        <f>HD103-HD104</f>
        <v>0</v>
      </c>
      <c r="HE105" s="34">
        <f>GX103+HA103+HD103</f>
        <v>26624000</v>
      </c>
      <c r="HF105" s="34"/>
      <c r="HG105" s="34"/>
      <c r="HH105" s="34">
        <f>HH103-HH104</f>
        <v>50000</v>
      </c>
      <c r="HJ105" s="34"/>
      <c r="HK105" s="34">
        <f>HK103-HK104</f>
        <v>91780000</v>
      </c>
      <c r="HL105" s="34"/>
      <c r="HM105" s="34"/>
      <c r="HN105" s="34">
        <f>HN103-HN104</f>
        <v>200000</v>
      </c>
      <c r="HO105" s="34">
        <f>HH103+HK103+HN103</f>
        <v>169340000</v>
      </c>
      <c r="HP105" s="34"/>
      <c r="HQ105" s="34"/>
      <c r="HR105" s="34">
        <f>HR103-HR104</f>
        <v>0</v>
      </c>
      <c r="HT105" s="34"/>
      <c r="HU105" s="34">
        <f>HU103-HU104</f>
        <v>0</v>
      </c>
      <c r="HV105" s="34"/>
      <c r="HW105" s="34"/>
      <c r="HX105" s="34">
        <f>HX103-HX104</f>
        <v>0</v>
      </c>
      <c r="HY105" s="34">
        <f>HR103+HU103+HX103</f>
        <v>0</v>
      </c>
      <c r="HZ105" s="34"/>
      <c r="IA105" s="34"/>
      <c r="IB105" s="34">
        <f>IB103-IB104</f>
        <v>12100000</v>
      </c>
      <c r="ID105" s="34"/>
      <c r="IE105" s="34">
        <f>IE103-IE104</f>
        <v>0</v>
      </c>
      <c r="IF105" s="34"/>
      <c r="IG105" s="34"/>
      <c r="IH105" s="34">
        <f>IH103-IH104</f>
        <v>0</v>
      </c>
      <c r="II105" s="34">
        <f>IB103+IE103+IH103</f>
        <v>17895000</v>
      </c>
      <c r="IJ105" s="34"/>
      <c r="IK105" s="34"/>
      <c r="IL105" s="34">
        <f>IL103-IL104</f>
        <v>3750000</v>
      </c>
      <c r="IN105" s="34"/>
      <c r="IO105" s="34">
        <f>IO103-IO104</f>
        <v>52955000</v>
      </c>
      <c r="IP105" s="34"/>
      <c r="IQ105" s="34"/>
      <c r="IR105" s="34">
        <f>IR103-IR104</f>
        <v>0</v>
      </c>
      <c r="IS105" s="34">
        <f>IL103+IO103+IR103</f>
        <v>99365000</v>
      </c>
      <c r="IT105" s="34"/>
      <c r="IU105" s="34"/>
      <c r="IV105" s="34">
        <f>IV103-IV104</f>
        <v>3470000</v>
      </c>
      <c r="IX105" s="34"/>
      <c r="IY105" s="34">
        <f>IY103-IY104</f>
        <v>82495000</v>
      </c>
      <c r="IZ105" s="34"/>
      <c r="JA105" s="34"/>
      <c r="JB105" s="34">
        <f>JB103-JB104</f>
        <v>0</v>
      </c>
      <c r="JC105" s="34">
        <f>IV103+IY103+JB103</f>
        <v>145403000</v>
      </c>
      <c r="JD105" s="34"/>
      <c r="JE105" s="34"/>
      <c r="JF105" s="34">
        <f>JF103-JF104</f>
        <v>1350000</v>
      </c>
      <c r="JH105" s="34"/>
      <c r="JI105" s="34">
        <f>JI103-JI104</f>
        <v>15000000</v>
      </c>
      <c r="JJ105" s="34"/>
      <c r="JK105" s="34"/>
      <c r="JL105" s="34">
        <f>JL103-JL104</f>
        <v>0</v>
      </c>
      <c r="JM105" s="34">
        <f>JF103+JI103+JL103</f>
        <v>27339000</v>
      </c>
      <c r="JN105" s="34"/>
      <c r="JO105" s="34"/>
      <c r="JP105" s="34">
        <f>JP103-JP104</f>
        <v>1685000</v>
      </c>
      <c r="JR105" s="34"/>
      <c r="JS105" s="34">
        <f>JS103-JS104</f>
        <v>78995000</v>
      </c>
      <c r="JT105" s="34"/>
      <c r="JU105" s="34"/>
      <c r="JV105" s="34">
        <f>JV103-JV104</f>
        <v>0</v>
      </c>
      <c r="JW105" s="34">
        <f>JP103+JS103+JV103</f>
        <v>133713000</v>
      </c>
      <c r="JX105" s="34"/>
      <c r="JY105" s="34"/>
      <c r="JZ105" s="34">
        <f>JZ103-JZ104</f>
        <v>15095000</v>
      </c>
      <c r="KB105" s="34"/>
      <c r="KC105" s="34">
        <f>KC103-KC104</f>
        <v>24140000</v>
      </c>
      <c r="KD105" s="34"/>
      <c r="KE105" s="34"/>
      <c r="KF105" s="34">
        <f>KF103-KF104</f>
        <v>12170000</v>
      </c>
      <c r="KG105" s="34">
        <f>JZ103+KC103+KF103</f>
        <v>76735000</v>
      </c>
      <c r="KH105" s="34"/>
      <c r="KI105" s="34"/>
      <c r="KJ105" s="34">
        <f>KJ103-KJ104</f>
        <v>2170000</v>
      </c>
      <c r="KL105" s="34"/>
      <c r="KM105" s="34">
        <f>KM103-KM104</f>
        <v>1050000</v>
      </c>
      <c r="KN105" s="34"/>
      <c r="KO105" s="34"/>
      <c r="KP105" s="34">
        <f>KP103-KP104</f>
        <v>0</v>
      </c>
      <c r="KQ105" s="34">
        <f>KJ103+KM103+KP103</f>
        <v>4434000</v>
      </c>
      <c r="KR105" s="34"/>
      <c r="KS105" s="34"/>
      <c r="KT105" s="34">
        <f>KT103-KT104</f>
        <v>0</v>
      </c>
      <c r="KV105" s="34"/>
      <c r="KW105" s="34">
        <f>KW103-KW104</f>
        <v>0</v>
      </c>
      <c r="KX105" s="34"/>
      <c r="KY105" s="34"/>
      <c r="KZ105" s="34">
        <f>KZ103-KZ104</f>
        <v>0</v>
      </c>
      <c r="LA105" s="34">
        <f>KT103+KW103+KZ103</f>
        <v>0</v>
      </c>
      <c r="LB105" s="34"/>
      <c r="LC105" s="34"/>
      <c r="LD105" s="34">
        <f>LD103-LD104</f>
        <v>0</v>
      </c>
      <c r="LF105" s="34"/>
      <c r="LG105" s="34">
        <f>LG103-LG104</f>
        <v>0</v>
      </c>
      <c r="LH105" s="34"/>
      <c r="LI105" s="34"/>
      <c r="LJ105" s="34">
        <f>LJ103-LJ104</f>
        <v>0</v>
      </c>
      <c r="LK105" s="34">
        <f>LD103+LG103+LJ103</f>
        <v>0</v>
      </c>
      <c r="LL105" s="34"/>
      <c r="LM105" s="34"/>
      <c r="LN105" s="34">
        <f>LN103-LN104</f>
        <v>0</v>
      </c>
      <c r="LP105" s="34"/>
      <c r="LQ105" s="34">
        <f>LQ103-LQ104</f>
        <v>0</v>
      </c>
      <c r="LR105" s="34"/>
      <c r="LS105" s="34"/>
      <c r="LT105" s="34">
        <f>LT103-LT104</f>
        <v>0</v>
      </c>
      <c r="LU105" s="34">
        <f>LN103+LQ103+LT103</f>
        <v>0</v>
      </c>
      <c r="LX105" s="302">
        <f>LX103-LX104+LW112+LW113</f>
        <v>2443770500</v>
      </c>
      <c r="LY105" s="8" t="s">
        <v>231</v>
      </c>
    </row>
    <row r="106" spans="1:381" x14ac:dyDescent="0.25">
      <c r="A106" s="138" t="s">
        <v>36</v>
      </c>
      <c r="B106" s="138"/>
      <c r="C106" s="138"/>
      <c r="D106" s="115">
        <f>E103+H103+K103</f>
        <v>39185000</v>
      </c>
      <c r="E106" s="227"/>
      <c r="F106" s="227"/>
      <c r="G106" s="227"/>
      <c r="H106" s="227"/>
      <c r="I106" s="227"/>
      <c r="J106" s="227"/>
      <c r="K106" s="227"/>
      <c r="L106" s="227"/>
      <c r="M106" s="228"/>
      <c r="N106" s="115">
        <f>O103+R103+U103</f>
        <v>14025000</v>
      </c>
      <c r="O106" s="227"/>
      <c r="P106" s="227"/>
      <c r="Q106" s="227"/>
      <c r="R106" s="227"/>
      <c r="S106" s="227"/>
      <c r="T106" s="227"/>
      <c r="U106" s="227"/>
      <c r="V106" s="227"/>
      <c r="W106" s="228"/>
      <c r="X106" s="115">
        <f>Y103+AB103+AE103</f>
        <v>229150000</v>
      </c>
      <c r="Y106" s="227"/>
      <c r="Z106" s="227"/>
      <c r="AA106" s="227"/>
      <c r="AB106" s="227"/>
      <c r="AC106" s="227"/>
      <c r="AD106" s="227"/>
      <c r="AE106" s="227"/>
      <c r="AF106" s="227"/>
      <c r="AG106" s="228"/>
      <c r="AH106" s="115">
        <f>AI103+AL103+AO103</f>
        <v>18710000</v>
      </c>
      <c r="AI106" s="227"/>
      <c r="AJ106" s="227"/>
      <c r="AK106" s="227"/>
      <c r="AL106" s="227"/>
      <c r="AM106" s="227"/>
      <c r="AN106" s="227"/>
      <c r="AO106" s="227"/>
      <c r="AP106" s="227"/>
      <c r="AQ106" s="228"/>
      <c r="AR106" s="115">
        <f>AS103+AV103+AY103</f>
        <v>895000</v>
      </c>
      <c r="AS106" s="227"/>
      <c r="AT106" s="227"/>
      <c r="AU106" s="227"/>
      <c r="AV106" s="227"/>
      <c r="AW106" s="227"/>
      <c r="AX106" s="227"/>
      <c r="AY106" s="227"/>
      <c r="AZ106" s="227"/>
      <c r="BA106" s="228"/>
      <c r="BB106" s="115">
        <f>BC103+BF103+BI103</f>
        <v>1440000</v>
      </c>
      <c r="BC106" s="227"/>
      <c r="BD106" s="227"/>
      <c r="BE106" s="227"/>
      <c r="BF106" s="227"/>
      <c r="BG106" s="227"/>
      <c r="BH106" s="227"/>
      <c r="BI106" s="227"/>
      <c r="BJ106" s="227"/>
      <c r="BK106" s="228"/>
      <c r="BL106" s="115">
        <f>BM103+BP103+BS103</f>
        <v>750000</v>
      </c>
      <c r="BM106" s="227"/>
      <c r="BN106" s="227"/>
      <c r="BO106" s="227"/>
      <c r="BP106" s="227"/>
      <c r="BQ106" s="227"/>
      <c r="BR106" s="227"/>
      <c r="BS106" s="227"/>
      <c r="BT106" s="227"/>
      <c r="BU106" s="228"/>
      <c r="BV106" s="115">
        <f>BW103+BZ103+CC103</f>
        <v>75085000</v>
      </c>
      <c r="BW106" s="227"/>
      <c r="BX106" s="227"/>
      <c r="BY106" s="227"/>
      <c r="BZ106" s="227"/>
      <c r="CA106" s="227"/>
      <c r="CB106" s="227"/>
      <c r="CC106" s="227"/>
      <c r="CD106" s="227"/>
      <c r="CE106" s="228"/>
      <c r="CF106" s="115">
        <f>CG103+CJ103+CM103</f>
        <v>103260000</v>
      </c>
      <c r="CG106" s="227"/>
      <c r="CH106" s="227"/>
      <c r="CI106" s="227"/>
      <c r="CJ106" s="227"/>
      <c r="CK106" s="227"/>
      <c r="CL106" s="227"/>
      <c r="CM106" s="227"/>
      <c r="CN106" s="227"/>
      <c r="CO106" s="228"/>
      <c r="CP106" s="115">
        <f>CQ103+CT103+CW103</f>
        <v>4460000</v>
      </c>
      <c r="CQ106" s="227"/>
      <c r="CR106" s="227"/>
      <c r="CS106" s="227"/>
      <c r="CT106" s="227"/>
      <c r="CU106" s="227"/>
      <c r="CV106" s="227"/>
      <c r="CW106" s="227"/>
      <c r="CX106" s="227"/>
      <c r="CY106" s="228"/>
      <c r="CZ106" s="115">
        <f>DA103+DD103+DG103</f>
        <v>1175000</v>
      </c>
      <c r="DA106" s="227"/>
      <c r="DB106" s="227"/>
      <c r="DC106" s="227"/>
      <c r="DD106" s="227"/>
      <c r="DE106" s="227"/>
      <c r="DF106" s="227"/>
      <c r="DG106" s="227"/>
      <c r="DH106" s="227"/>
      <c r="DI106" s="228"/>
      <c r="DJ106" s="115">
        <f>DK103+DN103+DQ103</f>
        <v>755000</v>
      </c>
      <c r="DK106" s="227"/>
      <c r="DL106" s="227"/>
      <c r="DM106" s="227"/>
      <c r="DN106" s="227"/>
      <c r="DO106" s="227"/>
      <c r="DP106" s="227"/>
      <c r="DQ106" s="227"/>
      <c r="DR106" s="227"/>
      <c r="DS106" s="228"/>
      <c r="DT106" s="115">
        <f>DU103+DX103+EA103</f>
        <v>55020000</v>
      </c>
      <c r="DU106" s="227"/>
      <c r="DV106" s="227"/>
      <c r="DW106" s="227"/>
      <c r="DX106" s="227"/>
      <c r="DY106" s="227"/>
      <c r="DZ106" s="227"/>
      <c r="EA106" s="227"/>
      <c r="EB106" s="227"/>
      <c r="EC106" s="228"/>
      <c r="ED106" s="115">
        <f>EE103+EH103+EK103</f>
        <v>16025000</v>
      </c>
      <c r="EE106" s="227"/>
      <c r="EF106" s="227"/>
      <c r="EG106" s="227"/>
      <c r="EH106" s="227"/>
      <c r="EI106" s="227"/>
      <c r="EJ106" s="227"/>
      <c r="EK106" s="227"/>
      <c r="EL106" s="227"/>
      <c r="EM106" s="228"/>
      <c r="EN106" s="115">
        <f>EO103+ER103+EU103</f>
        <v>11855000</v>
      </c>
      <c r="EO106" s="227"/>
      <c r="EP106" s="227"/>
      <c r="EQ106" s="227"/>
      <c r="ER106" s="227"/>
      <c r="ES106" s="227"/>
      <c r="ET106" s="227"/>
      <c r="EU106" s="227"/>
      <c r="EV106" s="227"/>
      <c r="EW106" s="228"/>
      <c r="EX106" s="115">
        <f>EY103+FB103+FE103</f>
        <v>1258530000</v>
      </c>
      <c r="EY106" s="227"/>
      <c r="EZ106" s="227"/>
      <c r="FA106" s="227"/>
      <c r="FB106" s="227"/>
      <c r="FC106" s="227"/>
      <c r="FD106" s="227"/>
      <c r="FE106" s="227"/>
      <c r="FF106" s="227"/>
      <c r="FG106" s="228"/>
      <c r="FH106" s="115">
        <f>FI103+FL103+FO103</f>
        <v>7440000</v>
      </c>
      <c r="FI106" s="227"/>
      <c r="FJ106" s="227"/>
      <c r="FK106" s="227"/>
      <c r="FL106" s="227"/>
      <c r="FM106" s="227"/>
      <c r="FN106" s="227"/>
      <c r="FO106" s="227"/>
      <c r="FP106" s="227"/>
      <c r="FQ106" s="228"/>
      <c r="FR106" s="115">
        <f>FS103+FV103+FY103</f>
        <v>8010000</v>
      </c>
      <c r="FS106" s="227"/>
      <c r="FT106" s="227"/>
      <c r="FU106" s="227"/>
      <c r="FV106" s="227"/>
      <c r="FW106" s="227"/>
      <c r="FX106" s="227"/>
      <c r="FY106" s="227"/>
      <c r="FZ106" s="227"/>
      <c r="GA106" s="228"/>
      <c r="GB106" s="115">
        <f>GC103+GF103+GI103</f>
        <v>48230000</v>
      </c>
      <c r="GC106" s="227"/>
      <c r="GD106" s="227"/>
      <c r="GE106" s="227"/>
      <c r="GF106" s="227"/>
      <c r="GG106" s="227"/>
      <c r="GH106" s="227"/>
      <c r="GI106" s="227"/>
      <c r="GJ106" s="227"/>
      <c r="GK106" s="228"/>
      <c r="GL106" s="115">
        <f>GM103+GP103+GS103</f>
        <v>1090000</v>
      </c>
      <c r="GM106" s="227"/>
      <c r="GN106" s="227"/>
      <c r="GO106" s="227"/>
      <c r="GP106" s="227"/>
      <c r="GQ106" s="227"/>
      <c r="GR106" s="227"/>
      <c r="GS106" s="227"/>
      <c r="GT106" s="227"/>
      <c r="GU106" s="228"/>
      <c r="GV106" s="115">
        <f>GW103+GZ103+HC103</f>
        <v>14185000</v>
      </c>
      <c r="GW106" s="227"/>
      <c r="GX106" s="227"/>
      <c r="GY106" s="227"/>
      <c r="GZ106" s="227"/>
      <c r="HA106" s="227"/>
      <c r="HB106" s="227"/>
      <c r="HC106" s="227"/>
      <c r="HD106" s="227"/>
      <c r="HE106" s="228"/>
      <c r="HF106" s="115">
        <f>HG103+HJ103+HM103</f>
        <v>85365000</v>
      </c>
      <c r="HG106" s="227"/>
      <c r="HH106" s="227"/>
      <c r="HI106" s="227"/>
      <c r="HJ106" s="227"/>
      <c r="HK106" s="227"/>
      <c r="HL106" s="227"/>
      <c r="HM106" s="227"/>
      <c r="HN106" s="227"/>
      <c r="HO106" s="228"/>
      <c r="HP106" s="115">
        <f>HQ103+HT103+HW103</f>
        <v>0</v>
      </c>
      <c r="HQ106" s="227"/>
      <c r="HR106" s="227"/>
      <c r="HS106" s="227"/>
      <c r="HT106" s="227"/>
      <c r="HU106" s="227"/>
      <c r="HV106" s="227"/>
      <c r="HW106" s="227"/>
      <c r="HX106" s="227"/>
      <c r="HY106" s="228"/>
      <c r="HZ106" s="115">
        <f>IA103+ID103+IG103</f>
        <v>9465000</v>
      </c>
      <c r="IA106" s="227"/>
      <c r="IB106" s="227"/>
      <c r="IC106" s="227"/>
      <c r="ID106" s="227"/>
      <c r="IE106" s="227"/>
      <c r="IF106" s="227"/>
      <c r="IG106" s="227"/>
      <c r="IH106" s="227"/>
      <c r="II106" s="228"/>
      <c r="IJ106" s="115">
        <f>IK103+IN103+IQ103</f>
        <v>52740000</v>
      </c>
      <c r="IK106" s="227"/>
      <c r="IL106" s="227"/>
      <c r="IM106" s="227"/>
      <c r="IN106" s="227"/>
      <c r="IO106" s="227"/>
      <c r="IP106" s="227"/>
      <c r="IQ106" s="227"/>
      <c r="IR106" s="227"/>
      <c r="IS106" s="228"/>
      <c r="IT106" s="115">
        <f>IU103+IX103+JA103</f>
        <v>78985000</v>
      </c>
      <c r="IU106" s="227"/>
      <c r="IV106" s="227"/>
      <c r="IW106" s="227"/>
      <c r="IX106" s="227"/>
      <c r="IY106" s="227"/>
      <c r="IZ106" s="227"/>
      <c r="JA106" s="227"/>
      <c r="JB106" s="227"/>
      <c r="JC106" s="228"/>
      <c r="JD106" s="115">
        <f>JE103+JH103+JK103</f>
        <v>15335000</v>
      </c>
      <c r="JE106" s="227"/>
      <c r="JF106" s="227"/>
      <c r="JG106" s="227"/>
      <c r="JH106" s="227"/>
      <c r="JI106" s="227"/>
      <c r="JJ106" s="227"/>
      <c r="JK106" s="227"/>
      <c r="JL106" s="227"/>
      <c r="JM106" s="228"/>
      <c r="JN106" s="115">
        <f>JO103+JR103+JU103</f>
        <v>67215000</v>
      </c>
      <c r="JO106" s="227"/>
      <c r="JP106" s="227"/>
      <c r="JQ106" s="227"/>
      <c r="JR106" s="227"/>
      <c r="JS106" s="227"/>
      <c r="JT106" s="227"/>
      <c r="JU106" s="227"/>
      <c r="JV106" s="227"/>
      <c r="JW106" s="228"/>
      <c r="JX106" s="115">
        <f>JY103+KB103+KE103</f>
        <v>40595000</v>
      </c>
      <c r="JY106" s="227"/>
      <c r="JZ106" s="227"/>
      <c r="KA106" s="227"/>
      <c r="KB106" s="227"/>
      <c r="KC106" s="227"/>
      <c r="KD106" s="227"/>
      <c r="KE106" s="227"/>
      <c r="KF106" s="227"/>
      <c r="KG106" s="228"/>
      <c r="KH106" s="115">
        <f>KI103+KL103+KO103</f>
        <v>2355000</v>
      </c>
      <c r="KI106" s="227"/>
      <c r="KJ106" s="227"/>
      <c r="KK106" s="227"/>
      <c r="KL106" s="227"/>
      <c r="KM106" s="227"/>
      <c r="KN106" s="227"/>
      <c r="KO106" s="227"/>
      <c r="KP106" s="227"/>
      <c r="KQ106" s="228"/>
      <c r="KR106" s="115">
        <f>KS103+KV103+KY103</f>
        <v>0</v>
      </c>
      <c r="KS106" s="227"/>
      <c r="KT106" s="227"/>
      <c r="KU106" s="227"/>
      <c r="KV106" s="227"/>
      <c r="KW106" s="227"/>
      <c r="KX106" s="227"/>
      <c r="KY106" s="227"/>
      <c r="KZ106" s="227"/>
      <c r="LA106" s="228"/>
      <c r="LB106" s="115">
        <f>LC103+LF103+LI103</f>
        <v>0</v>
      </c>
      <c r="LC106" s="227"/>
      <c r="LD106" s="227"/>
      <c r="LE106" s="227"/>
      <c r="LF106" s="227"/>
      <c r="LG106" s="227"/>
      <c r="LH106" s="227"/>
      <c r="LI106" s="227"/>
      <c r="LJ106" s="227"/>
      <c r="LK106" s="228"/>
      <c r="LL106" s="115">
        <f>LM103+LP103+LS103</f>
        <v>0</v>
      </c>
      <c r="LM106" s="227"/>
      <c r="LN106" s="227"/>
      <c r="LO106" s="227"/>
      <c r="LP106" s="227"/>
      <c r="LQ106" s="227"/>
      <c r="LR106" s="227"/>
      <c r="LS106" s="227"/>
      <c r="LT106" s="227"/>
      <c r="LU106" s="228"/>
      <c r="LW106" s="295">
        <f>SUM(N106:LV106)</f>
        <v>2222145000</v>
      </c>
      <c r="LX106" s="405">
        <f>LX105-LW107</f>
        <v>-600000</v>
      </c>
    </row>
    <row r="107" spans="1:381" x14ac:dyDescent="0.25">
      <c r="A107" s="252" t="s">
        <v>37</v>
      </c>
      <c r="B107" s="252"/>
      <c r="C107" s="252"/>
      <c r="D107" s="253">
        <f>F105+I105+L105+D112+D113</f>
        <v>42370000</v>
      </c>
      <c r="E107" s="254"/>
      <c r="F107" s="254"/>
      <c r="G107" s="254"/>
      <c r="H107" s="254"/>
      <c r="I107" s="254"/>
      <c r="J107" s="254"/>
      <c r="K107" s="254"/>
      <c r="L107" s="254"/>
      <c r="M107" s="255"/>
      <c r="N107" s="253">
        <f>P105+S105+V105+N112</f>
        <v>15722000</v>
      </c>
      <c r="O107" s="254"/>
      <c r="P107" s="254"/>
      <c r="Q107" s="254"/>
      <c r="R107" s="254"/>
      <c r="S107" s="254"/>
      <c r="T107" s="254"/>
      <c r="U107" s="254"/>
      <c r="V107" s="254"/>
      <c r="W107" s="255"/>
      <c r="X107" s="253">
        <f>Z105+AC105+AF105+X112</f>
        <v>251424000</v>
      </c>
      <c r="Y107" s="254"/>
      <c r="Z107" s="254"/>
      <c r="AA107" s="254"/>
      <c r="AB107" s="254"/>
      <c r="AC107" s="254"/>
      <c r="AD107" s="254"/>
      <c r="AE107" s="254"/>
      <c r="AF107" s="254"/>
      <c r="AG107" s="255"/>
      <c r="AH107" s="253">
        <f>AJ105+AM105+AP105+AH112+AH113</f>
        <v>20715000</v>
      </c>
      <c r="AI107" s="254"/>
      <c r="AJ107" s="254"/>
      <c r="AK107" s="254"/>
      <c r="AL107" s="254"/>
      <c r="AM107" s="254"/>
      <c r="AN107" s="254"/>
      <c r="AO107" s="254"/>
      <c r="AP107" s="254"/>
      <c r="AQ107" s="255"/>
      <c r="AR107" s="253">
        <f>AT105+AW105+AZ105+AR112+AR113</f>
        <v>1450000</v>
      </c>
      <c r="AS107" s="254"/>
      <c r="AT107" s="254"/>
      <c r="AU107" s="254"/>
      <c r="AV107" s="254"/>
      <c r="AW107" s="254"/>
      <c r="AX107" s="254"/>
      <c r="AY107" s="254"/>
      <c r="AZ107" s="254"/>
      <c r="BA107" s="255"/>
      <c r="BB107" s="253">
        <f>BD105+BG105+BJ105+BB112+BB113</f>
        <v>2810000</v>
      </c>
      <c r="BC107" s="254"/>
      <c r="BD107" s="254"/>
      <c r="BE107" s="254"/>
      <c r="BF107" s="254"/>
      <c r="BG107" s="254"/>
      <c r="BH107" s="254"/>
      <c r="BI107" s="254"/>
      <c r="BJ107" s="254"/>
      <c r="BK107" s="255"/>
      <c r="BL107" s="253">
        <f>BN105+BQ105+BT105+BL112+BL113</f>
        <v>1160000</v>
      </c>
      <c r="BM107" s="254"/>
      <c r="BN107" s="254"/>
      <c r="BO107" s="254"/>
      <c r="BP107" s="254"/>
      <c r="BQ107" s="254"/>
      <c r="BR107" s="254"/>
      <c r="BS107" s="254"/>
      <c r="BT107" s="254"/>
      <c r="BU107" s="255"/>
      <c r="BV107" s="253">
        <f>BX105+CA105+CD105+BV112+BV113</f>
        <v>85354000</v>
      </c>
      <c r="BW107" s="254"/>
      <c r="BX107" s="254"/>
      <c r="BY107" s="254"/>
      <c r="BZ107" s="254"/>
      <c r="CA107" s="254"/>
      <c r="CB107" s="254"/>
      <c r="CC107" s="254"/>
      <c r="CD107" s="254"/>
      <c r="CE107" s="255"/>
      <c r="CF107" s="253">
        <f>CH105+CK105+CN105+CF112+CF113</f>
        <v>107845000</v>
      </c>
      <c r="CG107" s="254"/>
      <c r="CH107" s="254"/>
      <c r="CI107" s="254"/>
      <c r="CJ107" s="254"/>
      <c r="CK107" s="254"/>
      <c r="CL107" s="254"/>
      <c r="CM107" s="254"/>
      <c r="CN107" s="254"/>
      <c r="CO107" s="255"/>
      <c r="CP107" s="253">
        <f>CR105+CU105+CX105+CP112+CP113</f>
        <v>6440000</v>
      </c>
      <c r="CQ107" s="254"/>
      <c r="CR107" s="254"/>
      <c r="CS107" s="254"/>
      <c r="CT107" s="254"/>
      <c r="CU107" s="254"/>
      <c r="CV107" s="254"/>
      <c r="CW107" s="254"/>
      <c r="CX107" s="254"/>
      <c r="CY107" s="255"/>
      <c r="CZ107" s="253">
        <f>DB105+DE105+DH105+CZ112+CZ113</f>
        <v>1850000</v>
      </c>
      <c r="DA107" s="254"/>
      <c r="DB107" s="254"/>
      <c r="DC107" s="254"/>
      <c r="DD107" s="254"/>
      <c r="DE107" s="254"/>
      <c r="DF107" s="254"/>
      <c r="DG107" s="254"/>
      <c r="DH107" s="254"/>
      <c r="DI107" s="255"/>
      <c r="DJ107" s="253">
        <f>DL105+DO105+DR105+DJ112+DJ113</f>
        <v>1279000</v>
      </c>
      <c r="DK107" s="254"/>
      <c r="DL107" s="254"/>
      <c r="DM107" s="254"/>
      <c r="DN107" s="254"/>
      <c r="DO107" s="254"/>
      <c r="DP107" s="254"/>
      <c r="DQ107" s="254"/>
      <c r="DR107" s="254"/>
      <c r="DS107" s="255"/>
      <c r="DT107" s="253">
        <f>DV105+DY105+EB105+DT112+DT113</f>
        <v>62105000</v>
      </c>
      <c r="DU107" s="254"/>
      <c r="DV107" s="254"/>
      <c r="DW107" s="254"/>
      <c r="DX107" s="254"/>
      <c r="DY107" s="254"/>
      <c r="DZ107" s="254"/>
      <c r="EA107" s="254"/>
      <c r="EB107" s="254"/>
      <c r="EC107" s="255"/>
      <c r="ED107" s="253">
        <f>EF105+EI105+EL105+ED112+ED113</f>
        <v>19210000</v>
      </c>
      <c r="EE107" s="254"/>
      <c r="EF107" s="254"/>
      <c r="EG107" s="254"/>
      <c r="EH107" s="254"/>
      <c r="EI107" s="254"/>
      <c r="EJ107" s="254"/>
      <c r="EK107" s="254"/>
      <c r="EL107" s="254"/>
      <c r="EM107" s="255"/>
      <c r="EN107" s="253">
        <f>EP105+ES105+EV105+EN112+EN113</f>
        <v>15049000</v>
      </c>
      <c r="EO107" s="254"/>
      <c r="EP107" s="254"/>
      <c r="EQ107" s="254"/>
      <c r="ER107" s="254"/>
      <c r="ES107" s="254"/>
      <c r="ET107" s="254"/>
      <c r="EU107" s="254"/>
      <c r="EV107" s="254"/>
      <c r="EW107" s="255"/>
      <c r="EX107" s="253">
        <f>EZ105+FC105+FF105+EX112+EX113</f>
        <v>1310957000</v>
      </c>
      <c r="EY107" s="254"/>
      <c r="EZ107" s="254"/>
      <c r="FA107" s="254"/>
      <c r="FB107" s="254"/>
      <c r="FC107" s="254"/>
      <c r="FD107" s="254"/>
      <c r="FE107" s="254"/>
      <c r="FF107" s="254"/>
      <c r="FG107" s="255"/>
      <c r="FH107" s="253">
        <f>FJ105+FM105+FP105+FH112+FH113</f>
        <v>11299000</v>
      </c>
      <c r="FI107" s="254"/>
      <c r="FJ107" s="254"/>
      <c r="FK107" s="254"/>
      <c r="FL107" s="254"/>
      <c r="FM107" s="254"/>
      <c r="FN107" s="254"/>
      <c r="FO107" s="254"/>
      <c r="FP107" s="254"/>
      <c r="FQ107" s="255"/>
      <c r="FR107" s="253">
        <f>FT105+FW105+FZ105+FR112+FR113</f>
        <v>12965000</v>
      </c>
      <c r="FS107" s="254"/>
      <c r="FT107" s="254"/>
      <c r="FU107" s="254"/>
      <c r="FV107" s="254"/>
      <c r="FW107" s="254"/>
      <c r="FX107" s="254"/>
      <c r="FY107" s="254"/>
      <c r="FZ107" s="254"/>
      <c r="GA107" s="255"/>
      <c r="GB107" s="253">
        <f>GD105+GG105+GJ105+GB112+GB113</f>
        <v>54985000</v>
      </c>
      <c r="GC107" s="254"/>
      <c r="GD107" s="254"/>
      <c r="GE107" s="254"/>
      <c r="GF107" s="254"/>
      <c r="GG107" s="254"/>
      <c r="GH107" s="254"/>
      <c r="GI107" s="254"/>
      <c r="GJ107" s="254"/>
      <c r="GK107" s="255"/>
      <c r="GL107" s="253">
        <f>GN105+GQ105+GT105+GL112+GL113</f>
        <v>1650000</v>
      </c>
      <c r="GM107" s="254"/>
      <c r="GN107" s="254"/>
      <c r="GO107" s="254"/>
      <c r="GP107" s="254"/>
      <c r="GQ107" s="254"/>
      <c r="GR107" s="254"/>
      <c r="GS107" s="254"/>
      <c r="GT107" s="254"/>
      <c r="GU107" s="255"/>
      <c r="GV107" s="253">
        <f>GX105+HA105+HD105+GV112+GV113</f>
        <v>18265000</v>
      </c>
      <c r="GW107" s="254"/>
      <c r="GX107" s="254"/>
      <c r="GY107" s="254"/>
      <c r="GZ107" s="254"/>
      <c r="HA107" s="254"/>
      <c r="HB107" s="254"/>
      <c r="HC107" s="254"/>
      <c r="HD107" s="254"/>
      <c r="HE107" s="255"/>
      <c r="HF107" s="253">
        <f>HH105+HK105+HN105+HF112+HF113</f>
        <v>92109000</v>
      </c>
      <c r="HG107" s="254"/>
      <c r="HH107" s="254"/>
      <c r="HI107" s="254"/>
      <c r="HJ107" s="254"/>
      <c r="HK107" s="254"/>
      <c r="HL107" s="254"/>
      <c r="HM107" s="254"/>
      <c r="HN107" s="254"/>
      <c r="HO107" s="255"/>
      <c r="HP107" s="253">
        <f>HR105+HU105+HX105+HP112+HP113</f>
        <v>0</v>
      </c>
      <c r="HQ107" s="254"/>
      <c r="HR107" s="254"/>
      <c r="HS107" s="254"/>
      <c r="HT107" s="254"/>
      <c r="HU107" s="254"/>
      <c r="HV107" s="254"/>
      <c r="HW107" s="254"/>
      <c r="HX107" s="254"/>
      <c r="HY107" s="255"/>
      <c r="HZ107" s="253">
        <f>IB105+IE105+IH105+HZ112+HZ113</f>
        <v>12120000</v>
      </c>
      <c r="IA107" s="254"/>
      <c r="IB107" s="254"/>
      <c r="IC107" s="254"/>
      <c r="ID107" s="254"/>
      <c r="IE107" s="254"/>
      <c r="IF107" s="254"/>
      <c r="IG107" s="254"/>
      <c r="IH107" s="254"/>
      <c r="II107" s="255"/>
      <c r="IJ107" s="253">
        <f>IL105+IO105+IR105+IJ112+IJ113</f>
        <v>56746000</v>
      </c>
      <c r="IK107" s="254"/>
      <c r="IL107" s="254"/>
      <c r="IM107" s="254"/>
      <c r="IN107" s="254"/>
      <c r="IO107" s="254"/>
      <c r="IP107" s="254"/>
      <c r="IQ107" s="254"/>
      <c r="IR107" s="254"/>
      <c r="IS107" s="255"/>
      <c r="IT107" s="253">
        <f>IV105+IY105+JB105+IT112+IT113</f>
        <v>85984000</v>
      </c>
      <c r="IU107" s="254"/>
      <c r="IV107" s="254"/>
      <c r="IW107" s="254"/>
      <c r="IX107" s="254"/>
      <c r="IY107" s="254"/>
      <c r="IZ107" s="254"/>
      <c r="JA107" s="254"/>
      <c r="JB107" s="254"/>
      <c r="JC107" s="255"/>
      <c r="JD107" s="253">
        <f>JF105+JI105+JL105+JD112+JD113</f>
        <v>16394000</v>
      </c>
      <c r="JE107" s="254"/>
      <c r="JF107" s="254"/>
      <c r="JG107" s="254"/>
      <c r="JH107" s="254"/>
      <c r="JI107" s="254"/>
      <c r="JJ107" s="254"/>
      <c r="JK107" s="254"/>
      <c r="JL107" s="254"/>
      <c r="JM107" s="255"/>
      <c r="JN107" s="253">
        <f>JP105+JS105+JV105+JN112+JN113</f>
        <v>80984000</v>
      </c>
      <c r="JO107" s="254"/>
      <c r="JP107" s="254"/>
      <c r="JQ107" s="254"/>
      <c r="JR107" s="254"/>
      <c r="JS107" s="254"/>
      <c r="JT107" s="254"/>
      <c r="JU107" s="254"/>
      <c r="JV107" s="254"/>
      <c r="JW107" s="255"/>
      <c r="JX107" s="253">
        <f>JZ105+KC105+KF105+JX112+JX113</f>
        <v>51904500</v>
      </c>
      <c r="JY107" s="254"/>
      <c r="JZ107" s="254"/>
      <c r="KA107" s="254"/>
      <c r="KB107" s="254"/>
      <c r="KC107" s="254"/>
      <c r="KD107" s="254"/>
      <c r="KE107" s="254"/>
      <c r="KF107" s="254"/>
      <c r="KG107" s="255"/>
      <c r="KH107" s="253">
        <f>KJ105+KM105+KP105+KH112+KH113</f>
        <v>3225000</v>
      </c>
      <c r="KI107" s="254"/>
      <c r="KJ107" s="254"/>
      <c r="KK107" s="254"/>
      <c r="KL107" s="254"/>
      <c r="KM107" s="254"/>
      <c r="KN107" s="254"/>
      <c r="KO107" s="254"/>
      <c r="KP107" s="254"/>
      <c r="KQ107" s="255"/>
      <c r="KR107" s="253">
        <f>KT105+KW105+KZ105+KR112+KR113</f>
        <v>0</v>
      </c>
      <c r="KS107" s="254"/>
      <c r="KT107" s="254"/>
      <c r="KU107" s="254"/>
      <c r="KV107" s="254"/>
      <c r="KW107" s="254"/>
      <c r="KX107" s="254"/>
      <c r="KY107" s="254"/>
      <c r="KZ107" s="254"/>
      <c r="LA107" s="255"/>
      <c r="LB107" s="253">
        <f>LD105+LG105+LJ105+LB112+LB113</f>
        <v>0</v>
      </c>
      <c r="LC107" s="254"/>
      <c r="LD107" s="254"/>
      <c r="LE107" s="254"/>
      <c r="LF107" s="254"/>
      <c r="LG107" s="254"/>
      <c r="LH107" s="254"/>
      <c r="LI107" s="254"/>
      <c r="LJ107" s="254"/>
      <c r="LK107" s="255"/>
      <c r="LL107" s="253">
        <f>LN105+LQ105+LT105+LL112+LL113</f>
        <v>0</v>
      </c>
      <c r="LM107" s="254"/>
      <c r="LN107" s="254"/>
      <c r="LO107" s="254"/>
      <c r="LP107" s="254"/>
      <c r="LQ107" s="254"/>
      <c r="LR107" s="254"/>
      <c r="LS107" s="254"/>
      <c r="LT107" s="254"/>
      <c r="LU107" s="255"/>
      <c r="LV107" s="256"/>
      <c r="LW107" s="296">
        <f t="shared" ref="LW107:LW114" si="511">SUM(D107:LV107)</f>
        <v>2444370500</v>
      </c>
    </row>
    <row r="108" spans="1:381" x14ac:dyDescent="0.25">
      <c r="A108" s="138" t="s">
        <v>38</v>
      </c>
      <c r="B108" s="138"/>
      <c r="C108" s="138"/>
      <c r="D108" s="115">
        <f>D107-D106</f>
        <v>3185000</v>
      </c>
      <c r="E108" s="227"/>
      <c r="F108" s="227"/>
      <c r="G108" s="227"/>
      <c r="H108" s="227"/>
      <c r="I108" s="227"/>
      <c r="J108" s="227"/>
      <c r="K108" s="227"/>
      <c r="L108" s="227"/>
      <c r="M108" s="228"/>
      <c r="N108" s="115">
        <f>N107-N106</f>
        <v>1697000</v>
      </c>
      <c r="O108" s="227"/>
      <c r="P108" s="227"/>
      <c r="Q108" s="227"/>
      <c r="R108" s="227"/>
      <c r="S108" s="227"/>
      <c r="T108" s="227"/>
      <c r="U108" s="227"/>
      <c r="V108" s="227"/>
      <c r="W108" s="228"/>
      <c r="X108" s="115">
        <f>X107-X106</f>
        <v>22274000</v>
      </c>
      <c r="Y108" s="227"/>
      <c r="Z108" s="227"/>
      <c r="AA108" s="227"/>
      <c r="AB108" s="227"/>
      <c r="AC108" s="227"/>
      <c r="AD108" s="227"/>
      <c r="AE108" s="227"/>
      <c r="AF108" s="227"/>
      <c r="AG108" s="228"/>
      <c r="AH108" s="115">
        <f>AH107-AH106</f>
        <v>2005000</v>
      </c>
      <c r="AI108" s="227"/>
      <c r="AJ108" s="227"/>
      <c r="AK108" s="227"/>
      <c r="AL108" s="227"/>
      <c r="AM108" s="227"/>
      <c r="AN108" s="227"/>
      <c r="AO108" s="227"/>
      <c r="AP108" s="227"/>
      <c r="AQ108" s="228"/>
      <c r="AR108" s="115">
        <f>AR107-AR106</f>
        <v>555000</v>
      </c>
      <c r="AS108" s="227"/>
      <c r="AT108" s="227"/>
      <c r="AU108" s="227"/>
      <c r="AV108" s="227"/>
      <c r="AW108" s="227"/>
      <c r="AX108" s="227"/>
      <c r="AY108" s="227"/>
      <c r="AZ108" s="227"/>
      <c r="BA108" s="228"/>
      <c r="BB108" s="115">
        <f>BB107-BB106</f>
        <v>1370000</v>
      </c>
      <c r="BC108" s="227"/>
      <c r="BD108" s="227"/>
      <c r="BE108" s="227"/>
      <c r="BF108" s="227"/>
      <c r="BG108" s="227"/>
      <c r="BH108" s="227"/>
      <c r="BI108" s="227"/>
      <c r="BJ108" s="227"/>
      <c r="BK108" s="228"/>
      <c r="BL108" s="115">
        <f>BL107-BL106</f>
        <v>410000</v>
      </c>
      <c r="BM108" s="227"/>
      <c r="BN108" s="227"/>
      <c r="BO108" s="227"/>
      <c r="BP108" s="227"/>
      <c r="BQ108" s="227"/>
      <c r="BR108" s="227"/>
      <c r="BS108" s="227"/>
      <c r="BT108" s="227"/>
      <c r="BU108" s="228"/>
      <c r="BV108" s="115">
        <f>BV107-BV106</f>
        <v>10269000</v>
      </c>
      <c r="BW108" s="227"/>
      <c r="BX108" s="227"/>
      <c r="BY108" s="227"/>
      <c r="BZ108" s="227"/>
      <c r="CA108" s="227"/>
      <c r="CB108" s="227"/>
      <c r="CC108" s="227"/>
      <c r="CD108" s="227"/>
      <c r="CE108" s="228"/>
      <c r="CF108" s="115">
        <f>CF107-CF106</f>
        <v>4585000</v>
      </c>
      <c r="CG108" s="227"/>
      <c r="CH108" s="227"/>
      <c r="CI108" s="227"/>
      <c r="CJ108" s="227"/>
      <c r="CK108" s="227"/>
      <c r="CL108" s="227"/>
      <c r="CM108" s="227"/>
      <c r="CN108" s="227"/>
      <c r="CO108" s="228"/>
      <c r="CP108" s="115">
        <f>CP107-CP106</f>
        <v>1980000</v>
      </c>
      <c r="CQ108" s="227"/>
      <c r="CR108" s="227"/>
      <c r="CS108" s="227"/>
      <c r="CT108" s="227"/>
      <c r="CU108" s="227"/>
      <c r="CV108" s="227"/>
      <c r="CW108" s="227"/>
      <c r="CX108" s="227"/>
      <c r="CY108" s="228"/>
      <c r="CZ108" s="115">
        <f>CZ107-CZ106</f>
        <v>675000</v>
      </c>
      <c r="DA108" s="227"/>
      <c r="DB108" s="227"/>
      <c r="DC108" s="227"/>
      <c r="DD108" s="227"/>
      <c r="DE108" s="227"/>
      <c r="DF108" s="227"/>
      <c r="DG108" s="227"/>
      <c r="DH108" s="227"/>
      <c r="DI108" s="228"/>
      <c r="DJ108" s="115">
        <f>DJ107-DJ106</f>
        <v>524000</v>
      </c>
      <c r="DK108" s="227"/>
      <c r="DL108" s="227"/>
      <c r="DM108" s="227"/>
      <c r="DN108" s="227"/>
      <c r="DO108" s="227"/>
      <c r="DP108" s="227"/>
      <c r="DQ108" s="227"/>
      <c r="DR108" s="227"/>
      <c r="DS108" s="228"/>
      <c r="DT108" s="115">
        <f>DT107-DT106</f>
        <v>7085000</v>
      </c>
      <c r="DU108" s="227"/>
      <c r="DV108" s="227"/>
      <c r="DW108" s="227"/>
      <c r="DX108" s="227"/>
      <c r="DY108" s="227"/>
      <c r="DZ108" s="227"/>
      <c r="EA108" s="227"/>
      <c r="EB108" s="227"/>
      <c r="EC108" s="228"/>
      <c r="ED108" s="115">
        <f>ED107-ED106</f>
        <v>3185000</v>
      </c>
      <c r="EE108" s="227"/>
      <c r="EF108" s="227"/>
      <c r="EG108" s="227"/>
      <c r="EH108" s="227"/>
      <c r="EI108" s="227"/>
      <c r="EJ108" s="227"/>
      <c r="EK108" s="227"/>
      <c r="EL108" s="227"/>
      <c r="EM108" s="228"/>
      <c r="EN108" s="115">
        <f>EN107-EN106</f>
        <v>3194000</v>
      </c>
      <c r="EO108" s="227"/>
      <c r="EP108" s="227"/>
      <c r="EQ108" s="227"/>
      <c r="ER108" s="227"/>
      <c r="ES108" s="227"/>
      <c r="ET108" s="227"/>
      <c r="EU108" s="227"/>
      <c r="EV108" s="227"/>
      <c r="EW108" s="228"/>
      <c r="EX108" s="115">
        <f>EX107-EX106</f>
        <v>52427000</v>
      </c>
      <c r="EY108" s="227"/>
      <c r="EZ108" s="227"/>
      <c r="FA108" s="227"/>
      <c r="FB108" s="227"/>
      <c r="FC108" s="227"/>
      <c r="FD108" s="227"/>
      <c r="FE108" s="227"/>
      <c r="FF108" s="227"/>
      <c r="FG108" s="228"/>
      <c r="FH108" s="115">
        <f>FH107-FH106</f>
        <v>3859000</v>
      </c>
      <c r="FI108" s="227"/>
      <c r="FJ108" s="227"/>
      <c r="FK108" s="227"/>
      <c r="FL108" s="227"/>
      <c r="FM108" s="227"/>
      <c r="FN108" s="227"/>
      <c r="FO108" s="227"/>
      <c r="FP108" s="227"/>
      <c r="FQ108" s="228"/>
      <c r="FR108" s="115">
        <f>FR107-FR106</f>
        <v>4955000</v>
      </c>
      <c r="FS108" s="227"/>
      <c r="FT108" s="227"/>
      <c r="FU108" s="227"/>
      <c r="FV108" s="227"/>
      <c r="FW108" s="227"/>
      <c r="FX108" s="227"/>
      <c r="FY108" s="227"/>
      <c r="FZ108" s="227"/>
      <c r="GA108" s="228"/>
      <c r="GB108" s="115">
        <f>GB107-GB106</f>
        <v>6755000</v>
      </c>
      <c r="GC108" s="227"/>
      <c r="GD108" s="227"/>
      <c r="GE108" s="227"/>
      <c r="GF108" s="227"/>
      <c r="GG108" s="227"/>
      <c r="GH108" s="227"/>
      <c r="GI108" s="227"/>
      <c r="GJ108" s="227"/>
      <c r="GK108" s="228"/>
      <c r="GL108" s="115">
        <f>GL107-GL106</f>
        <v>560000</v>
      </c>
      <c r="GM108" s="227"/>
      <c r="GN108" s="227"/>
      <c r="GO108" s="227"/>
      <c r="GP108" s="227"/>
      <c r="GQ108" s="227"/>
      <c r="GR108" s="227"/>
      <c r="GS108" s="227"/>
      <c r="GT108" s="227"/>
      <c r="GU108" s="228"/>
      <c r="GV108" s="115">
        <f>GV107-GV106</f>
        <v>4080000</v>
      </c>
      <c r="GW108" s="227"/>
      <c r="GX108" s="227"/>
      <c r="GY108" s="227"/>
      <c r="GZ108" s="227"/>
      <c r="HA108" s="227"/>
      <c r="HB108" s="227"/>
      <c r="HC108" s="227"/>
      <c r="HD108" s="227"/>
      <c r="HE108" s="228"/>
      <c r="HF108" s="115">
        <f>HF107-HF106</f>
        <v>6744000</v>
      </c>
      <c r="HG108" s="227"/>
      <c r="HH108" s="227"/>
      <c r="HI108" s="227"/>
      <c r="HJ108" s="227"/>
      <c r="HK108" s="227"/>
      <c r="HL108" s="227"/>
      <c r="HM108" s="227"/>
      <c r="HN108" s="227"/>
      <c r="HO108" s="228"/>
      <c r="HP108" s="115">
        <f>HP107-HP106</f>
        <v>0</v>
      </c>
      <c r="HQ108" s="227"/>
      <c r="HR108" s="227"/>
      <c r="HS108" s="227"/>
      <c r="HT108" s="227"/>
      <c r="HU108" s="227"/>
      <c r="HV108" s="227"/>
      <c r="HW108" s="227"/>
      <c r="HX108" s="227"/>
      <c r="HY108" s="228"/>
      <c r="HZ108" s="115">
        <f>HZ107-HZ106</f>
        <v>2655000</v>
      </c>
      <c r="IA108" s="227"/>
      <c r="IB108" s="227"/>
      <c r="IC108" s="227"/>
      <c r="ID108" s="227"/>
      <c r="IE108" s="227"/>
      <c r="IF108" s="227"/>
      <c r="IG108" s="227"/>
      <c r="IH108" s="227"/>
      <c r="II108" s="228"/>
      <c r="IJ108" s="115">
        <f>IJ107-IJ106</f>
        <v>4006000</v>
      </c>
      <c r="IK108" s="227"/>
      <c r="IL108" s="227"/>
      <c r="IM108" s="227"/>
      <c r="IN108" s="227"/>
      <c r="IO108" s="227"/>
      <c r="IP108" s="227"/>
      <c r="IQ108" s="227"/>
      <c r="IR108" s="227"/>
      <c r="IS108" s="228"/>
      <c r="IT108" s="115">
        <f>IT107-IT106</f>
        <v>6999000</v>
      </c>
      <c r="IU108" s="227"/>
      <c r="IV108" s="227"/>
      <c r="IW108" s="227"/>
      <c r="IX108" s="227"/>
      <c r="IY108" s="227"/>
      <c r="IZ108" s="227"/>
      <c r="JA108" s="227"/>
      <c r="JB108" s="227"/>
      <c r="JC108" s="228"/>
      <c r="JD108" s="115">
        <f>JD107-JD106</f>
        <v>1059000</v>
      </c>
      <c r="JE108" s="227"/>
      <c r="JF108" s="227"/>
      <c r="JG108" s="227"/>
      <c r="JH108" s="227"/>
      <c r="JI108" s="227"/>
      <c r="JJ108" s="227"/>
      <c r="JK108" s="227"/>
      <c r="JL108" s="227"/>
      <c r="JM108" s="228"/>
      <c r="JN108" s="115">
        <f>JN107-JN106</f>
        <v>13769000</v>
      </c>
      <c r="JO108" s="227"/>
      <c r="JP108" s="227"/>
      <c r="JQ108" s="227"/>
      <c r="JR108" s="227"/>
      <c r="JS108" s="227"/>
      <c r="JT108" s="227"/>
      <c r="JU108" s="227"/>
      <c r="JV108" s="227"/>
      <c r="JW108" s="228"/>
      <c r="JX108" s="115">
        <f>JX107-JX106</f>
        <v>11309500</v>
      </c>
      <c r="JY108" s="227"/>
      <c r="JZ108" s="227"/>
      <c r="KA108" s="227"/>
      <c r="KB108" s="227"/>
      <c r="KC108" s="227"/>
      <c r="KD108" s="227"/>
      <c r="KE108" s="227"/>
      <c r="KF108" s="227"/>
      <c r="KG108" s="228"/>
      <c r="KH108" s="115">
        <f>KH107-KH106</f>
        <v>870000</v>
      </c>
      <c r="KI108" s="227"/>
      <c r="KJ108" s="227"/>
      <c r="KK108" s="227"/>
      <c r="KL108" s="227"/>
      <c r="KM108" s="227"/>
      <c r="KN108" s="227"/>
      <c r="KO108" s="227"/>
      <c r="KP108" s="227"/>
      <c r="KQ108" s="228"/>
      <c r="KR108" s="115">
        <f>KR107-KR106</f>
        <v>0</v>
      </c>
      <c r="KS108" s="227"/>
      <c r="KT108" s="227"/>
      <c r="KU108" s="227"/>
      <c r="KV108" s="227"/>
      <c r="KW108" s="227"/>
      <c r="KX108" s="227"/>
      <c r="KY108" s="227"/>
      <c r="KZ108" s="227"/>
      <c r="LA108" s="228"/>
      <c r="LB108" s="115">
        <f>LB107-LB106</f>
        <v>0</v>
      </c>
      <c r="LC108" s="227"/>
      <c r="LD108" s="227"/>
      <c r="LE108" s="227"/>
      <c r="LF108" s="227"/>
      <c r="LG108" s="227"/>
      <c r="LH108" s="227"/>
      <c r="LI108" s="227"/>
      <c r="LJ108" s="227"/>
      <c r="LK108" s="228"/>
      <c r="LL108" s="115">
        <f>LL107-LL106</f>
        <v>0</v>
      </c>
      <c r="LM108" s="227"/>
      <c r="LN108" s="227"/>
      <c r="LO108" s="227"/>
      <c r="LP108" s="227"/>
      <c r="LQ108" s="227"/>
      <c r="LR108" s="227"/>
      <c r="LS108" s="227"/>
      <c r="LT108" s="227"/>
      <c r="LU108" s="228"/>
      <c r="LW108" s="295">
        <f>SUM(D108:LV108)</f>
        <v>183040500</v>
      </c>
    </row>
    <row r="109" spans="1:381" x14ac:dyDescent="0.25">
      <c r="A109" s="262" t="s">
        <v>156</v>
      </c>
      <c r="B109" s="262"/>
      <c r="C109" s="262"/>
      <c r="D109" s="229">
        <f>I105+D112</f>
        <v>39210000</v>
      </c>
      <c r="E109" s="230"/>
      <c r="F109" s="230"/>
      <c r="G109" s="230"/>
      <c r="H109" s="230"/>
      <c r="I109" s="230"/>
      <c r="J109" s="230"/>
      <c r="K109" s="230"/>
      <c r="L109" s="230"/>
      <c r="M109" s="231"/>
      <c r="N109" s="229">
        <f>S105+N112</f>
        <v>14515000</v>
      </c>
      <c r="O109" s="230"/>
      <c r="P109" s="230"/>
      <c r="Q109" s="230"/>
      <c r="R109" s="230"/>
      <c r="S109" s="230"/>
      <c r="T109" s="230"/>
      <c r="U109" s="230"/>
      <c r="V109" s="230"/>
      <c r="W109" s="231"/>
      <c r="X109" s="229">
        <f>AC105+X112</f>
        <v>251124000</v>
      </c>
      <c r="Y109" s="230"/>
      <c r="Z109" s="230"/>
      <c r="AA109" s="230"/>
      <c r="AB109" s="230"/>
      <c r="AC109" s="230"/>
      <c r="AD109" s="230"/>
      <c r="AE109" s="230"/>
      <c r="AF109" s="230"/>
      <c r="AG109" s="231"/>
      <c r="AH109" s="229">
        <f>AM105+AH112</f>
        <v>20150000</v>
      </c>
      <c r="AI109" s="230"/>
      <c r="AJ109" s="230"/>
      <c r="AK109" s="230"/>
      <c r="AL109" s="230"/>
      <c r="AM109" s="230"/>
      <c r="AN109" s="230"/>
      <c r="AO109" s="230"/>
      <c r="AP109" s="230"/>
      <c r="AQ109" s="231"/>
      <c r="AR109" s="229">
        <f>AW105+AR112</f>
        <v>475000</v>
      </c>
      <c r="AS109" s="230"/>
      <c r="AT109" s="230"/>
      <c r="AU109" s="230"/>
      <c r="AV109" s="230"/>
      <c r="AW109" s="230"/>
      <c r="AX109" s="230"/>
      <c r="AY109" s="230"/>
      <c r="AZ109" s="230"/>
      <c r="BA109" s="231"/>
      <c r="BB109" s="229">
        <f>BG105+BB112</f>
        <v>120000</v>
      </c>
      <c r="BC109" s="230"/>
      <c r="BD109" s="230"/>
      <c r="BE109" s="230"/>
      <c r="BF109" s="230"/>
      <c r="BG109" s="230"/>
      <c r="BH109" s="230"/>
      <c r="BI109" s="230"/>
      <c r="BJ109" s="230"/>
      <c r="BK109" s="231"/>
      <c r="BL109" s="229">
        <f>BQ105+BL112</f>
        <v>180000</v>
      </c>
      <c r="BM109" s="230"/>
      <c r="BN109" s="230"/>
      <c r="BO109" s="230"/>
      <c r="BP109" s="230"/>
      <c r="BQ109" s="230"/>
      <c r="BR109" s="230"/>
      <c r="BS109" s="230"/>
      <c r="BT109" s="230"/>
      <c r="BU109" s="231"/>
      <c r="BV109" s="229">
        <f>CA105+BV112</f>
        <v>83554000</v>
      </c>
      <c r="BW109" s="230"/>
      <c r="BX109" s="230"/>
      <c r="BY109" s="230"/>
      <c r="BZ109" s="230"/>
      <c r="CA109" s="230"/>
      <c r="CB109" s="230"/>
      <c r="CC109" s="230"/>
      <c r="CD109" s="230"/>
      <c r="CE109" s="231"/>
      <c r="CF109" s="229">
        <f>CK105+CF112</f>
        <v>106550000</v>
      </c>
      <c r="CG109" s="230"/>
      <c r="CH109" s="230"/>
      <c r="CI109" s="230"/>
      <c r="CJ109" s="230"/>
      <c r="CK109" s="230"/>
      <c r="CL109" s="230"/>
      <c r="CM109" s="230"/>
      <c r="CN109" s="230"/>
      <c r="CO109" s="231"/>
      <c r="CP109" s="229">
        <f>CU105+CP112</f>
        <v>0</v>
      </c>
      <c r="CQ109" s="230"/>
      <c r="CR109" s="230"/>
      <c r="CS109" s="230"/>
      <c r="CT109" s="230"/>
      <c r="CU109" s="230"/>
      <c r="CV109" s="230"/>
      <c r="CW109" s="230"/>
      <c r="CX109" s="230"/>
      <c r="CY109" s="231"/>
      <c r="CZ109" s="229">
        <f>DE105+CZ112</f>
        <v>0</v>
      </c>
      <c r="DA109" s="230"/>
      <c r="DB109" s="230"/>
      <c r="DC109" s="230"/>
      <c r="DD109" s="230"/>
      <c r="DE109" s="230"/>
      <c r="DF109" s="230"/>
      <c r="DG109" s="230"/>
      <c r="DH109" s="230"/>
      <c r="DI109" s="231"/>
      <c r="DJ109" s="229">
        <f>DO105+DJ112</f>
        <v>409000</v>
      </c>
      <c r="DK109" s="230"/>
      <c r="DL109" s="230"/>
      <c r="DM109" s="230"/>
      <c r="DN109" s="230"/>
      <c r="DO109" s="230"/>
      <c r="DP109" s="230"/>
      <c r="DQ109" s="230"/>
      <c r="DR109" s="230"/>
      <c r="DS109" s="231"/>
      <c r="DT109" s="229">
        <f>DY105+DT112</f>
        <v>60420000</v>
      </c>
      <c r="DU109" s="230"/>
      <c r="DV109" s="230"/>
      <c r="DW109" s="230"/>
      <c r="DX109" s="230"/>
      <c r="DY109" s="230"/>
      <c r="DZ109" s="230"/>
      <c r="EA109" s="230"/>
      <c r="EB109" s="230"/>
      <c r="EC109" s="231"/>
      <c r="ED109" s="229">
        <f>EI105+ED112</f>
        <v>14600000</v>
      </c>
      <c r="EE109" s="230"/>
      <c r="EF109" s="230"/>
      <c r="EG109" s="230"/>
      <c r="EH109" s="230"/>
      <c r="EI109" s="230"/>
      <c r="EJ109" s="230"/>
      <c r="EK109" s="230"/>
      <c r="EL109" s="230"/>
      <c r="EM109" s="231"/>
      <c r="EN109" s="229">
        <f>ES105+EN112</f>
        <v>12649000</v>
      </c>
      <c r="EO109" s="230"/>
      <c r="EP109" s="230"/>
      <c r="EQ109" s="230"/>
      <c r="ER109" s="230"/>
      <c r="ES109" s="230"/>
      <c r="ET109" s="230"/>
      <c r="EU109" s="230"/>
      <c r="EV109" s="230"/>
      <c r="EW109" s="231"/>
      <c r="EX109" s="229">
        <f>FC105+EX112</f>
        <v>1310957000</v>
      </c>
      <c r="EY109" s="230"/>
      <c r="EZ109" s="230"/>
      <c r="FA109" s="230"/>
      <c r="FB109" s="230"/>
      <c r="FC109" s="230"/>
      <c r="FD109" s="230"/>
      <c r="FE109" s="230"/>
      <c r="FF109" s="230"/>
      <c r="FG109" s="231"/>
      <c r="FH109" s="229">
        <f>FM105+FH112</f>
        <v>364000</v>
      </c>
      <c r="FI109" s="230"/>
      <c r="FJ109" s="230"/>
      <c r="FK109" s="230"/>
      <c r="FL109" s="230"/>
      <c r="FM109" s="230"/>
      <c r="FN109" s="230"/>
      <c r="FO109" s="230"/>
      <c r="FP109" s="230"/>
      <c r="FQ109" s="231"/>
      <c r="FR109" s="229">
        <f>FW105+FR112</f>
        <v>11730000</v>
      </c>
      <c r="FS109" s="230"/>
      <c r="FT109" s="230"/>
      <c r="FU109" s="230"/>
      <c r="FV109" s="230"/>
      <c r="FW109" s="230"/>
      <c r="FX109" s="230"/>
      <c r="FY109" s="230"/>
      <c r="FZ109" s="230"/>
      <c r="GA109" s="231"/>
      <c r="GB109" s="229">
        <f>GG105+GB112</f>
        <v>54465000</v>
      </c>
      <c r="GC109" s="230"/>
      <c r="GD109" s="230"/>
      <c r="GE109" s="230"/>
      <c r="GF109" s="230"/>
      <c r="GG109" s="230"/>
      <c r="GH109" s="230"/>
      <c r="GI109" s="230"/>
      <c r="GJ109" s="230"/>
      <c r="GK109" s="231"/>
      <c r="GL109" s="229">
        <f>GQ105+GL112</f>
        <v>5000</v>
      </c>
      <c r="GM109" s="230"/>
      <c r="GN109" s="230"/>
      <c r="GO109" s="230"/>
      <c r="GP109" s="230"/>
      <c r="GQ109" s="230"/>
      <c r="GR109" s="230"/>
      <c r="GS109" s="230"/>
      <c r="GT109" s="230"/>
      <c r="GU109" s="231"/>
      <c r="GV109" s="229">
        <f>HA105+GV112</f>
        <v>17650000</v>
      </c>
      <c r="GW109" s="230"/>
      <c r="GX109" s="230"/>
      <c r="GY109" s="230"/>
      <c r="GZ109" s="230"/>
      <c r="HA109" s="230"/>
      <c r="HB109" s="230"/>
      <c r="HC109" s="230"/>
      <c r="HD109" s="230"/>
      <c r="HE109" s="231"/>
      <c r="HF109" s="229">
        <f>HK105+HF112</f>
        <v>91859000</v>
      </c>
      <c r="HG109" s="230"/>
      <c r="HH109" s="230"/>
      <c r="HI109" s="230"/>
      <c r="HJ109" s="230"/>
      <c r="HK109" s="230"/>
      <c r="HL109" s="230"/>
      <c r="HM109" s="230"/>
      <c r="HN109" s="230"/>
      <c r="HO109" s="231"/>
      <c r="HP109" s="229">
        <f>HU105+HP112</f>
        <v>0</v>
      </c>
      <c r="HQ109" s="230"/>
      <c r="HR109" s="230"/>
      <c r="HS109" s="230"/>
      <c r="HT109" s="230"/>
      <c r="HU109" s="230"/>
      <c r="HV109" s="230"/>
      <c r="HW109" s="230"/>
      <c r="HX109" s="230"/>
      <c r="HY109" s="231"/>
      <c r="HZ109" s="229">
        <f>IE105+HZ112</f>
        <v>0</v>
      </c>
      <c r="IA109" s="230"/>
      <c r="IB109" s="230"/>
      <c r="IC109" s="230"/>
      <c r="ID109" s="230"/>
      <c r="IE109" s="230"/>
      <c r="IF109" s="230"/>
      <c r="IG109" s="230"/>
      <c r="IH109" s="230"/>
      <c r="II109" s="231"/>
      <c r="IJ109" s="229">
        <f>IO105+IJ112</f>
        <v>52976000</v>
      </c>
      <c r="IK109" s="230"/>
      <c r="IL109" s="230"/>
      <c r="IM109" s="230"/>
      <c r="IN109" s="230"/>
      <c r="IO109" s="230"/>
      <c r="IP109" s="230"/>
      <c r="IQ109" s="230"/>
      <c r="IR109" s="230"/>
      <c r="IS109" s="231"/>
      <c r="IT109" s="229">
        <f>IY105+IT112</f>
        <v>82514000</v>
      </c>
      <c r="IU109" s="230"/>
      <c r="IV109" s="230"/>
      <c r="IW109" s="230"/>
      <c r="IX109" s="230"/>
      <c r="IY109" s="230"/>
      <c r="IZ109" s="230"/>
      <c r="JA109" s="230"/>
      <c r="JB109" s="230"/>
      <c r="JC109" s="231"/>
      <c r="JD109" s="229">
        <f>JI105+JD112</f>
        <v>15034000</v>
      </c>
      <c r="JE109" s="230"/>
      <c r="JF109" s="230"/>
      <c r="JG109" s="230"/>
      <c r="JH109" s="230"/>
      <c r="JI109" s="230"/>
      <c r="JJ109" s="230"/>
      <c r="JK109" s="230"/>
      <c r="JL109" s="230"/>
      <c r="JM109" s="231"/>
      <c r="JN109" s="229">
        <f>JS105+JN112</f>
        <v>79279000</v>
      </c>
      <c r="JO109" s="230"/>
      <c r="JP109" s="230"/>
      <c r="JQ109" s="230"/>
      <c r="JR109" s="230"/>
      <c r="JS109" s="230"/>
      <c r="JT109" s="230"/>
      <c r="JU109" s="230"/>
      <c r="JV109" s="230"/>
      <c r="JW109" s="231"/>
      <c r="JX109" s="229">
        <f>KC105+JX112</f>
        <v>24619500</v>
      </c>
      <c r="JY109" s="230"/>
      <c r="JZ109" s="230"/>
      <c r="KA109" s="230"/>
      <c r="KB109" s="230"/>
      <c r="KC109" s="230"/>
      <c r="KD109" s="230"/>
      <c r="KE109" s="230"/>
      <c r="KF109" s="230"/>
      <c r="KG109" s="231"/>
      <c r="KH109" s="229">
        <f>KM105+KH112</f>
        <v>1050000</v>
      </c>
      <c r="KI109" s="230"/>
      <c r="KJ109" s="230"/>
      <c r="KK109" s="230"/>
      <c r="KL109" s="230"/>
      <c r="KM109" s="230"/>
      <c r="KN109" s="230"/>
      <c r="KO109" s="230"/>
      <c r="KP109" s="230"/>
      <c r="KQ109" s="231"/>
      <c r="KR109" s="229">
        <f>KW105+KR112</f>
        <v>0</v>
      </c>
      <c r="KS109" s="230"/>
      <c r="KT109" s="230"/>
      <c r="KU109" s="230"/>
      <c r="KV109" s="230"/>
      <c r="KW109" s="230"/>
      <c r="KX109" s="230"/>
      <c r="KY109" s="230"/>
      <c r="KZ109" s="230"/>
      <c r="LA109" s="231"/>
      <c r="LB109" s="229">
        <f>LG105+LB112</f>
        <v>0</v>
      </c>
      <c r="LC109" s="230"/>
      <c r="LD109" s="230"/>
      <c r="LE109" s="230"/>
      <c r="LF109" s="230"/>
      <c r="LG109" s="230"/>
      <c r="LH109" s="230"/>
      <c r="LI109" s="230"/>
      <c r="LJ109" s="230"/>
      <c r="LK109" s="231"/>
      <c r="LL109" s="229">
        <f>LQ105+LL112</f>
        <v>0</v>
      </c>
      <c r="LM109" s="230"/>
      <c r="LN109" s="230"/>
      <c r="LO109" s="230"/>
      <c r="LP109" s="230"/>
      <c r="LQ109" s="230"/>
      <c r="LR109" s="230"/>
      <c r="LS109" s="230"/>
      <c r="LT109" s="230"/>
      <c r="LU109" s="231"/>
      <c r="LV109" s="13"/>
      <c r="LW109" s="164">
        <f t="shared" si="511"/>
        <v>2346458500</v>
      </c>
    </row>
    <row r="110" spans="1:381" x14ac:dyDescent="0.25">
      <c r="A110" s="138" t="s">
        <v>178</v>
      </c>
      <c r="B110" s="138"/>
      <c r="C110" s="138"/>
      <c r="D110" s="115">
        <f>L105</f>
        <v>0</v>
      </c>
      <c r="E110" s="227"/>
      <c r="F110" s="227"/>
      <c r="G110" s="227"/>
      <c r="H110" s="227"/>
      <c r="I110" s="227"/>
      <c r="J110" s="227"/>
      <c r="K110" s="227"/>
      <c r="L110" s="227"/>
      <c r="M110" s="228"/>
      <c r="N110" s="115">
        <f>V105</f>
        <v>140000</v>
      </c>
      <c r="O110" s="227"/>
      <c r="P110" s="227"/>
      <c r="Q110" s="227"/>
      <c r="R110" s="227"/>
      <c r="S110" s="227"/>
      <c r="T110" s="227"/>
      <c r="U110" s="227"/>
      <c r="V110" s="227"/>
      <c r="W110" s="228"/>
      <c r="X110" s="115">
        <f>AF105</f>
        <v>0</v>
      </c>
      <c r="Y110" s="227"/>
      <c r="Z110" s="227"/>
      <c r="AA110" s="227"/>
      <c r="AB110" s="227"/>
      <c r="AC110" s="227"/>
      <c r="AD110" s="227"/>
      <c r="AE110" s="227"/>
      <c r="AF110" s="227"/>
      <c r="AG110" s="228"/>
      <c r="AH110" s="115">
        <f>AP105</f>
        <v>0</v>
      </c>
      <c r="AI110" s="227"/>
      <c r="AJ110" s="227"/>
      <c r="AK110" s="227"/>
      <c r="AL110" s="227"/>
      <c r="AM110" s="227"/>
      <c r="AN110" s="227"/>
      <c r="AO110" s="227"/>
      <c r="AP110" s="227"/>
      <c r="AQ110" s="228"/>
      <c r="AR110" s="115">
        <f>AZ105</f>
        <v>0</v>
      </c>
      <c r="AS110" s="227"/>
      <c r="AT110" s="227"/>
      <c r="AU110" s="227"/>
      <c r="AV110" s="227"/>
      <c r="AW110" s="227"/>
      <c r="AX110" s="227"/>
      <c r="AY110" s="227"/>
      <c r="AZ110" s="227"/>
      <c r="BA110" s="228"/>
      <c r="BB110" s="115">
        <f>BJ105</f>
        <v>0</v>
      </c>
      <c r="BC110" s="227"/>
      <c r="BD110" s="227"/>
      <c r="BE110" s="227"/>
      <c r="BF110" s="227"/>
      <c r="BG110" s="227"/>
      <c r="BH110" s="227"/>
      <c r="BI110" s="227"/>
      <c r="BJ110" s="227"/>
      <c r="BK110" s="228"/>
      <c r="BL110" s="115">
        <f>BT105</f>
        <v>345000</v>
      </c>
      <c r="BM110" s="227"/>
      <c r="BN110" s="227"/>
      <c r="BO110" s="227"/>
      <c r="BP110" s="227"/>
      <c r="BQ110" s="227"/>
      <c r="BR110" s="227"/>
      <c r="BS110" s="227"/>
      <c r="BT110" s="227"/>
      <c r="BU110" s="228"/>
      <c r="BV110" s="115">
        <f>CD105</f>
        <v>0</v>
      </c>
      <c r="BW110" s="227"/>
      <c r="BX110" s="227"/>
      <c r="BY110" s="227"/>
      <c r="BZ110" s="227"/>
      <c r="CA110" s="227"/>
      <c r="CB110" s="227"/>
      <c r="CC110" s="227"/>
      <c r="CD110" s="227"/>
      <c r="CE110" s="228"/>
      <c r="CF110" s="115">
        <f>CN105</f>
        <v>0</v>
      </c>
      <c r="CG110" s="227"/>
      <c r="CH110" s="227"/>
      <c r="CI110" s="227"/>
      <c r="CJ110" s="227"/>
      <c r="CK110" s="227"/>
      <c r="CL110" s="227"/>
      <c r="CM110" s="227"/>
      <c r="CN110" s="227"/>
      <c r="CO110" s="228"/>
      <c r="CP110" s="115">
        <f>CX105</f>
        <v>0</v>
      </c>
      <c r="CQ110" s="227"/>
      <c r="CR110" s="227"/>
      <c r="CS110" s="227"/>
      <c r="CT110" s="227"/>
      <c r="CU110" s="227"/>
      <c r="CV110" s="227"/>
      <c r="CW110" s="227"/>
      <c r="CX110" s="227"/>
      <c r="CY110" s="228"/>
      <c r="CZ110" s="115">
        <f>DH105</f>
        <v>0</v>
      </c>
      <c r="DA110" s="227"/>
      <c r="DB110" s="227"/>
      <c r="DC110" s="227"/>
      <c r="DD110" s="227"/>
      <c r="DE110" s="227"/>
      <c r="DF110" s="227"/>
      <c r="DG110" s="227"/>
      <c r="DH110" s="227"/>
      <c r="DI110" s="228"/>
      <c r="DJ110" s="115">
        <f>DR105</f>
        <v>0</v>
      </c>
      <c r="DK110" s="227"/>
      <c r="DL110" s="227"/>
      <c r="DM110" s="227"/>
      <c r="DN110" s="227"/>
      <c r="DO110" s="227"/>
      <c r="DP110" s="227"/>
      <c r="DQ110" s="227"/>
      <c r="DR110" s="227"/>
      <c r="DS110" s="228"/>
      <c r="DT110" s="115">
        <f>EB105</f>
        <v>885000</v>
      </c>
      <c r="DU110" s="227"/>
      <c r="DV110" s="227"/>
      <c r="DW110" s="227"/>
      <c r="DX110" s="227"/>
      <c r="DY110" s="227"/>
      <c r="DZ110" s="227"/>
      <c r="EA110" s="227"/>
      <c r="EB110" s="227"/>
      <c r="EC110" s="228"/>
      <c r="ED110" s="115">
        <f>EL105</f>
        <v>0</v>
      </c>
      <c r="EE110" s="227"/>
      <c r="EF110" s="227"/>
      <c r="EG110" s="227"/>
      <c r="EH110" s="227"/>
      <c r="EI110" s="227"/>
      <c r="EJ110" s="227"/>
      <c r="EK110" s="227"/>
      <c r="EL110" s="227"/>
      <c r="EM110" s="228"/>
      <c r="EN110" s="115">
        <f>EV105</f>
        <v>240000</v>
      </c>
      <c r="EO110" s="227"/>
      <c r="EP110" s="227"/>
      <c r="EQ110" s="227"/>
      <c r="ER110" s="227"/>
      <c r="ES110" s="227"/>
      <c r="ET110" s="227"/>
      <c r="EU110" s="227"/>
      <c r="EV110" s="227"/>
      <c r="EW110" s="228"/>
      <c r="EX110" s="115">
        <f>FF105</f>
        <v>0</v>
      </c>
      <c r="EY110" s="227"/>
      <c r="EZ110" s="227"/>
      <c r="FA110" s="227"/>
      <c r="FB110" s="227"/>
      <c r="FC110" s="227"/>
      <c r="FD110" s="227"/>
      <c r="FE110" s="227"/>
      <c r="FF110" s="227"/>
      <c r="FG110" s="228"/>
      <c r="FH110" s="115">
        <f>FP105</f>
        <v>3920000</v>
      </c>
      <c r="FI110" s="227"/>
      <c r="FJ110" s="227"/>
      <c r="FK110" s="227"/>
      <c r="FL110" s="227"/>
      <c r="FM110" s="227"/>
      <c r="FN110" s="227"/>
      <c r="FO110" s="227"/>
      <c r="FP110" s="227"/>
      <c r="FQ110" s="228"/>
      <c r="FR110" s="115">
        <f>FZ105</f>
        <v>0</v>
      </c>
      <c r="FS110" s="227"/>
      <c r="FT110" s="227"/>
      <c r="FU110" s="227"/>
      <c r="FV110" s="227"/>
      <c r="FW110" s="227"/>
      <c r="FX110" s="227"/>
      <c r="FY110" s="227"/>
      <c r="FZ110" s="227"/>
      <c r="GA110" s="228"/>
      <c r="GB110" s="115">
        <f>GJ105</f>
        <v>0</v>
      </c>
      <c r="GC110" s="227"/>
      <c r="GD110" s="227"/>
      <c r="GE110" s="227"/>
      <c r="GF110" s="227"/>
      <c r="GG110" s="227"/>
      <c r="GH110" s="227"/>
      <c r="GI110" s="227"/>
      <c r="GJ110" s="227"/>
      <c r="GK110" s="228"/>
      <c r="GL110" s="115">
        <f>GT105</f>
        <v>390000</v>
      </c>
      <c r="GM110" s="227"/>
      <c r="GN110" s="227"/>
      <c r="GO110" s="227"/>
      <c r="GP110" s="227"/>
      <c r="GQ110" s="227"/>
      <c r="GR110" s="227"/>
      <c r="GS110" s="227"/>
      <c r="GT110" s="227"/>
      <c r="GU110" s="228"/>
      <c r="GV110" s="115">
        <f>HD105</f>
        <v>0</v>
      </c>
      <c r="GW110" s="227"/>
      <c r="GX110" s="227"/>
      <c r="GY110" s="227"/>
      <c r="GZ110" s="227"/>
      <c r="HA110" s="227"/>
      <c r="HB110" s="227"/>
      <c r="HC110" s="227"/>
      <c r="HD110" s="227"/>
      <c r="HE110" s="228"/>
      <c r="HF110" s="115">
        <f>HN105</f>
        <v>200000</v>
      </c>
      <c r="HG110" s="227"/>
      <c r="HH110" s="227"/>
      <c r="HI110" s="227"/>
      <c r="HJ110" s="227"/>
      <c r="HK110" s="227"/>
      <c r="HL110" s="227"/>
      <c r="HM110" s="227"/>
      <c r="HN110" s="227"/>
      <c r="HO110" s="228"/>
      <c r="HP110" s="115">
        <f>HX105</f>
        <v>0</v>
      </c>
      <c r="HQ110" s="227"/>
      <c r="HR110" s="227"/>
      <c r="HS110" s="227"/>
      <c r="HT110" s="227"/>
      <c r="HU110" s="227"/>
      <c r="HV110" s="227"/>
      <c r="HW110" s="227"/>
      <c r="HX110" s="227"/>
      <c r="HY110" s="228"/>
      <c r="HZ110" s="115">
        <f>IH105</f>
        <v>0</v>
      </c>
      <c r="IA110" s="227"/>
      <c r="IB110" s="227"/>
      <c r="IC110" s="227"/>
      <c r="ID110" s="227"/>
      <c r="IE110" s="227"/>
      <c r="IF110" s="227"/>
      <c r="IG110" s="227"/>
      <c r="IH110" s="227"/>
      <c r="II110" s="228"/>
      <c r="IJ110" s="115">
        <f>IR105</f>
        <v>0</v>
      </c>
      <c r="IK110" s="227"/>
      <c r="IL110" s="227"/>
      <c r="IM110" s="227"/>
      <c r="IN110" s="227"/>
      <c r="IO110" s="227"/>
      <c r="IP110" s="227"/>
      <c r="IQ110" s="227"/>
      <c r="IR110" s="227"/>
      <c r="IS110" s="228"/>
      <c r="IT110" s="115">
        <f>JB105</f>
        <v>0</v>
      </c>
      <c r="IU110" s="227"/>
      <c r="IV110" s="227"/>
      <c r="IW110" s="227"/>
      <c r="IX110" s="227"/>
      <c r="IY110" s="227"/>
      <c r="IZ110" s="227"/>
      <c r="JA110" s="227"/>
      <c r="JB110" s="227"/>
      <c r="JC110" s="228"/>
      <c r="JD110" s="115">
        <f>JL105</f>
        <v>0</v>
      </c>
      <c r="JE110" s="227"/>
      <c r="JF110" s="227"/>
      <c r="JG110" s="227"/>
      <c r="JH110" s="227"/>
      <c r="JI110" s="227"/>
      <c r="JJ110" s="227"/>
      <c r="JK110" s="227"/>
      <c r="JL110" s="227"/>
      <c r="JM110" s="228"/>
      <c r="JN110" s="115">
        <f>JV105</f>
        <v>0</v>
      </c>
      <c r="JO110" s="227"/>
      <c r="JP110" s="227"/>
      <c r="JQ110" s="227"/>
      <c r="JR110" s="227"/>
      <c r="JS110" s="227"/>
      <c r="JT110" s="227"/>
      <c r="JU110" s="227"/>
      <c r="JV110" s="227"/>
      <c r="JW110" s="228"/>
      <c r="JX110" s="115">
        <f>KF105</f>
        <v>12170000</v>
      </c>
      <c r="JY110" s="227"/>
      <c r="JZ110" s="227"/>
      <c r="KA110" s="227"/>
      <c r="KB110" s="227"/>
      <c r="KC110" s="227"/>
      <c r="KD110" s="227"/>
      <c r="KE110" s="227"/>
      <c r="KF110" s="227"/>
      <c r="KG110" s="228"/>
      <c r="KH110" s="115">
        <f>KP105</f>
        <v>0</v>
      </c>
      <c r="KI110" s="227"/>
      <c r="KJ110" s="227"/>
      <c r="KK110" s="227"/>
      <c r="KL110" s="227"/>
      <c r="KM110" s="227"/>
      <c r="KN110" s="227"/>
      <c r="KO110" s="227"/>
      <c r="KP110" s="227"/>
      <c r="KQ110" s="228"/>
      <c r="KR110" s="115">
        <f>KZ105</f>
        <v>0</v>
      </c>
      <c r="KS110" s="227"/>
      <c r="KT110" s="227"/>
      <c r="KU110" s="227"/>
      <c r="KV110" s="227"/>
      <c r="KW110" s="227"/>
      <c r="KX110" s="227"/>
      <c r="KY110" s="227"/>
      <c r="KZ110" s="227"/>
      <c r="LA110" s="228"/>
      <c r="LB110" s="115">
        <f>LJ105</f>
        <v>0</v>
      </c>
      <c r="LC110" s="227"/>
      <c r="LD110" s="227"/>
      <c r="LE110" s="227"/>
      <c r="LF110" s="227"/>
      <c r="LG110" s="227"/>
      <c r="LH110" s="227"/>
      <c r="LI110" s="227"/>
      <c r="LJ110" s="227"/>
      <c r="LK110" s="228"/>
      <c r="LL110" s="115">
        <f>LT105</f>
        <v>0</v>
      </c>
      <c r="LM110" s="227"/>
      <c r="LN110" s="227"/>
      <c r="LO110" s="227"/>
      <c r="LP110" s="227"/>
      <c r="LQ110" s="227"/>
      <c r="LR110" s="227"/>
      <c r="LS110" s="227"/>
      <c r="LT110" s="227"/>
      <c r="LU110" s="228"/>
      <c r="LW110" s="295">
        <f t="shared" si="511"/>
        <v>18290000</v>
      </c>
    </row>
    <row r="111" spans="1:381" x14ac:dyDescent="0.25">
      <c r="A111" s="257" t="s">
        <v>157</v>
      </c>
      <c r="B111" s="257"/>
      <c r="C111" s="260"/>
      <c r="D111" s="258">
        <f>D107-D109</f>
        <v>3160000</v>
      </c>
      <c r="E111" s="259"/>
      <c r="F111" s="259"/>
      <c r="G111" s="259"/>
      <c r="H111" s="259"/>
      <c r="I111" s="259"/>
      <c r="J111" s="259"/>
      <c r="K111" s="259"/>
      <c r="L111" s="259"/>
      <c r="M111" s="260"/>
      <c r="N111" s="258">
        <f>N107-N109+N113-N110</f>
        <v>1067000</v>
      </c>
      <c r="O111" s="259"/>
      <c r="P111" s="259"/>
      <c r="Q111" s="259"/>
      <c r="R111" s="259"/>
      <c r="S111" s="259"/>
      <c r="T111" s="259"/>
      <c r="U111" s="259"/>
      <c r="V111" s="259"/>
      <c r="W111" s="260"/>
      <c r="X111" s="258">
        <f>X107-X109+X113</f>
        <v>300000</v>
      </c>
      <c r="Y111" s="259"/>
      <c r="Z111" s="259"/>
      <c r="AA111" s="259"/>
      <c r="AB111" s="259"/>
      <c r="AC111" s="259"/>
      <c r="AD111" s="259"/>
      <c r="AE111" s="259"/>
      <c r="AF111" s="259"/>
      <c r="AG111" s="260"/>
      <c r="AH111" s="258">
        <f>AH107-AH109+AH10</f>
        <v>565000</v>
      </c>
      <c r="AI111" s="259"/>
      <c r="AJ111" s="259"/>
      <c r="AK111" s="259"/>
      <c r="AL111" s="259"/>
      <c r="AM111" s="259"/>
      <c r="AN111" s="259"/>
      <c r="AO111" s="259"/>
      <c r="AP111" s="259"/>
      <c r="AQ111" s="260"/>
      <c r="AR111" s="258">
        <f>AR107-AR109</f>
        <v>975000</v>
      </c>
      <c r="AS111" s="259"/>
      <c r="AT111" s="259"/>
      <c r="AU111" s="259"/>
      <c r="AV111" s="259"/>
      <c r="AW111" s="259"/>
      <c r="AX111" s="259"/>
      <c r="AY111" s="259"/>
      <c r="AZ111" s="259"/>
      <c r="BA111" s="260"/>
      <c r="BB111" s="258">
        <f>BB107-BB109</f>
        <v>2690000</v>
      </c>
      <c r="BC111" s="259"/>
      <c r="BD111" s="259"/>
      <c r="BE111" s="259"/>
      <c r="BF111" s="259"/>
      <c r="BG111" s="259"/>
      <c r="BH111" s="259"/>
      <c r="BI111" s="259"/>
      <c r="BJ111" s="259"/>
      <c r="BK111" s="260"/>
      <c r="BL111" s="258">
        <f>BL107-BL109-BL110</f>
        <v>635000</v>
      </c>
      <c r="BM111" s="259"/>
      <c r="BN111" s="259"/>
      <c r="BO111" s="259"/>
      <c r="BP111" s="259"/>
      <c r="BQ111" s="259"/>
      <c r="BR111" s="259"/>
      <c r="BS111" s="259"/>
      <c r="BT111" s="259"/>
      <c r="BU111" s="260"/>
      <c r="BV111" s="258">
        <f>BV107-BV109</f>
        <v>1800000</v>
      </c>
      <c r="BW111" s="259"/>
      <c r="BX111" s="259"/>
      <c r="BY111" s="259"/>
      <c r="BZ111" s="259"/>
      <c r="CA111" s="259"/>
      <c r="CB111" s="259"/>
      <c r="CC111" s="259"/>
      <c r="CD111" s="259"/>
      <c r="CE111" s="260"/>
      <c r="CF111" s="258">
        <f>CF107-CF109</f>
        <v>1295000</v>
      </c>
      <c r="CG111" s="259"/>
      <c r="CH111" s="259"/>
      <c r="CI111" s="259"/>
      <c r="CJ111" s="259"/>
      <c r="CK111" s="259"/>
      <c r="CL111" s="259"/>
      <c r="CM111" s="259"/>
      <c r="CN111" s="259"/>
      <c r="CO111" s="260"/>
      <c r="CP111" s="258">
        <f>CP107-CP109</f>
        <v>6440000</v>
      </c>
      <c r="CQ111" s="259"/>
      <c r="CR111" s="259"/>
      <c r="CS111" s="259"/>
      <c r="CT111" s="259"/>
      <c r="CU111" s="259"/>
      <c r="CV111" s="259"/>
      <c r="CW111" s="259"/>
      <c r="CX111" s="259"/>
      <c r="CY111" s="260"/>
      <c r="CZ111" s="258">
        <f>CZ107-CZ109</f>
        <v>1850000</v>
      </c>
      <c r="DA111" s="259"/>
      <c r="DB111" s="259"/>
      <c r="DC111" s="259"/>
      <c r="DD111" s="259"/>
      <c r="DE111" s="259"/>
      <c r="DF111" s="259"/>
      <c r="DG111" s="259"/>
      <c r="DH111" s="259"/>
      <c r="DI111" s="260"/>
      <c r="DJ111" s="258">
        <f>DJ107-DJ109</f>
        <v>870000</v>
      </c>
      <c r="DK111" s="259"/>
      <c r="DL111" s="259"/>
      <c r="DM111" s="259"/>
      <c r="DN111" s="259"/>
      <c r="DO111" s="259"/>
      <c r="DP111" s="259"/>
      <c r="DQ111" s="259"/>
      <c r="DR111" s="259"/>
      <c r="DS111" s="260"/>
      <c r="DT111" s="258">
        <f>DT107-DT109-EB105</f>
        <v>800000</v>
      </c>
      <c r="DU111" s="259"/>
      <c r="DV111" s="259"/>
      <c r="DW111" s="259"/>
      <c r="DX111" s="259"/>
      <c r="DY111" s="259"/>
      <c r="DZ111" s="259"/>
      <c r="EA111" s="259"/>
      <c r="EB111" s="259"/>
      <c r="EC111" s="260"/>
      <c r="ED111" s="258">
        <f>ED107-ED109</f>
        <v>4610000</v>
      </c>
      <c r="EE111" s="259"/>
      <c r="EF111" s="259"/>
      <c r="EG111" s="259"/>
      <c r="EH111" s="259"/>
      <c r="EI111" s="259"/>
      <c r="EJ111" s="259"/>
      <c r="EK111" s="259"/>
      <c r="EL111" s="259"/>
      <c r="EM111" s="260"/>
      <c r="EN111" s="258">
        <f>EN107-EN109-EN110</f>
        <v>2160000</v>
      </c>
      <c r="EO111" s="259"/>
      <c r="EP111" s="259"/>
      <c r="EQ111" s="259"/>
      <c r="ER111" s="259"/>
      <c r="ES111" s="259"/>
      <c r="ET111" s="259"/>
      <c r="EU111" s="259"/>
      <c r="EV111" s="259"/>
      <c r="EW111" s="260"/>
      <c r="EX111" s="258">
        <f>EX107-EX109</f>
        <v>0</v>
      </c>
      <c r="EY111" s="259"/>
      <c r="EZ111" s="259"/>
      <c r="FA111" s="259"/>
      <c r="FB111" s="259"/>
      <c r="FC111" s="259"/>
      <c r="FD111" s="259"/>
      <c r="FE111" s="259"/>
      <c r="FF111" s="259"/>
      <c r="FG111" s="260"/>
      <c r="FH111" s="258">
        <f>FH107-FH109-FH110</f>
        <v>7015000</v>
      </c>
      <c r="FI111" s="259"/>
      <c r="FJ111" s="259"/>
      <c r="FK111" s="259"/>
      <c r="FL111" s="259"/>
      <c r="FM111" s="259"/>
      <c r="FN111" s="259"/>
      <c r="FO111" s="259"/>
      <c r="FP111" s="259"/>
      <c r="FQ111" s="260"/>
      <c r="FR111" s="258">
        <f>FR107-FR109</f>
        <v>1235000</v>
      </c>
      <c r="FS111" s="259"/>
      <c r="FT111" s="259"/>
      <c r="FU111" s="259"/>
      <c r="FV111" s="259"/>
      <c r="FW111" s="259"/>
      <c r="FX111" s="259"/>
      <c r="FY111" s="259"/>
      <c r="FZ111" s="259"/>
      <c r="GA111" s="260"/>
      <c r="GB111" s="258">
        <f>GB107-GB109</f>
        <v>520000</v>
      </c>
      <c r="GC111" s="259"/>
      <c r="GD111" s="259"/>
      <c r="GE111" s="259"/>
      <c r="GF111" s="259"/>
      <c r="GG111" s="259"/>
      <c r="GH111" s="259"/>
      <c r="GI111" s="259"/>
      <c r="GJ111" s="259"/>
      <c r="GK111" s="260"/>
      <c r="GL111" s="258">
        <f>GL107-GL109-GT105</f>
        <v>1255000</v>
      </c>
      <c r="GM111" s="259"/>
      <c r="GN111" s="259"/>
      <c r="GO111" s="259"/>
      <c r="GP111" s="259"/>
      <c r="GQ111" s="259"/>
      <c r="GR111" s="259"/>
      <c r="GS111" s="259"/>
      <c r="GT111" s="259"/>
      <c r="GU111" s="260"/>
      <c r="GV111" s="258">
        <f>GV107-GV109+GV113</f>
        <v>615000</v>
      </c>
      <c r="GW111" s="259"/>
      <c r="GX111" s="259"/>
      <c r="GY111" s="259"/>
      <c r="GZ111" s="259"/>
      <c r="HA111" s="259"/>
      <c r="HB111" s="259"/>
      <c r="HC111" s="259"/>
      <c r="HD111" s="259"/>
      <c r="HE111" s="260"/>
      <c r="HF111" s="258">
        <f>HF107-HF109+HF113-HF110</f>
        <v>50000</v>
      </c>
      <c r="HG111" s="259"/>
      <c r="HH111" s="259"/>
      <c r="HI111" s="259"/>
      <c r="HJ111" s="259"/>
      <c r="HK111" s="259"/>
      <c r="HL111" s="259"/>
      <c r="HM111" s="259"/>
      <c r="HN111" s="259"/>
      <c r="HO111" s="260"/>
      <c r="HP111" s="258">
        <f>HP107-HP109</f>
        <v>0</v>
      </c>
      <c r="HQ111" s="259"/>
      <c r="HR111" s="259"/>
      <c r="HS111" s="259"/>
      <c r="HT111" s="259"/>
      <c r="HU111" s="259"/>
      <c r="HV111" s="259"/>
      <c r="HW111" s="259"/>
      <c r="HX111" s="259"/>
      <c r="HY111" s="260"/>
      <c r="HZ111" s="258">
        <f>HZ107-HZ109</f>
        <v>12120000</v>
      </c>
      <c r="IA111" s="259"/>
      <c r="IB111" s="259"/>
      <c r="IC111" s="259"/>
      <c r="ID111" s="259"/>
      <c r="IE111" s="259"/>
      <c r="IF111" s="259"/>
      <c r="IG111" s="259"/>
      <c r="IH111" s="259"/>
      <c r="II111" s="260"/>
      <c r="IJ111" s="258">
        <f>IJ107-IJ109-IJ110</f>
        <v>3770000</v>
      </c>
      <c r="IK111" s="259"/>
      <c r="IL111" s="259"/>
      <c r="IM111" s="259"/>
      <c r="IN111" s="259"/>
      <c r="IO111" s="259"/>
      <c r="IP111" s="259"/>
      <c r="IQ111" s="259"/>
      <c r="IR111" s="259"/>
      <c r="IS111" s="260"/>
      <c r="IT111" s="258">
        <f>IT107-IT109</f>
        <v>3470000</v>
      </c>
      <c r="IU111" s="259"/>
      <c r="IV111" s="259"/>
      <c r="IW111" s="259"/>
      <c r="IX111" s="259"/>
      <c r="IY111" s="259"/>
      <c r="IZ111" s="259"/>
      <c r="JA111" s="259"/>
      <c r="JB111" s="259"/>
      <c r="JC111" s="260"/>
      <c r="JD111" s="258">
        <f>JD107-JD109-JD110</f>
        <v>1360000</v>
      </c>
      <c r="JE111" s="259"/>
      <c r="JF111" s="259"/>
      <c r="JG111" s="259"/>
      <c r="JH111" s="259"/>
      <c r="JI111" s="259"/>
      <c r="JJ111" s="259"/>
      <c r="JK111" s="259"/>
      <c r="JL111" s="259"/>
      <c r="JM111" s="260"/>
      <c r="JN111" s="258">
        <f>JN107-JN109</f>
        <v>1705000</v>
      </c>
      <c r="JO111" s="259"/>
      <c r="JP111" s="259"/>
      <c r="JQ111" s="259"/>
      <c r="JR111" s="259"/>
      <c r="JS111" s="259"/>
      <c r="JT111" s="259"/>
      <c r="JU111" s="259"/>
      <c r="JV111" s="259"/>
      <c r="JW111" s="260"/>
      <c r="JX111" s="258">
        <f>JX107-JX109-JX110</f>
        <v>15115000</v>
      </c>
      <c r="JY111" s="259"/>
      <c r="JZ111" s="259"/>
      <c r="KA111" s="259"/>
      <c r="KB111" s="259"/>
      <c r="KC111" s="259"/>
      <c r="KD111" s="259"/>
      <c r="KE111" s="259"/>
      <c r="KF111" s="259"/>
      <c r="KG111" s="260"/>
      <c r="KH111" s="258">
        <f>KH107-KH109</f>
        <v>2175000</v>
      </c>
      <c r="KI111" s="259"/>
      <c r="KJ111" s="259"/>
      <c r="KK111" s="259"/>
      <c r="KL111" s="259"/>
      <c r="KM111" s="259"/>
      <c r="KN111" s="259"/>
      <c r="KO111" s="259"/>
      <c r="KP111" s="259"/>
      <c r="KQ111" s="260"/>
      <c r="KR111" s="258">
        <f>KR107-KR109</f>
        <v>0</v>
      </c>
      <c r="KS111" s="259"/>
      <c r="KT111" s="259"/>
      <c r="KU111" s="259"/>
      <c r="KV111" s="259"/>
      <c r="KW111" s="259"/>
      <c r="KX111" s="259"/>
      <c r="KY111" s="259"/>
      <c r="KZ111" s="259"/>
      <c r="LA111" s="260"/>
      <c r="LB111" s="258">
        <f>LB107-LB109</f>
        <v>0</v>
      </c>
      <c r="LC111" s="259"/>
      <c r="LD111" s="259"/>
      <c r="LE111" s="259"/>
      <c r="LF111" s="259"/>
      <c r="LG111" s="259"/>
      <c r="LH111" s="259"/>
      <c r="LI111" s="259"/>
      <c r="LJ111" s="259"/>
      <c r="LK111" s="260"/>
      <c r="LL111" s="258">
        <f>LL107-LL109</f>
        <v>0</v>
      </c>
      <c r="LM111" s="259"/>
      <c r="LN111" s="259"/>
      <c r="LO111" s="259"/>
      <c r="LP111" s="259"/>
      <c r="LQ111" s="259"/>
      <c r="LR111" s="259"/>
      <c r="LS111" s="259"/>
      <c r="LT111" s="259"/>
      <c r="LU111" s="260"/>
      <c r="LV111" s="261"/>
      <c r="LW111" s="314">
        <f t="shared" si="511"/>
        <v>79622000</v>
      </c>
    </row>
    <row r="112" spans="1:381" x14ac:dyDescent="0.25">
      <c r="A112" s="138" t="s">
        <v>187</v>
      </c>
      <c r="B112" s="187"/>
      <c r="C112" s="187"/>
      <c r="D112" s="115">
        <f>20000+15000+10000</f>
        <v>45000</v>
      </c>
      <c r="E112" s="227"/>
      <c r="F112" s="227"/>
      <c r="G112" s="227"/>
      <c r="H112" s="227"/>
      <c r="I112" s="227"/>
      <c r="J112" s="227"/>
      <c r="K112" s="227"/>
      <c r="L112" s="227"/>
      <c r="M112" s="228"/>
      <c r="N112" s="115">
        <f>10000+20000+10000</f>
        <v>40000</v>
      </c>
      <c r="O112" s="227"/>
      <c r="P112" s="227"/>
      <c r="Q112" s="227"/>
      <c r="R112" s="227"/>
      <c r="S112" s="227"/>
      <c r="T112" s="227"/>
      <c r="U112" s="227"/>
      <c r="V112" s="227"/>
      <c r="W112" s="228"/>
      <c r="X112" s="115">
        <v>14000</v>
      </c>
      <c r="Y112" s="227"/>
      <c r="Z112" s="227"/>
      <c r="AA112" s="227"/>
      <c r="AB112" s="227"/>
      <c r="AC112" s="227"/>
      <c r="AD112" s="227"/>
      <c r="AE112" s="227"/>
      <c r="AF112" s="227"/>
      <c r="AG112" s="228"/>
      <c r="AH112" s="115">
        <f>20000+10000</f>
        <v>30000</v>
      </c>
      <c r="AI112" s="227"/>
      <c r="AJ112" s="227"/>
      <c r="AK112" s="227"/>
      <c r="AL112" s="227"/>
      <c r="AM112" s="227"/>
      <c r="AN112" s="227"/>
      <c r="AO112" s="227"/>
      <c r="AP112" s="227"/>
      <c r="AQ112" s="228"/>
      <c r="AR112" s="115">
        <f>5000+5000</f>
        <v>10000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115">
        <v>5000</v>
      </c>
      <c r="BC112" s="227"/>
      <c r="BD112" s="227"/>
      <c r="BE112" s="227"/>
      <c r="BF112" s="227"/>
      <c r="BG112" s="227"/>
      <c r="BH112" s="227"/>
      <c r="BI112" s="227"/>
      <c r="BJ112" s="227"/>
      <c r="BK112" s="228"/>
      <c r="BL112" s="115">
        <v>10000</v>
      </c>
      <c r="BM112" s="227"/>
      <c r="BN112" s="227"/>
      <c r="BO112" s="227"/>
      <c r="BP112" s="227"/>
      <c r="BQ112" s="227"/>
      <c r="BR112" s="227"/>
      <c r="BS112" s="227"/>
      <c r="BT112" s="227"/>
      <c r="BU112" s="228"/>
      <c r="BV112" s="115">
        <f>390000+14000+20000+10000</f>
        <v>434000</v>
      </c>
      <c r="BW112" s="227"/>
      <c r="BX112" s="227"/>
      <c r="BY112" s="227"/>
      <c r="BZ112" s="227"/>
      <c r="CA112" s="227"/>
      <c r="CB112" s="227"/>
      <c r="CC112" s="227"/>
      <c r="CD112" s="227"/>
      <c r="CE112" s="228"/>
      <c r="CF112" s="115">
        <v>0</v>
      </c>
      <c r="CG112" s="227"/>
      <c r="CH112" s="227"/>
      <c r="CI112" s="227"/>
      <c r="CJ112" s="227"/>
      <c r="CK112" s="227"/>
      <c r="CL112" s="227"/>
      <c r="CM112" s="227"/>
      <c r="CN112" s="227"/>
      <c r="CO112" s="228"/>
      <c r="CP112" s="115">
        <v>0</v>
      </c>
      <c r="CQ112" s="227"/>
      <c r="CR112" s="227"/>
      <c r="CS112" s="227"/>
      <c r="CT112" s="227"/>
      <c r="CU112" s="227"/>
      <c r="CV112" s="227"/>
      <c r="CW112" s="227"/>
      <c r="CX112" s="227"/>
      <c r="CY112" s="228"/>
      <c r="CZ112" s="115">
        <v>0</v>
      </c>
      <c r="DA112" s="227"/>
      <c r="DB112" s="227"/>
      <c r="DC112" s="227"/>
      <c r="DD112" s="227"/>
      <c r="DE112" s="227"/>
      <c r="DF112" s="227"/>
      <c r="DG112" s="227"/>
      <c r="DH112" s="227"/>
      <c r="DI112" s="228"/>
      <c r="DJ112" s="115">
        <v>64000</v>
      </c>
      <c r="DK112" s="227"/>
      <c r="DL112" s="227"/>
      <c r="DM112" s="227"/>
      <c r="DN112" s="227"/>
      <c r="DO112" s="227"/>
      <c r="DP112" s="227"/>
      <c r="DQ112" s="227"/>
      <c r="DR112" s="227"/>
      <c r="DS112" s="228"/>
      <c r="DT112" s="115">
        <f>10000+595000+5000</f>
        <v>610000</v>
      </c>
      <c r="DU112" s="227"/>
      <c r="DV112" s="227"/>
      <c r="DW112" s="227"/>
      <c r="DX112" s="227"/>
      <c r="DY112" s="227"/>
      <c r="DZ112" s="227"/>
      <c r="EA112" s="227"/>
      <c r="EB112" s="227"/>
      <c r="EC112" s="228"/>
      <c r="ED112" s="115">
        <v>10000</v>
      </c>
      <c r="EE112" s="227"/>
      <c r="EF112" s="227"/>
      <c r="EG112" s="227"/>
      <c r="EH112" s="227"/>
      <c r="EI112" s="227"/>
      <c r="EJ112" s="227"/>
      <c r="EK112" s="227"/>
      <c r="EL112" s="227"/>
      <c r="EM112" s="228"/>
      <c r="EN112" s="115">
        <v>189000</v>
      </c>
      <c r="EO112" s="227"/>
      <c r="EP112" s="227"/>
      <c r="EQ112" s="227"/>
      <c r="ER112" s="227"/>
      <c r="ES112" s="227"/>
      <c r="ET112" s="227"/>
      <c r="EU112" s="227"/>
      <c r="EV112" s="227"/>
      <c r="EW112" s="228"/>
      <c r="EX112" s="115"/>
      <c r="EY112" s="227"/>
      <c r="EZ112" s="227"/>
      <c r="FA112" s="227"/>
      <c r="FB112" s="227"/>
      <c r="FC112" s="227"/>
      <c r="FD112" s="227"/>
      <c r="FE112" s="227"/>
      <c r="FF112" s="227"/>
      <c r="FG112" s="228"/>
      <c r="FH112" s="115">
        <v>14000</v>
      </c>
      <c r="FI112" s="227"/>
      <c r="FJ112" s="227"/>
      <c r="FK112" s="227"/>
      <c r="FL112" s="227"/>
      <c r="FM112" s="227"/>
      <c r="FN112" s="227"/>
      <c r="FO112" s="227"/>
      <c r="FP112" s="227"/>
      <c r="FQ112" s="228"/>
      <c r="FR112" s="115">
        <f>300000+5000</f>
        <v>305000</v>
      </c>
      <c r="FS112" s="227"/>
      <c r="FT112" s="227"/>
      <c r="FU112" s="227"/>
      <c r="FV112" s="227"/>
      <c r="FW112" s="227"/>
      <c r="FX112" s="227"/>
      <c r="FY112" s="227"/>
      <c r="FZ112" s="227"/>
      <c r="GA112" s="228"/>
      <c r="GB112" s="115">
        <f>140000+5000</f>
        <v>145000</v>
      </c>
      <c r="GC112" s="227"/>
      <c r="GD112" s="227"/>
      <c r="GE112" s="227"/>
      <c r="GF112" s="227"/>
      <c r="GG112" s="227"/>
      <c r="GH112" s="227"/>
      <c r="GI112" s="227"/>
      <c r="GJ112" s="227"/>
      <c r="GK112" s="228"/>
      <c r="GL112" s="115">
        <v>5000</v>
      </c>
      <c r="GM112" s="227"/>
      <c r="GN112" s="227"/>
      <c r="GO112" s="227"/>
      <c r="GP112" s="227"/>
      <c r="GQ112" s="227"/>
      <c r="GR112" s="227"/>
      <c r="GS112" s="227"/>
      <c r="GT112" s="227"/>
      <c r="GU112" s="228"/>
      <c r="GV112" s="115">
        <f>5000</f>
        <v>5000</v>
      </c>
      <c r="GW112" s="227"/>
      <c r="GX112" s="227"/>
      <c r="GY112" s="227"/>
      <c r="GZ112" s="227"/>
      <c r="HA112" s="227"/>
      <c r="HB112" s="227"/>
      <c r="HC112" s="227"/>
      <c r="HD112" s="227"/>
      <c r="HE112" s="228"/>
      <c r="HF112" s="115">
        <f>50000+29000</f>
        <v>79000</v>
      </c>
      <c r="HG112" s="227"/>
      <c r="HH112" s="227"/>
      <c r="HI112" s="227"/>
      <c r="HJ112" s="227"/>
      <c r="HK112" s="227"/>
      <c r="HL112" s="227"/>
      <c r="HM112" s="227"/>
      <c r="HN112" s="227"/>
      <c r="HO112" s="228"/>
      <c r="HP112" s="115"/>
      <c r="HQ112" s="227"/>
      <c r="HR112" s="227"/>
      <c r="HS112" s="227"/>
      <c r="HT112" s="227"/>
      <c r="HU112" s="227"/>
      <c r="HV112" s="227"/>
      <c r="HW112" s="227"/>
      <c r="HX112" s="227"/>
      <c r="HY112" s="228"/>
      <c r="HZ112" s="115">
        <v>0</v>
      </c>
      <c r="IA112" s="227"/>
      <c r="IB112" s="227"/>
      <c r="IC112" s="227"/>
      <c r="ID112" s="227"/>
      <c r="IE112" s="227"/>
      <c r="IF112" s="227"/>
      <c r="IG112" s="227"/>
      <c r="IH112" s="227"/>
      <c r="II112" s="228"/>
      <c r="IJ112" s="115">
        <v>21000</v>
      </c>
      <c r="IK112" s="227"/>
      <c r="IL112" s="227"/>
      <c r="IM112" s="227"/>
      <c r="IN112" s="227"/>
      <c r="IO112" s="227"/>
      <c r="IP112" s="227"/>
      <c r="IQ112" s="227"/>
      <c r="IR112" s="227"/>
      <c r="IS112" s="228"/>
      <c r="IT112" s="115">
        <f>5000+14000</f>
        <v>19000</v>
      </c>
      <c r="IU112" s="227"/>
      <c r="IV112" s="227"/>
      <c r="IW112" s="227"/>
      <c r="IX112" s="227"/>
      <c r="IY112" s="227"/>
      <c r="IZ112" s="227"/>
      <c r="JA112" s="227"/>
      <c r="JB112" s="227"/>
      <c r="JC112" s="228"/>
      <c r="JD112" s="115">
        <f>14000+20000</f>
        <v>34000</v>
      </c>
      <c r="JE112" s="227"/>
      <c r="JF112" s="227"/>
      <c r="JG112" s="227"/>
      <c r="JH112" s="227"/>
      <c r="JI112" s="227"/>
      <c r="JJ112" s="227"/>
      <c r="JK112" s="227"/>
      <c r="JL112" s="227"/>
      <c r="JM112" s="228"/>
      <c r="JN112" s="115">
        <f>10000+274000</f>
        <v>284000</v>
      </c>
      <c r="JO112" s="227"/>
      <c r="JP112" s="227"/>
      <c r="JQ112" s="227"/>
      <c r="JR112" s="227"/>
      <c r="JS112" s="227"/>
      <c r="JT112" s="227"/>
      <c r="JU112" s="227"/>
      <c r="JV112" s="227"/>
      <c r="JW112" s="228"/>
      <c r="JX112" s="115">
        <v>479500</v>
      </c>
      <c r="JY112" s="227"/>
      <c r="JZ112" s="227"/>
      <c r="KA112" s="227"/>
      <c r="KB112" s="227"/>
      <c r="KC112" s="227"/>
      <c r="KD112" s="227"/>
      <c r="KE112" s="227"/>
      <c r="KF112" s="227"/>
      <c r="KG112" s="228"/>
      <c r="KH112" s="115"/>
      <c r="KI112" s="227"/>
      <c r="KJ112" s="227"/>
      <c r="KK112" s="227"/>
      <c r="KL112" s="227"/>
      <c r="KM112" s="227"/>
      <c r="KN112" s="227"/>
      <c r="KO112" s="227"/>
      <c r="KP112" s="227"/>
      <c r="KQ112" s="228"/>
      <c r="KR112" s="115"/>
      <c r="KS112" s="227"/>
      <c r="KT112" s="227"/>
      <c r="KU112" s="227"/>
      <c r="KV112" s="227"/>
      <c r="KW112" s="227"/>
      <c r="KX112" s="227"/>
      <c r="KY112" s="227"/>
      <c r="KZ112" s="227"/>
      <c r="LA112" s="228"/>
      <c r="LB112" s="115"/>
      <c r="LC112" s="227"/>
      <c r="LD112" s="227"/>
      <c r="LE112" s="227"/>
      <c r="LF112" s="227"/>
      <c r="LG112" s="227"/>
      <c r="LH112" s="227"/>
      <c r="LI112" s="227"/>
      <c r="LJ112" s="227"/>
      <c r="LK112" s="228"/>
      <c r="LL112" s="115"/>
      <c r="LM112" s="227"/>
      <c r="LN112" s="227"/>
      <c r="LO112" s="227"/>
      <c r="LP112" s="227"/>
      <c r="LQ112" s="227"/>
      <c r="LR112" s="227"/>
      <c r="LS112" s="227"/>
      <c r="LT112" s="227"/>
      <c r="LU112" s="228"/>
      <c r="LW112" s="295">
        <f t="shared" si="511"/>
        <v>2851500</v>
      </c>
    </row>
    <row r="113" spans="1:336" x14ac:dyDescent="0.25">
      <c r="A113" s="138" t="s">
        <v>188</v>
      </c>
      <c r="B113" s="187"/>
      <c r="C113" s="187"/>
      <c r="D113" s="115">
        <f>10000</f>
        <v>10000</v>
      </c>
      <c r="E113" s="227"/>
      <c r="F113" s="227"/>
      <c r="G113" s="227"/>
      <c r="H113" s="227"/>
      <c r="I113" s="227"/>
      <c r="J113" s="227"/>
      <c r="K113" s="227"/>
      <c r="L113" s="227"/>
      <c r="M113" s="228"/>
      <c r="N113" s="115"/>
      <c r="O113" s="227"/>
      <c r="P113" s="227"/>
      <c r="Q113" s="227"/>
      <c r="R113" s="227"/>
      <c r="S113" s="227"/>
      <c r="T113" s="227"/>
      <c r="U113" s="227"/>
      <c r="V113" s="227"/>
      <c r="W113" s="228"/>
      <c r="X113" s="115"/>
      <c r="Y113" s="227"/>
      <c r="Z113" s="227"/>
      <c r="AA113" s="227"/>
      <c r="AB113" s="227"/>
      <c r="AC113" s="227"/>
      <c r="AD113" s="227"/>
      <c r="AE113" s="227"/>
      <c r="AF113" s="227"/>
      <c r="AG113" s="228"/>
      <c r="AH113" s="115"/>
      <c r="AI113" s="227"/>
      <c r="AJ113" s="227"/>
      <c r="AK113" s="227"/>
      <c r="AL113" s="227"/>
      <c r="AM113" s="227"/>
      <c r="AN113" s="227"/>
      <c r="AO113" s="227"/>
      <c r="AP113" s="227"/>
      <c r="AQ113" s="228"/>
      <c r="AR113" s="115">
        <f>10000</f>
        <v>10000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115">
        <f>5000+20000</f>
        <v>25000</v>
      </c>
      <c r="BC113" s="227"/>
      <c r="BD113" s="227"/>
      <c r="BE113" s="227"/>
      <c r="BF113" s="227"/>
      <c r="BG113" s="227"/>
      <c r="BH113" s="227"/>
      <c r="BI113" s="227"/>
      <c r="BJ113" s="227"/>
      <c r="BK113" s="228"/>
      <c r="BL113" s="115">
        <f>5000+5000</f>
        <v>10000</v>
      </c>
      <c r="BM113" s="227"/>
      <c r="BN113" s="227"/>
      <c r="BO113" s="227"/>
      <c r="BP113" s="227"/>
      <c r="BQ113" s="227"/>
      <c r="BR113" s="227"/>
      <c r="BS113" s="227"/>
      <c r="BT113" s="227"/>
      <c r="BU113" s="228"/>
      <c r="BV113" s="115">
        <v>0</v>
      </c>
      <c r="BW113" s="227"/>
      <c r="BX113" s="227"/>
      <c r="BY113" s="227"/>
      <c r="BZ113" s="227"/>
      <c r="CA113" s="227"/>
      <c r="CB113" s="227"/>
      <c r="CC113" s="227"/>
      <c r="CD113" s="227"/>
      <c r="CE113" s="228"/>
      <c r="CF113" s="115">
        <v>0</v>
      </c>
      <c r="CG113" s="227"/>
      <c r="CH113" s="227"/>
      <c r="CI113" s="227"/>
      <c r="CJ113" s="227"/>
      <c r="CK113" s="227"/>
      <c r="CL113" s="227"/>
      <c r="CM113" s="227"/>
      <c r="CN113" s="227"/>
      <c r="CO113" s="228"/>
      <c r="CP113" s="115">
        <f>5000+5000+5000</f>
        <v>15000</v>
      </c>
      <c r="CQ113" s="227"/>
      <c r="CR113" s="227"/>
      <c r="CS113" s="227"/>
      <c r="CT113" s="227"/>
      <c r="CU113" s="227"/>
      <c r="CV113" s="227"/>
      <c r="CW113" s="227"/>
      <c r="CX113" s="227"/>
      <c r="CY113" s="228"/>
      <c r="CZ113" s="115">
        <v>5000</v>
      </c>
      <c r="DA113" s="227"/>
      <c r="DB113" s="227"/>
      <c r="DC113" s="227"/>
      <c r="DD113" s="227"/>
      <c r="DE113" s="227"/>
      <c r="DF113" s="227"/>
      <c r="DG113" s="227"/>
      <c r="DH113" s="227"/>
      <c r="DI113" s="228"/>
      <c r="DJ113" s="115">
        <v>0</v>
      </c>
      <c r="DK113" s="227"/>
      <c r="DL113" s="227"/>
      <c r="DM113" s="227"/>
      <c r="DN113" s="227"/>
      <c r="DO113" s="227"/>
      <c r="DP113" s="227"/>
      <c r="DQ113" s="227"/>
      <c r="DR113" s="227"/>
      <c r="DS113" s="228"/>
      <c r="DT113" s="115"/>
      <c r="DU113" s="227"/>
      <c r="DV113" s="227"/>
      <c r="DW113" s="227"/>
      <c r="DX113" s="227"/>
      <c r="DY113" s="227"/>
      <c r="DZ113" s="227"/>
      <c r="EA113" s="227"/>
      <c r="EB113" s="227"/>
      <c r="EC113" s="228"/>
      <c r="ED113" s="115">
        <v>5000</v>
      </c>
      <c r="EE113" s="227"/>
      <c r="EF113" s="227"/>
      <c r="EG113" s="227"/>
      <c r="EH113" s="227"/>
      <c r="EI113" s="227"/>
      <c r="EJ113" s="227"/>
      <c r="EK113" s="227"/>
      <c r="EL113" s="227"/>
      <c r="EM113" s="228"/>
      <c r="EN113" s="115">
        <v>10000</v>
      </c>
      <c r="EO113" s="227"/>
      <c r="EP113" s="227"/>
      <c r="EQ113" s="227"/>
      <c r="ER113" s="227"/>
      <c r="ES113" s="227"/>
      <c r="ET113" s="227"/>
      <c r="EU113" s="227"/>
      <c r="EV113" s="227"/>
      <c r="EW113" s="228"/>
      <c r="EX113" s="115"/>
      <c r="EY113" s="227"/>
      <c r="EZ113" s="227"/>
      <c r="FA113" s="227"/>
      <c r="FB113" s="227"/>
      <c r="FC113" s="227"/>
      <c r="FD113" s="227"/>
      <c r="FE113" s="227"/>
      <c r="FF113" s="227"/>
      <c r="FG113" s="228"/>
      <c r="FH113" s="115"/>
      <c r="FI113" s="227"/>
      <c r="FJ113" s="227"/>
      <c r="FK113" s="227"/>
      <c r="FL113" s="227"/>
      <c r="FM113" s="227"/>
      <c r="FN113" s="227"/>
      <c r="FO113" s="227"/>
      <c r="FP113" s="227"/>
      <c r="FQ113" s="228"/>
      <c r="FR113" s="115">
        <f>10000+5000</f>
        <v>15000</v>
      </c>
      <c r="FS113" s="227"/>
      <c r="FT113" s="227"/>
      <c r="FU113" s="227"/>
      <c r="FV113" s="227"/>
      <c r="FW113" s="227"/>
      <c r="FX113" s="227"/>
      <c r="FY113" s="227"/>
      <c r="FZ113" s="227"/>
      <c r="GA113" s="228"/>
      <c r="GB113" s="115">
        <f>5000+10000</f>
        <v>15000</v>
      </c>
      <c r="GC113" s="227"/>
      <c r="GD113" s="227"/>
      <c r="GE113" s="227"/>
      <c r="GF113" s="227"/>
      <c r="GG113" s="227"/>
      <c r="GH113" s="227"/>
      <c r="GI113" s="227"/>
      <c r="GJ113" s="227"/>
      <c r="GK113" s="228"/>
      <c r="GL113" s="115">
        <f>5000+5000+5000</f>
        <v>15000</v>
      </c>
      <c r="GM113" s="227"/>
      <c r="GN113" s="227"/>
      <c r="GO113" s="227"/>
      <c r="GP113" s="227"/>
      <c r="GQ113" s="227"/>
      <c r="GR113" s="227"/>
      <c r="GS113" s="227"/>
      <c r="GT113" s="227"/>
      <c r="GU113" s="228"/>
      <c r="GV113" s="115"/>
      <c r="GW113" s="227"/>
      <c r="GX113" s="227"/>
      <c r="GY113" s="227"/>
      <c r="GZ113" s="227"/>
      <c r="HA113" s="227"/>
      <c r="HB113" s="227"/>
      <c r="HC113" s="227"/>
      <c r="HD113" s="227"/>
      <c r="HE113" s="228"/>
      <c r="HF113" s="115"/>
      <c r="HG113" s="227"/>
      <c r="HH113" s="227"/>
      <c r="HI113" s="227"/>
      <c r="HJ113" s="227"/>
      <c r="HK113" s="227"/>
      <c r="HL113" s="227"/>
      <c r="HM113" s="227"/>
      <c r="HN113" s="227"/>
      <c r="HO113" s="228"/>
      <c r="HP113" s="115"/>
      <c r="HQ113" s="227"/>
      <c r="HR113" s="227"/>
      <c r="HS113" s="227"/>
      <c r="HT113" s="227"/>
      <c r="HU113" s="227"/>
      <c r="HV113" s="227"/>
      <c r="HW113" s="227"/>
      <c r="HX113" s="227"/>
      <c r="HY113" s="228"/>
      <c r="HZ113" s="115">
        <v>20000</v>
      </c>
      <c r="IA113" s="227"/>
      <c r="IB113" s="227"/>
      <c r="IC113" s="227"/>
      <c r="ID113" s="227"/>
      <c r="IE113" s="227"/>
      <c r="IF113" s="227"/>
      <c r="IG113" s="227"/>
      <c r="IH113" s="227"/>
      <c r="II113" s="228"/>
      <c r="IJ113" s="115">
        <f>5000+5000+10000</f>
        <v>20000</v>
      </c>
      <c r="IK113" s="227"/>
      <c r="IL113" s="227"/>
      <c r="IM113" s="227"/>
      <c r="IN113" s="227"/>
      <c r="IO113" s="227"/>
      <c r="IP113" s="227"/>
      <c r="IQ113" s="227"/>
      <c r="IR113" s="227"/>
      <c r="IS113" s="228"/>
      <c r="IT113" s="115"/>
      <c r="IU113" s="227"/>
      <c r="IV113" s="227"/>
      <c r="IW113" s="227"/>
      <c r="IX113" s="227"/>
      <c r="IY113" s="227"/>
      <c r="IZ113" s="227"/>
      <c r="JA113" s="227"/>
      <c r="JB113" s="227"/>
      <c r="JC113" s="228"/>
      <c r="JD113" s="115">
        <v>10000</v>
      </c>
      <c r="JE113" s="227"/>
      <c r="JF113" s="227"/>
      <c r="JG113" s="227"/>
      <c r="JH113" s="227"/>
      <c r="JI113" s="227"/>
      <c r="JJ113" s="227"/>
      <c r="JK113" s="227"/>
      <c r="JL113" s="227"/>
      <c r="JM113" s="228"/>
      <c r="JN113" s="115">
        <v>20000</v>
      </c>
      <c r="JO113" s="227"/>
      <c r="JP113" s="227"/>
      <c r="JQ113" s="227"/>
      <c r="JR113" s="227"/>
      <c r="JS113" s="227"/>
      <c r="JT113" s="227"/>
      <c r="JU113" s="227"/>
      <c r="JV113" s="227"/>
      <c r="JW113" s="228"/>
      <c r="JX113" s="115">
        <f>5000+10000+5000</f>
        <v>20000</v>
      </c>
      <c r="JY113" s="227"/>
      <c r="JZ113" s="227"/>
      <c r="KA113" s="227"/>
      <c r="KB113" s="227"/>
      <c r="KC113" s="227"/>
      <c r="KD113" s="227"/>
      <c r="KE113" s="227"/>
      <c r="KF113" s="227"/>
      <c r="KG113" s="228"/>
      <c r="KH113" s="115">
        <v>5000</v>
      </c>
      <c r="KI113" s="227"/>
      <c r="KJ113" s="227"/>
      <c r="KK113" s="227"/>
      <c r="KL113" s="227"/>
      <c r="KM113" s="227"/>
      <c r="KN113" s="227"/>
      <c r="KO113" s="227"/>
      <c r="KP113" s="227"/>
      <c r="KQ113" s="228"/>
      <c r="KR113" s="115"/>
      <c r="KS113" s="227"/>
      <c r="KT113" s="227"/>
      <c r="KU113" s="227"/>
      <c r="KV113" s="227"/>
      <c r="KW113" s="227"/>
      <c r="KX113" s="227"/>
      <c r="KY113" s="227"/>
      <c r="KZ113" s="227"/>
      <c r="LA113" s="228"/>
      <c r="LB113" s="115"/>
      <c r="LC113" s="227"/>
      <c r="LD113" s="227"/>
      <c r="LE113" s="227"/>
      <c r="LF113" s="227"/>
      <c r="LG113" s="227"/>
      <c r="LH113" s="227"/>
      <c r="LI113" s="227"/>
      <c r="LJ113" s="227"/>
      <c r="LK113" s="228"/>
      <c r="LL113" s="115"/>
      <c r="LM113" s="227"/>
      <c r="LN113" s="227"/>
      <c r="LO113" s="227"/>
      <c r="LP113" s="227"/>
      <c r="LQ113" s="227"/>
      <c r="LR113" s="227"/>
      <c r="LS113" s="227"/>
      <c r="LT113" s="227"/>
      <c r="LU113" s="228"/>
      <c r="LW113" s="295">
        <f t="shared" si="511"/>
        <v>230000</v>
      </c>
    </row>
    <row r="114" spans="1:336" s="37" customFormat="1" x14ac:dyDescent="0.25">
      <c r="A114" s="138" t="s">
        <v>137</v>
      </c>
      <c r="B114" s="684"/>
      <c r="C114" s="684"/>
      <c r="D114" s="612"/>
      <c r="E114" s="649"/>
      <c r="F114" s="649"/>
      <c r="G114" s="649"/>
      <c r="H114" s="649"/>
      <c r="I114" s="649"/>
      <c r="J114" s="649"/>
      <c r="K114" s="649"/>
      <c r="L114" s="649"/>
      <c r="M114" s="613"/>
      <c r="N114" s="612"/>
      <c r="O114" s="649"/>
      <c r="P114" s="649"/>
      <c r="Q114" s="649"/>
      <c r="R114" s="649"/>
      <c r="S114" s="649"/>
      <c r="T114" s="649"/>
      <c r="U114" s="649"/>
      <c r="V114" s="649"/>
      <c r="W114" s="613"/>
      <c r="X114" s="612"/>
      <c r="Y114" s="649"/>
      <c r="Z114" s="649"/>
      <c r="AA114" s="649"/>
      <c r="AB114" s="649"/>
      <c r="AC114" s="649"/>
      <c r="AD114" s="649"/>
      <c r="AE114" s="649"/>
      <c r="AF114" s="649"/>
      <c r="AG114" s="613"/>
      <c r="AH114" s="612"/>
      <c r="AI114" s="649"/>
      <c r="AJ114" s="649"/>
      <c r="AK114" s="649"/>
      <c r="AL114" s="649"/>
      <c r="AM114" s="649"/>
      <c r="AN114" s="649"/>
      <c r="AO114" s="649"/>
      <c r="AP114" s="649"/>
      <c r="AQ114" s="613"/>
      <c r="AR114" s="612"/>
      <c r="AS114" s="649"/>
      <c r="AT114" s="649"/>
      <c r="AU114" s="649"/>
      <c r="AV114" s="649"/>
      <c r="AW114" s="649"/>
      <c r="AX114" s="649"/>
      <c r="AY114" s="649"/>
      <c r="AZ114" s="649"/>
      <c r="BA114" s="613"/>
      <c r="BB114" s="612"/>
      <c r="BC114" s="649"/>
      <c r="BD114" s="649"/>
      <c r="BE114" s="649"/>
      <c r="BF114" s="649"/>
      <c r="BG114" s="649"/>
      <c r="BH114" s="649"/>
      <c r="BI114" s="649"/>
      <c r="BJ114" s="649"/>
      <c r="BK114" s="613"/>
      <c r="BL114" s="612"/>
      <c r="BM114" s="649"/>
      <c r="BN114" s="649"/>
      <c r="BO114" s="649"/>
      <c r="BP114" s="649"/>
      <c r="BQ114" s="649"/>
      <c r="BR114" s="649"/>
      <c r="BS114" s="649"/>
      <c r="BT114" s="649"/>
      <c r="BU114" s="613"/>
      <c r="BV114" s="612"/>
      <c r="BW114" s="649"/>
      <c r="BX114" s="649"/>
      <c r="BY114" s="649"/>
      <c r="BZ114" s="649"/>
      <c r="CA114" s="649"/>
      <c r="CB114" s="649"/>
      <c r="CC114" s="649"/>
      <c r="CD114" s="649"/>
      <c r="CE114" s="613"/>
      <c r="CF114" s="612"/>
      <c r="CG114" s="649"/>
      <c r="CH114" s="649"/>
      <c r="CI114" s="649"/>
      <c r="CJ114" s="649"/>
      <c r="CK114" s="649"/>
      <c r="CL114" s="649"/>
      <c r="CM114" s="649"/>
      <c r="CN114" s="649"/>
      <c r="CO114" s="613"/>
      <c r="CP114" s="612"/>
      <c r="CQ114" s="649"/>
      <c r="CR114" s="649"/>
      <c r="CS114" s="649"/>
      <c r="CT114" s="649"/>
      <c r="CU114" s="649"/>
      <c r="CV114" s="649"/>
      <c r="CW114" s="649"/>
      <c r="CX114" s="649"/>
      <c r="CY114" s="613"/>
      <c r="CZ114" s="612"/>
      <c r="DA114" s="649"/>
      <c r="DB114" s="649"/>
      <c r="DC114" s="649"/>
      <c r="DD114" s="649"/>
      <c r="DE114" s="649"/>
      <c r="DF114" s="649"/>
      <c r="DG114" s="649"/>
      <c r="DH114" s="649"/>
      <c r="DI114" s="613"/>
      <c r="DJ114" s="612"/>
      <c r="DK114" s="649"/>
      <c r="DL114" s="649"/>
      <c r="DM114" s="649"/>
      <c r="DN114" s="649"/>
      <c r="DO114" s="649"/>
      <c r="DP114" s="649"/>
      <c r="DQ114" s="649"/>
      <c r="DR114" s="649"/>
      <c r="DS114" s="613"/>
      <c r="DT114" s="612" t="s">
        <v>262</v>
      </c>
      <c r="DU114" s="649"/>
      <c r="DV114" s="649"/>
      <c r="DW114" s="649"/>
      <c r="DX114" s="649"/>
      <c r="DY114" s="649"/>
      <c r="DZ114" s="649"/>
      <c r="EA114" s="649"/>
      <c r="EB114" s="649"/>
      <c r="EC114" s="613"/>
      <c r="ED114" s="612"/>
      <c r="EE114" s="649"/>
      <c r="EF114" s="649"/>
      <c r="EG114" s="649"/>
      <c r="EH114" s="649"/>
      <c r="EI114" s="649"/>
      <c r="EJ114" s="649"/>
      <c r="EK114" s="649"/>
      <c r="EL114" s="649"/>
      <c r="EM114" s="613"/>
      <c r="EN114" s="612"/>
      <c r="EO114" s="649"/>
      <c r="EP114" s="649"/>
      <c r="EQ114" s="649"/>
      <c r="ER114" s="649"/>
      <c r="ES114" s="649"/>
      <c r="ET114" s="649"/>
      <c r="EU114" s="649"/>
      <c r="EV114" s="649"/>
      <c r="EW114" s="613"/>
      <c r="EX114" s="612"/>
      <c r="EY114" s="649"/>
      <c r="EZ114" s="649"/>
      <c r="FA114" s="649"/>
      <c r="FB114" s="649"/>
      <c r="FC114" s="649"/>
      <c r="FD114" s="649"/>
      <c r="FE114" s="649"/>
      <c r="FF114" s="649"/>
      <c r="FG114" s="613"/>
      <c r="FH114" s="612"/>
      <c r="FI114" s="649"/>
      <c r="FJ114" s="649"/>
      <c r="FK114" s="649"/>
      <c r="FL114" s="649"/>
      <c r="FM114" s="649"/>
      <c r="FN114" s="649"/>
      <c r="FO114" s="649"/>
      <c r="FP114" s="649"/>
      <c r="FQ114" s="613"/>
      <c r="FR114" s="612"/>
      <c r="FS114" s="649"/>
      <c r="FT114" s="649"/>
      <c r="FU114" s="649"/>
      <c r="FV114" s="649"/>
      <c r="FW114" s="649"/>
      <c r="FX114" s="649"/>
      <c r="FY114" s="649"/>
      <c r="FZ114" s="649"/>
      <c r="GA114" s="613"/>
      <c r="GB114" s="612"/>
      <c r="GC114" s="649"/>
      <c r="GD114" s="649"/>
      <c r="GE114" s="649"/>
      <c r="GF114" s="649"/>
      <c r="GG114" s="649"/>
      <c r="GH114" s="649"/>
      <c r="GI114" s="649"/>
      <c r="GJ114" s="649"/>
      <c r="GK114" s="613"/>
      <c r="GL114" s="612"/>
      <c r="GM114" s="649"/>
      <c r="GN114" s="649"/>
      <c r="GO114" s="649"/>
      <c r="GP114" s="649"/>
      <c r="GQ114" s="649"/>
      <c r="GR114" s="649"/>
      <c r="GS114" s="649"/>
      <c r="GT114" s="649"/>
      <c r="GU114" s="613"/>
      <c r="GV114" s="612"/>
      <c r="GW114" s="649"/>
      <c r="GX114" s="649"/>
      <c r="GY114" s="649"/>
      <c r="GZ114" s="649"/>
      <c r="HA114" s="649"/>
      <c r="HB114" s="649"/>
      <c r="HC114" s="649"/>
      <c r="HD114" s="649"/>
      <c r="HE114" s="613"/>
      <c r="HF114" s="612"/>
      <c r="HG114" s="649"/>
      <c r="HH114" s="649"/>
      <c r="HI114" s="649"/>
      <c r="HJ114" s="649"/>
      <c r="HK114" s="649"/>
      <c r="HL114" s="649"/>
      <c r="HM114" s="649"/>
      <c r="HN114" s="649"/>
      <c r="HO114" s="613"/>
      <c r="HP114" s="612"/>
      <c r="HQ114" s="649"/>
      <c r="HR114" s="649"/>
      <c r="HS114" s="649"/>
      <c r="HT114" s="649"/>
      <c r="HU114" s="649"/>
      <c r="HV114" s="649"/>
      <c r="HW114" s="649"/>
      <c r="HX114" s="649"/>
      <c r="HY114" s="613"/>
      <c r="HZ114" s="612"/>
      <c r="IA114" s="649"/>
      <c r="IB114" s="649"/>
      <c r="IC114" s="649"/>
      <c r="ID114" s="649"/>
      <c r="IE114" s="649"/>
      <c r="IF114" s="649"/>
      <c r="IG114" s="649"/>
      <c r="IH114" s="649"/>
      <c r="II114" s="613"/>
      <c r="IJ114" s="612"/>
      <c r="IK114" s="649"/>
      <c r="IL114" s="649"/>
      <c r="IM114" s="649"/>
      <c r="IN114" s="649"/>
      <c r="IO114" s="649"/>
      <c r="IP114" s="649"/>
      <c r="IQ114" s="649"/>
      <c r="IR114" s="649"/>
      <c r="IS114" s="613"/>
      <c r="IT114" s="612"/>
      <c r="IU114" s="649"/>
      <c r="IV114" s="649"/>
      <c r="IW114" s="649"/>
      <c r="IX114" s="649"/>
      <c r="IY114" s="649"/>
      <c r="IZ114" s="649"/>
      <c r="JA114" s="649"/>
      <c r="JB114" s="649"/>
      <c r="JC114" s="613"/>
      <c r="JD114" s="612"/>
      <c r="JE114" s="649"/>
      <c r="JF114" s="649"/>
      <c r="JG114" s="649"/>
      <c r="JH114" s="649"/>
      <c r="JI114" s="649"/>
      <c r="JJ114" s="649"/>
      <c r="JK114" s="649"/>
      <c r="JL114" s="649"/>
      <c r="JM114" s="613"/>
      <c r="JN114" s="612"/>
      <c r="JO114" s="649"/>
      <c r="JP114" s="649"/>
      <c r="JQ114" s="649"/>
      <c r="JR114" s="649"/>
      <c r="JS114" s="649"/>
      <c r="JT114" s="649"/>
      <c r="JU114" s="649"/>
      <c r="JV114" s="649"/>
      <c r="JW114" s="613"/>
      <c r="JX114" s="612"/>
      <c r="JY114" s="649"/>
      <c r="JZ114" s="649"/>
      <c r="KA114" s="649"/>
      <c r="KB114" s="649"/>
      <c r="KC114" s="649"/>
      <c r="KD114" s="649"/>
      <c r="KE114" s="649"/>
      <c r="KF114" s="649"/>
      <c r="KG114" s="613"/>
      <c r="KH114" s="612"/>
      <c r="KI114" s="649"/>
      <c r="KJ114" s="649"/>
      <c r="KK114" s="649"/>
      <c r="KL114" s="649"/>
      <c r="KM114" s="649"/>
      <c r="KN114" s="649"/>
      <c r="KO114" s="649"/>
      <c r="KP114" s="649"/>
      <c r="KQ114" s="613"/>
      <c r="KR114" s="612"/>
      <c r="KS114" s="649"/>
      <c r="KT114" s="649"/>
      <c r="KU114" s="649"/>
      <c r="KV114" s="649"/>
      <c r="KW114" s="649"/>
      <c r="KX114" s="649"/>
      <c r="KY114" s="649"/>
      <c r="KZ114" s="649"/>
      <c r="LA114" s="613"/>
      <c r="LB114" s="612"/>
      <c r="LC114" s="649"/>
      <c r="LD114" s="649"/>
      <c r="LE114" s="649"/>
      <c r="LF114" s="649"/>
      <c r="LG114" s="649"/>
      <c r="LH114" s="649"/>
      <c r="LI114" s="649"/>
      <c r="LJ114" s="649"/>
      <c r="LK114" s="613"/>
      <c r="LL114" s="612"/>
      <c r="LM114" s="649"/>
      <c r="LN114" s="649"/>
      <c r="LO114" s="649"/>
      <c r="LP114" s="649"/>
      <c r="LQ114" s="649"/>
      <c r="LR114" s="649"/>
      <c r="LS114" s="649"/>
      <c r="LT114" s="649"/>
      <c r="LU114" s="613"/>
      <c r="LW114" s="295">
        <f t="shared" si="511"/>
        <v>0</v>
      </c>
      <c r="LX114" s="305"/>
    </row>
    <row r="115" spans="1:336" s="37" customFormat="1" x14ac:dyDescent="0.25">
      <c r="A115" s="138" t="s">
        <v>39</v>
      </c>
      <c r="B115" s="684"/>
      <c r="C115" s="684"/>
      <c r="D115" s="616">
        <f>D108/D106</f>
        <v>8.1281102462677043E-2</v>
      </c>
      <c r="E115" s="671"/>
      <c r="F115" s="671"/>
      <c r="G115" s="671"/>
      <c r="H115" s="671"/>
      <c r="I115" s="671"/>
      <c r="J115" s="671"/>
      <c r="K115" s="671"/>
      <c r="L115" s="671"/>
      <c r="M115" s="617"/>
      <c r="N115" s="616">
        <f>N108/N106</f>
        <v>0.12099821746880571</v>
      </c>
      <c r="O115" s="671"/>
      <c r="P115" s="671"/>
      <c r="Q115" s="671"/>
      <c r="R115" s="671"/>
      <c r="S115" s="671"/>
      <c r="T115" s="671"/>
      <c r="U115" s="671"/>
      <c r="V115" s="671"/>
      <c r="W115" s="617"/>
      <c r="X115" s="616">
        <f>X108/X106</f>
        <v>9.7202705651320095E-2</v>
      </c>
      <c r="Y115" s="671"/>
      <c r="Z115" s="671"/>
      <c r="AA115" s="671"/>
      <c r="AB115" s="671"/>
      <c r="AC115" s="671"/>
      <c r="AD115" s="671"/>
      <c r="AE115" s="671"/>
      <c r="AF115" s="671"/>
      <c r="AG115" s="617"/>
      <c r="AH115" s="616">
        <f>AH108/AH106</f>
        <v>0.10716194548369856</v>
      </c>
      <c r="AI115" s="671"/>
      <c r="AJ115" s="671"/>
      <c r="AK115" s="671"/>
      <c r="AL115" s="671"/>
      <c r="AM115" s="671"/>
      <c r="AN115" s="671"/>
      <c r="AO115" s="671"/>
      <c r="AP115" s="671"/>
      <c r="AQ115" s="617"/>
      <c r="AR115" s="616">
        <f>AR108/AR106</f>
        <v>0.62011173184357538</v>
      </c>
      <c r="AS115" s="671"/>
      <c r="AT115" s="671"/>
      <c r="AU115" s="671"/>
      <c r="AV115" s="671"/>
      <c r="AW115" s="671"/>
      <c r="AX115" s="671"/>
      <c r="AY115" s="671"/>
      <c r="AZ115" s="671"/>
      <c r="BA115" s="617"/>
      <c r="BB115" s="616">
        <f>BB108/BB106</f>
        <v>0.95138888888888884</v>
      </c>
      <c r="BC115" s="671"/>
      <c r="BD115" s="671"/>
      <c r="BE115" s="671"/>
      <c r="BF115" s="671"/>
      <c r="BG115" s="671"/>
      <c r="BH115" s="671"/>
      <c r="BI115" s="671"/>
      <c r="BJ115" s="671"/>
      <c r="BK115" s="617"/>
      <c r="BL115" s="616">
        <f>BL108/BL106</f>
        <v>0.54666666666666663</v>
      </c>
      <c r="BM115" s="671"/>
      <c r="BN115" s="671"/>
      <c r="BO115" s="671"/>
      <c r="BP115" s="671"/>
      <c r="BQ115" s="671"/>
      <c r="BR115" s="671"/>
      <c r="BS115" s="671"/>
      <c r="BT115" s="671"/>
      <c r="BU115" s="617"/>
      <c r="BV115" s="616">
        <f>BV108/BV106</f>
        <v>0.13676499966704403</v>
      </c>
      <c r="BW115" s="671"/>
      <c r="BX115" s="671"/>
      <c r="BY115" s="671"/>
      <c r="BZ115" s="671"/>
      <c r="CA115" s="671"/>
      <c r="CB115" s="671"/>
      <c r="CC115" s="671"/>
      <c r="CD115" s="671"/>
      <c r="CE115" s="617"/>
      <c r="CF115" s="616">
        <f>CF108/CF106</f>
        <v>4.4402479178772034E-2</v>
      </c>
      <c r="CG115" s="671"/>
      <c r="CH115" s="671"/>
      <c r="CI115" s="671"/>
      <c r="CJ115" s="671"/>
      <c r="CK115" s="671"/>
      <c r="CL115" s="671"/>
      <c r="CM115" s="671"/>
      <c r="CN115" s="671"/>
      <c r="CO115" s="617"/>
      <c r="CP115" s="616">
        <f>CP108/CP106</f>
        <v>0.44394618834080718</v>
      </c>
      <c r="CQ115" s="671"/>
      <c r="CR115" s="671"/>
      <c r="CS115" s="671"/>
      <c r="CT115" s="671"/>
      <c r="CU115" s="671"/>
      <c r="CV115" s="671"/>
      <c r="CW115" s="671"/>
      <c r="CX115" s="671"/>
      <c r="CY115" s="617"/>
      <c r="CZ115" s="616">
        <f>CZ108/CZ106</f>
        <v>0.57446808510638303</v>
      </c>
      <c r="DA115" s="671"/>
      <c r="DB115" s="671"/>
      <c r="DC115" s="671"/>
      <c r="DD115" s="671"/>
      <c r="DE115" s="671"/>
      <c r="DF115" s="671"/>
      <c r="DG115" s="671"/>
      <c r="DH115" s="671"/>
      <c r="DI115" s="617"/>
      <c r="DJ115" s="616">
        <f>DJ108/DJ106</f>
        <v>0.6940397350993377</v>
      </c>
      <c r="DK115" s="671"/>
      <c r="DL115" s="671"/>
      <c r="DM115" s="671"/>
      <c r="DN115" s="671"/>
      <c r="DO115" s="671"/>
      <c r="DP115" s="671"/>
      <c r="DQ115" s="671"/>
      <c r="DR115" s="671"/>
      <c r="DS115" s="617"/>
      <c r="DT115" s="616">
        <f>DT108/DT106</f>
        <v>0.12877135587059252</v>
      </c>
      <c r="DU115" s="671"/>
      <c r="DV115" s="671"/>
      <c r="DW115" s="671"/>
      <c r="DX115" s="671"/>
      <c r="DY115" s="671"/>
      <c r="DZ115" s="671"/>
      <c r="EA115" s="671"/>
      <c r="EB115" s="671"/>
      <c r="EC115" s="617"/>
      <c r="ED115" s="616">
        <f>ED108/ED106</f>
        <v>0.19875195007800311</v>
      </c>
      <c r="EE115" s="671"/>
      <c r="EF115" s="671"/>
      <c r="EG115" s="671"/>
      <c r="EH115" s="671"/>
      <c r="EI115" s="671"/>
      <c r="EJ115" s="671"/>
      <c r="EK115" s="671"/>
      <c r="EL115" s="671"/>
      <c r="EM115" s="617"/>
      <c r="EN115" s="616">
        <f>EN108/EN106</f>
        <v>0.26942218473218049</v>
      </c>
      <c r="EO115" s="671"/>
      <c r="EP115" s="671"/>
      <c r="EQ115" s="671"/>
      <c r="ER115" s="671"/>
      <c r="ES115" s="671"/>
      <c r="ET115" s="671"/>
      <c r="EU115" s="671"/>
      <c r="EV115" s="671"/>
      <c r="EW115" s="617"/>
      <c r="EX115" s="616">
        <f>EX108/EX106</f>
        <v>4.1657330377503916E-2</v>
      </c>
      <c r="EY115" s="671"/>
      <c r="EZ115" s="671"/>
      <c r="FA115" s="671"/>
      <c r="FB115" s="671"/>
      <c r="FC115" s="671"/>
      <c r="FD115" s="671"/>
      <c r="FE115" s="671"/>
      <c r="FF115" s="671"/>
      <c r="FG115" s="617"/>
      <c r="FH115" s="616">
        <f>FH108/FH106</f>
        <v>0.51868279569892473</v>
      </c>
      <c r="FI115" s="671"/>
      <c r="FJ115" s="671"/>
      <c r="FK115" s="671"/>
      <c r="FL115" s="671"/>
      <c r="FM115" s="671"/>
      <c r="FN115" s="671"/>
      <c r="FO115" s="671"/>
      <c r="FP115" s="671"/>
      <c r="FQ115" s="617"/>
      <c r="FR115" s="616">
        <f>FR108/FR106</f>
        <v>0.61860174781523092</v>
      </c>
      <c r="FS115" s="671"/>
      <c r="FT115" s="671"/>
      <c r="FU115" s="671"/>
      <c r="FV115" s="671"/>
      <c r="FW115" s="671"/>
      <c r="FX115" s="671"/>
      <c r="FY115" s="671"/>
      <c r="FZ115" s="671"/>
      <c r="GA115" s="617"/>
      <c r="GB115" s="616">
        <f>GB108/GB106</f>
        <v>0.14005805515239478</v>
      </c>
      <c r="GC115" s="671"/>
      <c r="GD115" s="671"/>
      <c r="GE115" s="671"/>
      <c r="GF115" s="671"/>
      <c r="GG115" s="671"/>
      <c r="GH115" s="671"/>
      <c r="GI115" s="671"/>
      <c r="GJ115" s="671"/>
      <c r="GK115" s="617"/>
      <c r="GL115" s="616">
        <f>GL108/GL106</f>
        <v>0.51376146788990829</v>
      </c>
      <c r="GM115" s="671"/>
      <c r="GN115" s="671"/>
      <c r="GO115" s="671"/>
      <c r="GP115" s="671"/>
      <c r="GQ115" s="671"/>
      <c r="GR115" s="671"/>
      <c r="GS115" s="671"/>
      <c r="GT115" s="671"/>
      <c r="GU115" s="617"/>
      <c r="GV115" s="616">
        <f>GV108/GV106</f>
        <v>0.28762777581952764</v>
      </c>
      <c r="GW115" s="671"/>
      <c r="GX115" s="671"/>
      <c r="GY115" s="671"/>
      <c r="GZ115" s="671"/>
      <c r="HA115" s="671"/>
      <c r="HB115" s="671"/>
      <c r="HC115" s="671"/>
      <c r="HD115" s="671"/>
      <c r="HE115" s="617"/>
      <c r="HF115" s="616">
        <f>HF108/HF106</f>
        <v>7.9001932876471628E-2</v>
      </c>
      <c r="HG115" s="671"/>
      <c r="HH115" s="671"/>
      <c r="HI115" s="671"/>
      <c r="HJ115" s="671"/>
      <c r="HK115" s="671"/>
      <c r="HL115" s="671"/>
      <c r="HM115" s="671"/>
      <c r="HN115" s="671"/>
      <c r="HO115" s="617"/>
      <c r="HP115" s="616" t="e">
        <f>HP108/HP106</f>
        <v>#DIV/0!</v>
      </c>
      <c r="HQ115" s="671"/>
      <c r="HR115" s="671"/>
      <c r="HS115" s="671"/>
      <c r="HT115" s="671"/>
      <c r="HU115" s="671"/>
      <c r="HV115" s="671"/>
      <c r="HW115" s="671"/>
      <c r="HX115" s="671"/>
      <c r="HY115" s="617"/>
      <c r="HZ115" s="616">
        <f>HZ108/HZ106</f>
        <v>0.28050713153724249</v>
      </c>
      <c r="IA115" s="671"/>
      <c r="IB115" s="671"/>
      <c r="IC115" s="671"/>
      <c r="ID115" s="671"/>
      <c r="IE115" s="671"/>
      <c r="IF115" s="671"/>
      <c r="IG115" s="671"/>
      <c r="IH115" s="671"/>
      <c r="II115" s="617"/>
      <c r="IJ115" s="616">
        <f>IJ108/IJ106</f>
        <v>7.5957527493363666E-2</v>
      </c>
      <c r="IK115" s="671"/>
      <c r="IL115" s="671"/>
      <c r="IM115" s="671"/>
      <c r="IN115" s="671"/>
      <c r="IO115" s="671"/>
      <c r="IP115" s="671"/>
      <c r="IQ115" s="671"/>
      <c r="IR115" s="671"/>
      <c r="IS115" s="617"/>
      <c r="IT115" s="616">
        <f>IT108/IT106</f>
        <v>8.8611761726910168E-2</v>
      </c>
      <c r="IU115" s="671"/>
      <c r="IV115" s="671"/>
      <c r="IW115" s="671"/>
      <c r="IX115" s="671"/>
      <c r="IY115" s="671"/>
      <c r="IZ115" s="671"/>
      <c r="JA115" s="671"/>
      <c r="JB115" s="671"/>
      <c r="JC115" s="617"/>
      <c r="JD115" s="616">
        <f>JD108/JD106</f>
        <v>6.9057711118356707E-2</v>
      </c>
      <c r="JE115" s="671"/>
      <c r="JF115" s="671"/>
      <c r="JG115" s="671"/>
      <c r="JH115" s="671"/>
      <c r="JI115" s="671"/>
      <c r="JJ115" s="671"/>
      <c r="JK115" s="671"/>
      <c r="JL115" s="671"/>
      <c r="JM115" s="617"/>
      <c r="JN115" s="616">
        <f>JN108/JN106</f>
        <v>0.20485010786282823</v>
      </c>
      <c r="JO115" s="671"/>
      <c r="JP115" s="671"/>
      <c r="JQ115" s="671"/>
      <c r="JR115" s="671"/>
      <c r="JS115" s="671"/>
      <c r="JT115" s="671"/>
      <c r="JU115" s="671"/>
      <c r="JV115" s="671"/>
      <c r="JW115" s="617"/>
      <c r="JX115" s="616">
        <f>JX108/JX106</f>
        <v>0.27859342283532457</v>
      </c>
      <c r="JY115" s="671"/>
      <c r="JZ115" s="671"/>
      <c r="KA115" s="671"/>
      <c r="KB115" s="671"/>
      <c r="KC115" s="671"/>
      <c r="KD115" s="671"/>
      <c r="KE115" s="671"/>
      <c r="KF115" s="671"/>
      <c r="KG115" s="617"/>
      <c r="KH115" s="616">
        <f>KH108/KH106</f>
        <v>0.36942675159235666</v>
      </c>
      <c r="KI115" s="671"/>
      <c r="KJ115" s="671"/>
      <c r="KK115" s="671"/>
      <c r="KL115" s="671"/>
      <c r="KM115" s="671"/>
      <c r="KN115" s="671"/>
      <c r="KO115" s="671"/>
      <c r="KP115" s="671"/>
      <c r="KQ115" s="617"/>
      <c r="KR115" s="616" t="e">
        <f>KR108/KR106</f>
        <v>#DIV/0!</v>
      </c>
      <c r="KS115" s="671"/>
      <c r="KT115" s="671"/>
      <c r="KU115" s="671"/>
      <c r="KV115" s="671"/>
      <c r="KW115" s="671"/>
      <c r="KX115" s="671"/>
      <c r="KY115" s="671"/>
      <c r="KZ115" s="671"/>
      <c r="LA115" s="617"/>
      <c r="LB115" s="616" t="e">
        <f>LB108/LB106</f>
        <v>#DIV/0!</v>
      </c>
      <c r="LC115" s="671"/>
      <c r="LD115" s="671"/>
      <c r="LE115" s="671"/>
      <c r="LF115" s="671"/>
      <c r="LG115" s="671"/>
      <c r="LH115" s="671"/>
      <c r="LI115" s="671"/>
      <c r="LJ115" s="671"/>
      <c r="LK115" s="617"/>
      <c r="LL115" s="616" t="e">
        <f>LL108/LL106</f>
        <v>#DIV/0!</v>
      </c>
      <c r="LM115" s="671"/>
      <c r="LN115" s="671"/>
      <c r="LO115" s="671"/>
      <c r="LP115" s="671"/>
      <c r="LQ115" s="671"/>
      <c r="LR115" s="671"/>
      <c r="LS115" s="671"/>
      <c r="LT115" s="671"/>
      <c r="LU115" s="617"/>
      <c r="LW115" s="315">
        <f>LW108/LW106</f>
        <v>8.2371087395286979E-2</v>
      </c>
      <c r="LX115" s="305"/>
    </row>
    <row r="116" spans="1:336" s="37" customFormat="1" x14ac:dyDescent="0.25">
      <c r="GV116" s="37">
        <v>75000</v>
      </c>
      <c r="KA116" s="37" t="s">
        <v>463</v>
      </c>
      <c r="LW116" s="305"/>
      <c r="LX116" s="305"/>
    </row>
    <row r="117" spans="1:336" s="37" customFormat="1" x14ac:dyDescent="0.25">
      <c r="D117" s="145" t="s">
        <v>304</v>
      </c>
      <c r="E117" s="145"/>
      <c r="F117" s="145"/>
      <c r="Y117" s="37">
        <v>100000</v>
      </c>
      <c r="AA117" s="37">
        <v>100</v>
      </c>
      <c r="AI117" s="37">
        <v>10100000</v>
      </c>
      <c r="AK117" s="37">
        <v>6900000</v>
      </c>
      <c r="AW117" s="37">
        <f>493+450</f>
        <v>943</v>
      </c>
      <c r="BC117" s="37">
        <v>160000</v>
      </c>
      <c r="BV117" s="37">
        <v>60000</v>
      </c>
      <c r="CG117" s="37">
        <v>6800000</v>
      </c>
      <c r="CH117" s="37">
        <v>270000</v>
      </c>
      <c r="CP117" s="37">
        <v>2680000</v>
      </c>
      <c r="DB117" s="37">
        <v>220000</v>
      </c>
      <c r="DD117" s="37">
        <v>3</v>
      </c>
      <c r="ED117" s="37">
        <v>3740000</v>
      </c>
      <c r="EE117" s="37">
        <v>890000</v>
      </c>
      <c r="EN117" s="564" t="s">
        <v>381</v>
      </c>
      <c r="EO117" s="564"/>
      <c r="EQ117" s="37">
        <v>4960000</v>
      </c>
      <c r="FH117" s="37">
        <v>120000</v>
      </c>
      <c r="FN117" s="37">
        <v>3800000</v>
      </c>
      <c r="FR117" s="37">
        <v>400000</v>
      </c>
      <c r="FS117" s="37">
        <v>215000</v>
      </c>
      <c r="GV117" s="37">
        <v>75000</v>
      </c>
      <c r="GX117" s="37" t="s">
        <v>418</v>
      </c>
      <c r="IK117" s="37" t="s">
        <v>446</v>
      </c>
      <c r="IT117" s="37">
        <v>345000</v>
      </c>
      <c r="JD117" s="37">
        <v>210000</v>
      </c>
      <c r="JE117" s="37" t="s">
        <v>457</v>
      </c>
      <c r="JN117" s="37">
        <v>1050000</v>
      </c>
      <c r="JX117" s="37">
        <v>345000</v>
      </c>
      <c r="JY117" s="334">
        <v>6000000</v>
      </c>
      <c r="KA117" s="37">
        <v>3880000</v>
      </c>
      <c r="LW117" s="486"/>
      <c r="LX117" s="486"/>
    </row>
    <row r="118" spans="1:336" s="37" customFormat="1" x14ac:dyDescent="0.25">
      <c r="D118" s="145" t="s">
        <v>307</v>
      </c>
      <c r="E118" s="145"/>
      <c r="F118" s="145"/>
      <c r="O118" s="37">
        <v>680000</v>
      </c>
      <c r="Y118" s="37">
        <v>200000</v>
      </c>
      <c r="AA118" s="37">
        <v>200</v>
      </c>
      <c r="AC118" s="37">
        <v>14000000</v>
      </c>
      <c r="AE118" s="145" t="s">
        <v>310</v>
      </c>
      <c r="AF118" s="145"/>
      <c r="AI118" s="37">
        <v>1950000</v>
      </c>
      <c r="AK118" s="37">
        <v>1050000</v>
      </c>
      <c r="AR118" s="37" t="s">
        <v>224</v>
      </c>
      <c r="AW118" s="37">
        <f>385+590</f>
        <v>975</v>
      </c>
      <c r="BC118" s="37">
        <v>150000</v>
      </c>
      <c r="BV118" s="37">
        <v>2120000</v>
      </c>
      <c r="CF118" s="526"/>
      <c r="CG118" s="526">
        <v>14500000</v>
      </c>
      <c r="CH118" s="37">
        <v>1025000</v>
      </c>
      <c r="CP118" s="37">
        <v>110000</v>
      </c>
      <c r="DB118" s="37">
        <v>200000</v>
      </c>
      <c r="DD118" s="37">
        <v>4</v>
      </c>
      <c r="DT118" s="37">
        <v>59995000</v>
      </c>
      <c r="ED118" s="37">
        <v>405000</v>
      </c>
      <c r="EE118" s="37">
        <v>4750000</v>
      </c>
      <c r="EN118" s="37">
        <v>80</v>
      </c>
      <c r="EO118" s="37" t="s">
        <v>378</v>
      </c>
      <c r="EQ118" s="37">
        <v>245000</v>
      </c>
      <c r="FH118" s="37">
        <v>740000</v>
      </c>
      <c r="FN118" s="37">
        <v>120000</v>
      </c>
      <c r="FR118" s="37">
        <v>150000</v>
      </c>
      <c r="FS118" s="37">
        <v>10960000</v>
      </c>
      <c r="GB118" s="37">
        <v>65000</v>
      </c>
      <c r="GV118" s="37">
        <v>465000</v>
      </c>
      <c r="GX118" s="37" t="s">
        <v>419</v>
      </c>
      <c r="GY118" s="37">
        <v>4130000</v>
      </c>
      <c r="GZ118" s="37" t="s">
        <v>147</v>
      </c>
      <c r="HF118" s="37">
        <v>3000000</v>
      </c>
      <c r="IJ118" s="37">
        <v>3000000</v>
      </c>
      <c r="IL118" s="506" t="s">
        <v>447</v>
      </c>
      <c r="IM118" s="37">
        <v>16</v>
      </c>
      <c r="IN118" s="37" t="s">
        <v>380</v>
      </c>
      <c r="IT118" s="37">
        <v>3125000</v>
      </c>
      <c r="JD118" s="37">
        <v>14000</v>
      </c>
      <c r="JE118" s="37" t="s">
        <v>458</v>
      </c>
      <c r="JN118" s="37">
        <v>7950000</v>
      </c>
      <c r="JP118" s="37">
        <v>1300000</v>
      </c>
      <c r="JX118" s="37">
        <v>195000</v>
      </c>
      <c r="JY118" s="376">
        <f>JX111+JY117</f>
        <v>21115000</v>
      </c>
      <c r="KA118" s="37">
        <v>4359500</v>
      </c>
      <c r="LW118" s="486"/>
      <c r="LX118" s="486"/>
    </row>
    <row r="119" spans="1:336" s="37" customFormat="1" x14ac:dyDescent="0.25">
      <c r="H119" s="37">
        <v>1500000</v>
      </c>
      <c r="O119" s="37">
        <v>155000</v>
      </c>
      <c r="Y119" s="37">
        <v>7500000</v>
      </c>
      <c r="AA119" s="37">
        <v>1000</v>
      </c>
      <c r="AC119" s="37">
        <v>5000000</v>
      </c>
      <c r="AE119" s="145" t="s">
        <v>318</v>
      </c>
      <c r="AF119" s="145"/>
      <c r="AI119" s="37">
        <v>7620000</v>
      </c>
      <c r="AK119" s="37">
        <v>2400000</v>
      </c>
      <c r="AR119" s="37" t="s">
        <v>322</v>
      </c>
      <c r="AU119" s="37">
        <v>80000</v>
      </c>
      <c r="BC119" s="37">
        <v>150000</v>
      </c>
      <c r="BV119" s="37">
        <v>1950000</v>
      </c>
      <c r="CG119" s="37">
        <v>15500000</v>
      </c>
      <c r="CH119" s="145">
        <f>SUM(CH117:CH118)</f>
        <v>1295000</v>
      </c>
      <c r="CP119" s="37">
        <v>320000</v>
      </c>
      <c r="DB119" s="37">
        <v>170000</v>
      </c>
      <c r="DD119" s="37">
        <v>2</v>
      </c>
      <c r="DT119" s="37">
        <v>200000</v>
      </c>
      <c r="ED119" s="37">
        <v>465000</v>
      </c>
      <c r="EE119" s="37">
        <v>8750000</v>
      </c>
      <c r="EN119" s="37">
        <v>15</v>
      </c>
      <c r="EO119" s="37" t="s">
        <v>379</v>
      </c>
      <c r="EQ119" s="37">
        <v>1100000</v>
      </c>
      <c r="FH119" s="37">
        <v>175000</v>
      </c>
      <c r="FN119" s="376">
        <f>SUM(FN117:FN118)</f>
        <v>3920000</v>
      </c>
      <c r="FR119" s="37">
        <v>225000</v>
      </c>
      <c r="FS119" s="37">
        <v>555000</v>
      </c>
      <c r="GB119" s="37">
        <v>195000</v>
      </c>
      <c r="GL119" s="37">
        <v>275000</v>
      </c>
      <c r="GV119" s="37">
        <v>12130000</v>
      </c>
      <c r="GY119" s="37">
        <v>8000000</v>
      </c>
      <c r="GZ119" s="37" t="s">
        <v>148</v>
      </c>
      <c r="HF119" s="37">
        <v>45050000</v>
      </c>
      <c r="IJ119" s="37">
        <v>2510000</v>
      </c>
      <c r="IM119" s="37">
        <v>3</v>
      </c>
      <c r="IN119" s="37" t="s">
        <v>379</v>
      </c>
      <c r="IT119" s="37">
        <v>79500000</v>
      </c>
      <c r="JD119" s="37">
        <v>8500</v>
      </c>
      <c r="JE119" s="37" t="s">
        <v>458</v>
      </c>
      <c r="JN119" s="37">
        <v>11750000</v>
      </c>
      <c r="JP119" s="37">
        <v>32900000</v>
      </c>
      <c r="JX119" s="37">
        <v>80000</v>
      </c>
      <c r="KA119" s="37">
        <v>16050000</v>
      </c>
      <c r="LW119" s="486"/>
      <c r="LX119" s="486"/>
    </row>
    <row r="120" spans="1:336" s="37" customFormat="1" x14ac:dyDescent="0.25">
      <c r="D120" s="37">
        <v>1425000</v>
      </c>
      <c r="H120" s="37">
        <v>1500000</v>
      </c>
      <c r="O120" s="37">
        <v>67000</v>
      </c>
      <c r="Y120" s="37">
        <v>16000000</v>
      </c>
      <c r="AA120" s="37">
        <v>200</v>
      </c>
      <c r="AC120" s="37">
        <v>35000000</v>
      </c>
      <c r="AE120" s="506" t="s">
        <v>281</v>
      </c>
      <c r="AF120" s="145" t="s">
        <v>314</v>
      </c>
      <c r="AI120" s="37">
        <v>480000</v>
      </c>
      <c r="AK120" s="37">
        <v>65000</v>
      </c>
      <c r="AU120" s="37">
        <v>590000</v>
      </c>
      <c r="BC120" s="37">
        <v>65000</v>
      </c>
      <c r="BV120" s="37">
        <v>26250000</v>
      </c>
      <c r="CG120" s="37">
        <v>69750000</v>
      </c>
      <c r="CP120" s="37">
        <v>100000</v>
      </c>
      <c r="DB120" s="37">
        <v>210000</v>
      </c>
      <c r="DD120" s="37">
        <v>3</v>
      </c>
      <c r="DT120" s="37">
        <v>225000</v>
      </c>
      <c r="ED120" s="376">
        <f>SUM(ED117:ED119)</f>
        <v>4610000</v>
      </c>
      <c r="EE120" s="37">
        <v>210000</v>
      </c>
      <c r="EN120" s="37">
        <v>3</v>
      </c>
      <c r="EO120" s="37" t="s">
        <v>380</v>
      </c>
      <c r="EQ120" s="37">
        <v>110000</v>
      </c>
      <c r="FH120" s="37">
        <v>6100000</v>
      </c>
      <c r="FR120" s="37">
        <v>460000</v>
      </c>
      <c r="FS120" s="376">
        <f>SUM(FS117:FS119)</f>
        <v>11730000</v>
      </c>
      <c r="GB120" s="37">
        <v>260000</v>
      </c>
      <c r="GL120" s="37">
        <v>150000</v>
      </c>
      <c r="GV120" s="37">
        <v>285000</v>
      </c>
      <c r="HF120" s="37">
        <v>409000</v>
      </c>
      <c r="IJ120" s="37">
        <v>1471000</v>
      </c>
      <c r="IM120" s="37">
        <v>2</v>
      </c>
      <c r="IN120" s="37" t="s">
        <v>448</v>
      </c>
      <c r="IT120" s="37">
        <v>55000</v>
      </c>
      <c r="JD120" s="37">
        <v>100000</v>
      </c>
      <c r="JE120" s="37" t="s">
        <v>459</v>
      </c>
      <c r="JN120" s="37">
        <v>11810000</v>
      </c>
      <c r="JP120" s="37">
        <v>50000</v>
      </c>
      <c r="JX120" s="37">
        <v>9000000</v>
      </c>
      <c r="KA120" s="37">
        <v>330000</v>
      </c>
      <c r="LW120" s="486"/>
      <c r="LX120" s="486"/>
    </row>
    <row r="121" spans="1:336" s="37" customFormat="1" x14ac:dyDescent="0.25">
      <c r="D121" s="37">
        <v>2100000</v>
      </c>
      <c r="H121" s="37">
        <v>3375000</v>
      </c>
      <c r="O121" s="37">
        <v>120000</v>
      </c>
      <c r="Y121" s="37">
        <v>50000000</v>
      </c>
      <c r="AA121" s="37">
        <v>300</v>
      </c>
      <c r="AC121" s="37">
        <v>8000000</v>
      </c>
      <c r="AE121" s="506" t="s">
        <v>315</v>
      </c>
      <c r="AF121" s="145" t="s">
        <v>316</v>
      </c>
      <c r="AI121" s="37">
        <v>330000</v>
      </c>
      <c r="AK121" s="37">
        <v>55000</v>
      </c>
      <c r="AU121" s="37">
        <v>385000</v>
      </c>
      <c r="BC121" s="37">
        <v>580000</v>
      </c>
      <c r="BV121" s="37">
        <v>284000</v>
      </c>
      <c r="CG121" s="145">
        <f>SUM(CG117:CG120)</f>
        <v>106550000</v>
      </c>
      <c r="CP121" s="37">
        <v>80000</v>
      </c>
      <c r="DB121" s="37">
        <v>1050000</v>
      </c>
      <c r="DD121" s="37">
        <v>15</v>
      </c>
      <c r="DT121" s="37">
        <v>250000</v>
      </c>
      <c r="EE121" s="376">
        <f>SUM(EE117:EE120)</f>
        <v>14600000</v>
      </c>
      <c r="EQ121" s="37">
        <v>780000</v>
      </c>
      <c r="FH121" s="37">
        <v>125000</v>
      </c>
      <c r="FR121" s="376">
        <f>SUM(FR117:FR120)</f>
        <v>1235000</v>
      </c>
      <c r="GB121" s="37">
        <v>54240000</v>
      </c>
      <c r="GL121" s="37">
        <v>190000</v>
      </c>
      <c r="GV121" s="37">
        <v>405000</v>
      </c>
      <c r="HF121" s="37">
        <v>12400000</v>
      </c>
      <c r="IJ121" s="37">
        <v>995000</v>
      </c>
      <c r="IT121" s="37">
        <v>465000</v>
      </c>
      <c r="JD121" s="334">
        <v>162000</v>
      </c>
      <c r="JE121" s="37" t="s">
        <v>460</v>
      </c>
      <c r="JN121" s="37">
        <v>675000</v>
      </c>
      <c r="JP121" s="37">
        <v>145000</v>
      </c>
      <c r="JX121" s="37">
        <v>2420000</v>
      </c>
      <c r="KA121" s="37">
        <v>760000</v>
      </c>
      <c r="LW121" s="486"/>
      <c r="LX121" s="486"/>
    </row>
    <row r="122" spans="1:336" s="37" customFormat="1" x14ac:dyDescent="0.25">
      <c r="D122" s="37">
        <v>4015000</v>
      </c>
      <c r="H122" s="37">
        <v>8150000</v>
      </c>
      <c r="O122" s="37">
        <v>200000</v>
      </c>
      <c r="Y122" s="37">
        <v>12000000</v>
      </c>
      <c r="AA122" s="37">
        <v>1300</v>
      </c>
      <c r="AC122" s="37">
        <v>15000000</v>
      </c>
      <c r="AE122" s="506" t="s">
        <v>315</v>
      </c>
      <c r="AF122" s="145" t="s">
        <v>317</v>
      </c>
      <c r="AI122" s="37">
        <v>115000</v>
      </c>
      <c r="AK122" s="37">
        <v>20000</v>
      </c>
      <c r="AU122" s="37">
        <v>395000</v>
      </c>
      <c r="BC122" s="37">
        <v>105000</v>
      </c>
      <c r="BV122" s="37">
        <v>52440000</v>
      </c>
      <c r="CP122" s="37">
        <v>150000</v>
      </c>
      <c r="DB122" s="376">
        <f>SUM(DB117:DB121)</f>
        <v>1850000</v>
      </c>
      <c r="DD122" s="37">
        <f>SUM(DD117:DD121)</f>
        <v>27</v>
      </c>
      <c r="DT122" s="37">
        <v>550000</v>
      </c>
      <c r="EE122" s="37">
        <f>ED120+EE121</f>
        <v>19210000</v>
      </c>
      <c r="EQ122" s="37">
        <v>85000</v>
      </c>
      <c r="FH122" s="37">
        <v>239000</v>
      </c>
      <c r="GB122" s="37">
        <v>225000</v>
      </c>
      <c r="GL122" s="37">
        <v>435000</v>
      </c>
      <c r="GV122" s="37">
        <v>4830000</v>
      </c>
      <c r="HF122" s="37">
        <v>31000000</v>
      </c>
      <c r="IJ122" s="37">
        <v>45000000</v>
      </c>
      <c r="IL122" s="506" t="s">
        <v>449</v>
      </c>
      <c r="IM122" s="37">
        <v>500</v>
      </c>
      <c r="IN122" s="37" t="s">
        <v>450</v>
      </c>
      <c r="IT122" s="37">
        <v>834000</v>
      </c>
      <c r="JD122" s="37">
        <f>SUM(JD117:JD121)</f>
        <v>494500</v>
      </c>
      <c r="JN122" s="37">
        <v>295000</v>
      </c>
      <c r="JP122" s="37">
        <v>7690000</v>
      </c>
      <c r="JX122" s="37">
        <v>3075000</v>
      </c>
      <c r="KA122" s="37">
        <v>11410000</v>
      </c>
      <c r="LW122" s="486"/>
      <c r="LX122" s="486"/>
    </row>
    <row r="123" spans="1:336" s="37" customFormat="1" x14ac:dyDescent="0.25">
      <c r="D123" s="37">
        <v>7770000</v>
      </c>
      <c r="H123" s="37">
        <v>210000</v>
      </c>
      <c r="O123" s="37">
        <v>140000</v>
      </c>
      <c r="Y123" s="37">
        <v>20000000</v>
      </c>
      <c r="AA123" s="37">
        <v>100</v>
      </c>
      <c r="AC123" s="37">
        <v>45500000</v>
      </c>
      <c r="AI123" s="37">
        <v>120000</v>
      </c>
      <c r="AK123" s="37">
        <v>58000</v>
      </c>
      <c r="AU123" s="37">
        <f>SUM(AU119:AU122)</f>
        <v>1450000</v>
      </c>
      <c r="BC123" s="37">
        <v>150000</v>
      </c>
      <c r="BV123" s="37">
        <v>1800000</v>
      </c>
      <c r="CP123" s="37">
        <v>3000000</v>
      </c>
      <c r="DT123" s="37">
        <v>885000</v>
      </c>
      <c r="EQ123" s="37">
        <v>7689000</v>
      </c>
      <c r="FH123" s="37">
        <v>3800000</v>
      </c>
      <c r="GB123" s="376">
        <f>SUM(GB118:GB122)</f>
        <v>54985000</v>
      </c>
      <c r="GL123" s="37">
        <v>205000</v>
      </c>
      <c r="GV123" s="376">
        <f>SUM(GV116:GV122)</f>
        <v>18265000</v>
      </c>
      <c r="HF123" s="37">
        <v>50000</v>
      </c>
      <c r="IJ123" s="37">
        <v>1265000</v>
      </c>
      <c r="IM123" s="37">
        <v>500</v>
      </c>
      <c r="IN123" s="37" t="s">
        <v>451</v>
      </c>
      <c r="IT123" s="37">
        <v>1190000</v>
      </c>
      <c r="JD123" s="376">
        <f>JD111-JD122</f>
        <v>865500</v>
      </c>
      <c r="JN123" s="37">
        <v>39600000</v>
      </c>
      <c r="JP123" s="37">
        <v>2850000</v>
      </c>
      <c r="JX123" s="376">
        <f>SUM(JX117:JX122)</f>
        <v>15115000</v>
      </c>
      <c r="KA123" s="376">
        <f>SUM(KA117:KA122)</f>
        <v>36789500</v>
      </c>
      <c r="LW123" s="486"/>
      <c r="LX123" s="486"/>
    </row>
    <row r="124" spans="1:336" s="37" customFormat="1" x14ac:dyDescent="0.25">
      <c r="D124" s="37">
        <v>11850000</v>
      </c>
      <c r="H124" s="37">
        <v>7200000</v>
      </c>
      <c r="O124" s="37">
        <v>13820000</v>
      </c>
      <c r="Y124" s="37">
        <v>65000000</v>
      </c>
      <c r="AA124" s="37">
        <v>250</v>
      </c>
      <c r="AC124" s="37">
        <v>14000000</v>
      </c>
      <c r="AI124" s="376">
        <f>SUM(AI117:AI123)</f>
        <v>20715000</v>
      </c>
      <c r="AK124" s="376">
        <f>SUM(AK117:AK123)</f>
        <v>10548000</v>
      </c>
      <c r="BC124" s="37">
        <v>615000</v>
      </c>
      <c r="BV124" s="376">
        <f>SUM(BV117:BV123)</f>
        <v>84904000</v>
      </c>
      <c r="CP124" s="145">
        <f>SUM(CP117:CP123)</f>
        <v>6440000</v>
      </c>
      <c r="DT124" s="376">
        <f>SUM(DT118:DT123)</f>
        <v>62105000</v>
      </c>
      <c r="EQ124" s="37">
        <v>75000</v>
      </c>
      <c r="FH124" s="376">
        <f>SUM(FH117:FH123)</f>
        <v>11299000</v>
      </c>
      <c r="GL124" s="376">
        <f>SUM(GL119:GL123)</f>
        <v>1255000</v>
      </c>
      <c r="HF124" s="37">
        <v>200000</v>
      </c>
      <c r="IJ124" s="37">
        <v>500000</v>
      </c>
      <c r="IT124" s="37">
        <v>250000</v>
      </c>
      <c r="JN124" s="37">
        <v>6149000</v>
      </c>
      <c r="JP124" s="37">
        <v>7050000</v>
      </c>
      <c r="LW124" s="486"/>
      <c r="LX124" s="486"/>
    </row>
    <row r="125" spans="1:336" s="37" customFormat="1" x14ac:dyDescent="0.25">
      <c r="D125" s="37">
        <v>1140000</v>
      </c>
      <c r="H125" s="37">
        <v>1200000</v>
      </c>
      <c r="O125" s="37">
        <v>540000</v>
      </c>
      <c r="Y125" s="37">
        <v>16000000</v>
      </c>
      <c r="AA125" s="37">
        <v>6</v>
      </c>
      <c r="AC125" s="37">
        <v>21000000</v>
      </c>
      <c r="BC125" s="37">
        <v>145000</v>
      </c>
      <c r="DT125" s="37">
        <f>DT107-DT124</f>
        <v>0</v>
      </c>
      <c r="EQ125" s="376">
        <f>SUM(EQ117:EQ124)</f>
        <v>15044000</v>
      </c>
      <c r="HF125" s="376">
        <f>SUM(HF118:HF124)</f>
        <v>92109000</v>
      </c>
      <c r="IJ125" s="37">
        <v>820000</v>
      </c>
      <c r="IT125" s="37">
        <v>220000</v>
      </c>
      <c r="JN125" s="376">
        <f>SUM(JN117:JN124)</f>
        <v>79279000</v>
      </c>
      <c r="JP125" s="37">
        <v>750000</v>
      </c>
      <c r="LW125" s="486"/>
      <c r="LX125" s="486"/>
    </row>
    <row r="126" spans="1:336" s="37" customFormat="1" x14ac:dyDescent="0.25">
      <c r="D126" s="37">
        <v>10800000</v>
      </c>
      <c r="H126" s="376">
        <f>SUM(H119:H125)</f>
        <v>23135000</v>
      </c>
      <c r="O126" s="505">
        <f>SUM(O118:O125)</f>
        <v>15722000</v>
      </c>
      <c r="Y126" s="37">
        <v>24000000</v>
      </c>
      <c r="AA126" s="37">
        <v>700</v>
      </c>
      <c r="AC126" s="37">
        <v>90000</v>
      </c>
      <c r="BC126" s="37">
        <v>570000</v>
      </c>
      <c r="IJ126" s="37">
        <v>430000</v>
      </c>
      <c r="IT126" s="376">
        <f>SUM(IT117:IT125)</f>
        <v>85984000</v>
      </c>
      <c r="JP126" s="376">
        <f>SUM(JP118:JP125)</f>
        <v>52735000</v>
      </c>
      <c r="LW126" s="486"/>
      <c r="LX126" s="486"/>
    </row>
    <row r="127" spans="1:336" s="37" customFormat="1" x14ac:dyDescent="0.25">
      <c r="D127" s="37">
        <v>100000</v>
      </c>
      <c r="H127" s="376"/>
      <c r="Y127" s="37">
        <v>624000</v>
      </c>
      <c r="AA127" s="37">
        <v>6</v>
      </c>
      <c r="AC127" s="37">
        <v>28500000</v>
      </c>
      <c r="BC127" s="37">
        <v>120000</v>
      </c>
      <c r="IJ127" s="37">
        <v>450000</v>
      </c>
      <c r="LW127" s="490"/>
      <c r="LX127" s="490"/>
    </row>
    <row r="128" spans="1:336" s="37" customFormat="1" x14ac:dyDescent="0.25">
      <c r="D128" s="376">
        <f>SUM(D120:D127)</f>
        <v>39200000</v>
      </c>
      <c r="Y128" s="37">
        <v>40000000</v>
      </c>
      <c r="AA128" s="505">
        <f>SUM(AA117:AA127)</f>
        <v>4162</v>
      </c>
      <c r="AC128" s="505">
        <f>SUM(AC117:AC127)</f>
        <v>186090000</v>
      </c>
      <c r="BC128" s="145">
        <f>SUM(BC117:BC127)</f>
        <v>2810000</v>
      </c>
      <c r="IJ128" s="37">
        <v>305000</v>
      </c>
      <c r="JN128" s="145">
        <v>200000</v>
      </c>
      <c r="JO128" s="37" t="s">
        <v>462</v>
      </c>
      <c r="LW128" s="486"/>
      <c r="LX128" s="486"/>
    </row>
    <row r="129" spans="25:336" s="37" customFormat="1" x14ac:dyDescent="0.25">
      <c r="Y129" s="505">
        <f>SUM(Y117:Y128)</f>
        <v>251424000</v>
      </c>
      <c r="IJ129" s="376">
        <f>SUM(IJ118:IJ128)</f>
        <v>56746000</v>
      </c>
      <c r="LW129" s="486"/>
      <c r="LX129" s="486"/>
    </row>
    <row r="130" spans="25:336" s="37" customFormat="1" x14ac:dyDescent="0.25">
      <c r="LW130" s="486"/>
      <c r="LX130" s="486"/>
    </row>
    <row r="131" spans="25:336" s="37" customFormat="1" x14ac:dyDescent="0.25">
      <c r="LW131" s="486"/>
      <c r="LX131" s="486"/>
    </row>
    <row r="132" spans="25:336" s="37" customFormat="1" x14ac:dyDescent="0.25">
      <c r="LW132" s="486"/>
      <c r="LX132" s="486"/>
    </row>
    <row r="133" spans="25:336" s="37" customFormat="1" x14ac:dyDescent="0.25">
      <c r="LW133" s="486"/>
      <c r="LX133" s="486"/>
    </row>
    <row r="134" spans="25:336" s="37" customFormat="1" x14ac:dyDescent="0.25">
      <c r="LW134" s="486"/>
      <c r="LX134" s="486"/>
    </row>
    <row r="135" spans="25:336" s="37" customFormat="1" x14ac:dyDescent="0.25">
      <c r="LW135" s="486"/>
      <c r="LX135" s="486"/>
    </row>
    <row r="136" spans="25:336" s="37" customFormat="1" x14ac:dyDescent="0.25">
      <c r="LW136" s="486"/>
      <c r="LX136" s="486"/>
    </row>
    <row r="137" spans="25:336" s="37" customFormat="1" x14ac:dyDescent="0.25">
      <c r="LW137" s="486"/>
      <c r="LX137" s="486"/>
    </row>
    <row r="138" spans="25:336" s="37" customFormat="1" x14ac:dyDescent="0.25">
      <c r="LW138" s="486"/>
      <c r="LX138" s="486"/>
    </row>
    <row r="139" spans="25:336" s="37" customFormat="1" x14ac:dyDescent="0.25">
      <c r="LW139" s="486"/>
      <c r="LX139" s="486"/>
    </row>
    <row r="140" spans="25:336" s="37" customFormat="1" x14ac:dyDescent="0.25">
      <c r="LW140" s="486"/>
      <c r="LX140" s="486"/>
    </row>
    <row r="141" spans="25:336" s="37" customFormat="1" x14ac:dyDescent="0.25">
      <c r="LW141" s="486"/>
      <c r="LX141" s="486"/>
    </row>
    <row r="142" spans="25:336" s="37" customFormat="1" x14ac:dyDescent="0.25">
      <c r="LW142" s="486"/>
      <c r="LX142" s="486"/>
    </row>
    <row r="143" spans="25:336" s="37" customFormat="1" x14ac:dyDescent="0.25">
      <c r="LW143" s="486"/>
      <c r="LX143" s="486"/>
    </row>
    <row r="144" spans="25:336" s="37" customFormat="1" x14ac:dyDescent="0.25">
      <c r="EQ144" s="37">
        <v>50</v>
      </c>
      <c r="FA144" s="37">
        <v>50</v>
      </c>
      <c r="LM144" s="37">
        <v>36000000</v>
      </c>
      <c r="LW144" s="305"/>
      <c r="LX144" s="305"/>
    </row>
    <row r="145" spans="147:336" s="37" customFormat="1" x14ac:dyDescent="0.25">
      <c r="EQ145" s="37">
        <v>50</v>
      </c>
      <c r="FA145" s="37">
        <v>50</v>
      </c>
      <c r="LM145" s="37">
        <v>6000000</v>
      </c>
      <c r="LW145" s="305"/>
      <c r="LX145" s="305"/>
    </row>
    <row r="146" spans="147:336" s="37" customFormat="1" x14ac:dyDescent="0.25">
      <c r="EQ146" s="37">
        <v>218</v>
      </c>
      <c r="FA146" s="37">
        <v>218</v>
      </c>
      <c r="LM146" s="37">
        <v>62560000</v>
      </c>
      <c r="LW146" s="305"/>
      <c r="LX146" s="305"/>
    </row>
    <row r="147" spans="147:336" s="37" customFormat="1" x14ac:dyDescent="0.25">
      <c r="EQ147" s="37">
        <v>200</v>
      </c>
      <c r="FA147" s="37">
        <v>200</v>
      </c>
      <c r="LM147" s="37">
        <v>1960000</v>
      </c>
      <c r="LW147" s="305"/>
      <c r="LX147" s="305"/>
    </row>
    <row r="148" spans="147:336" s="37" customFormat="1" x14ac:dyDescent="0.25">
      <c r="EQ148" s="37">
        <v>200</v>
      </c>
      <c r="FA148" s="37">
        <v>200</v>
      </c>
      <c r="LM148" s="37">
        <v>14000000</v>
      </c>
      <c r="LW148" s="305"/>
      <c r="LX148" s="305"/>
    </row>
    <row r="149" spans="147:336" s="37" customFormat="1" x14ac:dyDescent="0.25">
      <c r="EQ149" s="37">
        <v>100</v>
      </c>
      <c r="FA149" s="37">
        <v>100</v>
      </c>
      <c r="LM149" s="37">
        <v>7000000</v>
      </c>
      <c r="LW149" s="305"/>
      <c r="LX149" s="305"/>
    </row>
    <row r="150" spans="147:336" s="37" customFormat="1" x14ac:dyDescent="0.25">
      <c r="EQ150" s="37">
        <v>400</v>
      </c>
      <c r="FA150" s="37">
        <v>400</v>
      </c>
      <c r="LM150" s="37">
        <v>2800000</v>
      </c>
      <c r="LW150" s="305"/>
      <c r="LX150" s="305"/>
    </row>
    <row r="151" spans="147:336" s="37" customFormat="1" x14ac:dyDescent="0.25">
      <c r="EQ151" s="37">
        <v>250</v>
      </c>
      <c r="FA151" s="37">
        <v>250</v>
      </c>
      <c r="LM151" s="37">
        <v>6000000</v>
      </c>
      <c r="LW151" s="305"/>
      <c r="LX151" s="305"/>
    </row>
    <row r="152" spans="147:336" s="37" customFormat="1" x14ac:dyDescent="0.25">
      <c r="EQ152" s="37">
        <v>60</v>
      </c>
      <c r="FA152" s="37">
        <v>60</v>
      </c>
      <c r="LM152" s="37">
        <v>24000000</v>
      </c>
      <c r="LW152" s="305"/>
      <c r="LX152" s="305"/>
    </row>
    <row r="153" spans="147:336" s="37" customFormat="1" x14ac:dyDescent="0.25">
      <c r="EQ153" s="376">
        <f>SUM(EQ119:EQ152)</f>
        <v>24884528</v>
      </c>
      <c r="FA153" s="376">
        <f>SUM(FA119:FA152)</f>
        <v>1528</v>
      </c>
      <c r="LM153" s="37">
        <v>4560000</v>
      </c>
      <c r="LW153" s="305"/>
      <c r="LX153" s="305"/>
    </row>
    <row r="154" spans="147:336" s="37" customFormat="1" x14ac:dyDescent="0.25">
      <c r="LM154" s="37">
        <v>15960000</v>
      </c>
      <c r="LW154" s="305"/>
      <c r="LX154" s="305"/>
    </row>
    <row r="155" spans="147:336" s="37" customFormat="1" x14ac:dyDescent="0.25">
      <c r="LM155" s="37">
        <v>14440000</v>
      </c>
      <c r="LW155" s="305"/>
      <c r="LX155" s="305"/>
    </row>
    <row r="156" spans="147:336" s="37" customFormat="1" x14ac:dyDescent="0.25">
      <c r="LM156" s="37">
        <v>38000000</v>
      </c>
      <c r="LW156" s="305"/>
      <c r="LX156" s="305"/>
    </row>
    <row r="157" spans="147:336" s="37" customFormat="1" x14ac:dyDescent="0.25">
      <c r="LM157" s="334">
        <v>57600000</v>
      </c>
      <c r="LW157" s="305"/>
      <c r="LX157" s="305"/>
    </row>
    <row r="158" spans="147:336" s="37" customFormat="1" x14ac:dyDescent="0.25">
      <c r="LM158" s="145">
        <f>SUM(LM118:LM157)</f>
        <v>290880000</v>
      </c>
      <c r="LW158" s="305"/>
      <c r="LX158" s="305"/>
    </row>
    <row r="159" spans="147:336" s="37" customFormat="1" x14ac:dyDescent="0.25">
      <c r="LW159" s="305"/>
      <c r="LX159" s="305"/>
    </row>
    <row r="160" spans="147:336" s="37" customFormat="1" x14ac:dyDescent="0.25">
      <c r="LW160" s="305"/>
      <c r="LX160" s="305"/>
    </row>
    <row r="161" spans="335:336" s="37" customFormat="1" x14ac:dyDescent="0.25">
      <c r="LW161" s="305"/>
      <c r="LX161" s="305"/>
    </row>
    <row r="162" spans="335:336" s="37" customFormat="1" x14ac:dyDescent="0.25">
      <c r="LW162" s="305"/>
      <c r="LX162" s="305"/>
    </row>
    <row r="163" spans="335:336" s="37" customFormat="1" x14ac:dyDescent="0.25">
      <c r="LW163" s="305"/>
      <c r="LX163" s="305"/>
    </row>
    <row r="164" spans="335:336" s="37" customFormat="1" x14ac:dyDescent="0.25">
      <c r="LW164" s="305"/>
      <c r="LX164" s="305"/>
    </row>
    <row r="165" spans="335:336" s="37" customFormat="1" x14ac:dyDescent="0.25">
      <c r="LW165" s="305"/>
      <c r="LX165" s="305"/>
    </row>
    <row r="166" spans="335:336" s="37" customFormat="1" x14ac:dyDescent="0.25">
      <c r="LW166" s="305"/>
      <c r="LX166" s="305"/>
    </row>
    <row r="167" spans="335:336" s="37" customFormat="1" x14ac:dyDescent="0.25">
      <c r="LW167" s="305"/>
      <c r="LX167" s="305"/>
    </row>
    <row r="168" spans="335:336" s="37" customFormat="1" x14ac:dyDescent="0.25">
      <c r="LW168" s="305"/>
      <c r="LX168" s="305"/>
    </row>
    <row r="169" spans="335:336" s="37" customFormat="1" x14ac:dyDescent="0.25">
      <c r="LW169" s="305"/>
      <c r="LX169" s="305"/>
    </row>
    <row r="170" spans="335:336" s="37" customFormat="1" x14ac:dyDescent="0.25">
      <c r="LW170" s="305"/>
      <c r="LX170" s="305"/>
    </row>
    <row r="171" spans="335:336" s="37" customFormat="1" x14ac:dyDescent="0.25">
      <c r="LW171" s="305"/>
      <c r="LX171" s="305"/>
    </row>
    <row r="172" spans="335:336" s="37" customFormat="1" x14ac:dyDescent="0.25">
      <c r="LW172" s="305"/>
      <c r="LX172" s="305"/>
    </row>
    <row r="173" spans="335:336" s="37" customFormat="1" x14ac:dyDescent="0.25">
      <c r="LW173" s="305"/>
      <c r="LX173" s="305"/>
    </row>
    <row r="174" spans="335:336" s="37" customFormat="1" x14ac:dyDescent="0.25">
      <c r="LW174" s="305"/>
      <c r="LX174" s="305"/>
    </row>
    <row r="175" spans="335:336" s="37" customFormat="1" x14ac:dyDescent="0.25">
      <c r="LW175" s="305"/>
      <c r="LX175" s="305"/>
    </row>
    <row r="176" spans="335:336" s="37" customFormat="1" x14ac:dyDescent="0.25">
      <c r="LW176" s="305"/>
      <c r="LX176" s="305"/>
    </row>
    <row r="177" spans="335:336" s="37" customFormat="1" x14ac:dyDescent="0.25">
      <c r="LW177" s="305"/>
      <c r="LX177" s="305"/>
    </row>
    <row r="178" spans="335:336" s="37" customFormat="1" x14ac:dyDescent="0.25">
      <c r="LW178" s="305"/>
      <c r="LX178" s="305"/>
    </row>
    <row r="179" spans="335:336" s="37" customFormat="1" x14ac:dyDescent="0.25">
      <c r="LW179" s="305"/>
      <c r="LX179" s="305"/>
    </row>
    <row r="180" spans="335:336" s="37" customFormat="1" x14ac:dyDescent="0.25">
      <c r="LW180" s="305"/>
      <c r="LX180" s="305"/>
    </row>
    <row r="181" spans="335:336" s="37" customFormat="1" x14ac:dyDescent="0.25">
      <c r="LW181" s="305"/>
      <c r="LX181" s="305"/>
    </row>
    <row r="182" spans="335:336" s="37" customFormat="1" x14ac:dyDescent="0.25">
      <c r="LW182" s="305"/>
      <c r="LX182" s="305"/>
    </row>
    <row r="183" spans="335:336" s="37" customFormat="1" x14ac:dyDescent="0.25">
      <c r="LW183" s="305"/>
      <c r="LX183" s="305"/>
    </row>
    <row r="184" spans="335:336" s="37" customFormat="1" x14ac:dyDescent="0.25">
      <c r="LW184" s="305"/>
      <c r="LX184" s="305"/>
    </row>
    <row r="185" spans="335:336" s="37" customFormat="1" x14ac:dyDescent="0.25">
      <c r="LW185" s="305"/>
      <c r="LX185" s="305"/>
    </row>
    <row r="186" spans="335:336" s="37" customFormat="1" x14ac:dyDescent="0.25">
      <c r="LW186" s="305"/>
      <c r="LX186" s="305"/>
    </row>
    <row r="187" spans="335:336" s="37" customFormat="1" x14ac:dyDescent="0.25">
      <c r="LW187" s="305"/>
      <c r="LX187" s="305"/>
    </row>
    <row r="188" spans="335:336" s="37" customFormat="1" x14ac:dyDescent="0.25">
      <c r="LW188" s="305"/>
      <c r="LX188" s="305"/>
    </row>
    <row r="189" spans="335:336" s="37" customFormat="1" x14ac:dyDescent="0.25">
      <c r="LW189" s="305"/>
      <c r="LX189" s="305"/>
    </row>
    <row r="190" spans="335:336" s="37" customFormat="1" x14ac:dyDescent="0.25">
      <c r="LW190" s="305"/>
      <c r="LX190" s="305"/>
    </row>
    <row r="191" spans="335:336" s="37" customFormat="1" x14ac:dyDescent="0.25">
      <c r="LW191" s="305"/>
      <c r="LX191" s="305"/>
    </row>
    <row r="192" spans="335:336" s="37" customFormat="1" x14ac:dyDescent="0.25">
      <c r="LW192" s="305"/>
      <c r="LX192" s="305"/>
    </row>
    <row r="193" spans="335:336" s="37" customFormat="1" x14ac:dyDescent="0.25">
      <c r="LW193" s="305"/>
      <c r="LX193" s="305"/>
    </row>
    <row r="194" spans="335:336" s="37" customFormat="1" x14ac:dyDescent="0.25">
      <c r="LW194" s="305"/>
      <c r="LX194" s="305"/>
    </row>
    <row r="195" spans="335:336" s="37" customFormat="1" x14ac:dyDescent="0.25">
      <c r="LW195" s="305"/>
      <c r="LX195" s="305"/>
    </row>
    <row r="196" spans="335:336" s="37" customFormat="1" x14ac:dyDescent="0.25">
      <c r="LW196" s="305"/>
      <c r="LX196" s="305"/>
    </row>
    <row r="197" spans="335:336" s="37" customFormat="1" x14ac:dyDescent="0.25">
      <c r="LW197" s="305"/>
      <c r="LX197" s="305"/>
    </row>
    <row r="198" spans="335:336" s="37" customFormat="1" x14ac:dyDescent="0.25">
      <c r="LW198" s="305"/>
      <c r="LX198" s="305"/>
    </row>
    <row r="199" spans="335:336" s="37" customFormat="1" x14ac:dyDescent="0.25">
      <c r="LW199" s="305"/>
      <c r="LX199" s="305"/>
    </row>
    <row r="200" spans="335:336" s="37" customFormat="1" x14ac:dyDescent="0.25">
      <c r="LW200" s="305"/>
      <c r="LX200" s="305"/>
    </row>
    <row r="201" spans="335:336" s="37" customFormat="1" x14ac:dyDescent="0.25">
      <c r="LW201" s="305"/>
      <c r="LX201" s="305"/>
    </row>
    <row r="202" spans="335:336" s="37" customFormat="1" x14ac:dyDescent="0.25">
      <c r="LW202" s="305"/>
      <c r="LX202" s="305"/>
    </row>
    <row r="203" spans="335:336" s="37" customFormat="1" x14ac:dyDescent="0.25">
      <c r="LW203" s="305"/>
      <c r="LX203" s="305"/>
    </row>
    <row r="204" spans="335:336" s="37" customFormat="1" x14ac:dyDescent="0.25">
      <c r="LW204" s="305"/>
      <c r="LX204" s="305"/>
    </row>
    <row r="205" spans="335:336" s="37" customFormat="1" x14ac:dyDescent="0.25">
      <c r="LW205" s="305"/>
      <c r="LX205" s="305"/>
    </row>
    <row r="206" spans="335:336" s="37" customFormat="1" x14ac:dyDescent="0.25">
      <c r="LW206" s="305"/>
      <c r="LX206" s="305"/>
    </row>
    <row r="207" spans="335:336" s="37" customFormat="1" x14ac:dyDescent="0.25">
      <c r="LW207" s="305"/>
      <c r="LX207" s="305"/>
    </row>
    <row r="208" spans="335:336" s="37" customFormat="1" x14ac:dyDescent="0.25">
      <c r="LW208" s="305"/>
      <c r="LX208" s="305"/>
    </row>
    <row r="209" spans="335:336" s="37" customFormat="1" x14ac:dyDescent="0.25">
      <c r="LW209" s="305"/>
      <c r="LX209" s="305"/>
    </row>
    <row r="210" spans="335:336" s="37" customFormat="1" x14ac:dyDescent="0.25">
      <c r="LW210" s="305"/>
      <c r="LX210" s="305"/>
    </row>
    <row r="211" spans="335:336" s="37" customFormat="1" x14ac:dyDescent="0.25">
      <c r="LW211" s="305"/>
      <c r="LX211" s="305"/>
    </row>
    <row r="212" spans="335:336" s="37" customFormat="1" x14ac:dyDescent="0.25">
      <c r="LW212" s="305"/>
      <c r="LX212" s="305"/>
    </row>
    <row r="213" spans="335:336" s="37" customFormat="1" x14ac:dyDescent="0.25">
      <c r="LW213" s="305"/>
      <c r="LX213" s="305"/>
    </row>
    <row r="214" spans="335:336" s="37" customFormat="1" x14ac:dyDescent="0.25">
      <c r="LW214" s="305"/>
      <c r="LX214" s="305"/>
    </row>
    <row r="215" spans="335:336" s="37" customFormat="1" x14ac:dyDescent="0.25">
      <c r="LW215" s="305"/>
      <c r="LX215" s="305"/>
    </row>
    <row r="216" spans="335:336" s="37" customFormat="1" x14ac:dyDescent="0.25">
      <c r="LW216" s="305"/>
      <c r="LX216" s="305"/>
    </row>
    <row r="217" spans="335:336" s="37" customFormat="1" x14ac:dyDescent="0.25">
      <c r="LW217" s="305"/>
      <c r="LX217" s="305"/>
    </row>
    <row r="218" spans="335:336" s="37" customFormat="1" x14ac:dyDescent="0.25">
      <c r="LW218" s="305"/>
      <c r="LX218" s="305"/>
    </row>
    <row r="219" spans="335:336" s="37" customFormat="1" x14ac:dyDescent="0.25">
      <c r="LW219" s="305"/>
      <c r="LX219" s="305"/>
    </row>
    <row r="220" spans="335:336" s="37" customFormat="1" x14ac:dyDescent="0.25">
      <c r="LW220" s="305"/>
      <c r="LX220" s="305"/>
    </row>
    <row r="221" spans="335:336" s="37" customFormat="1" x14ac:dyDescent="0.25">
      <c r="LW221" s="305"/>
      <c r="LX221" s="305"/>
    </row>
    <row r="222" spans="335:336" s="37" customFormat="1" x14ac:dyDescent="0.25">
      <c r="LW222" s="305"/>
      <c r="LX222" s="305"/>
    </row>
    <row r="223" spans="335:336" s="37" customFormat="1" x14ac:dyDescent="0.25">
      <c r="LW223" s="305"/>
      <c r="LX223" s="305"/>
    </row>
    <row r="224" spans="335:336" s="37" customFormat="1" x14ac:dyDescent="0.25">
      <c r="LW224" s="305"/>
      <c r="LX224" s="305"/>
    </row>
    <row r="225" spans="335:336" s="37" customFormat="1" x14ac:dyDescent="0.25">
      <c r="LW225" s="305"/>
      <c r="LX225" s="305"/>
    </row>
    <row r="226" spans="335:336" s="37" customFormat="1" x14ac:dyDescent="0.25">
      <c r="LW226" s="305"/>
      <c r="LX226" s="305"/>
    </row>
    <row r="227" spans="335:336" s="37" customFormat="1" x14ac:dyDescent="0.25">
      <c r="LW227" s="305"/>
      <c r="LX227" s="305"/>
    </row>
    <row r="228" spans="335:336" s="37" customFormat="1" x14ac:dyDescent="0.25">
      <c r="LW228" s="305"/>
      <c r="LX228" s="305"/>
    </row>
    <row r="229" spans="335:336" s="37" customFormat="1" x14ac:dyDescent="0.25">
      <c r="LW229" s="305"/>
      <c r="LX229" s="305"/>
    </row>
    <row r="230" spans="335:336" s="37" customFormat="1" x14ac:dyDescent="0.25">
      <c r="LW230" s="305"/>
      <c r="LX230" s="305"/>
    </row>
    <row r="231" spans="335:336" s="37" customFormat="1" x14ac:dyDescent="0.25">
      <c r="LW231" s="305"/>
      <c r="LX231" s="305"/>
    </row>
    <row r="232" spans="335:336" s="37" customFormat="1" x14ac:dyDescent="0.25">
      <c r="LW232" s="305"/>
      <c r="LX232" s="305"/>
    </row>
    <row r="233" spans="335:336" s="37" customFormat="1" x14ac:dyDescent="0.25">
      <c r="LW233" s="305"/>
      <c r="LX233" s="305"/>
    </row>
    <row r="234" spans="335:336" s="37" customFormat="1" x14ac:dyDescent="0.25">
      <c r="LW234" s="305"/>
      <c r="LX234" s="305"/>
    </row>
    <row r="235" spans="335:336" s="37" customFormat="1" x14ac:dyDescent="0.25">
      <c r="LW235" s="305"/>
      <c r="LX235" s="305"/>
    </row>
    <row r="236" spans="335:336" s="37" customFormat="1" x14ac:dyDescent="0.25">
      <c r="LW236" s="305"/>
      <c r="LX236" s="305"/>
    </row>
    <row r="237" spans="335:336" s="37" customFormat="1" x14ac:dyDescent="0.25">
      <c r="LW237" s="305"/>
      <c r="LX237" s="305"/>
    </row>
    <row r="238" spans="335:336" s="37" customFormat="1" x14ac:dyDescent="0.25">
      <c r="LW238" s="305"/>
      <c r="LX238" s="305"/>
    </row>
    <row r="239" spans="335:336" s="37" customFormat="1" x14ac:dyDescent="0.25">
      <c r="LW239" s="305"/>
      <c r="LX239" s="305"/>
    </row>
    <row r="240" spans="335:336" s="37" customFormat="1" x14ac:dyDescent="0.25">
      <c r="LW240" s="305"/>
      <c r="LX240" s="305"/>
    </row>
    <row r="241" spans="335:336" s="37" customFormat="1" x14ac:dyDescent="0.25">
      <c r="LW241" s="305"/>
      <c r="LX241" s="305"/>
    </row>
    <row r="242" spans="335:336" s="37" customFormat="1" x14ac:dyDescent="0.25">
      <c r="LW242" s="305"/>
      <c r="LX242" s="305"/>
    </row>
    <row r="243" spans="335:336" s="37" customFormat="1" x14ac:dyDescent="0.25">
      <c r="LW243" s="305"/>
      <c r="LX243" s="305"/>
    </row>
    <row r="244" spans="335:336" s="37" customFormat="1" x14ac:dyDescent="0.25">
      <c r="LW244" s="305"/>
      <c r="LX244" s="305"/>
    </row>
    <row r="245" spans="335:336" s="37" customFormat="1" x14ac:dyDescent="0.25">
      <c r="LW245" s="305"/>
      <c r="LX245" s="305"/>
    </row>
    <row r="246" spans="335:336" s="37" customFormat="1" x14ac:dyDescent="0.25">
      <c r="LW246" s="305"/>
      <c r="LX246" s="305"/>
    </row>
    <row r="247" spans="335:336" s="37" customFormat="1" x14ac:dyDescent="0.25">
      <c r="LW247" s="305"/>
      <c r="LX247" s="305"/>
    </row>
    <row r="248" spans="335:336" s="37" customFormat="1" x14ac:dyDescent="0.25">
      <c r="LW248" s="305"/>
      <c r="LX248" s="305"/>
    </row>
    <row r="249" spans="335:336" s="37" customFormat="1" x14ac:dyDescent="0.25">
      <c r="LW249" s="305"/>
      <c r="LX249" s="305"/>
    </row>
    <row r="250" spans="335:336" s="37" customFormat="1" x14ac:dyDescent="0.25">
      <c r="LW250" s="305"/>
      <c r="LX250" s="305"/>
    </row>
    <row r="251" spans="335:336" s="37" customFormat="1" x14ac:dyDescent="0.25">
      <c r="LW251" s="305"/>
      <c r="LX251" s="305"/>
    </row>
    <row r="252" spans="335:336" s="37" customFormat="1" x14ac:dyDescent="0.25">
      <c r="LW252" s="305"/>
      <c r="LX252" s="305"/>
    </row>
    <row r="253" spans="335:336" s="37" customFormat="1" x14ac:dyDescent="0.25">
      <c r="LW253" s="305"/>
      <c r="LX253" s="305"/>
    </row>
    <row r="254" spans="335:336" s="37" customFormat="1" x14ac:dyDescent="0.25">
      <c r="LW254" s="305"/>
      <c r="LX254" s="305"/>
    </row>
    <row r="255" spans="335:336" s="37" customFormat="1" x14ac:dyDescent="0.25">
      <c r="LW255" s="305"/>
      <c r="LX255" s="305"/>
    </row>
    <row r="256" spans="335:336" s="37" customFormat="1" x14ac:dyDescent="0.25">
      <c r="LW256" s="305"/>
      <c r="LX256" s="305"/>
    </row>
    <row r="257" spans="335:336" s="37" customFormat="1" x14ac:dyDescent="0.25">
      <c r="LW257" s="305"/>
      <c r="LX257" s="305"/>
    </row>
    <row r="258" spans="335:336" s="37" customFormat="1" x14ac:dyDescent="0.25">
      <c r="LW258" s="305"/>
      <c r="LX258" s="305"/>
    </row>
    <row r="259" spans="335:336" s="37" customFormat="1" x14ac:dyDescent="0.25">
      <c r="LW259" s="305"/>
      <c r="LX259" s="305"/>
    </row>
    <row r="260" spans="335:336" s="37" customFormat="1" x14ac:dyDescent="0.25">
      <c r="LW260" s="305"/>
      <c r="LX260" s="305"/>
    </row>
    <row r="261" spans="335:336" s="37" customFormat="1" x14ac:dyDescent="0.25">
      <c r="LW261" s="305"/>
      <c r="LX261" s="305"/>
    </row>
    <row r="262" spans="335:336" s="37" customFormat="1" x14ac:dyDescent="0.25">
      <c r="LW262" s="305"/>
      <c r="LX262" s="305"/>
    </row>
    <row r="263" spans="335:336" s="37" customFormat="1" x14ac:dyDescent="0.25">
      <c r="LW263" s="305"/>
      <c r="LX263" s="305"/>
    </row>
    <row r="264" spans="335:336" s="37" customFormat="1" x14ac:dyDescent="0.25">
      <c r="LW264" s="305"/>
      <c r="LX264" s="305"/>
    </row>
    <row r="265" spans="335:336" s="37" customFormat="1" x14ac:dyDescent="0.25">
      <c r="LW265" s="305"/>
      <c r="LX265" s="305"/>
    </row>
    <row r="266" spans="335:336" s="37" customFormat="1" x14ac:dyDescent="0.25">
      <c r="LW266" s="305"/>
      <c r="LX266" s="305"/>
    </row>
    <row r="267" spans="335:336" s="37" customFormat="1" x14ac:dyDescent="0.25">
      <c r="LW267" s="305"/>
      <c r="LX267" s="305"/>
    </row>
    <row r="268" spans="335:336" s="37" customFormat="1" x14ac:dyDescent="0.25">
      <c r="LW268" s="305"/>
      <c r="LX268" s="305"/>
    </row>
    <row r="269" spans="335:336" s="37" customFormat="1" x14ac:dyDescent="0.25">
      <c r="LW269" s="305"/>
      <c r="LX269" s="305"/>
    </row>
    <row r="270" spans="335:336" s="37" customFormat="1" x14ac:dyDescent="0.25">
      <c r="LW270" s="305"/>
      <c r="LX270" s="305"/>
    </row>
    <row r="271" spans="335:336" s="37" customFormat="1" x14ac:dyDescent="0.25">
      <c r="LW271" s="305"/>
      <c r="LX271" s="305"/>
    </row>
    <row r="272" spans="335:336" s="37" customFormat="1" x14ac:dyDescent="0.25">
      <c r="LW272" s="305"/>
      <c r="LX272" s="305"/>
    </row>
    <row r="273" spans="335:336" s="37" customFormat="1" x14ac:dyDescent="0.25">
      <c r="LW273" s="305"/>
      <c r="LX273" s="305"/>
    </row>
    <row r="274" spans="335:336" s="37" customFormat="1" x14ac:dyDescent="0.25">
      <c r="LW274" s="305"/>
      <c r="LX274" s="305"/>
    </row>
    <row r="275" spans="335:336" s="37" customFormat="1" x14ac:dyDescent="0.25">
      <c r="LW275" s="305"/>
      <c r="LX275" s="305"/>
    </row>
    <row r="276" spans="335:336" s="37" customFormat="1" x14ac:dyDescent="0.25">
      <c r="LW276" s="305"/>
      <c r="LX276" s="305"/>
    </row>
    <row r="277" spans="335:336" s="37" customFormat="1" x14ac:dyDescent="0.25">
      <c r="LW277" s="305"/>
      <c r="LX277" s="305"/>
    </row>
    <row r="278" spans="335:336" s="37" customFormat="1" x14ac:dyDescent="0.25">
      <c r="LW278" s="305"/>
      <c r="LX278" s="305"/>
    </row>
    <row r="279" spans="335:336" s="37" customFormat="1" x14ac:dyDescent="0.25">
      <c r="LW279" s="305"/>
      <c r="LX279" s="305"/>
    </row>
    <row r="280" spans="335:336" s="37" customFormat="1" x14ac:dyDescent="0.25">
      <c r="LW280" s="305"/>
      <c r="LX280" s="305"/>
    </row>
    <row r="281" spans="335:336" s="37" customFormat="1" x14ac:dyDescent="0.25">
      <c r="LW281" s="305"/>
      <c r="LX281" s="305"/>
    </row>
    <row r="282" spans="335:336" s="37" customFormat="1" x14ac:dyDescent="0.25">
      <c r="LW282" s="305"/>
      <c r="LX282" s="305"/>
    </row>
    <row r="283" spans="335:336" s="37" customFormat="1" x14ac:dyDescent="0.25">
      <c r="LW283" s="305"/>
      <c r="LX283" s="305"/>
    </row>
    <row r="284" spans="335:336" s="37" customFormat="1" x14ac:dyDescent="0.25">
      <c r="LW284" s="305"/>
      <c r="LX284" s="305"/>
    </row>
    <row r="285" spans="335:336" s="37" customFormat="1" x14ac:dyDescent="0.25">
      <c r="LW285" s="305"/>
      <c r="LX285" s="305"/>
    </row>
    <row r="286" spans="335:336" s="37" customFormat="1" x14ac:dyDescent="0.25">
      <c r="LW286" s="305"/>
      <c r="LX286" s="305"/>
    </row>
    <row r="287" spans="335:336" s="37" customFormat="1" x14ac:dyDescent="0.25">
      <c r="LW287" s="305"/>
      <c r="LX287" s="305"/>
    </row>
    <row r="288" spans="335:336" s="37" customFormat="1" x14ac:dyDescent="0.25">
      <c r="LW288" s="305"/>
      <c r="LX288" s="305"/>
    </row>
    <row r="289" spans="335:336" s="37" customFormat="1" x14ac:dyDescent="0.25">
      <c r="LW289" s="305"/>
      <c r="LX289" s="305"/>
    </row>
    <row r="290" spans="335:336" s="37" customFormat="1" x14ac:dyDescent="0.25">
      <c r="LW290" s="305"/>
      <c r="LX290" s="305"/>
    </row>
    <row r="291" spans="335:336" s="37" customFormat="1" x14ac:dyDescent="0.25">
      <c r="LW291" s="305"/>
      <c r="LX291" s="305"/>
    </row>
    <row r="292" spans="335:336" s="37" customFormat="1" x14ac:dyDescent="0.25">
      <c r="LW292" s="305"/>
      <c r="LX292" s="305"/>
    </row>
    <row r="293" spans="335:336" s="37" customFormat="1" x14ac:dyDescent="0.25">
      <c r="LW293" s="305"/>
      <c r="LX293" s="305"/>
    </row>
    <row r="294" spans="335:336" s="37" customFormat="1" x14ac:dyDescent="0.25">
      <c r="LW294" s="305"/>
      <c r="LX294" s="305"/>
    </row>
    <row r="295" spans="335:336" s="37" customFormat="1" x14ac:dyDescent="0.25">
      <c r="LW295" s="305"/>
      <c r="LX295" s="305"/>
    </row>
    <row r="296" spans="335:336" s="37" customFormat="1" x14ac:dyDescent="0.25">
      <c r="LW296" s="305"/>
      <c r="LX296" s="305"/>
    </row>
    <row r="297" spans="335:336" s="37" customFormat="1" x14ac:dyDescent="0.25">
      <c r="LW297" s="305"/>
      <c r="LX297" s="305"/>
    </row>
    <row r="298" spans="335:336" s="37" customFormat="1" x14ac:dyDescent="0.25">
      <c r="LW298" s="305"/>
      <c r="LX298" s="305"/>
    </row>
    <row r="299" spans="335:336" s="37" customFormat="1" x14ac:dyDescent="0.25">
      <c r="LW299" s="305"/>
      <c r="LX299" s="305"/>
    </row>
    <row r="300" spans="335:336" s="37" customFormat="1" x14ac:dyDescent="0.25">
      <c r="LW300" s="305"/>
      <c r="LX300" s="305"/>
    </row>
    <row r="301" spans="335:336" s="37" customFormat="1" x14ac:dyDescent="0.25">
      <c r="LW301" s="305"/>
      <c r="LX301" s="305"/>
    </row>
    <row r="302" spans="335:336" s="37" customFormat="1" x14ac:dyDescent="0.25">
      <c r="LW302" s="305"/>
      <c r="LX302" s="305"/>
    </row>
    <row r="303" spans="335:336" s="37" customFormat="1" x14ac:dyDescent="0.25">
      <c r="LW303" s="305"/>
      <c r="LX303" s="305"/>
    </row>
    <row r="304" spans="335:336" s="37" customFormat="1" x14ac:dyDescent="0.25">
      <c r="LW304" s="305"/>
      <c r="LX304" s="305"/>
    </row>
    <row r="305" spans="335:336" s="37" customFormat="1" x14ac:dyDescent="0.25">
      <c r="LW305" s="305"/>
      <c r="LX305" s="305"/>
    </row>
    <row r="306" spans="335:336" s="37" customFormat="1" x14ac:dyDescent="0.25">
      <c r="LW306" s="305"/>
      <c r="LX306" s="305"/>
    </row>
    <row r="307" spans="335:336" s="37" customFormat="1" x14ac:dyDescent="0.25">
      <c r="LW307" s="305"/>
      <c r="LX307" s="305"/>
    </row>
    <row r="308" spans="335:336" s="37" customFormat="1" x14ac:dyDescent="0.25">
      <c r="LW308" s="305"/>
      <c r="LX308" s="305"/>
    </row>
    <row r="309" spans="335:336" s="37" customFormat="1" x14ac:dyDescent="0.25">
      <c r="LW309" s="305"/>
      <c r="LX309" s="305"/>
    </row>
    <row r="310" spans="335:336" s="37" customFormat="1" x14ac:dyDescent="0.25">
      <c r="LW310" s="305"/>
      <c r="LX310" s="305"/>
    </row>
    <row r="311" spans="335:336" s="37" customFormat="1" x14ac:dyDescent="0.25">
      <c r="LW311" s="305"/>
      <c r="LX311" s="305"/>
    </row>
    <row r="312" spans="335:336" s="37" customFormat="1" x14ac:dyDescent="0.25">
      <c r="LW312" s="305"/>
      <c r="LX312" s="305"/>
    </row>
    <row r="313" spans="335:336" s="37" customFormat="1" x14ac:dyDescent="0.25">
      <c r="LW313" s="305"/>
      <c r="LX313" s="305"/>
    </row>
    <row r="314" spans="335:336" s="37" customFormat="1" x14ac:dyDescent="0.25">
      <c r="LW314" s="305"/>
      <c r="LX314" s="305"/>
    </row>
    <row r="315" spans="335:336" s="37" customFormat="1" x14ac:dyDescent="0.25">
      <c r="LW315" s="305"/>
      <c r="LX315" s="305"/>
    </row>
    <row r="316" spans="335:336" s="37" customFormat="1" x14ac:dyDescent="0.25">
      <c r="LW316" s="305"/>
      <c r="LX316" s="305"/>
    </row>
    <row r="317" spans="335:336" s="37" customFormat="1" x14ac:dyDescent="0.25">
      <c r="LW317" s="305"/>
      <c r="LX317" s="305"/>
    </row>
    <row r="318" spans="335:336" s="37" customFormat="1" x14ac:dyDescent="0.25">
      <c r="LW318" s="305"/>
      <c r="LX318" s="305"/>
    </row>
    <row r="319" spans="335:336" s="37" customFormat="1" x14ac:dyDescent="0.25">
      <c r="LW319" s="305"/>
      <c r="LX319" s="305"/>
    </row>
    <row r="320" spans="335:336" s="37" customFormat="1" x14ac:dyDescent="0.25">
      <c r="LW320" s="305"/>
      <c r="LX320" s="305"/>
    </row>
    <row r="321" spans="335:336" s="37" customFormat="1" x14ac:dyDescent="0.25">
      <c r="LW321" s="305"/>
      <c r="LX321" s="305"/>
    </row>
    <row r="322" spans="335:336" s="37" customFormat="1" x14ac:dyDescent="0.25">
      <c r="LW322" s="305"/>
      <c r="LX322" s="305"/>
    </row>
    <row r="323" spans="335:336" s="37" customFormat="1" x14ac:dyDescent="0.25">
      <c r="LW323" s="305"/>
      <c r="LX323" s="305"/>
    </row>
    <row r="324" spans="335:336" s="37" customFormat="1" x14ac:dyDescent="0.25">
      <c r="LW324" s="305"/>
      <c r="LX324" s="305"/>
    </row>
    <row r="325" spans="335:336" s="37" customFormat="1" x14ac:dyDescent="0.25">
      <c r="LW325" s="305"/>
      <c r="LX325" s="305"/>
    </row>
    <row r="326" spans="335:336" s="37" customFormat="1" x14ac:dyDescent="0.25">
      <c r="LW326" s="305"/>
      <c r="LX326" s="305"/>
    </row>
    <row r="327" spans="335:336" s="37" customFormat="1" x14ac:dyDescent="0.25">
      <c r="LW327" s="305"/>
      <c r="LX327" s="305"/>
    </row>
    <row r="328" spans="335:336" s="37" customFormat="1" x14ac:dyDescent="0.25">
      <c r="LW328" s="305"/>
      <c r="LX328" s="305"/>
    </row>
    <row r="329" spans="335:336" s="37" customFormat="1" x14ac:dyDescent="0.25">
      <c r="LW329" s="305"/>
      <c r="LX329" s="305"/>
    </row>
    <row r="330" spans="335:336" s="37" customFormat="1" x14ac:dyDescent="0.25">
      <c r="LW330" s="305"/>
      <c r="LX330" s="305"/>
    </row>
    <row r="331" spans="335:336" s="37" customFormat="1" x14ac:dyDescent="0.25">
      <c r="LW331" s="305"/>
      <c r="LX331" s="305"/>
    </row>
    <row r="332" spans="335:336" s="37" customFormat="1" x14ac:dyDescent="0.25">
      <c r="LW332" s="305"/>
      <c r="LX332" s="305"/>
    </row>
    <row r="333" spans="335:336" s="37" customFormat="1" x14ac:dyDescent="0.25">
      <c r="LW333" s="305"/>
      <c r="LX333" s="305"/>
    </row>
    <row r="334" spans="335:336" s="37" customFormat="1" x14ac:dyDescent="0.25">
      <c r="LW334" s="305"/>
      <c r="LX334" s="305"/>
    </row>
    <row r="335" spans="335:336" s="37" customFormat="1" x14ac:dyDescent="0.25">
      <c r="LW335" s="305"/>
      <c r="LX335" s="305"/>
    </row>
    <row r="336" spans="335:336" s="37" customFormat="1" x14ac:dyDescent="0.25">
      <c r="LW336" s="305"/>
      <c r="LX336" s="305"/>
    </row>
    <row r="337" spans="335:336" s="37" customFormat="1" x14ac:dyDescent="0.25">
      <c r="LW337" s="305"/>
      <c r="LX337" s="305"/>
    </row>
    <row r="338" spans="335:336" s="37" customFormat="1" x14ac:dyDescent="0.25">
      <c r="LW338" s="305"/>
      <c r="LX338" s="305"/>
    </row>
    <row r="339" spans="335:336" s="37" customFormat="1" x14ac:dyDescent="0.25">
      <c r="LW339" s="305"/>
      <c r="LX339" s="305"/>
    </row>
    <row r="340" spans="335:336" s="37" customFormat="1" x14ac:dyDescent="0.25">
      <c r="LW340" s="305"/>
      <c r="LX340" s="305"/>
    </row>
    <row r="341" spans="335:336" s="37" customFormat="1" x14ac:dyDescent="0.25">
      <c r="LW341" s="305"/>
      <c r="LX341" s="305"/>
    </row>
    <row r="342" spans="335:336" s="37" customFormat="1" x14ac:dyDescent="0.25">
      <c r="LW342" s="305"/>
      <c r="LX342" s="305"/>
    </row>
    <row r="343" spans="335:336" s="37" customFormat="1" x14ac:dyDescent="0.25">
      <c r="LW343" s="305"/>
      <c r="LX343" s="305"/>
    </row>
    <row r="344" spans="335:336" s="37" customFormat="1" x14ac:dyDescent="0.25">
      <c r="LW344" s="305"/>
      <c r="LX344" s="305"/>
    </row>
    <row r="345" spans="335:336" s="37" customFormat="1" x14ac:dyDescent="0.25">
      <c r="LW345" s="305"/>
      <c r="LX345" s="305"/>
    </row>
    <row r="346" spans="335:336" s="37" customFormat="1" x14ac:dyDescent="0.25">
      <c r="LW346" s="305"/>
      <c r="LX346" s="305"/>
    </row>
    <row r="347" spans="335:336" s="37" customFormat="1" x14ac:dyDescent="0.25">
      <c r="LW347" s="305"/>
      <c r="LX347" s="305"/>
    </row>
    <row r="348" spans="335:336" s="37" customFormat="1" x14ac:dyDescent="0.25">
      <c r="LW348" s="305"/>
      <c r="LX348" s="305"/>
    </row>
    <row r="349" spans="335:336" s="37" customFormat="1" x14ac:dyDescent="0.25">
      <c r="LW349" s="305"/>
      <c r="LX349" s="305"/>
    </row>
    <row r="350" spans="335:336" s="37" customFormat="1" x14ac:dyDescent="0.25">
      <c r="LW350" s="305"/>
      <c r="LX350" s="305"/>
    </row>
    <row r="351" spans="335:336" s="37" customFormat="1" x14ac:dyDescent="0.25">
      <c r="LW351" s="305"/>
      <c r="LX351" s="305"/>
    </row>
    <row r="352" spans="335:336" s="37" customFormat="1" x14ac:dyDescent="0.25">
      <c r="LW352" s="305"/>
      <c r="LX352" s="305"/>
    </row>
    <row r="353" spans="335:336" s="37" customFormat="1" x14ac:dyDescent="0.25">
      <c r="LW353" s="305"/>
      <c r="LX353" s="305"/>
    </row>
    <row r="354" spans="335:336" s="37" customFormat="1" x14ac:dyDescent="0.25">
      <c r="LW354" s="305"/>
      <c r="LX354" s="305"/>
    </row>
    <row r="355" spans="335:336" s="37" customFormat="1" x14ac:dyDescent="0.25">
      <c r="LW355" s="305"/>
      <c r="LX355" s="305"/>
    </row>
    <row r="356" spans="335:336" s="37" customFormat="1" x14ac:dyDescent="0.25">
      <c r="LW356" s="305"/>
      <c r="LX356" s="305"/>
    </row>
    <row r="357" spans="335:336" s="37" customFormat="1" x14ac:dyDescent="0.25">
      <c r="LW357" s="305"/>
      <c r="LX357" s="305"/>
    </row>
    <row r="358" spans="335:336" s="37" customFormat="1" x14ac:dyDescent="0.25">
      <c r="LW358" s="305"/>
      <c r="LX358" s="305"/>
    </row>
    <row r="359" spans="335:336" s="37" customFormat="1" x14ac:dyDescent="0.25">
      <c r="LW359" s="305"/>
      <c r="LX359" s="305"/>
    </row>
    <row r="360" spans="335:336" s="37" customFormat="1" x14ac:dyDescent="0.25">
      <c r="LW360" s="305"/>
      <c r="LX360" s="305"/>
    </row>
    <row r="361" spans="335:336" s="37" customFormat="1" x14ac:dyDescent="0.25">
      <c r="LW361" s="305"/>
      <c r="LX361" s="305"/>
    </row>
    <row r="362" spans="335:336" s="37" customFormat="1" x14ac:dyDescent="0.25">
      <c r="LW362" s="305"/>
      <c r="LX362" s="305"/>
    </row>
    <row r="363" spans="335:336" s="37" customFormat="1" x14ac:dyDescent="0.25">
      <c r="LW363" s="305"/>
      <c r="LX363" s="305"/>
    </row>
    <row r="364" spans="335:336" s="37" customFormat="1" x14ac:dyDescent="0.25">
      <c r="LW364" s="305"/>
      <c r="LX364" s="305"/>
    </row>
    <row r="365" spans="335:336" s="37" customFormat="1" x14ac:dyDescent="0.25">
      <c r="LW365" s="305"/>
      <c r="LX365" s="305"/>
    </row>
    <row r="366" spans="335:336" s="37" customFormat="1" x14ac:dyDescent="0.25">
      <c r="LW366" s="305"/>
      <c r="LX366" s="305"/>
    </row>
    <row r="367" spans="335:336" s="37" customFormat="1" x14ac:dyDescent="0.25">
      <c r="LW367" s="305"/>
      <c r="LX367" s="305"/>
    </row>
    <row r="368" spans="335:336" s="37" customFormat="1" x14ac:dyDescent="0.25">
      <c r="LW368" s="305"/>
      <c r="LX368" s="305"/>
    </row>
    <row r="369" spans="335:336" s="37" customFormat="1" x14ac:dyDescent="0.25">
      <c r="LW369" s="305"/>
      <c r="LX369" s="305"/>
    </row>
    <row r="370" spans="335:336" s="37" customFormat="1" x14ac:dyDescent="0.25">
      <c r="LW370" s="305"/>
      <c r="LX370" s="305"/>
    </row>
    <row r="371" spans="335:336" s="37" customFormat="1" x14ac:dyDescent="0.25">
      <c r="LW371" s="305"/>
      <c r="LX371" s="305"/>
    </row>
    <row r="372" spans="335:336" s="37" customFormat="1" x14ac:dyDescent="0.25">
      <c r="LW372" s="305"/>
      <c r="LX372" s="305"/>
    </row>
    <row r="373" spans="335:336" s="37" customFormat="1" x14ac:dyDescent="0.25">
      <c r="LW373" s="305"/>
      <c r="LX373" s="305"/>
    </row>
    <row r="374" spans="335:336" s="37" customFormat="1" x14ac:dyDescent="0.25">
      <c r="LW374" s="305"/>
      <c r="LX374" s="305"/>
    </row>
    <row r="375" spans="335:336" s="37" customFormat="1" x14ac:dyDescent="0.25">
      <c r="LW375" s="305"/>
      <c r="LX375" s="305"/>
    </row>
    <row r="376" spans="335:336" s="37" customFormat="1" x14ac:dyDescent="0.25">
      <c r="LW376" s="305"/>
      <c r="LX376" s="305"/>
    </row>
    <row r="377" spans="335:336" s="37" customFormat="1" x14ac:dyDescent="0.25">
      <c r="LW377" s="305"/>
      <c r="LX377" s="305"/>
    </row>
    <row r="378" spans="335:336" s="37" customFormat="1" x14ac:dyDescent="0.25">
      <c r="LW378" s="305"/>
      <c r="LX378" s="305"/>
    </row>
    <row r="379" spans="335:336" s="37" customFormat="1" x14ac:dyDescent="0.25">
      <c r="LW379" s="305"/>
      <c r="LX379" s="305"/>
    </row>
    <row r="380" spans="335:336" s="37" customFormat="1" x14ac:dyDescent="0.25">
      <c r="LW380" s="305"/>
      <c r="LX380" s="305"/>
    </row>
    <row r="381" spans="335:336" s="37" customFormat="1" x14ac:dyDescent="0.25">
      <c r="LW381" s="305"/>
      <c r="LX381" s="305"/>
    </row>
    <row r="382" spans="335:336" s="37" customFormat="1" x14ac:dyDescent="0.25">
      <c r="LW382" s="305"/>
      <c r="LX382" s="305"/>
    </row>
    <row r="383" spans="335:336" s="37" customFormat="1" x14ac:dyDescent="0.25">
      <c r="LW383" s="305"/>
      <c r="LX383" s="305"/>
    </row>
    <row r="384" spans="335:336" s="37" customFormat="1" x14ac:dyDescent="0.25">
      <c r="LW384" s="305"/>
      <c r="LX384" s="305"/>
    </row>
    <row r="385" spans="335:336" s="37" customFormat="1" x14ac:dyDescent="0.25">
      <c r="LW385" s="305"/>
      <c r="LX385" s="305"/>
    </row>
    <row r="386" spans="335:336" s="37" customFormat="1" x14ac:dyDescent="0.25">
      <c r="LW386" s="305"/>
      <c r="LX386" s="305"/>
    </row>
    <row r="387" spans="335:336" s="37" customFormat="1" x14ac:dyDescent="0.25">
      <c r="LW387" s="305"/>
      <c r="LX387" s="305"/>
    </row>
    <row r="388" spans="335:336" s="37" customFormat="1" x14ac:dyDescent="0.25">
      <c r="LW388" s="305"/>
      <c r="LX388" s="305"/>
    </row>
    <row r="389" spans="335:336" s="37" customFormat="1" x14ac:dyDescent="0.25">
      <c r="LW389" s="305"/>
      <c r="LX389" s="305"/>
    </row>
    <row r="390" spans="335:336" s="37" customFormat="1" x14ac:dyDescent="0.25">
      <c r="LW390" s="305"/>
      <c r="LX390" s="305"/>
    </row>
    <row r="391" spans="335:336" s="37" customFormat="1" x14ac:dyDescent="0.25">
      <c r="LW391" s="305"/>
      <c r="LX391" s="305"/>
    </row>
    <row r="392" spans="335:336" s="37" customFormat="1" x14ac:dyDescent="0.25">
      <c r="LW392" s="305"/>
      <c r="LX392" s="305"/>
    </row>
    <row r="393" spans="335:336" s="37" customFormat="1" x14ac:dyDescent="0.25">
      <c r="LW393" s="305"/>
      <c r="LX393" s="305"/>
    </row>
    <row r="394" spans="335:336" s="37" customFormat="1" x14ac:dyDescent="0.25">
      <c r="LW394" s="305"/>
      <c r="LX394" s="305"/>
    </row>
    <row r="395" spans="335:336" s="37" customFormat="1" x14ac:dyDescent="0.25">
      <c r="LW395" s="305"/>
      <c r="LX395" s="305"/>
    </row>
    <row r="396" spans="335:336" s="37" customFormat="1" x14ac:dyDescent="0.25">
      <c r="LW396" s="305"/>
      <c r="LX396" s="305"/>
    </row>
    <row r="397" spans="335:336" s="37" customFormat="1" x14ac:dyDescent="0.25">
      <c r="LW397" s="305"/>
      <c r="LX397" s="305"/>
    </row>
    <row r="398" spans="335:336" s="37" customFormat="1" x14ac:dyDescent="0.25">
      <c r="LW398" s="305"/>
      <c r="LX398" s="305"/>
    </row>
    <row r="399" spans="335:336" s="37" customFormat="1" x14ac:dyDescent="0.25">
      <c r="LW399" s="305"/>
      <c r="LX399" s="305"/>
    </row>
    <row r="400" spans="335:336" s="37" customFormat="1" x14ac:dyDescent="0.25">
      <c r="LW400" s="305"/>
      <c r="LX400" s="305"/>
    </row>
    <row r="401" spans="335:336" s="37" customFormat="1" x14ac:dyDescent="0.25">
      <c r="LW401" s="305"/>
      <c r="LX401" s="305"/>
    </row>
    <row r="402" spans="335:336" s="37" customFormat="1" x14ac:dyDescent="0.25">
      <c r="LW402" s="305"/>
      <c r="LX402" s="305"/>
    </row>
    <row r="403" spans="335:336" s="37" customFormat="1" x14ac:dyDescent="0.25">
      <c r="LW403" s="305"/>
      <c r="LX403" s="305"/>
    </row>
    <row r="404" spans="335:336" s="37" customFormat="1" x14ac:dyDescent="0.25">
      <c r="LW404" s="305"/>
      <c r="LX404" s="305"/>
    </row>
    <row r="405" spans="335:336" s="37" customFormat="1" x14ac:dyDescent="0.25">
      <c r="LW405" s="305"/>
      <c r="LX405" s="305"/>
    </row>
    <row r="406" spans="335:336" s="37" customFormat="1" x14ac:dyDescent="0.25">
      <c r="LW406" s="305"/>
      <c r="LX406" s="305"/>
    </row>
    <row r="407" spans="335:336" s="37" customFormat="1" x14ac:dyDescent="0.25">
      <c r="LW407" s="305"/>
      <c r="LX407" s="305"/>
    </row>
    <row r="408" spans="335:336" s="37" customFormat="1" x14ac:dyDescent="0.25">
      <c r="LW408" s="305"/>
      <c r="LX408" s="305"/>
    </row>
    <row r="409" spans="335:336" s="37" customFormat="1" x14ac:dyDescent="0.25">
      <c r="LW409" s="305"/>
      <c r="LX409" s="305"/>
    </row>
    <row r="410" spans="335:336" s="37" customFormat="1" x14ac:dyDescent="0.25">
      <c r="LW410" s="305"/>
      <c r="LX410" s="305"/>
    </row>
    <row r="411" spans="335:336" s="37" customFormat="1" x14ac:dyDescent="0.25">
      <c r="LW411" s="305"/>
      <c r="LX411" s="305"/>
    </row>
    <row r="412" spans="335:336" s="37" customFormat="1" x14ac:dyDescent="0.25">
      <c r="LW412" s="305"/>
      <c r="LX412" s="305"/>
    </row>
    <row r="413" spans="335:336" s="37" customFormat="1" x14ac:dyDescent="0.25">
      <c r="LW413" s="305"/>
      <c r="LX413" s="305"/>
    </row>
    <row r="414" spans="335:336" s="37" customFormat="1" x14ac:dyDescent="0.25">
      <c r="LW414" s="305"/>
      <c r="LX414" s="305"/>
    </row>
    <row r="415" spans="335:336" s="37" customFormat="1" x14ac:dyDescent="0.25">
      <c r="LW415" s="305"/>
      <c r="LX415" s="305"/>
    </row>
    <row r="416" spans="335:336" s="37" customFormat="1" x14ac:dyDescent="0.25">
      <c r="LW416" s="305"/>
      <c r="LX416" s="305"/>
    </row>
    <row r="417" spans="335:336" s="37" customFormat="1" x14ac:dyDescent="0.25">
      <c r="LW417" s="305"/>
      <c r="LX417" s="305"/>
    </row>
    <row r="418" spans="335:336" s="37" customFormat="1" x14ac:dyDescent="0.25">
      <c r="LW418" s="305"/>
      <c r="LX418" s="305"/>
    </row>
    <row r="419" spans="335:336" s="37" customFormat="1" x14ac:dyDescent="0.25">
      <c r="LW419" s="305"/>
      <c r="LX419" s="305"/>
    </row>
    <row r="420" spans="335:336" s="37" customFormat="1" x14ac:dyDescent="0.25">
      <c r="LW420" s="305"/>
      <c r="LX420" s="305"/>
    </row>
    <row r="421" spans="335:336" s="37" customFormat="1" x14ac:dyDescent="0.25">
      <c r="LW421" s="305"/>
      <c r="LX421" s="305"/>
    </row>
    <row r="422" spans="335:336" s="37" customFormat="1" x14ac:dyDescent="0.25">
      <c r="LW422" s="305"/>
      <c r="LX422" s="305"/>
    </row>
    <row r="423" spans="335:336" s="37" customFormat="1" x14ac:dyDescent="0.25">
      <c r="LW423" s="305"/>
      <c r="LX423" s="305"/>
    </row>
    <row r="424" spans="335:336" s="37" customFormat="1" x14ac:dyDescent="0.25">
      <c r="LW424" s="305"/>
      <c r="LX424" s="305"/>
    </row>
    <row r="425" spans="335:336" s="37" customFormat="1" x14ac:dyDescent="0.25">
      <c r="LW425" s="305"/>
      <c r="LX425" s="305"/>
    </row>
    <row r="426" spans="335:336" s="37" customFormat="1" x14ac:dyDescent="0.25">
      <c r="LW426" s="305"/>
      <c r="LX426" s="305"/>
    </row>
    <row r="427" spans="335:336" s="37" customFormat="1" x14ac:dyDescent="0.25">
      <c r="LW427" s="305"/>
      <c r="LX427" s="305"/>
    </row>
    <row r="428" spans="335:336" s="37" customFormat="1" x14ac:dyDescent="0.25">
      <c r="LW428" s="305"/>
      <c r="LX428" s="305"/>
    </row>
    <row r="429" spans="335:336" s="37" customFormat="1" x14ac:dyDescent="0.25">
      <c r="LW429" s="305"/>
      <c r="LX429" s="305"/>
    </row>
    <row r="430" spans="335:336" s="37" customFormat="1" x14ac:dyDescent="0.25">
      <c r="LW430" s="305"/>
      <c r="LX430" s="305"/>
    </row>
    <row r="431" spans="335:336" s="37" customFormat="1" x14ac:dyDescent="0.25">
      <c r="LW431" s="305"/>
      <c r="LX431" s="305"/>
    </row>
    <row r="432" spans="335:336" s="37" customFormat="1" x14ac:dyDescent="0.25">
      <c r="LW432" s="305"/>
      <c r="LX432" s="305"/>
    </row>
    <row r="433" spans="335:336" s="37" customFormat="1" x14ac:dyDescent="0.25">
      <c r="LW433" s="305"/>
      <c r="LX433" s="305"/>
    </row>
    <row r="434" spans="335:336" s="37" customFormat="1" x14ac:dyDescent="0.25">
      <c r="LW434" s="305"/>
      <c r="LX434" s="305"/>
    </row>
    <row r="435" spans="335:336" s="37" customFormat="1" x14ac:dyDescent="0.25">
      <c r="LW435" s="305"/>
      <c r="LX435" s="305"/>
    </row>
    <row r="436" spans="335:336" s="37" customFormat="1" x14ac:dyDescent="0.25">
      <c r="LW436" s="305"/>
      <c r="LX436" s="305"/>
    </row>
    <row r="437" spans="335:336" s="37" customFormat="1" x14ac:dyDescent="0.25">
      <c r="LW437" s="305"/>
      <c r="LX437" s="305"/>
    </row>
    <row r="438" spans="335:336" s="37" customFormat="1" x14ac:dyDescent="0.25">
      <c r="LW438" s="305"/>
      <c r="LX438" s="305"/>
    </row>
    <row r="439" spans="335:336" s="37" customFormat="1" x14ac:dyDescent="0.25">
      <c r="LW439" s="305"/>
      <c r="LX439" s="305"/>
    </row>
    <row r="440" spans="335:336" s="37" customFormat="1" x14ac:dyDescent="0.25">
      <c r="LW440" s="305"/>
      <c r="LX440" s="305"/>
    </row>
    <row r="441" spans="335:336" s="37" customFormat="1" x14ac:dyDescent="0.25">
      <c r="LW441" s="305"/>
      <c r="LX441" s="305"/>
    </row>
    <row r="442" spans="335:336" s="37" customFormat="1" x14ac:dyDescent="0.25">
      <c r="LW442" s="305"/>
      <c r="LX442" s="305"/>
    </row>
    <row r="443" spans="335:336" s="37" customFormat="1" x14ac:dyDescent="0.25">
      <c r="LW443" s="305"/>
      <c r="LX443" s="305"/>
    </row>
    <row r="444" spans="335:336" s="37" customFormat="1" x14ac:dyDescent="0.25">
      <c r="LW444" s="305"/>
      <c r="LX444" s="305"/>
    </row>
    <row r="445" spans="335:336" s="37" customFormat="1" x14ac:dyDescent="0.25">
      <c r="LW445" s="305"/>
      <c r="LX445" s="305"/>
    </row>
    <row r="446" spans="335:336" s="37" customFormat="1" x14ac:dyDescent="0.25">
      <c r="LW446" s="305"/>
      <c r="LX446" s="305"/>
    </row>
    <row r="447" spans="335:336" s="37" customFormat="1" x14ac:dyDescent="0.25">
      <c r="LW447" s="305"/>
      <c r="LX447" s="305"/>
    </row>
    <row r="448" spans="335:336" s="37" customFormat="1" x14ac:dyDescent="0.25">
      <c r="LW448" s="305"/>
      <c r="LX448" s="305"/>
    </row>
    <row r="449" spans="335:336" s="37" customFormat="1" x14ac:dyDescent="0.25">
      <c r="LW449" s="305"/>
      <c r="LX449" s="305"/>
    </row>
    <row r="450" spans="335:336" s="37" customFormat="1" x14ac:dyDescent="0.25">
      <c r="LW450" s="305"/>
      <c r="LX450" s="305"/>
    </row>
    <row r="451" spans="335:336" s="37" customFormat="1" x14ac:dyDescent="0.25">
      <c r="LW451" s="305"/>
      <c r="LX451" s="305"/>
    </row>
    <row r="452" spans="335:336" s="37" customFormat="1" x14ac:dyDescent="0.25">
      <c r="LW452" s="305"/>
      <c r="LX452" s="305"/>
    </row>
    <row r="453" spans="335:336" s="37" customFormat="1" x14ac:dyDescent="0.25">
      <c r="LW453" s="305"/>
      <c r="LX453" s="305"/>
    </row>
    <row r="454" spans="335:336" s="37" customFormat="1" x14ac:dyDescent="0.25">
      <c r="LW454" s="305"/>
      <c r="LX454" s="305"/>
    </row>
    <row r="455" spans="335:336" s="37" customFormat="1" x14ac:dyDescent="0.25">
      <c r="LW455" s="305"/>
      <c r="LX455" s="305"/>
    </row>
    <row r="456" spans="335:336" s="37" customFormat="1" x14ac:dyDescent="0.25">
      <c r="LW456" s="305"/>
      <c r="LX456" s="305"/>
    </row>
    <row r="457" spans="335:336" s="37" customFormat="1" x14ac:dyDescent="0.25">
      <c r="LW457" s="305"/>
      <c r="LX457" s="305"/>
    </row>
    <row r="458" spans="335:336" s="37" customFormat="1" x14ac:dyDescent="0.25">
      <c r="LW458" s="305"/>
      <c r="LX458" s="305"/>
    </row>
    <row r="459" spans="335:336" s="37" customFormat="1" x14ac:dyDescent="0.25">
      <c r="LW459" s="305"/>
      <c r="LX459" s="305"/>
    </row>
    <row r="460" spans="335:336" s="37" customFormat="1" x14ac:dyDescent="0.25">
      <c r="LW460" s="305"/>
      <c r="LX460" s="305"/>
    </row>
    <row r="461" spans="335:336" s="37" customFormat="1" x14ac:dyDescent="0.25">
      <c r="LW461" s="305"/>
      <c r="LX461" s="305"/>
    </row>
    <row r="462" spans="335:336" s="37" customFormat="1" x14ac:dyDescent="0.25">
      <c r="LW462" s="305"/>
      <c r="LX462" s="305"/>
    </row>
    <row r="463" spans="335:336" s="37" customFormat="1" x14ac:dyDescent="0.25">
      <c r="LW463" s="305"/>
      <c r="LX463" s="305"/>
    </row>
    <row r="464" spans="335:336" s="37" customFormat="1" x14ac:dyDescent="0.25">
      <c r="LW464" s="305"/>
      <c r="LX464" s="305"/>
    </row>
    <row r="465" spans="335:336" s="37" customFormat="1" x14ac:dyDescent="0.25">
      <c r="LW465" s="305"/>
      <c r="LX465" s="305"/>
    </row>
    <row r="466" spans="335:336" s="37" customFormat="1" x14ac:dyDescent="0.25">
      <c r="LW466" s="305"/>
      <c r="LX466" s="305"/>
    </row>
    <row r="467" spans="335:336" s="37" customFormat="1" x14ac:dyDescent="0.25">
      <c r="LW467" s="305"/>
      <c r="LX467" s="305"/>
    </row>
    <row r="468" spans="335:336" s="37" customFormat="1" x14ac:dyDescent="0.25">
      <c r="LW468" s="305"/>
      <c r="LX468" s="305"/>
    </row>
    <row r="469" spans="335:336" s="37" customFormat="1" x14ac:dyDescent="0.25">
      <c r="LW469" s="305"/>
      <c r="LX469" s="305"/>
    </row>
    <row r="470" spans="335:336" s="37" customFormat="1" x14ac:dyDescent="0.25">
      <c r="LW470" s="305"/>
      <c r="LX470" s="305"/>
    </row>
    <row r="471" spans="335:336" s="37" customFormat="1" x14ac:dyDescent="0.25">
      <c r="LW471" s="305"/>
      <c r="LX471" s="305"/>
    </row>
    <row r="472" spans="335:336" s="37" customFormat="1" x14ac:dyDescent="0.25">
      <c r="LW472" s="305"/>
      <c r="LX472" s="305"/>
    </row>
    <row r="473" spans="335:336" s="37" customFormat="1" x14ac:dyDescent="0.25">
      <c r="LW473" s="305"/>
      <c r="LX473" s="305"/>
    </row>
    <row r="474" spans="335:336" s="37" customFormat="1" x14ac:dyDescent="0.25">
      <c r="LW474" s="305"/>
      <c r="LX474" s="305"/>
    </row>
    <row r="475" spans="335:336" s="37" customFormat="1" x14ac:dyDescent="0.25">
      <c r="LW475" s="305"/>
      <c r="LX475" s="305"/>
    </row>
    <row r="476" spans="335:336" s="37" customFormat="1" x14ac:dyDescent="0.25">
      <c r="LW476" s="305"/>
      <c r="LX476" s="305"/>
    </row>
    <row r="477" spans="335:336" s="37" customFormat="1" x14ac:dyDescent="0.25">
      <c r="LW477" s="305"/>
      <c r="LX477" s="305"/>
    </row>
    <row r="478" spans="335:336" s="37" customFormat="1" x14ac:dyDescent="0.25">
      <c r="LW478" s="305"/>
      <c r="LX478" s="305"/>
    </row>
    <row r="479" spans="335:336" s="37" customFormat="1" x14ac:dyDescent="0.25">
      <c r="LW479" s="305"/>
      <c r="LX479" s="305"/>
    </row>
    <row r="480" spans="335:336" s="37" customFormat="1" x14ac:dyDescent="0.25">
      <c r="LW480" s="305"/>
      <c r="LX480" s="305"/>
    </row>
    <row r="481" spans="335:336" s="37" customFormat="1" x14ac:dyDescent="0.25">
      <c r="LW481" s="305"/>
      <c r="LX481" s="305"/>
    </row>
    <row r="482" spans="335:336" s="37" customFormat="1" x14ac:dyDescent="0.25">
      <c r="LW482" s="305"/>
      <c r="LX482" s="305"/>
    </row>
    <row r="483" spans="335:336" s="37" customFormat="1" x14ac:dyDescent="0.25">
      <c r="LW483" s="305"/>
      <c r="LX483" s="305"/>
    </row>
    <row r="484" spans="335:336" s="37" customFormat="1" x14ac:dyDescent="0.25">
      <c r="LW484" s="305"/>
      <c r="LX484" s="305"/>
    </row>
    <row r="485" spans="335:336" s="37" customFormat="1" x14ac:dyDescent="0.25">
      <c r="LW485" s="305"/>
      <c r="LX485" s="305"/>
    </row>
    <row r="486" spans="335:336" s="37" customFormat="1" x14ac:dyDescent="0.25">
      <c r="LW486" s="305"/>
      <c r="LX486" s="305"/>
    </row>
    <row r="487" spans="335:336" s="37" customFormat="1" x14ac:dyDescent="0.25">
      <c r="LW487" s="305"/>
      <c r="LX487" s="305"/>
    </row>
    <row r="488" spans="335:336" s="37" customFormat="1" x14ac:dyDescent="0.25">
      <c r="LW488" s="305"/>
      <c r="LX488" s="305"/>
    </row>
    <row r="489" spans="335:336" s="37" customFormat="1" x14ac:dyDescent="0.25">
      <c r="LW489" s="305"/>
      <c r="LX489" s="305"/>
    </row>
    <row r="490" spans="335:336" s="37" customFormat="1" x14ac:dyDescent="0.25">
      <c r="LW490" s="305"/>
      <c r="LX490" s="305"/>
    </row>
    <row r="491" spans="335:336" s="37" customFormat="1" x14ac:dyDescent="0.25">
      <c r="LW491" s="305"/>
      <c r="LX491" s="305"/>
    </row>
    <row r="492" spans="335:336" s="37" customFormat="1" x14ac:dyDescent="0.25">
      <c r="LW492" s="305"/>
      <c r="LX492" s="305"/>
    </row>
    <row r="493" spans="335:336" s="37" customFormat="1" x14ac:dyDescent="0.25">
      <c r="LW493" s="305"/>
      <c r="LX493" s="305"/>
    </row>
    <row r="494" spans="335:336" s="37" customFormat="1" x14ac:dyDescent="0.25">
      <c r="LW494" s="305"/>
      <c r="LX494" s="305"/>
    </row>
    <row r="495" spans="335:336" s="37" customFormat="1" x14ac:dyDescent="0.25">
      <c r="LW495" s="305"/>
      <c r="LX495" s="305"/>
    </row>
    <row r="496" spans="335:336" s="37" customFormat="1" x14ac:dyDescent="0.25">
      <c r="LW496" s="305"/>
      <c r="LX496" s="305"/>
    </row>
    <row r="497" spans="335:336" s="37" customFormat="1" x14ac:dyDescent="0.25">
      <c r="LW497" s="305"/>
      <c r="LX497" s="305"/>
    </row>
    <row r="498" spans="335:336" s="37" customFormat="1" x14ac:dyDescent="0.25">
      <c r="LW498" s="305"/>
      <c r="LX498" s="305"/>
    </row>
    <row r="499" spans="335:336" s="37" customFormat="1" x14ac:dyDescent="0.25">
      <c r="LW499" s="305"/>
      <c r="LX499" s="305"/>
    </row>
    <row r="500" spans="335:336" s="37" customFormat="1" x14ac:dyDescent="0.25">
      <c r="LW500" s="305"/>
      <c r="LX500" s="305"/>
    </row>
    <row r="501" spans="335:336" s="37" customFormat="1" x14ac:dyDescent="0.25">
      <c r="LW501" s="305"/>
      <c r="LX501" s="305"/>
    </row>
    <row r="502" spans="335:336" s="37" customFormat="1" x14ac:dyDescent="0.25">
      <c r="LW502" s="305"/>
      <c r="LX502" s="305"/>
    </row>
    <row r="503" spans="335:336" s="37" customFormat="1" x14ac:dyDescent="0.25">
      <c r="LW503" s="305"/>
      <c r="LX503" s="305"/>
    </row>
    <row r="504" spans="335:336" s="37" customFormat="1" x14ac:dyDescent="0.25">
      <c r="LW504" s="305"/>
      <c r="LX504" s="305"/>
    </row>
    <row r="505" spans="335:336" s="37" customFormat="1" x14ac:dyDescent="0.25">
      <c r="LW505" s="305"/>
      <c r="LX505" s="305"/>
    </row>
    <row r="506" spans="335:336" s="37" customFormat="1" x14ac:dyDescent="0.25">
      <c r="LW506" s="305"/>
      <c r="LX506" s="305"/>
    </row>
    <row r="507" spans="335:336" s="37" customFormat="1" x14ac:dyDescent="0.25">
      <c r="LW507" s="305"/>
      <c r="LX507" s="305"/>
    </row>
    <row r="508" spans="335:336" s="37" customFormat="1" x14ac:dyDescent="0.25">
      <c r="LW508" s="305"/>
      <c r="LX508" s="305"/>
    </row>
    <row r="509" spans="335:336" s="37" customFormat="1" x14ac:dyDescent="0.25">
      <c r="LW509" s="305"/>
      <c r="LX509" s="305"/>
    </row>
    <row r="510" spans="335:336" s="37" customFormat="1" x14ac:dyDescent="0.25">
      <c r="LW510" s="305"/>
      <c r="LX510" s="305"/>
    </row>
    <row r="511" spans="335:336" s="37" customFormat="1" x14ac:dyDescent="0.25">
      <c r="LW511" s="305"/>
      <c r="LX511" s="305"/>
    </row>
    <row r="512" spans="335:336" s="37" customFormat="1" x14ac:dyDescent="0.25">
      <c r="LW512" s="305"/>
      <c r="LX512" s="305"/>
    </row>
    <row r="513" spans="335:336" s="37" customFormat="1" x14ac:dyDescent="0.25">
      <c r="LW513" s="305"/>
      <c r="LX513" s="305"/>
    </row>
    <row r="514" spans="335:336" s="37" customFormat="1" x14ac:dyDescent="0.25">
      <c r="LW514" s="305"/>
      <c r="LX514" s="305"/>
    </row>
    <row r="515" spans="335:336" s="37" customFormat="1" x14ac:dyDescent="0.25">
      <c r="LW515" s="305"/>
      <c r="LX515" s="305"/>
    </row>
    <row r="516" spans="335:336" s="37" customFormat="1" x14ac:dyDescent="0.25">
      <c r="LW516" s="305"/>
      <c r="LX516" s="305"/>
    </row>
    <row r="517" spans="335:336" s="37" customFormat="1" x14ac:dyDescent="0.25">
      <c r="LW517" s="305"/>
      <c r="LX517" s="305"/>
    </row>
    <row r="518" spans="335:336" s="37" customFormat="1" x14ac:dyDescent="0.25">
      <c r="LW518" s="305"/>
      <c r="LX518" s="305"/>
    </row>
    <row r="519" spans="335:336" s="37" customFormat="1" x14ac:dyDescent="0.25">
      <c r="LW519" s="305"/>
      <c r="LX519" s="305"/>
    </row>
    <row r="520" spans="335:336" s="37" customFormat="1" x14ac:dyDescent="0.25">
      <c r="LW520" s="305"/>
      <c r="LX520" s="305"/>
    </row>
    <row r="521" spans="335:336" s="37" customFormat="1" x14ac:dyDescent="0.25">
      <c r="LW521" s="305"/>
      <c r="LX521" s="305"/>
    </row>
    <row r="522" spans="335:336" s="37" customFormat="1" x14ac:dyDescent="0.25">
      <c r="LW522" s="305"/>
      <c r="LX522" s="305"/>
    </row>
    <row r="523" spans="335:336" s="37" customFormat="1" x14ac:dyDescent="0.25">
      <c r="LW523" s="305"/>
      <c r="LX523" s="305"/>
    </row>
    <row r="524" spans="335:336" s="37" customFormat="1" x14ac:dyDescent="0.25">
      <c r="LW524" s="305"/>
      <c r="LX524" s="305"/>
    </row>
    <row r="525" spans="335:336" s="37" customFormat="1" x14ac:dyDescent="0.25">
      <c r="LW525" s="305"/>
      <c r="LX525" s="305"/>
    </row>
    <row r="526" spans="335:336" s="37" customFormat="1" x14ac:dyDescent="0.25">
      <c r="LW526" s="305"/>
      <c r="LX526" s="305"/>
    </row>
    <row r="527" spans="335:336" s="37" customFormat="1" x14ac:dyDescent="0.25">
      <c r="LW527" s="305"/>
      <c r="LX527" s="305"/>
    </row>
    <row r="528" spans="335:336" s="37" customFormat="1" x14ac:dyDescent="0.25">
      <c r="LW528" s="305"/>
      <c r="LX528" s="305"/>
    </row>
    <row r="529" spans="335:336" s="37" customFormat="1" x14ac:dyDescent="0.25">
      <c r="LW529" s="305"/>
      <c r="LX529" s="305"/>
    </row>
    <row r="530" spans="335:336" s="37" customFormat="1" x14ac:dyDescent="0.25">
      <c r="LW530" s="305"/>
      <c r="LX530" s="305"/>
    </row>
    <row r="531" spans="335:336" s="37" customFormat="1" x14ac:dyDescent="0.25">
      <c r="LW531" s="305"/>
      <c r="LX531" s="305"/>
    </row>
    <row r="532" spans="335:336" s="37" customFormat="1" x14ac:dyDescent="0.25">
      <c r="LW532" s="305"/>
      <c r="LX532" s="305"/>
    </row>
    <row r="533" spans="335:336" s="37" customFormat="1" x14ac:dyDescent="0.25">
      <c r="LW533" s="305"/>
      <c r="LX533" s="305"/>
    </row>
    <row r="534" spans="335:336" s="37" customFormat="1" x14ac:dyDescent="0.25">
      <c r="LW534" s="305"/>
      <c r="LX534" s="305"/>
    </row>
    <row r="535" spans="335:336" s="37" customFormat="1" x14ac:dyDescent="0.25">
      <c r="LW535" s="305"/>
      <c r="LX535" s="305"/>
    </row>
    <row r="536" spans="335:336" s="37" customFormat="1" x14ac:dyDescent="0.25">
      <c r="LW536" s="305"/>
      <c r="LX536" s="305"/>
    </row>
    <row r="537" spans="335:336" s="37" customFormat="1" x14ac:dyDescent="0.25">
      <c r="LW537" s="305"/>
      <c r="LX537" s="305"/>
    </row>
    <row r="538" spans="335:336" s="37" customFormat="1" x14ac:dyDescent="0.25">
      <c r="LW538" s="305"/>
      <c r="LX538" s="305"/>
    </row>
    <row r="539" spans="335:336" s="37" customFormat="1" x14ac:dyDescent="0.25">
      <c r="LW539" s="305"/>
      <c r="LX539" s="305"/>
    </row>
    <row r="540" spans="335:336" s="37" customFormat="1" x14ac:dyDescent="0.25">
      <c r="LW540" s="305"/>
      <c r="LX540" s="305"/>
    </row>
    <row r="541" spans="335:336" s="37" customFormat="1" x14ac:dyDescent="0.25">
      <c r="LW541" s="305"/>
      <c r="LX541" s="305"/>
    </row>
    <row r="542" spans="335:336" s="37" customFormat="1" x14ac:dyDescent="0.25">
      <c r="LW542" s="305"/>
      <c r="LX542" s="305"/>
    </row>
    <row r="543" spans="335:336" s="37" customFormat="1" x14ac:dyDescent="0.25">
      <c r="LW543" s="305"/>
      <c r="LX543" s="305"/>
    </row>
    <row r="544" spans="335:336" s="37" customFormat="1" x14ac:dyDescent="0.25">
      <c r="LW544" s="305"/>
      <c r="LX544" s="305"/>
    </row>
    <row r="545" spans="335:336" s="37" customFormat="1" x14ac:dyDescent="0.25">
      <c r="LW545" s="305"/>
      <c r="LX545" s="305"/>
    </row>
    <row r="546" spans="335:336" s="37" customFormat="1" x14ac:dyDescent="0.25">
      <c r="LW546" s="305"/>
      <c r="LX546" s="305"/>
    </row>
    <row r="547" spans="335:336" s="37" customFormat="1" x14ac:dyDescent="0.25">
      <c r="LW547" s="305"/>
      <c r="LX547" s="305"/>
    </row>
    <row r="548" spans="335:336" s="37" customFormat="1" x14ac:dyDescent="0.25">
      <c r="LW548" s="305"/>
      <c r="LX548" s="305"/>
    </row>
    <row r="549" spans="335:336" s="37" customFormat="1" x14ac:dyDescent="0.25">
      <c r="LW549" s="305"/>
      <c r="LX549" s="305"/>
    </row>
    <row r="550" spans="335:336" s="37" customFormat="1" x14ac:dyDescent="0.25">
      <c r="LW550" s="305"/>
      <c r="LX550" s="305"/>
    </row>
    <row r="551" spans="335:336" s="37" customFormat="1" x14ac:dyDescent="0.25">
      <c r="LW551" s="305"/>
      <c r="LX551" s="305"/>
    </row>
    <row r="552" spans="335:336" s="37" customFormat="1" x14ac:dyDescent="0.25">
      <c r="LW552" s="305"/>
      <c r="LX552" s="305"/>
    </row>
    <row r="553" spans="335:336" s="37" customFormat="1" x14ac:dyDescent="0.25">
      <c r="LW553" s="305"/>
      <c r="LX553" s="305"/>
    </row>
    <row r="554" spans="335:336" s="37" customFormat="1" x14ac:dyDescent="0.25">
      <c r="LW554" s="305"/>
      <c r="LX554" s="305"/>
    </row>
    <row r="555" spans="335:336" s="37" customFormat="1" x14ac:dyDescent="0.25">
      <c r="LW555" s="305"/>
      <c r="LX555" s="305"/>
    </row>
    <row r="556" spans="335:336" s="37" customFormat="1" x14ac:dyDescent="0.25">
      <c r="LW556" s="305"/>
      <c r="LX556" s="305"/>
    </row>
    <row r="557" spans="335:336" s="37" customFormat="1" x14ac:dyDescent="0.25">
      <c r="LW557" s="305"/>
      <c r="LX557" s="305"/>
    </row>
    <row r="558" spans="335:336" s="37" customFormat="1" x14ac:dyDescent="0.25">
      <c r="LW558" s="305"/>
      <c r="LX558" s="305"/>
    </row>
    <row r="559" spans="335:336" s="37" customFormat="1" x14ac:dyDescent="0.25">
      <c r="LW559" s="305"/>
      <c r="LX559" s="305"/>
    </row>
    <row r="560" spans="335:336" s="37" customFormat="1" x14ac:dyDescent="0.25">
      <c r="LW560" s="305"/>
      <c r="LX560" s="305"/>
    </row>
    <row r="561" spans="335:336" s="37" customFormat="1" x14ac:dyDescent="0.25">
      <c r="LW561" s="305"/>
      <c r="LX561" s="305"/>
    </row>
    <row r="562" spans="335:336" s="37" customFormat="1" x14ac:dyDescent="0.25">
      <c r="LW562" s="305"/>
      <c r="LX562" s="305"/>
    </row>
    <row r="563" spans="335:336" s="37" customFormat="1" x14ac:dyDescent="0.25">
      <c r="LW563" s="305"/>
      <c r="LX563" s="305"/>
    </row>
    <row r="564" spans="335:336" s="37" customFormat="1" x14ac:dyDescent="0.25">
      <c r="LW564" s="305"/>
      <c r="LX564" s="305"/>
    </row>
    <row r="565" spans="335:336" s="37" customFormat="1" x14ac:dyDescent="0.25">
      <c r="LW565" s="305"/>
      <c r="LX565" s="305"/>
    </row>
    <row r="566" spans="335:336" s="37" customFormat="1" x14ac:dyDescent="0.25">
      <c r="LW566" s="305"/>
      <c r="LX566" s="305"/>
    </row>
    <row r="567" spans="335:336" s="37" customFormat="1" x14ac:dyDescent="0.25">
      <c r="LW567" s="305"/>
      <c r="LX567" s="305"/>
    </row>
    <row r="568" spans="335:336" s="37" customFormat="1" x14ac:dyDescent="0.25">
      <c r="LW568" s="305"/>
      <c r="LX568" s="305"/>
    </row>
    <row r="569" spans="335:336" s="37" customFormat="1" x14ac:dyDescent="0.25">
      <c r="LW569" s="305"/>
      <c r="LX569" s="305"/>
    </row>
    <row r="570" spans="335:336" s="37" customFormat="1" x14ac:dyDescent="0.25">
      <c r="LW570" s="305"/>
      <c r="LX570" s="305"/>
    </row>
    <row r="571" spans="335:336" s="37" customFormat="1" x14ac:dyDescent="0.25">
      <c r="LW571" s="305"/>
      <c r="LX571" s="305"/>
    </row>
    <row r="572" spans="335:336" s="37" customFormat="1" x14ac:dyDescent="0.25">
      <c r="LW572" s="305"/>
      <c r="LX572" s="305"/>
    </row>
    <row r="573" spans="335:336" s="37" customFormat="1" x14ac:dyDescent="0.25">
      <c r="LW573" s="305"/>
      <c r="LX573" s="305"/>
    </row>
    <row r="574" spans="335:336" s="37" customFormat="1" x14ac:dyDescent="0.25">
      <c r="LW574" s="305"/>
      <c r="LX574" s="305"/>
    </row>
    <row r="575" spans="335:336" s="37" customFormat="1" x14ac:dyDescent="0.25">
      <c r="LW575" s="305"/>
      <c r="LX575" s="305"/>
    </row>
    <row r="576" spans="335:336" s="37" customFormat="1" x14ac:dyDescent="0.25">
      <c r="LW576" s="305"/>
      <c r="LX576" s="305"/>
    </row>
    <row r="577" spans="335:336" s="37" customFormat="1" x14ac:dyDescent="0.25">
      <c r="LW577" s="305"/>
      <c r="LX577" s="305"/>
    </row>
    <row r="578" spans="335:336" s="37" customFormat="1" x14ac:dyDescent="0.25">
      <c r="LW578" s="305"/>
      <c r="LX578" s="305"/>
    </row>
    <row r="579" spans="335:336" s="37" customFormat="1" x14ac:dyDescent="0.25">
      <c r="LW579" s="305"/>
      <c r="LX579" s="305"/>
    </row>
    <row r="580" spans="335:336" s="37" customFormat="1" x14ac:dyDescent="0.25">
      <c r="LW580" s="305"/>
      <c r="LX580" s="305"/>
    </row>
    <row r="581" spans="335:336" s="37" customFormat="1" x14ac:dyDescent="0.25">
      <c r="LW581" s="305"/>
      <c r="LX581" s="305"/>
    </row>
    <row r="582" spans="335:336" s="37" customFormat="1" x14ac:dyDescent="0.25">
      <c r="LW582" s="305"/>
      <c r="LX582" s="305"/>
    </row>
    <row r="583" spans="335:336" s="37" customFormat="1" x14ac:dyDescent="0.25">
      <c r="LW583" s="305"/>
      <c r="LX583" s="305"/>
    </row>
    <row r="584" spans="335:336" s="37" customFormat="1" x14ac:dyDescent="0.25">
      <c r="LW584" s="305"/>
      <c r="LX584" s="305"/>
    </row>
    <row r="585" spans="335:336" s="37" customFormat="1" x14ac:dyDescent="0.25">
      <c r="LW585" s="305"/>
      <c r="LX585" s="305"/>
    </row>
    <row r="586" spans="335:336" s="37" customFormat="1" x14ac:dyDescent="0.25">
      <c r="LW586" s="305"/>
      <c r="LX586" s="305"/>
    </row>
    <row r="587" spans="335:336" s="37" customFormat="1" x14ac:dyDescent="0.25">
      <c r="LW587" s="305"/>
      <c r="LX587" s="305"/>
    </row>
    <row r="588" spans="335:336" s="37" customFormat="1" x14ac:dyDescent="0.25">
      <c r="LW588" s="305"/>
      <c r="LX588" s="305"/>
    </row>
    <row r="589" spans="335:336" s="37" customFormat="1" x14ac:dyDescent="0.25">
      <c r="LW589" s="305"/>
      <c r="LX589" s="305"/>
    </row>
    <row r="590" spans="335:336" s="37" customFormat="1" x14ac:dyDescent="0.25">
      <c r="LW590" s="305"/>
      <c r="LX590" s="305"/>
    </row>
    <row r="591" spans="335:336" s="37" customFormat="1" x14ac:dyDescent="0.25">
      <c r="LW591" s="305"/>
      <c r="LX591" s="305"/>
    </row>
    <row r="592" spans="335:336" s="37" customFormat="1" x14ac:dyDescent="0.25">
      <c r="LW592" s="305"/>
      <c r="LX592" s="305"/>
    </row>
    <row r="593" spans="335:336" s="37" customFormat="1" x14ac:dyDescent="0.25">
      <c r="LW593" s="305"/>
      <c r="LX593" s="305"/>
    </row>
    <row r="594" spans="335:336" s="37" customFormat="1" x14ac:dyDescent="0.25">
      <c r="LW594" s="305"/>
      <c r="LX594" s="305"/>
    </row>
    <row r="595" spans="335:336" s="37" customFormat="1" x14ac:dyDescent="0.25">
      <c r="LW595" s="305"/>
      <c r="LX595" s="305"/>
    </row>
    <row r="596" spans="335:336" s="37" customFormat="1" x14ac:dyDescent="0.25">
      <c r="LW596" s="305"/>
      <c r="LX596" s="305"/>
    </row>
    <row r="597" spans="335:336" s="37" customFormat="1" x14ac:dyDescent="0.25">
      <c r="LW597" s="305"/>
      <c r="LX597" s="305"/>
    </row>
    <row r="598" spans="335:336" s="37" customFormat="1" x14ac:dyDescent="0.25">
      <c r="LW598" s="305"/>
      <c r="LX598" s="305"/>
    </row>
    <row r="599" spans="335:336" s="37" customFormat="1" x14ac:dyDescent="0.25">
      <c r="LW599" s="305"/>
      <c r="LX599" s="305"/>
    </row>
    <row r="600" spans="335:336" s="37" customFormat="1" x14ac:dyDescent="0.25">
      <c r="LW600" s="305"/>
      <c r="LX600" s="305"/>
    </row>
    <row r="601" spans="335:336" s="37" customFormat="1" x14ac:dyDescent="0.25">
      <c r="LW601" s="305"/>
      <c r="LX601" s="305"/>
    </row>
    <row r="602" spans="335:336" s="37" customFormat="1" x14ac:dyDescent="0.25">
      <c r="LW602" s="305"/>
      <c r="LX602" s="305"/>
    </row>
    <row r="603" spans="335:336" s="37" customFormat="1" x14ac:dyDescent="0.25">
      <c r="LW603" s="305"/>
      <c r="LX603" s="305"/>
    </row>
    <row r="604" spans="335:336" s="37" customFormat="1" x14ac:dyDescent="0.25">
      <c r="LW604" s="305"/>
      <c r="LX604" s="305"/>
    </row>
    <row r="605" spans="335:336" s="37" customFormat="1" x14ac:dyDescent="0.25">
      <c r="LW605" s="305"/>
      <c r="LX605" s="305"/>
    </row>
    <row r="606" spans="335:336" s="37" customFormat="1" x14ac:dyDescent="0.25">
      <c r="LW606" s="305"/>
      <c r="LX606" s="305"/>
    </row>
    <row r="607" spans="335:336" s="37" customFormat="1" x14ac:dyDescent="0.25">
      <c r="LW607" s="305"/>
      <c r="LX607" s="305"/>
    </row>
    <row r="608" spans="335:336" s="37" customFormat="1" x14ac:dyDescent="0.25">
      <c r="LW608" s="305"/>
      <c r="LX608" s="305"/>
    </row>
    <row r="609" spans="335:336" s="37" customFormat="1" x14ac:dyDescent="0.25">
      <c r="LW609" s="305"/>
      <c r="LX609" s="305"/>
    </row>
    <row r="610" spans="335:336" s="37" customFormat="1" x14ac:dyDescent="0.25">
      <c r="LW610" s="305"/>
      <c r="LX610" s="305"/>
    </row>
    <row r="611" spans="335:336" s="37" customFormat="1" x14ac:dyDescent="0.25">
      <c r="LW611" s="305"/>
      <c r="LX611" s="305"/>
    </row>
    <row r="612" spans="335:336" s="37" customFormat="1" x14ac:dyDescent="0.25">
      <c r="LW612" s="305"/>
      <c r="LX612" s="305"/>
    </row>
    <row r="613" spans="335:336" s="37" customFormat="1" x14ac:dyDescent="0.25">
      <c r="LW613" s="305"/>
      <c r="LX613" s="305"/>
    </row>
    <row r="614" spans="335:336" s="37" customFormat="1" x14ac:dyDescent="0.25">
      <c r="LW614" s="305"/>
      <c r="LX614" s="305"/>
    </row>
    <row r="615" spans="335:336" s="37" customFormat="1" x14ac:dyDescent="0.25">
      <c r="LW615" s="305"/>
      <c r="LX615" s="305"/>
    </row>
    <row r="616" spans="335:336" s="37" customFormat="1" x14ac:dyDescent="0.25">
      <c r="LW616" s="305"/>
      <c r="LX616" s="305"/>
    </row>
    <row r="617" spans="335:336" s="37" customFormat="1" x14ac:dyDescent="0.25">
      <c r="LW617" s="305"/>
      <c r="LX617" s="305"/>
    </row>
    <row r="618" spans="335:336" s="37" customFormat="1" x14ac:dyDescent="0.25">
      <c r="LW618" s="305"/>
      <c r="LX618" s="305"/>
    </row>
    <row r="619" spans="335:336" s="37" customFormat="1" x14ac:dyDescent="0.25">
      <c r="LW619" s="305"/>
      <c r="LX619" s="305"/>
    </row>
    <row r="620" spans="335:336" s="37" customFormat="1" x14ac:dyDescent="0.25">
      <c r="LW620" s="305"/>
      <c r="LX620" s="305"/>
    </row>
    <row r="621" spans="335:336" s="37" customFormat="1" x14ac:dyDescent="0.25">
      <c r="LW621" s="305"/>
      <c r="LX621" s="305"/>
    </row>
    <row r="622" spans="335:336" s="37" customFormat="1" x14ac:dyDescent="0.25">
      <c r="LW622" s="305"/>
      <c r="LX622" s="305"/>
    </row>
    <row r="623" spans="335:336" s="37" customFormat="1" x14ac:dyDescent="0.25">
      <c r="LW623" s="305"/>
      <c r="LX623" s="305"/>
    </row>
    <row r="624" spans="335:336" s="37" customFormat="1" x14ac:dyDescent="0.25">
      <c r="LW624" s="305"/>
      <c r="LX624" s="305"/>
    </row>
    <row r="625" spans="335:336" s="37" customFormat="1" x14ac:dyDescent="0.25">
      <c r="LW625" s="305"/>
      <c r="LX625" s="305"/>
    </row>
    <row r="626" spans="335:336" s="37" customFormat="1" x14ac:dyDescent="0.25">
      <c r="LW626" s="305"/>
      <c r="LX626" s="305"/>
    </row>
    <row r="627" spans="335:336" s="37" customFormat="1" x14ac:dyDescent="0.25">
      <c r="LW627" s="305"/>
      <c r="LX627" s="305"/>
    </row>
    <row r="628" spans="335:336" s="37" customFormat="1" x14ac:dyDescent="0.25">
      <c r="LW628" s="305"/>
      <c r="LX628" s="305"/>
    </row>
    <row r="629" spans="335:336" s="37" customFormat="1" x14ac:dyDescent="0.25">
      <c r="LW629" s="305"/>
      <c r="LX629" s="305"/>
    </row>
    <row r="630" spans="335:336" s="37" customFormat="1" x14ac:dyDescent="0.25">
      <c r="LW630" s="305"/>
      <c r="LX630" s="305"/>
    </row>
    <row r="631" spans="335:336" s="37" customFormat="1" x14ac:dyDescent="0.25">
      <c r="LW631" s="305"/>
      <c r="LX631" s="305"/>
    </row>
    <row r="632" spans="335:336" s="37" customFormat="1" x14ac:dyDescent="0.25">
      <c r="LW632" s="305"/>
      <c r="LX632" s="305"/>
    </row>
    <row r="633" spans="335:336" s="37" customFormat="1" x14ac:dyDescent="0.25">
      <c r="LW633" s="305"/>
      <c r="LX633" s="305"/>
    </row>
    <row r="634" spans="335:336" s="37" customFormat="1" x14ac:dyDescent="0.25">
      <c r="LW634" s="305"/>
      <c r="LX634" s="305"/>
    </row>
    <row r="635" spans="335:336" s="37" customFormat="1" x14ac:dyDescent="0.25">
      <c r="LW635" s="305"/>
      <c r="LX635" s="305"/>
    </row>
    <row r="636" spans="335:336" s="37" customFormat="1" x14ac:dyDescent="0.25">
      <c r="LW636" s="305"/>
      <c r="LX636" s="305"/>
    </row>
    <row r="637" spans="335:336" s="37" customFormat="1" x14ac:dyDescent="0.25">
      <c r="LW637" s="305"/>
      <c r="LX637" s="305"/>
    </row>
    <row r="638" spans="335:336" s="37" customFormat="1" x14ac:dyDescent="0.25">
      <c r="LW638" s="305"/>
      <c r="LX638" s="305"/>
    </row>
    <row r="639" spans="335:336" s="37" customFormat="1" x14ac:dyDescent="0.25">
      <c r="LW639" s="305"/>
      <c r="LX639" s="305"/>
    </row>
    <row r="640" spans="335:336" s="37" customFormat="1" x14ac:dyDescent="0.25">
      <c r="LW640" s="305"/>
      <c r="LX640" s="305"/>
    </row>
    <row r="641" spans="335:336" s="37" customFormat="1" x14ac:dyDescent="0.25">
      <c r="LW641" s="305"/>
      <c r="LX641" s="305"/>
    </row>
    <row r="642" spans="335:336" s="37" customFormat="1" x14ac:dyDescent="0.25">
      <c r="LW642" s="305"/>
      <c r="LX642" s="305"/>
    </row>
    <row r="643" spans="335:336" s="37" customFormat="1" x14ac:dyDescent="0.25">
      <c r="LW643" s="305"/>
      <c r="LX643" s="305"/>
    </row>
    <row r="644" spans="335:336" s="37" customFormat="1" x14ac:dyDescent="0.25">
      <c r="LW644" s="305"/>
      <c r="LX644" s="305"/>
    </row>
    <row r="645" spans="335:336" s="37" customFormat="1" x14ac:dyDescent="0.25">
      <c r="LW645" s="305"/>
      <c r="LX645" s="305"/>
    </row>
    <row r="646" spans="335:336" s="37" customFormat="1" x14ac:dyDescent="0.25">
      <c r="LW646" s="305"/>
      <c r="LX646" s="305"/>
    </row>
    <row r="647" spans="335:336" s="37" customFormat="1" x14ac:dyDescent="0.25">
      <c r="LW647" s="305"/>
      <c r="LX647" s="305"/>
    </row>
    <row r="648" spans="335:336" s="37" customFormat="1" x14ac:dyDescent="0.25">
      <c r="LW648" s="305"/>
      <c r="LX648" s="305"/>
    </row>
    <row r="649" spans="335:336" s="37" customFormat="1" x14ac:dyDescent="0.25">
      <c r="LW649" s="305"/>
      <c r="LX649" s="305"/>
    </row>
    <row r="650" spans="335:336" s="37" customFormat="1" x14ac:dyDescent="0.25">
      <c r="LW650" s="305"/>
      <c r="LX650" s="305"/>
    </row>
    <row r="651" spans="335:336" s="37" customFormat="1" x14ac:dyDescent="0.25">
      <c r="LW651" s="305"/>
      <c r="LX651" s="305"/>
    </row>
    <row r="652" spans="335:336" s="37" customFormat="1" x14ac:dyDescent="0.25">
      <c r="LW652" s="305"/>
      <c r="LX652" s="305"/>
    </row>
    <row r="653" spans="335:336" s="37" customFormat="1" x14ac:dyDescent="0.25">
      <c r="LW653" s="305"/>
      <c r="LX653" s="305"/>
    </row>
    <row r="654" spans="335:336" s="37" customFormat="1" x14ac:dyDescent="0.25">
      <c r="LW654" s="305"/>
      <c r="LX654" s="305"/>
    </row>
    <row r="655" spans="335:336" s="37" customFormat="1" x14ac:dyDescent="0.25">
      <c r="LW655" s="305"/>
      <c r="LX655" s="305"/>
    </row>
    <row r="656" spans="335:336" s="37" customFormat="1" x14ac:dyDescent="0.25">
      <c r="LW656" s="305"/>
      <c r="LX656" s="305"/>
    </row>
    <row r="657" spans="335:336" s="37" customFormat="1" x14ac:dyDescent="0.25">
      <c r="LW657" s="305"/>
      <c r="LX657" s="305"/>
    </row>
    <row r="658" spans="335:336" s="37" customFormat="1" x14ac:dyDescent="0.25">
      <c r="LW658" s="305"/>
      <c r="LX658" s="305"/>
    </row>
    <row r="659" spans="335:336" s="37" customFormat="1" x14ac:dyDescent="0.25">
      <c r="LW659" s="305"/>
      <c r="LX659" s="305"/>
    </row>
    <row r="660" spans="335:336" s="37" customFormat="1" x14ac:dyDescent="0.25">
      <c r="LW660" s="305"/>
      <c r="LX660" s="305"/>
    </row>
    <row r="661" spans="335:336" s="37" customFormat="1" x14ac:dyDescent="0.25">
      <c r="LW661" s="305"/>
      <c r="LX661" s="305"/>
    </row>
    <row r="662" spans="335:336" s="37" customFormat="1" x14ac:dyDescent="0.25">
      <c r="LW662" s="305"/>
      <c r="LX662" s="305"/>
    </row>
    <row r="663" spans="335:336" s="37" customFormat="1" x14ac:dyDescent="0.25">
      <c r="LW663" s="305"/>
      <c r="LX663" s="305"/>
    </row>
    <row r="664" spans="335:336" s="37" customFormat="1" x14ac:dyDescent="0.25">
      <c r="LW664" s="305"/>
      <c r="LX664" s="305"/>
    </row>
    <row r="665" spans="335:336" s="37" customFormat="1" x14ac:dyDescent="0.25">
      <c r="LW665" s="305"/>
      <c r="LX665" s="305"/>
    </row>
    <row r="666" spans="335:336" s="37" customFormat="1" x14ac:dyDescent="0.25">
      <c r="LW666" s="305"/>
      <c r="LX666" s="305"/>
    </row>
    <row r="667" spans="335:336" s="37" customFormat="1" x14ac:dyDescent="0.25">
      <c r="LW667" s="305"/>
      <c r="LX667" s="305"/>
    </row>
    <row r="668" spans="335:336" s="37" customFormat="1" x14ac:dyDescent="0.25">
      <c r="LW668" s="305"/>
      <c r="LX668" s="305"/>
    </row>
    <row r="669" spans="335:336" s="37" customFormat="1" x14ac:dyDescent="0.25">
      <c r="LW669" s="305"/>
      <c r="LX669" s="305"/>
    </row>
    <row r="670" spans="335:336" s="37" customFormat="1" x14ac:dyDescent="0.25">
      <c r="LW670" s="305"/>
      <c r="LX670" s="305"/>
    </row>
    <row r="671" spans="335:336" s="37" customFormat="1" x14ac:dyDescent="0.25">
      <c r="LW671" s="305"/>
      <c r="LX671" s="305"/>
    </row>
    <row r="672" spans="335:336" s="37" customFormat="1" x14ac:dyDescent="0.25">
      <c r="LW672" s="305"/>
      <c r="LX672" s="305"/>
    </row>
    <row r="673" spans="335:336" s="37" customFormat="1" x14ac:dyDescent="0.25">
      <c r="LW673" s="305"/>
      <c r="LX673" s="305"/>
    </row>
    <row r="674" spans="335:336" s="37" customFormat="1" x14ac:dyDescent="0.25">
      <c r="LW674" s="305"/>
      <c r="LX674" s="305"/>
    </row>
    <row r="675" spans="335:336" s="37" customFormat="1" x14ac:dyDescent="0.25">
      <c r="LW675" s="305"/>
      <c r="LX675" s="305"/>
    </row>
    <row r="676" spans="335:336" s="37" customFormat="1" x14ac:dyDescent="0.25">
      <c r="LW676" s="305"/>
      <c r="LX676" s="305"/>
    </row>
    <row r="677" spans="335:336" s="37" customFormat="1" x14ac:dyDescent="0.25">
      <c r="LW677" s="305"/>
      <c r="LX677" s="305"/>
    </row>
    <row r="678" spans="335:336" s="37" customFormat="1" x14ac:dyDescent="0.25">
      <c r="LW678" s="305"/>
      <c r="LX678" s="305"/>
    </row>
    <row r="679" spans="335:336" s="37" customFormat="1" x14ac:dyDescent="0.25">
      <c r="LW679" s="305"/>
      <c r="LX679" s="305"/>
    </row>
    <row r="680" spans="335:336" s="37" customFormat="1" x14ac:dyDescent="0.25">
      <c r="LW680" s="305"/>
      <c r="LX680" s="305"/>
    </row>
    <row r="681" spans="335:336" s="37" customFormat="1" x14ac:dyDescent="0.25">
      <c r="LW681" s="305"/>
      <c r="LX681" s="305"/>
    </row>
    <row r="682" spans="335:336" s="37" customFormat="1" x14ac:dyDescent="0.25">
      <c r="LW682" s="305"/>
      <c r="LX682" s="305"/>
    </row>
    <row r="683" spans="335:336" s="37" customFormat="1" x14ac:dyDescent="0.25">
      <c r="LW683" s="305"/>
      <c r="LX683" s="305"/>
    </row>
    <row r="684" spans="335:336" s="37" customFormat="1" x14ac:dyDescent="0.25">
      <c r="LW684" s="305"/>
      <c r="LX684" s="305"/>
    </row>
    <row r="685" spans="335:336" s="37" customFormat="1" x14ac:dyDescent="0.25">
      <c r="LW685" s="305"/>
      <c r="LX685" s="305"/>
    </row>
    <row r="686" spans="335:336" s="37" customFormat="1" x14ac:dyDescent="0.25">
      <c r="LW686" s="305"/>
      <c r="LX686" s="305"/>
    </row>
    <row r="687" spans="335:336" s="37" customFormat="1" x14ac:dyDescent="0.25">
      <c r="LW687" s="305"/>
      <c r="LX687" s="305"/>
    </row>
    <row r="688" spans="335:336" s="37" customFormat="1" x14ac:dyDescent="0.25">
      <c r="LW688" s="305"/>
      <c r="LX688" s="305"/>
    </row>
    <row r="689" spans="335:336" s="37" customFormat="1" x14ac:dyDescent="0.25">
      <c r="LW689" s="305"/>
      <c r="LX689" s="305"/>
    </row>
    <row r="690" spans="335:336" s="37" customFormat="1" x14ac:dyDescent="0.25">
      <c r="LW690" s="305"/>
      <c r="LX690" s="305"/>
    </row>
    <row r="691" spans="335:336" s="37" customFormat="1" x14ac:dyDescent="0.25">
      <c r="LW691" s="305"/>
      <c r="LX691" s="305"/>
    </row>
    <row r="692" spans="335:336" s="37" customFormat="1" x14ac:dyDescent="0.25">
      <c r="LW692" s="305"/>
      <c r="LX692" s="305"/>
    </row>
    <row r="693" spans="335:336" s="37" customFormat="1" x14ac:dyDescent="0.25">
      <c r="LW693" s="305"/>
      <c r="LX693" s="305"/>
    </row>
    <row r="694" spans="335:336" s="37" customFormat="1" x14ac:dyDescent="0.25">
      <c r="LW694" s="305"/>
      <c r="LX694" s="305"/>
    </row>
    <row r="695" spans="335:336" s="37" customFormat="1" x14ac:dyDescent="0.25">
      <c r="LW695" s="305"/>
      <c r="LX695" s="305"/>
    </row>
    <row r="696" spans="335:336" s="37" customFormat="1" x14ac:dyDescent="0.25">
      <c r="LW696" s="305"/>
      <c r="LX696" s="305"/>
    </row>
    <row r="697" spans="335:336" s="37" customFormat="1" x14ac:dyDescent="0.25">
      <c r="LW697" s="305"/>
      <c r="LX697" s="305"/>
    </row>
    <row r="698" spans="335:336" s="37" customFormat="1" x14ac:dyDescent="0.25">
      <c r="LW698" s="305"/>
      <c r="LX698" s="305"/>
    </row>
    <row r="699" spans="335:336" s="37" customFormat="1" x14ac:dyDescent="0.25">
      <c r="LW699" s="305"/>
      <c r="LX699" s="305"/>
    </row>
    <row r="700" spans="335:336" s="37" customFormat="1" x14ac:dyDescent="0.25">
      <c r="LW700" s="305"/>
      <c r="LX700" s="305"/>
    </row>
    <row r="701" spans="335:336" s="37" customFormat="1" x14ac:dyDescent="0.25">
      <c r="LW701" s="305"/>
      <c r="LX701" s="305"/>
    </row>
    <row r="702" spans="335:336" s="37" customFormat="1" x14ac:dyDescent="0.25">
      <c r="LW702" s="305"/>
      <c r="LX702" s="305"/>
    </row>
    <row r="703" spans="335:336" s="37" customFormat="1" x14ac:dyDescent="0.25">
      <c r="LW703" s="305"/>
      <c r="LX703" s="305"/>
    </row>
    <row r="704" spans="335:336" s="37" customFormat="1" x14ac:dyDescent="0.25">
      <c r="LW704" s="305"/>
      <c r="LX704" s="305"/>
    </row>
    <row r="705" spans="335:336" s="37" customFormat="1" x14ac:dyDescent="0.25">
      <c r="LW705" s="305"/>
      <c r="LX705" s="305"/>
    </row>
    <row r="706" spans="335:336" s="37" customFormat="1" x14ac:dyDescent="0.25">
      <c r="LW706" s="305"/>
      <c r="LX706" s="305"/>
    </row>
    <row r="707" spans="335:336" s="37" customFormat="1" x14ac:dyDescent="0.25">
      <c r="LW707" s="305"/>
      <c r="LX707" s="305"/>
    </row>
    <row r="708" spans="335:336" s="37" customFormat="1" x14ac:dyDescent="0.25">
      <c r="LW708" s="305"/>
      <c r="LX708" s="305"/>
    </row>
    <row r="709" spans="335:336" s="37" customFormat="1" x14ac:dyDescent="0.25">
      <c r="LW709" s="305"/>
      <c r="LX709" s="305"/>
    </row>
    <row r="710" spans="335:336" s="37" customFormat="1" x14ac:dyDescent="0.25">
      <c r="LW710" s="305"/>
      <c r="LX710" s="305"/>
    </row>
    <row r="711" spans="335:336" s="37" customFormat="1" x14ac:dyDescent="0.25">
      <c r="LW711" s="305"/>
      <c r="LX711" s="305"/>
    </row>
    <row r="712" spans="335:336" s="37" customFormat="1" x14ac:dyDescent="0.25">
      <c r="LW712" s="305"/>
      <c r="LX712" s="305"/>
    </row>
    <row r="713" spans="335:336" s="37" customFormat="1" x14ac:dyDescent="0.25">
      <c r="LW713" s="305"/>
      <c r="LX713" s="305"/>
    </row>
    <row r="714" spans="335:336" s="37" customFormat="1" x14ac:dyDescent="0.25">
      <c r="LW714" s="305"/>
      <c r="LX714" s="305"/>
    </row>
    <row r="715" spans="335:336" s="37" customFormat="1" x14ac:dyDescent="0.25">
      <c r="LW715" s="305"/>
      <c r="LX715" s="305"/>
    </row>
    <row r="716" spans="335:336" s="37" customFormat="1" x14ac:dyDescent="0.25">
      <c r="LW716" s="305"/>
      <c r="LX716" s="305"/>
    </row>
    <row r="717" spans="335:336" s="37" customFormat="1" x14ac:dyDescent="0.25">
      <c r="LW717" s="305"/>
      <c r="LX717" s="305"/>
    </row>
    <row r="718" spans="335:336" s="37" customFormat="1" x14ac:dyDescent="0.25">
      <c r="LW718" s="305"/>
      <c r="LX718" s="305"/>
    </row>
    <row r="719" spans="335:336" s="37" customFormat="1" x14ac:dyDescent="0.25">
      <c r="LW719" s="305"/>
      <c r="LX719" s="305"/>
    </row>
    <row r="720" spans="335:336" s="37" customFormat="1" x14ac:dyDescent="0.25">
      <c r="LW720" s="305"/>
      <c r="LX720" s="305"/>
    </row>
    <row r="721" spans="335:336" s="37" customFormat="1" x14ac:dyDescent="0.25">
      <c r="LW721" s="305"/>
      <c r="LX721" s="305"/>
    </row>
    <row r="722" spans="335:336" s="37" customFormat="1" x14ac:dyDescent="0.25">
      <c r="LW722" s="305"/>
      <c r="LX722" s="305"/>
    </row>
    <row r="723" spans="335:336" s="37" customFormat="1" x14ac:dyDescent="0.25">
      <c r="LW723" s="305"/>
      <c r="LX723" s="305"/>
    </row>
    <row r="724" spans="335:336" s="37" customFormat="1" x14ac:dyDescent="0.25">
      <c r="LW724" s="305"/>
      <c r="LX724" s="305"/>
    </row>
    <row r="725" spans="335:336" s="37" customFormat="1" x14ac:dyDescent="0.25">
      <c r="LW725" s="305"/>
      <c r="LX725" s="305"/>
    </row>
    <row r="726" spans="335:336" s="37" customFormat="1" x14ac:dyDescent="0.25">
      <c r="LW726" s="305"/>
      <c r="LX726" s="305"/>
    </row>
    <row r="727" spans="335:336" s="37" customFormat="1" x14ac:dyDescent="0.25">
      <c r="LW727" s="305"/>
      <c r="LX727" s="305"/>
    </row>
    <row r="728" spans="335:336" s="37" customFormat="1" x14ac:dyDescent="0.25">
      <c r="LW728" s="305"/>
      <c r="LX728" s="305"/>
    </row>
    <row r="729" spans="335:336" s="37" customFormat="1" x14ac:dyDescent="0.25">
      <c r="LW729" s="305"/>
      <c r="LX729" s="305"/>
    </row>
    <row r="730" spans="335:336" s="37" customFormat="1" x14ac:dyDescent="0.25">
      <c r="LW730" s="305"/>
      <c r="LX730" s="305"/>
    </row>
    <row r="731" spans="335:336" s="37" customFormat="1" x14ac:dyDescent="0.25">
      <c r="LW731" s="305"/>
      <c r="LX731" s="305"/>
    </row>
    <row r="732" spans="335:336" s="37" customFormat="1" x14ac:dyDescent="0.25">
      <c r="LW732" s="305"/>
      <c r="LX732" s="305"/>
    </row>
    <row r="733" spans="335:336" s="37" customFormat="1" x14ac:dyDescent="0.25">
      <c r="LW733" s="305"/>
      <c r="LX733" s="305"/>
    </row>
    <row r="734" spans="335:336" s="37" customFormat="1" x14ac:dyDescent="0.25">
      <c r="LW734" s="305"/>
      <c r="LX734" s="305"/>
    </row>
    <row r="735" spans="335:336" s="37" customFormat="1" x14ac:dyDescent="0.25">
      <c r="LW735" s="305"/>
      <c r="LX735" s="305"/>
    </row>
    <row r="736" spans="335:336" s="37" customFormat="1" x14ac:dyDescent="0.25">
      <c r="LW736" s="305"/>
      <c r="LX736" s="305"/>
    </row>
    <row r="737" spans="335:336" s="37" customFormat="1" x14ac:dyDescent="0.25">
      <c r="LW737" s="305"/>
      <c r="LX737" s="305"/>
    </row>
    <row r="738" spans="335:336" s="37" customFormat="1" x14ac:dyDescent="0.25">
      <c r="LW738" s="305"/>
      <c r="LX738" s="305"/>
    </row>
    <row r="739" spans="335:336" s="37" customFormat="1" x14ac:dyDescent="0.25">
      <c r="LW739" s="305"/>
      <c r="LX739" s="305"/>
    </row>
    <row r="740" spans="335:336" s="37" customFormat="1" x14ac:dyDescent="0.25">
      <c r="LW740" s="305"/>
      <c r="LX740" s="305"/>
    </row>
    <row r="741" spans="335:336" s="37" customFormat="1" x14ac:dyDescent="0.25">
      <c r="LW741" s="305"/>
      <c r="LX741" s="305"/>
    </row>
    <row r="742" spans="335:336" s="37" customFormat="1" x14ac:dyDescent="0.25">
      <c r="LW742" s="305"/>
      <c r="LX742" s="305"/>
    </row>
    <row r="743" spans="335:336" s="37" customFormat="1" x14ac:dyDescent="0.25">
      <c r="LW743" s="305"/>
      <c r="LX743" s="305"/>
    </row>
    <row r="744" spans="335:336" s="37" customFormat="1" x14ac:dyDescent="0.25">
      <c r="LW744" s="305"/>
      <c r="LX744" s="305"/>
    </row>
    <row r="745" spans="335:336" s="37" customFormat="1" x14ac:dyDescent="0.25">
      <c r="LW745" s="305"/>
      <c r="LX745" s="305"/>
    </row>
    <row r="746" spans="335:336" s="37" customFormat="1" x14ac:dyDescent="0.25">
      <c r="LW746" s="305"/>
      <c r="LX746" s="305"/>
    </row>
    <row r="747" spans="335:336" s="37" customFormat="1" x14ac:dyDescent="0.25">
      <c r="LW747" s="305"/>
      <c r="LX747" s="305"/>
    </row>
    <row r="748" spans="335:336" s="37" customFormat="1" x14ac:dyDescent="0.25">
      <c r="LW748" s="305"/>
      <c r="LX748" s="305"/>
    </row>
    <row r="749" spans="335:336" s="37" customFormat="1" x14ac:dyDescent="0.25">
      <c r="LW749" s="305"/>
      <c r="LX749" s="305"/>
    </row>
    <row r="750" spans="335:336" s="37" customFormat="1" x14ac:dyDescent="0.25">
      <c r="LW750" s="305"/>
      <c r="LX750" s="305"/>
    </row>
    <row r="751" spans="335:336" s="37" customFormat="1" x14ac:dyDescent="0.25">
      <c r="LW751" s="305"/>
      <c r="LX751" s="305"/>
    </row>
    <row r="752" spans="335:336" s="37" customFormat="1" x14ac:dyDescent="0.25">
      <c r="LW752" s="305"/>
      <c r="LX752" s="305"/>
    </row>
    <row r="753" spans="335:336" s="37" customFormat="1" x14ac:dyDescent="0.25">
      <c r="LW753" s="305"/>
      <c r="LX753" s="305"/>
    </row>
    <row r="754" spans="335:336" s="37" customFormat="1" x14ac:dyDescent="0.25">
      <c r="LW754" s="305"/>
      <c r="LX754" s="305"/>
    </row>
    <row r="755" spans="335:336" s="37" customFormat="1" x14ac:dyDescent="0.25">
      <c r="LW755" s="305"/>
      <c r="LX755" s="305"/>
    </row>
    <row r="756" spans="335:336" s="37" customFormat="1" x14ac:dyDescent="0.25">
      <c r="LW756" s="305"/>
      <c r="LX756" s="305"/>
    </row>
    <row r="757" spans="335:336" s="37" customFormat="1" x14ac:dyDescent="0.25">
      <c r="LW757" s="305"/>
      <c r="LX757" s="305"/>
    </row>
    <row r="758" spans="335:336" s="37" customFormat="1" x14ac:dyDescent="0.25">
      <c r="LW758" s="305"/>
      <c r="LX758" s="305"/>
    </row>
    <row r="759" spans="335:336" s="37" customFormat="1" x14ac:dyDescent="0.25">
      <c r="LW759" s="305"/>
      <c r="LX759" s="305"/>
    </row>
    <row r="760" spans="335:336" s="37" customFormat="1" x14ac:dyDescent="0.25">
      <c r="LW760" s="305"/>
      <c r="LX760" s="305"/>
    </row>
    <row r="761" spans="335:336" s="37" customFormat="1" x14ac:dyDescent="0.25">
      <c r="LW761" s="305"/>
      <c r="LX761" s="305"/>
    </row>
    <row r="762" spans="335:336" s="37" customFormat="1" x14ac:dyDescent="0.25">
      <c r="LW762" s="305"/>
      <c r="LX762" s="305"/>
    </row>
    <row r="763" spans="335:336" s="37" customFormat="1" x14ac:dyDescent="0.25">
      <c r="LW763" s="305"/>
      <c r="LX763" s="305"/>
    </row>
    <row r="764" spans="335:336" s="37" customFormat="1" x14ac:dyDescent="0.25">
      <c r="LW764" s="305"/>
      <c r="LX764" s="305"/>
    </row>
    <row r="765" spans="335:336" s="37" customFormat="1" x14ac:dyDescent="0.25">
      <c r="LW765" s="305"/>
      <c r="LX765" s="305"/>
    </row>
    <row r="766" spans="335:336" s="37" customFormat="1" x14ac:dyDescent="0.25">
      <c r="LW766" s="305"/>
      <c r="LX766" s="305"/>
    </row>
    <row r="767" spans="335:336" s="37" customFormat="1" x14ac:dyDescent="0.25">
      <c r="LW767" s="305"/>
      <c r="LX767" s="305"/>
    </row>
    <row r="768" spans="335:336" s="37" customFormat="1" x14ac:dyDescent="0.25">
      <c r="LW768" s="305"/>
      <c r="LX768" s="305"/>
    </row>
    <row r="769" spans="335:336" s="37" customFormat="1" x14ac:dyDescent="0.25">
      <c r="LW769" s="305"/>
      <c r="LX769" s="305"/>
    </row>
    <row r="770" spans="335:336" s="37" customFormat="1" x14ac:dyDescent="0.25">
      <c r="LW770" s="305"/>
      <c r="LX770" s="305"/>
    </row>
    <row r="771" spans="335:336" s="37" customFormat="1" x14ac:dyDescent="0.25">
      <c r="LW771" s="305"/>
      <c r="LX771" s="305"/>
    </row>
    <row r="772" spans="335:336" s="37" customFormat="1" x14ac:dyDescent="0.25">
      <c r="LW772" s="305"/>
      <c r="LX772" s="305"/>
    </row>
    <row r="773" spans="335:336" s="37" customFormat="1" x14ac:dyDescent="0.25">
      <c r="LW773" s="305"/>
      <c r="LX773" s="305"/>
    </row>
    <row r="774" spans="335:336" s="37" customFormat="1" x14ac:dyDescent="0.25">
      <c r="LW774" s="305"/>
      <c r="LX774" s="305"/>
    </row>
    <row r="775" spans="335:336" s="37" customFormat="1" x14ac:dyDescent="0.25">
      <c r="LW775" s="305"/>
      <c r="LX775" s="305"/>
    </row>
    <row r="776" spans="335:336" s="37" customFormat="1" x14ac:dyDescent="0.25">
      <c r="LW776" s="305"/>
      <c r="LX776" s="305"/>
    </row>
    <row r="777" spans="335:336" s="37" customFormat="1" x14ac:dyDescent="0.25">
      <c r="LW777" s="305"/>
      <c r="LX777" s="305"/>
    </row>
    <row r="778" spans="335:336" s="37" customFormat="1" x14ac:dyDescent="0.25">
      <c r="LW778" s="305"/>
      <c r="LX778" s="305"/>
    </row>
    <row r="779" spans="335:336" s="37" customFormat="1" x14ac:dyDescent="0.25">
      <c r="LW779" s="305"/>
      <c r="LX779" s="305"/>
    </row>
    <row r="780" spans="335:336" s="37" customFormat="1" x14ac:dyDescent="0.25">
      <c r="LW780" s="305"/>
      <c r="LX780" s="305"/>
    </row>
    <row r="781" spans="335:336" s="37" customFormat="1" x14ac:dyDescent="0.25">
      <c r="LW781" s="305"/>
      <c r="LX781" s="305"/>
    </row>
    <row r="782" spans="335:336" s="37" customFormat="1" x14ac:dyDescent="0.25">
      <c r="LW782" s="305"/>
      <c r="LX782" s="305"/>
    </row>
    <row r="783" spans="335:336" s="37" customFormat="1" x14ac:dyDescent="0.25">
      <c r="LW783" s="305"/>
      <c r="LX783" s="305"/>
    </row>
    <row r="784" spans="335:336" s="37" customFormat="1" x14ac:dyDescent="0.25">
      <c r="LW784" s="305"/>
      <c r="LX784" s="305"/>
    </row>
    <row r="785" spans="335:336" s="37" customFormat="1" x14ac:dyDescent="0.25">
      <c r="LW785" s="305"/>
      <c r="LX785" s="305"/>
    </row>
    <row r="786" spans="335:336" s="37" customFormat="1" x14ac:dyDescent="0.25">
      <c r="LW786" s="305"/>
      <c r="LX786" s="305"/>
    </row>
    <row r="787" spans="335:336" s="37" customFormat="1" x14ac:dyDescent="0.25">
      <c r="LW787" s="305"/>
      <c r="LX787" s="305"/>
    </row>
    <row r="788" spans="335:336" s="37" customFormat="1" x14ac:dyDescent="0.25">
      <c r="LW788" s="305"/>
      <c r="LX788" s="305"/>
    </row>
    <row r="789" spans="335:336" s="37" customFormat="1" x14ac:dyDescent="0.25">
      <c r="LW789" s="305"/>
      <c r="LX789" s="305"/>
    </row>
    <row r="790" spans="335:336" s="37" customFormat="1" x14ac:dyDescent="0.25">
      <c r="LW790" s="305"/>
      <c r="LX790" s="305"/>
    </row>
    <row r="791" spans="335:336" s="37" customFormat="1" x14ac:dyDescent="0.25">
      <c r="LW791" s="305"/>
      <c r="LX791" s="305"/>
    </row>
    <row r="792" spans="335:336" s="37" customFormat="1" x14ac:dyDescent="0.25">
      <c r="LW792" s="305"/>
      <c r="LX792" s="305"/>
    </row>
    <row r="793" spans="335:336" s="37" customFormat="1" x14ac:dyDescent="0.25">
      <c r="LW793" s="305"/>
      <c r="LX793" s="305"/>
    </row>
    <row r="794" spans="335:336" s="37" customFormat="1" x14ac:dyDescent="0.25">
      <c r="LW794" s="305"/>
      <c r="LX794" s="305"/>
    </row>
    <row r="795" spans="335:336" s="37" customFormat="1" x14ac:dyDescent="0.25">
      <c r="LW795" s="305"/>
      <c r="LX795" s="305"/>
    </row>
    <row r="796" spans="335:336" s="37" customFormat="1" x14ac:dyDescent="0.25">
      <c r="LW796" s="305"/>
      <c r="LX796" s="305"/>
    </row>
    <row r="797" spans="335:336" s="37" customFormat="1" x14ac:dyDescent="0.25">
      <c r="LW797" s="305"/>
      <c r="LX797" s="305"/>
    </row>
    <row r="798" spans="335:336" s="37" customFormat="1" x14ac:dyDescent="0.25">
      <c r="LW798" s="305"/>
      <c r="LX798" s="305"/>
    </row>
    <row r="799" spans="335:336" s="37" customFormat="1" x14ac:dyDescent="0.25">
      <c r="LW799" s="305"/>
      <c r="LX799" s="305"/>
    </row>
    <row r="800" spans="335:336" s="37" customFormat="1" x14ac:dyDescent="0.25">
      <c r="LW800" s="305"/>
      <c r="LX800" s="305"/>
    </row>
    <row r="801" spans="335:336" s="37" customFormat="1" x14ac:dyDescent="0.25">
      <c r="LW801" s="305"/>
      <c r="LX801" s="305"/>
    </row>
    <row r="802" spans="335:336" s="37" customFormat="1" x14ac:dyDescent="0.25">
      <c r="LW802" s="305"/>
      <c r="LX802" s="305"/>
    </row>
    <row r="803" spans="335:336" s="37" customFormat="1" x14ac:dyDescent="0.25">
      <c r="LW803" s="305"/>
      <c r="LX803" s="305"/>
    </row>
    <row r="804" spans="335:336" s="37" customFormat="1" x14ac:dyDescent="0.25">
      <c r="LW804" s="305"/>
      <c r="LX804" s="305"/>
    </row>
    <row r="805" spans="335:336" s="37" customFormat="1" x14ac:dyDescent="0.25">
      <c r="LW805" s="305"/>
      <c r="LX805" s="305"/>
    </row>
    <row r="806" spans="335:336" s="37" customFormat="1" x14ac:dyDescent="0.25">
      <c r="LW806" s="305"/>
      <c r="LX806" s="305"/>
    </row>
    <row r="807" spans="335:336" s="37" customFormat="1" x14ac:dyDescent="0.25">
      <c r="LW807" s="305"/>
      <c r="LX807" s="305"/>
    </row>
    <row r="808" spans="335:336" s="37" customFormat="1" x14ac:dyDescent="0.25">
      <c r="LW808" s="305"/>
      <c r="LX808" s="305"/>
    </row>
    <row r="809" spans="335:336" s="37" customFormat="1" x14ac:dyDescent="0.25">
      <c r="LW809" s="305"/>
      <c r="LX809" s="305"/>
    </row>
    <row r="810" spans="335:336" s="37" customFormat="1" x14ac:dyDescent="0.25">
      <c r="LW810" s="305"/>
      <c r="LX810" s="305"/>
    </row>
    <row r="811" spans="335:336" s="37" customFormat="1" x14ac:dyDescent="0.25">
      <c r="LW811" s="305"/>
      <c r="LX811" s="305"/>
    </row>
    <row r="812" spans="335:336" s="37" customFormat="1" x14ac:dyDescent="0.25">
      <c r="LW812" s="305"/>
      <c r="LX812" s="305"/>
    </row>
    <row r="813" spans="335:336" s="37" customFormat="1" x14ac:dyDescent="0.25">
      <c r="LW813" s="305"/>
      <c r="LX813" s="305"/>
    </row>
    <row r="814" spans="335:336" s="37" customFormat="1" x14ac:dyDescent="0.25">
      <c r="LW814" s="305"/>
      <c r="LX814" s="305"/>
    </row>
    <row r="815" spans="335:336" s="37" customFormat="1" x14ac:dyDescent="0.25">
      <c r="LW815" s="305"/>
      <c r="LX815" s="305"/>
    </row>
    <row r="816" spans="335:336" s="37" customFormat="1" x14ac:dyDescent="0.25">
      <c r="LW816" s="305"/>
      <c r="LX816" s="305"/>
    </row>
    <row r="817" spans="335:336" s="37" customFormat="1" x14ac:dyDescent="0.25">
      <c r="LW817" s="305"/>
      <c r="LX817" s="305"/>
    </row>
    <row r="818" spans="335:336" s="37" customFormat="1" x14ac:dyDescent="0.25">
      <c r="LW818" s="305"/>
      <c r="LX818" s="305"/>
    </row>
    <row r="819" spans="335:336" s="37" customFormat="1" x14ac:dyDescent="0.25">
      <c r="LW819" s="305"/>
      <c r="LX819" s="305"/>
    </row>
    <row r="820" spans="335:336" s="37" customFormat="1" x14ac:dyDescent="0.25">
      <c r="LW820" s="305"/>
      <c r="LX820" s="305"/>
    </row>
    <row r="821" spans="335:336" s="37" customFormat="1" x14ac:dyDescent="0.25">
      <c r="LW821" s="305"/>
      <c r="LX821" s="305"/>
    </row>
    <row r="822" spans="335:336" s="37" customFormat="1" x14ac:dyDescent="0.25">
      <c r="LW822" s="305"/>
      <c r="LX822" s="305"/>
    </row>
    <row r="823" spans="335:336" s="37" customFormat="1" x14ac:dyDescent="0.25">
      <c r="LW823" s="305"/>
      <c r="LX823" s="305"/>
    </row>
    <row r="824" spans="335:336" s="37" customFormat="1" x14ac:dyDescent="0.25">
      <c r="LW824" s="305"/>
      <c r="LX824" s="305"/>
    </row>
    <row r="825" spans="335:336" s="37" customFormat="1" x14ac:dyDescent="0.25">
      <c r="LW825" s="305"/>
      <c r="LX825" s="305"/>
    </row>
    <row r="826" spans="335:336" s="37" customFormat="1" x14ac:dyDescent="0.25">
      <c r="LW826" s="305"/>
      <c r="LX826" s="305"/>
    </row>
    <row r="827" spans="335:336" s="37" customFormat="1" x14ac:dyDescent="0.25">
      <c r="LW827" s="305"/>
      <c r="LX827" s="305"/>
    </row>
    <row r="828" spans="335:336" s="37" customFormat="1" x14ac:dyDescent="0.25">
      <c r="LW828" s="305"/>
      <c r="LX828" s="305"/>
    </row>
    <row r="829" spans="335:336" s="37" customFormat="1" x14ac:dyDescent="0.25">
      <c r="LW829" s="305"/>
      <c r="LX829" s="305"/>
    </row>
    <row r="830" spans="335:336" s="37" customFormat="1" x14ac:dyDescent="0.25">
      <c r="LW830" s="305"/>
      <c r="LX830" s="305"/>
    </row>
    <row r="831" spans="335:336" s="37" customFormat="1" x14ac:dyDescent="0.25">
      <c r="LW831" s="305"/>
      <c r="LX831" s="305"/>
    </row>
    <row r="832" spans="335:336" s="37" customFormat="1" x14ac:dyDescent="0.25">
      <c r="LW832" s="305"/>
      <c r="LX832" s="305"/>
    </row>
    <row r="833" spans="335:336" s="37" customFormat="1" x14ac:dyDescent="0.25">
      <c r="LW833" s="305"/>
      <c r="LX833" s="305"/>
    </row>
    <row r="834" spans="335:336" s="37" customFormat="1" x14ac:dyDescent="0.25">
      <c r="LW834" s="305"/>
      <c r="LX834" s="305"/>
    </row>
    <row r="835" spans="335:336" s="37" customFormat="1" x14ac:dyDescent="0.25">
      <c r="LW835" s="305"/>
      <c r="LX835" s="305"/>
    </row>
    <row r="836" spans="335:336" s="37" customFormat="1" x14ac:dyDescent="0.25">
      <c r="LW836" s="305"/>
      <c r="LX836" s="305"/>
    </row>
    <row r="837" spans="335:336" s="37" customFormat="1" x14ac:dyDescent="0.25">
      <c r="LW837" s="305"/>
      <c r="LX837" s="305"/>
    </row>
    <row r="838" spans="335:336" s="37" customFormat="1" x14ac:dyDescent="0.25">
      <c r="LW838" s="305"/>
      <c r="LX838" s="305"/>
    </row>
    <row r="839" spans="335:336" s="37" customFormat="1" x14ac:dyDescent="0.25">
      <c r="LW839" s="305"/>
      <c r="LX839" s="305"/>
    </row>
    <row r="840" spans="335:336" s="37" customFormat="1" x14ac:dyDescent="0.25">
      <c r="LW840" s="305"/>
      <c r="LX840" s="305"/>
    </row>
    <row r="841" spans="335:336" s="37" customFormat="1" x14ac:dyDescent="0.25">
      <c r="LW841" s="305"/>
      <c r="LX841" s="305"/>
    </row>
    <row r="842" spans="335:336" s="37" customFormat="1" x14ac:dyDescent="0.25">
      <c r="LW842" s="305"/>
      <c r="LX842" s="305"/>
    </row>
    <row r="843" spans="335:336" s="37" customFormat="1" x14ac:dyDescent="0.25">
      <c r="LW843" s="305"/>
      <c r="LX843" s="305"/>
    </row>
    <row r="844" spans="335:336" s="37" customFormat="1" x14ac:dyDescent="0.25">
      <c r="LW844" s="305"/>
      <c r="LX844" s="305"/>
    </row>
    <row r="845" spans="335:336" s="37" customFormat="1" x14ac:dyDescent="0.25">
      <c r="LW845" s="305"/>
      <c r="LX845" s="305"/>
    </row>
    <row r="846" spans="335:336" s="37" customFormat="1" x14ac:dyDescent="0.25">
      <c r="LW846" s="305"/>
      <c r="LX846" s="305"/>
    </row>
    <row r="847" spans="335:336" s="37" customFormat="1" x14ac:dyDescent="0.25">
      <c r="LW847" s="305"/>
      <c r="LX847" s="305"/>
    </row>
    <row r="848" spans="335:336" s="37" customFormat="1" x14ac:dyDescent="0.25">
      <c r="LW848" s="305"/>
      <c r="LX848" s="305"/>
    </row>
    <row r="849" spans="335:336" s="37" customFormat="1" x14ac:dyDescent="0.25">
      <c r="LW849" s="305"/>
      <c r="LX849" s="305"/>
    </row>
    <row r="850" spans="335:336" s="37" customFormat="1" x14ac:dyDescent="0.25">
      <c r="LW850" s="305"/>
      <c r="LX850" s="305"/>
    </row>
    <row r="851" spans="335:336" s="37" customFormat="1" x14ac:dyDescent="0.25">
      <c r="LW851" s="305"/>
      <c r="LX851" s="305"/>
    </row>
    <row r="852" spans="335:336" s="37" customFormat="1" x14ac:dyDescent="0.25">
      <c r="LW852" s="305"/>
      <c r="LX852" s="305"/>
    </row>
    <row r="853" spans="335:336" s="37" customFormat="1" x14ac:dyDescent="0.25">
      <c r="LW853" s="305"/>
      <c r="LX853" s="305"/>
    </row>
    <row r="854" spans="335:336" s="37" customFormat="1" x14ac:dyDescent="0.25">
      <c r="LW854" s="305"/>
      <c r="LX854" s="305"/>
    </row>
    <row r="855" spans="335:336" s="37" customFormat="1" x14ac:dyDescent="0.25">
      <c r="LW855" s="305"/>
      <c r="LX855" s="305"/>
    </row>
    <row r="856" spans="335:336" s="37" customFormat="1" x14ac:dyDescent="0.25">
      <c r="LW856" s="305"/>
      <c r="LX856" s="305"/>
    </row>
    <row r="857" spans="335:336" s="37" customFormat="1" x14ac:dyDescent="0.25">
      <c r="LW857" s="305"/>
      <c r="LX857" s="305"/>
    </row>
    <row r="858" spans="335:336" s="37" customFormat="1" x14ac:dyDescent="0.25">
      <c r="LW858" s="305"/>
      <c r="LX858" s="305"/>
    </row>
    <row r="859" spans="335:336" s="37" customFormat="1" x14ac:dyDescent="0.25">
      <c r="LW859" s="305"/>
      <c r="LX859" s="305"/>
    </row>
    <row r="860" spans="335:336" s="37" customFormat="1" x14ac:dyDescent="0.25">
      <c r="LW860" s="305"/>
      <c r="LX860" s="305"/>
    </row>
    <row r="861" spans="335:336" s="37" customFormat="1" x14ac:dyDescent="0.25">
      <c r="LW861" s="305"/>
      <c r="LX861" s="305"/>
    </row>
    <row r="862" spans="335:336" s="37" customFormat="1" x14ac:dyDescent="0.25">
      <c r="LW862" s="305"/>
      <c r="LX862" s="305"/>
    </row>
    <row r="863" spans="335:336" s="37" customFormat="1" x14ac:dyDescent="0.25">
      <c r="LW863" s="305"/>
      <c r="LX863" s="305"/>
    </row>
    <row r="864" spans="335:336" s="37" customFormat="1" x14ac:dyDescent="0.25">
      <c r="LW864" s="305"/>
      <c r="LX864" s="305"/>
    </row>
    <row r="865" spans="335:336" s="37" customFormat="1" x14ac:dyDescent="0.25">
      <c r="LW865" s="305"/>
      <c r="LX865" s="305"/>
    </row>
    <row r="866" spans="335:336" s="37" customFormat="1" x14ac:dyDescent="0.25">
      <c r="LW866" s="305"/>
      <c r="LX866" s="305"/>
    </row>
    <row r="867" spans="335:336" s="37" customFormat="1" x14ac:dyDescent="0.25">
      <c r="LW867" s="305"/>
      <c r="LX867" s="305"/>
    </row>
    <row r="868" spans="335:336" s="37" customFormat="1" x14ac:dyDescent="0.25">
      <c r="LW868" s="305"/>
      <c r="LX868" s="305"/>
    </row>
    <row r="869" spans="335:336" s="37" customFormat="1" x14ac:dyDescent="0.25">
      <c r="LW869" s="305"/>
      <c r="LX869" s="305"/>
    </row>
    <row r="870" spans="335:336" s="37" customFormat="1" x14ac:dyDescent="0.25">
      <c r="LW870" s="305"/>
      <c r="LX870" s="305"/>
    </row>
    <row r="871" spans="335:336" s="37" customFormat="1" x14ac:dyDescent="0.25">
      <c r="LW871" s="305"/>
      <c r="LX871" s="305"/>
    </row>
    <row r="872" spans="335:336" s="37" customFormat="1" x14ac:dyDescent="0.25">
      <c r="LW872" s="305"/>
      <c r="LX872" s="305"/>
    </row>
    <row r="873" spans="335:336" s="37" customFormat="1" x14ac:dyDescent="0.25">
      <c r="LW873" s="305"/>
      <c r="LX873" s="305"/>
    </row>
    <row r="874" spans="335:336" s="37" customFormat="1" x14ac:dyDescent="0.25">
      <c r="LW874" s="305"/>
      <c r="LX874" s="305"/>
    </row>
    <row r="875" spans="335:336" s="37" customFormat="1" x14ac:dyDescent="0.25">
      <c r="LW875" s="305"/>
      <c r="LX875" s="305"/>
    </row>
    <row r="876" spans="335:336" s="37" customFormat="1" x14ac:dyDescent="0.25">
      <c r="LW876" s="305"/>
      <c r="LX876" s="305"/>
    </row>
    <row r="877" spans="335:336" s="37" customFormat="1" x14ac:dyDescent="0.25">
      <c r="LW877" s="305"/>
      <c r="LX877" s="305"/>
    </row>
    <row r="878" spans="335:336" s="37" customFormat="1" x14ac:dyDescent="0.25">
      <c r="LW878" s="305"/>
      <c r="LX878" s="305"/>
    </row>
    <row r="879" spans="335:336" s="37" customFormat="1" x14ac:dyDescent="0.25">
      <c r="LW879" s="305"/>
      <c r="LX879" s="305"/>
    </row>
    <row r="880" spans="335:336" s="37" customFormat="1" x14ac:dyDescent="0.25">
      <c r="LW880" s="305"/>
      <c r="LX880" s="305"/>
    </row>
    <row r="881" spans="335:336" s="37" customFormat="1" x14ac:dyDescent="0.25">
      <c r="LW881" s="305"/>
      <c r="LX881" s="305"/>
    </row>
    <row r="882" spans="335:336" s="37" customFormat="1" x14ac:dyDescent="0.25">
      <c r="LW882" s="305"/>
      <c r="LX882" s="305"/>
    </row>
    <row r="883" spans="335:336" s="37" customFormat="1" x14ac:dyDescent="0.25">
      <c r="LW883" s="305"/>
      <c r="LX883" s="305"/>
    </row>
    <row r="884" spans="335:336" s="37" customFormat="1" x14ac:dyDescent="0.25">
      <c r="LW884" s="305"/>
      <c r="LX884" s="305"/>
    </row>
    <row r="885" spans="335:336" s="37" customFormat="1" x14ac:dyDescent="0.25">
      <c r="LW885" s="305"/>
      <c r="LX885" s="305"/>
    </row>
    <row r="886" spans="335:336" s="37" customFormat="1" x14ac:dyDescent="0.25">
      <c r="LW886" s="305"/>
      <c r="LX886" s="305"/>
    </row>
    <row r="887" spans="335:336" s="37" customFormat="1" x14ac:dyDescent="0.25">
      <c r="LW887" s="305"/>
      <c r="LX887" s="305"/>
    </row>
    <row r="888" spans="335:336" s="37" customFormat="1" x14ac:dyDescent="0.25">
      <c r="LW888" s="305"/>
      <c r="LX888" s="305"/>
    </row>
    <row r="889" spans="335:336" s="37" customFormat="1" x14ac:dyDescent="0.25">
      <c r="LW889" s="305"/>
      <c r="LX889" s="305"/>
    </row>
    <row r="890" spans="335:336" s="37" customFormat="1" x14ac:dyDescent="0.25">
      <c r="LW890" s="305"/>
      <c r="LX890" s="305"/>
    </row>
    <row r="891" spans="335:336" s="37" customFormat="1" x14ac:dyDescent="0.25">
      <c r="LW891" s="305"/>
      <c r="LX891" s="305"/>
    </row>
    <row r="892" spans="335:336" s="37" customFormat="1" x14ac:dyDescent="0.25">
      <c r="LW892" s="305"/>
      <c r="LX892" s="305"/>
    </row>
    <row r="893" spans="335:336" s="37" customFormat="1" x14ac:dyDescent="0.25">
      <c r="LW893" s="305"/>
      <c r="LX893" s="305"/>
    </row>
    <row r="894" spans="335:336" s="37" customFormat="1" x14ac:dyDescent="0.25">
      <c r="LW894" s="305"/>
      <c r="LX894" s="305"/>
    </row>
    <row r="895" spans="335:336" s="37" customFormat="1" x14ac:dyDescent="0.25">
      <c r="LW895" s="305"/>
      <c r="LX895" s="305"/>
    </row>
    <row r="896" spans="335:336" s="37" customFormat="1" x14ac:dyDescent="0.25">
      <c r="LW896" s="305"/>
      <c r="LX896" s="305"/>
    </row>
    <row r="897" spans="147:336" s="37" customFormat="1" x14ac:dyDescent="0.25">
      <c r="LW897" s="305"/>
      <c r="LX897" s="305"/>
    </row>
    <row r="898" spans="147:336" s="37" customFormat="1" x14ac:dyDescent="0.25">
      <c r="LW898" s="305"/>
      <c r="LX898" s="305"/>
    </row>
    <row r="899" spans="147:336" s="37" customFormat="1" x14ac:dyDescent="0.25">
      <c r="LW899" s="305"/>
      <c r="LX899" s="305"/>
    </row>
    <row r="900" spans="147:336" s="37" customFormat="1" x14ac:dyDescent="0.25">
      <c r="LW900" s="305"/>
      <c r="LX900" s="305"/>
    </row>
    <row r="901" spans="147:336" s="37" customFormat="1" x14ac:dyDescent="0.25">
      <c r="LW901" s="305"/>
      <c r="LX901" s="305"/>
    </row>
    <row r="902" spans="147:336" s="37" customFormat="1" x14ac:dyDescent="0.25">
      <c r="LW902" s="305"/>
      <c r="LX902" s="305"/>
    </row>
    <row r="903" spans="147:336" s="37" customFormat="1" x14ac:dyDescent="0.25">
      <c r="LW903" s="305"/>
      <c r="LX903" s="305"/>
    </row>
    <row r="904" spans="147:336" s="37" customFormat="1" x14ac:dyDescent="0.25">
      <c r="LW904" s="305"/>
      <c r="LX904" s="305"/>
    </row>
    <row r="905" spans="147:336" s="37" customFormat="1" x14ac:dyDescent="0.25">
      <c r="LW905" s="305"/>
      <c r="LX905" s="305"/>
    </row>
    <row r="906" spans="147:336" s="37" customFormat="1" x14ac:dyDescent="0.25">
      <c r="LW906" s="305"/>
      <c r="LX906" s="305"/>
    </row>
    <row r="907" spans="147:336" s="37" customFormat="1" x14ac:dyDescent="0.25">
      <c r="LW907" s="305"/>
      <c r="LX907" s="305"/>
    </row>
    <row r="908" spans="147:336" s="37" customFormat="1" x14ac:dyDescent="0.25">
      <c r="LW908" s="305"/>
      <c r="LX908" s="305"/>
    </row>
    <row r="909" spans="147:336" s="37" customFormat="1" x14ac:dyDescent="0.25">
      <c r="LW909" s="305"/>
      <c r="LX909" s="305"/>
    </row>
    <row r="910" spans="147:336" s="37" customFormat="1" x14ac:dyDescent="0.25">
      <c r="LW910" s="305"/>
      <c r="LX910" s="305"/>
    </row>
    <row r="911" spans="147:336" s="37" customFormat="1" x14ac:dyDescent="0.25">
      <c r="LW911" s="305"/>
      <c r="LX911" s="305"/>
    </row>
    <row r="912" spans="147:336" s="37" customFormat="1" x14ac:dyDescent="0.25">
      <c r="EQ912" s="104"/>
      <c r="FA912" s="104"/>
      <c r="LW912" s="305"/>
      <c r="LX912" s="305"/>
    </row>
    <row r="913" spans="1:336" s="37" customFormat="1" x14ac:dyDescent="0.25">
      <c r="EQ913" s="34"/>
      <c r="FA913" s="34"/>
      <c r="LW913" s="305"/>
      <c r="LX913" s="305"/>
    </row>
    <row r="914" spans="1:336" x14ac:dyDescent="0.25">
      <c r="A914" s="122"/>
      <c r="B914" s="135"/>
      <c r="C914" s="135"/>
      <c r="D914" s="99"/>
      <c r="E914" s="93"/>
      <c r="F914" s="91"/>
      <c r="G914" s="104"/>
      <c r="H914" s="93"/>
      <c r="I914" s="136"/>
      <c r="J914" s="137"/>
      <c r="K914" s="93"/>
      <c r="L914" s="136"/>
      <c r="M914" s="80"/>
      <c r="N914" s="99"/>
      <c r="O914" s="93"/>
      <c r="P914" s="91"/>
      <c r="Q914" s="104"/>
      <c r="R914" s="93"/>
      <c r="S914" s="136"/>
      <c r="T914" s="137"/>
      <c r="U914" s="93"/>
      <c r="V914" s="136"/>
      <c r="W914" s="80"/>
      <c r="X914" s="99"/>
      <c r="Y914" s="93"/>
      <c r="Z914" s="91"/>
      <c r="AA914" s="104"/>
      <c r="AB914" s="93"/>
      <c r="AC914" s="136"/>
      <c r="AD914" s="137"/>
      <c r="AE914" s="93"/>
      <c r="AF914" s="136"/>
      <c r="AG914" s="80"/>
      <c r="AH914" s="99"/>
      <c r="AI914" s="93"/>
      <c r="AJ914" s="91"/>
      <c r="AK914" s="104"/>
      <c r="AL914" s="93"/>
      <c r="AM914" s="136"/>
      <c r="AN914" s="137"/>
      <c r="AO914" s="93"/>
      <c r="AP914" s="136"/>
      <c r="AQ914" s="80"/>
      <c r="AR914" s="99"/>
      <c r="AS914" s="93"/>
      <c r="AT914" s="91"/>
      <c r="AU914" s="104"/>
      <c r="AV914" s="93"/>
      <c r="AW914" s="136"/>
      <c r="AX914" s="137"/>
      <c r="AY914" s="93"/>
      <c r="AZ914" s="136"/>
      <c r="BA914" s="80"/>
      <c r="BB914" s="99"/>
      <c r="BC914" s="93"/>
      <c r="BD914" s="91"/>
      <c r="BE914" s="104"/>
      <c r="BF914" s="93"/>
      <c r="BG914" s="136"/>
      <c r="BH914" s="137"/>
      <c r="BI914" s="93"/>
      <c r="BJ914" s="136"/>
      <c r="BK914" s="80"/>
      <c r="BL914" s="99"/>
      <c r="BM914" s="93"/>
      <c r="BN914" s="91"/>
      <c r="BO914" s="104"/>
      <c r="BP914" s="93"/>
      <c r="BQ914" s="136"/>
      <c r="BR914" s="137"/>
      <c r="BS914" s="93"/>
      <c r="BT914" s="136"/>
      <c r="BU914" s="80"/>
      <c r="BV914" s="99"/>
      <c r="BW914" s="93"/>
      <c r="BX914" s="91"/>
      <c r="BY914" s="104"/>
      <c r="BZ914" s="93"/>
      <c r="CA914" s="136"/>
      <c r="CB914" s="137"/>
      <c r="CC914" s="93"/>
      <c r="CD914" s="136"/>
      <c r="CE914" s="80"/>
      <c r="CF914" s="99"/>
      <c r="CG914" s="93"/>
      <c r="CH914" s="91"/>
      <c r="CI914" s="104"/>
      <c r="CJ914" s="93"/>
      <c r="CK914" s="136"/>
      <c r="CL914" s="137"/>
      <c r="CM914" s="93"/>
      <c r="CN914" s="136"/>
      <c r="CO914" s="80"/>
      <c r="CP914" s="99"/>
      <c r="CQ914" s="93"/>
      <c r="CR914" s="91"/>
      <c r="CS914" s="104"/>
      <c r="CT914" s="93"/>
      <c r="CU914" s="136"/>
      <c r="CV914" s="137"/>
      <c r="CW914" s="93"/>
      <c r="CX914" s="136"/>
      <c r="CY914" s="80"/>
      <c r="CZ914" s="99"/>
      <c r="DA914" s="93"/>
      <c r="DB914" s="91"/>
      <c r="DC914" s="104"/>
      <c r="DD914" s="93"/>
      <c r="DE914" s="136"/>
      <c r="DF914" s="137"/>
      <c r="DG914" s="93"/>
      <c r="DH914" s="136"/>
      <c r="DI914" s="80"/>
      <c r="DJ914" s="99"/>
      <c r="DK914" s="93"/>
      <c r="DL914" s="91"/>
      <c r="DM914" s="104"/>
      <c r="DN914" s="93"/>
      <c r="DO914" s="136"/>
      <c r="DP914" s="137"/>
      <c r="DQ914" s="93"/>
      <c r="DR914" s="136"/>
      <c r="DS914" s="80"/>
      <c r="DT914" s="99"/>
      <c r="DU914" s="93"/>
      <c r="DV914" s="91"/>
      <c r="DW914" s="104"/>
      <c r="DX914" s="93"/>
      <c r="DY914" s="136"/>
      <c r="DZ914" s="137"/>
      <c r="EA914" s="93"/>
      <c r="EB914" s="136"/>
      <c r="EC914" s="80"/>
      <c r="ED914" s="99"/>
      <c r="EE914" s="93"/>
      <c r="EF914" s="91"/>
      <c r="EG914" s="104"/>
      <c r="EH914" s="93"/>
      <c r="EI914" s="136"/>
      <c r="EJ914" s="137"/>
      <c r="EK914" s="93"/>
      <c r="EL914" s="136"/>
      <c r="EM914" s="80"/>
      <c r="EN914" s="99"/>
      <c r="EO914" s="93"/>
      <c r="EP914" s="91"/>
      <c r="ER914" s="93"/>
      <c r="ES914" s="136"/>
      <c r="ET914" s="137"/>
      <c r="EU914" s="93"/>
      <c r="EV914" s="136"/>
      <c r="EW914" s="80"/>
      <c r="EX914" s="99"/>
      <c r="EY914" s="93"/>
      <c r="EZ914" s="91"/>
      <c r="FB914" s="93"/>
      <c r="FC914" s="136"/>
      <c r="FD914" s="137"/>
      <c r="FE914" s="93"/>
      <c r="FF914" s="136"/>
      <c r="FG914" s="80"/>
      <c r="FH914" s="99"/>
      <c r="FI914" s="93"/>
      <c r="FJ914" s="91"/>
      <c r="FK914" s="104"/>
      <c r="FL914" s="93"/>
      <c r="FM914" s="136"/>
      <c r="FN914" s="137"/>
      <c r="FO914" s="93"/>
      <c r="FP914" s="136"/>
      <c r="FQ914" s="80"/>
      <c r="FR914" s="99"/>
      <c r="FS914" s="93"/>
      <c r="FT914" s="91"/>
      <c r="FU914" s="104"/>
      <c r="FV914" s="93"/>
      <c r="FW914" s="136"/>
      <c r="FX914" s="137"/>
      <c r="FY914" s="93"/>
      <c r="FZ914" s="136"/>
      <c r="GA914" s="80"/>
      <c r="GB914" s="99"/>
      <c r="GC914" s="93"/>
      <c r="GD914" s="91"/>
      <c r="GE914" s="104"/>
      <c r="GF914" s="93"/>
      <c r="GG914" s="136"/>
      <c r="GH914" s="137"/>
      <c r="GI914" s="93"/>
      <c r="GJ914" s="136"/>
      <c r="GK914" s="80"/>
      <c r="GL914" s="99"/>
      <c r="GM914" s="93"/>
      <c r="GN914" s="91"/>
      <c r="GO914" s="104"/>
      <c r="GP914" s="93"/>
      <c r="GQ914" s="136"/>
      <c r="GR914" s="137"/>
      <c r="GS914" s="93"/>
      <c r="GT914" s="136"/>
      <c r="GU914" s="80"/>
      <c r="GV914" s="99"/>
      <c r="GW914" s="93"/>
      <c r="GX914" s="91"/>
      <c r="GY914" s="104"/>
      <c r="GZ914" s="93"/>
      <c r="HA914" s="136"/>
      <c r="HB914" s="137"/>
      <c r="HC914" s="93"/>
      <c r="HD914" s="136"/>
      <c r="HE914" s="80"/>
      <c r="HF914" s="99"/>
      <c r="HG914" s="93"/>
      <c r="HH914" s="91"/>
      <c r="HI914" s="104"/>
      <c r="HJ914" s="93"/>
      <c r="HK914" s="136"/>
      <c r="HL914" s="137"/>
      <c r="HM914" s="93"/>
      <c r="HN914" s="136"/>
      <c r="HO914" s="80"/>
      <c r="HP914" s="99"/>
      <c r="HQ914" s="93"/>
      <c r="HR914" s="91"/>
      <c r="HS914" s="104"/>
      <c r="HT914" s="93"/>
      <c r="HU914" s="136"/>
      <c r="HV914" s="137"/>
      <c r="HW914" s="93"/>
      <c r="HX914" s="136"/>
      <c r="HY914" s="80"/>
      <c r="HZ914" s="99"/>
      <c r="IA914" s="93"/>
      <c r="IB914" s="91"/>
      <c r="IC914" s="104"/>
      <c r="ID914" s="93"/>
      <c r="IE914" s="136"/>
      <c r="IF914" s="137"/>
      <c r="IG914" s="93"/>
      <c r="IH914" s="136"/>
      <c r="II914" s="80"/>
      <c r="IJ914" s="99"/>
      <c r="IK914" s="93"/>
      <c r="IL914" s="91"/>
      <c r="IM914" s="104"/>
      <c r="IN914" s="93"/>
      <c r="IO914" s="136"/>
      <c r="IP914" s="137"/>
      <c r="IQ914" s="93"/>
      <c r="IR914" s="136"/>
      <c r="IS914" s="80"/>
      <c r="IT914" s="99"/>
      <c r="IU914" s="93"/>
      <c r="IV914" s="91"/>
      <c r="IW914" s="104"/>
      <c r="IX914" s="93"/>
      <c r="IY914" s="136"/>
      <c r="IZ914" s="137"/>
      <c r="JA914" s="93"/>
      <c r="JB914" s="136"/>
      <c r="JC914" s="80"/>
      <c r="JD914" s="99"/>
      <c r="JE914" s="93"/>
      <c r="JF914" s="91"/>
      <c r="JG914" s="104"/>
      <c r="JH914" s="93"/>
      <c r="JI914" s="136"/>
      <c r="JJ914" s="137"/>
      <c r="JK914" s="93"/>
      <c r="JL914" s="136"/>
      <c r="JM914" s="80"/>
      <c r="JN914" s="99"/>
      <c r="JO914" s="93"/>
      <c r="JP914" s="91"/>
      <c r="JQ914" s="104"/>
      <c r="JR914" s="93"/>
      <c r="JS914" s="136"/>
      <c r="JT914" s="137"/>
      <c r="JU914" s="93"/>
      <c r="JV914" s="136"/>
      <c r="JW914" s="80"/>
      <c r="JX914" s="99"/>
      <c r="JY914" s="93"/>
      <c r="JZ914" s="91"/>
      <c r="KA914" s="104"/>
      <c r="KB914" s="93"/>
      <c r="KC914" s="136"/>
      <c r="KD914" s="137"/>
      <c r="KE914" s="93"/>
      <c r="KF914" s="136"/>
      <c r="KG914" s="80"/>
      <c r="KH914" s="99"/>
      <c r="KI914" s="93"/>
      <c r="KJ914" s="91"/>
      <c r="KK914" s="104"/>
      <c r="KL914" s="93"/>
      <c r="KM914" s="136"/>
      <c r="KN914" s="137"/>
      <c r="KO914" s="93"/>
      <c r="KP914" s="136"/>
      <c r="KQ914" s="80"/>
      <c r="KR914" s="99"/>
      <c r="KS914" s="93"/>
      <c r="KT914" s="91"/>
      <c r="KU914" s="104"/>
      <c r="KV914" s="93"/>
      <c r="KW914" s="136"/>
      <c r="KX914" s="137"/>
      <c r="KY914" s="93"/>
      <c r="KZ914" s="136"/>
      <c r="LA914" s="80"/>
      <c r="LB914" s="99"/>
      <c r="LC914" s="93"/>
      <c r="LD914" s="91"/>
      <c r="LE914" s="104"/>
      <c r="LF914" s="93"/>
      <c r="LG914" s="136"/>
      <c r="LH914" s="137"/>
      <c r="LI914" s="93"/>
      <c r="LJ914" s="136"/>
      <c r="LK914" s="80"/>
      <c r="LL914" s="99"/>
      <c r="LM914" s="93"/>
      <c r="LN914" s="91"/>
      <c r="LO914" s="104"/>
      <c r="LP914" s="93"/>
      <c r="LQ914" s="136"/>
      <c r="LR914" s="137"/>
      <c r="LS914" s="93"/>
      <c r="LT914" s="136"/>
      <c r="LU914" s="80"/>
    </row>
  </sheetData>
  <mergeCells count="168">
    <mergeCell ref="GY4:HA4"/>
    <mergeCell ref="KH3:KQ3"/>
    <mergeCell ref="KH4:KJ4"/>
    <mergeCell ref="KK4:KM4"/>
    <mergeCell ref="KH114:KQ114"/>
    <mergeCell ref="KH115:KQ115"/>
    <mergeCell ref="JN3:JW3"/>
    <mergeCell ref="JN4:JP4"/>
    <mergeCell ref="JQ4:JS4"/>
    <mergeCell ref="JN114:JW114"/>
    <mergeCell ref="JN115:JW115"/>
    <mergeCell ref="JX3:KG3"/>
    <mergeCell ref="JX4:JZ4"/>
    <mergeCell ref="KA4:KC4"/>
    <mergeCell ref="JX114:KG114"/>
    <mergeCell ref="JX115:KG115"/>
    <mergeCell ref="IT3:JC3"/>
    <mergeCell ref="IT4:IV4"/>
    <mergeCell ref="IW4:IY4"/>
    <mergeCell ref="IT114:JC114"/>
    <mergeCell ref="IT115:JC115"/>
    <mergeCell ref="HZ3:II3"/>
    <mergeCell ref="HZ4:IB4"/>
    <mergeCell ref="IC4:IE4"/>
    <mergeCell ref="HZ114:II114"/>
    <mergeCell ref="HZ115:II115"/>
    <mergeCell ref="IJ3:IS3"/>
    <mergeCell ref="IJ4:IL4"/>
    <mergeCell ref="IM4:IO4"/>
    <mergeCell ref="IJ114:IS114"/>
    <mergeCell ref="IJ115:IS115"/>
    <mergeCell ref="DT3:EC3"/>
    <mergeCell ref="DT4:DV4"/>
    <mergeCell ref="DW4:DY4"/>
    <mergeCell ref="DT114:EC114"/>
    <mergeCell ref="DT115:EC115"/>
    <mergeCell ref="ED3:EM3"/>
    <mergeCell ref="ED4:EF4"/>
    <mergeCell ref="EG4:EI4"/>
    <mergeCell ref="ED114:EM114"/>
    <mergeCell ref="ED115:EM115"/>
    <mergeCell ref="FH3:FQ3"/>
    <mergeCell ref="FH4:FJ4"/>
    <mergeCell ref="FK4:FM4"/>
    <mergeCell ref="FH114:FQ114"/>
    <mergeCell ref="FH115:FQ115"/>
    <mergeCell ref="EN3:EW3"/>
    <mergeCell ref="EN4:EP4"/>
    <mergeCell ref="CZ3:DI3"/>
    <mergeCell ref="CZ4:DB4"/>
    <mergeCell ref="DC4:DE4"/>
    <mergeCell ref="CZ114:DI114"/>
    <mergeCell ref="CZ115:DI115"/>
    <mergeCell ref="DJ3:DS3"/>
    <mergeCell ref="DJ4:DL4"/>
    <mergeCell ref="DM4:DO4"/>
    <mergeCell ref="DJ114:DS114"/>
    <mergeCell ref="DJ115:DS115"/>
    <mergeCell ref="CP3:CY3"/>
    <mergeCell ref="CP4:CR4"/>
    <mergeCell ref="CS4:CU4"/>
    <mergeCell ref="CP114:CY114"/>
    <mergeCell ref="CP115:CY115"/>
    <mergeCell ref="CF3:CO3"/>
    <mergeCell ref="CF4:CH4"/>
    <mergeCell ref="CI4:CK4"/>
    <mergeCell ref="CF114:CO114"/>
    <mergeCell ref="CF115:CO115"/>
    <mergeCell ref="BV3:CE3"/>
    <mergeCell ref="BV4:BX4"/>
    <mergeCell ref="BY4:CA4"/>
    <mergeCell ref="BV114:CE114"/>
    <mergeCell ref="BV115:CE115"/>
    <mergeCell ref="BL3:BU3"/>
    <mergeCell ref="BL4:BN4"/>
    <mergeCell ref="BO4:BQ4"/>
    <mergeCell ref="BL114:BU114"/>
    <mergeCell ref="BL115:BU115"/>
    <mergeCell ref="AH115:AQ115"/>
    <mergeCell ref="AR3:BA3"/>
    <mergeCell ref="AR4:AT4"/>
    <mergeCell ref="AU4:AW4"/>
    <mergeCell ref="AR114:BA114"/>
    <mergeCell ref="AR115:BA115"/>
    <mergeCell ref="AH3:AQ3"/>
    <mergeCell ref="AH4:AJ4"/>
    <mergeCell ref="AK4:AM4"/>
    <mergeCell ref="X114:AG114"/>
    <mergeCell ref="B114:C114"/>
    <mergeCell ref="D114:M114"/>
    <mergeCell ref="BB3:BK3"/>
    <mergeCell ref="BB4:BD4"/>
    <mergeCell ref="BE4:BG4"/>
    <mergeCell ref="BB114:BK114"/>
    <mergeCell ref="D115:M115"/>
    <mergeCell ref="X115:AG115"/>
    <mergeCell ref="B115:C115"/>
    <mergeCell ref="N114:W114"/>
    <mergeCell ref="N115:W115"/>
    <mergeCell ref="D3:M3"/>
    <mergeCell ref="D4:F4"/>
    <mergeCell ref="G4:I4"/>
    <mergeCell ref="A103:C103"/>
    <mergeCell ref="N3:W3"/>
    <mergeCell ref="N4:P4"/>
    <mergeCell ref="Q4:S4"/>
    <mergeCell ref="X3:AG3"/>
    <mergeCell ref="X4:Z4"/>
    <mergeCell ref="AA4:AC4"/>
    <mergeCell ref="BB115:BK115"/>
    <mergeCell ref="AH114:AQ114"/>
    <mergeCell ref="EQ4:ES4"/>
    <mergeCell ref="EN114:EW114"/>
    <mergeCell ref="EN115:EW115"/>
    <mergeCell ref="FR3:GA3"/>
    <mergeCell ref="FR4:FT4"/>
    <mergeCell ref="FU4:FW4"/>
    <mergeCell ref="FR114:GA114"/>
    <mergeCell ref="FR115:GA115"/>
    <mergeCell ref="GB3:GK3"/>
    <mergeCell ref="GB4:GD4"/>
    <mergeCell ref="GE4:GG4"/>
    <mergeCell ref="GB114:GK114"/>
    <mergeCell ref="GB115:GK115"/>
    <mergeCell ref="EX3:FG3"/>
    <mergeCell ref="EX4:EZ4"/>
    <mergeCell ref="FA4:FC4"/>
    <mergeCell ref="EX114:FG114"/>
    <mergeCell ref="EX115:FG115"/>
    <mergeCell ref="JD114:JM114"/>
    <mergeCell ref="JD115:JM115"/>
    <mergeCell ref="GV115:HE115"/>
    <mergeCell ref="GL3:GU3"/>
    <mergeCell ref="GL4:GN4"/>
    <mergeCell ref="GO4:GQ4"/>
    <mergeCell ref="GL114:GU114"/>
    <mergeCell ref="GL115:GU115"/>
    <mergeCell ref="HP3:HY3"/>
    <mergeCell ref="HP4:HR4"/>
    <mergeCell ref="HS4:HU4"/>
    <mergeCell ref="HP114:HY114"/>
    <mergeCell ref="HP115:HY115"/>
    <mergeCell ref="HF3:HO3"/>
    <mergeCell ref="HF4:HH4"/>
    <mergeCell ref="HI4:HK4"/>
    <mergeCell ref="HF114:HO114"/>
    <mergeCell ref="HF115:HO115"/>
    <mergeCell ref="GV3:HE3"/>
    <mergeCell ref="JD3:JM3"/>
    <mergeCell ref="JD4:JF4"/>
    <mergeCell ref="JG4:JI4"/>
    <mergeCell ref="GV4:GX4"/>
    <mergeCell ref="GV114:HE114"/>
    <mergeCell ref="LL3:LU3"/>
    <mergeCell ref="LL4:LN4"/>
    <mergeCell ref="LO4:LQ4"/>
    <mergeCell ref="LL114:LU114"/>
    <mergeCell ref="LL115:LU115"/>
    <mergeCell ref="KR3:LA3"/>
    <mergeCell ref="KR4:KT4"/>
    <mergeCell ref="KU4:KW4"/>
    <mergeCell ref="KR114:LA114"/>
    <mergeCell ref="KR115:LA115"/>
    <mergeCell ref="LB3:LK3"/>
    <mergeCell ref="LB4:LD4"/>
    <mergeCell ref="LE4:LG4"/>
    <mergeCell ref="LB114:LK114"/>
    <mergeCell ref="LB115:LK115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A1:BC911"/>
  <sheetViews>
    <sheetView zoomScale="110" zoomScaleNormal="110" workbookViewId="0">
      <pane xSplit="2" ySplit="6" topLeftCell="C91" activePane="bottomRight" state="frozen"/>
      <selection pane="topRight" activeCell="C1" sqref="C1"/>
      <selection pane="bottomLeft" activeCell="A7" sqref="A7"/>
      <selection pane="bottomRight" activeCell="F115" sqref="F115"/>
    </sheetView>
  </sheetViews>
  <sheetFormatPr defaultRowHeight="15" x14ac:dyDescent="0.25"/>
  <cols>
    <col min="1" max="1" width="30.42578125" style="25" customWidth="1"/>
    <col min="2" max="2" width="2.140625" style="102" hidden="1" customWidth="1"/>
    <col min="3" max="3" width="11.85546875" style="102" hidden="1" customWidth="1"/>
    <col min="4" max="4" width="12.42578125" style="98" customWidth="1"/>
    <col min="5" max="7" width="12.7109375" style="34" customWidth="1"/>
    <col min="8" max="8" width="11.42578125" style="34" customWidth="1"/>
    <col min="9" max="9" width="9.5703125" style="521" customWidth="1"/>
    <col min="10" max="10" width="16" style="293" hidden="1" customWidth="1"/>
    <col min="11" max="16384" width="9.140625" style="8"/>
  </cols>
  <sheetData>
    <row r="1" spans="1:10" s="100" customFormat="1" x14ac:dyDescent="0.25">
      <c r="A1" s="37"/>
      <c r="B1" s="101"/>
      <c r="C1" s="101"/>
      <c r="D1" s="103"/>
      <c r="E1" s="103"/>
      <c r="F1" s="103"/>
      <c r="G1" s="103"/>
      <c r="H1" s="103"/>
      <c r="I1" s="515"/>
      <c r="J1" s="311"/>
    </row>
    <row r="2" spans="1:10" s="100" customFormat="1" x14ac:dyDescent="0.25">
      <c r="A2" s="37"/>
      <c r="B2" s="101"/>
      <c r="C2" s="101"/>
      <c r="D2" s="103"/>
      <c r="E2" s="103"/>
      <c r="F2" s="103"/>
      <c r="G2" s="103"/>
      <c r="H2" s="103"/>
      <c r="I2" s="515"/>
      <c r="J2" s="311"/>
    </row>
    <row r="3" spans="1:10" s="269" customFormat="1" x14ac:dyDescent="0.25">
      <c r="A3" s="499" t="s">
        <v>0</v>
      </c>
      <c r="B3" s="500"/>
      <c r="C3" s="501"/>
      <c r="D3" s="678" t="s">
        <v>335</v>
      </c>
      <c r="E3" s="679"/>
      <c r="F3" s="679"/>
      <c r="G3" s="679"/>
      <c r="H3" s="679"/>
      <c r="I3" s="680"/>
      <c r="J3" s="292"/>
    </row>
    <row r="4" spans="1:10" hidden="1" x14ac:dyDescent="0.25">
      <c r="B4" s="102" t="s">
        <v>152</v>
      </c>
      <c r="C4" s="102" t="s">
        <v>151</v>
      </c>
      <c r="D4" s="533"/>
      <c r="E4" s="533"/>
      <c r="F4" s="533"/>
      <c r="G4" s="557"/>
      <c r="H4" s="533"/>
      <c r="I4" s="516" t="s">
        <v>149</v>
      </c>
    </row>
    <row r="5" spans="1:10" s="269" customFormat="1" ht="22.5" customHeight="1" x14ac:dyDescent="0.25">
      <c r="A5" s="499"/>
      <c r="B5" s="500"/>
      <c r="C5" s="500"/>
      <c r="D5" s="194">
        <v>44069</v>
      </c>
      <c r="E5" s="194">
        <v>44072</v>
      </c>
      <c r="F5" s="194">
        <v>44077</v>
      </c>
      <c r="G5" s="194">
        <v>44079</v>
      </c>
      <c r="H5" s="194">
        <v>44081</v>
      </c>
      <c r="I5" s="555" t="s">
        <v>150</v>
      </c>
      <c r="J5" s="292"/>
    </row>
    <row r="6" spans="1:10" hidden="1" x14ac:dyDescent="0.25">
      <c r="D6" s="25" t="s">
        <v>162</v>
      </c>
      <c r="E6" s="25" t="s">
        <v>162</v>
      </c>
      <c r="F6" s="25"/>
      <c r="G6" s="25"/>
      <c r="H6" s="25"/>
      <c r="I6" s="516"/>
    </row>
    <row r="7" spans="1:10" x14ac:dyDescent="0.25">
      <c r="A7" s="55" t="s">
        <v>2</v>
      </c>
      <c r="D7" s="25"/>
      <c r="E7" s="25"/>
      <c r="F7" s="25"/>
      <c r="G7" s="25"/>
      <c r="H7" s="25"/>
      <c r="I7" s="516">
        <f>SUM(D7:H7)</f>
        <v>0</v>
      </c>
    </row>
    <row r="8" spans="1:10" x14ac:dyDescent="0.25">
      <c r="A8" s="55" t="s">
        <v>3</v>
      </c>
      <c r="D8" s="25"/>
      <c r="E8" s="25"/>
      <c r="F8" s="25"/>
      <c r="G8" s="25"/>
      <c r="H8" s="25"/>
      <c r="I8" s="516">
        <f t="shared" ref="I8:I71" si="0">SUM(D8:H8)</f>
        <v>0</v>
      </c>
      <c r="J8" s="293" t="e">
        <f>#REF!*C8</f>
        <v>#REF!</v>
      </c>
    </row>
    <row r="9" spans="1:10" x14ac:dyDescent="0.25">
      <c r="A9" s="55" t="s">
        <v>4</v>
      </c>
      <c r="D9" s="25"/>
      <c r="E9" s="25"/>
      <c r="F9" s="25"/>
      <c r="G9" s="25"/>
      <c r="H9" s="25"/>
      <c r="I9" s="516">
        <f t="shared" si="0"/>
        <v>0</v>
      </c>
      <c r="J9" s="293" t="e">
        <f>#REF!*C9</f>
        <v>#REF!</v>
      </c>
    </row>
    <row r="10" spans="1:10" x14ac:dyDescent="0.25">
      <c r="A10" s="55" t="s">
        <v>5</v>
      </c>
      <c r="D10" s="25"/>
      <c r="E10" s="25"/>
      <c r="F10" s="25"/>
      <c r="G10" s="25"/>
      <c r="H10" s="25"/>
      <c r="I10" s="516">
        <f t="shared" si="0"/>
        <v>0</v>
      </c>
      <c r="J10" s="293" t="e">
        <f>#REF!*C10</f>
        <v>#REF!</v>
      </c>
    </row>
    <row r="11" spans="1:10" x14ac:dyDescent="0.25">
      <c r="A11" s="25" t="s">
        <v>6</v>
      </c>
      <c r="D11" s="25"/>
      <c r="E11" s="25"/>
      <c r="F11" s="25"/>
      <c r="G11" s="25"/>
      <c r="H11" s="25"/>
      <c r="I11" s="516">
        <f t="shared" si="0"/>
        <v>0</v>
      </c>
      <c r="J11" s="293" t="e">
        <f>#REF!*C11</f>
        <v>#REF!</v>
      </c>
    </row>
    <row r="12" spans="1:10" x14ac:dyDescent="0.25">
      <c r="A12" s="25" t="s">
        <v>256</v>
      </c>
      <c r="D12" s="25">
        <v>9</v>
      </c>
      <c r="E12" s="25"/>
      <c r="F12" s="25"/>
      <c r="G12" s="25"/>
      <c r="H12" s="25"/>
      <c r="I12" s="516">
        <f t="shared" si="0"/>
        <v>9</v>
      </c>
      <c r="J12" s="293" t="e">
        <f>#REF!*C12</f>
        <v>#REF!</v>
      </c>
    </row>
    <row r="13" spans="1:10" x14ac:dyDescent="0.25">
      <c r="A13" s="25" t="s">
        <v>7</v>
      </c>
      <c r="D13" s="25"/>
      <c r="E13" s="25"/>
      <c r="F13" s="25"/>
      <c r="G13" s="25"/>
      <c r="H13" s="25"/>
      <c r="I13" s="516">
        <f t="shared" si="0"/>
        <v>0</v>
      </c>
      <c r="J13" s="293" t="e">
        <f>#REF!*C13</f>
        <v>#REF!</v>
      </c>
    </row>
    <row r="14" spans="1:10" x14ac:dyDescent="0.25">
      <c r="A14" s="25" t="s">
        <v>141</v>
      </c>
      <c r="D14" s="25"/>
      <c r="E14" s="25"/>
      <c r="F14" s="25"/>
      <c r="G14" s="25"/>
      <c r="H14" s="25"/>
      <c r="I14" s="516">
        <f t="shared" si="0"/>
        <v>0</v>
      </c>
      <c r="J14" s="293" t="e">
        <f>#REF!*C14</f>
        <v>#REF!</v>
      </c>
    </row>
    <row r="15" spans="1:10" x14ac:dyDescent="0.25">
      <c r="A15" s="113" t="s">
        <v>8</v>
      </c>
      <c r="D15" s="25"/>
      <c r="E15" s="25"/>
      <c r="F15" s="25"/>
      <c r="G15" s="25"/>
      <c r="H15" s="25"/>
      <c r="I15" s="516">
        <f t="shared" si="0"/>
        <v>0</v>
      </c>
      <c r="J15" s="293" t="e">
        <f>#REF!*C15</f>
        <v>#REF!</v>
      </c>
    </row>
    <row r="16" spans="1:10" x14ac:dyDescent="0.25">
      <c r="A16" s="113" t="s">
        <v>9</v>
      </c>
      <c r="D16" s="25"/>
      <c r="E16" s="25"/>
      <c r="F16" s="25"/>
      <c r="G16" s="25">
        <v>2</v>
      </c>
      <c r="H16" s="25"/>
      <c r="I16" s="516">
        <f t="shared" si="0"/>
        <v>2</v>
      </c>
      <c r="J16" s="293" t="e">
        <f>#REF!*C16</f>
        <v>#REF!</v>
      </c>
    </row>
    <row r="17" spans="1:10" x14ac:dyDescent="0.25">
      <c r="A17" s="113" t="s">
        <v>10</v>
      </c>
      <c r="D17" s="25"/>
      <c r="E17" s="25"/>
      <c r="F17" s="25"/>
      <c r="G17" s="25">
        <v>3</v>
      </c>
      <c r="H17" s="25"/>
      <c r="I17" s="516">
        <f t="shared" si="0"/>
        <v>3</v>
      </c>
      <c r="J17" s="293" t="e">
        <f>#REF!*C17</f>
        <v>#REF!</v>
      </c>
    </row>
    <row r="18" spans="1:10" x14ac:dyDescent="0.25">
      <c r="A18" s="25" t="s">
        <v>11</v>
      </c>
      <c r="D18" s="25"/>
      <c r="E18" s="25"/>
      <c r="F18" s="25"/>
      <c r="G18" s="25"/>
      <c r="H18" s="25"/>
      <c r="I18" s="516">
        <f t="shared" si="0"/>
        <v>0</v>
      </c>
      <c r="J18" s="293" t="e">
        <f>#REF!*C18</f>
        <v>#REF!</v>
      </c>
    </row>
    <row r="19" spans="1:10" x14ac:dyDescent="0.25">
      <c r="A19" s="25" t="s">
        <v>12</v>
      </c>
      <c r="D19" s="25"/>
      <c r="E19" s="25"/>
      <c r="F19" s="25"/>
      <c r="G19" s="25"/>
      <c r="H19" s="25"/>
      <c r="I19" s="516">
        <f t="shared" si="0"/>
        <v>0</v>
      </c>
      <c r="J19" s="293" t="e">
        <f>#REF!*C19</f>
        <v>#REF!</v>
      </c>
    </row>
    <row r="20" spans="1:10" hidden="1" x14ac:dyDescent="0.25">
      <c r="A20" s="25" t="s">
        <v>13</v>
      </c>
      <c r="D20" s="25"/>
      <c r="E20" s="25"/>
      <c r="F20" s="25"/>
      <c r="G20" s="25"/>
      <c r="H20" s="25"/>
      <c r="I20" s="516">
        <f t="shared" si="0"/>
        <v>0</v>
      </c>
      <c r="J20" s="293" t="e">
        <f>#REF!*C20</f>
        <v>#REF!</v>
      </c>
    </row>
    <row r="21" spans="1:10" x14ac:dyDescent="0.25">
      <c r="A21" s="25" t="s">
        <v>14</v>
      </c>
      <c r="D21" s="25"/>
      <c r="E21" s="25"/>
      <c r="F21" s="25"/>
      <c r="G21" s="25"/>
      <c r="H21" s="25"/>
      <c r="I21" s="516">
        <f t="shared" si="0"/>
        <v>0</v>
      </c>
      <c r="J21" s="293" t="e">
        <f>#REF!*C21</f>
        <v>#REF!</v>
      </c>
    </row>
    <row r="22" spans="1:10" x14ac:dyDescent="0.25">
      <c r="A22" s="25" t="s">
        <v>83</v>
      </c>
      <c r="D22" s="25"/>
      <c r="E22" s="25"/>
      <c r="F22" s="25"/>
      <c r="G22" s="25"/>
      <c r="H22" s="25"/>
      <c r="I22" s="516">
        <f t="shared" si="0"/>
        <v>0</v>
      </c>
      <c r="J22" s="293" t="e">
        <f>#REF!*C22</f>
        <v>#REF!</v>
      </c>
    </row>
    <row r="23" spans="1:10" x14ac:dyDescent="0.25">
      <c r="A23" s="55" t="s">
        <v>272</v>
      </c>
      <c r="D23" s="25"/>
      <c r="E23" s="25"/>
      <c r="F23" s="25"/>
      <c r="G23" s="25"/>
      <c r="H23" s="25"/>
      <c r="I23" s="516">
        <f t="shared" si="0"/>
        <v>0</v>
      </c>
      <c r="J23" s="293" t="e">
        <f>#REF!*C23</f>
        <v>#REF!</v>
      </c>
    </row>
    <row r="24" spans="1:10" x14ac:dyDescent="0.25">
      <c r="A24" s="55" t="s">
        <v>273</v>
      </c>
      <c r="D24" s="25"/>
      <c r="E24" s="25"/>
      <c r="F24" s="25"/>
      <c r="G24" s="25"/>
      <c r="H24" s="25"/>
      <c r="I24" s="516">
        <f t="shared" si="0"/>
        <v>0</v>
      </c>
      <c r="J24" s="293" t="e">
        <f>#REF!*C24</f>
        <v>#REF!</v>
      </c>
    </row>
    <row r="25" spans="1:10" x14ac:dyDescent="0.25">
      <c r="A25" s="25" t="s">
        <v>108</v>
      </c>
      <c r="D25" s="25"/>
      <c r="E25" s="25"/>
      <c r="F25" s="25"/>
      <c r="G25" s="25"/>
      <c r="H25" s="25"/>
      <c r="I25" s="516">
        <f t="shared" si="0"/>
        <v>0</v>
      </c>
      <c r="J25" s="293" t="e">
        <f>#REF!*C25</f>
        <v>#REF!</v>
      </c>
    </row>
    <row r="26" spans="1:10" x14ac:dyDescent="0.25">
      <c r="A26" s="25" t="s">
        <v>15</v>
      </c>
      <c r="D26" s="25"/>
      <c r="E26" s="25"/>
      <c r="F26" s="25"/>
      <c r="G26" s="25"/>
      <c r="H26" s="25"/>
      <c r="I26" s="516">
        <f t="shared" si="0"/>
        <v>0</v>
      </c>
      <c r="J26" s="293" t="e">
        <f>#REF!*C26</f>
        <v>#REF!</v>
      </c>
    </row>
    <row r="27" spans="1:10" x14ac:dyDescent="0.25">
      <c r="A27" s="25" t="s">
        <v>16</v>
      </c>
      <c r="D27" s="25"/>
      <c r="E27" s="25"/>
      <c r="F27" s="25"/>
      <c r="G27" s="25"/>
      <c r="H27" s="25"/>
      <c r="I27" s="516">
        <f t="shared" si="0"/>
        <v>0</v>
      </c>
      <c r="J27" s="293" t="e">
        <f>#REF!*C27</f>
        <v>#REF!</v>
      </c>
    </row>
    <row r="28" spans="1:10" x14ac:dyDescent="0.25">
      <c r="A28" s="25" t="s">
        <v>17</v>
      </c>
      <c r="D28" s="25"/>
      <c r="E28" s="25"/>
      <c r="F28" s="25"/>
      <c r="G28" s="25"/>
      <c r="H28" s="25"/>
      <c r="I28" s="516">
        <f t="shared" si="0"/>
        <v>0</v>
      </c>
      <c r="J28" s="293" t="e">
        <f>#REF!*C28</f>
        <v>#REF!</v>
      </c>
    </row>
    <row r="29" spans="1:10" x14ac:dyDescent="0.25">
      <c r="A29" s="143" t="s">
        <v>18</v>
      </c>
      <c r="D29" s="25"/>
      <c r="E29" s="25"/>
      <c r="F29" s="25"/>
      <c r="G29" s="25"/>
      <c r="H29" s="25"/>
      <c r="I29" s="516">
        <f t="shared" si="0"/>
        <v>0</v>
      </c>
      <c r="J29" s="293" t="e">
        <f>#REF!*C29</f>
        <v>#REF!</v>
      </c>
    </row>
    <row r="30" spans="1:10" hidden="1" x14ac:dyDescent="0.25">
      <c r="A30" s="143" t="s">
        <v>19</v>
      </c>
      <c r="D30" s="25"/>
      <c r="E30" s="25"/>
      <c r="F30" s="25"/>
      <c r="G30" s="25"/>
      <c r="H30" s="25"/>
      <c r="I30" s="516">
        <f t="shared" si="0"/>
        <v>0</v>
      </c>
      <c r="J30" s="293" t="e">
        <f>#REF!*C30</f>
        <v>#REF!</v>
      </c>
    </row>
    <row r="31" spans="1:10" x14ac:dyDescent="0.25">
      <c r="A31" s="143" t="s">
        <v>243</v>
      </c>
      <c r="D31" s="25"/>
      <c r="E31" s="25"/>
      <c r="F31" s="25"/>
      <c r="G31" s="25">
        <v>7</v>
      </c>
      <c r="H31" s="25"/>
      <c r="I31" s="516">
        <f t="shared" si="0"/>
        <v>7</v>
      </c>
      <c r="J31" s="293" t="e">
        <f>#REF!*C31</f>
        <v>#REF!</v>
      </c>
    </row>
    <row r="32" spans="1:10" x14ac:dyDescent="0.25">
      <c r="A32" s="143" t="s">
        <v>219</v>
      </c>
      <c r="D32" s="25"/>
      <c r="E32" s="25"/>
      <c r="F32" s="25"/>
      <c r="G32" s="25">
        <v>5</v>
      </c>
      <c r="H32" s="25"/>
      <c r="I32" s="516">
        <f t="shared" si="0"/>
        <v>5</v>
      </c>
      <c r="J32" s="293" t="e">
        <f>#REF!*C32</f>
        <v>#REF!</v>
      </c>
    </row>
    <row r="33" spans="1:17" x14ac:dyDescent="0.25">
      <c r="A33" s="143" t="s">
        <v>173</v>
      </c>
      <c r="D33" s="25"/>
      <c r="E33" s="25">
        <v>5</v>
      </c>
      <c r="F33" s="25"/>
      <c r="G33" s="25">
        <v>10</v>
      </c>
      <c r="H33" s="25"/>
      <c r="I33" s="516">
        <f t="shared" si="0"/>
        <v>15</v>
      </c>
      <c r="J33" s="293" t="e">
        <f>#REF!*C33</f>
        <v>#REF!</v>
      </c>
    </row>
    <row r="34" spans="1:17" hidden="1" x14ac:dyDescent="0.25">
      <c r="A34" s="143" t="s">
        <v>102</v>
      </c>
      <c r="D34" s="25"/>
      <c r="E34" s="25"/>
      <c r="F34" s="25"/>
      <c r="G34" s="25"/>
      <c r="H34" s="25"/>
      <c r="I34" s="516">
        <f t="shared" si="0"/>
        <v>0</v>
      </c>
      <c r="J34" s="293" t="e">
        <f>#REF!*C34</f>
        <v>#REF!</v>
      </c>
    </row>
    <row r="35" spans="1:17" x14ac:dyDescent="0.25">
      <c r="A35" s="143" t="s">
        <v>251</v>
      </c>
      <c r="D35" s="25"/>
      <c r="E35" s="25"/>
      <c r="F35" s="25"/>
      <c r="G35" s="25"/>
      <c r="H35" s="25"/>
      <c r="I35" s="516">
        <f t="shared" si="0"/>
        <v>0</v>
      </c>
      <c r="J35" s="293" t="e">
        <f>#REF!*C35</f>
        <v>#REF!</v>
      </c>
    </row>
    <row r="36" spans="1:17" x14ac:dyDescent="0.25">
      <c r="A36" s="25" t="s">
        <v>153</v>
      </c>
      <c r="D36" s="25"/>
      <c r="E36" s="25"/>
      <c r="F36" s="25"/>
      <c r="G36" s="25"/>
      <c r="H36" s="25"/>
      <c r="I36" s="516">
        <f t="shared" si="0"/>
        <v>0</v>
      </c>
      <c r="J36" s="293" t="e">
        <f>#REF!*C36</f>
        <v>#REF!</v>
      </c>
      <c r="Q36" s="8" t="s">
        <v>362</v>
      </c>
    </row>
    <row r="37" spans="1:17" x14ac:dyDescent="0.25">
      <c r="A37" s="25" t="s">
        <v>364</v>
      </c>
      <c r="D37" s="25"/>
      <c r="E37" s="25"/>
      <c r="F37" s="25"/>
      <c r="G37" s="25"/>
      <c r="H37" s="25">
        <v>2</v>
      </c>
      <c r="I37" s="516">
        <f t="shared" si="0"/>
        <v>2</v>
      </c>
      <c r="J37" s="293" t="e">
        <f>#REF!*C37</f>
        <v>#REF!</v>
      </c>
    </row>
    <row r="38" spans="1:17" x14ac:dyDescent="0.25">
      <c r="A38" s="25" t="s">
        <v>252</v>
      </c>
      <c r="D38" s="25"/>
      <c r="E38" s="25"/>
      <c r="F38" s="25"/>
      <c r="G38" s="25"/>
      <c r="H38" s="25"/>
      <c r="I38" s="516">
        <f t="shared" si="0"/>
        <v>0</v>
      </c>
      <c r="J38" s="293" t="e">
        <f>#REF!*C38</f>
        <v>#REF!</v>
      </c>
    </row>
    <row r="39" spans="1:17" x14ac:dyDescent="0.25">
      <c r="A39" s="25" t="s">
        <v>165</v>
      </c>
      <c r="D39" s="25"/>
      <c r="E39" s="25"/>
      <c r="F39" s="25"/>
      <c r="G39" s="25"/>
      <c r="H39" s="25"/>
      <c r="I39" s="516">
        <f t="shared" si="0"/>
        <v>0</v>
      </c>
      <c r="J39" s="293" t="e">
        <f>#REF!*C39</f>
        <v>#REF!</v>
      </c>
    </row>
    <row r="40" spans="1:17" x14ac:dyDescent="0.25">
      <c r="A40" s="25" t="s">
        <v>145</v>
      </c>
      <c r="D40" s="25"/>
      <c r="E40" s="25"/>
      <c r="F40" s="25"/>
      <c r="G40" s="25"/>
      <c r="H40" s="25"/>
      <c r="I40" s="516">
        <f t="shared" si="0"/>
        <v>0</v>
      </c>
      <c r="J40" s="293" t="e">
        <f>#REF!*C40</f>
        <v>#REF!</v>
      </c>
    </row>
    <row r="41" spans="1:17" x14ac:dyDescent="0.25">
      <c r="A41" s="25" t="s">
        <v>22</v>
      </c>
      <c r="D41" s="25"/>
      <c r="E41" s="25"/>
      <c r="F41" s="25"/>
      <c r="G41" s="25"/>
      <c r="H41" s="25"/>
      <c r="I41" s="516">
        <f t="shared" si="0"/>
        <v>0</v>
      </c>
      <c r="J41" s="293" t="e">
        <f>#REF!*C41</f>
        <v>#REF!</v>
      </c>
    </row>
    <row r="42" spans="1:17" x14ac:dyDescent="0.25">
      <c r="A42" s="119" t="s">
        <v>23</v>
      </c>
      <c r="D42" s="25">
        <v>30</v>
      </c>
      <c r="E42" s="25"/>
      <c r="F42" s="25">
        <v>30</v>
      </c>
      <c r="G42" s="25">
        <v>30</v>
      </c>
      <c r="H42" s="25"/>
      <c r="I42" s="516">
        <f t="shared" si="0"/>
        <v>90</v>
      </c>
      <c r="J42" s="293" t="e">
        <f>#REF!*C42</f>
        <v>#REF!</v>
      </c>
    </row>
    <row r="43" spans="1:17" ht="15" hidden="1" customHeight="1" x14ac:dyDescent="0.25">
      <c r="A43" s="119" t="s">
        <v>48</v>
      </c>
      <c r="D43" s="25"/>
      <c r="E43" s="25"/>
      <c r="F43" s="25"/>
      <c r="G43" s="25"/>
      <c r="H43" s="25"/>
      <c r="I43" s="516">
        <f t="shared" si="0"/>
        <v>0</v>
      </c>
      <c r="J43" s="293" t="e">
        <f>#REF!*C43</f>
        <v>#REF!</v>
      </c>
    </row>
    <row r="44" spans="1:17" x14ac:dyDescent="0.25">
      <c r="A44" s="119" t="s">
        <v>177</v>
      </c>
      <c r="D44" s="25">
        <v>10</v>
      </c>
      <c r="E44" s="25"/>
      <c r="F44" s="25"/>
      <c r="G44" s="25"/>
      <c r="H44" s="25"/>
      <c r="I44" s="516">
        <f t="shared" si="0"/>
        <v>10</v>
      </c>
      <c r="J44" s="293" t="e">
        <f>#REF!*C44</f>
        <v>#REF!</v>
      </c>
    </row>
    <row r="45" spans="1:17" x14ac:dyDescent="0.25">
      <c r="A45" s="119" t="s">
        <v>163</v>
      </c>
      <c r="D45" s="25">
        <v>20</v>
      </c>
      <c r="E45" s="25"/>
      <c r="F45" s="25">
        <v>20</v>
      </c>
      <c r="G45" s="25">
        <v>20</v>
      </c>
      <c r="H45" s="25"/>
      <c r="I45" s="516">
        <f t="shared" si="0"/>
        <v>60</v>
      </c>
      <c r="J45" s="293" t="e">
        <f>#REF!*C45</f>
        <v>#REF!</v>
      </c>
    </row>
    <row r="46" spans="1:17" x14ac:dyDescent="0.25">
      <c r="A46" s="119" t="s">
        <v>24</v>
      </c>
      <c r="D46" s="25"/>
      <c r="E46" s="25">
        <v>20</v>
      </c>
      <c r="F46" s="25">
        <v>20</v>
      </c>
      <c r="G46" s="25">
        <v>20</v>
      </c>
      <c r="H46" s="25"/>
      <c r="I46" s="516">
        <f t="shared" si="0"/>
        <v>60</v>
      </c>
      <c r="J46" s="293" t="e">
        <f>#REF!*C46</f>
        <v>#REF!</v>
      </c>
    </row>
    <row r="47" spans="1:17" x14ac:dyDescent="0.25">
      <c r="A47" s="119" t="s">
        <v>25</v>
      </c>
      <c r="D47" s="25"/>
      <c r="E47" s="25">
        <v>20</v>
      </c>
      <c r="F47" s="25">
        <v>20</v>
      </c>
      <c r="G47" s="25"/>
      <c r="H47" s="25"/>
      <c r="I47" s="516">
        <f t="shared" si="0"/>
        <v>40</v>
      </c>
      <c r="J47" s="293" t="e">
        <f>#REF!*C47</f>
        <v>#REF!</v>
      </c>
    </row>
    <row r="48" spans="1:17" ht="15" hidden="1" customHeight="1" x14ac:dyDescent="0.25">
      <c r="A48" s="119" t="s">
        <v>26</v>
      </c>
      <c r="D48" s="25"/>
      <c r="E48" s="25"/>
      <c r="F48" s="25"/>
      <c r="G48" s="25"/>
      <c r="H48" s="25"/>
      <c r="I48" s="516">
        <f t="shared" si="0"/>
        <v>0</v>
      </c>
      <c r="J48" s="293" t="e">
        <f>#REF!*C48</f>
        <v>#REF!</v>
      </c>
    </row>
    <row r="49" spans="1:10" ht="15" hidden="1" customHeight="1" x14ac:dyDescent="0.25">
      <c r="A49" s="119" t="s">
        <v>27</v>
      </c>
      <c r="D49" s="25"/>
      <c r="E49" s="25"/>
      <c r="F49" s="25"/>
      <c r="G49" s="25"/>
      <c r="H49" s="25"/>
      <c r="I49" s="516">
        <f t="shared" si="0"/>
        <v>0</v>
      </c>
      <c r="J49" s="293" t="e">
        <f>#REF!*C49</f>
        <v>#REF!</v>
      </c>
    </row>
    <row r="50" spans="1:10" ht="15" hidden="1" customHeight="1" x14ac:dyDescent="0.25">
      <c r="A50" s="119" t="s">
        <v>28</v>
      </c>
      <c r="D50" s="25"/>
      <c r="E50" s="25"/>
      <c r="F50" s="25"/>
      <c r="G50" s="25"/>
      <c r="H50" s="25"/>
      <c r="I50" s="516">
        <f t="shared" si="0"/>
        <v>0</v>
      </c>
      <c r="J50" s="293" t="e">
        <f>#REF!*C50</f>
        <v>#REF!</v>
      </c>
    </row>
    <row r="51" spans="1:10" hidden="1" x14ac:dyDescent="0.25">
      <c r="A51" s="119" t="s">
        <v>79</v>
      </c>
      <c r="D51" s="25"/>
      <c r="E51" s="25"/>
      <c r="F51" s="25"/>
      <c r="G51" s="25"/>
      <c r="H51" s="25"/>
      <c r="I51" s="516">
        <f t="shared" si="0"/>
        <v>0</v>
      </c>
      <c r="J51" s="293" t="e">
        <f>#REF!*C51</f>
        <v>#REF!</v>
      </c>
    </row>
    <row r="52" spans="1:10" x14ac:dyDescent="0.25">
      <c r="A52" s="119" t="s">
        <v>29</v>
      </c>
      <c r="D52" s="25"/>
      <c r="E52" s="25">
        <v>20</v>
      </c>
      <c r="F52" s="25"/>
      <c r="G52" s="25"/>
      <c r="H52" s="25"/>
      <c r="I52" s="516">
        <f t="shared" si="0"/>
        <v>20</v>
      </c>
      <c r="J52" s="293" t="e">
        <f>#REF!*C52</f>
        <v>#REF!</v>
      </c>
    </row>
    <row r="53" spans="1:10" x14ac:dyDescent="0.25">
      <c r="A53" s="119" t="s">
        <v>30</v>
      </c>
      <c r="D53" s="25"/>
      <c r="E53" s="25"/>
      <c r="F53" s="25">
        <v>20</v>
      </c>
      <c r="G53" s="25"/>
      <c r="H53" s="25"/>
      <c r="I53" s="516">
        <f t="shared" si="0"/>
        <v>20</v>
      </c>
      <c r="J53" s="293" t="e">
        <f>#REF!*C53</f>
        <v>#REF!</v>
      </c>
    </row>
    <row r="54" spans="1:10" x14ac:dyDescent="0.25">
      <c r="A54" s="119" t="s">
        <v>31</v>
      </c>
      <c r="D54" s="25"/>
      <c r="E54" s="25"/>
      <c r="F54" s="25"/>
      <c r="G54" s="25"/>
      <c r="H54" s="25"/>
      <c r="I54" s="516">
        <f t="shared" si="0"/>
        <v>0</v>
      </c>
      <c r="J54" s="293" t="e">
        <f>#REF!*C54</f>
        <v>#REF!</v>
      </c>
    </row>
    <row r="55" spans="1:10" x14ac:dyDescent="0.25">
      <c r="A55" s="144" t="s">
        <v>32</v>
      </c>
      <c r="D55" s="25"/>
      <c r="E55" s="25">
        <v>5</v>
      </c>
      <c r="F55" s="25"/>
      <c r="G55" s="25">
        <v>3</v>
      </c>
      <c r="H55" s="25"/>
      <c r="I55" s="516">
        <f t="shared" si="0"/>
        <v>8</v>
      </c>
      <c r="J55" s="293" t="e">
        <f>#REF!*C55</f>
        <v>#REF!</v>
      </c>
    </row>
    <row r="56" spans="1:10" x14ac:dyDescent="0.25">
      <c r="A56" s="55" t="s">
        <v>33</v>
      </c>
      <c r="D56" s="25"/>
      <c r="E56" s="25"/>
      <c r="F56" s="25"/>
      <c r="G56" s="25">
        <v>2</v>
      </c>
      <c r="H56" s="25"/>
      <c r="I56" s="516">
        <f t="shared" si="0"/>
        <v>2</v>
      </c>
      <c r="J56" s="293" t="e">
        <f>#REF!*C56</f>
        <v>#REF!</v>
      </c>
    </row>
    <row r="57" spans="1:10" x14ac:dyDescent="0.25">
      <c r="A57" s="25" t="s">
        <v>34</v>
      </c>
      <c r="D57" s="25"/>
      <c r="E57" s="25"/>
      <c r="F57" s="25"/>
      <c r="G57" s="25"/>
      <c r="H57" s="25"/>
      <c r="I57" s="516">
        <f t="shared" si="0"/>
        <v>0</v>
      </c>
      <c r="J57" s="293" t="e">
        <f>#REF!*C57</f>
        <v>#REF!</v>
      </c>
    </row>
    <row r="58" spans="1:10" x14ac:dyDescent="0.25">
      <c r="A58" s="25" t="s">
        <v>40</v>
      </c>
      <c r="D58" s="25"/>
      <c r="E58" s="25"/>
      <c r="F58" s="25"/>
      <c r="G58" s="25"/>
      <c r="H58" s="25"/>
      <c r="I58" s="516">
        <f t="shared" si="0"/>
        <v>0</v>
      </c>
      <c r="J58" s="293" t="e">
        <f>#REF!*C58</f>
        <v>#REF!</v>
      </c>
    </row>
    <row r="59" spans="1:10" x14ac:dyDescent="0.25">
      <c r="A59" s="25" t="s">
        <v>35</v>
      </c>
      <c r="D59" s="25"/>
      <c r="E59" s="25"/>
      <c r="F59" s="25"/>
      <c r="G59" s="25"/>
      <c r="H59" s="25"/>
      <c r="I59" s="516">
        <f t="shared" si="0"/>
        <v>0</v>
      </c>
      <c r="J59" s="293" t="e">
        <f>#REF!*C59</f>
        <v>#REF!</v>
      </c>
    </row>
    <row r="60" spans="1:10" hidden="1" x14ac:dyDescent="0.25">
      <c r="A60" s="250" t="s">
        <v>41</v>
      </c>
      <c r="D60" s="25"/>
      <c r="E60" s="25"/>
      <c r="F60" s="25"/>
      <c r="G60" s="25"/>
      <c r="H60" s="25"/>
      <c r="I60" s="516">
        <f t="shared" si="0"/>
        <v>0</v>
      </c>
      <c r="J60" s="293" t="e">
        <f>#REF!*C60</f>
        <v>#REF!</v>
      </c>
    </row>
    <row r="61" spans="1:10" hidden="1" x14ac:dyDescent="0.25">
      <c r="A61" s="250" t="s">
        <v>42</v>
      </c>
      <c r="D61" s="25"/>
      <c r="E61" s="25"/>
      <c r="F61" s="25"/>
      <c r="G61" s="25"/>
      <c r="H61" s="25"/>
      <c r="I61" s="516">
        <f t="shared" si="0"/>
        <v>0</v>
      </c>
      <c r="J61" s="293" t="e">
        <f>#REF!*C61</f>
        <v>#REF!</v>
      </c>
    </row>
    <row r="62" spans="1:10" hidden="1" x14ac:dyDescent="0.25">
      <c r="A62" s="250" t="s">
        <v>43</v>
      </c>
      <c r="D62" s="25"/>
      <c r="E62" s="25"/>
      <c r="F62" s="25"/>
      <c r="G62" s="25"/>
      <c r="H62" s="25"/>
      <c r="I62" s="516">
        <f t="shared" si="0"/>
        <v>0</v>
      </c>
      <c r="J62" s="293" t="e">
        <f>#REF!*C62</f>
        <v>#REF!</v>
      </c>
    </row>
    <row r="63" spans="1:10" hidden="1" x14ac:dyDescent="0.25">
      <c r="A63" s="250" t="s">
        <v>47</v>
      </c>
      <c r="D63" s="25"/>
      <c r="E63" s="25"/>
      <c r="F63" s="25"/>
      <c r="G63" s="25"/>
      <c r="H63" s="25"/>
      <c r="I63" s="516">
        <f t="shared" si="0"/>
        <v>0</v>
      </c>
      <c r="J63" s="293" t="e">
        <f>#REF!*C63</f>
        <v>#REF!</v>
      </c>
    </row>
    <row r="64" spans="1:10" hidden="1" x14ac:dyDescent="0.25">
      <c r="A64" s="250" t="s">
        <v>45</v>
      </c>
      <c r="D64" s="25"/>
      <c r="E64" s="25"/>
      <c r="F64" s="25"/>
      <c r="G64" s="25"/>
      <c r="H64" s="25"/>
      <c r="I64" s="516">
        <f t="shared" si="0"/>
        <v>0</v>
      </c>
      <c r="J64" s="293" t="e">
        <f>#REF!*C64</f>
        <v>#REF!</v>
      </c>
    </row>
    <row r="65" spans="1:10" ht="11.25" hidden="1" customHeight="1" x14ac:dyDescent="0.25">
      <c r="A65" s="250" t="s">
        <v>44</v>
      </c>
      <c r="D65" s="25"/>
      <c r="E65" s="25"/>
      <c r="F65" s="25"/>
      <c r="G65" s="25"/>
      <c r="H65" s="25"/>
      <c r="I65" s="516">
        <f t="shared" si="0"/>
        <v>0</v>
      </c>
      <c r="J65" s="293" t="e">
        <f>#REF!*C65</f>
        <v>#REF!</v>
      </c>
    </row>
    <row r="66" spans="1:10" x14ac:dyDescent="0.25">
      <c r="A66" s="247" t="s">
        <v>49</v>
      </c>
      <c r="D66" s="25"/>
      <c r="E66" s="25"/>
      <c r="F66" s="25"/>
      <c r="G66" s="25"/>
      <c r="H66" s="25"/>
      <c r="I66" s="516">
        <f t="shared" si="0"/>
        <v>0</v>
      </c>
      <c r="J66" s="293" t="e">
        <f>#REF!*C66</f>
        <v>#REF!</v>
      </c>
    </row>
    <row r="67" spans="1:10" x14ac:dyDescent="0.25">
      <c r="A67" s="247" t="s">
        <v>255</v>
      </c>
      <c r="D67" s="25"/>
      <c r="E67" s="25"/>
      <c r="F67" s="25"/>
      <c r="G67" s="25"/>
      <c r="H67" s="25"/>
      <c r="I67" s="516">
        <f t="shared" si="0"/>
        <v>0</v>
      </c>
      <c r="J67" s="293" t="e">
        <f>#REF!*C67</f>
        <v>#REF!</v>
      </c>
    </row>
    <row r="68" spans="1:10" x14ac:dyDescent="0.25">
      <c r="A68" s="251" t="s">
        <v>300</v>
      </c>
      <c r="D68" s="25">
        <v>4</v>
      </c>
      <c r="E68" s="25"/>
      <c r="F68" s="25"/>
      <c r="G68" s="25"/>
      <c r="H68" s="25"/>
      <c r="I68" s="516">
        <f t="shared" si="0"/>
        <v>4</v>
      </c>
      <c r="J68" s="293" t="e">
        <f>#REF!*C68</f>
        <v>#REF!</v>
      </c>
    </row>
    <row r="69" spans="1:10" hidden="1" x14ac:dyDescent="0.25">
      <c r="A69" s="25" t="s">
        <v>85</v>
      </c>
      <c r="D69" s="25"/>
      <c r="E69" s="25"/>
      <c r="F69" s="25"/>
      <c r="G69" s="25"/>
      <c r="H69" s="25"/>
      <c r="I69" s="516">
        <f t="shared" si="0"/>
        <v>0</v>
      </c>
      <c r="J69" s="293" t="e">
        <f>#REF!*C69</f>
        <v>#REF!</v>
      </c>
    </row>
    <row r="70" spans="1:10" x14ac:dyDescent="0.25">
      <c r="A70" s="119" t="s">
        <v>305</v>
      </c>
      <c r="D70" s="25">
        <v>5</v>
      </c>
      <c r="E70" s="25"/>
      <c r="F70" s="25"/>
      <c r="G70" s="25"/>
      <c r="H70" s="25"/>
      <c r="I70" s="516">
        <f t="shared" si="0"/>
        <v>5</v>
      </c>
      <c r="J70" s="293" t="e">
        <f>#REF!*C70</f>
        <v>#REF!</v>
      </c>
    </row>
    <row r="71" spans="1:10" x14ac:dyDescent="0.25">
      <c r="A71" s="25" t="s">
        <v>80</v>
      </c>
      <c r="D71" s="25"/>
      <c r="E71" s="25"/>
      <c r="F71" s="25"/>
      <c r="G71" s="25"/>
      <c r="H71" s="25"/>
      <c r="I71" s="516">
        <f t="shared" si="0"/>
        <v>0</v>
      </c>
      <c r="J71" s="293" t="e">
        <f>#REF!*C71</f>
        <v>#REF!</v>
      </c>
    </row>
    <row r="72" spans="1:10" x14ac:dyDescent="0.25">
      <c r="A72" s="25" t="s">
        <v>112</v>
      </c>
      <c r="D72" s="25"/>
      <c r="E72" s="25"/>
      <c r="F72" s="25"/>
      <c r="G72" s="25"/>
      <c r="H72" s="25"/>
      <c r="I72" s="516">
        <f t="shared" ref="I72:I98" si="1">SUM(D72:H72)</f>
        <v>0</v>
      </c>
      <c r="J72" s="293" t="e">
        <f>#REF!*C72</f>
        <v>#REF!</v>
      </c>
    </row>
    <row r="73" spans="1:10" x14ac:dyDescent="0.25">
      <c r="A73" s="25" t="s">
        <v>113</v>
      </c>
      <c r="D73" s="25"/>
      <c r="E73" s="25"/>
      <c r="F73" s="25"/>
      <c r="G73" s="25"/>
      <c r="H73" s="25"/>
      <c r="I73" s="516">
        <f t="shared" si="1"/>
        <v>0</v>
      </c>
      <c r="J73" s="293" t="e">
        <f>#REF!*C73</f>
        <v>#REF!</v>
      </c>
    </row>
    <row r="74" spans="1:10" x14ac:dyDescent="0.25">
      <c r="A74" s="25" t="s">
        <v>179</v>
      </c>
      <c r="D74" s="25"/>
      <c r="E74" s="25"/>
      <c r="F74" s="25"/>
      <c r="G74" s="25"/>
      <c r="H74" s="25"/>
      <c r="I74" s="516">
        <f t="shared" si="1"/>
        <v>0</v>
      </c>
      <c r="J74" s="293" t="e">
        <f>#REF!*C74</f>
        <v>#REF!</v>
      </c>
    </row>
    <row r="75" spans="1:10" x14ac:dyDescent="0.25">
      <c r="A75" s="25" t="s">
        <v>105</v>
      </c>
      <c r="D75" s="25"/>
      <c r="E75" s="25"/>
      <c r="F75" s="25"/>
      <c r="G75" s="25"/>
      <c r="H75" s="25"/>
      <c r="I75" s="516">
        <f t="shared" si="1"/>
        <v>0</v>
      </c>
      <c r="J75" s="293" t="e">
        <f>#REF!*C75</f>
        <v>#REF!</v>
      </c>
    </row>
    <row r="76" spans="1:10" x14ac:dyDescent="0.25">
      <c r="A76" s="25" t="s">
        <v>82</v>
      </c>
      <c r="D76" s="25"/>
      <c r="E76" s="25"/>
      <c r="F76" s="25"/>
      <c r="G76" s="25"/>
      <c r="H76" s="25"/>
      <c r="I76" s="516">
        <f t="shared" si="1"/>
        <v>0</v>
      </c>
      <c r="J76" s="293" t="e">
        <f>#REF!*C76</f>
        <v>#REF!</v>
      </c>
    </row>
    <row r="77" spans="1:10" x14ac:dyDescent="0.25">
      <c r="A77" s="25" t="s">
        <v>116</v>
      </c>
      <c r="D77" s="25"/>
      <c r="E77" s="25"/>
      <c r="F77" s="25"/>
      <c r="G77" s="25"/>
      <c r="H77" s="25"/>
      <c r="I77" s="516">
        <f t="shared" si="1"/>
        <v>0</v>
      </c>
      <c r="J77" s="293" t="e">
        <f>#REF!*C77</f>
        <v>#REF!</v>
      </c>
    </row>
    <row r="78" spans="1:10" x14ac:dyDescent="0.25">
      <c r="A78" s="39" t="s">
        <v>124</v>
      </c>
      <c r="D78" s="25"/>
      <c r="E78" s="25"/>
      <c r="F78" s="25"/>
      <c r="G78" s="25"/>
      <c r="H78" s="25"/>
      <c r="I78" s="516">
        <f t="shared" si="1"/>
        <v>0</v>
      </c>
      <c r="J78" s="293" t="e">
        <f>#REF!*C78</f>
        <v>#REF!</v>
      </c>
    </row>
    <row r="79" spans="1:10" x14ac:dyDescent="0.25">
      <c r="A79" s="39" t="s">
        <v>125</v>
      </c>
      <c r="D79" s="25"/>
      <c r="E79" s="25"/>
      <c r="F79" s="25"/>
      <c r="G79" s="25"/>
      <c r="H79" s="25"/>
      <c r="I79" s="516">
        <f t="shared" si="1"/>
        <v>0</v>
      </c>
      <c r="J79" s="293" t="e">
        <f>#REF!*C79</f>
        <v>#REF!</v>
      </c>
    </row>
    <row r="80" spans="1:10" x14ac:dyDescent="0.25">
      <c r="A80" s="39" t="s">
        <v>126</v>
      </c>
      <c r="D80" s="25"/>
      <c r="E80" s="25"/>
      <c r="F80" s="25"/>
      <c r="G80" s="25"/>
      <c r="H80" s="25"/>
      <c r="I80" s="516">
        <f t="shared" si="1"/>
        <v>0</v>
      </c>
      <c r="J80" s="293" t="e">
        <f>#REF!*C80</f>
        <v>#REF!</v>
      </c>
    </row>
    <row r="81" spans="1:10" hidden="1" x14ac:dyDescent="0.25">
      <c r="A81" s="55" t="s">
        <v>128</v>
      </c>
      <c r="D81" s="25"/>
      <c r="E81" s="25"/>
      <c r="F81" s="25"/>
      <c r="G81" s="25"/>
      <c r="H81" s="25"/>
      <c r="I81" s="516">
        <f t="shared" si="1"/>
        <v>0</v>
      </c>
      <c r="J81" s="293" t="e">
        <f>#REF!*C81</f>
        <v>#REF!</v>
      </c>
    </row>
    <row r="82" spans="1:10" x14ac:dyDescent="0.25">
      <c r="A82" s="55" t="s">
        <v>197</v>
      </c>
      <c r="D82" s="25"/>
      <c r="E82" s="25"/>
      <c r="F82" s="25"/>
      <c r="G82" s="25"/>
      <c r="H82" s="25"/>
      <c r="I82" s="516">
        <f t="shared" si="1"/>
        <v>0</v>
      </c>
      <c r="J82" s="293" t="e">
        <f>#REF!*C82</f>
        <v>#REF!</v>
      </c>
    </row>
    <row r="83" spans="1:10" hidden="1" x14ac:dyDescent="0.25">
      <c r="A83" s="25" t="s">
        <v>186</v>
      </c>
      <c r="D83" s="25"/>
      <c r="E83" s="25"/>
      <c r="F83" s="25"/>
      <c r="G83" s="25"/>
      <c r="H83" s="25"/>
      <c r="I83" s="516">
        <f t="shared" si="1"/>
        <v>0</v>
      </c>
      <c r="J83" s="293" t="e">
        <f>#REF!*C83</f>
        <v>#REF!</v>
      </c>
    </row>
    <row r="84" spans="1:10" ht="15" hidden="1" customHeight="1" x14ac:dyDescent="0.25">
      <c r="A84" s="25" t="s">
        <v>186</v>
      </c>
      <c r="D84" s="25"/>
      <c r="E84" s="25"/>
      <c r="F84" s="25"/>
      <c r="G84" s="25"/>
      <c r="H84" s="25"/>
      <c r="I84" s="516">
        <f t="shared" si="1"/>
        <v>0</v>
      </c>
      <c r="J84" s="293" t="e">
        <f>#REF!*C84</f>
        <v>#REF!</v>
      </c>
    </row>
    <row r="85" spans="1:10" ht="15" customHeight="1" x14ac:dyDescent="0.25">
      <c r="A85" s="119" t="s">
        <v>196</v>
      </c>
      <c r="D85" s="25"/>
      <c r="E85" s="25"/>
      <c r="F85" s="25"/>
      <c r="G85" s="25"/>
      <c r="H85" s="25"/>
      <c r="I85" s="516">
        <f t="shared" si="1"/>
        <v>0</v>
      </c>
      <c r="J85" s="293" t="e">
        <f>#REF!*C85</f>
        <v>#REF!</v>
      </c>
    </row>
    <row r="86" spans="1:10" ht="15" customHeight="1" x14ac:dyDescent="0.25">
      <c r="A86" s="369" t="s">
        <v>242</v>
      </c>
      <c r="D86" s="25"/>
      <c r="E86" s="25"/>
      <c r="F86" s="25"/>
      <c r="G86" s="25"/>
      <c r="H86" s="25"/>
      <c r="I86" s="516">
        <f t="shared" si="1"/>
        <v>0</v>
      </c>
      <c r="J86" s="293" t="e">
        <f>#REF!*C86</f>
        <v>#REF!</v>
      </c>
    </row>
    <row r="87" spans="1:10" x14ac:dyDescent="0.25">
      <c r="A87" s="106" t="s">
        <v>274</v>
      </c>
      <c r="D87" s="25"/>
      <c r="E87" s="25">
        <v>3</v>
      </c>
      <c r="F87" s="25"/>
      <c r="G87" s="25"/>
      <c r="H87" s="25"/>
      <c r="I87" s="516">
        <f t="shared" si="1"/>
        <v>3</v>
      </c>
      <c r="J87" s="293" t="e">
        <f>#REF!*C87</f>
        <v>#REF!</v>
      </c>
    </row>
    <row r="88" spans="1:10" x14ac:dyDescent="0.25">
      <c r="A88" s="106" t="s">
        <v>275</v>
      </c>
      <c r="D88" s="25"/>
      <c r="E88" s="25"/>
      <c r="F88" s="25">
        <v>4</v>
      </c>
      <c r="G88" s="25"/>
      <c r="H88" s="25"/>
      <c r="I88" s="516">
        <f t="shared" si="1"/>
        <v>4</v>
      </c>
      <c r="J88" s="293" t="e">
        <f>#REF!*C88</f>
        <v>#REF!</v>
      </c>
    </row>
    <row r="89" spans="1:10" x14ac:dyDescent="0.25">
      <c r="A89" s="106" t="s">
        <v>276</v>
      </c>
      <c r="D89" s="25"/>
      <c r="E89" s="25">
        <v>5</v>
      </c>
      <c r="F89" s="25">
        <v>2</v>
      </c>
      <c r="G89" s="25"/>
      <c r="H89" s="25"/>
      <c r="I89" s="516">
        <f t="shared" si="1"/>
        <v>7</v>
      </c>
      <c r="J89" s="293" t="e">
        <f>#REF!*C89</f>
        <v>#REF!</v>
      </c>
    </row>
    <row r="90" spans="1:10" x14ac:dyDescent="0.25">
      <c r="A90" s="251" t="s">
        <v>136</v>
      </c>
      <c r="D90" s="25"/>
      <c r="E90" s="25"/>
      <c r="F90" s="25"/>
      <c r="G90" s="25"/>
      <c r="H90" s="25"/>
      <c r="I90" s="516">
        <f t="shared" si="1"/>
        <v>0</v>
      </c>
      <c r="J90" s="293" t="e">
        <f>#REF!*C90</f>
        <v>#REF!</v>
      </c>
    </row>
    <row r="91" spans="1:10" x14ac:dyDescent="0.25">
      <c r="A91" s="251" t="s">
        <v>132</v>
      </c>
      <c r="D91" s="25"/>
      <c r="E91" s="25"/>
      <c r="F91" s="25"/>
      <c r="G91" s="25"/>
      <c r="H91" s="25"/>
      <c r="I91" s="516">
        <f t="shared" si="1"/>
        <v>0</v>
      </c>
      <c r="J91" s="293" t="e">
        <f>#REF!*C91</f>
        <v>#REF!</v>
      </c>
    </row>
    <row r="92" spans="1:10" x14ac:dyDescent="0.25">
      <c r="A92" s="251" t="s">
        <v>133</v>
      </c>
      <c r="D92" s="25"/>
      <c r="E92" s="25"/>
      <c r="F92" s="25"/>
      <c r="G92" s="25"/>
      <c r="H92" s="25"/>
      <c r="I92" s="516">
        <f t="shared" si="1"/>
        <v>0</v>
      </c>
      <c r="J92" s="293" t="e">
        <f>#REF!*C92</f>
        <v>#REF!</v>
      </c>
    </row>
    <row r="93" spans="1:10" x14ac:dyDescent="0.25">
      <c r="A93" s="251" t="s">
        <v>134</v>
      </c>
      <c r="D93" s="25"/>
      <c r="E93" s="25"/>
      <c r="F93" s="25">
        <v>4</v>
      </c>
      <c r="G93" s="25"/>
      <c r="H93" s="25"/>
      <c r="I93" s="516">
        <f t="shared" si="1"/>
        <v>4</v>
      </c>
      <c r="J93" s="293" t="e">
        <f>#REF!*C93</f>
        <v>#REF!</v>
      </c>
    </row>
    <row r="94" spans="1:10" x14ac:dyDescent="0.25">
      <c r="A94" s="251" t="s">
        <v>283</v>
      </c>
      <c r="D94" s="25">
        <v>5</v>
      </c>
      <c r="E94" s="25"/>
      <c r="F94" s="25"/>
      <c r="G94" s="25"/>
      <c r="H94" s="25"/>
      <c r="I94" s="516">
        <f t="shared" si="1"/>
        <v>5</v>
      </c>
      <c r="J94" s="293" t="e">
        <f>#REF!*C94</f>
        <v>#REF!</v>
      </c>
    </row>
    <row r="95" spans="1:10" x14ac:dyDescent="0.25">
      <c r="A95" s="25" t="s">
        <v>250</v>
      </c>
      <c r="D95" s="25"/>
      <c r="E95" s="25"/>
      <c r="F95" s="25"/>
      <c r="G95" s="25"/>
      <c r="H95" s="25"/>
      <c r="I95" s="516">
        <f t="shared" si="1"/>
        <v>0</v>
      </c>
      <c r="J95" s="293" t="e">
        <f>#REF!*C95</f>
        <v>#REF!</v>
      </c>
    </row>
    <row r="96" spans="1:10" x14ac:dyDescent="0.25">
      <c r="A96" s="25" t="s">
        <v>139</v>
      </c>
      <c r="D96" s="25"/>
      <c r="E96" s="25"/>
      <c r="F96" s="25"/>
      <c r="G96" s="25"/>
      <c r="H96" s="25"/>
      <c r="I96" s="516">
        <f t="shared" si="1"/>
        <v>0</v>
      </c>
      <c r="J96" s="293" t="e">
        <f>#REF!*C96</f>
        <v>#REF!</v>
      </c>
    </row>
    <row r="97" spans="1:55" x14ac:dyDescent="0.25">
      <c r="A97" s="25" t="s">
        <v>142</v>
      </c>
      <c r="D97" s="25"/>
      <c r="E97" s="25"/>
      <c r="F97" s="25"/>
      <c r="G97" s="25"/>
      <c r="H97" s="25"/>
      <c r="I97" s="516">
        <f t="shared" si="1"/>
        <v>0</v>
      </c>
      <c r="J97" s="293" t="e">
        <f>#REF!*C97</f>
        <v>#REF!</v>
      </c>
    </row>
    <row r="98" spans="1:55" x14ac:dyDescent="0.25">
      <c r="A98" s="25" t="s">
        <v>143</v>
      </c>
      <c r="D98" s="25"/>
      <c r="E98" s="25"/>
      <c r="F98" s="25"/>
      <c r="G98" s="25"/>
      <c r="H98" s="25"/>
      <c r="I98" s="516">
        <f t="shared" si="1"/>
        <v>0</v>
      </c>
      <c r="J98" s="293" t="e">
        <f>#REF!*C98</f>
        <v>#REF!</v>
      </c>
    </row>
    <row r="99" spans="1:55" x14ac:dyDescent="0.25">
      <c r="D99" s="25"/>
      <c r="E99" s="25"/>
      <c r="F99" s="25"/>
      <c r="G99" s="25"/>
      <c r="H99" s="25"/>
      <c r="I99" s="516"/>
    </row>
    <row r="100" spans="1:55" s="142" customFormat="1" x14ac:dyDescent="0.25">
      <c r="A100" s="685" t="s">
        <v>52</v>
      </c>
      <c r="B100" s="685"/>
      <c r="C100" s="685"/>
      <c r="D100" s="141">
        <f>SUM(D7:D99)</f>
        <v>83</v>
      </c>
      <c r="E100" s="141">
        <f>SUM(E8:E98)</f>
        <v>78</v>
      </c>
      <c r="F100" s="141">
        <f>SUM(F7:F99)</f>
        <v>120</v>
      </c>
      <c r="G100" s="141">
        <f>SUM(G7:G99)</f>
        <v>102</v>
      </c>
      <c r="H100" s="141">
        <f>SUM(H7:H99)</f>
        <v>2</v>
      </c>
      <c r="I100" s="535">
        <f>SUM(I8:I98)</f>
        <v>385</v>
      </c>
      <c r="J100" s="313" t="e">
        <f>SUM(J7:J99)</f>
        <v>#REF!</v>
      </c>
      <c r="K100" s="558">
        <f>SUM(D100:H100)</f>
        <v>385</v>
      </c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</row>
    <row r="101" spans="1:55" hidden="1" x14ac:dyDescent="0.25">
      <c r="A101" s="138" t="s">
        <v>218</v>
      </c>
      <c r="B101" s="138"/>
      <c r="C101" s="138"/>
      <c r="D101" s="25"/>
      <c r="E101" s="25"/>
      <c r="F101" s="25"/>
      <c r="G101" s="25"/>
      <c r="H101" s="25"/>
      <c r="I101" s="534"/>
      <c r="J101" s="293">
        <f>SUM(D101:I101)</f>
        <v>0</v>
      </c>
      <c r="K101" s="8" t="s">
        <v>204</v>
      </c>
    </row>
    <row r="102" spans="1:55" hidden="1" x14ac:dyDescent="0.25">
      <c r="A102" s="249" t="s">
        <v>161</v>
      </c>
      <c r="B102" s="249"/>
      <c r="C102" s="249"/>
      <c r="D102" s="34"/>
      <c r="I102" s="475" t="e">
        <f>#REF!+#REF!+#REF!</f>
        <v>#REF!</v>
      </c>
      <c r="J102" s="302" t="e">
        <f>J100-J101+#REF!+#REF!</f>
        <v>#REF!</v>
      </c>
      <c r="K102" s="8" t="s">
        <v>231</v>
      </c>
    </row>
    <row r="103" spans="1:55" hidden="1" x14ac:dyDescent="0.25">
      <c r="A103" s="138" t="s">
        <v>36</v>
      </c>
      <c r="B103" s="138"/>
      <c r="C103" s="138"/>
      <c r="D103" s="115" t="e">
        <f>#REF!+#REF!+#REF!</f>
        <v>#REF!</v>
      </c>
      <c r="E103" s="227"/>
      <c r="F103" s="227"/>
      <c r="G103" s="227"/>
      <c r="H103" s="227"/>
      <c r="I103" s="517"/>
      <c r="J103" s="405" t="e">
        <f>J102-#REF!</f>
        <v>#REF!</v>
      </c>
    </row>
    <row r="104" spans="1:55" hidden="1" x14ac:dyDescent="0.25">
      <c r="A104" s="252" t="s">
        <v>37</v>
      </c>
      <c r="B104" s="252"/>
      <c r="C104" s="252"/>
      <c r="D104" s="253" t="e">
        <f>#REF!+#REF!+#REF!+D109+D110</f>
        <v>#REF!</v>
      </c>
      <c r="E104" s="254"/>
      <c r="F104" s="254"/>
      <c r="G104" s="254"/>
      <c r="H104" s="254"/>
      <c r="I104" s="518"/>
    </row>
    <row r="105" spans="1:55" hidden="1" x14ac:dyDescent="0.25">
      <c r="A105" s="138" t="s">
        <v>38</v>
      </c>
      <c r="B105" s="138"/>
      <c r="C105" s="138"/>
      <c r="D105" s="115" t="e">
        <f>D104-D103</f>
        <v>#REF!</v>
      </c>
      <c r="E105" s="227"/>
      <c r="F105" s="227"/>
      <c r="G105" s="227"/>
      <c r="H105" s="227"/>
      <c r="I105" s="517"/>
    </row>
    <row r="106" spans="1:55" hidden="1" x14ac:dyDescent="0.25">
      <c r="A106" s="262" t="s">
        <v>156</v>
      </c>
      <c r="B106" s="262"/>
      <c r="C106" s="262"/>
      <c r="D106" s="229" t="e">
        <f>#REF!+D109</f>
        <v>#REF!</v>
      </c>
      <c r="E106" s="230"/>
      <c r="F106" s="230"/>
      <c r="G106" s="230"/>
      <c r="H106" s="230"/>
      <c r="I106" s="193"/>
    </row>
    <row r="107" spans="1:55" hidden="1" x14ac:dyDescent="0.25">
      <c r="A107" s="138" t="s">
        <v>178</v>
      </c>
      <c r="B107" s="138"/>
      <c r="C107" s="138"/>
      <c r="D107" s="115" t="e">
        <f>#REF!</f>
        <v>#REF!</v>
      </c>
      <c r="E107" s="227"/>
      <c r="F107" s="227"/>
      <c r="G107" s="227"/>
      <c r="H107" s="227"/>
      <c r="I107" s="517"/>
    </row>
    <row r="108" spans="1:55" hidden="1" x14ac:dyDescent="0.25">
      <c r="A108" s="257" t="s">
        <v>157</v>
      </c>
      <c r="B108" s="257"/>
      <c r="C108" s="260"/>
      <c r="D108" s="258" t="e">
        <f>D104-D106</f>
        <v>#REF!</v>
      </c>
      <c r="E108" s="259"/>
      <c r="F108" s="259"/>
      <c r="G108" s="259"/>
      <c r="H108" s="259"/>
      <c r="I108" s="519"/>
    </row>
    <row r="109" spans="1:55" hidden="1" x14ac:dyDescent="0.25">
      <c r="A109" s="138" t="s">
        <v>187</v>
      </c>
      <c r="B109" s="534"/>
      <c r="C109" s="534"/>
      <c r="D109" s="115">
        <f>20000+15000+10000</f>
        <v>45000</v>
      </c>
      <c r="E109" s="227"/>
      <c r="F109" s="227"/>
      <c r="G109" s="227"/>
      <c r="H109" s="227"/>
      <c r="I109" s="517"/>
    </row>
    <row r="110" spans="1:55" hidden="1" x14ac:dyDescent="0.25">
      <c r="A110" s="138" t="s">
        <v>188</v>
      </c>
      <c r="B110" s="534"/>
      <c r="C110" s="534"/>
      <c r="D110" s="115">
        <f>10000</f>
        <v>10000</v>
      </c>
      <c r="E110" s="227"/>
      <c r="F110" s="227"/>
      <c r="G110" s="227"/>
      <c r="H110" s="227"/>
      <c r="I110" s="517"/>
    </row>
    <row r="111" spans="1:55" s="37" customFormat="1" ht="15" hidden="1" customHeight="1" x14ac:dyDescent="0.25">
      <c r="A111" s="138" t="s">
        <v>137</v>
      </c>
      <c r="B111" s="684"/>
      <c r="C111" s="684"/>
      <c r="D111" s="612"/>
      <c r="E111" s="649"/>
      <c r="F111" s="649"/>
      <c r="G111" s="649"/>
      <c r="H111" s="649"/>
      <c r="I111" s="613"/>
      <c r="J111" s="532"/>
    </row>
    <row r="112" spans="1:55" s="37" customFormat="1" ht="15" hidden="1" customHeight="1" x14ac:dyDescent="0.25">
      <c r="A112" s="138" t="s">
        <v>39</v>
      </c>
      <c r="B112" s="684"/>
      <c r="C112" s="684"/>
      <c r="D112" s="616" t="e">
        <f>D105/D103</f>
        <v>#REF!</v>
      </c>
      <c r="E112" s="671"/>
      <c r="F112" s="671"/>
      <c r="G112" s="671"/>
      <c r="H112" s="671"/>
      <c r="I112" s="617"/>
      <c r="J112" s="532"/>
    </row>
    <row r="113" spans="9:10" s="37" customFormat="1" x14ac:dyDescent="0.25">
      <c r="I113" s="532"/>
      <c r="J113" s="532"/>
    </row>
    <row r="114" spans="9:10" s="37" customFormat="1" x14ac:dyDescent="0.25">
      <c r="I114" s="532"/>
      <c r="J114" s="532"/>
    </row>
    <row r="115" spans="9:10" s="37" customFormat="1" x14ac:dyDescent="0.25">
      <c r="I115" s="532"/>
      <c r="J115" s="532"/>
    </row>
    <row r="116" spans="9:10" s="37" customFormat="1" x14ac:dyDescent="0.25">
      <c r="I116" s="532"/>
      <c r="J116" s="532"/>
    </row>
    <row r="117" spans="9:10" s="37" customFormat="1" x14ac:dyDescent="0.25">
      <c r="I117" s="532"/>
      <c r="J117" s="532"/>
    </row>
    <row r="118" spans="9:10" s="37" customFormat="1" x14ac:dyDescent="0.25">
      <c r="I118" s="532"/>
      <c r="J118" s="532"/>
    </row>
    <row r="119" spans="9:10" s="37" customFormat="1" x14ac:dyDescent="0.25">
      <c r="I119" s="532"/>
      <c r="J119" s="532"/>
    </row>
    <row r="120" spans="9:10" s="37" customFormat="1" x14ac:dyDescent="0.25">
      <c r="I120" s="532"/>
      <c r="J120" s="532"/>
    </row>
    <row r="121" spans="9:10" s="37" customFormat="1" x14ac:dyDescent="0.25">
      <c r="I121" s="532"/>
      <c r="J121" s="532"/>
    </row>
    <row r="122" spans="9:10" s="37" customFormat="1" x14ac:dyDescent="0.25">
      <c r="I122" s="532"/>
      <c r="J122" s="532"/>
    </row>
    <row r="123" spans="9:10" s="37" customFormat="1" x14ac:dyDescent="0.25">
      <c r="I123" s="532"/>
      <c r="J123" s="532"/>
    </row>
    <row r="124" spans="9:10" s="37" customFormat="1" x14ac:dyDescent="0.25">
      <c r="I124" s="532"/>
      <c r="J124" s="532"/>
    </row>
    <row r="125" spans="9:10" s="37" customFormat="1" x14ac:dyDescent="0.25">
      <c r="I125" s="532"/>
      <c r="J125" s="532"/>
    </row>
    <row r="126" spans="9:10" s="37" customFormat="1" x14ac:dyDescent="0.25">
      <c r="I126" s="532"/>
      <c r="J126" s="532"/>
    </row>
    <row r="127" spans="9:10" s="37" customFormat="1" x14ac:dyDescent="0.25">
      <c r="I127" s="532"/>
      <c r="J127" s="532"/>
    </row>
    <row r="128" spans="9:10" s="37" customFormat="1" x14ac:dyDescent="0.25">
      <c r="I128" s="532"/>
      <c r="J128" s="532"/>
    </row>
    <row r="129" spans="9:10" s="37" customFormat="1" x14ac:dyDescent="0.25">
      <c r="I129" s="532"/>
      <c r="J129" s="532"/>
    </row>
    <row r="130" spans="9:10" s="37" customFormat="1" x14ac:dyDescent="0.25">
      <c r="I130" s="532"/>
      <c r="J130" s="532"/>
    </row>
    <row r="131" spans="9:10" s="37" customFormat="1" x14ac:dyDescent="0.25">
      <c r="I131" s="532"/>
      <c r="J131" s="532"/>
    </row>
    <row r="132" spans="9:10" s="37" customFormat="1" x14ac:dyDescent="0.25">
      <c r="I132" s="532"/>
      <c r="J132" s="532"/>
    </row>
    <row r="133" spans="9:10" s="37" customFormat="1" x14ac:dyDescent="0.25">
      <c r="I133" s="532"/>
      <c r="J133" s="532"/>
    </row>
    <row r="134" spans="9:10" s="37" customFormat="1" x14ac:dyDescent="0.25">
      <c r="I134" s="532"/>
      <c r="J134" s="532"/>
    </row>
    <row r="135" spans="9:10" s="37" customFormat="1" x14ac:dyDescent="0.25">
      <c r="I135" s="532"/>
      <c r="J135" s="532"/>
    </row>
    <row r="136" spans="9:10" s="37" customFormat="1" x14ac:dyDescent="0.25">
      <c r="I136" s="532"/>
      <c r="J136" s="532"/>
    </row>
    <row r="137" spans="9:10" s="37" customFormat="1" x14ac:dyDescent="0.25">
      <c r="I137" s="532"/>
      <c r="J137" s="532"/>
    </row>
    <row r="138" spans="9:10" s="37" customFormat="1" x14ac:dyDescent="0.25">
      <c r="I138" s="532"/>
      <c r="J138" s="532"/>
    </row>
    <row r="139" spans="9:10" s="37" customFormat="1" x14ac:dyDescent="0.25">
      <c r="I139" s="532"/>
      <c r="J139" s="532"/>
    </row>
    <row r="140" spans="9:10" s="37" customFormat="1" x14ac:dyDescent="0.25">
      <c r="I140" s="532"/>
      <c r="J140" s="532"/>
    </row>
    <row r="141" spans="9:10" s="37" customFormat="1" x14ac:dyDescent="0.25">
      <c r="I141" s="532"/>
      <c r="J141" s="532"/>
    </row>
    <row r="142" spans="9:10" s="37" customFormat="1" x14ac:dyDescent="0.25">
      <c r="I142" s="532"/>
      <c r="J142" s="532"/>
    </row>
    <row r="143" spans="9:10" s="37" customFormat="1" x14ac:dyDescent="0.25">
      <c r="I143" s="532"/>
      <c r="J143" s="532"/>
    </row>
    <row r="144" spans="9:10" s="37" customFormat="1" x14ac:dyDescent="0.25">
      <c r="I144" s="532"/>
      <c r="J144" s="532"/>
    </row>
    <row r="145" spans="9:10" s="37" customFormat="1" x14ac:dyDescent="0.25">
      <c r="I145" s="532"/>
      <c r="J145" s="532"/>
    </row>
    <row r="146" spans="9:10" s="37" customFormat="1" x14ac:dyDescent="0.25">
      <c r="I146" s="532"/>
      <c r="J146" s="532"/>
    </row>
    <row r="147" spans="9:10" s="37" customFormat="1" x14ac:dyDescent="0.25">
      <c r="I147" s="532"/>
      <c r="J147" s="532"/>
    </row>
    <row r="148" spans="9:10" s="37" customFormat="1" x14ac:dyDescent="0.25">
      <c r="I148" s="532"/>
      <c r="J148" s="532"/>
    </row>
    <row r="149" spans="9:10" s="37" customFormat="1" x14ac:dyDescent="0.25">
      <c r="I149" s="532"/>
      <c r="J149" s="532"/>
    </row>
    <row r="150" spans="9:10" s="37" customFormat="1" x14ac:dyDescent="0.25">
      <c r="I150" s="532"/>
      <c r="J150" s="532"/>
    </row>
    <row r="151" spans="9:10" s="37" customFormat="1" x14ac:dyDescent="0.25">
      <c r="I151" s="532"/>
      <c r="J151" s="532"/>
    </row>
    <row r="152" spans="9:10" s="37" customFormat="1" x14ac:dyDescent="0.25">
      <c r="I152" s="532"/>
      <c r="J152" s="532"/>
    </row>
    <row r="153" spans="9:10" s="37" customFormat="1" x14ac:dyDescent="0.25">
      <c r="I153" s="532"/>
      <c r="J153" s="532"/>
    </row>
    <row r="154" spans="9:10" s="37" customFormat="1" x14ac:dyDescent="0.25">
      <c r="I154" s="532"/>
      <c r="J154" s="532"/>
    </row>
    <row r="155" spans="9:10" s="37" customFormat="1" x14ac:dyDescent="0.25">
      <c r="I155" s="532"/>
      <c r="J155" s="532"/>
    </row>
    <row r="156" spans="9:10" s="37" customFormat="1" x14ac:dyDescent="0.25">
      <c r="I156" s="532"/>
      <c r="J156" s="532"/>
    </row>
    <row r="157" spans="9:10" s="37" customFormat="1" x14ac:dyDescent="0.25">
      <c r="I157" s="532"/>
      <c r="J157" s="532"/>
    </row>
    <row r="158" spans="9:10" s="37" customFormat="1" x14ac:dyDescent="0.25">
      <c r="I158" s="532"/>
      <c r="J158" s="532"/>
    </row>
    <row r="159" spans="9:10" s="37" customFormat="1" x14ac:dyDescent="0.25">
      <c r="I159" s="532"/>
      <c r="J159" s="532"/>
    </row>
    <row r="160" spans="9:10" s="37" customFormat="1" x14ac:dyDescent="0.25">
      <c r="I160" s="532"/>
      <c r="J160" s="532"/>
    </row>
    <row r="161" spans="9:10" s="37" customFormat="1" x14ac:dyDescent="0.25">
      <c r="I161" s="532"/>
      <c r="J161" s="532"/>
    </row>
    <row r="162" spans="9:10" s="37" customFormat="1" x14ac:dyDescent="0.25">
      <c r="I162" s="532"/>
      <c r="J162" s="532"/>
    </row>
    <row r="163" spans="9:10" s="37" customFormat="1" x14ac:dyDescent="0.25">
      <c r="I163" s="532"/>
      <c r="J163" s="532"/>
    </row>
    <row r="164" spans="9:10" s="37" customFormat="1" x14ac:dyDescent="0.25">
      <c r="I164" s="532"/>
      <c r="J164" s="532"/>
    </row>
    <row r="165" spans="9:10" s="37" customFormat="1" x14ac:dyDescent="0.25">
      <c r="I165" s="532"/>
      <c r="J165" s="532"/>
    </row>
    <row r="166" spans="9:10" s="37" customFormat="1" x14ac:dyDescent="0.25">
      <c r="I166" s="532"/>
      <c r="J166" s="532"/>
    </row>
    <row r="167" spans="9:10" s="37" customFormat="1" x14ac:dyDescent="0.25">
      <c r="I167" s="532"/>
      <c r="J167" s="532"/>
    </row>
    <row r="168" spans="9:10" s="37" customFormat="1" x14ac:dyDescent="0.25">
      <c r="I168" s="532"/>
      <c r="J168" s="532"/>
    </row>
    <row r="169" spans="9:10" s="37" customFormat="1" x14ac:dyDescent="0.25">
      <c r="I169" s="532"/>
      <c r="J169" s="532"/>
    </row>
    <row r="170" spans="9:10" s="37" customFormat="1" x14ac:dyDescent="0.25">
      <c r="I170" s="532"/>
      <c r="J170" s="532"/>
    </row>
    <row r="171" spans="9:10" s="37" customFormat="1" x14ac:dyDescent="0.25">
      <c r="I171" s="532"/>
      <c r="J171" s="532"/>
    </row>
    <row r="172" spans="9:10" s="37" customFormat="1" x14ac:dyDescent="0.25">
      <c r="I172" s="532"/>
      <c r="J172" s="532"/>
    </row>
    <row r="173" spans="9:10" s="37" customFormat="1" x14ac:dyDescent="0.25">
      <c r="I173" s="532"/>
      <c r="J173" s="532"/>
    </row>
    <row r="174" spans="9:10" s="37" customFormat="1" x14ac:dyDescent="0.25">
      <c r="I174" s="532"/>
      <c r="J174" s="532"/>
    </row>
    <row r="175" spans="9:10" s="37" customFormat="1" x14ac:dyDescent="0.25">
      <c r="I175" s="532"/>
      <c r="J175" s="532"/>
    </row>
    <row r="176" spans="9:10" s="37" customFormat="1" x14ac:dyDescent="0.25">
      <c r="I176" s="532"/>
      <c r="J176" s="532"/>
    </row>
    <row r="177" spans="9:10" s="37" customFormat="1" x14ac:dyDescent="0.25">
      <c r="I177" s="532"/>
      <c r="J177" s="532"/>
    </row>
    <row r="178" spans="9:10" s="37" customFormat="1" x14ac:dyDescent="0.25">
      <c r="I178" s="532"/>
      <c r="J178" s="532"/>
    </row>
    <row r="179" spans="9:10" s="37" customFormat="1" x14ac:dyDescent="0.25">
      <c r="I179" s="532"/>
      <c r="J179" s="532"/>
    </row>
    <row r="180" spans="9:10" s="37" customFormat="1" x14ac:dyDescent="0.25">
      <c r="I180" s="532"/>
      <c r="J180" s="532"/>
    </row>
    <row r="181" spans="9:10" s="37" customFormat="1" x14ac:dyDescent="0.25">
      <c r="I181" s="532"/>
      <c r="J181" s="532"/>
    </row>
    <row r="182" spans="9:10" s="37" customFormat="1" x14ac:dyDescent="0.25">
      <c r="I182" s="532"/>
      <c r="J182" s="532"/>
    </row>
    <row r="183" spans="9:10" s="37" customFormat="1" x14ac:dyDescent="0.25">
      <c r="I183" s="532"/>
      <c r="J183" s="532"/>
    </row>
    <row r="184" spans="9:10" s="37" customFormat="1" x14ac:dyDescent="0.25">
      <c r="I184" s="532"/>
      <c r="J184" s="532"/>
    </row>
    <row r="185" spans="9:10" s="37" customFormat="1" x14ac:dyDescent="0.25">
      <c r="I185" s="532"/>
      <c r="J185" s="532"/>
    </row>
    <row r="186" spans="9:10" s="37" customFormat="1" x14ac:dyDescent="0.25">
      <c r="I186" s="532"/>
      <c r="J186" s="532"/>
    </row>
    <row r="187" spans="9:10" s="37" customFormat="1" x14ac:dyDescent="0.25">
      <c r="I187" s="532"/>
      <c r="J187" s="532"/>
    </row>
    <row r="188" spans="9:10" s="37" customFormat="1" x14ac:dyDescent="0.25">
      <c r="I188" s="532"/>
      <c r="J188" s="532"/>
    </row>
    <row r="189" spans="9:10" s="37" customFormat="1" x14ac:dyDescent="0.25">
      <c r="I189" s="532"/>
      <c r="J189" s="532"/>
    </row>
    <row r="190" spans="9:10" s="37" customFormat="1" x14ac:dyDescent="0.25">
      <c r="I190" s="532"/>
      <c r="J190" s="532"/>
    </row>
    <row r="191" spans="9:10" s="37" customFormat="1" x14ac:dyDescent="0.25">
      <c r="I191" s="532"/>
      <c r="J191" s="532"/>
    </row>
    <row r="192" spans="9:10" s="37" customFormat="1" x14ac:dyDescent="0.25">
      <c r="I192" s="532"/>
      <c r="J192" s="532"/>
    </row>
    <row r="193" spans="9:10" s="37" customFormat="1" x14ac:dyDescent="0.25">
      <c r="I193" s="532"/>
      <c r="J193" s="532"/>
    </row>
    <row r="194" spans="9:10" s="37" customFormat="1" x14ac:dyDescent="0.25">
      <c r="I194" s="532"/>
      <c r="J194" s="532"/>
    </row>
    <row r="195" spans="9:10" s="37" customFormat="1" x14ac:dyDescent="0.25">
      <c r="I195" s="532"/>
      <c r="J195" s="532"/>
    </row>
    <row r="196" spans="9:10" s="37" customFormat="1" x14ac:dyDescent="0.25">
      <c r="I196" s="532"/>
      <c r="J196" s="532"/>
    </row>
    <row r="197" spans="9:10" s="37" customFormat="1" x14ac:dyDescent="0.25">
      <c r="I197" s="532"/>
      <c r="J197" s="532"/>
    </row>
    <row r="198" spans="9:10" s="37" customFormat="1" x14ac:dyDescent="0.25">
      <c r="I198" s="532"/>
      <c r="J198" s="532"/>
    </row>
    <row r="199" spans="9:10" s="37" customFormat="1" x14ac:dyDescent="0.25">
      <c r="I199" s="532"/>
      <c r="J199" s="532"/>
    </row>
    <row r="200" spans="9:10" s="37" customFormat="1" x14ac:dyDescent="0.25">
      <c r="I200" s="532"/>
      <c r="J200" s="532"/>
    </row>
    <row r="201" spans="9:10" s="37" customFormat="1" x14ac:dyDescent="0.25">
      <c r="I201" s="532"/>
      <c r="J201" s="532"/>
    </row>
    <row r="202" spans="9:10" s="37" customFormat="1" x14ac:dyDescent="0.25">
      <c r="I202" s="532"/>
      <c r="J202" s="532"/>
    </row>
    <row r="203" spans="9:10" s="37" customFormat="1" x14ac:dyDescent="0.25">
      <c r="I203" s="532"/>
      <c r="J203" s="532"/>
    </row>
    <row r="204" spans="9:10" s="37" customFormat="1" x14ac:dyDescent="0.25">
      <c r="I204" s="532"/>
      <c r="J204" s="532"/>
    </row>
    <row r="205" spans="9:10" s="37" customFormat="1" x14ac:dyDescent="0.25">
      <c r="I205" s="532"/>
      <c r="J205" s="532"/>
    </row>
    <row r="206" spans="9:10" s="37" customFormat="1" x14ac:dyDescent="0.25">
      <c r="I206" s="532"/>
      <c r="J206" s="532"/>
    </row>
    <row r="207" spans="9:10" s="37" customFormat="1" x14ac:dyDescent="0.25">
      <c r="I207" s="532"/>
      <c r="J207" s="532"/>
    </row>
    <row r="208" spans="9:10" s="37" customFormat="1" x14ac:dyDescent="0.25">
      <c r="I208" s="532"/>
      <c r="J208" s="532"/>
    </row>
    <row r="209" spans="9:10" s="37" customFormat="1" x14ac:dyDescent="0.25">
      <c r="I209" s="532"/>
      <c r="J209" s="532"/>
    </row>
    <row r="210" spans="9:10" s="37" customFormat="1" x14ac:dyDescent="0.25">
      <c r="I210" s="532"/>
      <c r="J210" s="532"/>
    </row>
    <row r="211" spans="9:10" s="37" customFormat="1" x14ac:dyDescent="0.25">
      <c r="I211" s="532"/>
      <c r="J211" s="532"/>
    </row>
    <row r="212" spans="9:10" s="37" customFormat="1" x14ac:dyDescent="0.25">
      <c r="I212" s="532"/>
      <c r="J212" s="532"/>
    </row>
    <row r="213" spans="9:10" s="37" customFormat="1" x14ac:dyDescent="0.25">
      <c r="I213" s="532"/>
      <c r="J213" s="532"/>
    </row>
    <row r="214" spans="9:10" s="37" customFormat="1" x14ac:dyDescent="0.25">
      <c r="I214" s="532"/>
      <c r="J214" s="532"/>
    </row>
    <row r="215" spans="9:10" s="37" customFormat="1" x14ac:dyDescent="0.25">
      <c r="I215" s="532"/>
      <c r="J215" s="532"/>
    </row>
    <row r="216" spans="9:10" s="37" customFormat="1" x14ac:dyDescent="0.25">
      <c r="I216" s="532"/>
      <c r="J216" s="532"/>
    </row>
    <row r="217" spans="9:10" s="37" customFormat="1" x14ac:dyDescent="0.25">
      <c r="I217" s="532"/>
      <c r="J217" s="532"/>
    </row>
    <row r="218" spans="9:10" s="37" customFormat="1" x14ac:dyDescent="0.25">
      <c r="I218" s="532"/>
      <c r="J218" s="532"/>
    </row>
    <row r="219" spans="9:10" s="37" customFormat="1" x14ac:dyDescent="0.25">
      <c r="I219" s="532"/>
      <c r="J219" s="532"/>
    </row>
    <row r="220" spans="9:10" s="37" customFormat="1" x14ac:dyDescent="0.25">
      <c r="I220" s="532"/>
      <c r="J220" s="532"/>
    </row>
    <row r="221" spans="9:10" s="37" customFormat="1" x14ac:dyDescent="0.25">
      <c r="I221" s="532"/>
      <c r="J221" s="532"/>
    </row>
    <row r="222" spans="9:10" s="37" customFormat="1" x14ac:dyDescent="0.25">
      <c r="I222" s="532"/>
      <c r="J222" s="532"/>
    </row>
    <row r="223" spans="9:10" s="37" customFormat="1" x14ac:dyDescent="0.25">
      <c r="I223" s="532"/>
      <c r="J223" s="532"/>
    </row>
    <row r="224" spans="9:10" s="37" customFormat="1" x14ac:dyDescent="0.25">
      <c r="I224" s="532"/>
      <c r="J224" s="532"/>
    </row>
    <row r="225" spans="9:10" s="37" customFormat="1" x14ac:dyDescent="0.25">
      <c r="I225" s="532"/>
      <c r="J225" s="532"/>
    </row>
    <row r="226" spans="9:10" s="37" customFormat="1" x14ac:dyDescent="0.25">
      <c r="I226" s="532"/>
      <c r="J226" s="532"/>
    </row>
    <row r="227" spans="9:10" s="37" customFormat="1" x14ac:dyDescent="0.25">
      <c r="I227" s="532"/>
      <c r="J227" s="532"/>
    </row>
    <row r="228" spans="9:10" s="37" customFormat="1" x14ac:dyDescent="0.25">
      <c r="I228" s="532"/>
      <c r="J228" s="532"/>
    </row>
    <row r="229" spans="9:10" s="37" customFormat="1" x14ac:dyDescent="0.25">
      <c r="I229" s="532"/>
      <c r="J229" s="532"/>
    </row>
    <row r="230" spans="9:10" s="37" customFormat="1" x14ac:dyDescent="0.25">
      <c r="I230" s="532"/>
      <c r="J230" s="532"/>
    </row>
    <row r="231" spans="9:10" s="37" customFormat="1" x14ac:dyDescent="0.25">
      <c r="I231" s="532"/>
      <c r="J231" s="532"/>
    </row>
    <row r="232" spans="9:10" s="37" customFormat="1" x14ac:dyDescent="0.25">
      <c r="I232" s="532"/>
      <c r="J232" s="532"/>
    </row>
    <row r="233" spans="9:10" s="37" customFormat="1" x14ac:dyDescent="0.25">
      <c r="I233" s="532"/>
      <c r="J233" s="532"/>
    </row>
    <row r="234" spans="9:10" s="37" customFormat="1" x14ac:dyDescent="0.25">
      <c r="I234" s="532"/>
      <c r="J234" s="532"/>
    </row>
    <row r="235" spans="9:10" s="37" customFormat="1" x14ac:dyDescent="0.25">
      <c r="I235" s="532"/>
      <c r="J235" s="532"/>
    </row>
    <row r="236" spans="9:10" s="37" customFormat="1" x14ac:dyDescent="0.25">
      <c r="I236" s="532"/>
      <c r="J236" s="532"/>
    </row>
    <row r="237" spans="9:10" s="37" customFormat="1" x14ac:dyDescent="0.25">
      <c r="I237" s="532"/>
      <c r="J237" s="532"/>
    </row>
    <row r="238" spans="9:10" s="37" customFormat="1" x14ac:dyDescent="0.25">
      <c r="I238" s="532"/>
      <c r="J238" s="532"/>
    </row>
    <row r="239" spans="9:10" s="37" customFormat="1" x14ac:dyDescent="0.25">
      <c r="I239" s="532"/>
      <c r="J239" s="532"/>
    </row>
    <row r="240" spans="9:10" s="37" customFormat="1" x14ac:dyDescent="0.25">
      <c r="I240" s="532"/>
      <c r="J240" s="532"/>
    </row>
    <row r="241" spans="9:10" s="37" customFormat="1" x14ac:dyDescent="0.25">
      <c r="I241" s="532"/>
      <c r="J241" s="532"/>
    </row>
    <row r="242" spans="9:10" s="37" customFormat="1" x14ac:dyDescent="0.25">
      <c r="I242" s="532"/>
      <c r="J242" s="532"/>
    </row>
    <row r="243" spans="9:10" s="37" customFormat="1" x14ac:dyDescent="0.25">
      <c r="I243" s="532"/>
      <c r="J243" s="532"/>
    </row>
    <row r="244" spans="9:10" s="37" customFormat="1" x14ac:dyDescent="0.25">
      <c r="I244" s="532"/>
      <c r="J244" s="532"/>
    </row>
    <row r="245" spans="9:10" s="37" customFormat="1" x14ac:dyDescent="0.25">
      <c r="I245" s="532"/>
      <c r="J245" s="532"/>
    </row>
    <row r="246" spans="9:10" s="37" customFormat="1" x14ac:dyDescent="0.25">
      <c r="I246" s="532"/>
      <c r="J246" s="532"/>
    </row>
    <row r="247" spans="9:10" s="37" customFormat="1" x14ac:dyDescent="0.25">
      <c r="I247" s="532"/>
      <c r="J247" s="532"/>
    </row>
    <row r="248" spans="9:10" s="37" customFormat="1" x14ac:dyDescent="0.25">
      <c r="I248" s="532"/>
      <c r="J248" s="532"/>
    </row>
    <row r="249" spans="9:10" s="37" customFormat="1" x14ac:dyDescent="0.25">
      <c r="I249" s="532"/>
      <c r="J249" s="532"/>
    </row>
    <row r="250" spans="9:10" s="37" customFormat="1" x14ac:dyDescent="0.25">
      <c r="I250" s="532"/>
      <c r="J250" s="532"/>
    </row>
    <row r="251" spans="9:10" s="37" customFormat="1" x14ac:dyDescent="0.25">
      <c r="I251" s="532"/>
      <c r="J251" s="532"/>
    </row>
    <row r="252" spans="9:10" s="37" customFormat="1" x14ac:dyDescent="0.25">
      <c r="I252" s="532"/>
      <c r="J252" s="532"/>
    </row>
    <row r="253" spans="9:10" s="37" customFormat="1" x14ac:dyDescent="0.25">
      <c r="I253" s="532"/>
      <c r="J253" s="532"/>
    </row>
    <row r="254" spans="9:10" s="37" customFormat="1" x14ac:dyDescent="0.25">
      <c r="I254" s="532"/>
      <c r="J254" s="532"/>
    </row>
    <row r="255" spans="9:10" s="37" customFormat="1" x14ac:dyDescent="0.25">
      <c r="I255" s="532"/>
      <c r="J255" s="532"/>
    </row>
    <row r="256" spans="9:10" s="37" customFormat="1" x14ac:dyDescent="0.25">
      <c r="I256" s="532"/>
      <c r="J256" s="532"/>
    </row>
    <row r="257" spans="9:10" s="37" customFormat="1" x14ac:dyDescent="0.25">
      <c r="I257" s="532"/>
      <c r="J257" s="532"/>
    </row>
    <row r="258" spans="9:10" s="37" customFormat="1" x14ac:dyDescent="0.25">
      <c r="I258" s="532"/>
      <c r="J258" s="532"/>
    </row>
    <row r="259" spans="9:10" s="37" customFormat="1" x14ac:dyDescent="0.25">
      <c r="I259" s="532"/>
      <c r="J259" s="532"/>
    </row>
    <row r="260" spans="9:10" s="37" customFormat="1" x14ac:dyDescent="0.25">
      <c r="I260" s="532"/>
      <c r="J260" s="532"/>
    </row>
    <row r="261" spans="9:10" s="37" customFormat="1" x14ac:dyDescent="0.25">
      <c r="I261" s="532"/>
      <c r="J261" s="532"/>
    </row>
    <row r="262" spans="9:10" s="37" customFormat="1" x14ac:dyDescent="0.25">
      <c r="I262" s="532"/>
      <c r="J262" s="532"/>
    </row>
    <row r="263" spans="9:10" s="37" customFormat="1" x14ac:dyDescent="0.25">
      <c r="I263" s="532"/>
      <c r="J263" s="532"/>
    </row>
    <row r="264" spans="9:10" s="37" customFormat="1" x14ac:dyDescent="0.25">
      <c r="I264" s="532"/>
      <c r="J264" s="532"/>
    </row>
    <row r="265" spans="9:10" s="37" customFormat="1" x14ac:dyDescent="0.25">
      <c r="I265" s="532"/>
      <c r="J265" s="532"/>
    </row>
    <row r="266" spans="9:10" s="37" customFormat="1" x14ac:dyDescent="0.25">
      <c r="I266" s="532"/>
      <c r="J266" s="532"/>
    </row>
    <row r="267" spans="9:10" s="37" customFormat="1" x14ac:dyDescent="0.25">
      <c r="I267" s="532"/>
      <c r="J267" s="532"/>
    </row>
    <row r="268" spans="9:10" s="37" customFormat="1" x14ac:dyDescent="0.25">
      <c r="I268" s="532"/>
      <c r="J268" s="532"/>
    </row>
    <row r="269" spans="9:10" s="37" customFormat="1" x14ac:dyDescent="0.25">
      <c r="I269" s="532"/>
      <c r="J269" s="532"/>
    </row>
    <row r="270" spans="9:10" s="37" customFormat="1" x14ac:dyDescent="0.25">
      <c r="I270" s="532"/>
      <c r="J270" s="532"/>
    </row>
    <row r="271" spans="9:10" s="37" customFormat="1" x14ac:dyDescent="0.25">
      <c r="I271" s="532"/>
      <c r="J271" s="532"/>
    </row>
    <row r="272" spans="9:10" s="37" customFormat="1" x14ac:dyDescent="0.25">
      <c r="I272" s="532"/>
      <c r="J272" s="532"/>
    </row>
    <row r="273" spans="9:10" s="37" customFormat="1" x14ac:dyDescent="0.25">
      <c r="I273" s="532"/>
      <c r="J273" s="532"/>
    </row>
    <row r="274" spans="9:10" s="37" customFormat="1" x14ac:dyDescent="0.25">
      <c r="I274" s="532"/>
      <c r="J274" s="532"/>
    </row>
    <row r="275" spans="9:10" s="37" customFormat="1" x14ac:dyDescent="0.25">
      <c r="I275" s="532"/>
      <c r="J275" s="532"/>
    </row>
    <row r="276" spans="9:10" s="37" customFormat="1" x14ac:dyDescent="0.25">
      <c r="I276" s="532"/>
      <c r="J276" s="532"/>
    </row>
    <row r="277" spans="9:10" s="37" customFormat="1" x14ac:dyDescent="0.25">
      <c r="I277" s="532"/>
      <c r="J277" s="532"/>
    </row>
    <row r="278" spans="9:10" s="37" customFormat="1" x14ac:dyDescent="0.25">
      <c r="I278" s="532"/>
      <c r="J278" s="532"/>
    </row>
    <row r="279" spans="9:10" s="37" customFormat="1" x14ac:dyDescent="0.25">
      <c r="I279" s="532"/>
      <c r="J279" s="532"/>
    </row>
    <row r="280" spans="9:10" s="37" customFormat="1" x14ac:dyDescent="0.25">
      <c r="I280" s="532"/>
      <c r="J280" s="532"/>
    </row>
    <row r="281" spans="9:10" s="37" customFormat="1" x14ac:dyDescent="0.25">
      <c r="I281" s="532"/>
      <c r="J281" s="532"/>
    </row>
    <row r="282" spans="9:10" s="37" customFormat="1" x14ac:dyDescent="0.25">
      <c r="I282" s="532"/>
      <c r="J282" s="532"/>
    </row>
    <row r="283" spans="9:10" s="37" customFormat="1" x14ac:dyDescent="0.25">
      <c r="I283" s="532"/>
      <c r="J283" s="532"/>
    </row>
    <row r="284" spans="9:10" s="37" customFormat="1" x14ac:dyDescent="0.25">
      <c r="I284" s="532"/>
      <c r="J284" s="532"/>
    </row>
    <row r="285" spans="9:10" s="37" customFormat="1" x14ac:dyDescent="0.25">
      <c r="I285" s="532"/>
      <c r="J285" s="532"/>
    </row>
    <row r="286" spans="9:10" s="37" customFormat="1" x14ac:dyDescent="0.25">
      <c r="I286" s="532"/>
      <c r="J286" s="532"/>
    </row>
    <row r="287" spans="9:10" s="37" customFormat="1" x14ac:dyDescent="0.25">
      <c r="I287" s="532"/>
      <c r="J287" s="532"/>
    </row>
    <row r="288" spans="9:10" s="37" customFormat="1" x14ac:dyDescent="0.25">
      <c r="I288" s="532"/>
      <c r="J288" s="532"/>
    </row>
    <row r="289" spans="9:10" s="37" customFormat="1" x14ac:dyDescent="0.25">
      <c r="I289" s="532"/>
      <c r="J289" s="532"/>
    </row>
    <row r="290" spans="9:10" s="37" customFormat="1" x14ac:dyDescent="0.25">
      <c r="I290" s="532"/>
      <c r="J290" s="532"/>
    </row>
    <row r="291" spans="9:10" s="37" customFormat="1" x14ac:dyDescent="0.25">
      <c r="I291" s="532"/>
      <c r="J291" s="532"/>
    </row>
    <row r="292" spans="9:10" s="37" customFormat="1" x14ac:dyDescent="0.25">
      <c r="I292" s="532"/>
      <c r="J292" s="532"/>
    </row>
    <row r="293" spans="9:10" s="37" customFormat="1" x14ac:dyDescent="0.25">
      <c r="I293" s="532"/>
      <c r="J293" s="532"/>
    </row>
    <row r="294" spans="9:10" s="37" customFormat="1" x14ac:dyDescent="0.25">
      <c r="I294" s="532"/>
      <c r="J294" s="532"/>
    </row>
    <row r="295" spans="9:10" s="37" customFormat="1" x14ac:dyDescent="0.25">
      <c r="I295" s="532"/>
      <c r="J295" s="532"/>
    </row>
    <row r="296" spans="9:10" s="37" customFormat="1" x14ac:dyDescent="0.25">
      <c r="I296" s="532"/>
      <c r="J296" s="532"/>
    </row>
    <row r="297" spans="9:10" s="37" customFormat="1" x14ac:dyDescent="0.25">
      <c r="I297" s="532"/>
      <c r="J297" s="532"/>
    </row>
    <row r="298" spans="9:10" s="37" customFormat="1" x14ac:dyDescent="0.25">
      <c r="I298" s="532"/>
      <c r="J298" s="532"/>
    </row>
    <row r="299" spans="9:10" s="37" customFormat="1" x14ac:dyDescent="0.25">
      <c r="I299" s="532"/>
      <c r="J299" s="532"/>
    </row>
    <row r="300" spans="9:10" s="37" customFormat="1" x14ac:dyDescent="0.25">
      <c r="I300" s="532"/>
      <c r="J300" s="532"/>
    </row>
    <row r="301" spans="9:10" s="37" customFormat="1" x14ac:dyDescent="0.25">
      <c r="I301" s="532"/>
      <c r="J301" s="532"/>
    </row>
    <row r="302" spans="9:10" s="37" customFormat="1" x14ac:dyDescent="0.25">
      <c r="I302" s="532"/>
      <c r="J302" s="532"/>
    </row>
    <row r="303" spans="9:10" s="37" customFormat="1" x14ac:dyDescent="0.25">
      <c r="I303" s="532"/>
      <c r="J303" s="532"/>
    </row>
    <row r="304" spans="9:10" s="37" customFormat="1" x14ac:dyDescent="0.25">
      <c r="I304" s="532"/>
      <c r="J304" s="532"/>
    </row>
    <row r="305" spans="9:10" s="37" customFormat="1" x14ac:dyDescent="0.25">
      <c r="I305" s="532"/>
      <c r="J305" s="532"/>
    </row>
    <row r="306" spans="9:10" s="37" customFormat="1" x14ac:dyDescent="0.25">
      <c r="I306" s="532"/>
      <c r="J306" s="532"/>
    </row>
    <row r="307" spans="9:10" s="37" customFormat="1" x14ac:dyDescent="0.25">
      <c r="I307" s="532"/>
      <c r="J307" s="532"/>
    </row>
    <row r="308" spans="9:10" s="37" customFormat="1" x14ac:dyDescent="0.25">
      <c r="I308" s="532"/>
      <c r="J308" s="532"/>
    </row>
    <row r="309" spans="9:10" s="37" customFormat="1" x14ac:dyDescent="0.25">
      <c r="I309" s="532"/>
      <c r="J309" s="532"/>
    </row>
    <row r="310" spans="9:10" s="37" customFormat="1" x14ac:dyDescent="0.25">
      <c r="I310" s="532"/>
      <c r="J310" s="532"/>
    </row>
    <row r="311" spans="9:10" s="37" customFormat="1" x14ac:dyDescent="0.25">
      <c r="I311" s="532"/>
      <c r="J311" s="532"/>
    </row>
    <row r="312" spans="9:10" s="37" customFormat="1" x14ac:dyDescent="0.25">
      <c r="I312" s="532"/>
      <c r="J312" s="532"/>
    </row>
    <row r="313" spans="9:10" s="37" customFormat="1" x14ac:dyDescent="0.25">
      <c r="I313" s="532"/>
      <c r="J313" s="532"/>
    </row>
    <row r="314" spans="9:10" s="37" customFormat="1" x14ac:dyDescent="0.25">
      <c r="I314" s="532"/>
      <c r="J314" s="532"/>
    </row>
    <row r="315" spans="9:10" s="37" customFormat="1" x14ac:dyDescent="0.25">
      <c r="I315" s="532"/>
      <c r="J315" s="532"/>
    </row>
    <row r="316" spans="9:10" s="37" customFormat="1" x14ac:dyDescent="0.25">
      <c r="I316" s="532"/>
      <c r="J316" s="532"/>
    </row>
    <row r="317" spans="9:10" s="37" customFormat="1" x14ac:dyDescent="0.25">
      <c r="I317" s="532"/>
      <c r="J317" s="532"/>
    </row>
    <row r="318" spans="9:10" s="37" customFormat="1" x14ac:dyDescent="0.25">
      <c r="I318" s="532"/>
      <c r="J318" s="532"/>
    </row>
    <row r="319" spans="9:10" s="37" customFormat="1" x14ac:dyDescent="0.25">
      <c r="I319" s="532"/>
      <c r="J319" s="532"/>
    </row>
    <row r="320" spans="9:10" s="37" customFormat="1" x14ac:dyDescent="0.25">
      <c r="I320" s="532"/>
      <c r="J320" s="532"/>
    </row>
    <row r="321" spans="9:10" s="37" customFormat="1" x14ac:dyDescent="0.25">
      <c r="I321" s="532"/>
      <c r="J321" s="532"/>
    </row>
    <row r="322" spans="9:10" s="37" customFormat="1" x14ac:dyDescent="0.25">
      <c r="I322" s="532"/>
      <c r="J322" s="532"/>
    </row>
    <row r="323" spans="9:10" s="37" customFormat="1" x14ac:dyDescent="0.25">
      <c r="I323" s="532"/>
      <c r="J323" s="532"/>
    </row>
    <row r="324" spans="9:10" s="37" customFormat="1" x14ac:dyDescent="0.25">
      <c r="I324" s="532"/>
      <c r="J324" s="532"/>
    </row>
    <row r="325" spans="9:10" s="37" customFormat="1" x14ac:dyDescent="0.25">
      <c r="I325" s="532"/>
      <c r="J325" s="532"/>
    </row>
    <row r="326" spans="9:10" s="37" customFormat="1" x14ac:dyDescent="0.25">
      <c r="I326" s="532"/>
      <c r="J326" s="532"/>
    </row>
    <row r="327" spans="9:10" s="37" customFormat="1" x14ac:dyDescent="0.25">
      <c r="I327" s="532"/>
      <c r="J327" s="532"/>
    </row>
    <row r="328" spans="9:10" s="37" customFormat="1" x14ac:dyDescent="0.25">
      <c r="I328" s="532"/>
      <c r="J328" s="532"/>
    </row>
    <row r="329" spans="9:10" s="37" customFormat="1" x14ac:dyDescent="0.25">
      <c r="I329" s="532"/>
      <c r="J329" s="532"/>
    </row>
    <row r="330" spans="9:10" s="37" customFormat="1" x14ac:dyDescent="0.25">
      <c r="I330" s="532"/>
      <c r="J330" s="532"/>
    </row>
    <row r="331" spans="9:10" s="37" customFormat="1" x14ac:dyDescent="0.25">
      <c r="I331" s="532"/>
      <c r="J331" s="532"/>
    </row>
    <row r="332" spans="9:10" s="37" customFormat="1" x14ac:dyDescent="0.25">
      <c r="I332" s="532"/>
      <c r="J332" s="532"/>
    </row>
    <row r="333" spans="9:10" s="37" customFormat="1" x14ac:dyDescent="0.25">
      <c r="I333" s="532"/>
      <c r="J333" s="532"/>
    </row>
    <row r="334" spans="9:10" s="37" customFormat="1" x14ac:dyDescent="0.25">
      <c r="I334" s="532"/>
      <c r="J334" s="532"/>
    </row>
    <row r="335" spans="9:10" s="37" customFormat="1" x14ac:dyDescent="0.25">
      <c r="I335" s="532"/>
      <c r="J335" s="532"/>
    </row>
    <row r="336" spans="9:10" s="37" customFormat="1" x14ac:dyDescent="0.25">
      <c r="I336" s="532"/>
      <c r="J336" s="532"/>
    </row>
    <row r="337" spans="9:10" s="37" customFormat="1" x14ac:dyDescent="0.25">
      <c r="I337" s="532"/>
      <c r="J337" s="532"/>
    </row>
    <row r="338" spans="9:10" s="37" customFormat="1" x14ac:dyDescent="0.25">
      <c r="I338" s="532"/>
      <c r="J338" s="532"/>
    </row>
    <row r="339" spans="9:10" s="37" customFormat="1" x14ac:dyDescent="0.25">
      <c r="I339" s="532"/>
      <c r="J339" s="532"/>
    </row>
    <row r="340" spans="9:10" s="37" customFormat="1" x14ac:dyDescent="0.25">
      <c r="I340" s="532"/>
      <c r="J340" s="532"/>
    </row>
    <row r="341" spans="9:10" s="37" customFormat="1" x14ac:dyDescent="0.25">
      <c r="I341" s="532"/>
      <c r="J341" s="532"/>
    </row>
    <row r="342" spans="9:10" s="37" customFormat="1" x14ac:dyDescent="0.25">
      <c r="I342" s="532"/>
      <c r="J342" s="532"/>
    </row>
    <row r="343" spans="9:10" s="37" customFormat="1" x14ac:dyDescent="0.25">
      <c r="I343" s="532"/>
      <c r="J343" s="532"/>
    </row>
    <row r="344" spans="9:10" s="37" customFormat="1" x14ac:dyDescent="0.25">
      <c r="I344" s="532"/>
      <c r="J344" s="532"/>
    </row>
    <row r="345" spans="9:10" s="37" customFormat="1" x14ac:dyDescent="0.25">
      <c r="I345" s="532"/>
      <c r="J345" s="532"/>
    </row>
    <row r="346" spans="9:10" s="37" customFormat="1" x14ac:dyDescent="0.25">
      <c r="I346" s="532"/>
      <c r="J346" s="532"/>
    </row>
    <row r="347" spans="9:10" s="37" customFormat="1" x14ac:dyDescent="0.25">
      <c r="I347" s="532"/>
      <c r="J347" s="532"/>
    </row>
    <row r="348" spans="9:10" s="37" customFormat="1" x14ac:dyDescent="0.25">
      <c r="I348" s="532"/>
      <c r="J348" s="532"/>
    </row>
    <row r="349" spans="9:10" s="37" customFormat="1" x14ac:dyDescent="0.25">
      <c r="I349" s="532"/>
      <c r="J349" s="532"/>
    </row>
    <row r="350" spans="9:10" s="37" customFormat="1" x14ac:dyDescent="0.25">
      <c r="I350" s="532"/>
      <c r="J350" s="532"/>
    </row>
    <row r="351" spans="9:10" s="37" customFormat="1" x14ac:dyDescent="0.25">
      <c r="I351" s="532"/>
      <c r="J351" s="532"/>
    </row>
    <row r="352" spans="9:10" s="37" customFormat="1" x14ac:dyDescent="0.25">
      <c r="I352" s="532"/>
      <c r="J352" s="532"/>
    </row>
    <row r="353" spans="9:10" s="37" customFormat="1" x14ac:dyDescent="0.25">
      <c r="I353" s="532"/>
      <c r="J353" s="532"/>
    </row>
    <row r="354" spans="9:10" s="37" customFormat="1" x14ac:dyDescent="0.25">
      <c r="I354" s="532"/>
      <c r="J354" s="532"/>
    </row>
    <row r="355" spans="9:10" s="37" customFormat="1" x14ac:dyDescent="0.25">
      <c r="I355" s="532"/>
      <c r="J355" s="532"/>
    </row>
    <row r="356" spans="9:10" s="37" customFormat="1" x14ac:dyDescent="0.25">
      <c r="I356" s="532"/>
      <c r="J356" s="532"/>
    </row>
    <row r="357" spans="9:10" s="37" customFormat="1" x14ac:dyDescent="0.25">
      <c r="I357" s="532"/>
      <c r="J357" s="532"/>
    </row>
    <row r="358" spans="9:10" s="37" customFormat="1" x14ac:dyDescent="0.25">
      <c r="I358" s="532"/>
      <c r="J358" s="532"/>
    </row>
    <row r="359" spans="9:10" s="37" customFormat="1" x14ac:dyDescent="0.25">
      <c r="I359" s="532"/>
      <c r="J359" s="532"/>
    </row>
    <row r="360" spans="9:10" s="37" customFormat="1" x14ac:dyDescent="0.25">
      <c r="I360" s="532"/>
      <c r="J360" s="532"/>
    </row>
    <row r="361" spans="9:10" s="37" customFormat="1" x14ac:dyDescent="0.25">
      <c r="I361" s="532"/>
      <c r="J361" s="532"/>
    </row>
    <row r="362" spans="9:10" s="37" customFormat="1" x14ac:dyDescent="0.25">
      <c r="I362" s="532"/>
      <c r="J362" s="532"/>
    </row>
    <row r="363" spans="9:10" s="37" customFormat="1" x14ac:dyDescent="0.25">
      <c r="I363" s="532"/>
      <c r="J363" s="532"/>
    </row>
    <row r="364" spans="9:10" s="37" customFormat="1" x14ac:dyDescent="0.25">
      <c r="I364" s="532"/>
      <c r="J364" s="532"/>
    </row>
    <row r="365" spans="9:10" s="37" customFormat="1" x14ac:dyDescent="0.25">
      <c r="I365" s="532"/>
      <c r="J365" s="532"/>
    </row>
    <row r="366" spans="9:10" s="37" customFormat="1" x14ac:dyDescent="0.25">
      <c r="I366" s="532"/>
      <c r="J366" s="532"/>
    </row>
    <row r="367" spans="9:10" s="37" customFormat="1" x14ac:dyDescent="0.25">
      <c r="I367" s="532"/>
      <c r="J367" s="532"/>
    </row>
    <row r="368" spans="9:10" s="37" customFormat="1" x14ac:dyDescent="0.25">
      <c r="I368" s="532"/>
      <c r="J368" s="532"/>
    </row>
    <row r="369" spans="9:10" s="37" customFormat="1" x14ac:dyDescent="0.25">
      <c r="I369" s="532"/>
      <c r="J369" s="532"/>
    </row>
    <row r="370" spans="9:10" s="37" customFormat="1" x14ac:dyDescent="0.25">
      <c r="I370" s="532"/>
      <c r="J370" s="532"/>
    </row>
    <row r="371" spans="9:10" s="37" customFormat="1" x14ac:dyDescent="0.25">
      <c r="I371" s="532"/>
      <c r="J371" s="532"/>
    </row>
    <row r="372" spans="9:10" s="37" customFormat="1" x14ac:dyDescent="0.25">
      <c r="I372" s="532"/>
      <c r="J372" s="532"/>
    </row>
    <row r="373" spans="9:10" s="37" customFormat="1" x14ac:dyDescent="0.25">
      <c r="I373" s="532"/>
      <c r="J373" s="532"/>
    </row>
    <row r="374" spans="9:10" s="37" customFormat="1" x14ac:dyDescent="0.25">
      <c r="I374" s="532"/>
      <c r="J374" s="532"/>
    </row>
    <row r="375" spans="9:10" s="37" customFormat="1" x14ac:dyDescent="0.25">
      <c r="I375" s="532"/>
      <c r="J375" s="532"/>
    </row>
    <row r="376" spans="9:10" s="37" customFormat="1" x14ac:dyDescent="0.25">
      <c r="I376" s="532"/>
      <c r="J376" s="532"/>
    </row>
    <row r="377" spans="9:10" s="37" customFormat="1" x14ac:dyDescent="0.25">
      <c r="I377" s="532"/>
      <c r="J377" s="532"/>
    </row>
    <row r="378" spans="9:10" s="37" customFormat="1" x14ac:dyDescent="0.25">
      <c r="I378" s="532"/>
      <c r="J378" s="532"/>
    </row>
    <row r="379" spans="9:10" s="37" customFormat="1" x14ac:dyDescent="0.25">
      <c r="I379" s="532"/>
      <c r="J379" s="532"/>
    </row>
    <row r="380" spans="9:10" s="37" customFormat="1" x14ac:dyDescent="0.25">
      <c r="I380" s="532"/>
      <c r="J380" s="532"/>
    </row>
    <row r="381" spans="9:10" s="37" customFormat="1" x14ac:dyDescent="0.25">
      <c r="I381" s="532"/>
      <c r="J381" s="532"/>
    </row>
    <row r="382" spans="9:10" s="37" customFormat="1" x14ac:dyDescent="0.25">
      <c r="I382" s="532"/>
      <c r="J382" s="532"/>
    </row>
    <row r="383" spans="9:10" s="37" customFormat="1" x14ac:dyDescent="0.25">
      <c r="I383" s="532"/>
      <c r="J383" s="532"/>
    </row>
    <row r="384" spans="9:10" s="37" customFormat="1" x14ac:dyDescent="0.25">
      <c r="I384" s="532"/>
      <c r="J384" s="532"/>
    </row>
    <row r="385" spans="9:10" s="37" customFormat="1" x14ac:dyDescent="0.25">
      <c r="I385" s="532"/>
      <c r="J385" s="532"/>
    </row>
    <row r="386" spans="9:10" s="37" customFormat="1" x14ac:dyDescent="0.25">
      <c r="I386" s="532"/>
      <c r="J386" s="532"/>
    </row>
    <row r="387" spans="9:10" s="37" customFormat="1" x14ac:dyDescent="0.25">
      <c r="I387" s="532"/>
      <c r="J387" s="532"/>
    </row>
    <row r="388" spans="9:10" s="37" customFormat="1" x14ac:dyDescent="0.25">
      <c r="I388" s="532"/>
      <c r="J388" s="532"/>
    </row>
    <row r="389" spans="9:10" s="37" customFormat="1" x14ac:dyDescent="0.25">
      <c r="I389" s="532"/>
      <c r="J389" s="532"/>
    </row>
    <row r="390" spans="9:10" s="37" customFormat="1" x14ac:dyDescent="0.25">
      <c r="I390" s="532"/>
      <c r="J390" s="532"/>
    </row>
    <row r="391" spans="9:10" s="37" customFormat="1" x14ac:dyDescent="0.25">
      <c r="I391" s="532"/>
      <c r="J391" s="532"/>
    </row>
    <row r="392" spans="9:10" s="37" customFormat="1" x14ac:dyDescent="0.25">
      <c r="I392" s="532"/>
      <c r="J392" s="532"/>
    </row>
    <row r="393" spans="9:10" s="37" customFormat="1" x14ac:dyDescent="0.25">
      <c r="I393" s="532"/>
      <c r="J393" s="532"/>
    </row>
    <row r="394" spans="9:10" s="37" customFormat="1" x14ac:dyDescent="0.25">
      <c r="I394" s="532"/>
      <c r="J394" s="532"/>
    </row>
    <row r="395" spans="9:10" s="37" customFormat="1" x14ac:dyDescent="0.25">
      <c r="I395" s="532"/>
      <c r="J395" s="532"/>
    </row>
    <row r="396" spans="9:10" s="37" customFormat="1" x14ac:dyDescent="0.25">
      <c r="I396" s="532"/>
      <c r="J396" s="532"/>
    </row>
    <row r="397" spans="9:10" s="37" customFormat="1" x14ac:dyDescent="0.25">
      <c r="I397" s="532"/>
      <c r="J397" s="532"/>
    </row>
    <row r="398" spans="9:10" s="37" customFormat="1" x14ac:dyDescent="0.25">
      <c r="I398" s="532"/>
      <c r="J398" s="532"/>
    </row>
    <row r="399" spans="9:10" s="37" customFormat="1" x14ac:dyDescent="0.25">
      <c r="I399" s="532"/>
      <c r="J399" s="532"/>
    </row>
    <row r="400" spans="9:10" s="37" customFormat="1" x14ac:dyDescent="0.25">
      <c r="I400" s="532"/>
      <c r="J400" s="532"/>
    </row>
    <row r="401" spans="9:10" s="37" customFormat="1" x14ac:dyDescent="0.25">
      <c r="I401" s="532"/>
      <c r="J401" s="532"/>
    </row>
    <row r="402" spans="9:10" s="37" customFormat="1" x14ac:dyDescent="0.25">
      <c r="I402" s="532"/>
      <c r="J402" s="532"/>
    </row>
    <row r="403" spans="9:10" s="37" customFormat="1" x14ac:dyDescent="0.25">
      <c r="I403" s="532"/>
      <c r="J403" s="532"/>
    </row>
    <row r="404" spans="9:10" s="37" customFormat="1" x14ac:dyDescent="0.25">
      <c r="I404" s="532"/>
      <c r="J404" s="532"/>
    </row>
    <row r="405" spans="9:10" s="37" customFormat="1" x14ac:dyDescent="0.25">
      <c r="I405" s="532"/>
      <c r="J405" s="532"/>
    </row>
    <row r="406" spans="9:10" s="37" customFormat="1" x14ac:dyDescent="0.25">
      <c r="I406" s="532"/>
      <c r="J406" s="532"/>
    </row>
    <row r="407" spans="9:10" s="37" customFormat="1" x14ac:dyDescent="0.25">
      <c r="I407" s="532"/>
      <c r="J407" s="532"/>
    </row>
    <row r="408" spans="9:10" s="37" customFormat="1" x14ac:dyDescent="0.25">
      <c r="I408" s="532"/>
      <c r="J408" s="532"/>
    </row>
    <row r="409" spans="9:10" s="37" customFormat="1" x14ac:dyDescent="0.25">
      <c r="I409" s="532"/>
      <c r="J409" s="532"/>
    </row>
    <row r="410" spans="9:10" s="37" customFormat="1" x14ac:dyDescent="0.25">
      <c r="I410" s="532"/>
      <c r="J410" s="532"/>
    </row>
    <row r="411" spans="9:10" s="37" customFormat="1" x14ac:dyDescent="0.25">
      <c r="I411" s="532"/>
      <c r="J411" s="532"/>
    </row>
    <row r="412" spans="9:10" s="37" customFormat="1" x14ac:dyDescent="0.25">
      <c r="I412" s="532"/>
      <c r="J412" s="532"/>
    </row>
    <row r="413" spans="9:10" s="37" customFormat="1" x14ac:dyDescent="0.25">
      <c r="I413" s="532"/>
      <c r="J413" s="532"/>
    </row>
    <row r="414" spans="9:10" s="37" customFormat="1" x14ac:dyDescent="0.25">
      <c r="I414" s="532"/>
      <c r="J414" s="532"/>
    </row>
    <row r="415" spans="9:10" s="37" customFormat="1" x14ac:dyDescent="0.25">
      <c r="I415" s="532"/>
      <c r="J415" s="532"/>
    </row>
    <row r="416" spans="9:10" s="37" customFormat="1" x14ac:dyDescent="0.25">
      <c r="I416" s="532"/>
      <c r="J416" s="532"/>
    </row>
    <row r="417" spans="9:10" s="37" customFormat="1" x14ac:dyDescent="0.25">
      <c r="I417" s="532"/>
      <c r="J417" s="532"/>
    </row>
    <row r="418" spans="9:10" s="37" customFormat="1" x14ac:dyDescent="0.25">
      <c r="I418" s="532"/>
      <c r="J418" s="532"/>
    </row>
    <row r="419" spans="9:10" s="37" customFormat="1" x14ac:dyDescent="0.25">
      <c r="I419" s="532"/>
      <c r="J419" s="532"/>
    </row>
    <row r="420" spans="9:10" s="37" customFormat="1" x14ac:dyDescent="0.25">
      <c r="I420" s="532"/>
      <c r="J420" s="532"/>
    </row>
    <row r="421" spans="9:10" s="37" customFormat="1" x14ac:dyDescent="0.25">
      <c r="I421" s="532"/>
      <c r="J421" s="532"/>
    </row>
    <row r="422" spans="9:10" s="37" customFormat="1" x14ac:dyDescent="0.25">
      <c r="I422" s="532"/>
      <c r="J422" s="532"/>
    </row>
    <row r="423" spans="9:10" s="37" customFormat="1" x14ac:dyDescent="0.25">
      <c r="I423" s="532"/>
      <c r="J423" s="532"/>
    </row>
    <row r="424" spans="9:10" s="37" customFormat="1" x14ac:dyDescent="0.25">
      <c r="I424" s="532"/>
      <c r="J424" s="532"/>
    </row>
    <row r="425" spans="9:10" s="37" customFormat="1" x14ac:dyDescent="0.25">
      <c r="I425" s="532"/>
      <c r="J425" s="532"/>
    </row>
    <row r="426" spans="9:10" s="37" customFormat="1" x14ac:dyDescent="0.25">
      <c r="I426" s="532"/>
      <c r="J426" s="532"/>
    </row>
    <row r="427" spans="9:10" s="37" customFormat="1" x14ac:dyDescent="0.25">
      <c r="I427" s="532"/>
      <c r="J427" s="532"/>
    </row>
    <row r="428" spans="9:10" s="37" customFormat="1" x14ac:dyDescent="0.25">
      <c r="I428" s="532"/>
      <c r="J428" s="532"/>
    </row>
    <row r="429" spans="9:10" s="37" customFormat="1" x14ac:dyDescent="0.25">
      <c r="I429" s="532"/>
      <c r="J429" s="532"/>
    </row>
    <row r="430" spans="9:10" s="37" customFormat="1" x14ac:dyDescent="0.25">
      <c r="I430" s="532"/>
      <c r="J430" s="532"/>
    </row>
    <row r="431" spans="9:10" s="37" customFormat="1" x14ac:dyDescent="0.25">
      <c r="I431" s="532"/>
      <c r="J431" s="532"/>
    </row>
    <row r="432" spans="9:10" s="37" customFormat="1" x14ac:dyDescent="0.25">
      <c r="I432" s="532"/>
      <c r="J432" s="532"/>
    </row>
    <row r="433" spans="9:10" s="37" customFormat="1" x14ac:dyDescent="0.25">
      <c r="I433" s="532"/>
      <c r="J433" s="532"/>
    </row>
    <row r="434" spans="9:10" s="37" customFormat="1" x14ac:dyDescent="0.25">
      <c r="I434" s="532"/>
      <c r="J434" s="532"/>
    </row>
    <row r="435" spans="9:10" s="37" customFormat="1" x14ac:dyDescent="0.25">
      <c r="I435" s="532"/>
      <c r="J435" s="532"/>
    </row>
    <row r="436" spans="9:10" s="37" customFormat="1" x14ac:dyDescent="0.25">
      <c r="I436" s="532"/>
      <c r="J436" s="532"/>
    </row>
    <row r="437" spans="9:10" s="37" customFormat="1" x14ac:dyDescent="0.25">
      <c r="I437" s="532"/>
      <c r="J437" s="532"/>
    </row>
    <row r="438" spans="9:10" s="37" customFormat="1" x14ac:dyDescent="0.25">
      <c r="I438" s="532"/>
      <c r="J438" s="532"/>
    </row>
    <row r="439" spans="9:10" s="37" customFormat="1" x14ac:dyDescent="0.25">
      <c r="I439" s="532"/>
      <c r="J439" s="532"/>
    </row>
    <row r="440" spans="9:10" s="37" customFormat="1" x14ac:dyDescent="0.25">
      <c r="I440" s="532"/>
      <c r="J440" s="532"/>
    </row>
    <row r="441" spans="9:10" s="37" customFormat="1" x14ac:dyDescent="0.25">
      <c r="I441" s="532"/>
      <c r="J441" s="532"/>
    </row>
    <row r="442" spans="9:10" s="37" customFormat="1" x14ac:dyDescent="0.25">
      <c r="I442" s="532"/>
      <c r="J442" s="532"/>
    </row>
    <row r="443" spans="9:10" s="37" customFormat="1" x14ac:dyDescent="0.25">
      <c r="I443" s="532"/>
      <c r="J443" s="532"/>
    </row>
    <row r="444" spans="9:10" s="37" customFormat="1" x14ac:dyDescent="0.25">
      <c r="I444" s="532"/>
      <c r="J444" s="532"/>
    </row>
    <row r="445" spans="9:10" s="37" customFormat="1" x14ac:dyDescent="0.25">
      <c r="I445" s="532"/>
      <c r="J445" s="532"/>
    </row>
    <row r="446" spans="9:10" s="37" customFormat="1" x14ac:dyDescent="0.25">
      <c r="I446" s="532"/>
      <c r="J446" s="532"/>
    </row>
    <row r="447" spans="9:10" s="37" customFormat="1" x14ac:dyDescent="0.25">
      <c r="I447" s="532"/>
      <c r="J447" s="532"/>
    </row>
    <row r="448" spans="9:10" s="37" customFormat="1" x14ac:dyDescent="0.25">
      <c r="I448" s="532"/>
      <c r="J448" s="532"/>
    </row>
    <row r="449" spans="9:10" s="37" customFormat="1" x14ac:dyDescent="0.25">
      <c r="I449" s="532"/>
      <c r="J449" s="532"/>
    </row>
    <row r="450" spans="9:10" s="37" customFormat="1" x14ac:dyDescent="0.25">
      <c r="I450" s="532"/>
      <c r="J450" s="532"/>
    </row>
    <row r="451" spans="9:10" s="37" customFormat="1" x14ac:dyDescent="0.25">
      <c r="I451" s="532"/>
      <c r="J451" s="532"/>
    </row>
    <row r="452" spans="9:10" s="37" customFormat="1" x14ac:dyDescent="0.25">
      <c r="I452" s="532"/>
      <c r="J452" s="532"/>
    </row>
    <row r="453" spans="9:10" s="37" customFormat="1" x14ac:dyDescent="0.25">
      <c r="I453" s="532"/>
      <c r="J453" s="532"/>
    </row>
    <row r="454" spans="9:10" s="37" customFormat="1" x14ac:dyDescent="0.25">
      <c r="I454" s="532"/>
      <c r="J454" s="532"/>
    </row>
    <row r="455" spans="9:10" s="37" customFormat="1" x14ac:dyDescent="0.25">
      <c r="I455" s="532"/>
      <c r="J455" s="532"/>
    </row>
    <row r="456" spans="9:10" s="37" customFormat="1" x14ac:dyDescent="0.25">
      <c r="I456" s="532"/>
      <c r="J456" s="532"/>
    </row>
    <row r="457" spans="9:10" s="37" customFormat="1" x14ac:dyDescent="0.25">
      <c r="I457" s="532"/>
      <c r="J457" s="532"/>
    </row>
    <row r="458" spans="9:10" s="37" customFormat="1" x14ac:dyDescent="0.25">
      <c r="I458" s="532"/>
      <c r="J458" s="532"/>
    </row>
    <row r="459" spans="9:10" s="37" customFormat="1" x14ac:dyDescent="0.25">
      <c r="I459" s="532"/>
      <c r="J459" s="532"/>
    </row>
    <row r="460" spans="9:10" s="37" customFormat="1" x14ac:dyDescent="0.25">
      <c r="I460" s="532"/>
      <c r="J460" s="532"/>
    </row>
    <row r="461" spans="9:10" s="37" customFormat="1" x14ac:dyDescent="0.25">
      <c r="I461" s="532"/>
      <c r="J461" s="532"/>
    </row>
    <row r="462" spans="9:10" s="37" customFormat="1" x14ac:dyDescent="0.25">
      <c r="I462" s="532"/>
      <c r="J462" s="532"/>
    </row>
    <row r="463" spans="9:10" s="37" customFormat="1" x14ac:dyDescent="0.25">
      <c r="I463" s="532"/>
      <c r="J463" s="532"/>
    </row>
    <row r="464" spans="9:10" s="37" customFormat="1" x14ac:dyDescent="0.25">
      <c r="I464" s="532"/>
      <c r="J464" s="532"/>
    </row>
    <row r="465" spans="9:10" s="37" customFormat="1" x14ac:dyDescent="0.25">
      <c r="I465" s="532"/>
      <c r="J465" s="532"/>
    </row>
    <row r="466" spans="9:10" s="37" customFormat="1" x14ac:dyDescent="0.25">
      <c r="I466" s="532"/>
      <c r="J466" s="532"/>
    </row>
    <row r="467" spans="9:10" s="37" customFormat="1" x14ac:dyDescent="0.25">
      <c r="I467" s="532"/>
      <c r="J467" s="532"/>
    </row>
    <row r="468" spans="9:10" s="37" customFormat="1" x14ac:dyDescent="0.25">
      <c r="I468" s="532"/>
      <c r="J468" s="532"/>
    </row>
    <row r="469" spans="9:10" s="37" customFormat="1" x14ac:dyDescent="0.25">
      <c r="I469" s="532"/>
      <c r="J469" s="532"/>
    </row>
    <row r="470" spans="9:10" s="37" customFormat="1" x14ac:dyDescent="0.25">
      <c r="I470" s="532"/>
      <c r="J470" s="532"/>
    </row>
    <row r="471" spans="9:10" s="37" customFormat="1" x14ac:dyDescent="0.25">
      <c r="I471" s="532"/>
      <c r="J471" s="532"/>
    </row>
    <row r="472" spans="9:10" s="37" customFormat="1" x14ac:dyDescent="0.25">
      <c r="I472" s="532"/>
      <c r="J472" s="532"/>
    </row>
    <row r="473" spans="9:10" s="37" customFormat="1" x14ac:dyDescent="0.25">
      <c r="I473" s="532"/>
      <c r="J473" s="532"/>
    </row>
    <row r="474" spans="9:10" s="37" customFormat="1" x14ac:dyDescent="0.25">
      <c r="I474" s="532"/>
      <c r="J474" s="532"/>
    </row>
    <row r="475" spans="9:10" s="37" customFormat="1" x14ac:dyDescent="0.25">
      <c r="I475" s="532"/>
      <c r="J475" s="532"/>
    </row>
    <row r="476" spans="9:10" s="37" customFormat="1" x14ac:dyDescent="0.25">
      <c r="I476" s="532"/>
      <c r="J476" s="532"/>
    </row>
    <row r="477" spans="9:10" s="37" customFormat="1" x14ac:dyDescent="0.25">
      <c r="I477" s="532"/>
      <c r="J477" s="532"/>
    </row>
    <row r="478" spans="9:10" s="37" customFormat="1" x14ac:dyDescent="0.25">
      <c r="I478" s="532"/>
      <c r="J478" s="532"/>
    </row>
    <row r="479" spans="9:10" s="37" customFormat="1" x14ac:dyDescent="0.25">
      <c r="I479" s="532"/>
      <c r="J479" s="532"/>
    </row>
    <row r="480" spans="9:10" s="37" customFormat="1" x14ac:dyDescent="0.25">
      <c r="I480" s="532"/>
      <c r="J480" s="532"/>
    </row>
    <row r="481" spans="9:10" s="37" customFormat="1" x14ac:dyDescent="0.25">
      <c r="I481" s="532"/>
      <c r="J481" s="532"/>
    </row>
    <row r="482" spans="9:10" s="37" customFormat="1" x14ac:dyDescent="0.25">
      <c r="I482" s="532"/>
      <c r="J482" s="532"/>
    </row>
    <row r="483" spans="9:10" s="37" customFormat="1" x14ac:dyDescent="0.25">
      <c r="I483" s="532"/>
      <c r="J483" s="532"/>
    </row>
    <row r="484" spans="9:10" s="37" customFormat="1" x14ac:dyDescent="0.25">
      <c r="I484" s="532"/>
      <c r="J484" s="532"/>
    </row>
    <row r="485" spans="9:10" s="37" customFormat="1" x14ac:dyDescent="0.25">
      <c r="I485" s="532"/>
      <c r="J485" s="532"/>
    </row>
    <row r="486" spans="9:10" s="37" customFormat="1" x14ac:dyDescent="0.25">
      <c r="I486" s="532"/>
      <c r="J486" s="532"/>
    </row>
    <row r="487" spans="9:10" s="37" customFormat="1" x14ac:dyDescent="0.25">
      <c r="I487" s="532"/>
      <c r="J487" s="532"/>
    </row>
    <row r="488" spans="9:10" s="37" customFormat="1" x14ac:dyDescent="0.25">
      <c r="I488" s="532"/>
      <c r="J488" s="532"/>
    </row>
    <row r="489" spans="9:10" s="37" customFormat="1" x14ac:dyDescent="0.25">
      <c r="I489" s="532"/>
      <c r="J489" s="532"/>
    </row>
    <row r="490" spans="9:10" s="37" customFormat="1" x14ac:dyDescent="0.25">
      <c r="I490" s="532"/>
      <c r="J490" s="532"/>
    </row>
    <row r="491" spans="9:10" s="37" customFormat="1" x14ac:dyDescent="0.25">
      <c r="I491" s="532"/>
      <c r="J491" s="532"/>
    </row>
    <row r="492" spans="9:10" s="37" customFormat="1" x14ac:dyDescent="0.25">
      <c r="I492" s="532"/>
      <c r="J492" s="532"/>
    </row>
    <row r="493" spans="9:10" s="37" customFormat="1" x14ac:dyDescent="0.25">
      <c r="I493" s="532"/>
      <c r="J493" s="532"/>
    </row>
    <row r="494" spans="9:10" s="37" customFormat="1" x14ac:dyDescent="0.25">
      <c r="I494" s="532"/>
      <c r="J494" s="532"/>
    </row>
    <row r="495" spans="9:10" s="37" customFormat="1" x14ac:dyDescent="0.25">
      <c r="I495" s="532"/>
      <c r="J495" s="532"/>
    </row>
    <row r="496" spans="9:10" s="37" customFormat="1" x14ac:dyDescent="0.25">
      <c r="I496" s="532"/>
      <c r="J496" s="532"/>
    </row>
    <row r="497" spans="9:10" s="37" customFormat="1" x14ac:dyDescent="0.25">
      <c r="I497" s="532"/>
      <c r="J497" s="532"/>
    </row>
    <row r="498" spans="9:10" s="37" customFormat="1" x14ac:dyDescent="0.25">
      <c r="I498" s="532"/>
      <c r="J498" s="532"/>
    </row>
    <row r="499" spans="9:10" s="37" customFormat="1" x14ac:dyDescent="0.25">
      <c r="I499" s="532"/>
      <c r="J499" s="532"/>
    </row>
    <row r="500" spans="9:10" s="37" customFormat="1" x14ac:dyDescent="0.25">
      <c r="I500" s="532"/>
      <c r="J500" s="532"/>
    </row>
    <row r="501" spans="9:10" s="37" customFormat="1" x14ac:dyDescent="0.25">
      <c r="I501" s="532"/>
      <c r="J501" s="532"/>
    </row>
    <row r="502" spans="9:10" s="37" customFormat="1" x14ac:dyDescent="0.25">
      <c r="I502" s="532"/>
      <c r="J502" s="532"/>
    </row>
    <row r="503" spans="9:10" s="37" customFormat="1" x14ac:dyDescent="0.25">
      <c r="I503" s="532"/>
      <c r="J503" s="532"/>
    </row>
    <row r="504" spans="9:10" s="37" customFormat="1" x14ac:dyDescent="0.25">
      <c r="I504" s="532"/>
      <c r="J504" s="532"/>
    </row>
    <row r="505" spans="9:10" s="37" customFormat="1" x14ac:dyDescent="0.25">
      <c r="I505" s="532"/>
      <c r="J505" s="532"/>
    </row>
    <row r="506" spans="9:10" s="37" customFormat="1" x14ac:dyDescent="0.25">
      <c r="I506" s="532"/>
      <c r="J506" s="532"/>
    </row>
    <row r="507" spans="9:10" s="37" customFormat="1" x14ac:dyDescent="0.25">
      <c r="I507" s="532"/>
      <c r="J507" s="532"/>
    </row>
    <row r="508" spans="9:10" s="37" customFormat="1" x14ac:dyDescent="0.25">
      <c r="I508" s="532"/>
      <c r="J508" s="532"/>
    </row>
    <row r="509" spans="9:10" s="37" customFormat="1" x14ac:dyDescent="0.25">
      <c r="I509" s="532"/>
      <c r="J509" s="532"/>
    </row>
    <row r="510" spans="9:10" s="37" customFormat="1" x14ac:dyDescent="0.25">
      <c r="I510" s="532"/>
      <c r="J510" s="532"/>
    </row>
    <row r="511" spans="9:10" s="37" customFormat="1" x14ac:dyDescent="0.25">
      <c r="I511" s="532"/>
      <c r="J511" s="532"/>
    </row>
    <row r="512" spans="9:10" s="37" customFormat="1" x14ac:dyDescent="0.25">
      <c r="I512" s="532"/>
      <c r="J512" s="532"/>
    </row>
    <row r="513" spans="9:10" s="37" customFormat="1" x14ac:dyDescent="0.25">
      <c r="I513" s="532"/>
      <c r="J513" s="532"/>
    </row>
    <row r="514" spans="9:10" s="37" customFormat="1" x14ac:dyDescent="0.25">
      <c r="I514" s="532"/>
      <c r="J514" s="532"/>
    </row>
    <row r="515" spans="9:10" s="37" customFormat="1" x14ac:dyDescent="0.25">
      <c r="I515" s="532"/>
      <c r="J515" s="532"/>
    </row>
    <row r="516" spans="9:10" s="37" customFormat="1" x14ac:dyDescent="0.25">
      <c r="I516" s="532"/>
      <c r="J516" s="532"/>
    </row>
    <row r="517" spans="9:10" s="37" customFormat="1" x14ac:dyDescent="0.25">
      <c r="I517" s="532"/>
      <c r="J517" s="532"/>
    </row>
    <row r="518" spans="9:10" s="37" customFormat="1" x14ac:dyDescent="0.25">
      <c r="I518" s="532"/>
      <c r="J518" s="532"/>
    </row>
    <row r="519" spans="9:10" s="37" customFormat="1" x14ac:dyDescent="0.25">
      <c r="I519" s="532"/>
      <c r="J519" s="532"/>
    </row>
    <row r="520" spans="9:10" s="37" customFormat="1" x14ac:dyDescent="0.25">
      <c r="I520" s="532"/>
      <c r="J520" s="532"/>
    </row>
    <row r="521" spans="9:10" s="37" customFormat="1" x14ac:dyDescent="0.25">
      <c r="I521" s="532"/>
      <c r="J521" s="532"/>
    </row>
    <row r="522" spans="9:10" s="37" customFormat="1" x14ac:dyDescent="0.25">
      <c r="I522" s="532"/>
      <c r="J522" s="532"/>
    </row>
    <row r="523" spans="9:10" s="37" customFormat="1" x14ac:dyDescent="0.25">
      <c r="I523" s="532"/>
      <c r="J523" s="532"/>
    </row>
    <row r="524" spans="9:10" s="37" customFormat="1" x14ac:dyDescent="0.25">
      <c r="I524" s="532"/>
      <c r="J524" s="532"/>
    </row>
    <row r="525" spans="9:10" s="37" customFormat="1" x14ac:dyDescent="0.25">
      <c r="I525" s="532"/>
      <c r="J525" s="532"/>
    </row>
    <row r="526" spans="9:10" s="37" customFormat="1" x14ac:dyDescent="0.25">
      <c r="I526" s="532"/>
      <c r="J526" s="532"/>
    </row>
    <row r="527" spans="9:10" s="37" customFormat="1" x14ac:dyDescent="0.25">
      <c r="I527" s="532"/>
      <c r="J527" s="532"/>
    </row>
    <row r="528" spans="9:10" s="37" customFormat="1" x14ac:dyDescent="0.25">
      <c r="I528" s="532"/>
      <c r="J528" s="532"/>
    </row>
    <row r="529" spans="9:10" s="37" customFormat="1" x14ac:dyDescent="0.25">
      <c r="I529" s="532"/>
      <c r="J529" s="532"/>
    </row>
    <row r="530" spans="9:10" s="37" customFormat="1" x14ac:dyDescent="0.25">
      <c r="I530" s="532"/>
      <c r="J530" s="532"/>
    </row>
    <row r="531" spans="9:10" s="37" customFormat="1" x14ac:dyDescent="0.25">
      <c r="I531" s="532"/>
      <c r="J531" s="532"/>
    </row>
    <row r="532" spans="9:10" s="37" customFormat="1" x14ac:dyDescent="0.25">
      <c r="I532" s="532"/>
      <c r="J532" s="532"/>
    </row>
    <row r="533" spans="9:10" s="37" customFormat="1" x14ac:dyDescent="0.25">
      <c r="I533" s="532"/>
      <c r="J533" s="532"/>
    </row>
    <row r="534" spans="9:10" s="37" customFormat="1" x14ac:dyDescent="0.25">
      <c r="I534" s="532"/>
      <c r="J534" s="532"/>
    </row>
    <row r="535" spans="9:10" s="37" customFormat="1" x14ac:dyDescent="0.25">
      <c r="I535" s="532"/>
      <c r="J535" s="532"/>
    </row>
    <row r="536" spans="9:10" s="37" customFormat="1" x14ac:dyDescent="0.25">
      <c r="I536" s="532"/>
      <c r="J536" s="532"/>
    </row>
    <row r="537" spans="9:10" s="37" customFormat="1" x14ac:dyDescent="0.25">
      <c r="I537" s="532"/>
      <c r="J537" s="532"/>
    </row>
    <row r="538" spans="9:10" s="37" customFormat="1" x14ac:dyDescent="0.25">
      <c r="I538" s="532"/>
      <c r="J538" s="532"/>
    </row>
    <row r="539" spans="9:10" s="37" customFormat="1" x14ac:dyDescent="0.25">
      <c r="I539" s="532"/>
      <c r="J539" s="532"/>
    </row>
    <row r="540" spans="9:10" s="37" customFormat="1" x14ac:dyDescent="0.25">
      <c r="I540" s="532"/>
      <c r="J540" s="532"/>
    </row>
    <row r="541" spans="9:10" s="37" customFormat="1" x14ac:dyDescent="0.25">
      <c r="I541" s="532"/>
      <c r="J541" s="532"/>
    </row>
    <row r="542" spans="9:10" s="37" customFormat="1" x14ac:dyDescent="0.25">
      <c r="I542" s="532"/>
      <c r="J542" s="532"/>
    </row>
    <row r="543" spans="9:10" s="37" customFormat="1" x14ac:dyDescent="0.25">
      <c r="I543" s="532"/>
      <c r="J543" s="532"/>
    </row>
    <row r="544" spans="9:10" s="37" customFormat="1" x14ac:dyDescent="0.25">
      <c r="I544" s="532"/>
      <c r="J544" s="532"/>
    </row>
    <row r="545" spans="9:10" s="37" customFormat="1" x14ac:dyDescent="0.25">
      <c r="I545" s="532"/>
      <c r="J545" s="532"/>
    </row>
    <row r="546" spans="9:10" s="37" customFormat="1" x14ac:dyDescent="0.25">
      <c r="I546" s="532"/>
      <c r="J546" s="532"/>
    </row>
    <row r="547" spans="9:10" s="37" customFormat="1" x14ac:dyDescent="0.25">
      <c r="I547" s="532"/>
      <c r="J547" s="532"/>
    </row>
    <row r="548" spans="9:10" s="37" customFormat="1" x14ac:dyDescent="0.25">
      <c r="I548" s="532"/>
      <c r="J548" s="532"/>
    </row>
    <row r="549" spans="9:10" s="37" customFormat="1" x14ac:dyDescent="0.25">
      <c r="I549" s="532"/>
      <c r="J549" s="532"/>
    </row>
    <row r="550" spans="9:10" s="37" customFormat="1" x14ac:dyDescent="0.25">
      <c r="I550" s="532"/>
      <c r="J550" s="532"/>
    </row>
    <row r="551" spans="9:10" s="37" customFormat="1" x14ac:dyDescent="0.25">
      <c r="I551" s="532"/>
      <c r="J551" s="532"/>
    </row>
    <row r="552" spans="9:10" s="37" customFormat="1" x14ac:dyDescent="0.25">
      <c r="I552" s="532"/>
      <c r="J552" s="532"/>
    </row>
    <row r="553" spans="9:10" s="37" customFormat="1" x14ac:dyDescent="0.25">
      <c r="I553" s="532"/>
      <c r="J553" s="532"/>
    </row>
    <row r="554" spans="9:10" s="37" customFormat="1" x14ac:dyDescent="0.25">
      <c r="I554" s="532"/>
      <c r="J554" s="532"/>
    </row>
    <row r="555" spans="9:10" s="37" customFormat="1" x14ac:dyDescent="0.25">
      <c r="I555" s="532"/>
      <c r="J555" s="532"/>
    </row>
    <row r="556" spans="9:10" s="37" customFormat="1" x14ac:dyDescent="0.25">
      <c r="I556" s="532"/>
      <c r="J556" s="532"/>
    </row>
    <row r="557" spans="9:10" s="37" customFormat="1" x14ac:dyDescent="0.25">
      <c r="I557" s="532"/>
      <c r="J557" s="532"/>
    </row>
    <row r="558" spans="9:10" s="37" customFormat="1" x14ac:dyDescent="0.25">
      <c r="I558" s="532"/>
      <c r="J558" s="532"/>
    </row>
    <row r="559" spans="9:10" s="37" customFormat="1" x14ac:dyDescent="0.25">
      <c r="I559" s="532"/>
      <c r="J559" s="532"/>
    </row>
    <row r="560" spans="9:10" s="37" customFormat="1" x14ac:dyDescent="0.25">
      <c r="I560" s="532"/>
      <c r="J560" s="532"/>
    </row>
    <row r="561" spans="9:10" s="37" customFormat="1" x14ac:dyDescent="0.25">
      <c r="I561" s="532"/>
      <c r="J561" s="532"/>
    </row>
    <row r="562" spans="9:10" s="37" customFormat="1" x14ac:dyDescent="0.25">
      <c r="I562" s="532"/>
      <c r="J562" s="532"/>
    </row>
    <row r="563" spans="9:10" s="37" customFormat="1" x14ac:dyDescent="0.25">
      <c r="I563" s="532"/>
      <c r="J563" s="532"/>
    </row>
    <row r="564" spans="9:10" s="37" customFormat="1" x14ac:dyDescent="0.25">
      <c r="I564" s="532"/>
      <c r="J564" s="532"/>
    </row>
    <row r="565" spans="9:10" s="37" customFormat="1" x14ac:dyDescent="0.25">
      <c r="I565" s="532"/>
      <c r="J565" s="532"/>
    </row>
    <row r="566" spans="9:10" s="37" customFormat="1" x14ac:dyDescent="0.25">
      <c r="I566" s="532"/>
      <c r="J566" s="532"/>
    </row>
    <row r="567" spans="9:10" s="37" customFormat="1" x14ac:dyDescent="0.25">
      <c r="I567" s="532"/>
      <c r="J567" s="532"/>
    </row>
    <row r="568" spans="9:10" s="37" customFormat="1" x14ac:dyDescent="0.25">
      <c r="I568" s="532"/>
      <c r="J568" s="532"/>
    </row>
    <row r="569" spans="9:10" s="37" customFormat="1" x14ac:dyDescent="0.25">
      <c r="I569" s="532"/>
      <c r="J569" s="532"/>
    </row>
    <row r="570" spans="9:10" s="37" customFormat="1" x14ac:dyDescent="0.25">
      <c r="I570" s="532"/>
      <c r="J570" s="532"/>
    </row>
    <row r="571" spans="9:10" s="37" customFormat="1" x14ac:dyDescent="0.25">
      <c r="I571" s="532"/>
      <c r="J571" s="532"/>
    </row>
    <row r="572" spans="9:10" s="37" customFormat="1" x14ac:dyDescent="0.25">
      <c r="I572" s="532"/>
      <c r="J572" s="532"/>
    </row>
    <row r="573" spans="9:10" s="37" customFormat="1" x14ac:dyDescent="0.25">
      <c r="I573" s="532"/>
      <c r="J573" s="532"/>
    </row>
    <row r="574" spans="9:10" s="37" customFormat="1" x14ac:dyDescent="0.25">
      <c r="I574" s="532"/>
      <c r="J574" s="532"/>
    </row>
    <row r="575" spans="9:10" s="37" customFormat="1" x14ac:dyDescent="0.25">
      <c r="I575" s="532"/>
      <c r="J575" s="532"/>
    </row>
    <row r="576" spans="9:10" s="37" customFormat="1" x14ac:dyDescent="0.25">
      <c r="I576" s="532"/>
      <c r="J576" s="532"/>
    </row>
    <row r="577" spans="9:10" s="37" customFormat="1" x14ac:dyDescent="0.25">
      <c r="I577" s="532"/>
      <c r="J577" s="532"/>
    </row>
    <row r="578" spans="9:10" s="37" customFormat="1" x14ac:dyDescent="0.25">
      <c r="I578" s="532"/>
      <c r="J578" s="532"/>
    </row>
    <row r="579" spans="9:10" s="37" customFormat="1" x14ac:dyDescent="0.25">
      <c r="I579" s="532"/>
      <c r="J579" s="532"/>
    </row>
    <row r="580" spans="9:10" s="37" customFormat="1" x14ac:dyDescent="0.25">
      <c r="I580" s="532"/>
      <c r="J580" s="532"/>
    </row>
    <row r="581" spans="9:10" s="37" customFormat="1" x14ac:dyDescent="0.25">
      <c r="I581" s="532"/>
      <c r="J581" s="532"/>
    </row>
    <row r="582" spans="9:10" s="37" customFormat="1" x14ac:dyDescent="0.25">
      <c r="I582" s="532"/>
      <c r="J582" s="532"/>
    </row>
    <row r="583" spans="9:10" s="37" customFormat="1" x14ac:dyDescent="0.25">
      <c r="I583" s="532"/>
      <c r="J583" s="532"/>
    </row>
    <row r="584" spans="9:10" s="37" customFormat="1" x14ac:dyDescent="0.25">
      <c r="I584" s="532"/>
      <c r="J584" s="532"/>
    </row>
    <row r="585" spans="9:10" s="37" customFormat="1" x14ac:dyDescent="0.25">
      <c r="I585" s="532"/>
      <c r="J585" s="532"/>
    </row>
    <row r="586" spans="9:10" s="37" customFormat="1" x14ac:dyDescent="0.25">
      <c r="I586" s="532"/>
      <c r="J586" s="532"/>
    </row>
    <row r="587" spans="9:10" s="37" customFormat="1" x14ac:dyDescent="0.25">
      <c r="I587" s="532"/>
      <c r="J587" s="532"/>
    </row>
    <row r="588" spans="9:10" s="37" customFormat="1" x14ac:dyDescent="0.25">
      <c r="I588" s="532"/>
      <c r="J588" s="532"/>
    </row>
    <row r="589" spans="9:10" s="37" customFormat="1" x14ac:dyDescent="0.25">
      <c r="I589" s="532"/>
      <c r="J589" s="532"/>
    </row>
    <row r="590" spans="9:10" s="37" customFormat="1" x14ac:dyDescent="0.25">
      <c r="I590" s="532"/>
      <c r="J590" s="532"/>
    </row>
    <row r="591" spans="9:10" s="37" customFormat="1" x14ac:dyDescent="0.25">
      <c r="I591" s="532"/>
      <c r="J591" s="532"/>
    </row>
    <row r="592" spans="9:10" s="37" customFormat="1" x14ac:dyDescent="0.25">
      <c r="I592" s="532"/>
      <c r="J592" s="532"/>
    </row>
    <row r="593" spans="9:10" s="37" customFormat="1" x14ac:dyDescent="0.25">
      <c r="I593" s="532"/>
      <c r="J593" s="532"/>
    </row>
    <row r="594" spans="9:10" s="37" customFormat="1" x14ac:dyDescent="0.25">
      <c r="I594" s="532"/>
      <c r="J594" s="532"/>
    </row>
    <row r="595" spans="9:10" s="37" customFormat="1" x14ac:dyDescent="0.25">
      <c r="I595" s="532"/>
      <c r="J595" s="532"/>
    </row>
    <row r="596" spans="9:10" s="37" customFormat="1" x14ac:dyDescent="0.25">
      <c r="I596" s="532"/>
      <c r="J596" s="532"/>
    </row>
    <row r="597" spans="9:10" s="37" customFormat="1" x14ac:dyDescent="0.25">
      <c r="I597" s="532"/>
      <c r="J597" s="532"/>
    </row>
    <row r="598" spans="9:10" s="37" customFormat="1" x14ac:dyDescent="0.25">
      <c r="I598" s="532"/>
      <c r="J598" s="532"/>
    </row>
    <row r="599" spans="9:10" s="37" customFormat="1" x14ac:dyDescent="0.25">
      <c r="I599" s="532"/>
      <c r="J599" s="532"/>
    </row>
    <row r="600" spans="9:10" s="37" customFormat="1" x14ac:dyDescent="0.25">
      <c r="I600" s="532"/>
      <c r="J600" s="532"/>
    </row>
    <row r="601" spans="9:10" s="37" customFormat="1" x14ac:dyDescent="0.25">
      <c r="I601" s="532"/>
      <c r="J601" s="532"/>
    </row>
    <row r="602" spans="9:10" s="37" customFormat="1" x14ac:dyDescent="0.25">
      <c r="I602" s="532"/>
      <c r="J602" s="532"/>
    </row>
    <row r="603" spans="9:10" s="37" customFormat="1" x14ac:dyDescent="0.25">
      <c r="I603" s="532"/>
      <c r="J603" s="532"/>
    </row>
    <row r="604" spans="9:10" s="37" customFormat="1" x14ac:dyDescent="0.25">
      <c r="I604" s="532"/>
      <c r="J604" s="532"/>
    </row>
    <row r="605" spans="9:10" s="37" customFormat="1" x14ac:dyDescent="0.25">
      <c r="I605" s="532"/>
      <c r="J605" s="532"/>
    </row>
    <row r="606" spans="9:10" s="37" customFormat="1" x14ac:dyDescent="0.25">
      <c r="I606" s="532"/>
      <c r="J606" s="532"/>
    </row>
    <row r="607" spans="9:10" s="37" customFormat="1" x14ac:dyDescent="0.25">
      <c r="I607" s="532"/>
      <c r="J607" s="532"/>
    </row>
    <row r="608" spans="9:10" s="37" customFormat="1" x14ac:dyDescent="0.25">
      <c r="I608" s="532"/>
      <c r="J608" s="532"/>
    </row>
    <row r="609" spans="9:10" s="37" customFormat="1" x14ac:dyDescent="0.25">
      <c r="I609" s="532"/>
      <c r="J609" s="532"/>
    </row>
    <row r="610" spans="9:10" s="37" customFormat="1" x14ac:dyDescent="0.25">
      <c r="I610" s="532"/>
      <c r="J610" s="532"/>
    </row>
    <row r="611" spans="9:10" s="37" customFormat="1" x14ac:dyDescent="0.25">
      <c r="I611" s="532"/>
      <c r="J611" s="532"/>
    </row>
    <row r="612" spans="9:10" s="37" customFormat="1" x14ac:dyDescent="0.25">
      <c r="I612" s="532"/>
      <c r="J612" s="532"/>
    </row>
    <row r="613" spans="9:10" s="37" customFormat="1" x14ac:dyDescent="0.25">
      <c r="I613" s="532"/>
      <c r="J613" s="532"/>
    </row>
    <row r="614" spans="9:10" s="37" customFormat="1" x14ac:dyDescent="0.25">
      <c r="I614" s="532"/>
      <c r="J614" s="532"/>
    </row>
    <row r="615" spans="9:10" s="37" customFormat="1" x14ac:dyDescent="0.25">
      <c r="I615" s="532"/>
      <c r="J615" s="532"/>
    </row>
    <row r="616" spans="9:10" s="37" customFormat="1" x14ac:dyDescent="0.25">
      <c r="I616" s="532"/>
      <c r="J616" s="532"/>
    </row>
    <row r="617" spans="9:10" s="37" customFormat="1" x14ac:dyDescent="0.25">
      <c r="I617" s="532"/>
      <c r="J617" s="532"/>
    </row>
    <row r="618" spans="9:10" s="37" customFormat="1" x14ac:dyDescent="0.25">
      <c r="I618" s="532"/>
      <c r="J618" s="532"/>
    </row>
    <row r="619" spans="9:10" s="37" customFormat="1" x14ac:dyDescent="0.25">
      <c r="I619" s="532"/>
      <c r="J619" s="532"/>
    </row>
    <row r="620" spans="9:10" s="37" customFormat="1" x14ac:dyDescent="0.25">
      <c r="I620" s="532"/>
      <c r="J620" s="532"/>
    </row>
    <row r="621" spans="9:10" s="37" customFormat="1" x14ac:dyDescent="0.25">
      <c r="I621" s="532"/>
      <c r="J621" s="532"/>
    </row>
    <row r="622" spans="9:10" s="37" customFormat="1" x14ac:dyDescent="0.25">
      <c r="I622" s="532"/>
      <c r="J622" s="532"/>
    </row>
    <row r="623" spans="9:10" s="37" customFormat="1" x14ac:dyDescent="0.25">
      <c r="I623" s="532"/>
      <c r="J623" s="532"/>
    </row>
    <row r="624" spans="9:10" s="37" customFormat="1" x14ac:dyDescent="0.25">
      <c r="I624" s="532"/>
      <c r="J624" s="532"/>
    </row>
    <row r="625" spans="9:10" s="37" customFormat="1" x14ac:dyDescent="0.25">
      <c r="I625" s="532"/>
      <c r="J625" s="532"/>
    </row>
    <row r="626" spans="9:10" s="37" customFormat="1" x14ac:dyDescent="0.25">
      <c r="I626" s="532"/>
      <c r="J626" s="532"/>
    </row>
    <row r="627" spans="9:10" s="37" customFormat="1" x14ac:dyDescent="0.25">
      <c r="I627" s="532"/>
      <c r="J627" s="532"/>
    </row>
    <row r="628" spans="9:10" s="37" customFormat="1" x14ac:dyDescent="0.25">
      <c r="I628" s="532"/>
      <c r="J628" s="532"/>
    </row>
    <row r="629" spans="9:10" s="37" customFormat="1" x14ac:dyDescent="0.25">
      <c r="I629" s="532"/>
      <c r="J629" s="532"/>
    </row>
    <row r="630" spans="9:10" s="37" customFormat="1" x14ac:dyDescent="0.25">
      <c r="I630" s="532"/>
      <c r="J630" s="532"/>
    </row>
    <row r="631" spans="9:10" s="37" customFormat="1" x14ac:dyDescent="0.25">
      <c r="I631" s="532"/>
      <c r="J631" s="532"/>
    </row>
    <row r="632" spans="9:10" s="37" customFormat="1" x14ac:dyDescent="0.25">
      <c r="I632" s="532"/>
      <c r="J632" s="532"/>
    </row>
    <row r="633" spans="9:10" s="37" customFormat="1" x14ac:dyDescent="0.25">
      <c r="I633" s="532"/>
      <c r="J633" s="532"/>
    </row>
    <row r="634" spans="9:10" s="37" customFormat="1" x14ac:dyDescent="0.25">
      <c r="I634" s="532"/>
      <c r="J634" s="532"/>
    </row>
    <row r="635" spans="9:10" s="37" customFormat="1" x14ac:dyDescent="0.25">
      <c r="I635" s="532"/>
      <c r="J635" s="532"/>
    </row>
    <row r="636" spans="9:10" s="37" customFormat="1" x14ac:dyDescent="0.25">
      <c r="I636" s="532"/>
      <c r="J636" s="532"/>
    </row>
    <row r="637" spans="9:10" s="37" customFormat="1" x14ac:dyDescent="0.25">
      <c r="I637" s="532"/>
      <c r="J637" s="532"/>
    </row>
    <row r="638" spans="9:10" s="37" customFormat="1" x14ac:dyDescent="0.25">
      <c r="I638" s="532"/>
      <c r="J638" s="532"/>
    </row>
    <row r="639" spans="9:10" s="37" customFormat="1" x14ac:dyDescent="0.25">
      <c r="I639" s="532"/>
      <c r="J639" s="532"/>
    </row>
    <row r="640" spans="9:10" s="37" customFormat="1" x14ac:dyDescent="0.25">
      <c r="I640" s="532"/>
      <c r="J640" s="532"/>
    </row>
    <row r="641" spans="9:10" s="37" customFormat="1" x14ac:dyDescent="0.25">
      <c r="I641" s="532"/>
      <c r="J641" s="532"/>
    </row>
    <row r="642" spans="9:10" s="37" customFormat="1" x14ac:dyDescent="0.25">
      <c r="I642" s="532"/>
      <c r="J642" s="532"/>
    </row>
    <row r="643" spans="9:10" s="37" customFormat="1" x14ac:dyDescent="0.25">
      <c r="I643" s="532"/>
      <c r="J643" s="532"/>
    </row>
    <row r="644" spans="9:10" s="37" customFormat="1" x14ac:dyDescent="0.25">
      <c r="I644" s="532"/>
      <c r="J644" s="532"/>
    </row>
    <row r="645" spans="9:10" s="37" customFormat="1" x14ac:dyDescent="0.25">
      <c r="I645" s="532"/>
      <c r="J645" s="532"/>
    </row>
    <row r="646" spans="9:10" s="37" customFormat="1" x14ac:dyDescent="0.25">
      <c r="I646" s="532"/>
      <c r="J646" s="532"/>
    </row>
    <row r="647" spans="9:10" s="37" customFormat="1" x14ac:dyDescent="0.25">
      <c r="I647" s="532"/>
      <c r="J647" s="532"/>
    </row>
    <row r="648" spans="9:10" s="37" customFormat="1" x14ac:dyDescent="0.25">
      <c r="I648" s="532"/>
      <c r="J648" s="532"/>
    </row>
    <row r="649" spans="9:10" s="37" customFormat="1" x14ac:dyDescent="0.25">
      <c r="I649" s="532"/>
      <c r="J649" s="532"/>
    </row>
    <row r="650" spans="9:10" s="37" customFormat="1" x14ac:dyDescent="0.25">
      <c r="I650" s="532"/>
      <c r="J650" s="532"/>
    </row>
    <row r="651" spans="9:10" s="37" customFormat="1" x14ac:dyDescent="0.25">
      <c r="I651" s="532"/>
      <c r="J651" s="532"/>
    </row>
    <row r="652" spans="9:10" s="37" customFormat="1" x14ac:dyDescent="0.25">
      <c r="I652" s="532"/>
      <c r="J652" s="532"/>
    </row>
    <row r="653" spans="9:10" s="37" customFormat="1" x14ac:dyDescent="0.25">
      <c r="I653" s="532"/>
      <c r="J653" s="532"/>
    </row>
    <row r="654" spans="9:10" s="37" customFormat="1" x14ac:dyDescent="0.25">
      <c r="I654" s="532"/>
      <c r="J654" s="532"/>
    </row>
    <row r="655" spans="9:10" s="37" customFormat="1" x14ac:dyDescent="0.25">
      <c r="I655" s="532"/>
      <c r="J655" s="532"/>
    </row>
    <row r="656" spans="9:10" s="37" customFormat="1" x14ac:dyDescent="0.25">
      <c r="I656" s="532"/>
      <c r="J656" s="532"/>
    </row>
    <row r="657" spans="9:10" s="37" customFormat="1" x14ac:dyDescent="0.25">
      <c r="I657" s="532"/>
      <c r="J657" s="532"/>
    </row>
    <row r="658" spans="9:10" s="37" customFormat="1" x14ac:dyDescent="0.25">
      <c r="I658" s="532"/>
      <c r="J658" s="532"/>
    </row>
    <row r="659" spans="9:10" s="37" customFormat="1" x14ac:dyDescent="0.25">
      <c r="I659" s="532"/>
      <c r="J659" s="532"/>
    </row>
    <row r="660" spans="9:10" s="37" customFormat="1" x14ac:dyDescent="0.25">
      <c r="I660" s="532"/>
      <c r="J660" s="532"/>
    </row>
    <row r="661" spans="9:10" s="37" customFormat="1" x14ac:dyDescent="0.25">
      <c r="I661" s="532"/>
      <c r="J661" s="532"/>
    </row>
    <row r="662" spans="9:10" s="37" customFormat="1" x14ac:dyDescent="0.25">
      <c r="I662" s="532"/>
      <c r="J662" s="532"/>
    </row>
    <row r="663" spans="9:10" s="37" customFormat="1" x14ac:dyDescent="0.25">
      <c r="I663" s="532"/>
      <c r="J663" s="532"/>
    </row>
    <row r="664" spans="9:10" s="37" customFormat="1" x14ac:dyDescent="0.25">
      <c r="I664" s="532"/>
      <c r="J664" s="532"/>
    </row>
    <row r="665" spans="9:10" s="37" customFormat="1" x14ac:dyDescent="0.25">
      <c r="I665" s="532"/>
      <c r="J665" s="532"/>
    </row>
    <row r="666" spans="9:10" s="37" customFormat="1" x14ac:dyDescent="0.25">
      <c r="I666" s="532"/>
      <c r="J666" s="532"/>
    </row>
    <row r="667" spans="9:10" s="37" customFormat="1" x14ac:dyDescent="0.25">
      <c r="I667" s="532"/>
      <c r="J667" s="532"/>
    </row>
    <row r="668" spans="9:10" s="37" customFormat="1" x14ac:dyDescent="0.25">
      <c r="I668" s="532"/>
      <c r="J668" s="532"/>
    </row>
    <row r="669" spans="9:10" s="37" customFormat="1" x14ac:dyDescent="0.25">
      <c r="I669" s="532"/>
      <c r="J669" s="532"/>
    </row>
    <row r="670" spans="9:10" s="37" customFormat="1" x14ac:dyDescent="0.25">
      <c r="I670" s="532"/>
      <c r="J670" s="532"/>
    </row>
    <row r="671" spans="9:10" s="37" customFormat="1" x14ac:dyDescent="0.25">
      <c r="I671" s="532"/>
      <c r="J671" s="532"/>
    </row>
    <row r="672" spans="9:10" s="37" customFormat="1" x14ac:dyDescent="0.25">
      <c r="I672" s="532"/>
      <c r="J672" s="532"/>
    </row>
    <row r="673" spans="9:10" s="37" customFormat="1" x14ac:dyDescent="0.25">
      <c r="I673" s="532"/>
      <c r="J673" s="532"/>
    </row>
    <row r="674" spans="9:10" s="37" customFormat="1" x14ac:dyDescent="0.25">
      <c r="I674" s="532"/>
      <c r="J674" s="532"/>
    </row>
    <row r="675" spans="9:10" s="37" customFormat="1" x14ac:dyDescent="0.25">
      <c r="I675" s="532"/>
      <c r="J675" s="532"/>
    </row>
    <row r="676" spans="9:10" s="37" customFormat="1" x14ac:dyDescent="0.25">
      <c r="I676" s="532"/>
      <c r="J676" s="532"/>
    </row>
    <row r="677" spans="9:10" s="37" customFormat="1" x14ac:dyDescent="0.25">
      <c r="I677" s="532"/>
      <c r="J677" s="532"/>
    </row>
    <row r="678" spans="9:10" s="37" customFormat="1" x14ac:dyDescent="0.25">
      <c r="I678" s="532"/>
      <c r="J678" s="532"/>
    </row>
    <row r="679" spans="9:10" s="37" customFormat="1" x14ac:dyDescent="0.25">
      <c r="I679" s="532"/>
      <c r="J679" s="532"/>
    </row>
    <row r="680" spans="9:10" s="37" customFormat="1" x14ac:dyDescent="0.25">
      <c r="I680" s="532"/>
      <c r="J680" s="532"/>
    </row>
    <row r="681" spans="9:10" s="37" customFormat="1" x14ac:dyDescent="0.25">
      <c r="I681" s="532"/>
      <c r="J681" s="532"/>
    </row>
    <row r="682" spans="9:10" s="37" customFormat="1" x14ac:dyDescent="0.25">
      <c r="I682" s="532"/>
      <c r="J682" s="532"/>
    </row>
    <row r="683" spans="9:10" s="37" customFormat="1" x14ac:dyDescent="0.25">
      <c r="I683" s="532"/>
      <c r="J683" s="532"/>
    </row>
    <row r="684" spans="9:10" s="37" customFormat="1" x14ac:dyDescent="0.25">
      <c r="I684" s="532"/>
      <c r="J684" s="532"/>
    </row>
    <row r="685" spans="9:10" s="37" customFormat="1" x14ac:dyDescent="0.25">
      <c r="I685" s="532"/>
      <c r="J685" s="532"/>
    </row>
    <row r="686" spans="9:10" s="37" customFormat="1" x14ac:dyDescent="0.25">
      <c r="I686" s="532"/>
      <c r="J686" s="532"/>
    </row>
    <row r="687" spans="9:10" s="37" customFormat="1" x14ac:dyDescent="0.25">
      <c r="I687" s="532"/>
      <c r="J687" s="532"/>
    </row>
    <row r="688" spans="9:10" s="37" customFormat="1" x14ac:dyDescent="0.25">
      <c r="I688" s="532"/>
      <c r="J688" s="532"/>
    </row>
    <row r="689" spans="9:10" s="37" customFormat="1" x14ac:dyDescent="0.25">
      <c r="I689" s="532"/>
      <c r="J689" s="532"/>
    </row>
    <row r="690" spans="9:10" s="37" customFormat="1" x14ac:dyDescent="0.25">
      <c r="I690" s="532"/>
      <c r="J690" s="532"/>
    </row>
    <row r="691" spans="9:10" s="37" customFormat="1" x14ac:dyDescent="0.25">
      <c r="I691" s="532"/>
      <c r="J691" s="532"/>
    </row>
    <row r="692" spans="9:10" s="37" customFormat="1" x14ac:dyDescent="0.25">
      <c r="I692" s="532"/>
      <c r="J692" s="532"/>
    </row>
    <row r="693" spans="9:10" s="37" customFormat="1" x14ac:dyDescent="0.25">
      <c r="I693" s="532"/>
      <c r="J693" s="532"/>
    </row>
    <row r="694" spans="9:10" s="37" customFormat="1" x14ac:dyDescent="0.25">
      <c r="I694" s="532"/>
      <c r="J694" s="532"/>
    </row>
    <row r="695" spans="9:10" s="37" customFormat="1" x14ac:dyDescent="0.25">
      <c r="I695" s="532"/>
      <c r="J695" s="532"/>
    </row>
    <row r="696" spans="9:10" s="37" customFormat="1" x14ac:dyDescent="0.25">
      <c r="I696" s="532"/>
      <c r="J696" s="532"/>
    </row>
    <row r="697" spans="9:10" s="37" customFormat="1" x14ac:dyDescent="0.25">
      <c r="I697" s="532"/>
      <c r="J697" s="532"/>
    </row>
    <row r="698" spans="9:10" s="37" customFormat="1" x14ac:dyDescent="0.25">
      <c r="I698" s="532"/>
      <c r="J698" s="532"/>
    </row>
    <row r="699" spans="9:10" s="37" customFormat="1" x14ac:dyDescent="0.25">
      <c r="I699" s="532"/>
      <c r="J699" s="532"/>
    </row>
    <row r="700" spans="9:10" s="37" customFormat="1" x14ac:dyDescent="0.25">
      <c r="I700" s="532"/>
      <c r="J700" s="532"/>
    </row>
    <row r="701" spans="9:10" s="37" customFormat="1" x14ac:dyDescent="0.25">
      <c r="I701" s="532"/>
      <c r="J701" s="532"/>
    </row>
    <row r="702" spans="9:10" s="37" customFormat="1" x14ac:dyDescent="0.25">
      <c r="I702" s="532"/>
      <c r="J702" s="532"/>
    </row>
    <row r="703" spans="9:10" s="37" customFormat="1" x14ac:dyDescent="0.25">
      <c r="I703" s="532"/>
      <c r="J703" s="532"/>
    </row>
    <row r="704" spans="9:10" s="37" customFormat="1" x14ac:dyDescent="0.25">
      <c r="I704" s="532"/>
      <c r="J704" s="532"/>
    </row>
    <row r="705" spans="9:10" s="37" customFormat="1" x14ac:dyDescent="0.25">
      <c r="I705" s="532"/>
      <c r="J705" s="532"/>
    </row>
    <row r="706" spans="9:10" s="37" customFormat="1" x14ac:dyDescent="0.25">
      <c r="I706" s="532"/>
      <c r="J706" s="532"/>
    </row>
    <row r="707" spans="9:10" s="37" customFormat="1" x14ac:dyDescent="0.25">
      <c r="I707" s="532"/>
      <c r="J707" s="532"/>
    </row>
    <row r="708" spans="9:10" s="37" customFormat="1" x14ac:dyDescent="0.25">
      <c r="I708" s="532"/>
      <c r="J708" s="532"/>
    </row>
    <row r="709" spans="9:10" s="37" customFormat="1" x14ac:dyDescent="0.25">
      <c r="I709" s="532"/>
      <c r="J709" s="532"/>
    </row>
    <row r="710" spans="9:10" s="37" customFormat="1" x14ac:dyDescent="0.25">
      <c r="I710" s="532"/>
      <c r="J710" s="532"/>
    </row>
    <row r="711" spans="9:10" s="37" customFormat="1" x14ac:dyDescent="0.25">
      <c r="I711" s="532"/>
      <c r="J711" s="532"/>
    </row>
    <row r="712" spans="9:10" s="37" customFormat="1" x14ac:dyDescent="0.25">
      <c r="I712" s="532"/>
      <c r="J712" s="532"/>
    </row>
    <row r="713" spans="9:10" s="37" customFormat="1" x14ac:dyDescent="0.25">
      <c r="I713" s="532"/>
      <c r="J713" s="532"/>
    </row>
    <row r="714" spans="9:10" s="37" customFormat="1" x14ac:dyDescent="0.25">
      <c r="I714" s="532"/>
      <c r="J714" s="532"/>
    </row>
    <row r="715" spans="9:10" s="37" customFormat="1" x14ac:dyDescent="0.25">
      <c r="I715" s="532"/>
      <c r="J715" s="532"/>
    </row>
    <row r="716" spans="9:10" s="37" customFormat="1" x14ac:dyDescent="0.25">
      <c r="I716" s="532"/>
      <c r="J716" s="532"/>
    </row>
    <row r="717" spans="9:10" s="37" customFormat="1" x14ac:dyDescent="0.25">
      <c r="I717" s="532"/>
      <c r="J717" s="532"/>
    </row>
    <row r="718" spans="9:10" s="37" customFormat="1" x14ac:dyDescent="0.25">
      <c r="I718" s="532"/>
      <c r="J718" s="532"/>
    </row>
    <row r="719" spans="9:10" s="37" customFormat="1" x14ac:dyDescent="0.25">
      <c r="I719" s="532"/>
      <c r="J719" s="532"/>
    </row>
    <row r="720" spans="9:10" s="37" customFormat="1" x14ac:dyDescent="0.25">
      <c r="I720" s="532"/>
      <c r="J720" s="532"/>
    </row>
    <row r="721" spans="9:10" s="37" customFormat="1" x14ac:dyDescent="0.25">
      <c r="I721" s="532"/>
      <c r="J721" s="532"/>
    </row>
    <row r="722" spans="9:10" s="37" customFormat="1" x14ac:dyDescent="0.25">
      <c r="I722" s="532"/>
      <c r="J722" s="532"/>
    </row>
    <row r="723" spans="9:10" s="37" customFormat="1" x14ac:dyDescent="0.25">
      <c r="I723" s="532"/>
      <c r="J723" s="532"/>
    </row>
    <row r="724" spans="9:10" s="37" customFormat="1" x14ac:dyDescent="0.25">
      <c r="I724" s="532"/>
      <c r="J724" s="532"/>
    </row>
    <row r="725" spans="9:10" s="37" customFormat="1" x14ac:dyDescent="0.25">
      <c r="I725" s="532"/>
      <c r="J725" s="532"/>
    </row>
    <row r="726" spans="9:10" s="37" customFormat="1" x14ac:dyDescent="0.25">
      <c r="I726" s="532"/>
      <c r="J726" s="532"/>
    </row>
    <row r="727" spans="9:10" s="37" customFormat="1" x14ac:dyDescent="0.25">
      <c r="I727" s="532"/>
      <c r="J727" s="532"/>
    </row>
    <row r="728" spans="9:10" s="37" customFormat="1" x14ac:dyDescent="0.25">
      <c r="I728" s="532"/>
      <c r="J728" s="532"/>
    </row>
    <row r="729" spans="9:10" s="37" customFormat="1" x14ac:dyDescent="0.25">
      <c r="I729" s="532"/>
      <c r="J729" s="532"/>
    </row>
    <row r="730" spans="9:10" s="37" customFormat="1" x14ac:dyDescent="0.25">
      <c r="I730" s="532"/>
      <c r="J730" s="532"/>
    </row>
    <row r="731" spans="9:10" s="37" customFormat="1" x14ac:dyDescent="0.25">
      <c r="I731" s="532"/>
      <c r="J731" s="532"/>
    </row>
    <row r="732" spans="9:10" s="37" customFormat="1" x14ac:dyDescent="0.25">
      <c r="I732" s="532"/>
      <c r="J732" s="532"/>
    </row>
    <row r="733" spans="9:10" s="37" customFormat="1" x14ac:dyDescent="0.25">
      <c r="I733" s="532"/>
      <c r="J733" s="532"/>
    </row>
    <row r="734" spans="9:10" s="37" customFormat="1" x14ac:dyDescent="0.25">
      <c r="I734" s="532"/>
      <c r="J734" s="532"/>
    </row>
    <row r="735" spans="9:10" s="37" customFormat="1" x14ac:dyDescent="0.25">
      <c r="I735" s="532"/>
      <c r="J735" s="532"/>
    </row>
    <row r="736" spans="9:10" s="37" customFormat="1" x14ac:dyDescent="0.25">
      <c r="I736" s="532"/>
      <c r="J736" s="532"/>
    </row>
    <row r="737" spans="9:10" s="37" customFormat="1" x14ac:dyDescent="0.25">
      <c r="I737" s="532"/>
      <c r="J737" s="532"/>
    </row>
    <row r="738" spans="9:10" s="37" customFormat="1" x14ac:dyDescent="0.25">
      <c r="I738" s="532"/>
      <c r="J738" s="532"/>
    </row>
    <row r="739" spans="9:10" s="37" customFormat="1" x14ac:dyDescent="0.25">
      <c r="I739" s="532"/>
      <c r="J739" s="532"/>
    </row>
    <row r="740" spans="9:10" s="37" customFormat="1" x14ac:dyDescent="0.25">
      <c r="I740" s="532"/>
      <c r="J740" s="532"/>
    </row>
    <row r="741" spans="9:10" s="37" customFormat="1" x14ac:dyDescent="0.25">
      <c r="I741" s="532"/>
      <c r="J741" s="532"/>
    </row>
    <row r="742" spans="9:10" s="37" customFormat="1" x14ac:dyDescent="0.25">
      <c r="I742" s="532"/>
      <c r="J742" s="532"/>
    </row>
    <row r="743" spans="9:10" s="37" customFormat="1" x14ac:dyDescent="0.25">
      <c r="I743" s="532"/>
      <c r="J743" s="532"/>
    </row>
    <row r="744" spans="9:10" s="37" customFormat="1" x14ac:dyDescent="0.25">
      <c r="I744" s="532"/>
      <c r="J744" s="532"/>
    </row>
    <row r="745" spans="9:10" s="37" customFormat="1" x14ac:dyDescent="0.25">
      <c r="I745" s="532"/>
      <c r="J745" s="532"/>
    </row>
    <row r="746" spans="9:10" s="37" customFormat="1" x14ac:dyDescent="0.25">
      <c r="I746" s="532"/>
      <c r="J746" s="532"/>
    </row>
    <row r="747" spans="9:10" s="37" customFormat="1" x14ac:dyDescent="0.25">
      <c r="I747" s="532"/>
      <c r="J747" s="532"/>
    </row>
    <row r="748" spans="9:10" s="37" customFormat="1" x14ac:dyDescent="0.25">
      <c r="I748" s="532"/>
      <c r="J748" s="532"/>
    </row>
    <row r="749" spans="9:10" s="37" customFormat="1" x14ac:dyDescent="0.25">
      <c r="I749" s="532"/>
      <c r="J749" s="532"/>
    </row>
    <row r="750" spans="9:10" s="37" customFormat="1" x14ac:dyDescent="0.25">
      <c r="I750" s="532"/>
      <c r="J750" s="532"/>
    </row>
    <row r="751" spans="9:10" s="37" customFormat="1" x14ac:dyDescent="0.25">
      <c r="I751" s="532"/>
      <c r="J751" s="532"/>
    </row>
    <row r="752" spans="9:10" s="37" customFormat="1" x14ac:dyDescent="0.25">
      <c r="I752" s="532"/>
      <c r="J752" s="532"/>
    </row>
    <row r="753" spans="9:10" s="37" customFormat="1" x14ac:dyDescent="0.25">
      <c r="I753" s="532"/>
      <c r="J753" s="532"/>
    </row>
    <row r="754" spans="9:10" s="37" customFormat="1" x14ac:dyDescent="0.25">
      <c r="I754" s="532"/>
      <c r="J754" s="532"/>
    </row>
    <row r="755" spans="9:10" s="37" customFormat="1" x14ac:dyDescent="0.25">
      <c r="I755" s="532"/>
      <c r="J755" s="532"/>
    </row>
    <row r="756" spans="9:10" s="37" customFormat="1" x14ac:dyDescent="0.25">
      <c r="I756" s="532"/>
      <c r="J756" s="532"/>
    </row>
    <row r="757" spans="9:10" s="37" customFormat="1" x14ac:dyDescent="0.25">
      <c r="I757" s="532"/>
      <c r="J757" s="532"/>
    </row>
    <row r="758" spans="9:10" s="37" customFormat="1" x14ac:dyDescent="0.25">
      <c r="I758" s="532"/>
      <c r="J758" s="532"/>
    </row>
    <row r="759" spans="9:10" s="37" customFormat="1" x14ac:dyDescent="0.25">
      <c r="I759" s="532"/>
      <c r="J759" s="532"/>
    </row>
    <row r="760" spans="9:10" s="37" customFormat="1" x14ac:dyDescent="0.25">
      <c r="I760" s="532"/>
      <c r="J760" s="532"/>
    </row>
    <row r="761" spans="9:10" s="37" customFormat="1" x14ac:dyDescent="0.25">
      <c r="I761" s="532"/>
      <c r="J761" s="532"/>
    </row>
    <row r="762" spans="9:10" s="37" customFormat="1" x14ac:dyDescent="0.25">
      <c r="I762" s="532"/>
      <c r="J762" s="532"/>
    </row>
    <row r="763" spans="9:10" s="37" customFormat="1" x14ac:dyDescent="0.25">
      <c r="I763" s="532"/>
      <c r="J763" s="532"/>
    </row>
    <row r="764" spans="9:10" s="37" customFormat="1" x14ac:dyDescent="0.25">
      <c r="I764" s="532"/>
      <c r="J764" s="532"/>
    </row>
    <row r="765" spans="9:10" s="37" customFormat="1" x14ac:dyDescent="0.25">
      <c r="I765" s="532"/>
      <c r="J765" s="532"/>
    </row>
    <row r="766" spans="9:10" s="37" customFormat="1" x14ac:dyDescent="0.25">
      <c r="I766" s="532"/>
      <c r="J766" s="532"/>
    </row>
    <row r="767" spans="9:10" s="37" customFormat="1" x14ac:dyDescent="0.25">
      <c r="I767" s="532"/>
      <c r="J767" s="532"/>
    </row>
    <row r="768" spans="9:10" s="37" customFormat="1" x14ac:dyDescent="0.25">
      <c r="I768" s="532"/>
      <c r="J768" s="532"/>
    </row>
    <row r="769" spans="9:10" s="37" customFormat="1" x14ac:dyDescent="0.25">
      <c r="I769" s="532"/>
      <c r="J769" s="532"/>
    </row>
    <row r="770" spans="9:10" s="37" customFormat="1" x14ac:dyDescent="0.25">
      <c r="I770" s="532"/>
      <c r="J770" s="532"/>
    </row>
    <row r="771" spans="9:10" s="37" customFormat="1" x14ac:dyDescent="0.25">
      <c r="I771" s="532"/>
      <c r="J771" s="532"/>
    </row>
    <row r="772" spans="9:10" s="37" customFormat="1" x14ac:dyDescent="0.25">
      <c r="I772" s="532"/>
      <c r="J772" s="532"/>
    </row>
    <row r="773" spans="9:10" s="37" customFormat="1" x14ac:dyDescent="0.25">
      <c r="I773" s="532"/>
      <c r="J773" s="532"/>
    </row>
    <row r="774" spans="9:10" s="37" customFormat="1" x14ac:dyDescent="0.25">
      <c r="I774" s="532"/>
      <c r="J774" s="532"/>
    </row>
    <row r="775" spans="9:10" s="37" customFormat="1" x14ac:dyDescent="0.25">
      <c r="I775" s="532"/>
      <c r="J775" s="532"/>
    </row>
    <row r="776" spans="9:10" s="37" customFormat="1" x14ac:dyDescent="0.25">
      <c r="I776" s="532"/>
      <c r="J776" s="532"/>
    </row>
    <row r="777" spans="9:10" s="37" customFormat="1" x14ac:dyDescent="0.25">
      <c r="I777" s="532"/>
      <c r="J777" s="532"/>
    </row>
    <row r="778" spans="9:10" s="37" customFormat="1" x14ac:dyDescent="0.25">
      <c r="I778" s="532"/>
      <c r="J778" s="532"/>
    </row>
    <row r="779" spans="9:10" s="37" customFormat="1" x14ac:dyDescent="0.25">
      <c r="I779" s="532"/>
      <c r="J779" s="532"/>
    </row>
    <row r="780" spans="9:10" s="37" customFormat="1" x14ac:dyDescent="0.25">
      <c r="I780" s="532"/>
      <c r="J780" s="532"/>
    </row>
    <row r="781" spans="9:10" s="37" customFormat="1" x14ac:dyDescent="0.25">
      <c r="I781" s="532"/>
      <c r="J781" s="532"/>
    </row>
    <row r="782" spans="9:10" s="37" customFormat="1" x14ac:dyDescent="0.25">
      <c r="I782" s="532"/>
      <c r="J782" s="532"/>
    </row>
    <row r="783" spans="9:10" s="37" customFormat="1" x14ac:dyDescent="0.25">
      <c r="I783" s="532"/>
      <c r="J783" s="532"/>
    </row>
    <row r="784" spans="9:10" s="37" customFormat="1" x14ac:dyDescent="0.25">
      <c r="I784" s="532"/>
      <c r="J784" s="532"/>
    </row>
    <row r="785" spans="9:10" s="37" customFormat="1" x14ac:dyDescent="0.25">
      <c r="I785" s="532"/>
      <c r="J785" s="532"/>
    </row>
    <row r="786" spans="9:10" s="37" customFormat="1" x14ac:dyDescent="0.25">
      <c r="I786" s="532"/>
      <c r="J786" s="532"/>
    </row>
    <row r="787" spans="9:10" s="37" customFormat="1" x14ac:dyDescent="0.25">
      <c r="I787" s="532"/>
      <c r="J787" s="532"/>
    </row>
    <row r="788" spans="9:10" s="37" customFormat="1" x14ac:dyDescent="0.25">
      <c r="I788" s="532"/>
      <c r="J788" s="532"/>
    </row>
    <row r="789" spans="9:10" s="37" customFormat="1" x14ac:dyDescent="0.25">
      <c r="I789" s="532"/>
      <c r="J789" s="532"/>
    </row>
    <row r="790" spans="9:10" s="37" customFormat="1" x14ac:dyDescent="0.25">
      <c r="I790" s="532"/>
      <c r="J790" s="532"/>
    </row>
    <row r="791" spans="9:10" s="37" customFormat="1" x14ac:dyDescent="0.25">
      <c r="I791" s="532"/>
      <c r="J791" s="532"/>
    </row>
    <row r="792" spans="9:10" s="37" customFormat="1" x14ac:dyDescent="0.25">
      <c r="I792" s="532"/>
      <c r="J792" s="532"/>
    </row>
    <row r="793" spans="9:10" s="37" customFormat="1" x14ac:dyDescent="0.25">
      <c r="I793" s="532"/>
      <c r="J793" s="532"/>
    </row>
    <row r="794" spans="9:10" s="37" customFormat="1" x14ac:dyDescent="0.25">
      <c r="I794" s="532"/>
      <c r="J794" s="532"/>
    </row>
    <row r="795" spans="9:10" s="37" customFormat="1" x14ac:dyDescent="0.25">
      <c r="I795" s="532"/>
      <c r="J795" s="532"/>
    </row>
    <row r="796" spans="9:10" s="37" customFormat="1" x14ac:dyDescent="0.25">
      <c r="I796" s="532"/>
      <c r="J796" s="532"/>
    </row>
    <row r="797" spans="9:10" s="37" customFormat="1" x14ac:dyDescent="0.25">
      <c r="I797" s="532"/>
      <c r="J797" s="532"/>
    </row>
    <row r="798" spans="9:10" s="37" customFormat="1" x14ac:dyDescent="0.25">
      <c r="I798" s="532"/>
      <c r="J798" s="532"/>
    </row>
    <row r="799" spans="9:10" s="37" customFormat="1" x14ac:dyDescent="0.25">
      <c r="I799" s="532"/>
      <c r="J799" s="532"/>
    </row>
    <row r="800" spans="9:10" s="37" customFormat="1" x14ac:dyDescent="0.25">
      <c r="I800" s="532"/>
      <c r="J800" s="532"/>
    </row>
    <row r="801" spans="9:10" s="37" customFormat="1" x14ac:dyDescent="0.25">
      <c r="I801" s="532"/>
      <c r="J801" s="532"/>
    </row>
    <row r="802" spans="9:10" s="37" customFormat="1" x14ac:dyDescent="0.25">
      <c r="I802" s="532"/>
      <c r="J802" s="532"/>
    </row>
    <row r="803" spans="9:10" s="37" customFormat="1" x14ac:dyDescent="0.25">
      <c r="I803" s="532"/>
      <c r="J803" s="532"/>
    </row>
    <row r="804" spans="9:10" s="37" customFormat="1" x14ac:dyDescent="0.25">
      <c r="I804" s="532"/>
      <c r="J804" s="532"/>
    </row>
    <row r="805" spans="9:10" s="37" customFormat="1" x14ac:dyDescent="0.25">
      <c r="I805" s="532"/>
      <c r="J805" s="532"/>
    </row>
    <row r="806" spans="9:10" s="37" customFormat="1" x14ac:dyDescent="0.25">
      <c r="I806" s="532"/>
      <c r="J806" s="532"/>
    </row>
    <row r="807" spans="9:10" s="37" customFormat="1" x14ac:dyDescent="0.25">
      <c r="I807" s="532"/>
      <c r="J807" s="532"/>
    </row>
    <row r="808" spans="9:10" s="37" customFormat="1" x14ac:dyDescent="0.25">
      <c r="I808" s="532"/>
      <c r="J808" s="532"/>
    </row>
    <row r="809" spans="9:10" s="37" customFormat="1" x14ac:dyDescent="0.25">
      <c r="I809" s="532"/>
      <c r="J809" s="532"/>
    </row>
    <row r="810" spans="9:10" s="37" customFormat="1" x14ac:dyDescent="0.25">
      <c r="I810" s="532"/>
      <c r="J810" s="532"/>
    </row>
    <row r="811" spans="9:10" s="37" customFormat="1" x14ac:dyDescent="0.25">
      <c r="I811" s="532"/>
      <c r="J811" s="532"/>
    </row>
    <row r="812" spans="9:10" s="37" customFormat="1" x14ac:dyDescent="0.25">
      <c r="I812" s="532"/>
      <c r="J812" s="532"/>
    </row>
    <row r="813" spans="9:10" s="37" customFormat="1" x14ac:dyDescent="0.25">
      <c r="I813" s="532"/>
      <c r="J813" s="532"/>
    </row>
    <row r="814" spans="9:10" s="37" customFormat="1" x14ac:dyDescent="0.25">
      <c r="I814" s="532"/>
      <c r="J814" s="532"/>
    </row>
    <row r="815" spans="9:10" s="37" customFormat="1" x14ac:dyDescent="0.25">
      <c r="I815" s="532"/>
      <c r="J815" s="532"/>
    </row>
    <row r="816" spans="9:10" s="37" customFormat="1" x14ac:dyDescent="0.25">
      <c r="I816" s="532"/>
      <c r="J816" s="532"/>
    </row>
    <row r="817" spans="9:10" s="37" customFormat="1" x14ac:dyDescent="0.25">
      <c r="I817" s="532"/>
      <c r="J817" s="532"/>
    </row>
    <row r="818" spans="9:10" s="37" customFormat="1" x14ac:dyDescent="0.25">
      <c r="I818" s="532"/>
      <c r="J818" s="532"/>
    </row>
    <row r="819" spans="9:10" s="37" customFormat="1" x14ac:dyDescent="0.25">
      <c r="I819" s="532"/>
      <c r="J819" s="532"/>
    </row>
    <row r="820" spans="9:10" s="37" customFormat="1" x14ac:dyDescent="0.25">
      <c r="I820" s="532"/>
      <c r="J820" s="532"/>
    </row>
    <row r="821" spans="9:10" s="37" customFormat="1" x14ac:dyDescent="0.25">
      <c r="I821" s="532"/>
      <c r="J821" s="532"/>
    </row>
    <row r="822" spans="9:10" s="37" customFormat="1" x14ac:dyDescent="0.25">
      <c r="I822" s="532"/>
      <c r="J822" s="532"/>
    </row>
    <row r="823" spans="9:10" s="37" customFormat="1" x14ac:dyDescent="0.25">
      <c r="I823" s="532"/>
      <c r="J823" s="532"/>
    </row>
    <row r="824" spans="9:10" s="37" customFormat="1" x14ac:dyDescent="0.25">
      <c r="I824" s="532"/>
      <c r="J824" s="532"/>
    </row>
    <row r="825" spans="9:10" s="37" customFormat="1" x14ac:dyDescent="0.25">
      <c r="I825" s="532"/>
      <c r="J825" s="532"/>
    </row>
    <row r="826" spans="9:10" s="37" customFormat="1" x14ac:dyDescent="0.25">
      <c r="I826" s="532"/>
      <c r="J826" s="532"/>
    </row>
    <row r="827" spans="9:10" s="37" customFormat="1" x14ac:dyDescent="0.25">
      <c r="I827" s="532"/>
      <c r="J827" s="532"/>
    </row>
    <row r="828" spans="9:10" s="37" customFormat="1" x14ac:dyDescent="0.25">
      <c r="I828" s="532"/>
      <c r="J828" s="532"/>
    </row>
    <row r="829" spans="9:10" s="37" customFormat="1" x14ac:dyDescent="0.25">
      <c r="I829" s="532"/>
      <c r="J829" s="532"/>
    </row>
    <row r="830" spans="9:10" s="37" customFormat="1" x14ac:dyDescent="0.25">
      <c r="I830" s="532"/>
      <c r="J830" s="532"/>
    </row>
    <row r="831" spans="9:10" s="37" customFormat="1" x14ac:dyDescent="0.25">
      <c r="I831" s="532"/>
      <c r="J831" s="532"/>
    </row>
    <row r="832" spans="9:10" s="37" customFormat="1" x14ac:dyDescent="0.25">
      <c r="I832" s="532"/>
      <c r="J832" s="532"/>
    </row>
    <row r="833" spans="9:10" s="37" customFormat="1" x14ac:dyDescent="0.25">
      <c r="I833" s="532"/>
      <c r="J833" s="532"/>
    </row>
    <row r="834" spans="9:10" s="37" customFormat="1" x14ac:dyDescent="0.25">
      <c r="I834" s="532"/>
      <c r="J834" s="532"/>
    </row>
    <row r="835" spans="9:10" s="37" customFormat="1" x14ac:dyDescent="0.25">
      <c r="I835" s="532"/>
      <c r="J835" s="532"/>
    </row>
    <row r="836" spans="9:10" s="37" customFormat="1" x14ac:dyDescent="0.25">
      <c r="I836" s="532"/>
      <c r="J836" s="532"/>
    </row>
    <row r="837" spans="9:10" s="37" customFormat="1" x14ac:dyDescent="0.25">
      <c r="I837" s="532"/>
      <c r="J837" s="532"/>
    </row>
    <row r="838" spans="9:10" s="37" customFormat="1" x14ac:dyDescent="0.25">
      <c r="I838" s="532"/>
      <c r="J838" s="532"/>
    </row>
    <row r="839" spans="9:10" s="37" customFormat="1" x14ac:dyDescent="0.25">
      <c r="I839" s="532"/>
      <c r="J839" s="532"/>
    </row>
    <row r="840" spans="9:10" s="37" customFormat="1" x14ac:dyDescent="0.25">
      <c r="I840" s="532"/>
      <c r="J840" s="532"/>
    </row>
    <row r="841" spans="9:10" s="37" customFormat="1" x14ac:dyDescent="0.25">
      <c r="I841" s="532"/>
      <c r="J841" s="532"/>
    </row>
    <row r="842" spans="9:10" s="37" customFormat="1" x14ac:dyDescent="0.25">
      <c r="I842" s="532"/>
      <c r="J842" s="532"/>
    </row>
    <row r="843" spans="9:10" s="37" customFormat="1" x14ac:dyDescent="0.25">
      <c r="I843" s="532"/>
      <c r="J843" s="532"/>
    </row>
    <row r="844" spans="9:10" s="37" customFormat="1" x14ac:dyDescent="0.25">
      <c r="I844" s="532"/>
      <c r="J844" s="532"/>
    </row>
    <row r="845" spans="9:10" s="37" customFormat="1" x14ac:dyDescent="0.25">
      <c r="I845" s="532"/>
      <c r="J845" s="532"/>
    </row>
    <row r="846" spans="9:10" s="37" customFormat="1" x14ac:dyDescent="0.25">
      <c r="I846" s="532"/>
      <c r="J846" s="532"/>
    </row>
    <row r="847" spans="9:10" s="37" customFormat="1" x14ac:dyDescent="0.25">
      <c r="I847" s="532"/>
      <c r="J847" s="532"/>
    </row>
    <row r="848" spans="9:10" s="37" customFormat="1" x14ac:dyDescent="0.25">
      <c r="I848" s="532"/>
      <c r="J848" s="532"/>
    </row>
    <row r="849" spans="9:10" s="37" customFormat="1" x14ac:dyDescent="0.25">
      <c r="I849" s="532"/>
      <c r="J849" s="532"/>
    </row>
    <row r="850" spans="9:10" s="37" customFormat="1" x14ac:dyDescent="0.25">
      <c r="I850" s="532"/>
      <c r="J850" s="532"/>
    </row>
    <row r="851" spans="9:10" s="37" customFormat="1" x14ac:dyDescent="0.25">
      <c r="I851" s="532"/>
      <c r="J851" s="532"/>
    </row>
    <row r="852" spans="9:10" s="37" customFormat="1" x14ac:dyDescent="0.25">
      <c r="I852" s="532"/>
      <c r="J852" s="532"/>
    </row>
    <row r="853" spans="9:10" s="37" customFormat="1" x14ac:dyDescent="0.25">
      <c r="I853" s="532"/>
      <c r="J853" s="532"/>
    </row>
    <row r="854" spans="9:10" s="37" customFormat="1" x14ac:dyDescent="0.25">
      <c r="I854" s="532"/>
      <c r="J854" s="532"/>
    </row>
    <row r="855" spans="9:10" s="37" customFormat="1" x14ac:dyDescent="0.25">
      <c r="I855" s="532"/>
      <c r="J855" s="532"/>
    </row>
    <row r="856" spans="9:10" s="37" customFormat="1" x14ac:dyDescent="0.25">
      <c r="I856" s="532"/>
      <c r="J856" s="532"/>
    </row>
    <row r="857" spans="9:10" s="37" customFormat="1" x14ac:dyDescent="0.25">
      <c r="I857" s="532"/>
      <c r="J857" s="532"/>
    </row>
    <row r="858" spans="9:10" s="37" customFormat="1" x14ac:dyDescent="0.25">
      <c r="I858" s="532"/>
      <c r="J858" s="532"/>
    </row>
    <row r="859" spans="9:10" s="37" customFormat="1" x14ac:dyDescent="0.25">
      <c r="I859" s="532"/>
      <c r="J859" s="532"/>
    </row>
    <row r="860" spans="9:10" s="37" customFormat="1" x14ac:dyDescent="0.25">
      <c r="I860" s="532"/>
      <c r="J860" s="532"/>
    </row>
    <row r="861" spans="9:10" s="37" customFormat="1" x14ac:dyDescent="0.25">
      <c r="I861" s="532"/>
      <c r="J861" s="532"/>
    </row>
    <row r="862" spans="9:10" s="37" customFormat="1" x14ac:dyDescent="0.25">
      <c r="I862" s="532"/>
      <c r="J862" s="532"/>
    </row>
    <row r="863" spans="9:10" s="37" customFormat="1" x14ac:dyDescent="0.25">
      <c r="I863" s="532"/>
      <c r="J863" s="532"/>
    </row>
    <row r="864" spans="9:10" s="37" customFormat="1" x14ac:dyDescent="0.25">
      <c r="I864" s="532"/>
      <c r="J864" s="532"/>
    </row>
    <row r="865" spans="9:10" s="37" customFormat="1" x14ac:dyDescent="0.25">
      <c r="I865" s="532"/>
      <c r="J865" s="532"/>
    </row>
    <row r="866" spans="9:10" s="37" customFormat="1" x14ac:dyDescent="0.25">
      <c r="I866" s="532"/>
      <c r="J866" s="532"/>
    </row>
    <row r="867" spans="9:10" s="37" customFormat="1" x14ac:dyDescent="0.25">
      <c r="I867" s="532"/>
      <c r="J867" s="532"/>
    </row>
    <row r="868" spans="9:10" s="37" customFormat="1" x14ac:dyDescent="0.25">
      <c r="I868" s="532"/>
      <c r="J868" s="532"/>
    </row>
    <row r="869" spans="9:10" s="37" customFormat="1" x14ac:dyDescent="0.25">
      <c r="I869" s="532"/>
      <c r="J869" s="532"/>
    </row>
    <row r="870" spans="9:10" s="37" customFormat="1" x14ac:dyDescent="0.25">
      <c r="I870" s="532"/>
      <c r="J870" s="532"/>
    </row>
    <row r="871" spans="9:10" s="37" customFormat="1" x14ac:dyDescent="0.25">
      <c r="I871" s="532"/>
      <c r="J871" s="532"/>
    </row>
    <row r="872" spans="9:10" s="37" customFormat="1" x14ac:dyDescent="0.25">
      <c r="I872" s="532"/>
      <c r="J872" s="532"/>
    </row>
    <row r="873" spans="9:10" s="37" customFormat="1" x14ac:dyDescent="0.25">
      <c r="I873" s="532"/>
      <c r="J873" s="532"/>
    </row>
    <row r="874" spans="9:10" s="37" customFormat="1" x14ac:dyDescent="0.25">
      <c r="I874" s="532"/>
      <c r="J874" s="532"/>
    </row>
    <row r="875" spans="9:10" s="37" customFormat="1" x14ac:dyDescent="0.25">
      <c r="I875" s="532"/>
      <c r="J875" s="532"/>
    </row>
    <row r="876" spans="9:10" s="37" customFormat="1" x14ac:dyDescent="0.25">
      <c r="I876" s="532"/>
      <c r="J876" s="532"/>
    </row>
    <row r="877" spans="9:10" s="37" customFormat="1" x14ac:dyDescent="0.25">
      <c r="I877" s="532"/>
      <c r="J877" s="532"/>
    </row>
    <row r="878" spans="9:10" s="37" customFormat="1" x14ac:dyDescent="0.25">
      <c r="I878" s="532"/>
      <c r="J878" s="532"/>
    </row>
    <row r="879" spans="9:10" s="37" customFormat="1" x14ac:dyDescent="0.25">
      <c r="I879" s="532"/>
      <c r="J879" s="532"/>
    </row>
    <row r="880" spans="9:10" s="37" customFormat="1" x14ac:dyDescent="0.25">
      <c r="I880" s="532"/>
      <c r="J880" s="532"/>
    </row>
    <row r="881" spans="9:10" s="37" customFormat="1" x14ac:dyDescent="0.25">
      <c r="I881" s="532"/>
      <c r="J881" s="532"/>
    </row>
    <row r="882" spans="9:10" s="37" customFormat="1" x14ac:dyDescent="0.25">
      <c r="I882" s="532"/>
      <c r="J882" s="532"/>
    </row>
    <row r="883" spans="9:10" s="37" customFormat="1" x14ac:dyDescent="0.25">
      <c r="I883" s="532"/>
      <c r="J883" s="532"/>
    </row>
    <row r="884" spans="9:10" s="37" customFormat="1" x14ac:dyDescent="0.25">
      <c r="I884" s="532"/>
      <c r="J884" s="532"/>
    </row>
    <row r="885" spans="9:10" s="37" customFormat="1" x14ac:dyDescent="0.25">
      <c r="I885" s="532"/>
      <c r="J885" s="532"/>
    </row>
    <row r="886" spans="9:10" s="37" customFormat="1" x14ac:dyDescent="0.25">
      <c r="I886" s="532"/>
      <c r="J886" s="532"/>
    </row>
    <row r="887" spans="9:10" s="37" customFormat="1" x14ac:dyDescent="0.25">
      <c r="I887" s="532"/>
      <c r="J887" s="532"/>
    </row>
    <row r="888" spans="9:10" s="37" customFormat="1" x14ac:dyDescent="0.25">
      <c r="I888" s="532"/>
      <c r="J888" s="532"/>
    </row>
    <row r="889" spans="9:10" s="37" customFormat="1" x14ac:dyDescent="0.25">
      <c r="I889" s="532"/>
      <c r="J889" s="532"/>
    </row>
    <row r="890" spans="9:10" s="37" customFormat="1" x14ac:dyDescent="0.25">
      <c r="I890" s="532"/>
      <c r="J890" s="532"/>
    </row>
    <row r="891" spans="9:10" s="37" customFormat="1" x14ac:dyDescent="0.25">
      <c r="I891" s="532"/>
      <c r="J891" s="532"/>
    </row>
    <row r="892" spans="9:10" s="37" customFormat="1" x14ac:dyDescent="0.25">
      <c r="I892" s="532"/>
      <c r="J892" s="532"/>
    </row>
    <row r="893" spans="9:10" s="37" customFormat="1" x14ac:dyDescent="0.25">
      <c r="I893" s="532"/>
      <c r="J893" s="532"/>
    </row>
    <row r="894" spans="9:10" s="37" customFormat="1" x14ac:dyDescent="0.25">
      <c r="I894" s="532"/>
      <c r="J894" s="532"/>
    </row>
    <row r="895" spans="9:10" s="37" customFormat="1" x14ac:dyDescent="0.25">
      <c r="I895" s="532"/>
      <c r="J895" s="532"/>
    </row>
    <row r="896" spans="9:10" s="37" customFormat="1" x14ac:dyDescent="0.25">
      <c r="I896" s="532"/>
      <c r="J896" s="532"/>
    </row>
    <row r="897" spans="1:10" s="37" customFormat="1" x14ac:dyDescent="0.25">
      <c r="I897" s="532"/>
      <c r="J897" s="532"/>
    </row>
    <row r="898" spans="1:10" s="37" customFormat="1" x14ac:dyDescent="0.25">
      <c r="I898" s="532"/>
      <c r="J898" s="532"/>
    </row>
    <row r="899" spans="1:10" s="37" customFormat="1" x14ac:dyDescent="0.25">
      <c r="I899" s="532"/>
      <c r="J899" s="532"/>
    </row>
    <row r="900" spans="1:10" s="37" customFormat="1" x14ac:dyDescent="0.25">
      <c r="I900" s="532"/>
      <c r="J900" s="532"/>
    </row>
    <row r="901" spans="1:10" s="37" customFormat="1" x14ac:dyDescent="0.25">
      <c r="I901" s="532"/>
      <c r="J901" s="532"/>
    </row>
    <row r="902" spans="1:10" s="37" customFormat="1" x14ac:dyDescent="0.25">
      <c r="I902" s="532"/>
      <c r="J902" s="532"/>
    </row>
    <row r="903" spans="1:10" s="37" customFormat="1" x14ac:dyDescent="0.25">
      <c r="I903" s="532"/>
      <c r="J903" s="532"/>
    </row>
    <row r="904" spans="1:10" s="37" customFormat="1" x14ac:dyDescent="0.25">
      <c r="I904" s="532"/>
      <c r="J904" s="532"/>
    </row>
    <row r="905" spans="1:10" s="37" customFormat="1" x14ac:dyDescent="0.25">
      <c r="I905" s="532"/>
      <c r="J905" s="532"/>
    </row>
    <row r="906" spans="1:10" s="37" customFormat="1" x14ac:dyDescent="0.25">
      <c r="I906" s="532"/>
      <c r="J906" s="532"/>
    </row>
    <row r="907" spans="1:10" s="37" customFormat="1" x14ac:dyDescent="0.25">
      <c r="I907" s="532"/>
      <c r="J907" s="532"/>
    </row>
    <row r="908" spans="1:10" s="37" customFormat="1" x14ac:dyDescent="0.25">
      <c r="I908" s="532"/>
      <c r="J908" s="532"/>
    </row>
    <row r="909" spans="1:10" s="37" customFormat="1" x14ac:dyDescent="0.25">
      <c r="I909" s="532"/>
      <c r="J909" s="532"/>
    </row>
    <row r="910" spans="1:10" s="37" customFormat="1" x14ac:dyDescent="0.25">
      <c r="I910" s="532"/>
      <c r="J910" s="532"/>
    </row>
    <row r="911" spans="1:10" x14ac:dyDescent="0.25">
      <c r="A911" s="122"/>
      <c r="B911" s="135"/>
      <c r="C911" s="135"/>
      <c r="D911" s="99"/>
      <c r="E911" s="104"/>
      <c r="F911" s="104"/>
      <c r="G911" s="104"/>
      <c r="H911" s="104"/>
      <c r="I911" s="520"/>
    </row>
  </sheetData>
  <mergeCells count="6">
    <mergeCell ref="D3:I3"/>
    <mergeCell ref="A100:C100"/>
    <mergeCell ref="B111:C111"/>
    <mergeCell ref="D111:I111"/>
    <mergeCell ref="B112:C112"/>
    <mergeCell ref="D112:I112"/>
  </mergeCells>
  <pageMargins left="0.7" right="0.7" top="0.75" bottom="0.75" header="0.3" footer="0.3"/>
  <pageSetup orientation="portrait" horizontalDpi="120" verticalDpi="7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FF0000"/>
  </sheetPr>
  <dimension ref="A1:BG910"/>
  <sheetViews>
    <sheetView zoomScale="110" zoomScaleNormal="110" workbookViewId="0">
      <pane xSplit="2" ySplit="6" topLeftCell="D52" activePane="bottomRight" state="frozen"/>
      <selection pane="topRight" activeCell="C1" sqref="C1"/>
      <selection pane="bottomLeft" activeCell="A7" sqref="A7"/>
      <selection pane="bottomRight" activeCell="Q26" sqref="Q26"/>
    </sheetView>
  </sheetViews>
  <sheetFormatPr defaultRowHeight="15" x14ac:dyDescent="0.25"/>
  <cols>
    <col min="1" max="1" width="28" style="25" customWidth="1"/>
    <col min="2" max="2" width="11.5703125" style="102" hidden="1" customWidth="1"/>
    <col min="3" max="3" width="11.85546875" style="102" hidden="1" customWidth="1"/>
    <col min="4" max="4" width="12.42578125" style="98" customWidth="1"/>
    <col min="5" max="6" width="12.7109375" style="34" customWidth="1"/>
    <col min="7" max="11" width="11.85546875" style="34" customWidth="1"/>
    <col min="12" max="12" width="11.42578125" style="34" customWidth="1"/>
    <col min="13" max="13" width="9.5703125" style="521" customWidth="1"/>
    <col min="14" max="14" width="16" style="293" hidden="1" customWidth="1"/>
    <col min="15" max="16384" width="9.140625" style="8"/>
  </cols>
  <sheetData>
    <row r="1" spans="1:14" s="100" customFormat="1" x14ac:dyDescent="0.25">
      <c r="A1" s="37"/>
      <c r="B1" s="101"/>
      <c r="C1" s="101"/>
      <c r="D1" s="103"/>
      <c r="E1" s="103"/>
      <c r="F1" s="103"/>
      <c r="G1" s="103"/>
      <c r="H1" s="103"/>
      <c r="I1" s="103"/>
      <c r="J1" s="103"/>
      <c r="K1" s="103"/>
      <c r="L1" s="103"/>
      <c r="M1" s="515"/>
      <c r="N1" s="311"/>
    </row>
    <row r="2" spans="1:14" s="100" customFormat="1" x14ac:dyDescent="0.25">
      <c r="A2" s="37"/>
      <c r="B2" s="101"/>
      <c r="C2" s="101"/>
      <c r="D2" s="103"/>
      <c r="E2" s="103"/>
      <c r="F2" s="103"/>
      <c r="G2" s="103"/>
      <c r="H2" s="103"/>
      <c r="I2" s="103"/>
      <c r="J2" s="103"/>
      <c r="K2" s="103"/>
      <c r="L2" s="103"/>
      <c r="M2" s="515"/>
      <c r="N2" s="311"/>
    </row>
    <row r="3" spans="1:14" s="269" customFormat="1" x14ac:dyDescent="0.25">
      <c r="A3" s="499" t="s">
        <v>0</v>
      </c>
      <c r="B3" s="500"/>
      <c r="C3" s="501"/>
      <c r="D3" s="678" t="s">
        <v>326</v>
      </c>
      <c r="E3" s="679"/>
      <c r="F3" s="679"/>
      <c r="G3" s="679"/>
      <c r="H3" s="679"/>
      <c r="I3" s="679"/>
      <c r="J3" s="679"/>
      <c r="K3" s="679"/>
      <c r="L3" s="679"/>
      <c r="M3" s="680"/>
      <c r="N3" s="292"/>
    </row>
    <row r="4" spans="1:14" hidden="1" x14ac:dyDescent="0.25">
      <c r="B4" s="102" t="s">
        <v>152</v>
      </c>
      <c r="C4" s="102" t="s">
        <v>151</v>
      </c>
      <c r="D4" s="533"/>
      <c r="E4" s="533"/>
      <c r="F4" s="533"/>
      <c r="G4" s="533"/>
      <c r="H4" s="557"/>
      <c r="I4" s="557"/>
      <c r="J4" s="557"/>
      <c r="K4" s="557"/>
      <c r="L4" s="533"/>
      <c r="M4" s="516" t="s">
        <v>149</v>
      </c>
    </row>
    <row r="5" spans="1:14" s="269" customFormat="1" x14ac:dyDescent="0.25">
      <c r="A5" s="499"/>
      <c r="B5" s="500"/>
      <c r="C5" s="500"/>
      <c r="D5" s="194">
        <v>44069</v>
      </c>
      <c r="E5" s="194">
        <v>44071</v>
      </c>
      <c r="F5" s="194">
        <v>44074</v>
      </c>
      <c r="G5" s="194">
        <v>44075</v>
      </c>
      <c r="H5" s="194">
        <v>44078</v>
      </c>
      <c r="I5" s="194">
        <v>44079</v>
      </c>
      <c r="J5" s="194">
        <v>44080</v>
      </c>
      <c r="K5" s="194">
        <v>44082</v>
      </c>
      <c r="L5" s="194"/>
      <c r="M5" s="555" t="s">
        <v>150</v>
      </c>
      <c r="N5" s="292"/>
    </row>
    <row r="6" spans="1:14" hidden="1" x14ac:dyDescent="0.25">
      <c r="D6" s="25" t="s">
        <v>162</v>
      </c>
      <c r="E6" s="25" t="s">
        <v>162</v>
      </c>
      <c r="F6" s="25"/>
      <c r="G6" s="25"/>
      <c r="H6" s="25"/>
      <c r="I6" s="25"/>
      <c r="J6" s="25"/>
      <c r="K6" s="25"/>
      <c r="L6" s="25"/>
      <c r="M6" s="516"/>
    </row>
    <row r="7" spans="1:14" x14ac:dyDescent="0.25">
      <c r="A7" s="55" t="s">
        <v>2</v>
      </c>
      <c r="D7" s="25"/>
      <c r="E7" s="25"/>
      <c r="F7" s="25"/>
      <c r="G7" s="25"/>
      <c r="H7" s="25"/>
      <c r="I7" s="25"/>
      <c r="J7" s="25"/>
      <c r="K7" s="25"/>
      <c r="L7" s="25"/>
      <c r="M7" s="516">
        <f>SUM(D7:L7)</f>
        <v>0</v>
      </c>
    </row>
    <row r="8" spans="1:14" x14ac:dyDescent="0.25">
      <c r="A8" s="55" t="s">
        <v>3</v>
      </c>
      <c r="D8" s="25"/>
      <c r="E8" s="25"/>
      <c r="F8" s="25"/>
      <c r="G8" s="25"/>
      <c r="H8" s="25"/>
      <c r="I8" s="25"/>
      <c r="J8" s="25"/>
      <c r="K8" s="25"/>
      <c r="L8" s="25"/>
      <c r="M8" s="516">
        <f t="shared" ref="M8:M71" si="0">SUM(D8:L8)</f>
        <v>0</v>
      </c>
      <c r="N8" s="293" t="e">
        <f>#REF!*C8</f>
        <v>#REF!</v>
      </c>
    </row>
    <row r="9" spans="1:14" x14ac:dyDescent="0.25">
      <c r="A9" s="55" t="s">
        <v>4</v>
      </c>
      <c r="D9" s="25"/>
      <c r="E9" s="25"/>
      <c r="F9" s="25"/>
      <c r="G9" s="25"/>
      <c r="H9" s="25"/>
      <c r="I9" s="25"/>
      <c r="J9" s="25"/>
      <c r="K9" s="25"/>
      <c r="L9" s="25"/>
      <c r="M9" s="516">
        <f t="shared" si="0"/>
        <v>0</v>
      </c>
      <c r="N9" s="293" t="e">
        <f>#REF!*C9</f>
        <v>#REF!</v>
      </c>
    </row>
    <row r="10" spans="1:14" x14ac:dyDescent="0.25">
      <c r="A10" s="55" t="s">
        <v>5</v>
      </c>
      <c r="D10" s="25"/>
      <c r="E10" s="25"/>
      <c r="F10" s="25"/>
      <c r="G10" s="25"/>
      <c r="H10" s="25"/>
      <c r="I10" s="25"/>
      <c r="J10" s="25"/>
      <c r="K10" s="25"/>
      <c r="L10" s="25"/>
      <c r="M10" s="516">
        <f t="shared" si="0"/>
        <v>0</v>
      </c>
      <c r="N10" s="293" t="e">
        <f>#REF!*C10</f>
        <v>#REF!</v>
      </c>
    </row>
    <row r="11" spans="1:14" x14ac:dyDescent="0.25">
      <c r="A11" s="25" t="s">
        <v>6</v>
      </c>
      <c r="D11" s="25"/>
      <c r="E11" s="25"/>
      <c r="F11" s="25"/>
      <c r="G11" s="25"/>
      <c r="H11" s="25"/>
      <c r="I11" s="25"/>
      <c r="J11" s="25"/>
      <c r="K11" s="25"/>
      <c r="L11" s="25"/>
      <c r="M11" s="516">
        <f t="shared" si="0"/>
        <v>0</v>
      </c>
      <c r="N11" s="293" t="e">
        <f>#REF!*C11</f>
        <v>#REF!</v>
      </c>
    </row>
    <row r="12" spans="1:14" x14ac:dyDescent="0.25">
      <c r="A12" s="25" t="s">
        <v>256</v>
      </c>
      <c r="D12" s="25"/>
      <c r="E12" s="25"/>
      <c r="F12" s="25"/>
      <c r="G12" s="25"/>
      <c r="H12" s="25"/>
      <c r="I12" s="25">
        <v>10</v>
      </c>
      <c r="J12" s="25"/>
      <c r="K12" s="25"/>
      <c r="L12" s="25"/>
      <c r="M12" s="516">
        <f t="shared" si="0"/>
        <v>10</v>
      </c>
      <c r="N12" s="293" t="e">
        <f>#REF!*C12</f>
        <v>#REF!</v>
      </c>
    </row>
    <row r="13" spans="1:14" x14ac:dyDescent="0.25">
      <c r="A13" s="25" t="s">
        <v>7</v>
      </c>
      <c r="D13" s="25"/>
      <c r="E13" s="25"/>
      <c r="F13" s="25"/>
      <c r="G13" s="25"/>
      <c r="H13" s="25"/>
      <c r="I13" s="25"/>
      <c r="J13" s="25"/>
      <c r="K13" s="25"/>
      <c r="L13" s="25"/>
      <c r="M13" s="516">
        <f t="shared" si="0"/>
        <v>0</v>
      </c>
      <c r="N13" s="293" t="e">
        <f>#REF!*C13</f>
        <v>#REF!</v>
      </c>
    </row>
    <row r="14" spans="1:14" x14ac:dyDescent="0.25">
      <c r="A14" s="25" t="s">
        <v>141</v>
      </c>
      <c r="D14" s="25"/>
      <c r="E14" s="25"/>
      <c r="F14" s="25"/>
      <c r="G14" s="25"/>
      <c r="H14" s="25"/>
      <c r="I14" s="25"/>
      <c r="J14" s="25"/>
      <c r="K14" s="25"/>
      <c r="L14" s="25"/>
      <c r="M14" s="516">
        <f t="shared" si="0"/>
        <v>0</v>
      </c>
      <c r="N14" s="293" t="e">
        <f>#REF!*C14</f>
        <v>#REF!</v>
      </c>
    </row>
    <row r="15" spans="1:14" x14ac:dyDescent="0.25">
      <c r="A15" s="113" t="s">
        <v>8</v>
      </c>
      <c r="D15" s="25"/>
      <c r="E15" s="25"/>
      <c r="F15" s="25"/>
      <c r="G15" s="25"/>
      <c r="H15" s="25"/>
      <c r="I15" s="25"/>
      <c r="J15" s="25"/>
      <c r="K15" s="25"/>
      <c r="L15" s="25"/>
      <c r="M15" s="516">
        <f t="shared" si="0"/>
        <v>0</v>
      </c>
      <c r="N15" s="293" t="e">
        <f>#REF!*C15</f>
        <v>#REF!</v>
      </c>
    </row>
    <row r="16" spans="1:14" x14ac:dyDescent="0.25">
      <c r="A16" s="113" t="s">
        <v>9</v>
      </c>
      <c r="D16" s="25"/>
      <c r="E16" s="25"/>
      <c r="F16" s="25"/>
      <c r="G16" s="25"/>
      <c r="H16" s="25"/>
      <c r="I16" s="25"/>
      <c r="J16" s="25"/>
      <c r="K16" s="25"/>
      <c r="L16" s="25"/>
      <c r="M16" s="516">
        <f t="shared" si="0"/>
        <v>0</v>
      </c>
      <c r="N16" s="293" t="e">
        <f>#REF!*C16</f>
        <v>#REF!</v>
      </c>
    </row>
    <row r="17" spans="1:14" x14ac:dyDescent="0.25">
      <c r="A17" s="113" t="s">
        <v>10</v>
      </c>
      <c r="D17" s="25"/>
      <c r="E17" s="25"/>
      <c r="F17" s="25"/>
      <c r="G17" s="25"/>
      <c r="H17" s="25"/>
      <c r="I17" s="25">
        <v>5</v>
      </c>
      <c r="J17" s="25"/>
      <c r="K17" s="25"/>
      <c r="L17" s="25"/>
      <c r="M17" s="516">
        <f t="shared" si="0"/>
        <v>5</v>
      </c>
      <c r="N17" s="293" t="e">
        <f>#REF!*C17</f>
        <v>#REF!</v>
      </c>
    </row>
    <row r="18" spans="1:14" x14ac:dyDescent="0.25">
      <c r="A18" s="25" t="s">
        <v>11</v>
      </c>
      <c r="D18" s="25"/>
      <c r="E18" s="25"/>
      <c r="F18" s="25"/>
      <c r="G18" s="25"/>
      <c r="H18" s="25"/>
      <c r="I18" s="25"/>
      <c r="J18" s="25"/>
      <c r="K18" s="25"/>
      <c r="L18" s="25"/>
      <c r="M18" s="516">
        <f t="shared" si="0"/>
        <v>0</v>
      </c>
      <c r="N18" s="293" t="e">
        <f>#REF!*C18</f>
        <v>#REF!</v>
      </c>
    </row>
    <row r="19" spans="1:14" x14ac:dyDescent="0.25">
      <c r="A19" s="25" t="s">
        <v>12</v>
      </c>
      <c r="D19" s="25"/>
      <c r="E19" s="25"/>
      <c r="F19" s="25"/>
      <c r="G19" s="25"/>
      <c r="H19" s="25"/>
      <c r="I19" s="25"/>
      <c r="J19" s="25"/>
      <c r="K19" s="25"/>
      <c r="L19" s="25"/>
      <c r="M19" s="516">
        <f t="shared" si="0"/>
        <v>0</v>
      </c>
      <c r="N19" s="293" t="e">
        <f>#REF!*C19</f>
        <v>#REF!</v>
      </c>
    </row>
    <row r="20" spans="1:14" hidden="1" x14ac:dyDescent="0.25">
      <c r="A20" s="25" t="s">
        <v>13</v>
      </c>
      <c r="D20" s="25"/>
      <c r="E20" s="25"/>
      <c r="F20" s="25"/>
      <c r="G20" s="25"/>
      <c r="H20" s="25"/>
      <c r="I20" s="25"/>
      <c r="J20" s="25"/>
      <c r="K20" s="25"/>
      <c r="L20" s="25"/>
      <c r="M20" s="516">
        <f t="shared" si="0"/>
        <v>0</v>
      </c>
      <c r="N20" s="293" t="e">
        <f>#REF!*C20</f>
        <v>#REF!</v>
      </c>
    </row>
    <row r="21" spans="1:14" x14ac:dyDescent="0.25">
      <c r="A21" s="25" t="s">
        <v>14</v>
      </c>
      <c r="D21" s="25"/>
      <c r="E21" s="25"/>
      <c r="F21" s="25"/>
      <c r="G21" s="25"/>
      <c r="H21" s="25"/>
      <c r="I21" s="25"/>
      <c r="J21" s="25"/>
      <c r="K21" s="25"/>
      <c r="L21" s="25"/>
      <c r="M21" s="516">
        <f t="shared" si="0"/>
        <v>0</v>
      </c>
      <c r="N21" s="293" t="e">
        <f>#REF!*C21</f>
        <v>#REF!</v>
      </c>
    </row>
    <row r="22" spans="1:14" x14ac:dyDescent="0.25">
      <c r="A22" s="25" t="s">
        <v>83</v>
      </c>
      <c r="D22" s="25"/>
      <c r="E22" s="25"/>
      <c r="F22" s="25"/>
      <c r="G22" s="25"/>
      <c r="H22" s="25"/>
      <c r="I22" s="25"/>
      <c r="J22" s="25"/>
      <c r="K22" s="25"/>
      <c r="L22" s="25"/>
      <c r="M22" s="516">
        <f t="shared" si="0"/>
        <v>0</v>
      </c>
      <c r="N22" s="293" t="e">
        <f>#REF!*C22</f>
        <v>#REF!</v>
      </c>
    </row>
    <row r="23" spans="1:14" x14ac:dyDescent="0.25">
      <c r="A23" s="55" t="s">
        <v>272</v>
      </c>
      <c r="D23" s="25"/>
      <c r="E23" s="25"/>
      <c r="F23" s="25">
        <v>10</v>
      </c>
      <c r="G23" s="25"/>
      <c r="H23" s="25"/>
      <c r="I23" s="25"/>
      <c r="J23" s="25"/>
      <c r="K23" s="25"/>
      <c r="L23" s="25"/>
      <c r="M23" s="516">
        <f t="shared" si="0"/>
        <v>10</v>
      </c>
      <c r="N23" s="293" t="e">
        <f>#REF!*C23</f>
        <v>#REF!</v>
      </c>
    </row>
    <row r="24" spans="1:14" x14ac:dyDescent="0.25">
      <c r="A24" s="55" t="s">
        <v>273</v>
      </c>
      <c r="D24" s="25"/>
      <c r="E24" s="25"/>
      <c r="F24" s="25"/>
      <c r="G24" s="25"/>
      <c r="H24" s="25"/>
      <c r="I24" s="25"/>
      <c r="J24" s="25"/>
      <c r="K24" s="25"/>
      <c r="L24" s="25"/>
      <c r="M24" s="516">
        <f t="shared" si="0"/>
        <v>0</v>
      </c>
      <c r="N24" s="293" t="e">
        <f>#REF!*C24</f>
        <v>#REF!</v>
      </c>
    </row>
    <row r="25" spans="1:14" x14ac:dyDescent="0.25">
      <c r="A25" s="25" t="s">
        <v>108</v>
      </c>
      <c r="D25" s="25"/>
      <c r="E25" s="25"/>
      <c r="F25" s="25"/>
      <c r="G25" s="25"/>
      <c r="H25" s="25"/>
      <c r="I25" s="25"/>
      <c r="J25" s="25"/>
      <c r="K25" s="25"/>
      <c r="L25" s="25"/>
      <c r="M25" s="516">
        <f t="shared" si="0"/>
        <v>0</v>
      </c>
      <c r="N25" s="293" t="e">
        <f>#REF!*C25</f>
        <v>#REF!</v>
      </c>
    </row>
    <row r="26" spans="1:14" x14ac:dyDescent="0.25">
      <c r="A26" s="25" t="s">
        <v>15</v>
      </c>
      <c r="D26" s="25"/>
      <c r="E26" s="25"/>
      <c r="F26" s="25"/>
      <c r="G26" s="25"/>
      <c r="H26" s="25"/>
      <c r="I26" s="25"/>
      <c r="J26" s="25"/>
      <c r="K26" s="25"/>
      <c r="L26" s="25"/>
      <c r="M26" s="516">
        <f t="shared" si="0"/>
        <v>0</v>
      </c>
      <c r="N26" s="293" t="e">
        <f>#REF!*C26</f>
        <v>#REF!</v>
      </c>
    </row>
    <row r="27" spans="1:14" x14ac:dyDescent="0.25">
      <c r="A27" s="25" t="s">
        <v>16</v>
      </c>
      <c r="D27" s="25"/>
      <c r="E27" s="25"/>
      <c r="F27" s="25"/>
      <c r="G27" s="25"/>
      <c r="H27" s="25"/>
      <c r="I27" s="25"/>
      <c r="J27" s="25"/>
      <c r="K27" s="25"/>
      <c r="L27" s="25"/>
      <c r="M27" s="516">
        <f t="shared" si="0"/>
        <v>0</v>
      </c>
      <c r="N27" s="293" t="e">
        <f>#REF!*C27</f>
        <v>#REF!</v>
      </c>
    </row>
    <row r="28" spans="1:14" x14ac:dyDescent="0.25">
      <c r="A28" s="25" t="s">
        <v>17</v>
      </c>
      <c r="D28" s="25"/>
      <c r="E28" s="25"/>
      <c r="F28" s="25"/>
      <c r="G28" s="25"/>
      <c r="H28" s="25"/>
      <c r="I28" s="25">
        <v>3</v>
      </c>
      <c r="J28" s="25"/>
      <c r="K28" s="25"/>
      <c r="L28" s="25"/>
      <c r="M28" s="516">
        <f t="shared" si="0"/>
        <v>3</v>
      </c>
      <c r="N28" s="293" t="e">
        <f>#REF!*C28</f>
        <v>#REF!</v>
      </c>
    </row>
    <row r="29" spans="1:14" x14ac:dyDescent="0.25">
      <c r="A29" s="143" t="s">
        <v>18</v>
      </c>
      <c r="D29" s="25"/>
      <c r="E29" s="25"/>
      <c r="F29" s="25"/>
      <c r="G29" s="25"/>
      <c r="H29" s="25"/>
      <c r="I29" s="25"/>
      <c r="J29" s="25"/>
      <c r="K29" s="25"/>
      <c r="L29" s="25"/>
      <c r="M29" s="516">
        <f t="shared" si="0"/>
        <v>0</v>
      </c>
      <c r="N29" s="293" t="e">
        <f>#REF!*C29</f>
        <v>#REF!</v>
      </c>
    </row>
    <row r="30" spans="1:14" hidden="1" x14ac:dyDescent="0.25">
      <c r="A30" s="143" t="s">
        <v>19</v>
      </c>
      <c r="D30" s="25"/>
      <c r="E30" s="25"/>
      <c r="F30" s="25"/>
      <c r="G30" s="25"/>
      <c r="H30" s="25"/>
      <c r="I30" s="25"/>
      <c r="J30" s="25"/>
      <c r="K30" s="25"/>
      <c r="L30" s="25"/>
      <c r="M30" s="516">
        <f t="shared" si="0"/>
        <v>0</v>
      </c>
      <c r="N30" s="293" t="e">
        <f>#REF!*C30</f>
        <v>#REF!</v>
      </c>
    </row>
    <row r="31" spans="1:14" x14ac:dyDescent="0.25">
      <c r="A31" s="143" t="s">
        <v>243</v>
      </c>
      <c r="D31" s="25"/>
      <c r="E31" s="25"/>
      <c r="F31" s="25"/>
      <c r="G31" s="25"/>
      <c r="H31" s="25"/>
      <c r="I31" s="25"/>
      <c r="J31" s="25"/>
      <c r="K31" s="25"/>
      <c r="L31" s="25"/>
      <c r="M31" s="516">
        <f t="shared" si="0"/>
        <v>0</v>
      </c>
      <c r="N31" s="293" t="e">
        <f>#REF!*C31</f>
        <v>#REF!</v>
      </c>
    </row>
    <row r="32" spans="1:14" x14ac:dyDescent="0.25">
      <c r="A32" s="143" t="s">
        <v>219</v>
      </c>
      <c r="D32" s="25"/>
      <c r="E32" s="25"/>
      <c r="F32" s="25">
        <v>50</v>
      </c>
      <c r="G32" s="25"/>
      <c r="H32" s="25"/>
      <c r="I32" s="25"/>
      <c r="J32" s="25"/>
      <c r="K32" s="25"/>
      <c r="L32" s="25"/>
      <c r="M32" s="516">
        <f t="shared" si="0"/>
        <v>50</v>
      </c>
      <c r="N32" s="293" t="e">
        <f>#REF!*C32</f>
        <v>#REF!</v>
      </c>
    </row>
    <row r="33" spans="1:14" x14ac:dyDescent="0.25">
      <c r="A33" s="143" t="s">
        <v>173</v>
      </c>
      <c r="D33" s="25">
        <v>5</v>
      </c>
      <c r="E33" s="25"/>
      <c r="F33" s="25"/>
      <c r="G33" s="25"/>
      <c r="H33" s="25"/>
      <c r="I33" s="25"/>
      <c r="J33" s="25">
        <v>10</v>
      </c>
      <c r="K33" s="25">
        <v>5</v>
      </c>
      <c r="L33" s="25"/>
      <c r="M33" s="516">
        <f t="shared" si="0"/>
        <v>20</v>
      </c>
      <c r="N33" s="293" t="e">
        <f>#REF!*C33</f>
        <v>#REF!</v>
      </c>
    </row>
    <row r="34" spans="1:14" hidden="1" x14ac:dyDescent="0.25">
      <c r="A34" s="143" t="s">
        <v>102</v>
      </c>
      <c r="D34" s="25"/>
      <c r="E34" s="25"/>
      <c r="F34" s="25"/>
      <c r="G34" s="25"/>
      <c r="H34" s="25"/>
      <c r="I34" s="25"/>
      <c r="J34" s="25"/>
      <c r="K34" s="25"/>
      <c r="L34" s="25"/>
      <c r="M34" s="516">
        <f t="shared" si="0"/>
        <v>0</v>
      </c>
      <c r="N34" s="293" t="e">
        <f>#REF!*C34</f>
        <v>#REF!</v>
      </c>
    </row>
    <row r="35" spans="1:14" x14ac:dyDescent="0.25">
      <c r="A35" s="143" t="s">
        <v>251</v>
      </c>
      <c r="D35" s="25"/>
      <c r="E35" s="25"/>
      <c r="F35" s="25"/>
      <c r="G35" s="25"/>
      <c r="H35" s="25"/>
      <c r="I35" s="25"/>
      <c r="J35" s="25"/>
      <c r="K35" s="25">
        <v>20</v>
      </c>
      <c r="L35" s="25"/>
      <c r="M35" s="516">
        <f t="shared" si="0"/>
        <v>20</v>
      </c>
      <c r="N35" s="293" t="e">
        <f>#REF!*C35</f>
        <v>#REF!</v>
      </c>
    </row>
    <row r="36" spans="1:14" x14ac:dyDescent="0.25">
      <c r="A36" s="25" t="s">
        <v>153</v>
      </c>
      <c r="D36" s="25"/>
      <c r="E36" s="25"/>
      <c r="F36" s="25">
        <v>6</v>
      </c>
      <c r="G36" s="25"/>
      <c r="H36" s="25"/>
      <c r="I36" s="25"/>
      <c r="J36" s="25"/>
      <c r="K36" s="25"/>
      <c r="L36" s="25"/>
      <c r="M36" s="516">
        <f t="shared" si="0"/>
        <v>6</v>
      </c>
      <c r="N36" s="293" t="e">
        <f>#REF!*C36</f>
        <v>#REF!</v>
      </c>
    </row>
    <row r="37" spans="1:14" x14ac:dyDescent="0.25">
      <c r="A37" s="25" t="s">
        <v>252</v>
      </c>
      <c r="D37" s="25"/>
      <c r="E37" s="25"/>
      <c r="F37" s="25"/>
      <c r="G37" s="25"/>
      <c r="H37" s="25"/>
      <c r="I37" s="25"/>
      <c r="J37" s="25"/>
      <c r="K37" s="25"/>
      <c r="L37" s="25"/>
      <c r="M37" s="516">
        <f t="shared" si="0"/>
        <v>0</v>
      </c>
      <c r="N37" s="293" t="e">
        <f>#REF!*C37</f>
        <v>#REF!</v>
      </c>
    </row>
    <row r="38" spans="1:14" x14ac:dyDescent="0.25">
      <c r="A38" s="25" t="s">
        <v>165</v>
      </c>
      <c r="D38" s="25"/>
      <c r="E38" s="25"/>
      <c r="F38" s="25"/>
      <c r="G38" s="25"/>
      <c r="H38" s="25"/>
      <c r="I38" s="25"/>
      <c r="J38" s="25"/>
      <c r="K38" s="25"/>
      <c r="L38" s="25"/>
      <c r="M38" s="516">
        <f t="shared" si="0"/>
        <v>0</v>
      </c>
      <c r="N38" s="293" t="e">
        <f>#REF!*C38</f>
        <v>#REF!</v>
      </c>
    </row>
    <row r="39" spans="1:14" x14ac:dyDescent="0.25">
      <c r="A39" s="25" t="s">
        <v>145</v>
      </c>
      <c r="D39" s="25"/>
      <c r="E39" s="25"/>
      <c r="F39" s="25"/>
      <c r="G39" s="25"/>
      <c r="H39" s="25"/>
      <c r="I39" s="25"/>
      <c r="J39" s="25"/>
      <c r="K39" s="25"/>
      <c r="L39" s="25"/>
      <c r="M39" s="516">
        <f t="shared" si="0"/>
        <v>0</v>
      </c>
      <c r="N39" s="293" t="e">
        <f>#REF!*C39</f>
        <v>#REF!</v>
      </c>
    </row>
    <row r="40" spans="1:14" x14ac:dyDescent="0.25">
      <c r="A40" s="25" t="s">
        <v>22</v>
      </c>
      <c r="D40" s="25"/>
      <c r="E40" s="25"/>
      <c r="F40" s="25"/>
      <c r="G40" s="25"/>
      <c r="H40" s="25"/>
      <c r="I40" s="25"/>
      <c r="J40" s="25"/>
      <c r="K40" s="25"/>
      <c r="L40" s="25"/>
      <c r="M40" s="516">
        <f t="shared" si="0"/>
        <v>0</v>
      </c>
      <c r="N40" s="293" t="e">
        <f>#REF!*C40</f>
        <v>#REF!</v>
      </c>
    </row>
    <row r="41" spans="1:14" x14ac:dyDescent="0.25">
      <c r="A41" s="119" t="s">
        <v>23</v>
      </c>
      <c r="D41" s="25">
        <v>100</v>
      </c>
      <c r="E41" s="25">
        <v>40</v>
      </c>
      <c r="F41" s="25"/>
      <c r="G41" s="25">
        <v>100</v>
      </c>
      <c r="H41" s="25"/>
      <c r="I41" s="25"/>
      <c r="J41" s="25"/>
      <c r="K41" s="25"/>
      <c r="L41" s="25"/>
      <c r="M41" s="516">
        <f t="shared" si="0"/>
        <v>240</v>
      </c>
      <c r="N41" s="293" t="e">
        <f>#REF!*C41</f>
        <v>#REF!</v>
      </c>
    </row>
    <row r="42" spans="1:14" ht="15" hidden="1" customHeight="1" x14ac:dyDescent="0.25">
      <c r="A42" s="119" t="s">
        <v>48</v>
      </c>
      <c r="D42" s="25"/>
      <c r="E42" s="25"/>
      <c r="F42" s="25"/>
      <c r="G42" s="25"/>
      <c r="H42" s="25"/>
      <c r="I42" s="25"/>
      <c r="J42" s="25"/>
      <c r="K42" s="25"/>
      <c r="L42" s="25"/>
      <c r="M42" s="516">
        <f t="shared" si="0"/>
        <v>0</v>
      </c>
      <c r="N42" s="293" t="e">
        <f>#REF!*C42</f>
        <v>#REF!</v>
      </c>
    </row>
    <row r="43" spans="1:14" x14ac:dyDescent="0.25">
      <c r="A43" s="119" t="s">
        <v>177</v>
      </c>
      <c r="D43" s="25"/>
      <c r="E43" s="25"/>
      <c r="F43" s="25"/>
      <c r="G43" s="25"/>
      <c r="H43" s="25"/>
      <c r="I43" s="25">
        <v>40</v>
      </c>
      <c r="J43" s="25"/>
      <c r="K43" s="25"/>
      <c r="L43" s="25"/>
      <c r="M43" s="516">
        <f t="shared" si="0"/>
        <v>40</v>
      </c>
      <c r="N43" s="293" t="e">
        <f>#REF!*C43</f>
        <v>#REF!</v>
      </c>
    </row>
    <row r="44" spans="1:14" x14ac:dyDescent="0.25">
      <c r="A44" s="119" t="s">
        <v>163</v>
      </c>
      <c r="D44" s="25">
        <v>40</v>
      </c>
      <c r="E44" s="25"/>
      <c r="F44" s="25">
        <v>40</v>
      </c>
      <c r="G44" s="25"/>
      <c r="H44" s="25"/>
      <c r="I44" s="25">
        <v>40</v>
      </c>
      <c r="J44" s="25"/>
      <c r="K44" s="25"/>
      <c r="L44" s="25"/>
      <c r="M44" s="516">
        <f t="shared" si="0"/>
        <v>120</v>
      </c>
      <c r="N44" s="293" t="e">
        <f>#REF!*C44</f>
        <v>#REF!</v>
      </c>
    </row>
    <row r="45" spans="1:14" x14ac:dyDescent="0.25">
      <c r="A45" s="119" t="s">
        <v>24</v>
      </c>
      <c r="D45" s="25"/>
      <c r="E45" s="25">
        <v>40</v>
      </c>
      <c r="F45" s="25">
        <v>40</v>
      </c>
      <c r="G45" s="25"/>
      <c r="H45" s="25">
        <v>40</v>
      </c>
      <c r="I45" s="25"/>
      <c r="J45" s="25"/>
      <c r="K45" s="25"/>
      <c r="L45" s="25"/>
      <c r="M45" s="516">
        <f t="shared" si="0"/>
        <v>120</v>
      </c>
      <c r="N45" s="293" t="e">
        <f>#REF!*C45</f>
        <v>#REF!</v>
      </c>
    </row>
    <row r="46" spans="1:14" x14ac:dyDescent="0.25">
      <c r="A46" s="119" t="s">
        <v>25</v>
      </c>
      <c r="D46" s="25"/>
      <c r="E46" s="25"/>
      <c r="F46" s="25">
        <v>40</v>
      </c>
      <c r="G46" s="25"/>
      <c r="H46" s="25"/>
      <c r="I46" s="25">
        <v>40</v>
      </c>
      <c r="J46" s="25"/>
      <c r="K46" s="25">
        <v>40</v>
      </c>
      <c r="L46" s="25"/>
      <c r="M46" s="516">
        <f t="shared" si="0"/>
        <v>120</v>
      </c>
      <c r="N46" s="293" t="e">
        <f>#REF!*C46</f>
        <v>#REF!</v>
      </c>
    </row>
    <row r="47" spans="1:14" ht="15" hidden="1" customHeight="1" x14ac:dyDescent="0.25">
      <c r="A47" s="119" t="s">
        <v>26</v>
      </c>
      <c r="D47" s="25"/>
      <c r="E47" s="25"/>
      <c r="F47" s="25"/>
      <c r="G47" s="25"/>
      <c r="H47" s="25"/>
      <c r="I47" s="25"/>
      <c r="J47" s="25"/>
      <c r="K47" s="25"/>
      <c r="L47" s="25"/>
      <c r="M47" s="516">
        <f t="shared" si="0"/>
        <v>0</v>
      </c>
      <c r="N47" s="293" t="e">
        <f>#REF!*C47</f>
        <v>#REF!</v>
      </c>
    </row>
    <row r="48" spans="1:14" ht="15" hidden="1" customHeight="1" x14ac:dyDescent="0.25">
      <c r="A48" s="119" t="s">
        <v>27</v>
      </c>
      <c r="D48" s="25"/>
      <c r="E48" s="25"/>
      <c r="F48" s="25"/>
      <c r="G48" s="25"/>
      <c r="H48" s="25"/>
      <c r="I48" s="25"/>
      <c r="J48" s="25"/>
      <c r="K48" s="25"/>
      <c r="L48" s="25"/>
      <c r="M48" s="516">
        <f t="shared" si="0"/>
        <v>0</v>
      </c>
      <c r="N48" s="293" t="e">
        <f>#REF!*C48</f>
        <v>#REF!</v>
      </c>
    </row>
    <row r="49" spans="1:14" ht="15" hidden="1" customHeight="1" x14ac:dyDescent="0.25">
      <c r="A49" s="119" t="s">
        <v>28</v>
      </c>
      <c r="D49" s="25"/>
      <c r="E49" s="25"/>
      <c r="F49" s="25"/>
      <c r="G49" s="25"/>
      <c r="H49" s="25"/>
      <c r="I49" s="25"/>
      <c r="J49" s="25"/>
      <c r="K49" s="25"/>
      <c r="L49" s="25"/>
      <c r="M49" s="516">
        <f t="shared" si="0"/>
        <v>0</v>
      </c>
      <c r="N49" s="293" t="e">
        <f>#REF!*C49</f>
        <v>#REF!</v>
      </c>
    </row>
    <row r="50" spans="1:14" hidden="1" x14ac:dyDescent="0.25">
      <c r="A50" s="119" t="s">
        <v>79</v>
      </c>
      <c r="D50" s="25"/>
      <c r="E50" s="25"/>
      <c r="F50" s="25"/>
      <c r="G50" s="25"/>
      <c r="H50" s="25"/>
      <c r="I50" s="25"/>
      <c r="J50" s="25"/>
      <c r="K50" s="25"/>
      <c r="L50" s="25"/>
      <c r="M50" s="516">
        <f t="shared" si="0"/>
        <v>0</v>
      </c>
      <c r="N50" s="293" t="e">
        <f>#REF!*C50</f>
        <v>#REF!</v>
      </c>
    </row>
    <row r="51" spans="1:14" x14ac:dyDescent="0.25">
      <c r="A51" s="119" t="s">
        <v>29</v>
      </c>
      <c r="D51" s="25"/>
      <c r="E51" s="25"/>
      <c r="F51" s="25"/>
      <c r="G51" s="25"/>
      <c r="H51" s="25"/>
      <c r="I51" s="25">
        <v>40</v>
      </c>
      <c r="J51" s="25"/>
      <c r="K51" s="25"/>
      <c r="L51" s="25"/>
      <c r="M51" s="516">
        <f t="shared" si="0"/>
        <v>40</v>
      </c>
      <c r="N51" s="293" t="e">
        <f>#REF!*C51</f>
        <v>#REF!</v>
      </c>
    </row>
    <row r="52" spans="1:14" x14ac:dyDescent="0.25">
      <c r="A52" s="119" t="s">
        <v>30</v>
      </c>
      <c r="D52" s="25"/>
      <c r="E52" s="25"/>
      <c r="F52" s="25">
        <v>40</v>
      </c>
      <c r="G52" s="25"/>
      <c r="H52" s="25"/>
      <c r="I52" s="25"/>
      <c r="J52" s="25"/>
      <c r="K52" s="25">
        <v>40</v>
      </c>
      <c r="L52" s="25"/>
      <c r="M52" s="516">
        <f t="shared" si="0"/>
        <v>80</v>
      </c>
      <c r="N52" s="293" t="e">
        <f>#REF!*C52</f>
        <v>#REF!</v>
      </c>
    </row>
    <row r="53" spans="1:14" x14ac:dyDescent="0.25">
      <c r="A53" s="119" t="s">
        <v>31</v>
      </c>
      <c r="D53" s="25"/>
      <c r="E53" s="25"/>
      <c r="F53" s="25"/>
      <c r="G53" s="25"/>
      <c r="H53" s="25"/>
      <c r="I53" s="25"/>
      <c r="J53" s="25"/>
      <c r="K53" s="25">
        <v>40</v>
      </c>
      <c r="L53" s="25"/>
      <c r="M53" s="516">
        <f t="shared" si="0"/>
        <v>40</v>
      </c>
      <c r="N53" s="293" t="e">
        <f>#REF!*C53</f>
        <v>#REF!</v>
      </c>
    </row>
    <row r="54" spans="1:14" x14ac:dyDescent="0.25">
      <c r="A54" s="144" t="s">
        <v>32</v>
      </c>
      <c r="D54" s="25">
        <v>6</v>
      </c>
      <c r="E54" s="25"/>
      <c r="F54" s="25">
        <v>10</v>
      </c>
      <c r="G54" s="25"/>
      <c r="H54" s="25"/>
      <c r="I54" s="25"/>
      <c r="J54" s="25"/>
      <c r="K54" s="25"/>
      <c r="L54" s="25"/>
      <c r="M54" s="516">
        <f t="shared" si="0"/>
        <v>16</v>
      </c>
      <c r="N54" s="293" t="e">
        <f>#REF!*C54</f>
        <v>#REF!</v>
      </c>
    </row>
    <row r="55" spans="1:14" x14ac:dyDescent="0.25">
      <c r="A55" s="55" t="s">
        <v>33</v>
      </c>
      <c r="D55" s="25"/>
      <c r="E55" s="25"/>
      <c r="F55" s="25"/>
      <c r="G55" s="25"/>
      <c r="H55" s="25"/>
      <c r="I55" s="25"/>
      <c r="J55" s="25"/>
      <c r="K55" s="25"/>
      <c r="L55" s="25"/>
      <c r="M55" s="516">
        <f t="shared" si="0"/>
        <v>0</v>
      </c>
      <c r="N55" s="293" t="e">
        <f>#REF!*C55</f>
        <v>#REF!</v>
      </c>
    </row>
    <row r="56" spans="1:14" x14ac:dyDescent="0.25">
      <c r="A56" s="25" t="s">
        <v>34</v>
      </c>
      <c r="D56" s="25"/>
      <c r="E56" s="25"/>
      <c r="F56" s="25">
        <v>5</v>
      </c>
      <c r="G56" s="25"/>
      <c r="H56" s="25"/>
      <c r="I56" s="25"/>
      <c r="J56" s="25"/>
      <c r="K56" s="25"/>
      <c r="L56" s="25"/>
      <c r="M56" s="516">
        <f t="shared" si="0"/>
        <v>5</v>
      </c>
      <c r="N56" s="293" t="e">
        <f>#REF!*C56</f>
        <v>#REF!</v>
      </c>
    </row>
    <row r="57" spans="1:14" x14ac:dyDescent="0.25">
      <c r="A57" s="25" t="s">
        <v>40</v>
      </c>
      <c r="D57" s="25"/>
      <c r="E57" s="25"/>
      <c r="F57" s="25"/>
      <c r="G57" s="25"/>
      <c r="H57" s="25"/>
      <c r="I57" s="25"/>
      <c r="J57" s="25"/>
      <c r="K57" s="25"/>
      <c r="L57" s="25"/>
      <c r="M57" s="516">
        <f t="shared" si="0"/>
        <v>0</v>
      </c>
      <c r="N57" s="293" t="e">
        <f>#REF!*C57</f>
        <v>#REF!</v>
      </c>
    </row>
    <row r="58" spans="1:14" x14ac:dyDescent="0.25">
      <c r="A58" s="25" t="s">
        <v>35</v>
      </c>
      <c r="D58" s="25"/>
      <c r="E58" s="25"/>
      <c r="F58" s="25"/>
      <c r="G58" s="25"/>
      <c r="H58" s="25"/>
      <c r="I58" s="25"/>
      <c r="J58" s="25"/>
      <c r="K58" s="25"/>
      <c r="L58" s="25"/>
      <c r="M58" s="516">
        <f t="shared" si="0"/>
        <v>0</v>
      </c>
      <c r="N58" s="293" t="e">
        <f>#REF!*C58</f>
        <v>#REF!</v>
      </c>
    </row>
    <row r="59" spans="1:14" hidden="1" x14ac:dyDescent="0.25">
      <c r="A59" s="250" t="s">
        <v>41</v>
      </c>
      <c r="D59" s="25"/>
      <c r="E59" s="25"/>
      <c r="F59" s="25"/>
      <c r="G59" s="25"/>
      <c r="H59" s="25"/>
      <c r="I59" s="25"/>
      <c r="J59" s="25"/>
      <c r="K59" s="25"/>
      <c r="L59" s="25"/>
      <c r="M59" s="516">
        <f t="shared" si="0"/>
        <v>0</v>
      </c>
      <c r="N59" s="293" t="e">
        <f>#REF!*C59</f>
        <v>#REF!</v>
      </c>
    </row>
    <row r="60" spans="1:14" hidden="1" x14ac:dyDescent="0.25">
      <c r="A60" s="250" t="s">
        <v>42</v>
      </c>
      <c r="D60" s="25"/>
      <c r="E60" s="25"/>
      <c r="F60" s="25"/>
      <c r="G60" s="25"/>
      <c r="H60" s="25"/>
      <c r="I60" s="25"/>
      <c r="J60" s="25"/>
      <c r="K60" s="25"/>
      <c r="L60" s="25"/>
      <c r="M60" s="516">
        <f t="shared" si="0"/>
        <v>0</v>
      </c>
      <c r="N60" s="293" t="e">
        <f>#REF!*C60</f>
        <v>#REF!</v>
      </c>
    </row>
    <row r="61" spans="1:14" hidden="1" x14ac:dyDescent="0.25">
      <c r="A61" s="250" t="s">
        <v>43</v>
      </c>
      <c r="D61" s="25"/>
      <c r="E61" s="25"/>
      <c r="F61" s="25"/>
      <c r="G61" s="25"/>
      <c r="H61" s="25"/>
      <c r="I61" s="25"/>
      <c r="J61" s="25"/>
      <c r="K61" s="25"/>
      <c r="L61" s="25"/>
      <c r="M61" s="516">
        <f t="shared" si="0"/>
        <v>0</v>
      </c>
      <c r="N61" s="293" t="e">
        <f>#REF!*C61</f>
        <v>#REF!</v>
      </c>
    </row>
    <row r="62" spans="1:14" hidden="1" x14ac:dyDescent="0.25">
      <c r="A62" s="250" t="s">
        <v>47</v>
      </c>
      <c r="D62" s="25"/>
      <c r="E62" s="25"/>
      <c r="F62" s="25"/>
      <c r="G62" s="25"/>
      <c r="H62" s="25"/>
      <c r="I62" s="25"/>
      <c r="J62" s="25"/>
      <c r="K62" s="25"/>
      <c r="L62" s="25"/>
      <c r="M62" s="516">
        <f t="shared" si="0"/>
        <v>0</v>
      </c>
      <c r="N62" s="293" t="e">
        <f>#REF!*C62</f>
        <v>#REF!</v>
      </c>
    </row>
    <row r="63" spans="1:14" hidden="1" x14ac:dyDescent="0.25">
      <c r="A63" s="250" t="s">
        <v>45</v>
      </c>
      <c r="D63" s="25"/>
      <c r="E63" s="25"/>
      <c r="F63" s="25"/>
      <c r="G63" s="25"/>
      <c r="H63" s="25"/>
      <c r="I63" s="25"/>
      <c r="J63" s="25"/>
      <c r="K63" s="25"/>
      <c r="L63" s="25"/>
      <c r="M63" s="516">
        <f t="shared" si="0"/>
        <v>0</v>
      </c>
      <c r="N63" s="293" t="e">
        <f>#REF!*C63</f>
        <v>#REF!</v>
      </c>
    </row>
    <row r="64" spans="1:14" ht="11.25" hidden="1" customHeight="1" x14ac:dyDescent="0.25">
      <c r="A64" s="250" t="s">
        <v>44</v>
      </c>
      <c r="D64" s="25"/>
      <c r="E64" s="25"/>
      <c r="F64" s="25"/>
      <c r="G64" s="25"/>
      <c r="H64" s="25"/>
      <c r="I64" s="25"/>
      <c r="J64" s="25"/>
      <c r="K64" s="25"/>
      <c r="L64" s="25"/>
      <c r="M64" s="516">
        <f t="shared" si="0"/>
        <v>0</v>
      </c>
      <c r="N64" s="293" t="e">
        <f>#REF!*C64</f>
        <v>#REF!</v>
      </c>
    </row>
    <row r="65" spans="1:14" x14ac:dyDescent="0.25">
      <c r="A65" s="247" t="s">
        <v>49</v>
      </c>
      <c r="D65" s="25"/>
      <c r="E65" s="25"/>
      <c r="F65" s="25"/>
      <c r="G65" s="25"/>
      <c r="H65" s="25"/>
      <c r="I65" s="25"/>
      <c r="J65" s="25"/>
      <c r="K65" s="25"/>
      <c r="L65" s="25"/>
      <c r="M65" s="516">
        <f t="shared" si="0"/>
        <v>0</v>
      </c>
      <c r="N65" s="293" t="e">
        <f>#REF!*C65</f>
        <v>#REF!</v>
      </c>
    </row>
    <row r="66" spans="1:14" x14ac:dyDescent="0.25">
      <c r="A66" s="247" t="s">
        <v>255</v>
      </c>
      <c r="D66" s="25"/>
      <c r="E66" s="25"/>
      <c r="F66" s="25"/>
      <c r="G66" s="25"/>
      <c r="H66" s="25"/>
      <c r="I66" s="25"/>
      <c r="J66" s="25"/>
      <c r="K66" s="25"/>
      <c r="L66" s="25"/>
      <c r="M66" s="516">
        <f t="shared" si="0"/>
        <v>0</v>
      </c>
      <c r="N66" s="293" t="e">
        <f>#REF!*C66</f>
        <v>#REF!</v>
      </c>
    </row>
    <row r="67" spans="1:14" x14ac:dyDescent="0.25">
      <c r="A67" s="251" t="s">
        <v>300</v>
      </c>
      <c r="D67" s="25"/>
      <c r="E67" s="25"/>
      <c r="F67" s="25"/>
      <c r="G67" s="25"/>
      <c r="H67" s="25"/>
      <c r="I67" s="25"/>
      <c r="J67" s="25"/>
      <c r="K67" s="25"/>
      <c r="L67" s="25"/>
      <c r="M67" s="516">
        <f t="shared" si="0"/>
        <v>0</v>
      </c>
      <c r="N67" s="293" t="e">
        <f>#REF!*C67</f>
        <v>#REF!</v>
      </c>
    </row>
    <row r="68" spans="1:14" hidden="1" x14ac:dyDescent="0.25">
      <c r="A68" s="25" t="s">
        <v>85</v>
      </c>
      <c r="D68" s="25"/>
      <c r="E68" s="25"/>
      <c r="F68" s="25"/>
      <c r="G68" s="25"/>
      <c r="H68" s="25"/>
      <c r="I68" s="25"/>
      <c r="J68" s="25"/>
      <c r="K68" s="25"/>
      <c r="L68" s="25"/>
      <c r="M68" s="516">
        <f t="shared" si="0"/>
        <v>0</v>
      </c>
      <c r="N68" s="293" t="e">
        <f>#REF!*C68</f>
        <v>#REF!</v>
      </c>
    </row>
    <row r="69" spans="1:14" x14ac:dyDescent="0.25">
      <c r="A69" s="119" t="s">
        <v>305</v>
      </c>
      <c r="D69" s="25"/>
      <c r="E69" s="25"/>
      <c r="F69" s="25">
        <v>5</v>
      </c>
      <c r="G69" s="25"/>
      <c r="H69" s="25"/>
      <c r="I69" s="25"/>
      <c r="J69" s="25"/>
      <c r="K69" s="25"/>
      <c r="L69" s="25"/>
      <c r="M69" s="516">
        <f t="shared" si="0"/>
        <v>5</v>
      </c>
      <c r="N69" s="293" t="e">
        <f>#REF!*C69</f>
        <v>#REF!</v>
      </c>
    </row>
    <row r="70" spans="1:14" x14ac:dyDescent="0.25">
      <c r="A70" s="25" t="s">
        <v>80</v>
      </c>
      <c r="D70" s="25"/>
      <c r="E70" s="25"/>
      <c r="F70" s="25"/>
      <c r="G70" s="25"/>
      <c r="H70" s="25"/>
      <c r="I70" s="25"/>
      <c r="J70" s="25"/>
      <c r="K70" s="25"/>
      <c r="L70" s="25"/>
      <c r="M70" s="516">
        <f t="shared" si="0"/>
        <v>0</v>
      </c>
      <c r="N70" s="293" t="e">
        <f>#REF!*C70</f>
        <v>#REF!</v>
      </c>
    </row>
    <row r="71" spans="1:14" x14ac:dyDescent="0.25">
      <c r="A71" s="25" t="s">
        <v>112</v>
      </c>
      <c r="D71" s="25"/>
      <c r="E71" s="25"/>
      <c r="F71" s="25"/>
      <c r="G71" s="25"/>
      <c r="H71" s="25"/>
      <c r="I71" s="25"/>
      <c r="J71" s="25"/>
      <c r="K71" s="25"/>
      <c r="L71" s="25"/>
      <c r="M71" s="516">
        <f t="shared" si="0"/>
        <v>0</v>
      </c>
      <c r="N71" s="293" t="e">
        <f>#REF!*C71</f>
        <v>#REF!</v>
      </c>
    </row>
    <row r="72" spans="1:14" x14ac:dyDescent="0.25">
      <c r="A72" s="25" t="s">
        <v>113</v>
      </c>
      <c r="D72" s="25"/>
      <c r="E72" s="25"/>
      <c r="F72" s="25"/>
      <c r="G72" s="25"/>
      <c r="H72" s="25"/>
      <c r="I72" s="25"/>
      <c r="J72" s="25"/>
      <c r="K72" s="25"/>
      <c r="L72" s="25"/>
      <c r="M72" s="516">
        <f t="shared" ref="M72:M97" si="1">SUM(D72:L72)</f>
        <v>0</v>
      </c>
      <c r="N72" s="293" t="e">
        <f>#REF!*C72</f>
        <v>#REF!</v>
      </c>
    </row>
    <row r="73" spans="1:14" x14ac:dyDescent="0.25">
      <c r="A73" s="25" t="s">
        <v>179</v>
      </c>
      <c r="D73" s="25"/>
      <c r="E73" s="25"/>
      <c r="F73" s="25"/>
      <c r="G73" s="25"/>
      <c r="H73" s="25"/>
      <c r="I73" s="25"/>
      <c r="J73" s="25"/>
      <c r="K73" s="25"/>
      <c r="L73" s="25"/>
      <c r="M73" s="516">
        <f t="shared" si="1"/>
        <v>0</v>
      </c>
      <c r="N73" s="293" t="e">
        <f>#REF!*C73</f>
        <v>#REF!</v>
      </c>
    </row>
    <row r="74" spans="1:14" x14ac:dyDescent="0.25">
      <c r="A74" s="25" t="s">
        <v>105</v>
      </c>
      <c r="D74" s="25"/>
      <c r="E74" s="25"/>
      <c r="F74" s="25"/>
      <c r="G74" s="25"/>
      <c r="H74" s="25"/>
      <c r="I74" s="25"/>
      <c r="J74" s="25"/>
      <c r="K74" s="25"/>
      <c r="L74" s="25"/>
      <c r="M74" s="516">
        <f t="shared" si="1"/>
        <v>0</v>
      </c>
      <c r="N74" s="293" t="e">
        <f>#REF!*C74</f>
        <v>#REF!</v>
      </c>
    </row>
    <row r="75" spans="1:14" x14ac:dyDescent="0.25">
      <c r="A75" s="25" t="s">
        <v>82</v>
      </c>
      <c r="D75" s="25"/>
      <c r="E75" s="25"/>
      <c r="F75" s="25"/>
      <c r="G75" s="25"/>
      <c r="H75" s="25"/>
      <c r="I75" s="25"/>
      <c r="J75" s="25"/>
      <c r="K75" s="25"/>
      <c r="L75" s="25"/>
      <c r="M75" s="516">
        <f t="shared" si="1"/>
        <v>0</v>
      </c>
      <c r="N75" s="293" t="e">
        <f>#REF!*C75</f>
        <v>#REF!</v>
      </c>
    </row>
    <row r="76" spans="1:14" x14ac:dyDescent="0.25">
      <c r="A76" s="25" t="s">
        <v>116</v>
      </c>
      <c r="D76" s="25"/>
      <c r="E76" s="25"/>
      <c r="F76" s="25"/>
      <c r="G76" s="25"/>
      <c r="H76" s="25"/>
      <c r="I76" s="25"/>
      <c r="J76" s="25"/>
      <c r="K76" s="25"/>
      <c r="L76" s="25"/>
      <c r="M76" s="516">
        <f t="shared" si="1"/>
        <v>0</v>
      </c>
      <c r="N76" s="293" t="e">
        <f>#REF!*C76</f>
        <v>#REF!</v>
      </c>
    </row>
    <row r="77" spans="1:14" x14ac:dyDescent="0.25">
      <c r="A77" s="39" t="s">
        <v>124</v>
      </c>
      <c r="D77" s="25">
        <v>6</v>
      </c>
      <c r="E77" s="25"/>
      <c r="F77" s="25"/>
      <c r="G77" s="25"/>
      <c r="H77" s="25"/>
      <c r="I77" s="25"/>
      <c r="J77" s="25"/>
      <c r="K77" s="25"/>
      <c r="L77" s="25"/>
      <c r="M77" s="516">
        <f t="shared" si="1"/>
        <v>6</v>
      </c>
      <c r="N77" s="293" t="e">
        <f>#REF!*C77</f>
        <v>#REF!</v>
      </c>
    </row>
    <row r="78" spans="1:14" x14ac:dyDescent="0.25">
      <c r="A78" s="39" t="s">
        <v>125</v>
      </c>
      <c r="D78" s="25"/>
      <c r="E78" s="25"/>
      <c r="F78" s="25"/>
      <c r="G78" s="25"/>
      <c r="H78" s="25"/>
      <c r="I78" s="25"/>
      <c r="J78" s="25"/>
      <c r="K78" s="25"/>
      <c r="L78" s="25"/>
      <c r="M78" s="516">
        <f t="shared" si="1"/>
        <v>0</v>
      </c>
      <c r="N78" s="293" t="e">
        <f>#REF!*C78</f>
        <v>#REF!</v>
      </c>
    </row>
    <row r="79" spans="1:14" x14ac:dyDescent="0.25">
      <c r="A79" s="39" t="s">
        <v>126</v>
      </c>
      <c r="D79" s="25"/>
      <c r="E79" s="25"/>
      <c r="F79" s="25"/>
      <c r="G79" s="25"/>
      <c r="H79" s="25"/>
      <c r="I79" s="25"/>
      <c r="J79" s="25"/>
      <c r="K79" s="25"/>
      <c r="L79" s="25"/>
      <c r="M79" s="516">
        <f t="shared" si="1"/>
        <v>0</v>
      </c>
      <c r="N79" s="293" t="e">
        <f>#REF!*C79</f>
        <v>#REF!</v>
      </c>
    </row>
    <row r="80" spans="1:14" hidden="1" x14ac:dyDescent="0.25">
      <c r="A80" s="55" t="s">
        <v>128</v>
      </c>
      <c r="D80" s="25"/>
      <c r="E80" s="25"/>
      <c r="F80" s="25"/>
      <c r="G80" s="25"/>
      <c r="H80" s="25"/>
      <c r="I80" s="25"/>
      <c r="J80" s="25"/>
      <c r="K80" s="25"/>
      <c r="L80" s="25"/>
      <c r="M80" s="516">
        <f t="shared" si="1"/>
        <v>0</v>
      </c>
      <c r="N80" s="293" t="e">
        <f>#REF!*C80</f>
        <v>#REF!</v>
      </c>
    </row>
    <row r="81" spans="1:14" x14ac:dyDescent="0.25">
      <c r="A81" s="55" t="s">
        <v>197</v>
      </c>
      <c r="D81" s="25">
        <v>10</v>
      </c>
      <c r="E81" s="25"/>
      <c r="F81" s="25"/>
      <c r="G81" s="25"/>
      <c r="H81" s="25">
        <v>10</v>
      </c>
      <c r="I81" s="25"/>
      <c r="J81" s="25"/>
      <c r="K81" s="25">
        <v>20</v>
      </c>
      <c r="L81" s="25"/>
      <c r="M81" s="516">
        <f t="shared" si="1"/>
        <v>40</v>
      </c>
      <c r="N81" s="293" t="e">
        <f>#REF!*C81</f>
        <v>#REF!</v>
      </c>
    </row>
    <row r="82" spans="1:14" hidden="1" x14ac:dyDescent="0.25">
      <c r="A82" s="25" t="s">
        <v>186</v>
      </c>
      <c r="D82" s="25"/>
      <c r="E82" s="25"/>
      <c r="F82" s="25"/>
      <c r="G82" s="25"/>
      <c r="H82" s="25"/>
      <c r="I82" s="25"/>
      <c r="J82" s="25"/>
      <c r="K82" s="25"/>
      <c r="L82" s="25"/>
      <c r="M82" s="516">
        <f t="shared" si="1"/>
        <v>0</v>
      </c>
      <c r="N82" s="293" t="e">
        <f>#REF!*C82</f>
        <v>#REF!</v>
      </c>
    </row>
    <row r="83" spans="1:14" ht="15" hidden="1" customHeight="1" x14ac:dyDescent="0.25">
      <c r="A83" s="25" t="s">
        <v>186</v>
      </c>
      <c r="D83" s="25"/>
      <c r="E83" s="25"/>
      <c r="F83" s="25"/>
      <c r="G83" s="25"/>
      <c r="H83" s="25"/>
      <c r="I83" s="25"/>
      <c r="J83" s="25"/>
      <c r="K83" s="25"/>
      <c r="L83" s="25"/>
      <c r="M83" s="516">
        <f t="shared" si="1"/>
        <v>0</v>
      </c>
      <c r="N83" s="293" t="e">
        <f>#REF!*C83</f>
        <v>#REF!</v>
      </c>
    </row>
    <row r="84" spans="1:14" ht="15" customHeight="1" x14ac:dyDescent="0.25">
      <c r="A84" s="119" t="s">
        <v>196</v>
      </c>
      <c r="D84" s="25"/>
      <c r="E84" s="25"/>
      <c r="F84" s="25"/>
      <c r="G84" s="25"/>
      <c r="H84" s="25"/>
      <c r="I84" s="25">
        <v>10</v>
      </c>
      <c r="J84" s="25"/>
      <c r="K84" s="25"/>
      <c r="L84" s="25"/>
      <c r="M84" s="516">
        <f t="shared" si="1"/>
        <v>10</v>
      </c>
      <c r="N84" s="293" t="e">
        <f>#REF!*C84</f>
        <v>#REF!</v>
      </c>
    </row>
    <row r="85" spans="1:14" ht="15" customHeight="1" x14ac:dyDescent="0.25">
      <c r="A85" s="369" t="s">
        <v>242</v>
      </c>
      <c r="D85" s="25"/>
      <c r="E85" s="25"/>
      <c r="F85" s="25"/>
      <c r="G85" s="25"/>
      <c r="H85" s="25"/>
      <c r="I85" s="25"/>
      <c r="J85" s="25"/>
      <c r="K85" s="25"/>
      <c r="L85" s="25"/>
      <c r="M85" s="516">
        <f t="shared" si="1"/>
        <v>0</v>
      </c>
      <c r="N85" s="293" t="e">
        <f>#REF!*C85</f>
        <v>#REF!</v>
      </c>
    </row>
    <row r="86" spans="1:14" x14ac:dyDescent="0.25">
      <c r="A86" s="106" t="s">
        <v>274</v>
      </c>
      <c r="D86" s="25"/>
      <c r="E86" s="25"/>
      <c r="F86" s="25"/>
      <c r="G86" s="25"/>
      <c r="H86" s="25"/>
      <c r="I86" s="25"/>
      <c r="J86" s="25"/>
      <c r="K86" s="25">
        <v>2</v>
      </c>
      <c r="L86" s="25"/>
      <c r="M86" s="516">
        <f t="shared" si="1"/>
        <v>2</v>
      </c>
      <c r="N86" s="293" t="e">
        <f>#REF!*C86</f>
        <v>#REF!</v>
      </c>
    </row>
    <row r="87" spans="1:14" x14ac:dyDescent="0.25">
      <c r="A87" s="106" t="s">
        <v>275</v>
      </c>
      <c r="D87" s="25"/>
      <c r="E87" s="25"/>
      <c r="F87" s="25"/>
      <c r="G87" s="25"/>
      <c r="H87" s="25"/>
      <c r="I87" s="25"/>
      <c r="J87" s="25"/>
      <c r="K87" s="25"/>
      <c r="L87" s="25"/>
      <c r="M87" s="516">
        <f t="shared" si="1"/>
        <v>0</v>
      </c>
      <c r="N87" s="293" t="e">
        <f>#REF!*C87</f>
        <v>#REF!</v>
      </c>
    </row>
    <row r="88" spans="1:14" x14ac:dyDescent="0.25">
      <c r="A88" s="106" t="s">
        <v>276</v>
      </c>
      <c r="D88" s="25"/>
      <c r="E88" s="25"/>
      <c r="F88" s="25"/>
      <c r="G88" s="25"/>
      <c r="H88" s="25"/>
      <c r="I88" s="25"/>
      <c r="J88" s="25"/>
      <c r="K88" s="25">
        <v>4</v>
      </c>
      <c r="L88" s="25"/>
      <c r="M88" s="516">
        <f t="shared" si="1"/>
        <v>4</v>
      </c>
      <c r="N88" s="293" t="e">
        <f>#REF!*C88</f>
        <v>#REF!</v>
      </c>
    </row>
    <row r="89" spans="1:14" x14ac:dyDescent="0.25">
      <c r="A89" s="251" t="s">
        <v>136</v>
      </c>
      <c r="D89" s="25"/>
      <c r="E89" s="25"/>
      <c r="F89" s="25">
        <v>5</v>
      </c>
      <c r="G89" s="25"/>
      <c r="H89" s="25"/>
      <c r="I89" s="25">
        <v>10</v>
      </c>
      <c r="J89" s="25"/>
      <c r="K89" s="25"/>
      <c r="L89" s="25"/>
      <c r="M89" s="516">
        <f t="shared" si="1"/>
        <v>15</v>
      </c>
      <c r="N89" s="293" t="e">
        <f>#REF!*C89</f>
        <v>#REF!</v>
      </c>
    </row>
    <row r="90" spans="1:14" x14ac:dyDescent="0.25">
      <c r="A90" s="251" t="s">
        <v>132</v>
      </c>
      <c r="D90" s="25"/>
      <c r="E90" s="25"/>
      <c r="F90" s="25"/>
      <c r="G90" s="25"/>
      <c r="H90" s="25"/>
      <c r="I90" s="25"/>
      <c r="J90" s="25"/>
      <c r="K90" s="25"/>
      <c r="L90" s="25"/>
      <c r="M90" s="516">
        <f t="shared" si="1"/>
        <v>0</v>
      </c>
      <c r="N90" s="293" t="e">
        <f>#REF!*C90</f>
        <v>#REF!</v>
      </c>
    </row>
    <row r="91" spans="1:14" x14ac:dyDescent="0.25">
      <c r="A91" s="251" t="s">
        <v>133</v>
      </c>
      <c r="D91" s="25"/>
      <c r="E91" s="25"/>
      <c r="F91" s="25">
        <v>5</v>
      </c>
      <c r="G91" s="25"/>
      <c r="H91" s="25"/>
      <c r="I91" s="25"/>
      <c r="J91" s="25"/>
      <c r="K91" s="25"/>
      <c r="L91" s="25"/>
      <c r="M91" s="516">
        <f t="shared" si="1"/>
        <v>5</v>
      </c>
      <c r="N91" s="293" t="e">
        <f>#REF!*C91</f>
        <v>#REF!</v>
      </c>
    </row>
    <row r="92" spans="1:14" x14ac:dyDescent="0.25">
      <c r="A92" s="251" t="s">
        <v>134</v>
      </c>
      <c r="D92" s="25"/>
      <c r="E92" s="25"/>
      <c r="F92" s="25"/>
      <c r="G92" s="25">
        <v>10</v>
      </c>
      <c r="H92" s="25"/>
      <c r="I92" s="25"/>
      <c r="J92" s="25"/>
      <c r="K92" s="25"/>
      <c r="L92" s="25"/>
      <c r="M92" s="516">
        <f t="shared" si="1"/>
        <v>10</v>
      </c>
      <c r="N92" s="293" t="e">
        <f>#REF!*C92</f>
        <v>#REF!</v>
      </c>
    </row>
    <row r="93" spans="1:14" x14ac:dyDescent="0.25">
      <c r="A93" s="251" t="s">
        <v>283</v>
      </c>
      <c r="D93" s="25">
        <v>5</v>
      </c>
      <c r="E93" s="25"/>
      <c r="F93" s="25"/>
      <c r="G93" s="25"/>
      <c r="H93" s="25"/>
      <c r="I93" s="25"/>
      <c r="J93" s="25"/>
      <c r="K93" s="25"/>
      <c r="L93" s="25"/>
      <c r="M93" s="516">
        <f t="shared" si="1"/>
        <v>5</v>
      </c>
      <c r="N93" s="293" t="e">
        <f>#REF!*C93</f>
        <v>#REF!</v>
      </c>
    </row>
    <row r="94" spans="1:14" x14ac:dyDescent="0.25">
      <c r="A94" s="25" t="s">
        <v>250</v>
      </c>
      <c r="D94" s="25"/>
      <c r="E94" s="25"/>
      <c r="F94" s="25"/>
      <c r="G94" s="25"/>
      <c r="H94" s="25"/>
      <c r="I94" s="25"/>
      <c r="J94" s="25"/>
      <c r="K94" s="25"/>
      <c r="L94" s="25"/>
      <c r="M94" s="516">
        <f t="shared" si="1"/>
        <v>0</v>
      </c>
      <c r="N94" s="293" t="e">
        <f>#REF!*C94</f>
        <v>#REF!</v>
      </c>
    </row>
    <row r="95" spans="1:14" x14ac:dyDescent="0.25">
      <c r="A95" s="25" t="s">
        <v>139</v>
      </c>
      <c r="D95" s="25"/>
      <c r="E95" s="25"/>
      <c r="F95" s="25"/>
      <c r="G95" s="25"/>
      <c r="H95" s="25"/>
      <c r="I95" s="25"/>
      <c r="J95" s="25"/>
      <c r="K95" s="25"/>
      <c r="L95" s="25"/>
      <c r="M95" s="516">
        <f t="shared" si="1"/>
        <v>0</v>
      </c>
      <c r="N95" s="293" t="e">
        <f>#REF!*C95</f>
        <v>#REF!</v>
      </c>
    </row>
    <row r="96" spans="1:14" x14ac:dyDescent="0.25">
      <c r="A96" s="25" t="s">
        <v>142</v>
      </c>
      <c r="D96" s="25"/>
      <c r="E96" s="25"/>
      <c r="F96" s="25"/>
      <c r="G96" s="25"/>
      <c r="H96" s="25"/>
      <c r="I96" s="25"/>
      <c r="J96" s="25"/>
      <c r="K96" s="25"/>
      <c r="L96" s="25"/>
      <c r="M96" s="516">
        <f t="shared" si="1"/>
        <v>0</v>
      </c>
      <c r="N96" s="293" t="e">
        <f>#REF!*C96</f>
        <v>#REF!</v>
      </c>
    </row>
    <row r="97" spans="1:59" x14ac:dyDescent="0.25">
      <c r="A97" s="25" t="s">
        <v>143</v>
      </c>
      <c r="D97" s="25"/>
      <c r="E97" s="25"/>
      <c r="F97" s="25"/>
      <c r="G97" s="25"/>
      <c r="H97" s="25"/>
      <c r="I97" s="25"/>
      <c r="J97" s="25"/>
      <c r="K97" s="25"/>
      <c r="L97" s="25"/>
      <c r="M97" s="516">
        <f t="shared" si="1"/>
        <v>0</v>
      </c>
      <c r="N97" s="293" t="e">
        <f>#REF!*C97</f>
        <v>#REF!</v>
      </c>
    </row>
    <row r="98" spans="1:59" x14ac:dyDescent="0.25">
      <c r="D98" s="25"/>
      <c r="E98" s="25"/>
      <c r="F98" s="25"/>
      <c r="G98" s="25"/>
      <c r="H98" s="25"/>
      <c r="I98" s="25"/>
      <c r="J98" s="25"/>
      <c r="K98" s="25"/>
      <c r="L98" s="25"/>
      <c r="M98" s="516"/>
    </row>
    <row r="99" spans="1:59" s="142" customFormat="1" x14ac:dyDescent="0.25">
      <c r="A99" s="685" t="s">
        <v>52</v>
      </c>
      <c r="B99" s="685"/>
      <c r="C99" s="685"/>
      <c r="D99" s="141">
        <f>SUM(D7:D98)</f>
        <v>172</v>
      </c>
      <c r="E99" s="141">
        <f t="shared" ref="E99:M99" si="2">SUM(E8:E97)</f>
        <v>80</v>
      </c>
      <c r="F99" s="141">
        <f t="shared" si="2"/>
        <v>256</v>
      </c>
      <c r="G99" s="141">
        <f t="shared" si="2"/>
        <v>110</v>
      </c>
      <c r="H99" s="141">
        <f t="shared" si="2"/>
        <v>50</v>
      </c>
      <c r="I99" s="141">
        <f t="shared" si="2"/>
        <v>198</v>
      </c>
      <c r="J99" s="141">
        <f t="shared" si="2"/>
        <v>10</v>
      </c>
      <c r="K99" s="141">
        <f t="shared" si="2"/>
        <v>171</v>
      </c>
      <c r="L99" s="141">
        <f t="shared" si="2"/>
        <v>0</v>
      </c>
      <c r="M99" s="535">
        <f t="shared" si="2"/>
        <v>1047</v>
      </c>
      <c r="N99" s="313" t="e">
        <f>SUM(N7:N98)</f>
        <v>#REF!</v>
      </c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</row>
    <row r="100" spans="1:59" hidden="1" x14ac:dyDescent="0.25">
      <c r="A100" s="138" t="s">
        <v>218</v>
      </c>
      <c r="B100" s="138"/>
      <c r="C100" s="138"/>
      <c r="D100" s="25"/>
      <c r="E100" s="25"/>
      <c r="F100" s="25"/>
      <c r="G100" s="25"/>
      <c r="H100" s="25"/>
      <c r="I100" s="25"/>
      <c r="J100" s="25"/>
      <c r="K100" s="25"/>
      <c r="L100" s="25"/>
      <c r="M100" s="534"/>
      <c r="N100" s="293">
        <f>SUM(D100:M100)</f>
        <v>0</v>
      </c>
      <c r="O100" s="8" t="s">
        <v>204</v>
      </c>
    </row>
    <row r="101" spans="1:59" hidden="1" x14ac:dyDescent="0.25">
      <c r="A101" s="249" t="s">
        <v>161</v>
      </c>
      <c r="B101" s="249"/>
      <c r="C101" s="249"/>
      <c r="D101" s="34"/>
      <c r="M101" s="475" t="e">
        <f>#REF!+#REF!+#REF!</f>
        <v>#REF!</v>
      </c>
      <c r="N101" s="302" t="e">
        <f>N99-N100+#REF!+#REF!</f>
        <v>#REF!</v>
      </c>
      <c r="O101" s="8" t="s">
        <v>231</v>
      </c>
    </row>
    <row r="102" spans="1:59" hidden="1" x14ac:dyDescent="0.25">
      <c r="A102" s="138" t="s">
        <v>36</v>
      </c>
      <c r="B102" s="138"/>
      <c r="C102" s="138"/>
      <c r="D102" s="115" t="e">
        <f>#REF!+#REF!+#REF!</f>
        <v>#REF!</v>
      </c>
      <c r="E102" s="227"/>
      <c r="F102" s="227"/>
      <c r="G102" s="227"/>
      <c r="H102" s="227"/>
      <c r="I102" s="227"/>
      <c r="J102" s="227"/>
      <c r="K102" s="227"/>
      <c r="L102" s="227"/>
      <c r="M102" s="517"/>
      <c r="N102" s="405" t="e">
        <f>N101-#REF!</f>
        <v>#REF!</v>
      </c>
    </row>
    <row r="103" spans="1:59" hidden="1" x14ac:dyDescent="0.25">
      <c r="A103" s="252" t="s">
        <v>37</v>
      </c>
      <c r="B103" s="252"/>
      <c r="C103" s="252"/>
      <c r="D103" s="253" t="e">
        <f>#REF!+#REF!+#REF!+D108+D109</f>
        <v>#REF!</v>
      </c>
      <c r="E103" s="254"/>
      <c r="F103" s="254"/>
      <c r="G103" s="254"/>
      <c r="H103" s="254"/>
      <c r="I103" s="254"/>
      <c r="J103" s="254"/>
      <c r="K103" s="254"/>
      <c r="L103" s="254"/>
      <c r="M103" s="518"/>
    </row>
    <row r="104" spans="1:59" hidden="1" x14ac:dyDescent="0.25">
      <c r="A104" s="138" t="s">
        <v>38</v>
      </c>
      <c r="B104" s="138"/>
      <c r="C104" s="138"/>
      <c r="D104" s="115" t="e">
        <f>D103-D102</f>
        <v>#REF!</v>
      </c>
      <c r="E104" s="227"/>
      <c r="F104" s="227"/>
      <c r="G104" s="227"/>
      <c r="H104" s="227"/>
      <c r="I104" s="227"/>
      <c r="J104" s="227"/>
      <c r="K104" s="227"/>
      <c r="L104" s="227"/>
      <c r="M104" s="517"/>
    </row>
    <row r="105" spans="1:59" hidden="1" x14ac:dyDescent="0.25">
      <c r="A105" s="262" t="s">
        <v>156</v>
      </c>
      <c r="B105" s="262"/>
      <c r="C105" s="262"/>
      <c r="D105" s="229" t="e">
        <f>#REF!+D108</f>
        <v>#REF!</v>
      </c>
      <c r="E105" s="230"/>
      <c r="F105" s="230"/>
      <c r="G105" s="230"/>
      <c r="H105" s="230"/>
      <c r="I105" s="230"/>
      <c r="J105" s="230"/>
      <c r="K105" s="230"/>
      <c r="L105" s="230"/>
      <c r="M105" s="193"/>
    </row>
    <row r="106" spans="1:59" hidden="1" x14ac:dyDescent="0.25">
      <c r="A106" s="138" t="s">
        <v>178</v>
      </c>
      <c r="B106" s="138"/>
      <c r="C106" s="138"/>
      <c r="D106" s="115" t="e">
        <f>#REF!</f>
        <v>#REF!</v>
      </c>
      <c r="E106" s="227"/>
      <c r="F106" s="227"/>
      <c r="G106" s="227"/>
      <c r="H106" s="227"/>
      <c r="I106" s="227"/>
      <c r="J106" s="227"/>
      <c r="K106" s="227"/>
      <c r="L106" s="227"/>
      <c r="M106" s="517"/>
    </row>
    <row r="107" spans="1:59" hidden="1" x14ac:dyDescent="0.25">
      <c r="A107" s="257" t="s">
        <v>157</v>
      </c>
      <c r="B107" s="257"/>
      <c r="C107" s="260"/>
      <c r="D107" s="258" t="e">
        <f>D103-D105</f>
        <v>#REF!</v>
      </c>
      <c r="E107" s="259"/>
      <c r="F107" s="259"/>
      <c r="G107" s="259"/>
      <c r="H107" s="259"/>
      <c r="I107" s="259"/>
      <c r="J107" s="259"/>
      <c r="K107" s="259"/>
      <c r="L107" s="259"/>
      <c r="M107" s="519"/>
    </row>
    <row r="108" spans="1:59" hidden="1" x14ac:dyDescent="0.25">
      <c r="A108" s="138" t="s">
        <v>187</v>
      </c>
      <c r="B108" s="534"/>
      <c r="C108" s="534"/>
      <c r="D108" s="115">
        <f>20000+15000+10000</f>
        <v>45000</v>
      </c>
      <c r="E108" s="227"/>
      <c r="F108" s="227"/>
      <c r="G108" s="227"/>
      <c r="H108" s="227"/>
      <c r="I108" s="227"/>
      <c r="J108" s="227"/>
      <c r="K108" s="227"/>
      <c r="L108" s="227"/>
      <c r="M108" s="517"/>
    </row>
    <row r="109" spans="1:59" hidden="1" x14ac:dyDescent="0.25">
      <c r="A109" s="138" t="s">
        <v>188</v>
      </c>
      <c r="B109" s="534"/>
      <c r="C109" s="534"/>
      <c r="D109" s="115">
        <f>10000</f>
        <v>10000</v>
      </c>
      <c r="E109" s="227"/>
      <c r="F109" s="227"/>
      <c r="G109" s="227"/>
      <c r="H109" s="227"/>
      <c r="I109" s="227"/>
      <c r="J109" s="227"/>
      <c r="K109" s="227"/>
      <c r="L109" s="227"/>
      <c r="M109" s="517"/>
    </row>
    <row r="110" spans="1:59" s="37" customFormat="1" ht="15" hidden="1" customHeight="1" x14ac:dyDescent="0.25">
      <c r="A110" s="138" t="s">
        <v>137</v>
      </c>
      <c r="B110" s="684"/>
      <c r="C110" s="684"/>
      <c r="D110" s="612"/>
      <c r="E110" s="649"/>
      <c r="F110" s="649"/>
      <c r="G110" s="649"/>
      <c r="H110" s="649"/>
      <c r="I110" s="649"/>
      <c r="J110" s="649"/>
      <c r="K110" s="649"/>
      <c r="L110" s="649"/>
      <c r="M110" s="613"/>
      <c r="N110" s="532"/>
    </row>
    <row r="111" spans="1:59" s="37" customFormat="1" ht="15" hidden="1" customHeight="1" x14ac:dyDescent="0.25">
      <c r="A111" s="138" t="s">
        <v>39</v>
      </c>
      <c r="B111" s="684"/>
      <c r="C111" s="684"/>
      <c r="D111" s="616" t="e">
        <f>D104/D102</f>
        <v>#REF!</v>
      </c>
      <c r="E111" s="671"/>
      <c r="F111" s="671"/>
      <c r="G111" s="671"/>
      <c r="H111" s="671"/>
      <c r="I111" s="671"/>
      <c r="J111" s="671"/>
      <c r="K111" s="671"/>
      <c r="L111" s="671"/>
      <c r="M111" s="617"/>
      <c r="N111" s="532"/>
    </row>
    <row r="112" spans="1:59" s="37" customFormat="1" x14ac:dyDescent="0.25">
      <c r="M112" s="532"/>
      <c r="N112" s="532"/>
    </row>
    <row r="113" spans="13:14" s="37" customFormat="1" x14ac:dyDescent="0.25">
      <c r="M113" s="532"/>
      <c r="N113" s="532"/>
    </row>
    <row r="114" spans="13:14" s="37" customFormat="1" x14ac:dyDescent="0.25">
      <c r="M114" s="532"/>
      <c r="N114" s="532"/>
    </row>
    <row r="115" spans="13:14" s="37" customFormat="1" x14ac:dyDescent="0.25">
      <c r="M115" s="532"/>
      <c r="N115" s="532"/>
    </row>
    <row r="116" spans="13:14" s="37" customFormat="1" x14ac:dyDescent="0.25">
      <c r="M116" s="532"/>
      <c r="N116" s="532"/>
    </row>
    <row r="117" spans="13:14" s="37" customFormat="1" x14ac:dyDescent="0.25">
      <c r="M117" s="532"/>
      <c r="N117" s="532"/>
    </row>
    <row r="118" spans="13:14" s="37" customFormat="1" x14ac:dyDescent="0.25">
      <c r="M118" s="532"/>
      <c r="N118" s="532"/>
    </row>
    <row r="119" spans="13:14" s="37" customFormat="1" x14ac:dyDescent="0.25">
      <c r="M119" s="532"/>
      <c r="N119" s="532"/>
    </row>
    <row r="120" spans="13:14" s="37" customFormat="1" x14ac:dyDescent="0.25">
      <c r="M120" s="532"/>
      <c r="N120" s="532"/>
    </row>
    <row r="121" spans="13:14" s="37" customFormat="1" x14ac:dyDescent="0.25">
      <c r="M121" s="532"/>
      <c r="N121" s="532"/>
    </row>
    <row r="122" spans="13:14" s="37" customFormat="1" x14ac:dyDescent="0.25">
      <c r="M122" s="532"/>
      <c r="N122" s="532"/>
    </row>
    <row r="123" spans="13:14" s="37" customFormat="1" x14ac:dyDescent="0.25">
      <c r="M123" s="532"/>
      <c r="N123" s="532"/>
    </row>
    <row r="124" spans="13:14" s="37" customFormat="1" x14ac:dyDescent="0.25">
      <c r="M124" s="532"/>
      <c r="N124" s="532"/>
    </row>
    <row r="125" spans="13:14" s="37" customFormat="1" x14ac:dyDescent="0.25">
      <c r="M125" s="532"/>
      <c r="N125" s="532"/>
    </row>
    <row r="126" spans="13:14" s="37" customFormat="1" x14ac:dyDescent="0.25">
      <c r="M126" s="532"/>
      <c r="N126" s="532"/>
    </row>
    <row r="127" spans="13:14" s="37" customFormat="1" x14ac:dyDescent="0.25">
      <c r="M127" s="532"/>
      <c r="N127" s="532"/>
    </row>
    <row r="128" spans="13:14" s="37" customFormat="1" x14ac:dyDescent="0.25">
      <c r="M128" s="532"/>
      <c r="N128" s="532"/>
    </row>
    <row r="129" spans="13:14" s="37" customFormat="1" x14ac:dyDescent="0.25">
      <c r="M129" s="532"/>
      <c r="N129" s="532"/>
    </row>
    <row r="130" spans="13:14" s="37" customFormat="1" x14ac:dyDescent="0.25">
      <c r="M130" s="532"/>
      <c r="N130" s="532"/>
    </row>
    <row r="131" spans="13:14" s="37" customFormat="1" x14ac:dyDescent="0.25">
      <c r="M131" s="532"/>
      <c r="N131" s="532"/>
    </row>
    <row r="132" spans="13:14" s="37" customFormat="1" x14ac:dyDescent="0.25">
      <c r="M132" s="532"/>
      <c r="N132" s="532"/>
    </row>
    <row r="133" spans="13:14" s="37" customFormat="1" x14ac:dyDescent="0.25">
      <c r="M133" s="532"/>
      <c r="N133" s="532"/>
    </row>
    <row r="134" spans="13:14" s="37" customFormat="1" x14ac:dyDescent="0.25">
      <c r="M134" s="532"/>
      <c r="N134" s="532"/>
    </row>
    <row r="135" spans="13:14" s="37" customFormat="1" x14ac:dyDescent="0.25">
      <c r="M135" s="532"/>
      <c r="N135" s="532"/>
    </row>
    <row r="136" spans="13:14" s="37" customFormat="1" x14ac:dyDescent="0.25">
      <c r="M136" s="532"/>
      <c r="N136" s="532"/>
    </row>
    <row r="137" spans="13:14" s="37" customFormat="1" x14ac:dyDescent="0.25">
      <c r="M137" s="532"/>
      <c r="N137" s="532"/>
    </row>
    <row r="138" spans="13:14" s="37" customFormat="1" x14ac:dyDescent="0.25">
      <c r="M138" s="532"/>
      <c r="N138" s="532"/>
    </row>
    <row r="139" spans="13:14" s="37" customFormat="1" x14ac:dyDescent="0.25">
      <c r="M139" s="532"/>
      <c r="N139" s="532"/>
    </row>
    <row r="140" spans="13:14" s="37" customFormat="1" x14ac:dyDescent="0.25">
      <c r="M140" s="532"/>
      <c r="N140" s="532"/>
    </row>
    <row r="141" spans="13:14" s="37" customFormat="1" x14ac:dyDescent="0.25">
      <c r="M141" s="532"/>
      <c r="N141" s="532"/>
    </row>
    <row r="142" spans="13:14" s="37" customFormat="1" x14ac:dyDescent="0.25">
      <c r="M142" s="532"/>
      <c r="N142" s="532"/>
    </row>
    <row r="143" spans="13:14" s="37" customFormat="1" x14ac:dyDescent="0.25">
      <c r="M143" s="532"/>
      <c r="N143" s="532"/>
    </row>
    <row r="144" spans="13:14" s="37" customFormat="1" x14ac:dyDescent="0.25">
      <c r="M144" s="532"/>
      <c r="N144" s="532"/>
    </row>
    <row r="145" spans="13:14" s="37" customFormat="1" x14ac:dyDescent="0.25">
      <c r="M145" s="532"/>
      <c r="N145" s="532"/>
    </row>
    <row r="146" spans="13:14" s="37" customFormat="1" x14ac:dyDescent="0.25">
      <c r="M146" s="532"/>
      <c r="N146" s="532"/>
    </row>
    <row r="147" spans="13:14" s="37" customFormat="1" x14ac:dyDescent="0.25">
      <c r="M147" s="532"/>
      <c r="N147" s="532"/>
    </row>
    <row r="148" spans="13:14" s="37" customFormat="1" x14ac:dyDescent="0.25">
      <c r="M148" s="532"/>
      <c r="N148" s="532"/>
    </row>
    <row r="149" spans="13:14" s="37" customFormat="1" x14ac:dyDescent="0.25">
      <c r="M149" s="532"/>
      <c r="N149" s="532"/>
    </row>
    <row r="150" spans="13:14" s="37" customFormat="1" x14ac:dyDescent="0.25">
      <c r="M150" s="532"/>
      <c r="N150" s="532"/>
    </row>
    <row r="151" spans="13:14" s="37" customFormat="1" x14ac:dyDescent="0.25">
      <c r="M151" s="532"/>
      <c r="N151" s="532"/>
    </row>
    <row r="152" spans="13:14" s="37" customFormat="1" x14ac:dyDescent="0.25">
      <c r="M152" s="532"/>
      <c r="N152" s="532"/>
    </row>
    <row r="153" spans="13:14" s="37" customFormat="1" x14ac:dyDescent="0.25">
      <c r="M153" s="532"/>
      <c r="N153" s="532"/>
    </row>
    <row r="154" spans="13:14" s="37" customFormat="1" x14ac:dyDescent="0.25">
      <c r="M154" s="532"/>
      <c r="N154" s="532"/>
    </row>
    <row r="155" spans="13:14" s="37" customFormat="1" x14ac:dyDescent="0.25">
      <c r="M155" s="532"/>
      <c r="N155" s="532"/>
    </row>
    <row r="156" spans="13:14" s="37" customFormat="1" x14ac:dyDescent="0.25">
      <c r="M156" s="532"/>
      <c r="N156" s="532"/>
    </row>
    <row r="157" spans="13:14" s="37" customFormat="1" x14ac:dyDescent="0.25">
      <c r="M157" s="532"/>
      <c r="N157" s="532"/>
    </row>
    <row r="158" spans="13:14" s="37" customFormat="1" x14ac:dyDescent="0.25">
      <c r="M158" s="532"/>
      <c r="N158" s="532"/>
    </row>
    <row r="159" spans="13:14" s="37" customFormat="1" x14ac:dyDescent="0.25">
      <c r="M159" s="532"/>
      <c r="N159" s="532"/>
    </row>
    <row r="160" spans="13:14" s="37" customFormat="1" x14ac:dyDescent="0.25">
      <c r="M160" s="532"/>
      <c r="N160" s="532"/>
    </row>
    <row r="161" spans="13:14" s="37" customFormat="1" x14ac:dyDescent="0.25">
      <c r="M161" s="532"/>
      <c r="N161" s="532"/>
    </row>
    <row r="162" spans="13:14" s="37" customFormat="1" x14ac:dyDescent="0.25">
      <c r="M162" s="532"/>
      <c r="N162" s="532"/>
    </row>
    <row r="163" spans="13:14" s="37" customFormat="1" x14ac:dyDescent="0.25">
      <c r="M163" s="532"/>
      <c r="N163" s="532"/>
    </row>
    <row r="164" spans="13:14" s="37" customFormat="1" x14ac:dyDescent="0.25">
      <c r="M164" s="532"/>
      <c r="N164" s="532"/>
    </row>
    <row r="165" spans="13:14" s="37" customFormat="1" x14ac:dyDescent="0.25">
      <c r="M165" s="532"/>
      <c r="N165" s="532"/>
    </row>
    <row r="166" spans="13:14" s="37" customFormat="1" x14ac:dyDescent="0.25">
      <c r="M166" s="532"/>
      <c r="N166" s="532"/>
    </row>
    <row r="167" spans="13:14" s="37" customFormat="1" x14ac:dyDescent="0.25">
      <c r="M167" s="532"/>
      <c r="N167" s="532"/>
    </row>
    <row r="168" spans="13:14" s="37" customFormat="1" x14ac:dyDescent="0.25">
      <c r="M168" s="532"/>
      <c r="N168" s="532"/>
    </row>
    <row r="169" spans="13:14" s="37" customFormat="1" x14ac:dyDescent="0.25">
      <c r="M169" s="532"/>
      <c r="N169" s="532"/>
    </row>
    <row r="170" spans="13:14" s="37" customFormat="1" x14ac:dyDescent="0.25">
      <c r="M170" s="532"/>
      <c r="N170" s="532"/>
    </row>
    <row r="171" spans="13:14" s="37" customFormat="1" x14ac:dyDescent="0.25">
      <c r="M171" s="532"/>
      <c r="N171" s="532"/>
    </row>
    <row r="172" spans="13:14" s="37" customFormat="1" x14ac:dyDescent="0.25">
      <c r="M172" s="532"/>
      <c r="N172" s="532"/>
    </row>
    <row r="173" spans="13:14" s="37" customFormat="1" x14ac:dyDescent="0.25">
      <c r="M173" s="532"/>
      <c r="N173" s="532"/>
    </row>
    <row r="174" spans="13:14" s="37" customFormat="1" x14ac:dyDescent="0.25">
      <c r="M174" s="532"/>
      <c r="N174" s="532"/>
    </row>
    <row r="175" spans="13:14" s="37" customFormat="1" x14ac:dyDescent="0.25">
      <c r="M175" s="532"/>
      <c r="N175" s="532"/>
    </row>
    <row r="176" spans="13:14" s="37" customFormat="1" x14ac:dyDescent="0.25">
      <c r="M176" s="532"/>
      <c r="N176" s="532"/>
    </row>
    <row r="177" spans="13:14" s="37" customFormat="1" x14ac:dyDescent="0.25">
      <c r="M177" s="532"/>
      <c r="N177" s="532"/>
    </row>
    <row r="178" spans="13:14" s="37" customFormat="1" x14ac:dyDescent="0.25">
      <c r="M178" s="532"/>
      <c r="N178" s="532"/>
    </row>
    <row r="179" spans="13:14" s="37" customFormat="1" x14ac:dyDescent="0.25">
      <c r="M179" s="532"/>
      <c r="N179" s="532"/>
    </row>
    <row r="180" spans="13:14" s="37" customFormat="1" x14ac:dyDescent="0.25">
      <c r="M180" s="532"/>
      <c r="N180" s="532"/>
    </row>
    <row r="181" spans="13:14" s="37" customFormat="1" x14ac:dyDescent="0.25">
      <c r="M181" s="532"/>
      <c r="N181" s="532"/>
    </row>
    <row r="182" spans="13:14" s="37" customFormat="1" x14ac:dyDescent="0.25">
      <c r="M182" s="532"/>
      <c r="N182" s="532"/>
    </row>
    <row r="183" spans="13:14" s="37" customFormat="1" x14ac:dyDescent="0.25">
      <c r="M183" s="532"/>
      <c r="N183" s="532"/>
    </row>
    <row r="184" spans="13:14" s="37" customFormat="1" x14ac:dyDescent="0.25">
      <c r="M184" s="532"/>
      <c r="N184" s="532"/>
    </row>
    <row r="185" spans="13:14" s="37" customFormat="1" x14ac:dyDescent="0.25">
      <c r="M185" s="532"/>
      <c r="N185" s="532"/>
    </row>
    <row r="186" spans="13:14" s="37" customFormat="1" x14ac:dyDescent="0.25">
      <c r="M186" s="532"/>
      <c r="N186" s="532"/>
    </row>
    <row r="187" spans="13:14" s="37" customFormat="1" x14ac:dyDescent="0.25">
      <c r="M187" s="532"/>
      <c r="N187" s="532"/>
    </row>
    <row r="188" spans="13:14" s="37" customFormat="1" x14ac:dyDescent="0.25">
      <c r="M188" s="532"/>
      <c r="N188" s="532"/>
    </row>
    <row r="189" spans="13:14" s="37" customFormat="1" x14ac:dyDescent="0.25">
      <c r="M189" s="532"/>
      <c r="N189" s="532"/>
    </row>
    <row r="190" spans="13:14" s="37" customFormat="1" x14ac:dyDescent="0.25">
      <c r="M190" s="532"/>
      <c r="N190" s="532"/>
    </row>
    <row r="191" spans="13:14" s="37" customFormat="1" x14ac:dyDescent="0.25">
      <c r="M191" s="532"/>
      <c r="N191" s="532"/>
    </row>
    <row r="192" spans="13:14" s="37" customFormat="1" x14ac:dyDescent="0.25">
      <c r="M192" s="532"/>
      <c r="N192" s="532"/>
    </row>
    <row r="193" spans="13:14" s="37" customFormat="1" x14ac:dyDescent="0.25">
      <c r="M193" s="532"/>
      <c r="N193" s="532"/>
    </row>
    <row r="194" spans="13:14" s="37" customFormat="1" x14ac:dyDescent="0.25">
      <c r="M194" s="532"/>
      <c r="N194" s="532"/>
    </row>
    <row r="195" spans="13:14" s="37" customFormat="1" x14ac:dyDescent="0.25">
      <c r="M195" s="532"/>
      <c r="N195" s="532"/>
    </row>
    <row r="196" spans="13:14" s="37" customFormat="1" x14ac:dyDescent="0.25">
      <c r="M196" s="532"/>
      <c r="N196" s="532"/>
    </row>
    <row r="197" spans="13:14" s="37" customFormat="1" x14ac:dyDescent="0.25">
      <c r="M197" s="532"/>
      <c r="N197" s="532"/>
    </row>
    <row r="198" spans="13:14" s="37" customFormat="1" x14ac:dyDescent="0.25">
      <c r="M198" s="532"/>
      <c r="N198" s="532"/>
    </row>
    <row r="199" spans="13:14" s="37" customFormat="1" x14ac:dyDescent="0.25">
      <c r="M199" s="532"/>
      <c r="N199" s="532"/>
    </row>
    <row r="200" spans="13:14" s="37" customFormat="1" x14ac:dyDescent="0.25">
      <c r="M200" s="532"/>
      <c r="N200" s="532"/>
    </row>
    <row r="201" spans="13:14" s="37" customFormat="1" x14ac:dyDescent="0.25">
      <c r="M201" s="532"/>
      <c r="N201" s="532"/>
    </row>
    <row r="202" spans="13:14" s="37" customFormat="1" x14ac:dyDescent="0.25">
      <c r="M202" s="532"/>
      <c r="N202" s="532"/>
    </row>
    <row r="203" spans="13:14" s="37" customFormat="1" x14ac:dyDescent="0.25">
      <c r="M203" s="532"/>
      <c r="N203" s="532"/>
    </row>
    <row r="204" spans="13:14" s="37" customFormat="1" x14ac:dyDescent="0.25">
      <c r="M204" s="532"/>
      <c r="N204" s="532"/>
    </row>
    <row r="205" spans="13:14" s="37" customFormat="1" x14ac:dyDescent="0.25">
      <c r="M205" s="532"/>
      <c r="N205" s="532"/>
    </row>
    <row r="206" spans="13:14" s="37" customFormat="1" x14ac:dyDescent="0.25">
      <c r="M206" s="532"/>
      <c r="N206" s="532"/>
    </row>
    <row r="207" spans="13:14" s="37" customFormat="1" x14ac:dyDescent="0.25">
      <c r="M207" s="532"/>
      <c r="N207" s="532"/>
    </row>
    <row r="208" spans="13:14" s="37" customFormat="1" x14ac:dyDescent="0.25">
      <c r="M208" s="532"/>
      <c r="N208" s="532"/>
    </row>
    <row r="209" spans="13:14" s="37" customFormat="1" x14ac:dyDescent="0.25">
      <c r="M209" s="532"/>
      <c r="N209" s="532"/>
    </row>
    <row r="210" spans="13:14" s="37" customFormat="1" x14ac:dyDescent="0.25">
      <c r="M210" s="532"/>
      <c r="N210" s="532"/>
    </row>
    <row r="211" spans="13:14" s="37" customFormat="1" x14ac:dyDescent="0.25">
      <c r="M211" s="532"/>
      <c r="N211" s="532"/>
    </row>
    <row r="212" spans="13:14" s="37" customFormat="1" x14ac:dyDescent="0.25">
      <c r="M212" s="532"/>
      <c r="N212" s="532"/>
    </row>
    <row r="213" spans="13:14" s="37" customFormat="1" x14ac:dyDescent="0.25">
      <c r="M213" s="532"/>
      <c r="N213" s="532"/>
    </row>
    <row r="214" spans="13:14" s="37" customFormat="1" x14ac:dyDescent="0.25">
      <c r="M214" s="532"/>
      <c r="N214" s="532"/>
    </row>
    <row r="215" spans="13:14" s="37" customFormat="1" x14ac:dyDescent="0.25">
      <c r="M215" s="532"/>
      <c r="N215" s="532"/>
    </row>
    <row r="216" spans="13:14" s="37" customFormat="1" x14ac:dyDescent="0.25">
      <c r="M216" s="532"/>
      <c r="N216" s="532"/>
    </row>
    <row r="217" spans="13:14" s="37" customFormat="1" x14ac:dyDescent="0.25">
      <c r="M217" s="532"/>
      <c r="N217" s="532"/>
    </row>
    <row r="218" spans="13:14" s="37" customFormat="1" x14ac:dyDescent="0.25">
      <c r="M218" s="532"/>
      <c r="N218" s="532"/>
    </row>
    <row r="219" spans="13:14" s="37" customFormat="1" x14ac:dyDescent="0.25">
      <c r="M219" s="532"/>
      <c r="N219" s="532"/>
    </row>
    <row r="220" spans="13:14" s="37" customFormat="1" x14ac:dyDescent="0.25">
      <c r="M220" s="532"/>
      <c r="N220" s="532"/>
    </row>
    <row r="221" spans="13:14" s="37" customFormat="1" x14ac:dyDescent="0.25">
      <c r="M221" s="532"/>
      <c r="N221" s="532"/>
    </row>
    <row r="222" spans="13:14" s="37" customFormat="1" x14ac:dyDescent="0.25">
      <c r="M222" s="532"/>
      <c r="N222" s="532"/>
    </row>
    <row r="223" spans="13:14" s="37" customFormat="1" x14ac:dyDescent="0.25">
      <c r="M223" s="532"/>
      <c r="N223" s="532"/>
    </row>
    <row r="224" spans="13:14" s="37" customFormat="1" x14ac:dyDescent="0.25">
      <c r="M224" s="532"/>
      <c r="N224" s="532"/>
    </row>
    <row r="225" spans="13:14" s="37" customFormat="1" x14ac:dyDescent="0.25">
      <c r="M225" s="532"/>
      <c r="N225" s="532"/>
    </row>
    <row r="226" spans="13:14" s="37" customFormat="1" x14ac:dyDescent="0.25">
      <c r="M226" s="532"/>
      <c r="N226" s="532"/>
    </row>
    <row r="227" spans="13:14" s="37" customFormat="1" x14ac:dyDescent="0.25">
      <c r="M227" s="532"/>
      <c r="N227" s="532"/>
    </row>
    <row r="228" spans="13:14" s="37" customFormat="1" x14ac:dyDescent="0.25">
      <c r="M228" s="532"/>
      <c r="N228" s="532"/>
    </row>
    <row r="229" spans="13:14" s="37" customFormat="1" x14ac:dyDescent="0.25">
      <c r="M229" s="532"/>
      <c r="N229" s="532"/>
    </row>
    <row r="230" spans="13:14" s="37" customFormat="1" x14ac:dyDescent="0.25">
      <c r="M230" s="532"/>
      <c r="N230" s="532"/>
    </row>
    <row r="231" spans="13:14" s="37" customFormat="1" x14ac:dyDescent="0.25">
      <c r="M231" s="532"/>
      <c r="N231" s="532"/>
    </row>
    <row r="232" spans="13:14" s="37" customFormat="1" x14ac:dyDescent="0.25">
      <c r="M232" s="532"/>
      <c r="N232" s="532"/>
    </row>
    <row r="233" spans="13:14" s="37" customFormat="1" x14ac:dyDescent="0.25">
      <c r="M233" s="532"/>
      <c r="N233" s="532"/>
    </row>
    <row r="234" spans="13:14" s="37" customFormat="1" x14ac:dyDescent="0.25">
      <c r="M234" s="532"/>
      <c r="N234" s="532"/>
    </row>
    <row r="235" spans="13:14" s="37" customFormat="1" x14ac:dyDescent="0.25">
      <c r="M235" s="532"/>
      <c r="N235" s="532"/>
    </row>
    <row r="236" spans="13:14" s="37" customFormat="1" x14ac:dyDescent="0.25">
      <c r="M236" s="532"/>
      <c r="N236" s="532"/>
    </row>
    <row r="237" spans="13:14" s="37" customFormat="1" x14ac:dyDescent="0.25">
      <c r="M237" s="532"/>
      <c r="N237" s="532"/>
    </row>
    <row r="238" spans="13:14" s="37" customFormat="1" x14ac:dyDescent="0.25">
      <c r="M238" s="532"/>
      <c r="N238" s="532"/>
    </row>
    <row r="239" spans="13:14" s="37" customFormat="1" x14ac:dyDescent="0.25">
      <c r="M239" s="532"/>
      <c r="N239" s="532"/>
    </row>
    <row r="240" spans="13:14" s="37" customFormat="1" x14ac:dyDescent="0.25">
      <c r="M240" s="532"/>
      <c r="N240" s="532"/>
    </row>
    <row r="241" spans="13:14" s="37" customFormat="1" x14ac:dyDescent="0.25">
      <c r="M241" s="532"/>
      <c r="N241" s="532"/>
    </row>
    <row r="242" spans="13:14" s="37" customFormat="1" x14ac:dyDescent="0.25">
      <c r="M242" s="532"/>
      <c r="N242" s="532"/>
    </row>
    <row r="243" spans="13:14" s="37" customFormat="1" x14ac:dyDescent="0.25">
      <c r="M243" s="532"/>
      <c r="N243" s="532"/>
    </row>
    <row r="244" spans="13:14" s="37" customFormat="1" x14ac:dyDescent="0.25">
      <c r="M244" s="532"/>
      <c r="N244" s="532"/>
    </row>
    <row r="245" spans="13:14" s="37" customFormat="1" x14ac:dyDescent="0.25">
      <c r="M245" s="532"/>
      <c r="N245" s="532"/>
    </row>
    <row r="246" spans="13:14" s="37" customFormat="1" x14ac:dyDescent="0.25">
      <c r="M246" s="532"/>
      <c r="N246" s="532"/>
    </row>
    <row r="247" spans="13:14" s="37" customFormat="1" x14ac:dyDescent="0.25">
      <c r="M247" s="532"/>
      <c r="N247" s="532"/>
    </row>
    <row r="248" spans="13:14" s="37" customFormat="1" x14ac:dyDescent="0.25">
      <c r="M248" s="532"/>
      <c r="N248" s="532"/>
    </row>
    <row r="249" spans="13:14" s="37" customFormat="1" x14ac:dyDescent="0.25">
      <c r="M249" s="532"/>
      <c r="N249" s="532"/>
    </row>
    <row r="250" spans="13:14" s="37" customFormat="1" x14ac:dyDescent="0.25">
      <c r="M250" s="532"/>
      <c r="N250" s="532"/>
    </row>
    <row r="251" spans="13:14" s="37" customFormat="1" x14ac:dyDescent="0.25">
      <c r="M251" s="532"/>
      <c r="N251" s="532"/>
    </row>
    <row r="252" spans="13:14" s="37" customFormat="1" x14ac:dyDescent="0.25">
      <c r="M252" s="532"/>
      <c r="N252" s="532"/>
    </row>
    <row r="253" spans="13:14" s="37" customFormat="1" x14ac:dyDescent="0.25">
      <c r="M253" s="532"/>
      <c r="N253" s="532"/>
    </row>
    <row r="254" spans="13:14" s="37" customFormat="1" x14ac:dyDescent="0.25">
      <c r="M254" s="532"/>
      <c r="N254" s="532"/>
    </row>
    <row r="255" spans="13:14" s="37" customFormat="1" x14ac:dyDescent="0.25">
      <c r="M255" s="532"/>
      <c r="N255" s="532"/>
    </row>
    <row r="256" spans="13:14" s="37" customFormat="1" x14ac:dyDescent="0.25">
      <c r="M256" s="532"/>
      <c r="N256" s="532"/>
    </row>
    <row r="257" spans="13:14" s="37" customFormat="1" x14ac:dyDescent="0.25">
      <c r="M257" s="532"/>
      <c r="N257" s="532"/>
    </row>
    <row r="258" spans="13:14" s="37" customFormat="1" x14ac:dyDescent="0.25">
      <c r="M258" s="532"/>
      <c r="N258" s="532"/>
    </row>
    <row r="259" spans="13:14" s="37" customFormat="1" x14ac:dyDescent="0.25">
      <c r="M259" s="532"/>
      <c r="N259" s="532"/>
    </row>
    <row r="260" spans="13:14" s="37" customFormat="1" x14ac:dyDescent="0.25">
      <c r="M260" s="532"/>
      <c r="N260" s="532"/>
    </row>
    <row r="261" spans="13:14" s="37" customFormat="1" x14ac:dyDescent="0.25">
      <c r="M261" s="532"/>
      <c r="N261" s="532"/>
    </row>
    <row r="262" spans="13:14" s="37" customFormat="1" x14ac:dyDescent="0.25">
      <c r="M262" s="532"/>
      <c r="N262" s="532"/>
    </row>
    <row r="263" spans="13:14" s="37" customFormat="1" x14ac:dyDescent="0.25">
      <c r="M263" s="532"/>
      <c r="N263" s="532"/>
    </row>
    <row r="264" spans="13:14" s="37" customFormat="1" x14ac:dyDescent="0.25">
      <c r="M264" s="532"/>
      <c r="N264" s="532"/>
    </row>
    <row r="265" spans="13:14" s="37" customFormat="1" x14ac:dyDescent="0.25">
      <c r="M265" s="532"/>
      <c r="N265" s="532"/>
    </row>
    <row r="266" spans="13:14" s="37" customFormat="1" x14ac:dyDescent="0.25">
      <c r="M266" s="532"/>
      <c r="N266" s="532"/>
    </row>
    <row r="267" spans="13:14" s="37" customFormat="1" x14ac:dyDescent="0.25">
      <c r="M267" s="532"/>
      <c r="N267" s="532"/>
    </row>
    <row r="268" spans="13:14" s="37" customFormat="1" x14ac:dyDescent="0.25">
      <c r="M268" s="532"/>
      <c r="N268" s="532"/>
    </row>
    <row r="269" spans="13:14" s="37" customFormat="1" x14ac:dyDescent="0.25">
      <c r="M269" s="532"/>
      <c r="N269" s="532"/>
    </row>
    <row r="270" spans="13:14" s="37" customFormat="1" x14ac:dyDescent="0.25">
      <c r="M270" s="532"/>
      <c r="N270" s="532"/>
    </row>
    <row r="271" spans="13:14" s="37" customFormat="1" x14ac:dyDescent="0.25">
      <c r="M271" s="532"/>
      <c r="N271" s="532"/>
    </row>
    <row r="272" spans="13:14" s="37" customFormat="1" x14ac:dyDescent="0.25">
      <c r="M272" s="532"/>
      <c r="N272" s="532"/>
    </row>
    <row r="273" spans="13:14" s="37" customFormat="1" x14ac:dyDescent="0.25">
      <c r="M273" s="532"/>
      <c r="N273" s="532"/>
    </row>
    <row r="274" spans="13:14" s="37" customFormat="1" x14ac:dyDescent="0.25">
      <c r="M274" s="532"/>
      <c r="N274" s="532"/>
    </row>
    <row r="275" spans="13:14" s="37" customFormat="1" x14ac:dyDescent="0.25">
      <c r="M275" s="532"/>
      <c r="N275" s="532"/>
    </row>
    <row r="276" spans="13:14" s="37" customFormat="1" x14ac:dyDescent="0.25">
      <c r="M276" s="532"/>
      <c r="N276" s="532"/>
    </row>
    <row r="277" spans="13:14" s="37" customFormat="1" x14ac:dyDescent="0.25">
      <c r="M277" s="532"/>
      <c r="N277" s="532"/>
    </row>
    <row r="278" spans="13:14" s="37" customFormat="1" x14ac:dyDescent="0.25">
      <c r="M278" s="532"/>
      <c r="N278" s="532"/>
    </row>
    <row r="279" spans="13:14" s="37" customFormat="1" x14ac:dyDescent="0.25">
      <c r="M279" s="532"/>
      <c r="N279" s="532"/>
    </row>
    <row r="280" spans="13:14" s="37" customFormat="1" x14ac:dyDescent="0.25">
      <c r="M280" s="532"/>
      <c r="N280" s="532"/>
    </row>
    <row r="281" spans="13:14" s="37" customFormat="1" x14ac:dyDescent="0.25">
      <c r="M281" s="532"/>
      <c r="N281" s="532"/>
    </row>
    <row r="282" spans="13:14" s="37" customFormat="1" x14ac:dyDescent="0.25">
      <c r="M282" s="532"/>
      <c r="N282" s="532"/>
    </row>
    <row r="283" spans="13:14" s="37" customFormat="1" x14ac:dyDescent="0.25">
      <c r="M283" s="532"/>
      <c r="N283" s="532"/>
    </row>
    <row r="284" spans="13:14" s="37" customFormat="1" x14ac:dyDescent="0.25">
      <c r="M284" s="532"/>
      <c r="N284" s="532"/>
    </row>
    <row r="285" spans="13:14" s="37" customFormat="1" x14ac:dyDescent="0.25">
      <c r="M285" s="532"/>
      <c r="N285" s="532"/>
    </row>
    <row r="286" spans="13:14" s="37" customFormat="1" x14ac:dyDescent="0.25">
      <c r="M286" s="532"/>
      <c r="N286" s="532"/>
    </row>
    <row r="287" spans="13:14" s="37" customFormat="1" x14ac:dyDescent="0.25">
      <c r="M287" s="532"/>
      <c r="N287" s="532"/>
    </row>
    <row r="288" spans="13:14" s="37" customFormat="1" x14ac:dyDescent="0.25">
      <c r="M288" s="532"/>
      <c r="N288" s="532"/>
    </row>
    <row r="289" spans="13:14" s="37" customFormat="1" x14ac:dyDescent="0.25">
      <c r="M289" s="532"/>
      <c r="N289" s="532"/>
    </row>
    <row r="290" spans="13:14" s="37" customFormat="1" x14ac:dyDescent="0.25">
      <c r="M290" s="532"/>
      <c r="N290" s="532"/>
    </row>
    <row r="291" spans="13:14" s="37" customFormat="1" x14ac:dyDescent="0.25">
      <c r="M291" s="532"/>
      <c r="N291" s="532"/>
    </row>
    <row r="292" spans="13:14" s="37" customFormat="1" x14ac:dyDescent="0.25">
      <c r="M292" s="532"/>
      <c r="N292" s="532"/>
    </row>
    <row r="293" spans="13:14" s="37" customFormat="1" x14ac:dyDescent="0.25">
      <c r="M293" s="532"/>
      <c r="N293" s="532"/>
    </row>
    <row r="294" spans="13:14" s="37" customFormat="1" x14ac:dyDescent="0.25">
      <c r="M294" s="532"/>
      <c r="N294" s="532"/>
    </row>
    <row r="295" spans="13:14" s="37" customFormat="1" x14ac:dyDescent="0.25">
      <c r="M295" s="532"/>
      <c r="N295" s="532"/>
    </row>
    <row r="296" spans="13:14" s="37" customFormat="1" x14ac:dyDescent="0.25">
      <c r="M296" s="532"/>
      <c r="N296" s="532"/>
    </row>
    <row r="297" spans="13:14" s="37" customFormat="1" x14ac:dyDescent="0.25">
      <c r="M297" s="532"/>
      <c r="N297" s="532"/>
    </row>
    <row r="298" spans="13:14" s="37" customFormat="1" x14ac:dyDescent="0.25">
      <c r="M298" s="532"/>
      <c r="N298" s="532"/>
    </row>
    <row r="299" spans="13:14" s="37" customFormat="1" x14ac:dyDescent="0.25">
      <c r="M299" s="532"/>
      <c r="N299" s="532"/>
    </row>
    <row r="300" spans="13:14" s="37" customFormat="1" x14ac:dyDescent="0.25">
      <c r="M300" s="532"/>
      <c r="N300" s="532"/>
    </row>
    <row r="301" spans="13:14" s="37" customFormat="1" x14ac:dyDescent="0.25">
      <c r="M301" s="532"/>
      <c r="N301" s="532"/>
    </row>
    <row r="302" spans="13:14" s="37" customFormat="1" x14ac:dyDescent="0.25">
      <c r="M302" s="532"/>
      <c r="N302" s="532"/>
    </row>
    <row r="303" spans="13:14" s="37" customFormat="1" x14ac:dyDescent="0.25">
      <c r="M303" s="532"/>
      <c r="N303" s="532"/>
    </row>
    <row r="304" spans="13:14" s="37" customFormat="1" x14ac:dyDescent="0.25">
      <c r="M304" s="532"/>
      <c r="N304" s="532"/>
    </row>
    <row r="305" spans="13:14" s="37" customFormat="1" x14ac:dyDescent="0.25">
      <c r="M305" s="532"/>
      <c r="N305" s="532"/>
    </row>
    <row r="306" spans="13:14" s="37" customFormat="1" x14ac:dyDescent="0.25">
      <c r="M306" s="532"/>
      <c r="N306" s="532"/>
    </row>
    <row r="307" spans="13:14" s="37" customFormat="1" x14ac:dyDescent="0.25">
      <c r="M307" s="532"/>
      <c r="N307" s="532"/>
    </row>
    <row r="308" spans="13:14" s="37" customFormat="1" x14ac:dyDescent="0.25">
      <c r="M308" s="532"/>
      <c r="N308" s="532"/>
    </row>
    <row r="309" spans="13:14" s="37" customFormat="1" x14ac:dyDescent="0.25">
      <c r="M309" s="532"/>
      <c r="N309" s="532"/>
    </row>
    <row r="310" spans="13:14" s="37" customFormat="1" x14ac:dyDescent="0.25">
      <c r="M310" s="532"/>
      <c r="N310" s="532"/>
    </row>
    <row r="311" spans="13:14" s="37" customFormat="1" x14ac:dyDescent="0.25">
      <c r="M311" s="532"/>
      <c r="N311" s="532"/>
    </row>
    <row r="312" spans="13:14" s="37" customFormat="1" x14ac:dyDescent="0.25">
      <c r="M312" s="532"/>
      <c r="N312" s="532"/>
    </row>
    <row r="313" spans="13:14" s="37" customFormat="1" x14ac:dyDescent="0.25">
      <c r="M313" s="532"/>
      <c r="N313" s="532"/>
    </row>
    <row r="314" spans="13:14" s="37" customFormat="1" x14ac:dyDescent="0.25">
      <c r="M314" s="532"/>
      <c r="N314" s="532"/>
    </row>
    <row r="315" spans="13:14" s="37" customFormat="1" x14ac:dyDescent="0.25">
      <c r="M315" s="532"/>
      <c r="N315" s="532"/>
    </row>
    <row r="316" spans="13:14" s="37" customFormat="1" x14ac:dyDescent="0.25">
      <c r="M316" s="532"/>
      <c r="N316" s="532"/>
    </row>
    <row r="317" spans="13:14" s="37" customFormat="1" x14ac:dyDescent="0.25">
      <c r="M317" s="532"/>
      <c r="N317" s="532"/>
    </row>
    <row r="318" spans="13:14" s="37" customFormat="1" x14ac:dyDescent="0.25">
      <c r="M318" s="532"/>
      <c r="N318" s="532"/>
    </row>
    <row r="319" spans="13:14" s="37" customFormat="1" x14ac:dyDescent="0.25">
      <c r="M319" s="532"/>
      <c r="N319" s="532"/>
    </row>
    <row r="320" spans="13:14" s="37" customFormat="1" x14ac:dyDescent="0.25">
      <c r="M320" s="532"/>
      <c r="N320" s="532"/>
    </row>
    <row r="321" spans="13:14" s="37" customFormat="1" x14ac:dyDescent="0.25">
      <c r="M321" s="532"/>
      <c r="N321" s="532"/>
    </row>
    <row r="322" spans="13:14" s="37" customFormat="1" x14ac:dyDescent="0.25">
      <c r="M322" s="532"/>
      <c r="N322" s="532"/>
    </row>
    <row r="323" spans="13:14" s="37" customFormat="1" x14ac:dyDescent="0.25">
      <c r="M323" s="532"/>
      <c r="N323" s="532"/>
    </row>
    <row r="324" spans="13:14" s="37" customFormat="1" x14ac:dyDescent="0.25">
      <c r="M324" s="532"/>
      <c r="N324" s="532"/>
    </row>
    <row r="325" spans="13:14" s="37" customFormat="1" x14ac:dyDescent="0.25">
      <c r="M325" s="532"/>
      <c r="N325" s="532"/>
    </row>
    <row r="326" spans="13:14" s="37" customFormat="1" x14ac:dyDescent="0.25">
      <c r="M326" s="532"/>
      <c r="N326" s="532"/>
    </row>
    <row r="327" spans="13:14" s="37" customFormat="1" x14ac:dyDescent="0.25">
      <c r="M327" s="532"/>
      <c r="N327" s="532"/>
    </row>
    <row r="328" spans="13:14" s="37" customFormat="1" x14ac:dyDescent="0.25">
      <c r="M328" s="532"/>
      <c r="N328" s="532"/>
    </row>
    <row r="329" spans="13:14" s="37" customFormat="1" x14ac:dyDescent="0.25">
      <c r="M329" s="532"/>
      <c r="N329" s="532"/>
    </row>
    <row r="330" spans="13:14" s="37" customFormat="1" x14ac:dyDescent="0.25">
      <c r="M330" s="532"/>
      <c r="N330" s="532"/>
    </row>
    <row r="331" spans="13:14" s="37" customFormat="1" x14ac:dyDescent="0.25">
      <c r="M331" s="532"/>
      <c r="N331" s="532"/>
    </row>
    <row r="332" spans="13:14" s="37" customFormat="1" x14ac:dyDescent="0.25">
      <c r="M332" s="532"/>
      <c r="N332" s="532"/>
    </row>
    <row r="333" spans="13:14" s="37" customFormat="1" x14ac:dyDescent="0.25">
      <c r="M333" s="532"/>
      <c r="N333" s="532"/>
    </row>
    <row r="334" spans="13:14" s="37" customFormat="1" x14ac:dyDescent="0.25">
      <c r="M334" s="532"/>
      <c r="N334" s="532"/>
    </row>
    <row r="335" spans="13:14" s="37" customFormat="1" x14ac:dyDescent="0.25">
      <c r="M335" s="532"/>
      <c r="N335" s="532"/>
    </row>
    <row r="336" spans="13:14" s="37" customFormat="1" x14ac:dyDescent="0.25">
      <c r="M336" s="532"/>
      <c r="N336" s="532"/>
    </row>
    <row r="337" spans="13:14" s="37" customFormat="1" x14ac:dyDescent="0.25">
      <c r="M337" s="532"/>
      <c r="N337" s="532"/>
    </row>
    <row r="338" spans="13:14" s="37" customFormat="1" x14ac:dyDescent="0.25">
      <c r="M338" s="532"/>
      <c r="N338" s="532"/>
    </row>
    <row r="339" spans="13:14" s="37" customFormat="1" x14ac:dyDescent="0.25">
      <c r="M339" s="532"/>
      <c r="N339" s="532"/>
    </row>
    <row r="340" spans="13:14" s="37" customFormat="1" x14ac:dyDescent="0.25">
      <c r="M340" s="532"/>
      <c r="N340" s="532"/>
    </row>
    <row r="341" spans="13:14" s="37" customFormat="1" x14ac:dyDescent="0.25">
      <c r="M341" s="532"/>
      <c r="N341" s="532"/>
    </row>
    <row r="342" spans="13:14" s="37" customFormat="1" x14ac:dyDescent="0.25">
      <c r="M342" s="532"/>
      <c r="N342" s="532"/>
    </row>
    <row r="343" spans="13:14" s="37" customFormat="1" x14ac:dyDescent="0.25">
      <c r="M343" s="532"/>
      <c r="N343" s="532"/>
    </row>
    <row r="344" spans="13:14" s="37" customFormat="1" x14ac:dyDescent="0.25">
      <c r="M344" s="532"/>
      <c r="N344" s="532"/>
    </row>
    <row r="345" spans="13:14" s="37" customFormat="1" x14ac:dyDescent="0.25">
      <c r="M345" s="532"/>
      <c r="N345" s="532"/>
    </row>
    <row r="346" spans="13:14" s="37" customFormat="1" x14ac:dyDescent="0.25">
      <c r="M346" s="532"/>
      <c r="N346" s="532"/>
    </row>
    <row r="347" spans="13:14" s="37" customFormat="1" x14ac:dyDescent="0.25">
      <c r="M347" s="532"/>
      <c r="N347" s="532"/>
    </row>
    <row r="348" spans="13:14" s="37" customFormat="1" x14ac:dyDescent="0.25">
      <c r="M348" s="532"/>
      <c r="N348" s="532"/>
    </row>
    <row r="349" spans="13:14" s="37" customFormat="1" x14ac:dyDescent="0.25">
      <c r="M349" s="532"/>
      <c r="N349" s="532"/>
    </row>
    <row r="350" spans="13:14" s="37" customFormat="1" x14ac:dyDescent="0.25">
      <c r="M350" s="532"/>
      <c r="N350" s="532"/>
    </row>
    <row r="351" spans="13:14" s="37" customFormat="1" x14ac:dyDescent="0.25">
      <c r="M351" s="532"/>
      <c r="N351" s="532"/>
    </row>
    <row r="352" spans="13:14" s="37" customFormat="1" x14ac:dyDescent="0.25">
      <c r="M352" s="532"/>
      <c r="N352" s="532"/>
    </row>
    <row r="353" spans="13:14" s="37" customFormat="1" x14ac:dyDescent="0.25">
      <c r="M353" s="532"/>
      <c r="N353" s="532"/>
    </row>
    <row r="354" spans="13:14" s="37" customFormat="1" x14ac:dyDescent="0.25">
      <c r="M354" s="532"/>
      <c r="N354" s="532"/>
    </row>
    <row r="355" spans="13:14" s="37" customFormat="1" x14ac:dyDescent="0.25">
      <c r="M355" s="532"/>
      <c r="N355" s="532"/>
    </row>
    <row r="356" spans="13:14" s="37" customFormat="1" x14ac:dyDescent="0.25">
      <c r="M356" s="532"/>
      <c r="N356" s="532"/>
    </row>
    <row r="357" spans="13:14" s="37" customFormat="1" x14ac:dyDescent="0.25">
      <c r="M357" s="532"/>
      <c r="N357" s="532"/>
    </row>
    <row r="358" spans="13:14" s="37" customFormat="1" x14ac:dyDescent="0.25">
      <c r="M358" s="532"/>
      <c r="N358" s="532"/>
    </row>
    <row r="359" spans="13:14" s="37" customFormat="1" x14ac:dyDescent="0.25">
      <c r="M359" s="532"/>
      <c r="N359" s="532"/>
    </row>
    <row r="360" spans="13:14" s="37" customFormat="1" x14ac:dyDescent="0.25">
      <c r="M360" s="532"/>
      <c r="N360" s="532"/>
    </row>
    <row r="361" spans="13:14" s="37" customFormat="1" x14ac:dyDescent="0.25">
      <c r="M361" s="532"/>
      <c r="N361" s="532"/>
    </row>
    <row r="362" spans="13:14" s="37" customFormat="1" x14ac:dyDescent="0.25">
      <c r="M362" s="532"/>
      <c r="N362" s="532"/>
    </row>
    <row r="363" spans="13:14" s="37" customFormat="1" x14ac:dyDescent="0.25">
      <c r="M363" s="532"/>
      <c r="N363" s="532"/>
    </row>
    <row r="364" spans="13:14" s="37" customFormat="1" x14ac:dyDescent="0.25">
      <c r="M364" s="532"/>
      <c r="N364" s="532"/>
    </row>
    <row r="365" spans="13:14" s="37" customFormat="1" x14ac:dyDescent="0.25">
      <c r="M365" s="532"/>
      <c r="N365" s="532"/>
    </row>
    <row r="366" spans="13:14" s="37" customFormat="1" x14ac:dyDescent="0.25">
      <c r="M366" s="532"/>
      <c r="N366" s="532"/>
    </row>
    <row r="367" spans="13:14" s="37" customFormat="1" x14ac:dyDescent="0.25">
      <c r="M367" s="532"/>
      <c r="N367" s="532"/>
    </row>
    <row r="368" spans="13:14" s="37" customFormat="1" x14ac:dyDescent="0.25">
      <c r="M368" s="532"/>
      <c r="N368" s="532"/>
    </row>
    <row r="369" spans="13:14" s="37" customFormat="1" x14ac:dyDescent="0.25">
      <c r="M369" s="532"/>
      <c r="N369" s="532"/>
    </row>
    <row r="370" spans="13:14" s="37" customFormat="1" x14ac:dyDescent="0.25">
      <c r="M370" s="532"/>
      <c r="N370" s="532"/>
    </row>
    <row r="371" spans="13:14" s="37" customFormat="1" x14ac:dyDescent="0.25">
      <c r="M371" s="532"/>
      <c r="N371" s="532"/>
    </row>
    <row r="372" spans="13:14" s="37" customFormat="1" x14ac:dyDescent="0.25">
      <c r="M372" s="532"/>
      <c r="N372" s="532"/>
    </row>
    <row r="373" spans="13:14" s="37" customFormat="1" x14ac:dyDescent="0.25">
      <c r="M373" s="532"/>
      <c r="N373" s="532"/>
    </row>
    <row r="374" spans="13:14" s="37" customFormat="1" x14ac:dyDescent="0.25">
      <c r="M374" s="532"/>
      <c r="N374" s="532"/>
    </row>
    <row r="375" spans="13:14" s="37" customFormat="1" x14ac:dyDescent="0.25">
      <c r="M375" s="532"/>
      <c r="N375" s="532"/>
    </row>
    <row r="376" spans="13:14" s="37" customFormat="1" x14ac:dyDescent="0.25">
      <c r="M376" s="532"/>
      <c r="N376" s="532"/>
    </row>
    <row r="377" spans="13:14" s="37" customFormat="1" x14ac:dyDescent="0.25">
      <c r="M377" s="532"/>
      <c r="N377" s="532"/>
    </row>
    <row r="378" spans="13:14" s="37" customFormat="1" x14ac:dyDescent="0.25">
      <c r="M378" s="532"/>
      <c r="N378" s="532"/>
    </row>
    <row r="379" spans="13:14" s="37" customFormat="1" x14ac:dyDescent="0.25">
      <c r="M379" s="532"/>
      <c r="N379" s="532"/>
    </row>
    <row r="380" spans="13:14" s="37" customFormat="1" x14ac:dyDescent="0.25">
      <c r="M380" s="532"/>
      <c r="N380" s="532"/>
    </row>
    <row r="381" spans="13:14" s="37" customFormat="1" x14ac:dyDescent="0.25">
      <c r="M381" s="532"/>
      <c r="N381" s="532"/>
    </row>
    <row r="382" spans="13:14" s="37" customFormat="1" x14ac:dyDescent="0.25">
      <c r="M382" s="532"/>
      <c r="N382" s="532"/>
    </row>
    <row r="383" spans="13:14" s="37" customFormat="1" x14ac:dyDescent="0.25">
      <c r="M383" s="532"/>
      <c r="N383" s="532"/>
    </row>
    <row r="384" spans="13:14" s="37" customFormat="1" x14ac:dyDescent="0.25">
      <c r="M384" s="532"/>
      <c r="N384" s="532"/>
    </row>
    <row r="385" spans="13:14" s="37" customFormat="1" x14ac:dyDescent="0.25">
      <c r="M385" s="532"/>
      <c r="N385" s="532"/>
    </row>
    <row r="386" spans="13:14" s="37" customFormat="1" x14ac:dyDescent="0.25">
      <c r="M386" s="532"/>
      <c r="N386" s="532"/>
    </row>
    <row r="387" spans="13:14" s="37" customFormat="1" x14ac:dyDescent="0.25">
      <c r="M387" s="532"/>
      <c r="N387" s="532"/>
    </row>
    <row r="388" spans="13:14" s="37" customFormat="1" x14ac:dyDescent="0.25">
      <c r="M388" s="532"/>
      <c r="N388" s="532"/>
    </row>
    <row r="389" spans="13:14" s="37" customFormat="1" x14ac:dyDescent="0.25">
      <c r="M389" s="532"/>
      <c r="N389" s="532"/>
    </row>
    <row r="390" spans="13:14" s="37" customFormat="1" x14ac:dyDescent="0.25">
      <c r="M390" s="532"/>
      <c r="N390" s="532"/>
    </row>
    <row r="391" spans="13:14" s="37" customFormat="1" x14ac:dyDescent="0.25">
      <c r="M391" s="532"/>
      <c r="N391" s="532"/>
    </row>
    <row r="392" spans="13:14" s="37" customFormat="1" x14ac:dyDescent="0.25">
      <c r="M392" s="532"/>
      <c r="N392" s="532"/>
    </row>
    <row r="393" spans="13:14" s="37" customFormat="1" x14ac:dyDescent="0.25">
      <c r="M393" s="532"/>
      <c r="N393" s="532"/>
    </row>
    <row r="394" spans="13:14" s="37" customFormat="1" x14ac:dyDescent="0.25">
      <c r="M394" s="532"/>
      <c r="N394" s="532"/>
    </row>
    <row r="395" spans="13:14" s="37" customFormat="1" x14ac:dyDescent="0.25">
      <c r="M395" s="532"/>
      <c r="N395" s="532"/>
    </row>
    <row r="396" spans="13:14" s="37" customFormat="1" x14ac:dyDescent="0.25">
      <c r="M396" s="532"/>
      <c r="N396" s="532"/>
    </row>
    <row r="397" spans="13:14" s="37" customFormat="1" x14ac:dyDescent="0.25">
      <c r="M397" s="532"/>
      <c r="N397" s="532"/>
    </row>
    <row r="398" spans="13:14" s="37" customFormat="1" x14ac:dyDescent="0.25">
      <c r="M398" s="532"/>
      <c r="N398" s="532"/>
    </row>
    <row r="399" spans="13:14" s="37" customFormat="1" x14ac:dyDescent="0.25">
      <c r="M399" s="532"/>
      <c r="N399" s="532"/>
    </row>
    <row r="400" spans="13:14" s="37" customFormat="1" x14ac:dyDescent="0.25">
      <c r="M400" s="532"/>
      <c r="N400" s="532"/>
    </row>
    <row r="401" spans="13:14" s="37" customFormat="1" x14ac:dyDescent="0.25">
      <c r="M401" s="532"/>
      <c r="N401" s="532"/>
    </row>
    <row r="402" spans="13:14" s="37" customFormat="1" x14ac:dyDescent="0.25">
      <c r="M402" s="532"/>
      <c r="N402" s="532"/>
    </row>
    <row r="403" spans="13:14" s="37" customFormat="1" x14ac:dyDescent="0.25">
      <c r="M403" s="532"/>
      <c r="N403" s="532"/>
    </row>
    <row r="404" spans="13:14" s="37" customFormat="1" x14ac:dyDescent="0.25">
      <c r="M404" s="532"/>
      <c r="N404" s="532"/>
    </row>
    <row r="405" spans="13:14" s="37" customFormat="1" x14ac:dyDescent="0.25">
      <c r="M405" s="532"/>
      <c r="N405" s="532"/>
    </row>
    <row r="406" spans="13:14" s="37" customFormat="1" x14ac:dyDescent="0.25">
      <c r="M406" s="532"/>
      <c r="N406" s="532"/>
    </row>
    <row r="407" spans="13:14" s="37" customFormat="1" x14ac:dyDescent="0.25">
      <c r="M407" s="532"/>
      <c r="N407" s="532"/>
    </row>
    <row r="408" spans="13:14" s="37" customFormat="1" x14ac:dyDescent="0.25">
      <c r="M408" s="532"/>
      <c r="N408" s="532"/>
    </row>
    <row r="409" spans="13:14" s="37" customFormat="1" x14ac:dyDescent="0.25">
      <c r="M409" s="532"/>
      <c r="N409" s="532"/>
    </row>
    <row r="410" spans="13:14" s="37" customFormat="1" x14ac:dyDescent="0.25">
      <c r="M410" s="532"/>
      <c r="N410" s="532"/>
    </row>
    <row r="411" spans="13:14" s="37" customFormat="1" x14ac:dyDescent="0.25">
      <c r="M411" s="532"/>
      <c r="N411" s="532"/>
    </row>
    <row r="412" spans="13:14" s="37" customFormat="1" x14ac:dyDescent="0.25">
      <c r="M412" s="532"/>
      <c r="N412" s="532"/>
    </row>
    <row r="413" spans="13:14" s="37" customFormat="1" x14ac:dyDescent="0.25">
      <c r="M413" s="532"/>
      <c r="N413" s="532"/>
    </row>
    <row r="414" spans="13:14" s="37" customFormat="1" x14ac:dyDescent="0.25">
      <c r="M414" s="532"/>
      <c r="N414" s="532"/>
    </row>
    <row r="415" spans="13:14" s="37" customFormat="1" x14ac:dyDescent="0.25">
      <c r="M415" s="532"/>
      <c r="N415" s="532"/>
    </row>
    <row r="416" spans="13:14" s="37" customFormat="1" x14ac:dyDescent="0.25">
      <c r="M416" s="532"/>
      <c r="N416" s="532"/>
    </row>
    <row r="417" spans="13:14" s="37" customFormat="1" x14ac:dyDescent="0.25">
      <c r="M417" s="532"/>
      <c r="N417" s="532"/>
    </row>
    <row r="418" spans="13:14" s="37" customFormat="1" x14ac:dyDescent="0.25">
      <c r="M418" s="532"/>
      <c r="N418" s="532"/>
    </row>
    <row r="419" spans="13:14" s="37" customFormat="1" x14ac:dyDescent="0.25">
      <c r="M419" s="532"/>
      <c r="N419" s="532"/>
    </row>
    <row r="420" spans="13:14" s="37" customFormat="1" x14ac:dyDescent="0.25">
      <c r="M420" s="532"/>
      <c r="N420" s="532"/>
    </row>
    <row r="421" spans="13:14" s="37" customFormat="1" x14ac:dyDescent="0.25">
      <c r="M421" s="532"/>
      <c r="N421" s="532"/>
    </row>
    <row r="422" spans="13:14" s="37" customFormat="1" x14ac:dyDescent="0.25">
      <c r="M422" s="532"/>
      <c r="N422" s="532"/>
    </row>
    <row r="423" spans="13:14" s="37" customFormat="1" x14ac:dyDescent="0.25">
      <c r="M423" s="532"/>
      <c r="N423" s="532"/>
    </row>
    <row r="424" spans="13:14" s="37" customFormat="1" x14ac:dyDescent="0.25">
      <c r="M424" s="532"/>
      <c r="N424" s="532"/>
    </row>
    <row r="425" spans="13:14" s="37" customFormat="1" x14ac:dyDescent="0.25">
      <c r="M425" s="532"/>
      <c r="N425" s="532"/>
    </row>
    <row r="426" spans="13:14" s="37" customFormat="1" x14ac:dyDescent="0.25">
      <c r="M426" s="532"/>
      <c r="N426" s="532"/>
    </row>
    <row r="427" spans="13:14" s="37" customFormat="1" x14ac:dyDescent="0.25">
      <c r="M427" s="532"/>
      <c r="N427" s="532"/>
    </row>
    <row r="428" spans="13:14" s="37" customFormat="1" x14ac:dyDescent="0.25">
      <c r="M428" s="532"/>
      <c r="N428" s="532"/>
    </row>
    <row r="429" spans="13:14" s="37" customFormat="1" x14ac:dyDescent="0.25">
      <c r="M429" s="532"/>
      <c r="N429" s="532"/>
    </row>
    <row r="430" spans="13:14" s="37" customFormat="1" x14ac:dyDescent="0.25">
      <c r="M430" s="532"/>
      <c r="N430" s="532"/>
    </row>
    <row r="431" spans="13:14" s="37" customFormat="1" x14ac:dyDescent="0.25">
      <c r="M431" s="532"/>
      <c r="N431" s="532"/>
    </row>
    <row r="432" spans="13:14" s="37" customFormat="1" x14ac:dyDescent="0.25">
      <c r="M432" s="532"/>
      <c r="N432" s="532"/>
    </row>
    <row r="433" spans="13:14" s="37" customFormat="1" x14ac:dyDescent="0.25">
      <c r="M433" s="532"/>
      <c r="N433" s="532"/>
    </row>
    <row r="434" spans="13:14" s="37" customFormat="1" x14ac:dyDescent="0.25">
      <c r="M434" s="532"/>
      <c r="N434" s="532"/>
    </row>
    <row r="435" spans="13:14" s="37" customFormat="1" x14ac:dyDescent="0.25">
      <c r="M435" s="532"/>
      <c r="N435" s="532"/>
    </row>
    <row r="436" spans="13:14" s="37" customFormat="1" x14ac:dyDescent="0.25">
      <c r="M436" s="532"/>
      <c r="N436" s="532"/>
    </row>
    <row r="437" spans="13:14" s="37" customFormat="1" x14ac:dyDescent="0.25">
      <c r="M437" s="532"/>
      <c r="N437" s="532"/>
    </row>
    <row r="438" spans="13:14" s="37" customFormat="1" x14ac:dyDescent="0.25">
      <c r="M438" s="532"/>
      <c r="N438" s="532"/>
    </row>
    <row r="439" spans="13:14" s="37" customFormat="1" x14ac:dyDescent="0.25">
      <c r="M439" s="532"/>
      <c r="N439" s="532"/>
    </row>
    <row r="440" spans="13:14" s="37" customFormat="1" x14ac:dyDescent="0.25">
      <c r="M440" s="532"/>
      <c r="N440" s="532"/>
    </row>
    <row r="441" spans="13:14" s="37" customFormat="1" x14ac:dyDescent="0.25">
      <c r="M441" s="532"/>
      <c r="N441" s="532"/>
    </row>
    <row r="442" spans="13:14" s="37" customFormat="1" x14ac:dyDescent="0.25">
      <c r="M442" s="532"/>
      <c r="N442" s="532"/>
    </row>
    <row r="443" spans="13:14" s="37" customFormat="1" x14ac:dyDescent="0.25">
      <c r="M443" s="532"/>
      <c r="N443" s="532"/>
    </row>
    <row r="444" spans="13:14" s="37" customFormat="1" x14ac:dyDescent="0.25">
      <c r="M444" s="532"/>
      <c r="N444" s="532"/>
    </row>
    <row r="445" spans="13:14" s="37" customFormat="1" x14ac:dyDescent="0.25">
      <c r="M445" s="532"/>
      <c r="N445" s="532"/>
    </row>
    <row r="446" spans="13:14" s="37" customFormat="1" x14ac:dyDescent="0.25">
      <c r="M446" s="532"/>
      <c r="N446" s="532"/>
    </row>
    <row r="447" spans="13:14" s="37" customFormat="1" x14ac:dyDescent="0.25">
      <c r="M447" s="532"/>
      <c r="N447" s="532"/>
    </row>
    <row r="448" spans="13:14" s="37" customFormat="1" x14ac:dyDescent="0.25">
      <c r="M448" s="532"/>
      <c r="N448" s="532"/>
    </row>
    <row r="449" spans="13:14" s="37" customFormat="1" x14ac:dyDescent="0.25">
      <c r="M449" s="532"/>
      <c r="N449" s="532"/>
    </row>
    <row r="450" spans="13:14" s="37" customFormat="1" x14ac:dyDescent="0.25">
      <c r="M450" s="532"/>
      <c r="N450" s="532"/>
    </row>
    <row r="451" spans="13:14" s="37" customFormat="1" x14ac:dyDescent="0.25">
      <c r="M451" s="532"/>
      <c r="N451" s="532"/>
    </row>
    <row r="452" spans="13:14" s="37" customFormat="1" x14ac:dyDescent="0.25">
      <c r="M452" s="532"/>
      <c r="N452" s="532"/>
    </row>
    <row r="453" spans="13:14" s="37" customFormat="1" x14ac:dyDescent="0.25">
      <c r="M453" s="532"/>
      <c r="N453" s="532"/>
    </row>
    <row r="454" spans="13:14" s="37" customFormat="1" x14ac:dyDescent="0.25">
      <c r="M454" s="532"/>
      <c r="N454" s="532"/>
    </row>
    <row r="455" spans="13:14" s="37" customFormat="1" x14ac:dyDescent="0.25">
      <c r="M455" s="532"/>
      <c r="N455" s="532"/>
    </row>
    <row r="456" spans="13:14" s="37" customFormat="1" x14ac:dyDescent="0.25">
      <c r="M456" s="532"/>
      <c r="N456" s="532"/>
    </row>
    <row r="457" spans="13:14" s="37" customFormat="1" x14ac:dyDescent="0.25">
      <c r="M457" s="532"/>
      <c r="N457" s="532"/>
    </row>
    <row r="458" spans="13:14" s="37" customFormat="1" x14ac:dyDescent="0.25">
      <c r="M458" s="532"/>
      <c r="N458" s="532"/>
    </row>
    <row r="459" spans="13:14" s="37" customFormat="1" x14ac:dyDescent="0.25">
      <c r="M459" s="532"/>
      <c r="N459" s="532"/>
    </row>
    <row r="460" spans="13:14" s="37" customFormat="1" x14ac:dyDescent="0.25">
      <c r="M460" s="532"/>
      <c r="N460" s="532"/>
    </row>
    <row r="461" spans="13:14" s="37" customFormat="1" x14ac:dyDescent="0.25">
      <c r="M461" s="532"/>
      <c r="N461" s="532"/>
    </row>
    <row r="462" spans="13:14" s="37" customFormat="1" x14ac:dyDescent="0.25">
      <c r="M462" s="532"/>
      <c r="N462" s="532"/>
    </row>
    <row r="463" spans="13:14" s="37" customFormat="1" x14ac:dyDescent="0.25">
      <c r="M463" s="532"/>
      <c r="N463" s="532"/>
    </row>
    <row r="464" spans="13:14" s="37" customFormat="1" x14ac:dyDescent="0.25">
      <c r="M464" s="532"/>
      <c r="N464" s="532"/>
    </row>
    <row r="465" spans="13:14" s="37" customFormat="1" x14ac:dyDescent="0.25">
      <c r="M465" s="532"/>
      <c r="N465" s="532"/>
    </row>
    <row r="466" spans="13:14" s="37" customFormat="1" x14ac:dyDescent="0.25">
      <c r="M466" s="532"/>
      <c r="N466" s="532"/>
    </row>
    <row r="467" spans="13:14" s="37" customFormat="1" x14ac:dyDescent="0.25">
      <c r="M467" s="532"/>
      <c r="N467" s="532"/>
    </row>
    <row r="468" spans="13:14" s="37" customFormat="1" x14ac:dyDescent="0.25">
      <c r="M468" s="532"/>
      <c r="N468" s="532"/>
    </row>
    <row r="469" spans="13:14" s="37" customFormat="1" x14ac:dyDescent="0.25">
      <c r="M469" s="532"/>
      <c r="N469" s="532"/>
    </row>
    <row r="470" spans="13:14" s="37" customFormat="1" x14ac:dyDescent="0.25">
      <c r="M470" s="532"/>
      <c r="N470" s="532"/>
    </row>
    <row r="471" spans="13:14" s="37" customFormat="1" x14ac:dyDescent="0.25">
      <c r="M471" s="532"/>
      <c r="N471" s="532"/>
    </row>
    <row r="472" spans="13:14" s="37" customFormat="1" x14ac:dyDescent="0.25">
      <c r="M472" s="532"/>
      <c r="N472" s="532"/>
    </row>
    <row r="473" spans="13:14" s="37" customFormat="1" x14ac:dyDescent="0.25">
      <c r="M473" s="532"/>
      <c r="N473" s="532"/>
    </row>
    <row r="474" spans="13:14" s="37" customFormat="1" x14ac:dyDescent="0.25">
      <c r="M474" s="532"/>
      <c r="N474" s="532"/>
    </row>
    <row r="475" spans="13:14" s="37" customFormat="1" x14ac:dyDescent="0.25">
      <c r="M475" s="532"/>
      <c r="N475" s="532"/>
    </row>
    <row r="476" spans="13:14" s="37" customFormat="1" x14ac:dyDescent="0.25">
      <c r="M476" s="532"/>
      <c r="N476" s="532"/>
    </row>
    <row r="477" spans="13:14" s="37" customFormat="1" x14ac:dyDescent="0.25">
      <c r="M477" s="532"/>
      <c r="N477" s="532"/>
    </row>
    <row r="478" spans="13:14" s="37" customFormat="1" x14ac:dyDescent="0.25">
      <c r="M478" s="532"/>
      <c r="N478" s="532"/>
    </row>
    <row r="479" spans="13:14" s="37" customFormat="1" x14ac:dyDescent="0.25">
      <c r="M479" s="532"/>
      <c r="N479" s="532"/>
    </row>
    <row r="480" spans="13:14" s="37" customFormat="1" x14ac:dyDescent="0.25">
      <c r="M480" s="532"/>
      <c r="N480" s="532"/>
    </row>
    <row r="481" spans="13:14" s="37" customFormat="1" x14ac:dyDescent="0.25">
      <c r="M481" s="532"/>
      <c r="N481" s="532"/>
    </row>
    <row r="482" spans="13:14" s="37" customFormat="1" x14ac:dyDescent="0.25">
      <c r="M482" s="532"/>
      <c r="N482" s="532"/>
    </row>
    <row r="483" spans="13:14" s="37" customFormat="1" x14ac:dyDescent="0.25">
      <c r="M483" s="532"/>
      <c r="N483" s="532"/>
    </row>
    <row r="484" spans="13:14" s="37" customFormat="1" x14ac:dyDescent="0.25">
      <c r="M484" s="532"/>
      <c r="N484" s="532"/>
    </row>
    <row r="485" spans="13:14" s="37" customFormat="1" x14ac:dyDescent="0.25">
      <c r="M485" s="532"/>
      <c r="N485" s="532"/>
    </row>
    <row r="486" spans="13:14" s="37" customFormat="1" x14ac:dyDescent="0.25">
      <c r="M486" s="532"/>
      <c r="N486" s="532"/>
    </row>
    <row r="487" spans="13:14" s="37" customFormat="1" x14ac:dyDescent="0.25">
      <c r="M487" s="532"/>
      <c r="N487" s="532"/>
    </row>
    <row r="488" spans="13:14" s="37" customFormat="1" x14ac:dyDescent="0.25">
      <c r="M488" s="532"/>
      <c r="N488" s="532"/>
    </row>
    <row r="489" spans="13:14" s="37" customFormat="1" x14ac:dyDescent="0.25">
      <c r="M489" s="532"/>
      <c r="N489" s="532"/>
    </row>
    <row r="490" spans="13:14" s="37" customFormat="1" x14ac:dyDescent="0.25">
      <c r="M490" s="532"/>
      <c r="N490" s="532"/>
    </row>
    <row r="491" spans="13:14" s="37" customFormat="1" x14ac:dyDescent="0.25">
      <c r="M491" s="532"/>
      <c r="N491" s="532"/>
    </row>
    <row r="492" spans="13:14" s="37" customFormat="1" x14ac:dyDescent="0.25">
      <c r="M492" s="532"/>
      <c r="N492" s="532"/>
    </row>
    <row r="493" spans="13:14" s="37" customFormat="1" x14ac:dyDescent="0.25">
      <c r="M493" s="532"/>
      <c r="N493" s="532"/>
    </row>
    <row r="494" spans="13:14" s="37" customFormat="1" x14ac:dyDescent="0.25">
      <c r="M494" s="532"/>
      <c r="N494" s="532"/>
    </row>
    <row r="495" spans="13:14" s="37" customFormat="1" x14ac:dyDescent="0.25">
      <c r="M495" s="532"/>
      <c r="N495" s="532"/>
    </row>
    <row r="496" spans="13:14" s="37" customFormat="1" x14ac:dyDescent="0.25">
      <c r="M496" s="532"/>
      <c r="N496" s="532"/>
    </row>
    <row r="497" spans="13:14" s="37" customFormat="1" x14ac:dyDescent="0.25">
      <c r="M497" s="532"/>
      <c r="N497" s="532"/>
    </row>
    <row r="498" spans="13:14" s="37" customFormat="1" x14ac:dyDescent="0.25">
      <c r="M498" s="532"/>
      <c r="N498" s="532"/>
    </row>
    <row r="499" spans="13:14" s="37" customFormat="1" x14ac:dyDescent="0.25">
      <c r="M499" s="532"/>
      <c r="N499" s="532"/>
    </row>
    <row r="500" spans="13:14" s="37" customFormat="1" x14ac:dyDescent="0.25">
      <c r="M500" s="532"/>
      <c r="N500" s="532"/>
    </row>
    <row r="501" spans="13:14" s="37" customFormat="1" x14ac:dyDescent="0.25">
      <c r="M501" s="532"/>
      <c r="N501" s="532"/>
    </row>
    <row r="502" spans="13:14" s="37" customFormat="1" x14ac:dyDescent="0.25">
      <c r="M502" s="532"/>
      <c r="N502" s="532"/>
    </row>
    <row r="503" spans="13:14" s="37" customFormat="1" x14ac:dyDescent="0.25">
      <c r="M503" s="532"/>
      <c r="N503" s="532"/>
    </row>
    <row r="504" spans="13:14" s="37" customFormat="1" x14ac:dyDescent="0.25">
      <c r="M504" s="532"/>
      <c r="N504" s="532"/>
    </row>
    <row r="505" spans="13:14" s="37" customFormat="1" x14ac:dyDescent="0.25">
      <c r="M505" s="532"/>
      <c r="N505" s="532"/>
    </row>
    <row r="506" spans="13:14" s="37" customFormat="1" x14ac:dyDescent="0.25">
      <c r="M506" s="532"/>
      <c r="N506" s="532"/>
    </row>
    <row r="507" spans="13:14" s="37" customFormat="1" x14ac:dyDescent="0.25">
      <c r="M507" s="532"/>
      <c r="N507" s="532"/>
    </row>
    <row r="508" spans="13:14" s="37" customFormat="1" x14ac:dyDescent="0.25">
      <c r="M508" s="532"/>
      <c r="N508" s="532"/>
    </row>
    <row r="509" spans="13:14" s="37" customFormat="1" x14ac:dyDescent="0.25">
      <c r="M509" s="532"/>
      <c r="N509" s="532"/>
    </row>
    <row r="510" spans="13:14" s="37" customFormat="1" x14ac:dyDescent="0.25">
      <c r="M510" s="532"/>
      <c r="N510" s="532"/>
    </row>
    <row r="511" spans="13:14" s="37" customFormat="1" x14ac:dyDescent="0.25">
      <c r="M511" s="532"/>
      <c r="N511" s="532"/>
    </row>
    <row r="512" spans="13:14" s="37" customFormat="1" x14ac:dyDescent="0.25">
      <c r="M512" s="532"/>
      <c r="N512" s="532"/>
    </row>
    <row r="513" spans="13:14" s="37" customFormat="1" x14ac:dyDescent="0.25">
      <c r="M513" s="532"/>
      <c r="N513" s="532"/>
    </row>
    <row r="514" spans="13:14" s="37" customFormat="1" x14ac:dyDescent="0.25">
      <c r="M514" s="532"/>
      <c r="N514" s="532"/>
    </row>
    <row r="515" spans="13:14" s="37" customFormat="1" x14ac:dyDescent="0.25">
      <c r="M515" s="532"/>
      <c r="N515" s="532"/>
    </row>
    <row r="516" spans="13:14" s="37" customFormat="1" x14ac:dyDescent="0.25">
      <c r="M516" s="532"/>
      <c r="N516" s="532"/>
    </row>
    <row r="517" spans="13:14" s="37" customFormat="1" x14ac:dyDescent="0.25">
      <c r="M517" s="532"/>
      <c r="N517" s="532"/>
    </row>
    <row r="518" spans="13:14" s="37" customFormat="1" x14ac:dyDescent="0.25">
      <c r="M518" s="532"/>
      <c r="N518" s="532"/>
    </row>
    <row r="519" spans="13:14" s="37" customFormat="1" x14ac:dyDescent="0.25">
      <c r="M519" s="532"/>
      <c r="N519" s="532"/>
    </row>
    <row r="520" spans="13:14" s="37" customFormat="1" x14ac:dyDescent="0.25">
      <c r="M520" s="532"/>
      <c r="N520" s="532"/>
    </row>
    <row r="521" spans="13:14" s="37" customFormat="1" x14ac:dyDescent="0.25">
      <c r="M521" s="532"/>
      <c r="N521" s="532"/>
    </row>
    <row r="522" spans="13:14" s="37" customFormat="1" x14ac:dyDescent="0.25">
      <c r="M522" s="532"/>
      <c r="N522" s="532"/>
    </row>
    <row r="523" spans="13:14" s="37" customFormat="1" x14ac:dyDescent="0.25">
      <c r="M523" s="532"/>
      <c r="N523" s="532"/>
    </row>
    <row r="524" spans="13:14" s="37" customFormat="1" x14ac:dyDescent="0.25">
      <c r="M524" s="532"/>
      <c r="N524" s="532"/>
    </row>
    <row r="525" spans="13:14" s="37" customFormat="1" x14ac:dyDescent="0.25">
      <c r="M525" s="532"/>
      <c r="N525" s="532"/>
    </row>
    <row r="526" spans="13:14" s="37" customFormat="1" x14ac:dyDescent="0.25">
      <c r="M526" s="532"/>
      <c r="N526" s="532"/>
    </row>
    <row r="527" spans="13:14" s="37" customFormat="1" x14ac:dyDescent="0.25">
      <c r="M527" s="532"/>
      <c r="N527" s="532"/>
    </row>
    <row r="528" spans="13:14" s="37" customFormat="1" x14ac:dyDescent="0.25">
      <c r="M528" s="532"/>
      <c r="N528" s="532"/>
    </row>
    <row r="529" spans="13:14" s="37" customFormat="1" x14ac:dyDescent="0.25">
      <c r="M529" s="532"/>
      <c r="N529" s="532"/>
    </row>
    <row r="530" spans="13:14" s="37" customFormat="1" x14ac:dyDescent="0.25">
      <c r="M530" s="532"/>
      <c r="N530" s="532"/>
    </row>
    <row r="531" spans="13:14" s="37" customFormat="1" x14ac:dyDescent="0.25">
      <c r="M531" s="532"/>
      <c r="N531" s="532"/>
    </row>
    <row r="532" spans="13:14" s="37" customFormat="1" x14ac:dyDescent="0.25">
      <c r="M532" s="532"/>
      <c r="N532" s="532"/>
    </row>
    <row r="533" spans="13:14" s="37" customFormat="1" x14ac:dyDescent="0.25">
      <c r="M533" s="532"/>
      <c r="N533" s="532"/>
    </row>
    <row r="534" spans="13:14" s="37" customFormat="1" x14ac:dyDescent="0.25">
      <c r="M534" s="532"/>
      <c r="N534" s="532"/>
    </row>
    <row r="535" spans="13:14" s="37" customFormat="1" x14ac:dyDescent="0.25">
      <c r="M535" s="532"/>
      <c r="N535" s="532"/>
    </row>
    <row r="536" spans="13:14" s="37" customFormat="1" x14ac:dyDescent="0.25">
      <c r="M536" s="532"/>
      <c r="N536" s="532"/>
    </row>
    <row r="537" spans="13:14" s="37" customFormat="1" x14ac:dyDescent="0.25">
      <c r="M537" s="532"/>
      <c r="N537" s="532"/>
    </row>
    <row r="538" spans="13:14" s="37" customFormat="1" x14ac:dyDescent="0.25">
      <c r="M538" s="532"/>
      <c r="N538" s="532"/>
    </row>
    <row r="539" spans="13:14" s="37" customFormat="1" x14ac:dyDescent="0.25">
      <c r="M539" s="532"/>
      <c r="N539" s="532"/>
    </row>
    <row r="540" spans="13:14" s="37" customFormat="1" x14ac:dyDescent="0.25">
      <c r="M540" s="532"/>
      <c r="N540" s="532"/>
    </row>
    <row r="541" spans="13:14" s="37" customFormat="1" x14ac:dyDescent="0.25">
      <c r="M541" s="532"/>
      <c r="N541" s="532"/>
    </row>
    <row r="542" spans="13:14" s="37" customFormat="1" x14ac:dyDescent="0.25">
      <c r="M542" s="532"/>
      <c r="N542" s="532"/>
    </row>
    <row r="543" spans="13:14" s="37" customFormat="1" x14ac:dyDescent="0.25">
      <c r="M543" s="532"/>
      <c r="N543" s="532"/>
    </row>
    <row r="544" spans="13:14" s="37" customFormat="1" x14ac:dyDescent="0.25">
      <c r="M544" s="532"/>
      <c r="N544" s="532"/>
    </row>
    <row r="545" spans="13:14" s="37" customFormat="1" x14ac:dyDescent="0.25">
      <c r="M545" s="532"/>
      <c r="N545" s="532"/>
    </row>
    <row r="546" spans="13:14" s="37" customFormat="1" x14ac:dyDescent="0.25">
      <c r="M546" s="532"/>
      <c r="N546" s="532"/>
    </row>
    <row r="547" spans="13:14" s="37" customFormat="1" x14ac:dyDescent="0.25">
      <c r="M547" s="532"/>
      <c r="N547" s="532"/>
    </row>
    <row r="548" spans="13:14" s="37" customFormat="1" x14ac:dyDescent="0.25">
      <c r="M548" s="532"/>
      <c r="N548" s="532"/>
    </row>
    <row r="549" spans="13:14" s="37" customFormat="1" x14ac:dyDescent="0.25">
      <c r="M549" s="532"/>
      <c r="N549" s="532"/>
    </row>
    <row r="550" spans="13:14" s="37" customFormat="1" x14ac:dyDescent="0.25">
      <c r="M550" s="532"/>
      <c r="N550" s="532"/>
    </row>
    <row r="551" spans="13:14" s="37" customFormat="1" x14ac:dyDescent="0.25">
      <c r="M551" s="532"/>
      <c r="N551" s="532"/>
    </row>
    <row r="552" spans="13:14" s="37" customFormat="1" x14ac:dyDescent="0.25">
      <c r="M552" s="532"/>
      <c r="N552" s="532"/>
    </row>
    <row r="553" spans="13:14" s="37" customFormat="1" x14ac:dyDescent="0.25">
      <c r="M553" s="532"/>
      <c r="N553" s="532"/>
    </row>
    <row r="554" spans="13:14" s="37" customFormat="1" x14ac:dyDescent="0.25">
      <c r="M554" s="532"/>
      <c r="N554" s="532"/>
    </row>
    <row r="555" spans="13:14" s="37" customFormat="1" x14ac:dyDescent="0.25">
      <c r="M555" s="532"/>
      <c r="N555" s="532"/>
    </row>
    <row r="556" spans="13:14" s="37" customFormat="1" x14ac:dyDescent="0.25">
      <c r="M556" s="532"/>
      <c r="N556" s="532"/>
    </row>
    <row r="557" spans="13:14" s="37" customFormat="1" x14ac:dyDescent="0.25">
      <c r="M557" s="532"/>
      <c r="N557" s="532"/>
    </row>
    <row r="558" spans="13:14" s="37" customFormat="1" x14ac:dyDescent="0.25">
      <c r="M558" s="532"/>
      <c r="N558" s="532"/>
    </row>
    <row r="559" spans="13:14" s="37" customFormat="1" x14ac:dyDescent="0.25">
      <c r="M559" s="532"/>
      <c r="N559" s="532"/>
    </row>
    <row r="560" spans="13:14" s="37" customFormat="1" x14ac:dyDescent="0.25">
      <c r="M560" s="532"/>
      <c r="N560" s="532"/>
    </row>
    <row r="561" spans="13:14" s="37" customFormat="1" x14ac:dyDescent="0.25">
      <c r="M561" s="532"/>
      <c r="N561" s="532"/>
    </row>
    <row r="562" spans="13:14" s="37" customFormat="1" x14ac:dyDescent="0.25">
      <c r="M562" s="532"/>
      <c r="N562" s="532"/>
    </row>
    <row r="563" spans="13:14" s="37" customFormat="1" x14ac:dyDescent="0.25">
      <c r="M563" s="532"/>
      <c r="N563" s="532"/>
    </row>
    <row r="564" spans="13:14" s="37" customFormat="1" x14ac:dyDescent="0.25">
      <c r="M564" s="532"/>
      <c r="N564" s="532"/>
    </row>
    <row r="565" spans="13:14" s="37" customFormat="1" x14ac:dyDescent="0.25">
      <c r="M565" s="532"/>
      <c r="N565" s="532"/>
    </row>
    <row r="566" spans="13:14" s="37" customFormat="1" x14ac:dyDescent="0.25">
      <c r="M566" s="532"/>
      <c r="N566" s="532"/>
    </row>
    <row r="567" spans="13:14" s="37" customFormat="1" x14ac:dyDescent="0.25">
      <c r="M567" s="532"/>
      <c r="N567" s="532"/>
    </row>
    <row r="568" spans="13:14" s="37" customFormat="1" x14ac:dyDescent="0.25">
      <c r="M568" s="532"/>
      <c r="N568" s="532"/>
    </row>
    <row r="569" spans="13:14" s="37" customFormat="1" x14ac:dyDescent="0.25">
      <c r="M569" s="532"/>
      <c r="N569" s="532"/>
    </row>
    <row r="570" spans="13:14" s="37" customFormat="1" x14ac:dyDescent="0.25">
      <c r="M570" s="532"/>
      <c r="N570" s="532"/>
    </row>
    <row r="571" spans="13:14" s="37" customFormat="1" x14ac:dyDescent="0.25">
      <c r="M571" s="532"/>
      <c r="N571" s="532"/>
    </row>
    <row r="572" spans="13:14" s="37" customFormat="1" x14ac:dyDescent="0.25">
      <c r="M572" s="532"/>
      <c r="N572" s="532"/>
    </row>
    <row r="573" spans="13:14" s="37" customFormat="1" x14ac:dyDescent="0.25">
      <c r="M573" s="532"/>
      <c r="N573" s="532"/>
    </row>
    <row r="574" spans="13:14" s="37" customFormat="1" x14ac:dyDescent="0.25">
      <c r="M574" s="532"/>
      <c r="N574" s="532"/>
    </row>
    <row r="575" spans="13:14" s="37" customFormat="1" x14ac:dyDescent="0.25">
      <c r="M575" s="532"/>
      <c r="N575" s="532"/>
    </row>
    <row r="576" spans="13:14" s="37" customFormat="1" x14ac:dyDescent="0.25">
      <c r="M576" s="532"/>
      <c r="N576" s="532"/>
    </row>
    <row r="577" spans="13:14" s="37" customFormat="1" x14ac:dyDescent="0.25">
      <c r="M577" s="532"/>
      <c r="N577" s="532"/>
    </row>
    <row r="578" spans="13:14" s="37" customFormat="1" x14ac:dyDescent="0.25">
      <c r="M578" s="532"/>
      <c r="N578" s="532"/>
    </row>
    <row r="579" spans="13:14" s="37" customFormat="1" x14ac:dyDescent="0.25">
      <c r="M579" s="532"/>
      <c r="N579" s="532"/>
    </row>
    <row r="580" spans="13:14" s="37" customFormat="1" x14ac:dyDescent="0.25">
      <c r="M580" s="532"/>
      <c r="N580" s="532"/>
    </row>
    <row r="581" spans="13:14" s="37" customFormat="1" x14ac:dyDescent="0.25">
      <c r="M581" s="532"/>
      <c r="N581" s="532"/>
    </row>
    <row r="582" spans="13:14" s="37" customFormat="1" x14ac:dyDescent="0.25">
      <c r="M582" s="532"/>
      <c r="N582" s="532"/>
    </row>
    <row r="583" spans="13:14" s="37" customFormat="1" x14ac:dyDescent="0.25">
      <c r="M583" s="532"/>
      <c r="N583" s="532"/>
    </row>
    <row r="584" spans="13:14" s="37" customFormat="1" x14ac:dyDescent="0.25">
      <c r="M584" s="532"/>
      <c r="N584" s="532"/>
    </row>
    <row r="585" spans="13:14" s="37" customFormat="1" x14ac:dyDescent="0.25">
      <c r="M585" s="532"/>
      <c r="N585" s="532"/>
    </row>
    <row r="586" spans="13:14" s="37" customFormat="1" x14ac:dyDescent="0.25">
      <c r="M586" s="532"/>
      <c r="N586" s="532"/>
    </row>
    <row r="587" spans="13:14" s="37" customFormat="1" x14ac:dyDescent="0.25">
      <c r="M587" s="532"/>
      <c r="N587" s="532"/>
    </row>
    <row r="588" spans="13:14" s="37" customFormat="1" x14ac:dyDescent="0.25">
      <c r="M588" s="532"/>
      <c r="N588" s="532"/>
    </row>
    <row r="589" spans="13:14" s="37" customFormat="1" x14ac:dyDescent="0.25">
      <c r="M589" s="532"/>
      <c r="N589" s="532"/>
    </row>
    <row r="590" spans="13:14" s="37" customFormat="1" x14ac:dyDescent="0.25">
      <c r="M590" s="532"/>
      <c r="N590" s="532"/>
    </row>
    <row r="591" spans="13:14" s="37" customFormat="1" x14ac:dyDescent="0.25">
      <c r="M591" s="532"/>
      <c r="N591" s="532"/>
    </row>
    <row r="592" spans="13:14" s="37" customFormat="1" x14ac:dyDescent="0.25">
      <c r="M592" s="532"/>
      <c r="N592" s="532"/>
    </row>
    <row r="593" spans="13:14" s="37" customFormat="1" x14ac:dyDescent="0.25">
      <c r="M593" s="532"/>
      <c r="N593" s="532"/>
    </row>
    <row r="594" spans="13:14" s="37" customFormat="1" x14ac:dyDescent="0.25">
      <c r="M594" s="532"/>
      <c r="N594" s="532"/>
    </row>
    <row r="595" spans="13:14" s="37" customFormat="1" x14ac:dyDescent="0.25">
      <c r="M595" s="532"/>
      <c r="N595" s="532"/>
    </row>
    <row r="596" spans="13:14" s="37" customFormat="1" x14ac:dyDescent="0.25">
      <c r="M596" s="532"/>
      <c r="N596" s="532"/>
    </row>
    <row r="597" spans="13:14" s="37" customFormat="1" x14ac:dyDescent="0.25">
      <c r="M597" s="532"/>
      <c r="N597" s="532"/>
    </row>
    <row r="598" spans="13:14" s="37" customFormat="1" x14ac:dyDescent="0.25">
      <c r="M598" s="532"/>
      <c r="N598" s="532"/>
    </row>
    <row r="599" spans="13:14" s="37" customFormat="1" x14ac:dyDescent="0.25">
      <c r="M599" s="532"/>
      <c r="N599" s="532"/>
    </row>
    <row r="600" spans="13:14" s="37" customFormat="1" x14ac:dyDescent="0.25">
      <c r="M600" s="532"/>
      <c r="N600" s="532"/>
    </row>
    <row r="601" spans="13:14" s="37" customFormat="1" x14ac:dyDescent="0.25">
      <c r="M601" s="532"/>
      <c r="N601" s="532"/>
    </row>
    <row r="602" spans="13:14" s="37" customFormat="1" x14ac:dyDescent="0.25">
      <c r="M602" s="532"/>
      <c r="N602" s="532"/>
    </row>
    <row r="603" spans="13:14" s="37" customFormat="1" x14ac:dyDescent="0.25">
      <c r="M603" s="532"/>
      <c r="N603" s="532"/>
    </row>
    <row r="604" spans="13:14" s="37" customFormat="1" x14ac:dyDescent="0.25">
      <c r="M604" s="532"/>
      <c r="N604" s="532"/>
    </row>
    <row r="605" spans="13:14" s="37" customFormat="1" x14ac:dyDescent="0.25">
      <c r="M605" s="532"/>
      <c r="N605" s="532"/>
    </row>
    <row r="606" spans="13:14" s="37" customFormat="1" x14ac:dyDescent="0.25">
      <c r="M606" s="532"/>
      <c r="N606" s="532"/>
    </row>
    <row r="607" spans="13:14" s="37" customFormat="1" x14ac:dyDescent="0.25">
      <c r="M607" s="532"/>
      <c r="N607" s="532"/>
    </row>
    <row r="608" spans="13:14" s="37" customFormat="1" x14ac:dyDescent="0.25">
      <c r="M608" s="532"/>
      <c r="N608" s="532"/>
    </row>
    <row r="609" spans="13:14" s="37" customFormat="1" x14ac:dyDescent="0.25">
      <c r="M609" s="532"/>
      <c r="N609" s="532"/>
    </row>
    <row r="610" spans="13:14" s="37" customFormat="1" x14ac:dyDescent="0.25">
      <c r="M610" s="532"/>
      <c r="N610" s="532"/>
    </row>
    <row r="611" spans="13:14" s="37" customFormat="1" x14ac:dyDescent="0.25">
      <c r="M611" s="532"/>
      <c r="N611" s="532"/>
    </row>
    <row r="612" spans="13:14" s="37" customFormat="1" x14ac:dyDescent="0.25">
      <c r="M612" s="532"/>
      <c r="N612" s="532"/>
    </row>
    <row r="613" spans="13:14" s="37" customFormat="1" x14ac:dyDescent="0.25">
      <c r="M613" s="532"/>
      <c r="N613" s="532"/>
    </row>
    <row r="614" spans="13:14" s="37" customFormat="1" x14ac:dyDescent="0.25">
      <c r="M614" s="532"/>
      <c r="N614" s="532"/>
    </row>
    <row r="615" spans="13:14" s="37" customFormat="1" x14ac:dyDescent="0.25">
      <c r="M615" s="532"/>
      <c r="N615" s="532"/>
    </row>
    <row r="616" spans="13:14" s="37" customFormat="1" x14ac:dyDescent="0.25">
      <c r="M616" s="532"/>
      <c r="N616" s="532"/>
    </row>
    <row r="617" spans="13:14" s="37" customFormat="1" x14ac:dyDescent="0.25">
      <c r="M617" s="532"/>
      <c r="N617" s="532"/>
    </row>
    <row r="618" spans="13:14" s="37" customFormat="1" x14ac:dyDescent="0.25">
      <c r="M618" s="532"/>
      <c r="N618" s="532"/>
    </row>
    <row r="619" spans="13:14" s="37" customFormat="1" x14ac:dyDescent="0.25">
      <c r="M619" s="532"/>
      <c r="N619" s="532"/>
    </row>
    <row r="620" spans="13:14" s="37" customFormat="1" x14ac:dyDescent="0.25">
      <c r="M620" s="532"/>
      <c r="N620" s="532"/>
    </row>
    <row r="621" spans="13:14" s="37" customFormat="1" x14ac:dyDescent="0.25">
      <c r="M621" s="532"/>
      <c r="N621" s="532"/>
    </row>
    <row r="622" spans="13:14" s="37" customFormat="1" x14ac:dyDescent="0.25">
      <c r="M622" s="532"/>
      <c r="N622" s="532"/>
    </row>
    <row r="623" spans="13:14" s="37" customFormat="1" x14ac:dyDescent="0.25">
      <c r="M623" s="532"/>
      <c r="N623" s="532"/>
    </row>
    <row r="624" spans="13:14" s="37" customFormat="1" x14ac:dyDescent="0.25">
      <c r="M624" s="532"/>
      <c r="N624" s="532"/>
    </row>
    <row r="625" spans="13:14" s="37" customFormat="1" x14ac:dyDescent="0.25">
      <c r="M625" s="532"/>
      <c r="N625" s="532"/>
    </row>
    <row r="626" spans="13:14" s="37" customFormat="1" x14ac:dyDescent="0.25">
      <c r="M626" s="532"/>
      <c r="N626" s="532"/>
    </row>
    <row r="627" spans="13:14" s="37" customFormat="1" x14ac:dyDescent="0.25">
      <c r="M627" s="532"/>
      <c r="N627" s="532"/>
    </row>
    <row r="628" spans="13:14" s="37" customFormat="1" x14ac:dyDescent="0.25">
      <c r="M628" s="532"/>
      <c r="N628" s="532"/>
    </row>
    <row r="629" spans="13:14" s="37" customFormat="1" x14ac:dyDescent="0.25">
      <c r="M629" s="532"/>
      <c r="N629" s="532"/>
    </row>
    <row r="630" spans="13:14" s="37" customFormat="1" x14ac:dyDescent="0.25">
      <c r="M630" s="532"/>
      <c r="N630" s="532"/>
    </row>
    <row r="631" spans="13:14" s="37" customFormat="1" x14ac:dyDescent="0.25">
      <c r="M631" s="532"/>
      <c r="N631" s="532"/>
    </row>
    <row r="632" spans="13:14" s="37" customFormat="1" x14ac:dyDescent="0.25">
      <c r="M632" s="532"/>
      <c r="N632" s="532"/>
    </row>
    <row r="633" spans="13:14" s="37" customFormat="1" x14ac:dyDescent="0.25">
      <c r="M633" s="532"/>
      <c r="N633" s="532"/>
    </row>
    <row r="634" spans="13:14" s="37" customFormat="1" x14ac:dyDescent="0.25">
      <c r="M634" s="532"/>
      <c r="N634" s="532"/>
    </row>
    <row r="635" spans="13:14" s="37" customFormat="1" x14ac:dyDescent="0.25">
      <c r="M635" s="532"/>
      <c r="N635" s="532"/>
    </row>
    <row r="636" spans="13:14" s="37" customFormat="1" x14ac:dyDescent="0.25">
      <c r="M636" s="532"/>
      <c r="N636" s="532"/>
    </row>
    <row r="637" spans="13:14" s="37" customFormat="1" x14ac:dyDescent="0.25">
      <c r="M637" s="532"/>
      <c r="N637" s="532"/>
    </row>
    <row r="638" spans="13:14" s="37" customFormat="1" x14ac:dyDescent="0.25">
      <c r="M638" s="532"/>
      <c r="N638" s="532"/>
    </row>
    <row r="639" spans="13:14" s="37" customFormat="1" x14ac:dyDescent="0.25">
      <c r="M639" s="532"/>
      <c r="N639" s="532"/>
    </row>
    <row r="640" spans="13:14" s="37" customFormat="1" x14ac:dyDescent="0.25">
      <c r="M640" s="532"/>
      <c r="N640" s="532"/>
    </row>
    <row r="641" spans="13:14" s="37" customFormat="1" x14ac:dyDescent="0.25">
      <c r="M641" s="532"/>
      <c r="N641" s="532"/>
    </row>
    <row r="642" spans="13:14" s="37" customFormat="1" x14ac:dyDescent="0.25">
      <c r="M642" s="532"/>
      <c r="N642" s="532"/>
    </row>
    <row r="643" spans="13:14" s="37" customFormat="1" x14ac:dyDescent="0.25">
      <c r="M643" s="532"/>
      <c r="N643" s="532"/>
    </row>
    <row r="644" spans="13:14" s="37" customFormat="1" x14ac:dyDescent="0.25">
      <c r="M644" s="532"/>
      <c r="N644" s="532"/>
    </row>
    <row r="645" spans="13:14" s="37" customFormat="1" x14ac:dyDescent="0.25">
      <c r="M645" s="532"/>
      <c r="N645" s="532"/>
    </row>
    <row r="646" spans="13:14" s="37" customFormat="1" x14ac:dyDescent="0.25">
      <c r="M646" s="532"/>
      <c r="N646" s="532"/>
    </row>
    <row r="647" spans="13:14" s="37" customFormat="1" x14ac:dyDescent="0.25">
      <c r="M647" s="532"/>
      <c r="N647" s="532"/>
    </row>
    <row r="648" spans="13:14" s="37" customFormat="1" x14ac:dyDescent="0.25">
      <c r="M648" s="532"/>
      <c r="N648" s="532"/>
    </row>
    <row r="649" spans="13:14" s="37" customFormat="1" x14ac:dyDescent="0.25">
      <c r="M649" s="532"/>
      <c r="N649" s="532"/>
    </row>
    <row r="650" spans="13:14" s="37" customFormat="1" x14ac:dyDescent="0.25">
      <c r="M650" s="532"/>
      <c r="N650" s="532"/>
    </row>
    <row r="651" spans="13:14" s="37" customFormat="1" x14ac:dyDescent="0.25">
      <c r="M651" s="532"/>
      <c r="N651" s="532"/>
    </row>
    <row r="652" spans="13:14" s="37" customFormat="1" x14ac:dyDescent="0.25">
      <c r="M652" s="532"/>
      <c r="N652" s="532"/>
    </row>
    <row r="653" spans="13:14" s="37" customFormat="1" x14ac:dyDescent="0.25">
      <c r="M653" s="532"/>
      <c r="N653" s="532"/>
    </row>
    <row r="654" spans="13:14" s="37" customFormat="1" x14ac:dyDescent="0.25">
      <c r="M654" s="532"/>
      <c r="N654" s="532"/>
    </row>
    <row r="655" spans="13:14" s="37" customFormat="1" x14ac:dyDescent="0.25">
      <c r="M655" s="532"/>
      <c r="N655" s="532"/>
    </row>
    <row r="656" spans="13:14" s="37" customFormat="1" x14ac:dyDescent="0.25">
      <c r="M656" s="532"/>
      <c r="N656" s="532"/>
    </row>
    <row r="657" spans="13:14" s="37" customFormat="1" x14ac:dyDescent="0.25">
      <c r="M657" s="532"/>
      <c r="N657" s="532"/>
    </row>
    <row r="658" spans="13:14" s="37" customFormat="1" x14ac:dyDescent="0.25">
      <c r="M658" s="532"/>
      <c r="N658" s="532"/>
    </row>
    <row r="659" spans="13:14" s="37" customFormat="1" x14ac:dyDescent="0.25">
      <c r="M659" s="532"/>
      <c r="N659" s="532"/>
    </row>
    <row r="660" spans="13:14" s="37" customFormat="1" x14ac:dyDescent="0.25">
      <c r="M660" s="532"/>
      <c r="N660" s="532"/>
    </row>
    <row r="661" spans="13:14" s="37" customFormat="1" x14ac:dyDescent="0.25">
      <c r="M661" s="532"/>
      <c r="N661" s="532"/>
    </row>
    <row r="662" spans="13:14" s="37" customFormat="1" x14ac:dyDescent="0.25">
      <c r="M662" s="532"/>
      <c r="N662" s="532"/>
    </row>
    <row r="663" spans="13:14" s="37" customFormat="1" x14ac:dyDescent="0.25">
      <c r="M663" s="532"/>
      <c r="N663" s="532"/>
    </row>
    <row r="664" spans="13:14" s="37" customFormat="1" x14ac:dyDescent="0.25">
      <c r="M664" s="532"/>
      <c r="N664" s="532"/>
    </row>
    <row r="665" spans="13:14" s="37" customFormat="1" x14ac:dyDescent="0.25">
      <c r="M665" s="532"/>
      <c r="N665" s="532"/>
    </row>
    <row r="666" spans="13:14" s="37" customFormat="1" x14ac:dyDescent="0.25">
      <c r="M666" s="532"/>
      <c r="N666" s="532"/>
    </row>
    <row r="667" spans="13:14" s="37" customFormat="1" x14ac:dyDescent="0.25">
      <c r="M667" s="532"/>
      <c r="N667" s="532"/>
    </row>
    <row r="668" spans="13:14" s="37" customFormat="1" x14ac:dyDescent="0.25">
      <c r="M668" s="532"/>
      <c r="N668" s="532"/>
    </row>
    <row r="669" spans="13:14" s="37" customFormat="1" x14ac:dyDescent="0.25">
      <c r="M669" s="532"/>
      <c r="N669" s="532"/>
    </row>
    <row r="670" spans="13:14" s="37" customFormat="1" x14ac:dyDescent="0.25">
      <c r="M670" s="532"/>
      <c r="N670" s="532"/>
    </row>
    <row r="671" spans="13:14" s="37" customFormat="1" x14ac:dyDescent="0.25">
      <c r="M671" s="532"/>
      <c r="N671" s="532"/>
    </row>
    <row r="672" spans="13:14" s="37" customFormat="1" x14ac:dyDescent="0.25">
      <c r="M672" s="532"/>
      <c r="N672" s="532"/>
    </row>
    <row r="673" spans="13:14" s="37" customFormat="1" x14ac:dyDescent="0.25">
      <c r="M673" s="532"/>
      <c r="N673" s="532"/>
    </row>
    <row r="674" spans="13:14" s="37" customFormat="1" x14ac:dyDescent="0.25">
      <c r="M674" s="532"/>
      <c r="N674" s="532"/>
    </row>
    <row r="675" spans="13:14" s="37" customFormat="1" x14ac:dyDescent="0.25">
      <c r="M675" s="532"/>
      <c r="N675" s="532"/>
    </row>
    <row r="676" spans="13:14" s="37" customFormat="1" x14ac:dyDescent="0.25">
      <c r="M676" s="532"/>
      <c r="N676" s="532"/>
    </row>
    <row r="677" spans="13:14" s="37" customFormat="1" x14ac:dyDescent="0.25">
      <c r="M677" s="532"/>
      <c r="N677" s="532"/>
    </row>
    <row r="678" spans="13:14" s="37" customFormat="1" x14ac:dyDescent="0.25">
      <c r="M678" s="532"/>
      <c r="N678" s="532"/>
    </row>
    <row r="679" spans="13:14" s="37" customFormat="1" x14ac:dyDescent="0.25">
      <c r="M679" s="532"/>
      <c r="N679" s="532"/>
    </row>
    <row r="680" spans="13:14" s="37" customFormat="1" x14ac:dyDescent="0.25">
      <c r="M680" s="532"/>
      <c r="N680" s="532"/>
    </row>
    <row r="681" spans="13:14" s="37" customFormat="1" x14ac:dyDescent="0.25">
      <c r="M681" s="532"/>
      <c r="N681" s="532"/>
    </row>
    <row r="682" spans="13:14" s="37" customFormat="1" x14ac:dyDescent="0.25">
      <c r="M682" s="532"/>
      <c r="N682" s="532"/>
    </row>
    <row r="683" spans="13:14" s="37" customFormat="1" x14ac:dyDescent="0.25">
      <c r="M683" s="532"/>
      <c r="N683" s="532"/>
    </row>
    <row r="684" spans="13:14" s="37" customFormat="1" x14ac:dyDescent="0.25">
      <c r="M684" s="532"/>
      <c r="N684" s="532"/>
    </row>
    <row r="685" spans="13:14" s="37" customFormat="1" x14ac:dyDescent="0.25">
      <c r="M685" s="532"/>
      <c r="N685" s="532"/>
    </row>
    <row r="686" spans="13:14" s="37" customFormat="1" x14ac:dyDescent="0.25">
      <c r="M686" s="532"/>
      <c r="N686" s="532"/>
    </row>
    <row r="687" spans="13:14" s="37" customFormat="1" x14ac:dyDescent="0.25">
      <c r="M687" s="532"/>
      <c r="N687" s="532"/>
    </row>
    <row r="688" spans="13:14" s="37" customFormat="1" x14ac:dyDescent="0.25">
      <c r="M688" s="532"/>
      <c r="N688" s="532"/>
    </row>
    <row r="689" spans="13:14" s="37" customFormat="1" x14ac:dyDescent="0.25">
      <c r="M689" s="532"/>
      <c r="N689" s="532"/>
    </row>
    <row r="690" spans="13:14" s="37" customFormat="1" x14ac:dyDescent="0.25">
      <c r="M690" s="532"/>
      <c r="N690" s="532"/>
    </row>
    <row r="691" spans="13:14" s="37" customFormat="1" x14ac:dyDescent="0.25">
      <c r="M691" s="532"/>
      <c r="N691" s="532"/>
    </row>
    <row r="692" spans="13:14" s="37" customFormat="1" x14ac:dyDescent="0.25">
      <c r="M692" s="532"/>
      <c r="N692" s="532"/>
    </row>
    <row r="693" spans="13:14" s="37" customFormat="1" x14ac:dyDescent="0.25">
      <c r="M693" s="532"/>
      <c r="N693" s="532"/>
    </row>
    <row r="694" spans="13:14" s="37" customFormat="1" x14ac:dyDescent="0.25">
      <c r="M694" s="532"/>
      <c r="N694" s="532"/>
    </row>
    <row r="695" spans="13:14" s="37" customFormat="1" x14ac:dyDescent="0.25">
      <c r="M695" s="532"/>
      <c r="N695" s="532"/>
    </row>
    <row r="696" spans="13:14" s="37" customFormat="1" x14ac:dyDescent="0.25">
      <c r="M696" s="532"/>
      <c r="N696" s="532"/>
    </row>
    <row r="697" spans="13:14" s="37" customFormat="1" x14ac:dyDescent="0.25">
      <c r="M697" s="532"/>
      <c r="N697" s="532"/>
    </row>
    <row r="698" spans="13:14" s="37" customFormat="1" x14ac:dyDescent="0.25">
      <c r="M698" s="532"/>
      <c r="N698" s="532"/>
    </row>
    <row r="699" spans="13:14" s="37" customFormat="1" x14ac:dyDescent="0.25">
      <c r="M699" s="532"/>
      <c r="N699" s="532"/>
    </row>
    <row r="700" spans="13:14" s="37" customFormat="1" x14ac:dyDescent="0.25">
      <c r="M700" s="532"/>
      <c r="N700" s="532"/>
    </row>
    <row r="701" spans="13:14" s="37" customFormat="1" x14ac:dyDescent="0.25">
      <c r="M701" s="532"/>
      <c r="N701" s="532"/>
    </row>
    <row r="702" spans="13:14" s="37" customFormat="1" x14ac:dyDescent="0.25">
      <c r="M702" s="532"/>
      <c r="N702" s="532"/>
    </row>
    <row r="703" spans="13:14" s="37" customFormat="1" x14ac:dyDescent="0.25">
      <c r="M703" s="532"/>
      <c r="N703" s="532"/>
    </row>
    <row r="704" spans="13:14" s="37" customFormat="1" x14ac:dyDescent="0.25">
      <c r="M704" s="532"/>
      <c r="N704" s="532"/>
    </row>
    <row r="705" spans="13:14" s="37" customFormat="1" x14ac:dyDescent="0.25">
      <c r="M705" s="532"/>
      <c r="N705" s="532"/>
    </row>
    <row r="706" spans="13:14" s="37" customFormat="1" x14ac:dyDescent="0.25">
      <c r="M706" s="532"/>
      <c r="N706" s="532"/>
    </row>
    <row r="707" spans="13:14" s="37" customFormat="1" x14ac:dyDescent="0.25">
      <c r="M707" s="532"/>
      <c r="N707" s="532"/>
    </row>
    <row r="708" spans="13:14" s="37" customFormat="1" x14ac:dyDescent="0.25">
      <c r="M708" s="532"/>
      <c r="N708" s="532"/>
    </row>
    <row r="709" spans="13:14" s="37" customFormat="1" x14ac:dyDescent="0.25">
      <c r="M709" s="532"/>
      <c r="N709" s="532"/>
    </row>
    <row r="710" spans="13:14" s="37" customFormat="1" x14ac:dyDescent="0.25">
      <c r="M710" s="532"/>
      <c r="N710" s="532"/>
    </row>
    <row r="711" spans="13:14" s="37" customFormat="1" x14ac:dyDescent="0.25">
      <c r="M711" s="532"/>
      <c r="N711" s="532"/>
    </row>
    <row r="712" spans="13:14" s="37" customFormat="1" x14ac:dyDescent="0.25">
      <c r="M712" s="532"/>
      <c r="N712" s="532"/>
    </row>
    <row r="713" spans="13:14" s="37" customFormat="1" x14ac:dyDescent="0.25">
      <c r="M713" s="532"/>
      <c r="N713" s="532"/>
    </row>
    <row r="714" spans="13:14" s="37" customFormat="1" x14ac:dyDescent="0.25">
      <c r="M714" s="532"/>
      <c r="N714" s="532"/>
    </row>
    <row r="715" spans="13:14" s="37" customFormat="1" x14ac:dyDescent="0.25">
      <c r="M715" s="532"/>
      <c r="N715" s="532"/>
    </row>
    <row r="716" spans="13:14" s="37" customFormat="1" x14ac:dyDescent="0.25">
      <c r="M716" s="532"/>
      <c r="N716" s="532"/>
    </row>
    <row r="717" spans="13:14" s="37" customFormat="1" x14ac:dyDescent="0.25">
      <c r="M717" s="532"/>
      <c r="N717" s="532"/>
    </row>
    <row r="718" spans="13:14" s="37" customFormat="1" x14ac:dyDescent="0.25">
      <c r="M718" s="532"/>
      <c r="N718" s="532"/>
    </row>
    <row r="719" spans="13:14" s="37" customFormat="1" x14ac:dyDescent="0.25">
      <c r="M719" s="532"/>
      <c r="N719" s="532"/>
    </row>
    <row r="720" spans="13:14" s="37" customFormat="1" x14ac:dyDescent="0.25">
      <c r="M720" s="532"/>
      <c r="N720" s="532"/>
    </row>
    <row r="721" spans="13:14" s="37" customFormat="1" x14ac:dyDescent="0.25">
      <c r="M721" s="532"/>
      <c r="N721" s="532"/>
    </row>
    <row r="722" spans="13:14" s="37" customFormat="1" x14ac:dyDescent="0.25">
      <c r="M722" s="532"/>
      <c r="N722" s="532"/>
    </row>
    <row r="723" spans="13:14" s="37" customFormat="1" x14ac:dyDescent="0.25">
      <c r="M723" s="532"/>
      <c r="N723" s="532"/>
    </row>
    <row r="724" spans="13:14" s="37" customFormat="1" x14ac:dyDescent="0.25">
      <c r="M724" s="532"/>
      <c r="N724" s="532"/>
    </row>
    <row r="725" spans="13:14" s="37" customFormat="1" x14ac:dyDescent="0.25">
      <c r="M725" s="532"/>
      <c r="N725" s="532"/>
    </row>
    <row r="726" spans="13:14" s="37" customFormat="1" x14ac:dyDescent="0.25">
      <c r="M726" s="532"/>
      <c r="N726" s="532"/>
    </row>
    <row r="727" spans="13:14" s="37" customFormat="1" x14ac:dyDescent="0.25">
      <c r="M727" s="532"/>
      <c r="N727" s="532"/>
    </row>
    <row r="728" spans="13:14" s="37" customFormat="1" x14ac:dyDescent="0.25">
      <c r="M728" s="532"/>
      <c r="N728" s="532"/>
    </row>
    <row r="729" spans="13:14" s="37" customFormat="1" x14ac:dyDescent="0.25">
      <c r="M729" s="532"/>
      <c r="N729" s="532"/>
    </row>
    <row r="730" spans="13:14" s="37" customFormat="1" x14ac:dyDescent="0.25">
      <c r="M730" s="532"/>
      <c r="N730" s="532"/>
    </row>
    <row r="731" spans="13:14" s="37" customFormat="1" x14ac:dyDescent="0.25">
      <c r="M731" s="532"/>
      <c r="N731" s="532"/>
    </row>
    <row r="732" spans="13:14" s="37" customFormat="1" x14ac:dyDescent="0.25">
      <c r="M732" s="532"/>
      <c r="N732" s="532"/>
    </row>
    <row r="733" spans="13:14" s="37" customFormat="1" x14ac:dyDescent="0.25">
      <c r="M733" s="532"/>
      <c r="N733" s="532"/>
    </row>
    <row r="734" spans="13:14" s="37" customFormat="1" x14ac:dyDescent="0.25">
      <c r="M734" s="532"/>
      <c r="N734" s="532"/>
    </row>
    <row r="735" spans="13:14" s="37" customFormat="1" x14ac:dyDescent="0.25">
      <c r="M735" s="532"/>
      <c r="N735" s="532"/>
    </row>
    <row r="736" spans="13:14" s="37" customFormat="1" x14ac:dyDescent="0.25">
      <c r="M736" s="532"/>
      <c r="N736" s="532"/>
    </row>
    <row r="737" spans="13:14" s="37" customFormat="1" x14ac:dyDescent="0.25">
      <c r="M737" s="532"/>
      <c r="N737" s="532"/>
    </row>
    <row r="738" spans="13:14" s="37" customFormat="1" x14ac:dyDescent="0.25">
      <c r="M738" s="532"/>
      <c r="N738" s="532"/>
    </row>
    <row r="739" spans="13:14" s="37" customFormat="1" x14ac:dyDescent="0.25">
      <c r="M739" s="532"/>
      <c r="N739" s="532"/>
    </row>
    <row r="740" spans="13:14" s="37" customFormat="1" x14ac:dyDescent="0.25">
      <c r="M740" s="532"/>
      <c r="N740" s="532"/>
    </row>
    <row r="741" spans="13:14" s="37" customFormat="1" x14ac:dyDescent="0.25">
      <c r="M741" s="532"/>
      <c r="N741" s="532"/>
    </row>
    <row r="742" spans="13:14" s="37" customFormat="1" x14ac:dyDescent="0.25">
      <c r="M742" s="532"/>
      <c r="N742" s="532"/>
    </row>
    <row r="743" spans="13:14" s="37" customFormat="1" x14ac:dyDescent="0.25">
      <c r="M743" s="532"/>
      <c r="N743" s="532"/>
    </row>
    <row r="744" spans="13:14" s="37" customFormat="1" x14ac:dyDescent="0.25">
      <c r="M744" s="532"/>
      <c r="N744" s="532"/>
    </row>
    <row r="745" spans="13:14" s="37" customFormat="1" x14ac:dyDescent="0.25">
      <c r="M745" s="532"/>
      <c r="N745" s="532"/>
    </row>
    <row r="746" spans="13:14" s="37" customFormat="1" x14ac:dyDescent="0.25">
      <c r="M746" s="532"/>
      <c r="N746" s="532"/>
    </row>
    <row r="747" spans="13:14" s="37" customFormat="1" x14ac:dyDescent="0.25">
      <c r="M747" s="532"/>
      <c r="N747" s="532"/>
    </row>
    <row r="748" spans="13:14" s="37" customFormat="1" x14ac:dyDescent="0.25">
      <c r="M748" s="532"/>
      <c r="N748" s="532"/>
    </row>
    <row r="749" spans="13:14" s="37" customFormat="1" x14ac:dyDescent="0.25">
      <c r="M749" s="532"/>
      <c r="N749" s="532"/>
    </row>
    <row r="750" spans="13:14" s="37" customFormat="1" x14ac:dyDescent="0.25">
      <c r="M750" s="532"/>
      <c r="N750" s="532"/>
    </row>
    <row r="751" spans="13:14" s="37" customFormat="1" x14ac:dyDescent="0.25">
      <c r="M751" s="532"/>
      <c r="N751" s="532"/>
    </row>
    <row r="752" spans="13:14" s="37" customFormat="1" x14ac:dyDescent="0.25">
      <c r="M752" s="532"/>
      <c r="N752" s="532"/>
    </row>
    <row r="753" spans="13:14" s="37" customFormat="1" x14ac:dyDescent="0.25">
      <c r="M753" s="532"/>
      <c r="N753" s="532"/>
    </row>
    <row r="754" spans="13:14" s="37" customFormat="1" x14ac:dyDescent="0.25">
      <c r="M754" s="532"/>
      <c r="N754" s="532"/>
    </row>
    <row r="755" spans="13:14" s="37" customFormat="1" x14ac:dyDescent="0.25">
      <c r="M755" s="532"/>
      <c r="N755" s="532"/>
    </row>
    <row r="756" spans="13:14" s="37" customFormat="1" x14ac:dyDescent="0.25">
      <c r="M756" s="532"/>
      <c r="N756" s="532"/>
    </row>
    <row r="757" spans="13:14" s="37" customFormat="1" x14ac:dyDescent="0.25">
      <c r="M757" s="532"/>
      <c r="N757" s="532"/>
    </row>
    <row r="758" spans="13:14" s="37" customFormat="1" x14ac:dyDescent="0.25">
      <c r="M758" s="532"/>
      <c r="N758" s="532"/>
    </row>
    <row r="759" spans="13:14" s="37" customFormat="1" x14ac:dyDescent="0.25">
      <c r="M759" s="532"/>
      <c r="N759" s="532"/>
    </row>
    <row r="760" spans="13:14" s="37" customFormat="1" x14ac:dyDescent="0.25">
      <c r="M760" s="532"/>
      <c r="N760" s="532"/>
    </row>
    <row r="761" spans="13:14" s="37" customFormat="1" x14ac:dyDescent="0.25">
      <c r="M761" s="532"/>
      <c r="N761" s="532"/>
    </row>
    <row r="762" spans="13:14" s="37" customFormat="1" x14ac:dyDescent="0.25">
      <c r="M762" s="532"/>
      <c r="N762" s="532"/>
    </row>
    <row r="763" spans="13:14" s="37" customFormat="1" x14ac:dyDescent="0.25">
      <c r="M763" s="532"/>
      <c r="N763" s="532"/>
    </row>
    <row r="764" spans="13:14" s="37" customFormat="1" x14ac:dyDescent="0.25">
      <c r="M764" s="532"/>
      <c r="N764" s="532"/>
    </row>
    <row r="765" spans="13:14" s="37" customFormat="1" x14ac:dyDescent="0.25">
      <c r="M765" s="532"/>
      <c r="N765" s="532"/>
    </row>
    <row r="766" spans="13:14" s="37" customFormat="1" x14ac:dyDescent="0.25">
      <c r="M766" s="532"/>
      <c r="N766" s="532"/>
    </row>
    <row r="767" spans="13:14" s="37" customFormat="1" x14ac:dyDescent="0.25">
      <c r="M767" s="532"/>
      <c r="N767" s="532"/>
    </row>
    <row r="768" spans="13:14" s="37" customFormat="1" x14ac:dyDescent="0.25">
      <c r="M768" s="532"/>
      <c r="N768" s="532"/>
    </row>
    <row r="769" spans="13:14" s="37" customFormat="1" x14ac:dyDescent="0.25">
      <c r="M769" s="532"/>
      <c r="N769" s="532"/>
    </row>
    <row r="770" spans="13:14" s="37" customFormat="1" x14ac:dyDescent="0.25">
      <c r="M770" s="532"/>
      <c r="N770" s="532"/>
    </row>
    <row r="771" spans="13:14" s="37" customFormat="1" x14ac:dyDescent="0.25">
      <c r="M771" s="532"/>
      <c r="N771" s="532"/>
    </row>
    <row r="772" spans="13:14" s="37" customFormat="1" x14ac:dyDescent="0.25">
      <c r="M772" s="532"/>
      <c r="N772" s="532"/>
    </row>
    <row r="773" spans="13:14" s="37" customFormat="1" x14ac:dyDescent="0.25">
      <c r="M773" s="532"/>
      <c r="N773" s="532"/>
    </row>
    <row r="774" spans="13:14" s="37" customFormat="1" x14ac:dyDescent="0.25">
      <c r="M774" s="532"/>
      <c r="N774" s="532"/>
    </row>
    <row r="775" spans="13:14" s="37" customFormat="1" x14ac:dyDescent="0.25">
      <c r="M775" s="532"/>
      <c r="N775" s="532"/>
    </row>
    <row r="776" spans="13:14" s="37" customFormat="1" x14ac:dyDescent="0.25">
      <c r="M776" s="532"/>
      <c r="N776" s="532"/>
    </row>
    <row r="777" spans="13:14" s="37" customFormat="1" x14ac:dyDescent="0.25">
      <c r="M777" s="532"/>
      <c r="N777" s="532"/>
    </row>
    <row r="778" spans="13:14" s="37" customFormat="1" x14ac:dyDescent="0.25">
      <c r="M778" s="532"/>
      <c r="N778" s="532"/>
    </row>
    <row r="779" spans="13:14" s="37" customFormat="1" x14ac:dyDescent="0.25">
      <c r="M779" s="532"/>
      <c r="N779" s="532"/>
    </row>
    <row r="780" spans="13:14" s="37" customFormat="1" x14ac:dyDescent="0.25">
      <c r="M780" s="532"/>
      <c r="N780" s="532"/>
    </row>
    <row r="781" spans="13:14" s="37" customFormat="1" x14ac:dyDescent="0.25">
      <c r="M781" s="532"/>
      <c r="N781" s="532"/>
    </row>
    <row r="782" spans="13:14" s="37" customFormat="1" x14ac:dyDescent="0.25">
      <c r="M782" s="532"/>
      <c r="N782" s="532"/>
    </row>
    <row r="783" spans="13:14" s="37" customFormat="1" x14ac:dyDescent="0.25">
      <c r="M783" s="532"/>
      <c r="N783" s="532"/>
    </row>
    <row r="784" spans="13:14" s="37" customFormat="1" x14ac:dyDescent="0.25">
      <c r="M784" s="532"/>
      <c r="N784" s="532"/>
    </row>
    <row r="785" spans="13:14" s="37" customFormat="1" x14ac:dyDescent="0.25">
      <c r="M785" s="532"/>
      <c r="N785" s="532"/>
    </row>
    <row r="786" spans="13:14" s="37" customFormat="1" x14ac:dyDescent="0.25">
      <c r="M786" s="532"/>
      <c r="N786" s="532"/>
    </row>
    <row r="787" spans="13:14" s="37" customFormat="1" x14ac:dyDescent="0.25">
      <c r="M787" s="532"/>
      <c r="N787" s="532"/>
    </row>
    <row r="788" spans="13:14" s="37" customFormat="1" x14ac:dyDescent="0.25">
      <c r="M788" s="532"/>
      <c r="N788" s="532"/>
    </row>
    <row r="789" spans="13:14" s="37" customFormat="1" x14ac:dyDescent="0.25">
      <c r="M789" s="532"/>
      <c r="N789" s="532"/>
    </row>
    <row r="790" spans="13:14" s="37" customFormat="1" x14ac:dyDescent="0.25">
      <c r="M790" s="532"/>
      <c r="N790" s="532"/>
    </row>
    <row r="791" spans="13:14" s="37" customFormat="1" x14ac:dyDescent="0.25">
      <c r="M791" s="532"/>
      <c r="N791" s="532"/>
    </row>
    <row r="792" spans="13:14" s="37" customFormat="1" x14ac:dyDescent="0.25">
      <c r="M792" s="532"/>
      <c r="N792" s="532"/>
    </row>
    <row r="793" spans="13:14" s="37" customFormat="1" x14ac:dyDescent="0.25">
      <c r="M793" s="532"/>
      <c r="N793" s="532"/>
    </row>
    <row r="794" spans="13:14" s="37" customFormat="1" x14ac:dyDescent="0.25">
      <c r="M794" s="532"/>
      <c r="N794" s="532"/>
    </row>
    <row r="795" spans="13:14" s="37" customFormat="1" x14ac:dyDescent="0.25">
      <c r="M795" s="532"/>
      <c r="N795" s="532"/>
    </row>
    <row r="796" spans="13:14" s="37" customFormat="1" x14ac:dyDescent="0.25">
      <c r="M796" s="532"/>
      <c r="N796" s="532"/>
    </row>
    <row r="797" spans="13:14" s="37" customFormat="1" x14ac:dyDescent="0.25">
      <c r="M797" s="532"/>
      <c r="N797" s="532"/>
    </row>
    <row r="798" spans="13:14" s="37" customFormat="1" x14ac:dyDescent="0.25">
      <c r="M798" s="532"/>
      <c r="N798" s="532"/>
    </row>
    <row r="799" spans="13:14" s="37" customFormat="1" x14ac:dyDescent="0.25">
      <c r="M799" s="532"/>
      <c r="N799" s="532"/>
    </row>
    <row r="800" spans="13:14" s="37" customFormat="1" x14ac:dyDescent="0.25">
      <c r="M800" s="532"/>
      <c r="N800" s="532"/>
    </row>
    <row r="801" spans="13:14" s="37" customFormat="1" x14ac:dyDescent="0.25">
      <c r="M801" s="532"/>
      <c r="N801" s="532"/>
    </row>
    <row r="802" spans="13:14" s="37" customFormat="1" x14ac:dyDescent="0.25">
      <c r="M802" s="532"/>
      <c r="N802" s="532"/>
    </row>
    <row r="803" spans="13:14" s="37" customFormat="1" x14ac:dyDescent="0.25">
      <c r="M803" s="532"/>
      <c r="N803" s="532"/>
    </row>
    <row r="804" spans="13:14" s="37" customFormat="1" x14ac:dyDescent="0.25">
      <c r="M804" s="532"/>
      <c r="N804" s="532"/>
    </row>
    <row r="805" spans="13:14" s="37" customFormat="1" x14ac:dyDescent="0.25">
      <c r="M805" s="532"/>
      <c r="N805" s="532"/>
    </row>
    <row r="806" spans="13:14" s="37" customFormat="1" x14ac:dyDescent="0.25">
      <c r="M806" s="532"/>
      <c r="N806" s="532"/>
    </row>
    <row r="807" spans="13:14" s="37" customFormat="1" x14ac:dyDescent="0.25">
      <c r="M807" s="532"/>
      <c r="N807" s="532"/>
    </row>
    <row r="808" spans="13:14" s="37" customFormat="1" x14ac:dyDescent="0.25">
      <c r="M808" s="532"/>
      <c r="N808" s="532"/>
    </row>
    <row r="809" spans="13:14" s="37" customFormat="1" x14ac:dyDescent="0.25">
      <c r="M809" s="532"/>
      <c r="N809" s="532"/>
    </row>
    <row r="810" spans="13:14" s="37" customFormat="1" x14ac:dyDescent="0.25">
      <c r="M810" s="532"/>
      <c r="N810" s="532"/>
    </row>
    <row r="811" spans="13:14" s="37" customFormat="1" x14ac:dyDescent="0.25">
      <c r="M811" s="532"/>
      <c r="N811" s="532"/>
    </row>
    <row r="812" spans="13:14" s="37" customFormat="1" x14ac:dyDescent="0.25">
      <c r="M812" s="532"/>
      <c r="N812" s="532"/>
    </row>
    <row r="813" spans="13:14" s="37" customFormat="1" x14ac:dyDescent="0.25">
      <c r="M813" s="532"/>
      <c r="N813" s="532"/>
    </row>
    <row r="814" spans="13:14" s="37" customFormat="1" x14ac:dyDescent="0.25">
      <c r="M814" s="532"/>
      <c r="N814" s="532"/>
    </row>
    <row r="815" spans="13:14" s="37" customFormat="1" x14ac:dyDescent="0.25">
      <c r="M815" s="532"/>
      <c r="N815" s="532"/>
    </row>
    <row r="816" spans="13:14" s="37" customFormat="1" x14ac:dyDescent="0.25">
      <c r="M816" s="532"/>
      <c r="N816" s="532"/>
    </row>
    <row r="817" spans="13:14" s="37" customFormat="1" x14ac:dyDescent="0.25">
      <c r="M817" s="532"/>
      <c r="N817" s="532"/>
    </row>
    <row r="818" spans="13:14" s="37" customFormat="1" x14ac:dyDescent="0.25">
      <c r="M818" s="532"/>
      <c r="N818" s="532"/>
    </row>
    <row r="819" spans="13:14" s="37" customFormat="1" x14ac:dyDescent="0.25">
      <c r="M819" s="532"/>
      <c r="N819" s="532"/>
    </row>
    <row r="820" spans="13:14" s="37" customFormat="1" x14ac:dyDescent="0.25">
      <c r="M820" s="532"/>
      <c r="N820" s="532"/>
    </row>
    <row r="821" spans="13:14" s="37" customFormat="1" x14ac:dyDescent="0.25">
      <c r="M821" s="532"/>
      <c r="N821" s="532"/>
    </row>
    <row r="822" spans="13:14" s="37" customFormat="1" x14ac:dyDescent="0.25">
      <c r="M822" s="532"/>
      <c r="N822" s="532"/>
    </row>
    <row r="823" spans="13:14" s="37" customFormat="1" x14ac:dyDescent="0.25">
      <c r="M823" s="532"/>
      <c r="N823" s="532"/>
    </row>
    <row r="824" spans="13:14" s="37" customFormat="1" x14ac:dyDescent="0.25">
      <c r="M824" s="532"/>
      <c r="N824" s="532"/>
    </row>
    <row r="825" spans="13:14" s="37" customFormat="1" x14ac:dyDescent="0.25">
      <c r="M825" s="532"/>
      <c r="N825" s="532"/>
    </row>
    <row r="826" spans="13:14" s="37" customFormat="1" x14ac:dyDescent="0.25">
      <c r="M826" s="532"/>
      <c r="N826" s="532"/>
    </row>
    <row r="827" spans="13:14" s="37" customFormat="1" x14ac:dyDescent="0.25">
      <c r="M827" s="532"/>
      <c r="N827" s="532"/>
    </row>
    <row r="828" spans="13:14" s="37" customFormat="1" x14ac:dyDescent="0.25">
      <c r="M828" s="532"/>
      <c r="N828" s="532"/>
    </row>
    <row r="829" spans="13:14" s="37" customFormat="1" x14ac:dyDescent="0.25">
      <c r="M829" s="532"/>
      <c r="N829" s="532"/>
    </row>
    <row r="830" spans="13:14" s="37" customFormat="1" x14ac:dyDescent="0.25">
      <c r="M830" s="532"/>
      <c r="N830" s="532"/>
    </row>
    <row r="831" spans="13:14" s="37" customFormat="1" x14ac:dyDescent="0.25">
      <c r="M831" s="532"/>
      <c r="N831" s="532"/>
    </row>
    <row r="832" spans="13:14" s="37" customFormat="1" x14ac:dyDescent="0.25">
      <c r="M832" s="532"/>
      <c r="N832" s="532"/>
    </row>
    <row r="833" spans="13:14" s="37" customFormat="1" x14ac:dyDescent="0.25">
      <c r="M833" s="532"/>
      <c r="N833" s="532"/>
    </row>
    <row r="834" spans="13:14" s="37" customFormat="1" x14ac:dyDescent="0.25">
      <c r="M834" s="532"/>
      <c r="N834" s="532"/>
    </row>
    <row r="835" spans="13:14" s="37" customFormat="1" x14ac:dyDescent="0.25">
      <c r="M835" s="532"/>
      <c r="N835" s="532"/>
    </row>
    <row r="836" spans="13:14" s="37" customFormat="1" x14ac:dyDescent="0.25">
      <c r="M836" s="532"/>
      <c r="N836" s="532"/>
    </row>
    <row r="837" spans="13:14" s="37" customFormat="1" x14ac:dyDescent="0.25">
      <c r="M837" s="532"/>
      <c r="N837" s="532"/>
    </row>
    <row r="838" spans="13:14" s="37" customFormat="1" x14ac:dyDescent="0.25">
      <c r="M838" s="532"/>
      <c r="N838" s="532"/>
    </row>
    <row r="839" spans="13:14" s="37" customFormat="1" x14ac:dyDescent="0.25">
      <c r="M839" s="532"/>
      <c r="N839" s="532"/>
    </row>
    <row r="840" spans="13:14" s="37" customFormat="1" x14ac:dyDescent="0.25">
      <c r="M840" s="532"/>
      <c r="N840" s="532"/>
    </row>
    <row r="841" spans="13:14" s="37" customFormat="1" x14ac:dyDescent="0.25">
      <c r="M841" s="532"/>
      <c r="N841" s="532"/>
    </row>
    <row r="842" spans="13:14" s="37" customFormat="1" x14ac:dyDescent="0.25">
      <c r="M842" s="532"/>
      <c r="N842" s="532"/>
    </row>
    <row r="843" spans="13:14" s="37" customFormat="1" x14ac:dyDescent="0.25">
      <c r="M843" s="532"/>
      <c r="N843" s="532"/>
    </row>
    <row r="844" spans="13:14" s="37" customFormat="1" x14ac:dyDescent="0.25">
      <c r="M844" s="532"/>
      <c r="N844" s="532"/>
    </row>
    <row r="845" spans="13:14" s="37" customFormat="1" x14ac:dyDescent="0.25">
      <c r="M845" s="532"/>
      <c r="N845" s="532"/>
    </row>
    <row r="846" spans="13:14" s="37" customFormat="1" x14ac:dyDescent="0.25">
      <c r="M846" s="532"/>
      <c r="N846" s="532"/>
    </row>
    <row r="847" spans="13:14" s="37" customFormat="1" x14ac:dyDescent="0.25">
      <c r="M847" s="532"/>
      <c r="N847" s="532"/>
    </row>
    <row r="848" spans="13:14" s="37" customFormat="1" x14ac:dyDescent="0.25">
      <c r="M848" s="532"/>
      <c r="N848" s="532"/>
    </row>
    <row r="849" spans="13:14" s="37" customFormat="1" x14ac:dyDescent="0.25">
      <c r="M849" s="532"/>
      <c r="N849" s="532"/>
    </row>
    <row r="850" spans="13:14" s="37" customFormat="1" x14ac:dyDescent="0.25">
      <c r="M850" s="532"/>
      <c r="N850" s="532"/>
    </row>
    <row r="851" spans="13:14" s="37" customFormat="1" x14ac:dyDescent="0.25">
      <c r="M851" s="532"/>
      <c r="N851" s="532"/>
    </row>
    <row r="852" spans="13:14" s="37" customFormat="1" x14ac:dyDescent="0.25">
      <c r="M852" s="532"/>
      <c r="N852" s="532"/>
    </row>
    <row r="853" spans="13:14" s="37" customFormat="1" x14ac:dyDescent="0.25">
      <c r="M853" s="532"/>
      <c r="N853" s="532"/>
    </row>
    <row r="854" spans="13:14" s="37" customFormat="1" x14ac:dyDescent="0.25">
      <c r="M854" s="532"/>
      <c r="N854" s="532"/>
    </row>
    <row r="855" spans="13:14" s="37" customFormat="1" x14ac:dyDescent="0.25">
      <c r="M855" s="532"/>
      <c r="N855" s="532"/>
    </row>
    <row r="856" spans="13:14" s="37" customFormat="1" x14ac:dyDescent="0.25">
      <c r="M856" s="532"/>
      <c r="N856" s="532"/>
    </row>
    <row r="857" spans="13:14" s="37" customFormat="1" x14ac:dyDescent="0.25">
      <c r="M857" s="532"/>
      <c r="N857" s="532"/>
    </row>
    <row r="858" spans="13:14" s="37" customFormat="1" x14ac:dyDescent="0.25">
      <c r="M858" s="532"/>
      <c r="N858" s="532"/>
    </row>
    <row r="859" spans="13:14" s="37" customFormat="1" x14ac:dyDescent="0.25">
      <c r="M859" s="532"/>
      <c r="N859" s="532"/>
    </row>
    <row r="860" spans="13:14" s="37" customFormat="1" x14ac:dyDescent="0.25">
      <c r="M860" s="532"/>
      <c r="N860" s="532"/>
    </row>
    <row r="861" spans="13:14" s="37" customFormat="1" x14ac:dyDescent="0.25">
      <c r="M861" s="532"/>
      <c r="N861" s="532"/>
    </row>
    <row r="862" spans="13:14" s="37" customFormat="1" x14ac:dyDescent="0.25">
      <c r="M862" s="532"/>
      <c r="N862" s="532"/>
    </row>
    <row r="863" spans="13:14" s="37" customFormat="1" x14ac:dyDescent="0.25">
      <c r="M863" s="532"/>
      <c r="N863" s="532"/>
    </row>
    <row r="864" spans="13:14" s="37" customFormat="1" x14ac:dyDescent="0.25">
      <c r="M864" s="532"/>
      <c r="N864" s="532"/>
    </row>
    <row r="865" spans="13:14" s="37" customFormat="1" x14ac:dyDescent="0.25">
      <c r="M865" s="532"/>
      <c r="N865" s="532"/>
    </row>
    <row r="866" spans="13:14" s="37" customFormat="1" x14ac:dyDescent="0.25">
      <c r="M866" s="532"/>
      <c r="N866" s="532"/>
    </row>
    <row r="867" spans="13:14" s="37" customFormat="1" x14ac:dyDescent="0.25">
      <c r="M867" s="532"/>
      <c r="N867" s="532"/>
    </row>
    <row r="868" spans="13:14" s="37" customFormat="1" x14ac:dyDescent="0.25">
      <c r="M868" s="532"/>
      <c r="N868" s="532"/>
    </row>
    <row r="869" spans="13:14" s="37" customFormat="1" x14ac:dyDescent="0.25">
      <c r="M869" s="532"/>
      <c r="N869" s="532"/>
    </row>
    <row r="870" spans="13:14" s="37" customFormat="1" x14ac:dyDescent="0.25">
      <c r="M870" s="532"/>
      <c r="N870" s="532"/>
    </row>
    <row r="871" spans="13:14" s="37" customFormat="1" x14ac:dyDescent="0.25">
      <c r="M871" s="532"/>
      <c r="N871" s="532"/>
    </row>
    <row r="872" spans="13:14" s="37" customFormat="1" x14ac:dyDescent="0.25">
      <c r="M872" s="532"/>
      <c r="N872" s="532"/>
    </row>
    <row r="873" spans="13:14" s="37" customFormat="1" x14ac:dyDescent="0.25">
      <c r="M873" s="532"/>
      <c r="N873" s="532"/>
    </row>
    <row r="874" spans="13:14" s="37" customFormat="1" x14ac:dyDescent="0.25">
      <c r="M874" s="532"/>
      <c r="N874" s="532"/>
    </row>
    <row r="875" spans="13:14" s="37" customFormat="1" x14ac:dyDescent="0.25">
      <c r="M875" s="532"/>
      <c r="N875" s="532"/>
    </row>
    <row r="876" spans="13:14" s="37" customFormat="1" x14ac:dyDescent="0.25">
      <c r="M876" s="532"/>
      <c r="N876" s="532"/>
    </row>
    <row r="877" spans="13:14" s="37" customFormat="1" x14ac:dyDescent="0.25">
      <c r="M877" s="532"/>
      <c r="N877" s="532"/>
    </row>
    <row r="878" spans="13:14" s="37" customFormat="1" x14ac:dyDescent="0.25">
      <c r="M878" s="532"/>
      <c r="N878" s="532"/>
    </row>
    <row r="879" spans="13:14" s="37" customFormat="1" x14ac:dyDescent="0.25">
      <c r="M879" s="532"/>
      <c r="N879" s="532"/>
    </row>
    <row r="880" spans="13:14" s="37" customFormat="1" x14ac:dyDescent="0.25">
      <c r="M880" s="532"/>
      <c r="N880" s="532"/>
    </row>
    <row r="881" spans="13:14" s="37" customFormat="1" x14ac:dyDescent="0.25">
      <c r="M881" s="532"/>
      <c r="N881" s="532"/>
    </row>
    <row r="882" spans="13:14" s="37" customFormat="1" x14ac:dyDescent="0.25">
      <c r="M882" s="532"/>
      <c r="N882" s="532"/>
    </row>
    <row r="883" spans="13:14" s="37" customFormat="1" x14ac:dyDescent="0.25">
      <c r="M883" s="532"/>
      <c r="N883" s="532"/>
    </row>
    <row r="884" spans="13:14" s="37" customFormat="1" x14ac:dyDescent="0.25">
      <c r="M884" s="532"/>
      <c r="N884" s="532"/>
    </row>
    <row r="885" spans="13:14" s="37" customFormat="1" x14ac:dyDescent="0.25">
      <c r="M885" s="532"/>
      <c r="N885" s="532"/>
    </row>
    <row r="886" spans="13:14" s="37" customFormat="1" x14ac:dyDescent="0.25">
      <c r="M886" s="532"/>
      <c r="N886" s="532"/>
    </row>
    <row r="887" spans="13:14" s="37" customFormat="1" x14ac:dyDescent="0.25">
      <c r="M887" s="532"/>
      <c r="N887" s="532"/>
    </row>
    <row r="888" spans="13:14" s="37" customFormat="1" x14ac:dyDescent="0.25">
      <c r="M888" s="532"/>
      <c r="N888" s="532"/>
    </row>
    <row r="889" spans="13:14" s="37" customFormat="1" x14ac:dyDescent="0.25">
      <c r="M889" s="532"/>
      <c r="N889" s="532"/>
    </row>
    <row r="890" spans="13:14" s="37" customFormat="1" x14ac:dyDescent="0.25">
      <c r="M890" s="532"/>
      <c r="N890" s="532"/>
    </row>
    <row r="891" spans="13:14" s="37" customFormat="1" x14ac:dyDescent="0.25">
      <c r="M891" s="532"/>
      <c r="N891" s="532"/>
    </row>
    <row r="892" spans="13:14" s="37" customFormat="1" x14ac:dyDescent="0.25">
      <c r="M892" s="532"/>
      <c r="N892" s="532"/>
    </row>
    <row r="893" spans="13:14" s="37" customFormat="1" x14ac:dyDescent="0.25">
      <c r="M893" s="532"/>
      <c r="N893" s="532"/>
    </row>
    <row r="894" spans="13:14" s="37" customFormat="1" x14ac:dyDescent="0.25">
      <c r="M894" s="532"/>
      <c r="N894" s="532"/>
    </row>
    <row r="895" spans="13:14" s="37" customFormat="1" x14ac:dyDescent="0.25">
      <c r="M895" s="532"/>
      <c r="N895" s="532"/>
    </row>
    <row r="896" spans="13:14" s="37" customFormat="1" x14ac:dyDescent="0.25">
      <c r="M896" s="532"/>
      <c r="N896" s="532"/>
    </row>
    <row r="897" spans="1:14" s="37" customFormat="1" x14ac:dyDescent="0.25">
      <c r="M897" s="532"/>
      <c r="N897" s="532"/>
    </row>
    <row r="898" spans="1:14" s="37" customFormat="1" x14ac:dyDescent="0.25">
      <c r="M898" s="532"/>
      <c r="N898" s="532"/>
    </row>
    <row r="899" spans="1:14" s="37" customFormat="1" x14ac:dyDescent="0.25">
      <c r="M899" s="532"/>
      <c r="N899" s="532"/>
    </row>
    <row r="900" spans="1:14" s="37" customFormat="1" x14ac:dyDescent="0.25">
      <c r="M900" s="532"/>
      <c r="N900" s="532"/>
    </row>
    <row r="901" spans="1:14" s="37" customFormat="1" x14ac:dyDescent="0.25">
      <c r="M901" s="532"/>
      <c r="N901" s="532"/>
    </row>
    <row r="902" spans="1:14" s="37" customFormat="1" x14ac:dyDescent="0.25">
      <c r="M902" s="532"/>
      <c r="N902" s="532"/>
    </row>
    <row r="903" spans="1:14" s="37" customFormat="1" x14ac:dyDescent="0.25">
      <c r="M903" s="532"/>
      <c r="N903" s="532"/>
    </row>
    <row r="904" spans="1:14" s="37" customFormat="1" x14ac:dyDescent="0.25">
      <c r="M904" s="532"/>
      <c r="N904" s="532"/>
    </row>
    <row r="905" spans="1:14" s="37" customFormat="1" x14ac:dyDescent="0.25">
      <c r="M905" s="532"/>
      <c r="N905" s="532"/>
    </row>
    <row r="906" spans="1:14" s="37" customFormat="1" x14ac:dyDescent="0.25">
      <c r="M906" s="532"/>
      <c r="N906" s="532"/>
    </row>
    <row r="907" spans="1:14" s="37" customFormat="1" x14ac:dyDescent="0.25">
      <c r="M907" s="532"/>
      <c r="N907" s="532"/>
    </row>
    <row r="908" spans="1:14" s="37" customFormat="1" x14ac:dyDescent="0.25">
      <c r="M908" s="532"/>
      <c r="N908" s="532"/>
    </row>
    <row r="909" spans="1:14" s="37" customFormat="1" x14ac:dyDescent="0.25">
      <c r="M909" s="532"/>
      <c r="N909" s="532"/>
    </row>
    <row r="910" spans="1:14" x14ac:dyDescent="0.25">
      <c r="A910" s="122"/>
      <c r="B910" s="135"/>
      <c r="C910" s="135"/>
      <c r="D910" s="99"/>
      <c r="E910" s="104"/>
      <c r="F910" s="104"/>
      <c r="G910" s="104"/>
      <c r="H910" s="104"/>
      <c r="I910" s="104"/>
      <c r="J910" s="104"/>
      <c r="K910" s="104"/>
      <c r="L910" s="104"/>
      <c r="M910" s="520"/>
    </row>
  </sheetData>
  <mergeCells count="6">
    <mergeCell ref="D3:M3"/>
    <mergeCell ref="B111:C111"/>
    <mergeCell ref="D111:M111"/>
    <mergeCell ref="A99:C99"/>
    <mergeCell ref="B110:C110"/>
    <mergeCell ref="D110:M110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274"/>
  <sheetViews>
    <sheetView tabSelected="1" workbookViewId="0">
      <pane ySplit="1" topLeftCell="A20" activePane="bottomLeft" state="frozen"/>
      <selection pane="bottomLeft" activeCell="P135" sqref="P135"/>
    </sheetView>
  </sheetViews>
  <sheetFormatPr defaultRowHeight="15" x14ac:dyDescent="0.25"/>
  <cols>
    <col min="1" max="1" width="12.42578125" style="737" customWidth="1"/>
    <col min="2" max="2" width="10.140625" style="714" bestFit="1" customWidth="1"/>
    <col min="3" max="3" width="9.140625" style="714"/>
    <col min="4" max="4" width="11.7109375" style="720" customWidth="1"/>
    <col min="5" max="5" width="9.140625" style="720"/>
    <col min="6" max="6" width="10.5703125" style="726" bestFit="1" customWidth="1"/>
    <col min="7" max="7" width="9.140625" style="726"/>
    <col min="8" max="9" width="0" style="40" hidden="1" customWidth="1"/>
    <col min="10" max="10" width="9.140625" style="732"/>
    <col min="11" max="11" width="10.140625" style="732" bestFit="1" customWidth="1"/>
    <col min="12" max="15" width="0" style="42" hidden="1" customWidth="1"/>
    <col min="16" max="17" width="9.140625" style="40"/>
    <col min="18" max="18" width="10.140625" style="489" bestFit="1" customWidth="1"/>
    <col min="19" max="19" width="30.42578125" style="708" customWidth="1"/>
    <col min="20" max="16384" width="9.140625" style="42"/>
  </cols>
  <sheetData>
    <row r="1" spans="1:19" s="702" customFormat="1" x14ac:dyDescent="0.25">
      <c r="A1" s="734" t="s">
        <v>166</v>
      </c>
      <c r="B1" s="710" t="s">
        <v>167</v>
      </c>
      <c r="C1" s="711"/>
      <c r="D1" s="715" t="s">
        <v>168</v>
      </c>
      <c r="E1" s="716"/>
      <c r="F1" s="721" t="s">
        <v>169</v>
      </c>
      <c r="G1" s="722"/>
      <c r="H1" s="699" t="s">
        <v>170</v>
      </c>
      <c r="I1" s="700"/>
      <c r="J1" s="727" t="s">
        <v>171</v>
      </c>
      <c r="K1" s="728"/>
      <c r="L1" s="689"/>
      <c r="M1" s="690"/>
      <c r="N1" s="689"/>
      <c r="O1" s="690"/>
      <c r="P1" s="699" t="s">
        <v>471</v>
      </c>
      <c r="Q1" s="733"/>
      <c r="R1" s="700"/>
      <c r="S1" s="701"/>
    </row>
    <row r="2" spans="1:19" s="740" customFormat="1" x14ac:dyDescent="0.25">
      <c r="A2" s="739">
        <v>44069</v>
      </c>
      <c r="B2" s="466">
        <v>1800000</v>
      </c>
      <c r="C2" s="466"/>
      <c r="D2" s="465"/>
      <c r="E2" s="465"/>
      <c r="F2" s="465"/>
      <c r="G2" s="465"/>
      <c r="H2" s="465"/>
      <c r="I2" s="465"/>
      <c r="J2" s="465"/>
      <c r="K2" s="465"/>
      <c r="L2" s="362"/>
      <c r="M2" s="362"/>
      <c r="N2" s="362"/>
      <c r="O2" s="362"/>
      <c r="P2" s="465"/>
      <c r="Q2" s="465"/>
      <c r="R2" s="741"/>
      <c r="S2" s="363" t="s">
        <v>472</v>
      </c>
    </row>
    <row r="3" spans="1:19" s="41" customFormat="1" x14ac:dyDescent="0.25">
      <c r="A3" s="735"/>
      <c r="B3" s="712">
        <v>50000</v>
      </c>
      <c r="C3" s="712"/>
      <c r="D3" s="717"/>
      <c r="E3" s="717"/>
      <c r="F3" s="723"/>
      <c r="G3" s="723"/>
      <c r="H3" s="464"/>
      <c r="I3" s="464"/>
      <c r="J3" s="729"/>
      <c r="K3" s="729"/>
      <c r="L3" s="118"/>
      <c r="M3" s="118"/>
      <c r="N3" s="118"/>
      <c r="O3" s="118"/>
      <c r="P3" s="464"/>
      <c r="Q3" s="464"/>
      <c r="R3" s="742"/>
      <c r="S3" s="361" t="s">
        <v>473</v>
      </c>
    </row>
    <row r="4" spans="1:19" s="41" customFormat="1" x14ac:dyDescent="0.25">
      <c r="A4" s="734"/>
      <c r="B4" s="712">
        <v>250000</v>
      </c>
      <c r="C4" s="712"/>
      <c r="D4" s="717"/>
      <c r="E4" s="717"/>
      <c r="F4" s="723"/>
      <c r="G4" s="723"/>
      <c r="H4" s="464"/>
      <c r="I4" s="464"/>
      <c r="J4" s="729"/>
      <c r="K4" s="729"/>
      <c r="L4" s="118"/>
      <c r="M4" s="118"/>
      <c r="N4" s="118"/>
      <c r="O4" s="118"/>
      <c r="P4" s="464"/>
      <c r="Q4" s="464"/>
      <c r="R4" s="742"/>
      <c r="S4" s="361" t="s">
        <v>474</v>
      </c>
    </row>
    <row r="5" spans="1:19" s="41" customFormat="1" x14ac:dyDescent="0.25">
      <c r="A5" s="734"/>
      <c r="B5" s="712">
        <v>50000</v>
      </c>
      <c r="C5" s="712"/>
      <c r="D5" s="717"/>
      <c r="E5" s="717"/>
      <c r="F5" s="723"/>
      <c r="G5" s="723"/>
      <c r="H5" s="464"/>
      <c r="I5" s="464"/>
      <c r="J5" s="729"/>
      <c r="K5" s="729"/>
      <c r="L5" s="118"/>
      <c r="M5" s="118"/>
      <c r="N5" s="118"/>
      <c r="O5" s="118"/>
      <c r="P5" s="464"/>
      <c r="Q5" s="464"/>
      <c r="R5" s="742"/>
      <c r="S5" s="361" t="s">
        <v>473</v>
      </c>
    </row>
    <row r="6" spans="1:19" s="41" customFormat="1" x14ac:dyDescent="0.25">
      <c r="A6" s="735"/>
      <c r="B6" s="712"/>
      <c r="C6" s="712"/>
      <c r="D6" s="717">
        <v>250000</v>
      </c>
      <c r="E6" s="717"/>
      <c r="F6" s="723"/>
      <c r="G6" s="723"/>
      <c r="H6" s="464"/>
      <c r="I6" s="464"/>
      <c r="J6" s="729"/>
      <c r="K6" s="729"/>
      <c r="L6" s="118"/>
      <c r="M6" s="118"/>
      <c r="N6" s="118"/>
      <c r="O6" s="118"/>
      <c r="P6" s="464"/>
      <c r="Q6" s="464"/>
      <c r="R6" s="742"/>
      <c r="S6" s="361" t="s">
        <v>474</v>
      </c>
    </row>
    <row r="7" spans="1:19" s="41" customFormat="1" x14ac:dyDescent="0.25">
      <c r="A7" s="735"/>
      <c r="B7" s="712"/>
      <c r="C7" s="712"/>
      <c r="D7" s="717">
        <v>50000</v>
      </c>
      <c r="E7" s="717"/>
      <c r="F7" s="723"/>
      <c r="G7" s="723"/>
      <c r="H7" s="464"/>
      <c r="I7" s="464"/>
      <c r="J7" s="729"/>
      <c r="K7" s="729"/>
      <c r="L7" s="118"/>
      <c r="M7" s="118"/>
      <c r="N7" s="118"/>
      <c r="O7" s="118"/>
      <c r="P7" s="464"/>
      <c r="Q7" s="464"/>
      <c r="R7" s="742"/>
      <c r="S7" s="361" t="s">
        <v>473</v>
      </c>
    </row>
    <row r="8" spans="1:19" s="41" customFormat="1" x14ac:dyDescent="0.25">
      <c r="A8" s="734"/>
      <c r="B8" s="712"/>
      <c r="C8" s="712"/>
      <c r="D8" s="717">
        <v>250000</v>
      </c>
      <c r="E8" s="717"/>
      <c r="F8" s="723"/>
      <c r="G8" s="723"/>
      <c r="H8" s="464"/>
      <c r="I8" s="464"/>
      <c r="J8" s="729"/>
      <c r="K8" s="729"/>
      <c r="L8" s="118"/>
      <c r="M8" s="118"/>
      <c r="N8" s="118"/>
      <c r="O8" s="118"/>
      <c r="P8" s="464"/>
      <c r="Q8" s="464"/>
      <c r="R8" s="742"/>
      <c r="S8" s="361" t="s">
        <v>474</v>
      </c>
    </row>
    <row r="9" spans="1:19" s="41" customFormat="1" x14ac:dyDescent="0.25">
      <c r="A9" s="734"/>
      <c r="B9" s="712"/>
      <c r="C9" s="712"/>
      <c r="D9" s="717"/>
      <c r="E9" s="717"/>
      <c r="F9" s="723">
        <v>50000</v>
      </c>
      <c r="G9" s="723"/>
      <c r="H9" s="464"/>
      <c r="I9" s="464"/>
      <c r="J9" s="729"/>
      <c r="K9" s="729"/>
      <c r="L9" s="118"/>
      <c r="M9" s="118"/>
      <c r="N9" s="118"/>
      <c r="O9" s="118"/>
      <c r="P9" s="464"/>
      <c r="Q9" s="464"/>
      <c r="R9" s="742"/>
      <c r="S9" s="361" t="s">
        <v>473</v>
      </c>
    </row>
    <row r="10" spans="1:19" s="41" customFormat="1" x14ac:dyDescent="0.25">
      <c r="A10" s="734"/>
      <c r="B10" s="712"/>
      <c r="C10" s="712"/>
      <c r="D10" s="717"/>
      <c r="E10" s="717"/>
      <c r="F10" s="723">
        <v>250000</v>
      </c>
      <c r="G10" s="723"/>
      <c r="H10" s="464"/>
      <c r="I10" s="464"/>
      <c r="J10" s="729"/>
      <c r="K10" s="729"/>
      <c r="L10" s="118"/>
      <c r="M10" s="118"/>
      <c r="N10" s="118"/>
      <c r="O10" s="118"/>
      <c r="P10" s="464"/>
      <c r="Q10" s="464"/>
      <c r="R10" s="742"/>
      <c r="S10" s="361" t="s">
        <v>474</v>
      </c>
    </row>
    <row r="11" spans="1:19" s="41" customFormat="1" x14ac:dyDescent="0.25">
      <c r="A11" s="734"/>
      <c r="B11" s="712"/>
      <c r="C11" s="712"/>
      <c r="D11" s="717"/>
      <c r="E11" s="717"/>
      <c r="F11" s="723">
        <v>150000</v>
      </c>
      <c r="G11" s="723"/>
      <c r="H11" s="464"/>
      <c r="I11" s="464"/>
      <c r="J11" s="729"/>
      <c r="K11" s="729"/>
      <c r="L11" s="118"/>
      <c r="M11" s="118"/>
      <c r="N11" s="118"/>
      <c r="O11" s="118"/>
      <c r="P11" s="464"/>
      <c r="Q11" s="464"/>
      <c r="R11" s="742"/>
      <c r="S11" s="361" t="s">
        <v>475</v>
      </c>
    </row>
    <row r="12" spans="1:19" s="41" customFormat="1" x14ac:dyDescent="0.25">
      <c r="A12" s="734"/>
      <c r="B12" s="712"/>
      <c r="C12" s="712"/>
      <c r="D12" s="717"/>
      <c r="E12" s="717"/>
      <c r="F12" s="723">
        <v>400000</v>
      </c>
      <c r="G12" s="723"/>
      <c r="H12" s="464"/>
      <c r="I12" s="464"/>
      <c r="J12" s="729"/>
      <c r="K12" s="729"/>
      <c r="L12" s="118"/>
      <c r="M12" s="118"/>
      <c r="N12" s="118"/>
      <c r="O12" s="118"/>
      <c r="P12" s="464"/>
      <c r="Q12" s="464"/>
      <c r="R12" s="742"/>
      <c r="S12" s="361" t="s">
        <v>476</v>
      </c>
    </row>
    <row r="13" spans="1:19" s="740" customFormat="1" x14ac:dyDescent="0.25">
      <c r="A13" s="738">
        <v>44070</v>
      </c>
      <c r="B13" s="466"/>
      <c r="C13" s="466"/>
      <c r="D13" s="465"/>
      <c r="E13" s="465"/>
      <c r="F13" s="465">
        <v>130000</v>
      </c>
      <c r="G13" s="465"/>
      <c r="H13" s="465"/>
      <c r="I13" s="465"/>
      <c r="J13" s="465"/>
      <c r="K13" s="465"/>
      <c r="L13" s="362"/>
      <c r="M13" s="362"/>
      <c r="N13" s="362"/>
      <c r="O13" s="362"/>
      <c r="P13" s="465"/>
      <c r="Q13" s="465"/>
      <c r="R13" s="741"/>
      <c r="S13" s="363" t="s">
        <v>477</v>
      </c>
    </row>
    <row r="14" spans="1:19" s="41" customFormat="1" x14ac:dyDescent="0.25">
      <c r="A14" s="735"/>
      <c r="B14" s="712"/>
      <c r="C14" s="712"/>
      <c r="D14" s="717">
        <v>250000</v>
      </c>
      <c r="E14" s="717"/>
      <c r="F14" s="723"/>
      <c r="G14" s="723"/>
      <c r="H14" s="464"/>
      <c r="I14" s="464"/>
      <c r="J14" s="729"/>
      <c r="K14" s="729"/>
      <c r="L14" s="118"/>
      <c r="M14" s="118"/>
      <c r="N14" s="118"/>
      <c r="O14" s="118"/>
      <c r="P14" s="464"/>
      <c r="Q14" s="464"/>
      <c r="R14" s="742"/>
      <c r="S14" s="361" t="s">
        <v>474</v>
      </c>
    </row>
    <row r="15" spans="1:19" s="41" customFormat="1" x14ac:dyDescent="0.25">
      <c r="A15" s="735"/>
      <c r="B15" s="712"/>
      <c r="C15" s="712"/>
      <c r="D15" s="717">
        <v>200000</v>
      </c>
      <c r="E15" s="717"/>
      <c r="F15" s="723"/>
      <c r="G15" s="723"/>
      <c r="H15" s="464"/>
      <c r="I15" s="464"/>
      <c r="J15" s="729"/>
      <c r="K15" s="729"/>
      <c r="L15" s="118"/>
      <c r="M15" s="118"/>
      <c r="N15" s="118"/>
      <c r="O15" s="118"/>
      <c r="P15" s="464"/>
      <c r="Q15" s="464"/>
      <c r="R15" s="742"/>
      <c r="S15" s="361" t="s">
        <v>478</v>
      </c>
    </row>
    <row r="16" spans="1:19" s="740" customFormat="1" x14ac:dyDescent="0.25">
      <c r="A16" s="738">
        <v>44071</v>
      </c>
      <c r="B16" s="466"/>
      <c r="C16" s="466"/>
      <c r="D16" s="465">
        <v>100000</v>
      </c>
      <c r="E16" s="465"/>
      <c r="F16" s="465"/>
      <c r="G16" s="465"/>
      <c r="H16" s="465"/>
      <c r="I16" s="465"/>
      <c r="J16" s="465"/>
      <c r="K16" s="465"/>
      <c r="L16" s="362"/>
      <c r="M16" s="362"/>
      <c r="N16" s="362"/>
      <c r="O16" s="362"/>
      <c r="P16" s="465"/>
      <c r="Q16" s="465"/>
      <c r="R16" s="741"/>
      <c r="S16" s="363" t="s">
        <v>473</v>
      </c>
    </row>
    <row r="17" spans="1:19" s="41" customFormat="1" x14ac:dyDescent="0.25">
      <c r="A17" s="734"/>
      <c r="B17" s="712"/>
      <c r="C17" s="712"/>
      <c r="D17" s="717">
        <v>250000</v>
      </c>
      <c r="E17" s="717"/>
      <c r="F17" s="723"/>
      <c r="G17" s="723"/>
      <c r="H17" s="464"/>
      <c r="I17" s="464"/>
      <c r="J17" s="729"/>
      <c r="K17" s="729"/>
      <c r="L17" s="118"/>
      <c r="M17" s="118"/>
      <c r="N17" s="118"/>
      <c r="O17" s="118"/>
      <c r="P17" s="464"/>
      <c r="Q17" s="464"/>
      <c r="R17" s="742"/>
      <c r="S17" s="361" t="s">
        <v>474</v>
      </c>
    </row>
    <row r="18" spans="1:19" s="740" customFormat="1" x14ac:dyDescent="0.25">
      <c r="A18" s="738">
        <v>44072</v>
      </c>
      <c r="B18" s="466">
        <v>400000</v>
      </c>
      <c r="C18" s="466"/>
      <c r="D18" s="465"/>
      <c r="E18" s="465"/>
      <c r="F18" s="465"/>
      <c r="G18" s="465"/>
      <c r="H18" s="465"/>
      <c r="I18" s="465"/>
      <c r="J18" s="465"/>
      <c r="K18" s="465"/>
      <c r="L18" s="362"/>
      <c r="M18" s="362"/>
      <c r="N18" s="362"/>
      <c r="O18" s="362"/>
      <c r="P18" s="465"/>
      <c r="Q18" s="465"/>
      <c r="R18" s="741"/>
      <c r="S18" s="363" t="s">
        <v>479</v>
      </c>
    </row>
    <row r="19" spans="1:19" s="41" customFormat="1" x14ac:dyDescent="0.25">
      <c r="A19" s="734"/>
      <c r="B19" s="712">
        <v>50000</v>
      </c>
      <c r="C19" s="712"/>
      <c r="D19" s="717"/>
      <c r="E19" s="717"/>
      <c r="F19" s="723"/>
      <c r="G19" s="723"/>
      <c r="H19" s="464"/>
      <c r="I19" s="464"/>
      <c r="J19" s="729"/>
      <c r="K19" s="729"/>
      <c r="L19" s="118"/>
      <c r="M19" s="118"/>
      <c r="N19" s="118"/>
      <c r="O19" s="118"/>
      <c r="P19" s="464"/>
      <c r="Q19" s="464"/>
      <c r="R19" s="742"/>
      <c r="S19" s="361" t="s">
        <v>473</v>
      </c>
    </row>
    <row r="20" spans="1:19" s="41" customFormat="1" x14ac:dyDescent="0.25">
      <c r="A20" s="734"/>
      <c r="B20" s="712">
        <v>250000</v>
      </c>
      <c r="C20" s="712"/>
      <c r="D20" s="717"/>
      <c r="E20" s="717"/>
      <c r="F20" s="723"/>
      <c r="G20" s="723"/>
      <c r="H20" s="464"/>
      <c r="I20" s="464"/>
      <c r="J20" s="729"/>
      <c r="K20" s="729"/>
      <c r="L20" s="118"/>
      <c r="M20" s="118"/>
      <c r="N20" s="118"/>
      <c r="O20" s="118"/>
      <c r="P20" s="464"/>
      <c r="Q20" s="464"/>
      <c r="R20" s="742"/>
      <c r="S20" s="361" t="s">
        <v>474</v>
      </c>
    </row>
    <row r="21" spans="1:19" s="41" customFormat="1" x14ac:dyDescent="0.25">
      <c r="A21" s="734"/>
      <c r="B21" s="712"/>
      <c r="C21" s="712"/>
      <c r="D21" s="717">
        <v>500000</v>
      </c>
      <c r="E21" s="717"/>
      <c r="F21" s="723"/>
      <c r="G21" s="723"/>
      <c r="H21" s="464"/>
      <c r="I21" s="464"/>
      <c r="J21" s="729"/>
      <c r="K21" s="729"/>
      <c r="L21" s="118"/>
      <c r="M21" s="118"/>
      <c r="N21" s="118"/>
      <c r="O21" s="118"/>
      <c r="P21" s="464"/>
      <c r="Q21" s="464"/>
      <c r="R21" s="742"/>
      <c r="S21" s="361" t="s">
        <v>480</v>
      </c>
    </row>
    <row r="22" spans="1:19" s="41" customFormat="1" x14ac:dyDescent="0.25">
      <c r="A22" s="735"/>
      <c r="B22" s="712"/>
      <c r="C22" s="712"/>
      <c r="D22" s="717">
        <v>130000</v>
      </c>
      <c r="E22" s="717"/>
      <c r="F22" s="723"/>
      <c r="G22" s="723"/>
      <c r="H22" s="464"/>
      <c r="I22" s="464"/>
      <c r="J22" s="729"/>
      <c r="K22" s="729"/>
      <c r="L22" s="118"/>
      <c r="M22" s="118"/>
      <c r="N22" s="118"/>
      <c r="O22" s="118"/>
      <c r="P22" s="464"/>
      <c r="Q22" s="464"/>
      <c r="R22" s="742"/>
      <c r="S22" s="361" t="s">
        <v>481</v>
      </c>
    </row>
    <row r="23" spans="1:19" s="41" customFormat="1" x14ac:dyDescent="0.25">
      <c r="A23" s="734"/>
      <c r="B23" s="712"/>
      <c r="C23" s="712"/>
      <c r="D23" s="717">
        <v>250000</v>
      </c>
      <c r="E23" s="717"/>
      <c r="F23" s="723"/>
      <c r="G23" s="723"/>
      <c r="H23" s="464"/>
      <c r="I23" s="464"/>
      <c r="J23" s="729"/>
      <c r="K23" s="729"/>
      <c r="L23" s="118"/>
      <c r="M23" s="118"/>
      <c r="N23" s="118"/>
      <c r="O23" s="118"/>
      <c r="P23" s="464"/>
      <c r="Q23" s="464"/>
      <c r="R23" s="742"/>
      <c r="S23" s="361" t="s">
        <v>474</v>
      </c>
    </row>
    <row r="24" spans="1:19" s="41" customFormat="1" x14ac:dyDescent="0.25">
      <c r="A24" s="734"/>
      <c r="B24" s="712"/>
      <c r="C24" s="712"/>
      <c r="D24" s="717">
        <v>50000</v>
      </c>
      <c r="E24" s="717"/>
      <c r="F24" s="723"/>
      <c r="G24" s="723"/>
      <c r="H24" s="464"/>
      <c r="I24" s="464"/>
      <c r="J24" s="729"/>
      <c r="K24" s="729"/>
      <c r="L24" s="118"/>
      <c r="M24" s="118"/>
      <c r="N24" s="118"/>
      <c r="O24" s="118"/>
      <c r="P24" s="464"/>
      <c r="Q24" s="464"/>
      <c r="R24" s="742"/>
      <c r="S24" s="361" t="s">
        <v>473</v>
      </c>
    </row>
    <row r="25" spans="1:19" s="41" customFormat="1" x14ac:dyDescent="0.25">
      <c r="A25" s="734"/>
      <c r="B25" s="712"/>
      <c r="C25" s="712"/>
      <c r="D25" s="717">
        <v>250000</v>
      </c>
      <c r="E25" s="717"/>
      <c r="F25" s="723"/>
      <c r="G25" s="723"/>
      <c r="H25" s="464"/>
      <c r="I25" s="464"/>
      <c r="J25" s="729"/>
      <c r="K25" s="729"/>
      <c r="L25" s="118"/>
      <c r="M25" s="118"/>
      <c r="N25" s="118"/>
      <c r="O25" s="118"/>
      <c r="P25" s="464"/>
      <c r="Q25" s="464"/>
      <c r="R25" s="742"/>
      <c r="S25" s="361" t="s">
        <v>474</v>
      </c>
    </row>
    <row r="26" spans="1:19" s="740" customFormat="1" x14ac:dyDescent="0.25">
      <c r="A26" s="739">
        <v>44073</v>
      </c>
      <c r="B26" s="466">
        <v>250000</v>
      </c>
      <c r="C26" s="466"/>
      <c r="D26" s="465"/>
      <c r="E26" s="465"/>
      <c r="F26" s="465"/>
      <c r="G26" s="465"/>
      <c r="H26" s="465"/>
      <c r="I26" s="465"/>
      <c r="J26" s="465"/>
      <c r="K26" s="465"/>
      <c r="L26" s="362"/>
      <c r="M26" s="362"/>
      <c r="N26" s="362"/>
      <c r="O26" s="362"/>
      <c r="P26" s="465"/>
      <c r="Q26" s="465"/>
      <c r="R26" s="741"/>
      <c r="S26" s="363" t="s">
        <v>474</v>
      </c>
    </row>
    <row r="27" spans="1:19" s="41" customFormat="1" x14ac:dyDescent="0.25">
      <c r="A27" s="735"/>
      <c r="B27" s="712">
        <v>50000</v>
      </c>
      <c r="C27" s="712"/>
      <c r="D27" s="717"/>
      <c r="E27" s="717"/>
      <c r="F27" s="723"/>
      <c r="G27" s="723"/>
      <c r="H27" s="464"/>
      <c r="I27" s="464"/>
      <c r="J27" s="729"/>
      <c r="K27" s="729"/>
      <c r="L27" s="118"/>
      <c r="M27" s="118"/>
      <c r="N27" s="118"/>
      <c r="O27" s="118"/>
      <c r="P27" s="464"/>
      <c r="Q27" s="464"/>
      <c r="R27" s="742"/>
      <c r="S27" s="361" t="s">
        <v>473</v>
      </c>
    </row>
    <row r="28" spans="1:19" s="41" customFormat="1" x14ac:dyDescent="0.25">
      <c r="A28" s="734"/>
      <c r="B28" s="712"/>
      <c r="C28" s="712"/>
      <c r="D28" s="717"/>
      <c r="E28" s="717"/>
      <c r="F28" s="723">
        <v>250000</v>
      </c>
      <c r="G28" s="723"/>
      <c r="H28" s="464"/>
      <c r="I28" s="464"/>
      <c r="J28" s="729"/>
      <c r="K28" s="729"/>
      <c r="L28" s="118"/>
      <c r="M28" s="118"/>
      <c r="N28" s="118"/>
      <c r="O28" s="118"/>
      <c r="P28" s="464"/>
      <c r="Q28" s="464"/>
      <c r="R28" s="742"/>
      <c r="S28" s="361" t="s">
        <v>474</v>
      </c>
    </row>
    <row r="29" spans="1:19" s="41" customFormat="1" x14ac:dyDescent="0.25">
      <c r="A29" s="734"/>
      <c r="B29" s="712"/>
      <c r="C29" s="712"/>
      <c r="D29" s="717"/>
      <c r="E29" s="717"/>
      <c r="F29" s="723">
        <v>550000</v>
      </c>
      <c r="G29" s="723"/>
      <c r="H29" s="464"/>
      <c r="I29" s="464"/>
      <c r="J29" s="729"/>
      <c r="K29" s="729"/>
      <c r="L29" s="118"/>
      <c r="M29" s="118"/>
      <c r="N29" s="118"/>
      <c r="O29" s="118"/>
      <c r="P29" s="464"/>
      <c r="Q29" s="464"/>
      <c r="R29" s="742"/>
      <c r="S29" s="361" t="s">
        <v>482</v>
      </c>
    </row>
    <row r="30" spans="1:19" s="41" customFormat="1" x14ac:dyDescent="0.25">
      <c r="A30" s="734"/>
      <c r="B30" s="712"/>
      <c r="C30" s="712"/>
      <c r="D30" s="717"/>
      <c r="E30" s="717"/>
      <c r="F30" s="723">
        <v>150000</v>
      </c>
      <c r="G30" s="723"/>
      <c r="H30" s="464"/>
      <c r="I30" s="464"/>
      <c r="J30" s="729"/>
      <c r="K30" s="729"/>
      <c r="L30" s="118"/>
      <c r="M30" s="118"/>
      <c r="N30" s="118"/>
      <c r="O30" s="118"/>
      <c r="P30" s="464"/>
      <c r="Q30" s="464"/>
      <c r="R30" s="742"/>
      <c r="S30" s="361" t="s">
        <v>475</v>
      </c>
    </row>
    <row r="31" spans="1:19" s="41" customFormat="1" x14ac:dyDescent="0.25">
      <c r="A31" s="735"/>
      <c r="B31" s="712"/>
      <c r="C31" s="712"/>
      <c r="D31" s="717"/>
      <c r="E31" s="717"/>
      <c r="F31" s="723"/>
      <c r="G31" s="723"/>
      <c r="H31" s="464"/>
      <c r="I31" s="464"/>
      <c r="J31" s="729">
        <v>150000</v>
      </c>
      <c r="K31" s="729"/>
      <c r="L31" s="118"/>
      <c r="M31" s="118"/>
      <c r="N31" s="118"/>
      <c r="O31" s="118"/>
      <c r="P31" s="464"/>
      <c r="Q31" s="464"/>
      <c r="R31" s="742"/>
      <c r="S31" s="361" t="s">
        <v>475</v>
      </c>
    </row>
    <row r="32" spans="1:19" s="740" customFormat="1" x14ac:dyDescent="0.25">
      <c r="A32" s="738">
        <v>44074</v>
      </c>
      <c r="B32" s="466">
        <v>500000</v>
      </c>
      <c r="C32" s="466"/>
      <c r="D32" s="465"/>
      <c r="E32" s="465"/>
      <c r="F32" s="465"/>
      <c r="G32" s="465"/>
      <c r="H32" s="465"/>
      <c r="I32" s="465"/>
      <c r="J32" s="465"/>
      <c r="K32" s="465"/>
      <c r="L32" s="362"/>
      <c r="M32" s="362"/>
      <c r="N32" s="362"/>
      <c r="O32" s="362"/>
      <c r="P32" s="465"/>
      <c r="Q32" s="465"/>
      <c r="R32" s="741"/>
      <c r="S32" s="363" t="s">
        <v>483</v>
      </c>
    </row>
    <row r="33" spans="1:19" s="41" customFormat="1" x14ac:dyDescent="0.25">
      <c r="A33" s="734"/>
      <c r="B33" s="712">
        <v>900000</v>
      </c>
      <c r="C33" s="712"/>
      <c r="D33" s="717"/>
      <c r="E33" s="717"/>
      <c r="F33" s="723"/>
      <c r="G33" s="723"/>
      <c r="H33" s="464"/>
      <c r="I33" s="464"/>
      <c r="J33" s="729"/>
      <c r="K33" s="729"/>
      <c r="L33" s="118"/>
      <c r="M33" s="118"/>
      <c r="N33" s="118"/>
      <c r="O33" s="118"/>
      <c r="P33" s="464"/>
      <c r="Q33" s="464"/>
      <c r="R33" s="742"/>
      <c r="S33" s="361" t="s">
        <v>484</v>
      </c>
    </row>
    <row r="34" spans="1:19" s="41" customFormat="1" x14ac:dyDescent="0.25">
      <c r="A34" s="735"/>
      <c r="B34" s="712">
        <v>100000</v>
      </c>
      <c r="C34" s="712"/>
      <c r="D34" s="717"/>
      <c r="E34" s="717"/>
      <c r="F34" s="723"/>
      <c r="G34" s="723"/>
      <c r="H34" s="464"/>
      <c r="I34" s="464"/>
      <c r="J34" s="729"/>
      <c r="K34" s="729"/>
      <c r="L34" s="118"/>
      <c r="M34" s="118"/>
      <c r="N34" s="118"/>
      <c r="O34" s="118"/>
      <c r="P34" s="464"/>
      <c r="Q34" s="464"/>
      <c r="R34" s="742"/>
      <c r="S34" s="361" t="s">
        <v>485</v>
      </c>
    </row>
    <row r="35" spans="1:19" s="41" customFormat="1" x14ac:dyDescent="0.25">
      <c r="A35" s="735"/>
      <c r="B35" s="712">
        <v>50000</v>
      </c>
      <c r="C35" s="712"/>
      <c r="D35" s="717"/>
      <c r="E35" s="717"/>
      <c r="F35" s="723"/>
      <c r="G35" s="723"/>
      <c r="H35" s="464"/>
      <c r="I35" s="464"/>
      <c r="J35" s="729"/>
      <c r="K35" s="729"/>
      <c r="L35" s="118"/>
      <c r="M35" s="118"/>
      <c r="N35" s="118"/>
      <c r="O35" s="118"/>
      <c r="P35" s="464"/>
      <c r="Q35" s="464"/>
      <c r="R35" s="742"/>
      <c r="S35" s="361" t="s">
        <v>473</v>
      </c>
    </row>
    <row r="36" spans="1:19" s="41" customFormat="1" x14ac:dyDescent="0.25">
      <c r="A36" s="734"/>
      <c r="B36" s="712"/>
      <c r="C36" s="712"/>
      <c r="D36" s="717">
        <v>150000</v>
      </c>
      <c r="E36" s="717"/>
      <c r="F36" s="723"/>
      <c r="G36" s="723"/>
      <c r="H36" s="464"/>
      <c r="I36" s="464"/>
      <c r="J36" s="729"/>
      <c r="K36" s="729"/>
      <c r="L36" s="118"/>
      <c r="M36" s="118"/>
      <c r="N36" s="118"/>
      <c r="O36" s="118"/>
      <c r="P36" s="464"/>
      <c r="Q36" s="464"/>
      <c r="R36" s="742"/>
      <c r="S36" s="361" t="s">
        <v>475</v>
      </c>
    </row>
    <row r="37" spans="1:19" s="41" customFormat="1" x14ac:dyDescent="0.25">
      <c r="A37" s="734"/>
      <c r="B37" s="712"/>
      <c r="C37" s="712"/>
      <c r="D37" s="717">
        <v>250000</v>
      </c>
      <c r="E37" s="717"/>
      <c r="F37" s="723"/>
      <c r="G37" s="723"/>
      <c r="H37" s="464"/>
      <c r="I37" s="464"/>
      <c r="J37" s="729"/>
      <c r="K37" s="729"/>
      <c r="L37" s="118"/>
      <c r="M37" s="118"/>
      <c r="N37" s="118"/>
      <c r="O37" s="118"/>
      <c r="P37" s="464"/>
      <c r="Q37" s="464"/>
      <c r="R37" s="742"/>
      <c r="S37" s="361" t="s">
        <v>486</v>
      </c>
    </row>
    <row r="38" spans="1:19" s="41" customFormat="1" x14ac:dyDescent="0.25">
      <c r="A38" s="734"/>
      <c r="B38" s="712"/>
      <c r="C38" s="712"/>
      <c r="D38" s="717">
        <v>200000</v>
      </c>
      <c r="E38" s="717"/>
      <c r="F38" s="723"/>
      <c r="G38" s="723"/>
      <c r="H38" s="464"/>
      <c r="I38" s="464"/>
      <c r="J38" s="729"/>
      <c r="K38" s="729"/>
      <c r="L38" s="118"/>
      <c r="M38" s="118"/>
      <c r="N38" s="118"/>
      <c r="O38" s="118"/>
      <c r="P38" s="464"/>
      <c r="Q38" s="464"/>
      <c r="R38" s="742"/>
      <c r="S38" s="361" t="s">
        <v>478</v>
      </c>
    </row>
    <row r="39" spans="1:19" s="41" customFormat="1" x14ac:dyDescent="0.25">
      <c r="A39" s="734"/>
      <c r="B39" s="712"/>
      <c r="C39" s="712"/>
      <c r="D39" s="717">
        <v>250000</v>
      </c>
      <c r="E39" s="717"/>
      <c r="F39" s="723"/>
      <c r="G39" s="723"/>
      <c r="H39" s="464"/>
      <c r="I39" s="464"/>
      <c r="J39" s="729"/>
      <c r="K39" s="729"/>
      <c r="L39" s="118"/>
      <c r="M39" s="118"/>
      <c r="N39" s="118"/>
      <c r="O39" s="118"/>
      <c r="P39" s="464"/>
      <c r="Q39" s="464"/>
      <c r="R39" s="742"/>
      <c r="S39" s="361" t="s">
        <v>474</v>
      </c>
    </row>
    <row r="40" spans="1:19" s="41" customFormat="1" x14ac:dyDescent="0.25">
      <c r="A40" s="734"/>
      <c r="B40" s="712"/>
      <c r="C40" s="712"/>
      <c r="D40" s="717">
        <v>250000</v>
      </c>
      <c r="E40" s="717"/>
      <c r="F40" s="723"/>
      <c r="G40" s="723"/>
      <c r="H40" s="464"/>
      <c r="I40" s="464"/>
      <c r="J40" s="729"/>
      <c r="K40" s="729"/>
      <c r="L40" s="118"/>
      <c r="M40" s="118"/>
      <c r="N40" s="118"/>
      <c r="O40" s="118"/>
      <c r="P40" s="464"/>
      <c r="Q40" s="464"/>
      <c r="R40" s="742"/>
      <c r="S40" s="361" t="s">
        <v>486</v>
      </c>
    </row>
    <row r="41" spans="1:19" s="41" customFormat="1" x14ac:dyDescent="0.25">
      <c r="A41" s="734"/>
      <c r="B41" s="712"/>
      <c r="C41" s="712"/>
      <c r="D41" s="717">
        <v>50000</v>
      </c>
      <c r="E41" s="717"/>
      <c r="F41" s="723"/>
      <c r="G41" s="723"/>
      <c r="H41" s="464"/>
      <c r="I41" s="464"/>
      <c r="J41" s="729"/>
      <c r="K41" s="729"/>
      <c r="L41" s="118"/>
      <c r="M41" s="118"/>
      <c r="N41" s="118"/>
      <c r="O41" s="118"/>
      <c r="P41" s="464"/>
      <c r="Q41" s="464"/>
      <c r="R41" s="742"/>
      <c r="S41" s="361" t="s">
        <v>488</v>
      </c>
    </row>
    <row r="42" spans="1:19" s="41" customFormat="1" x14ac:dyDescent="0.25">
      <c r="A42" s="735"/>
      <c r="B42" s="712"/>
      <c r="C42" s="712"/>
      <c r="D42" s="717"/>
      <c r="E42" s="717"/>
      <c r="F42" s="723">
        <v>150000</v>
      </c>
      <c r="G42" s="723"/>
      <c r="H42" s="464"/>
      <c r="I42" s="464"/>
      <c r="J42" s="729"/>
      <c r="K42" s="729"/>
      <c r="L42" s="118"/>
      <c r="M42" s="118"/>
      <c r="N42" s="118"/>
      <c r="O42" s="118"/>
      <c r="P42" s="464"/>
      <c r="Q42" s="464"/>
      <c r="R42" s="742"/>
      <c r="S42" s="361" t="s">
        <v>487</v>
      </c>
    </row>
    <row r="43" spans="1:19" s="41" customFormat="1" x14ac:dyDescent="0.25">
      <c r="A43" s="734"/>
      <c r="B43" s="712"/>
      <c r="C43" s="712"/>
      <c r="D43" s="717"/>
      <c r="E43" s="717"/>
      <c r="F43" s="723">
        <v>50000</v>
      </c>
      <c r="G43" s="723"/>
      <c r="H43" s="464"/>
      <c r="I43" s="464"/>
      <c r="J43" s="729"/>
      <c r="K43" s="729"/>
      <c r="L43" s="118"/>
      <c r="M43" s="118"/>
      <c r="N43" s="118"/>
      <c r="O43" s="118"/>
      <c r="P43" s="464"/>
      <c r="Q43" s="464"/>
      <c r="R43" s="742"/>
      <c r="S43" s="361" t="s">
        <v>473</v>
      </c>
    </row>
    <row r="44" spans="1:19" s="41" customFormat="1" x14ac:dyDescent="0.25">
      <c r="A44" s="735"/>
      <c r="B44" s="712"/>
      <c r="C44" s="712"/>
      <c r="D44" s="717"/>
      <c r="E44" s="717"/>
      <c r="F44" s="723">
        <v>250000</v>
      </c>
      <c r="G44" s="723"/>
      <c r="H44" s="464"/>
      <c r="I44" s="464"/>
      <c r="J44" s="729"/>
      <c r="K44" s="729"/>
      <c r="L44" s="118"/>
      <c r="M44" s="118"/>
      <c r="N44" s="118"/>
      <c r="O44" s="118"/>
      <c r="P44" s="464"/>
      <c r="Q44" s="464"/>
      <c r="R44" s="742"/>
      <c r="S44" s="361" t="s">
        <v>474</v>
      </c>
    </row>
    <row r="45" spans="1:19" s="41" customFormat="1" x14ac:dyDescent="0.25">
      <c r="A45" s="735"/>
      <c r="B45" s="712"/>
      <c r="C45" s="712"/>
      <c r="D45" s="717"/>
      <c r="E45" s="717"/>
      <c r="F45" s="723">
        <v>50000</v>
      </c>
      <c r="G45" s="723"/>
      <c r="H45" s="464"/>
      <c r="I45" s="464"/>
      <c r="J45" s="729"/>
      <c r="K45" s="729"/>
      <c r="L45" s="118"/>
      <c r="M45" s="118"/>
      <c r="N45" s="118"/>
      <c r="O45" s="118"/>
      <c r="P45" s="464"/>
      <c r="Q45" s="464"/>
      <c r="R45" s="742"/>
      <c r="S45" s="361" t="s">
        <v>473</v>
      </c>
    </row>
    <row r="46" spans="1:19" s="41" customFormat="1" x14ac:dyDescent="0.25">
      <c r="A46" s="734"/>
      <c r="B46" s="712"/>
      <c r="C46" s="712"/>
      <c r="D46" s="717"/>
      <c r="E46" s="717"/>
      <c r="F46" s="723">
        <v>100000</v>
      </c>
      <c r="G46" s="723"/>
      <c r="H46" s="464"/>
      <c r="I46" s="464"/>
      <c r="J46" s="729"/>
      <c r="K46" s="729"/>
      <c r="L46" s="118"/>
      <c r="M46" s="118"/>
      <c r="N46" s="118"/>
      <c r="O46" s="118"/>
      <c r="P46" s="464"/>
      <c r="Q46" s="464"/>
      <c r="R46" s="742"/>
      <c r="S46" s="361" t="s">
        <v>473</v>
      </c>
    </row>
    <row r="47" spans="1:19" s="740" customFormat="1" x14ac:dyDescent="0.25">
      <c r="A47" s="738">
        <v>44075</v>
      </c>
      <c r="B47" s="466"/>
      <c r="C47" s="466"/>
      <c r="D47" s="465">
        <v>120000</v>
      </c>
      <c r="E47" s="465"/>
      <c r="F47" s="465"/>
      <c r="G47" s="465"/>
      <c r="H47" s="465"/>
      <c r="I47" s="465"/>
      <c r="J47" s="465"/>
      <c r="K47" s="465"/>
      <c r="L47" s="362"/>
      <c r="M47" s="362"/>
      <c r="N47" s="362"/>
      <c r="O47" s="362"/>
      <c r="P47" s="465"/>
      <c r="Q47" s="465"/>
      <c r="R47" s="741"/>
      <c r="S47" s="363" t="s">
        <v>489</v>
      </c>
    </row>
    <row r="48" spans="1:19" s="41" customFormat="1" x14ac:dyDescent="0.25">
      <c r="A48" s="735"/>
      <c r="B48" s="712"/>
      <c r="C48" s="712"/>
      <c r="D48" s="717"/>
      <c r="E48" s="717"/>
      <c r="F48" s="723">
        <v>50000</v>
      </c>
      <c r="G48" s="723"/>
      <c r="H48" s="464"/>
      <c r="I48" s="464"/>
      <c r="J48" s="729"/>
      <c r="K48" s="729"/>
      <c r="L48" s="118"/>
      <c r="M48" s="118"/>
      <c r="N48" s="118"/>
      <c r="O48" s="118"/>
      <c r="P48" s="464"/>
      <c r="Q48" s="464"/>
      <c r="R48" s="742"/>
      <c r="S48" s="361" t="s">
        <v>473</v>
      </c>
    </row>
    <row r="49" spans="1:19" s="41" customFormat="1" x14ac:dyDescent="0.25">
      <c r="A49" s="735"/>
      <c r="B49" s="712"/>
      <c r="C49" s="712"/>
      <c r="D49" s="717"/>
      <c r="E49" s="717"/>
      <c r="F49" s="723">
        <v>150000</v>
      </c>
      <c r="G49" s="723"/>
      <c r="H49" s="464"/>
      <c r="I49" s="464"/>
      <c r="J49" s="729"/>
      <c r="K49" s="729"/>
      <c r="L49" s="118"/>
      <c r="M49" s="118"/>
      <c r="N49" s="118"/>
      <c r="O49" s="118"/>
      <c r="P49" s="464"/>
      <c r="Q49" s="464"/>
      <c r="R49" s="742"/>
      <c r="S49" s="361" t="s">
        <v>487</v>
      </c>
    </row>
    <row r="50" spans="1:19" s="740" customFormat="1" x14ac:dyDescent="0.25">
      <c r="A50" s="738">
        <v>44076</v>
      </c>
      <c r="B50" s="466">
        <v>250000</v>
      </c>
      <c r="C50" s="466"/>
      <c r="D50" s="465"/>
      <c r="E50" s="465"/>
      <c r="F50" s="465"/>
      <c r="G50" s="465"/>
      <c r="H50" s="465"/>
      <c r="I50" s="465"/>
      <c r="J50" s="465"/>
      <c r="K50" s="465"/>
      <c r="L50" s="362"/>
      <c r="M50" s="362"/>
      <c r="N50" s="362"/>
      <c r="O50" s="362"/>
      <c r="P50" s="465"/>
      <c r="Q50" s="465"/>
      <c r="R50" s="741"/>
      <c r="S50" s="363" t="s">
        <v>474</v>
      </c>
    </row>
    <row r="51" spans="1:19" s="740" customFormat="1" x14ac:dyDescent="0.25">
      <c r="A51" s="734"/>
      <c r="B51" s="703">
        <v>50000</v>
      </c>
      <c r="C51" s="703"/>
      <c r="D51" s="464"/>
      <c r="E51" s="464"/>
      <c r="F51" s="464"/>
      <c r="G51" s="464"/>
      <c r="H51" s="464"/>
      <c r="I51" s="464"/>
      <c r="J51" s="464"/>
      <c r="K51" s="464"/>
      <c r="L51" s="118"/>
      <c r="M51" s="118"/>
      <c r="N51" s="118"/>
      <c r="O51" s="118"/>
      <c r="P51" s="464"/>
      <c r="Q51" s="464"/>
      <c r="R51" s="742"/>
      <c r="S51" s="361" t="s">
        <v>473</v>
      </c>
    </row>
    <row r="52" spans="1:19" s="41" customFormat="1" x14ac:dyDescent="0.25">
      <c r="A52" s="735"/>
      <c r="B52" s="712">
        <v>500000</v>
      </c>
      <c r="C52" s="712"/>
      <c r="D52" s="717"/>
      <c r="E52" s="717"/>
      <c r="F52" s="723"/>
      <c r="G52" s="723"/>
      <c r="H52" s="464"/>
      <c r="I52" s="464"/>
      <c r="J52" s="729"/>
      <c r="K52" s="729"/>
      <c r="L52" s="118"/>
      <c r="M52" s="118"/>
      <c r="N52" s="118"/>
      <c r="O52" s="118"/>
      <c r="P52" s="464"/>
      <c r="Q52" s="464"/>
      <c r="R52" s="742"/>
      <c r="S52" s="361" t="s">
        <v>480</v>
      </c>
    </row>
    <row r="53" spans="1:19" s="41" customFormat="1" x14ac:dyDescent="0.25">
      <c r="A53" s="734"/>
      <c r="B53" s="712">
        <v>50000</v>
      </c>
      <c r="C53" s="712"/>
      <c r="D53" s="717"/>
      <c r="E53" s="717"/>
      <c r="F53" s="723"/>
      <c r="G53" s="723"/>
      <c r="H53" s="464"/>
      <c r="I53" s="464"/>
      <c r="J53" s="729"/>
      <c r="K53" s="729"/>
      <c r="L53" s="118"/>
      <c r="M53" s="118"/>
      <c r="N53" s="118"/>
      <c r="O53" s="118"/>
      <c r="P53" s="464"/>
      <c r="Q53" s="464"/>
      <c r="R53" s="742"/>
      <c r="S53" s="361" t="s">
        <v>473</v>
      </c>
    </row>
    <row r="54" spans="1:19" s="41" customFormat="1" x14ac:dyDescent="0.25">
      <c r="A54" s="734"/>
      <c r="B54" s="712">
        <v>300000</v>
      </c>
      <c r="C54" s="712"/>
      <c r="D54" s="717"/>
      <c r="E54" s="717"/>
      <c r="F54" s="723"/>
      <c r="G54" s="723"/>
      <c r="H54" s="464"/>
      <c r="I54" s="464"/>
      <c r="J54" s="729"/>
      <c r="K54" s="729"/>
      <c r="L54" s="118"/>
      <c r="M54" s="118"/>
      <c r="N54" s="118"/>
      <c r="O54" s="118"/>
      <c r="P54" s="464"/>
      <c r="Q54" s="464"/>
      <c r="R54" s="742"/>
      <c r="S54" s="361" t="s">
        <v>490</v>
      </c>
    </row>
    <row r="55" spans="1:19" s="41" customFormat="1" x14ac:dyDescent="0.25">
      <c r="A55" s="734"/>
      <c r="B55" s="712">
        <v>100000</v>
      </c>
      <c r="C55" s="712"/>
      <c r="D55" s="717"/>
      <c r="E55" s="717"/>
      <c r="F55" s="723"/>
      <c r="G55" s="723"/>
      <c r="H55" s="464"/>
      <c r="I55" s="464"/>
      <c r="J55" s="729"/>
      <c r="K55" s="729"/>
      <c r="L55" s="118"/>
      <c r="M55" s="118"/>
      <c r="N55" s="118"/>
      <c r="O55" s="118"/>
      <c r="P55" s="464"/>
      <c r="Q55" s="464"/>
      <c r="R55" s="742"/>
      <c r="S55" s="361" t="s">
        <v>473</v>
      </c>
    </row>
    <row r="56" spans="1:19" s="41" customFormat="1" x14ac:dyDescent="0.25">
      <c r="A56" s="735"/>
      <c r="B56" s="712"/>
      <c r="C56" s="712"/>
      <c r="D56" s="717">
        <v>250000</v>
      </c>
      <c r="E56" s="717"/>
      <c r="F56" s="723"/>
      <c r="G56" s="723"/>
      <c r="H56" s="464"/>
      <c r="I56" s="464"/>
      <c r="J56" s="729"/>
      <c r="K56" s="729"/>
      <c r="L56" s="118"/>
      <c r="M56" s="118"/>
      <c r="N56" s="118"/>
      <c r="O56" s="118"/>
      <c r="P56" s="464"/>
      <c r="Q56" s="464"/>
      <c r="R56" s="742"/>
      <c r="S56" s="361" t="s">
        <v>486</v>
      </c>
    </row>
    <row r="57" spans="1:19" s="41" customFormat="1" x14ac:dyDescent="0.25">
      <c r="A57" s="735"/>
      <c r="B57" s="712"/>
      <c r="C57" s="712"/>
      <c r="D57" s="717">
        <v>60000</v>
      </c>
      <c r="E57" s="717"/>
      <c r="F57" s="723"/>
      <c r="G57" s="723"/>
      <c r="H57" s="464"/>
      <c r="I57" s="464"/>
      <c r="J57" s="729"/>
      <c r="K57" s="729"/>
      <c r="L57" s="118"/>
      <c r="M57" s="118"/>
      <c r="N57" s="118"/>
      <c r="O57" s="118"/>
      <c r="P57" s="464"/>
      <c r="Q57" s="464"/>
      <c r="R57" s="742"/>
      <c r="S57" s="361" t="s">
        <v>489</v>
      </c>
    </row>
    <row r="58" spans="1:19" s="41" customFormat="1" x14ac:dyDescent="0.25">
      <c r="A58" s="734"/>
      <c r="B58" s="712"/>
      <c r="C58" s="712"/>
      <c r="D58" s="717">
        <v>250000</v>
      </c>
      <c r="E58" s="717"/>
      <c r="F58" s="723"/>
      <c r="G58" s="723"/>
      <c r="H58" s="464"/>
      <c r="I58" s="464"/>
      <c r="J58" s="729"/>
      <c r="K58" s="729"/>
      <c r="L58" s="118"/>
      <c r="M58" s="118"/>
      <c r="N58" s="118"/>
      <c r="O58" s="118"/>
      <c r="P58" s="464"/>
      <c r="Q58" s="464"/>
      <c r="R58" s="742"/>
      <c r="S58" s="361" t="s">
        <v>474</v>
      </c>
    </row>
    <row r="59" spans="1:19" s="41" customFormat="1" x14ac:dyDescent="0.25">
      <c r="A59" s="734"/>
      <c r="B59" s="712"/>
      <c r="C59" s="712"/>
      <c r="D59" s="717"/>
      <c r="E59" s="717"/>
      <c r="F59" s="723"/>
      <c r="G59" s="723"/>
      <c r="H59" s="464"/>
      <c r="I59" s="464"/>
      <c r="J59" s="729">
        <v>250000</v>
      </c>
      <c r="K59" s="729"/>
      <c r="L59" s="118"/>
      <c r="M59" s="118"/>
      <c r="N59" s="118"/>
      <c r="O59" s="118"/>
      <c r="P59" s="464"/>
      <c r="Q59" s="464"/>
      <c r="R59" s="742"/>
      <c r="S59" s="361" t="s">
        <v>486</v>
      </c>
    </row>
    <row r="60" spans="1:19" s="41" customFormat="1" x14ac:dyDescent="0.25">
      <c r="A60" s="734"/>
      <c r="B60" s="712"/>
      <c r="C60" s="712"/>
      <c r="D60" s="717"/>
      <c r="E60" s="717"/>
      <c r="F60" s="723"/>
      <c r="G60" s="723"/>
      <c r="H60" s="464"/>
      <c r="I60" s="464"/>
      <c r="J60" s="729">
        <v>250000</v>
      </c>
      <c r="K60" s="729"/>
      <c r="L60" s="118"/>
      <c r="M60" s="118"/>
      <c r="N60" s="118"/>
      <c r="O60" s="118"/>
      <c r="P60" s="464"/>
      <c r="Q60" s="464"/>
      <c r="R60" s="742"/>
      <c r="S60" s="361" t="s">
        <v>474</v>
      </c>
    </row>
    <row r="61" spans="1:19" s="740" customFormat="1" x14ac:dyDescent="0.25">
      <c r="A61" s="738">
        <v>44077</v>
      </c>
      <c r="B61" s="466"/>
      <c r="C61" s="466"/>
      <c r="D61" s="465">
        <v>130000</v>
      </c>
      <c r="E61" s="465"/>
      <c r="F61" s="465"/>
      <c r="G61" s="465"/>
      <c r="H61" s="465"/>
      <c r="I61" s="465"/>
      <c r="J61" s="465"/>
      <c r="K61" s="465"/>
      <c r="L61" s="362"/>
      <c r="M61" s="362"/>
      <c r="N61" s="362"/>
      <c r="O61" s="362"/>
      <c r="P61" s="465"/>
      <c r="Q61" s="465"/>
      <c r="R61" s="741"/>
      <c r="S61" s="363" t="s">
        <v>481</v>
      </c>
    </row>
    <row r="62" spans="1:19" s="41" customFormat="1" x14ac:dyDescent="0.25">
      <c r="A62" s="734"/>
      <c r="B62" s="712"/>
      <c r="C62" s="712"/>
      <c r="D62" s="717">
        <v>130000</v>
      </c>
      <c r="E62" s="717"/>
      <c r="F62" s="723"/>
      <c r="G62" s="723"/>
      <c r="H62" s="464"/>
      <c r="I62" s="464"/>
      <c r="J62" s="729"/>
      <c r="K62" s="729"/>
      <c r="L62" s="118"/>
      <c r="M62" s="118"/>
      <c r="N62" s="118"/>
      <c r="O62" s="118"/>
      <c r="P62" s="464"/>
      <c r="Q62" s="464"/>
      <c r="R62" s="742"/>
      <c r="S62" s="361" t="s">
        <v>477</v>
      </c>
    </row>
    <row r="63" spans="1:19" s="41" customFormat="1" x14ac:dyDescent="0.25">
      <c r="A63" s="735"/>
      <c r="B63" s="712"/>
      <c r="C63" s="712"/>
      <c r="D63" s="717">
        <v>150000</v>
      </c>
      <c r="E63" s="717"/>
      <c r="F63" s="723"/>
      <c r="G63" s="723"/>
      <c r="H63" s="464"/>
      <c r="I63" s="464"/>
      <c r="J63" s="729"/>
      <c r="K63" s="729"/>
      <c r="L63" s="118"/>
      <c r="M63" s="118"/>
      <c r="N63" s="118"/>
      <c r="O63" s="118"/>
      <c r="P63" s="464"/>
      <c r="Q63" s="464"/>
      <c r="R63" s="742"/>
      <c r="S63" s="361" t="s">
        <v>473</v>
      </c>
    </row>
    <row r="64" spans="1:19" s="41" customFormat="1" x14ac:dyDescent="0.25">
      <c r="A64" s="735"/>
      <c r="B64" s="712"/>
      <c r="C64" s="712"/>
      <c r="D64" s="717">
        <v>130000</v>
      </c>
      <c r="E64" s="717"/>
      <c r="F64" s="723"/>
      <c r="G64" s="723"/>
      <c r="H64" s="464"/>
      <c r="I64" s="464"/>
      <c r="J64" s="729"/>
      <c r="K64" s="729"/>
      <c r="L64" s="118"/>
      <c r="M64" s="118"/>
      <c r="N64" s="118"/>
      <c r="O64" s="118"/>
      <c r="P64" s="464"/>
      <c r="Q64" s="464"/>
      <c r="R64" s="742"/>
      <c r="S64" s="361" t="s">
        <v>481</v>
      </c>
    </row>
    <row r="65" spans="1:19" s="41" customFormat="1" x14ac:dyDescent="0.25">
      <c r="A65" s="734"/>
      <c r="B65" s="712"/>
      <c r="C65" s="712"/>
      <c r="D65" s="717">
        <v>50000</v>
      </c>
      <c r="E65" s="717"/>
      <c r="F65" s="723"/>
      <c r="G65" s="723"/>
      <c r="H65" s="464"/>
      <c r="I65" s="464"/>
      <c r="J65" s="729"/>
      <c r="K65" s="729"/>
      <c r="L65" s="118"/>
      <c r="M65" s="118"/>
      <c r="N65" s="118"/>
      <c r="O65" s="118"/>
      <c r="P65" s="464"/>
      <c r="Q65" s="464"/>
      <c r="R65" s="742"/>
      <c r="S65" s="361" t="s">
        <v>488</v>
      </c>
    </row>
    <row r="66" spans="1:19" s="41" customFormat="1" x14ac:dyDescent="0.25">
      <c r="A66" s="734"/>
      <c r="B66" s="712"/>
      <c r="C66" s="712"/>
      <c r="D66" s="717"/>
      <c r="E66" s="717"/>
      <c r="F66" s="723">
        <v>250000</v>
      </c>
      <c r="G66" s="723"/>
      <c r="H66" s="464"/>
      <c r="I66" s="464"/>
      <c r="J66" s="729"/>
      <c r="K66" s="729"/>
      <c r="L66" s="118"/>
      <c r="M66" s="118"/>
      <c r="N66" s="118"/>
      <c r="O66" s="118"/>
      <c r="P66" s="464"/>
      <c r="Q66" s="464"/>
      <c r="R66" s="742"/>
      <c r="S66" s="361" t="s">
        <v>474</v>
      </c>
    </row>
    <row r="67" spans="1:19" s="41" customFormat="1" x14ac:dyDescent="0.25">
      <c r="A67" s="734"/>
      <c r="B67" s="712"/>
      <c r="C67" s="712"/>
      <c r="D67" s="717"/>
      <c r="E67" s="717"/>
      <c r="F67" s="723">
        <v>50000</v>
      </c>
      <c r="G67" s="723"/>
      <c r="H67" s="464"/>
      <c r="I67" s="464"/>
      <c r="J67" s="729"/>
      <c r="K67" s="729"/>
      <c r="L67" s="118"/>
      <c r="M67" s="118"/>
      <c r="N67" s="118"/>
      <c r="O67" s="118"/>
      <c r="P67" s="464"/>
      <c r="Q67" s="464"/>
      <c r="R67" s="742"/>
      <c r="S67" s="361" t="s">
        <v>473</v>
      </c>
    </row>
    <row r="68" spans="1:19" s="41" customFormat="1" x14ac:dyDescent="0.25">
      <c r="A68" s="735"/>
      <c r="B68" s="712"/>
      <c r="C68" s="712"/>
      <c r="D68" s="717"/>
      <c r="E68" s="717"/>
      <c r="F68" s="723">
        <v>250000</v>
      </c>
      <c r="G68" s="723"/>
      <c r="H68" s="464"/>
      <c r="I68" s="464"/>
      <c r="J68" s="729"/>
      <c r="K68" s="729"/>
      <c r="L68" s="118"/>
      <c r="M68" s="118"/>
      <c r="N68" s="118"/>
      <c r="O68" s="118"/>
      <c r="P68" s="464"/>
      <c r="Q68" s="464"/>
      <c r="R68" s="742"/>
      <c r="S68" s="361" t="s">
        <v>474</v>
      </c>
    </row>
    <row r="69" spans="1:19" s="41" customFormat="1" x14ac:dyDescent="0.25">
      <c r="A69" s="734"/>
      <c r="B69" s="712"/>
      <c r="C69" s="712"/>
      <c r="D69" s="717"/>
      <c r="E69" s="717"/>
      <c r="F69" s="723">
        <v>3600000</v>
      </c>
      <c r="G69" s="723"/>
      <c r="H69" s="464"/>
      <c r="I69" s="464"/>
      <c r="J69" s="729"/>
      <c r="K69" s="729"/>
      <c r="L69" s="118"/>
      <c r="M69" s="118"/>
      <c r="N69" s="118"/>
      <c r="O69" s="118"/>
      <c r="P69" s="464"/>
      <c r="Q69" s="464"/>
      <c r="R69" s="742"/>
      <c r="S69" s="361" t="s">
        <v>491</v>
      </c>
    </row>
    <row r="70" spans="1:19" s="41" customFormat="1" x14ac:dyDescent="0.25">
      <c r="A70" s="735"/>
      <c r="B70" s="712"/>
      <c r="C70" s="712"/>
      <c r="D70" s="717"/>
      <c r="E70" s="717"/>
      <c r="F70" s="723">
        <v>550000</v>
      </c>
      <c r="G70" s="723"/>
      <c r="H70" s="464"/>
      <c r="I70" s="464"/>
      <c r="J70" s="729"/>
      <c r="K70" s="729"/>
      <c r="L70" s="118"/>
      <c r="M70" s="118"/>
      <c r="N70" s="118"/>
      <c r="O70" s="118"/>
      <c r="P70" s="464"/>
      <c r="Q70" s="464"/>
      <c r="R70" s="742"/>
      <c r="S70" s="361" t="s">
        <v>482</v>
      </c>
    </row>
    <row r="71" spans="1:19" s="740" customFormat="1" x14ac:dyDescent="0.25">
      <c r="A71" s="738">
        <v>44078</v>
      </c>
      <c r="B71" s="466">
        <v>100000</v>
      </c>
      <c r="C71" s="466"/>
      <c r="D71" s="465"/>
      <c r="E71" s="465"/>
      <c r="F71" s="465"/>
      <c r="G71" s="465"/>
      <c r="H71" s="465"/>
      <c r="I71" s="465"/>
      <c r="J71" s="465"/>
      <c r="K71" s="465"/>
      <c r="L71" s="362"/>
      <c r="M71" s="362"/>
      <c r="N71" s="362"/>
      <c r="O71" s="362"/>
      <c r="P71" s="465"/>
      <c r="Q71" s="465"/>
      <c r="R71" s="741"/>
      <c r="S71" s="363" t="s">
        <v>477</v>
      </c>
    </row>
    <row r="72" spans="1:19" s="41" customFormat="1" x14ac:dyDescent="0.25">
      <c r="A72" s="734"/>
      <c r="B72" s="712"/>
      <c r="C72" s="712"/>
      <c r="D72" s="717">
        <v>130000</v>
      </c>
      <c r="E72" s="717"/>
      <c r="F72" s="723"/>
      <c r="G72" s="723"/>
      <c r="H72" s="464"/>
      <c r="I72" s="464"/>
      <c r="J72" s="729"/>
      <c r="K72" s="729"/>
      <c r="L72" s="118"/>
      <c r="M72" s="118"/>
      <c r="N72" s="118"/>
      <c r="O72" s="118"/>
      <c r="P72" s="464"/>
      <c r="Q72" s="464"/>
      <c r="R72" s="742"/>
      <c r="S72" s="361" t="s">
        <v>481</v>
      </c>
    </row>
    <row r="73" spans="1:19" s="41" customFormat="1" x14ac:dyDescent="0.25">
      <c r="A73" s="734"/>
      <c r="B73" s="712"/>
      <c r="C73" s="712"/>
      <c r="D73" s="717">
        <v>250000</v>
      </c>
      <c r="E73" s="717"/>
      <c r="F73" s="723"/>
      <c r="G73" s="723"/>
      <c r="H73" s="464"/>
      <c r="I73" s="464"/>
      <c r="J73" s="729"/>
      <c r="K73" s="729"/>
      <c r="L73" s="118"/>
      <c r="M73" s="118"/>
      <c r="N73" s="118"/>
      <c r="O73" s="118"/>
      <c r="P73" s="464"/>
      <c r="Q73" s="464"/>
      <c r="R73" s="742"/>
      <c r="S73" s="361" t="s">
        <v>474</v>
      </c>
    </row>
    <row r="74" spans="1:19" s="41" customFormat="1" x14ac:dyDescent="0.25">
      <c r="A74" s="734"/>
      <c r="B74" s="712"/>
      <c r="C74" s="712"/>
      <c r="D74" s="717"/>
      <c r="E74" s="717"/>
      <c r="F74" s="723">
        <v>250000</v>
      </c>
      <c r="G74" s="723"/>
      <c r="H74" s="464"/>
      <c r="I74" s="464"/>
      <c r="J74" s="729"/>
      <c r="K74" s="729"/>
      <c r="L74" s="118"/>
      <c r="M74" s="118"/>
      <c r="N74" s="118"/>
      <c r="O74" s="118"/>
      <c r="P74" s="464"/>
      <c r="Q74" s="464"/>
      <c r="R74" s="742"/>
      <c r="S74" s="361" t="s">
        <v>480</v>
      </c>
    </row>
    <row r="75" spans="1:19" s="41" customFormat="1" x14ac:dyDescent="0.25">
      <c r="A75" s="735"/>
      <c r="B75" s="712"/>
      <c r="C75" s="712"/>
      <c r="D75" s="717"/>
      <c r="E75" s="717"/>
      <c r="F75" s="723">
        <v>250000</v>
      </c>
      <c r="G75" s="723"/>
      <c r="H75" s="464"/>
      <c r="I75" s="464"/>
      <c r="J75" s="729"/>
      <c r="K75" s="729"/>
      <c r="L75" s="118"/>
      <c r="M75" s="118"/>
      <c r="N75" s="118"/>
      <c r="O75" s="118"/>
      <c r="P75" s="464"/>
      <c r="Q75" s="464"/>
      <c r="R75" s="742"/>
      <c r="S75" s="361" t="s">
        <v>486</v>
      </c>
    </row>
    <row r="76" spans="1:19" s="740" customFormat="1" x14ac:dyDescent="0.25">
      <c r="A76" s="738">
        <v>44079</v>
      </c>
      <c r="B76" s="466">
        <v>150000</v>
      </c>
      <c r="C76" s="466"/>
      <c r="D76" s="465"/>
      <c r="E76" s="465"/>
      <c r="F76" s="465"/>
      <c r="G76" s="465"/>
      <c r="H76" s="465"/>
      <c r="I76" s="465"/>
      <c r="J76" s="465"/>
      <c r="K76" s="465"/>
      <c r="L76" s="362"/>
      <c r="M76" s="362"/>
      <c r="N76" s="362"/>
      <c r="O76" s="362"/>
      <c r="P76" s="465"/>
      <c r="Q76" s="465"/>
      <c r="R76" s="741"/>
      <c r="S76" s="363" t="s">
        <v>475</v>
      </c>
    </row>
    <row r="77" spans="1:19" s="41" customFormat="1" x14ac:dyDescent="0.25">
      <c r="A77" s="735"/>
      <c r="B77" s="712">
        <v>150000</v>
      </c>
      <c r="C77" s="712"/>
      <c r="D77" s="717"/>
      <c r="E77" s="717"/>
      <c r="F77" s="723"/>
      <c r="G77" s="723"/>
      <c r="H77" s="464"/>
      <c r="I77" s="464"/>
      <c r="J77" s="729"/>
      <c r="K77" s="729"/>
      <c r="L77" s="118"/>
      <c r="M77" s="118"/>
      <c r="N77" s="118"/>
      <c r="O77" s="118"/>
      <c r="P77" s="464"/>
      <c r="Q77" s="464"/>
      <c r="R77" s="742"/>
      <c r="S77" s="361" t="s">
        <v>492</v>
      </c>
    </row>
    <row r="78" spans="1:19" s="41" customFormat="1" x14ac:dyDescent="0.25">
      <c r="A78" s="734"/>
      <c r="B78" s="712">
        <v>250000</v>
      </c>
      <c r="C78" s="712"/>
      <c r="D78" s="717"/>
      <c r="E78" s="717"/>
      <c r="F78" s="723"/>
      <c r="G78" s="723"/>
      <c r="H78" s="464"/>
      <c r="I78" s="464"/>
      <c r="J78" s="729"/>
      <c r="K78" s="729"/>
      <c r="L78" s="118"/>
      <c r="M78" s="118"/>
      <c r="N78" s="118"/>
      <c r="O78" s="118"/>
      <c r="P78" s="464"/>
      <c r="Q78" s="464"/>
      <c r="R78" s="742"/>
      <c r="S78" s="361" t="s">
        <v>474</v>
      </c>
    </row>
    <row r="79" spans="1:19" s="41" customFormat="1" x14ac:dyDescent="0.25">
      <c r="A79" s="735"/>
      <c r="B79" s="712"/>
      <c r="C79" s="712"/>
      <c r="D79" s="717">
        <v>150000</v>
      </c>
      <c r="E79" s="717"/>
      <c r="F79" s="723"/>
      <c r="G79" s="723"/>
      <c r="H79" s="464"/>
      <c r="I79" s="464"/>
      <c r="J79" s="729"/>
      <c r="K79" s="729"/>
      <c r="L79" s="118"/>
      <c r="M79" s="118"/>
      <c r="N79" s="118"/>
      <c r="O79" s="118"/>
      <c r="P79" s="464"/>
      <c r="Q79" s="464"/>
      <c r="R79" s="742"/>
      <c r="S79" s="361" t="s">
        <v>487</v>
      </c>
    </row>
    <row r="80" spans="1:19" s="41" customFormat="1" x14ac:dyDescent="0.25">
      <c r="A80" s="734"/>
      <c r="B80" s="712"/>
      <c r="C80" s="712"/>
      <c r="D80" s="717">
        <v>250000</v>
      </c>
      <c r="E80" s="717"/>
      <c r="F80" s="723"/>
      <c r="G80" s="723"/>
      <c r="H80" s="464"/>
      <c r="I80" s="464"/>
      <c r="J80" s="729"/>
      <c r="K80" s="729"/>
      <c r="L80" s="118"/>
      <c r="M80" s="118"/>
      <c r="N80" s="118"/>
      <c r="O80" s="118"/>
      <c r="P80" s="464"/>
      <c r="Q80" s="464"/>
      <c r="R80" s="742"/>
      <c r="S80" s="361" t="s">
        <v>486</v>
      </c>
    </row>
    <row r="81" spans="1:19" s="41" customFormat="1" x14ac:dyDescent="0.25">
      <c r="A81" s="734"/>
      <c r="B81" s="712"/>
      <c r="C81" s="712"/>
      <c r="D81" s="717">
        <v>250000</v>
      </c>
      <c r="E81" s="717"/>
      <c r="F81" s="723"/>
      <c r="G81" s="723"/>
      <c r="H81" s="464"/>
      <c r="I81" s="464"/>
      <c r="J81" s="729"/>
      <c r="K81" s="729"/>
      <c r="L81" s="118"/>
      <c r="M81" s="118"/>
      <c r="N81" s="118"/>
      <c r="O81" s="118"/>
      <c r="P81" s="464"/>
      <c r="Q81" s="464"/>
      <c r="R81" s="742"/>
      <c r="S81" s="361" t="s">
        <v>474</v>
      </c>
    </row>
    <row r="82" spans="1:19" s="41" customFormat="1" x14ac:dyDescent="0.25">
      <c r="A82" s="734"/>
      <c r="B82" s="712"/>
      <c r="C82" s="712"/>
      <c r="D82" s="717"/>
      <c r="E82" s="717"/>
      <c r="F82" s="723">
        <v>100000</v>
      </c>
      <c r="G82" s="723"/>
      <c r="H82" s="464"/>
      <c r="I82" s="464"/>
      <c r="J82" s="729"/>
      <c r="K82" s="729"/>
      <c r="L82" s="118"/>
      <c r="M82" s="118"/>
      <c r="N82" s="118"/>
      <c r="O82" s="118"/>
      <c r="P82" s="464"/>
      <c r="Q82" s="464"/>
      <c r="R82" s="742"/>
      <c r="S82" s="361" t="s">
        <v>473</v>
      </c>
    </row>
    <row r="83" spans="1:19" s="41" customFormat="1" x14ac:dyDescent="0.25">
      <c r="A83" s="734"/>
      <c r="B83" s="712"/>
      <c r="C83" s="712"/>
      <c r="D83" s="717"/>
      <c r="E83" s="717"/>
      <c r="F83" s="723">
        <v>250000</v>
      </c>
      <c r="G83" s="723"/>
      <c r="H83" s="464"/>
      <c r="I83" s="464"/>
      <c r="J83" s="729"/>
      <c r="K83" s="729"/>
      <c r="L83" s="118"/>
      <c r="M83" s="118"/>
      <c r="N83" s="118"/>
      <c r="O83" s="118"/>
      <c r="P83" s="464"/>
      <c r="Q83" s="464"/>
      <c r="R83" s="742"/>
      <c r="S83" s="361" t="s">
        <v>474</v>
      </c>
    </row>
    <row r="84" spans="1:19" s="41" customFormat="1" x14ac:dyDescent="0.25">
      <c r="A84" s="735"/>
      <c r="B84" s="712"/>
      <c r="C84" s="712"/>
      <c r="D84" s="717"/>
      <c r="E84" s="717"/>
      <c r="F84" s="723">
        <v>300000</v>
      </c>
      <c r="G84" s="723"/>
      <c r="H84" s="464"/>
      <c r="I84" s="464"/>
      <c r="J84" s="729"/>
      <c r="K84" s="729"/>
      <c r="L84" s="118"/>
      <c r="M84" s="118"/>
      <c r="N84" s="118"/>
      <c r="O84" s="118"/>
      <c r="P84" s="464"/>
      <c r="Q84" s="464"/>
      <c r="R84" s="742"/>
      <c r="S84" s="361" t="s">
        <v>490</v>
      </c>
    </row>
    <row r="85" spans="1:19" s="740" customFormat="1" x14ac:dyDescent="0.25">
      <c r="A85" s="738">
        <v>44080</v>
      </c>
      <c r="B85" s="466"/>
      <c r="C85" s="466"/>
      <c r="D85" s="465">
        <v>130000</v>
      </c>
      <c r="E85" s="465"/>
      <c r="F85" s="465"/>
      <c r="G85" s="465"/>
      <c r="H85" s="465"/>
      <c r="I85" s="465"/>
      <c r="J85" s="465"/>
      <c r="K85" s="465"/>
      <c r="L85" s="362"/>
      <c r="M85" s="362"/>
      <c r="N85" s="362"/>
      <c r="O85" s="362"/>
      <c r="P85" s="465"/>
      <c r="Q85" s="465"/>
      <c r="R85" s="741"/>
      <c r="S85" s="363" t="s">
        <v>481</v>
      </c>
    </row>
    <row r="86" spans="1:19" s="41" customFormat="1" x14ac:dyDescent="0.25">
      <c r="A86" s="735"/>
      <c r="B86" s="712"/>
      <c r="C86" s="712"/>
      <c r="D86" s="717">
        <v>50000</v>
      </c>
      <c r="E86" s="717"/>
      <c r="F86" s="723"/>
      <c r="G86" s="723"/>
      <c r="H86" s="464"/>
      <c r="I86" s="464"/>
      <c r="J86" s="729"/>
      <c r="K86" s="729"/>
      <c r="L86" s="118"/>
      <c r="M86" s="118"/>
      <c r="N86" s="118"/>
      <c r="O86" s="118"/>
      <c r="P86" s="464"/>
      <c r="Q86" s="464"/>
      <c r="R86" s="742"/>
      <c r="S86" s="361" t="s">
        <v>473</v>
      </c>
    </row>
    <row r="87" spans="1:19" s="41" customFormat="1" x14ac:dyDescent="0.25">
      <c r="A87" s="734"/>
      <c r="B87" s="712"/>
      <c r="C87" s="712"/>
      <c r="D87" s="717">
        <v>250000</v>
      </c>
      <c r="E87" s="717"/>
      <c r="F87" s="723"/>
      <c r="G87" s="723"/>
      <c r="H87" s="464"/>
      <c r="I87" s="464"/>
      <c r="J87" s="729"/>
      <c r="K87" s="729"/>
      <c r="L87" s="118"/>
      <c r="M87" s="118"/>
      <c r="N87" s="118"/>
      <c r="O87" s="118"/>
      <c r="P87" s="464"/>
      <c r="Q87" s="464"/>
      <c r="R87" s="742"/>
      <c r="S87" s="361" t="s">
        <v>474</v>
      </c>
    </row>
    <row r="88" spans="1:19" s="41" customFormat="1" x14ac:dyDescent="0.25">
      <c r="A88" s="734"/>
      <c r="B88" s="712"/>
      <c r="C88" s="712"/>
      <c r="D88" s="717">
        <v>68000</v>
      </c>
      <c r="E88" s="717"/>
      <c r="F88" s="723"/>
      <c r="G88" s="723"/>
      <c r="H88" s="464"/>
      <c r="I88" s="464"/>
      <c r="J88" s="729"/>
      <c r="K88" s="729"/>
      <c r="L88" s="118"/>
      <c r="M88" s="118"/>
      <c r="N88" s="118"/>
      <c r="O88" s="118"/>
      <c r="P88" s="464"/>
      <c r="Q88" s="464"/>
      <c r="R88" s="742"/>
      <c r="S88" s="361" t="s">
        <v>489</v>
      </c>
    </row>
    <row r="89" spans="1:19" s="41" customFormat="1" x14ac:dyDescent="0.25">
      <c r="A89" s="734"/>
      <c r="B89" s="712"/>
      <c r="C89" s="712"/>
      <c r="D89" s="717"/>
      <c r="E89" s="717"/>
      <c r="F89" s="723">
        <v>100000</v>
      </c>
      <c r="G89" s="723"/>
      <c r="H89" s="464"/>
      <c r="I89" s="464"/>
      <c r="J89" s="729"/>
      <c r="K89" s="729"/>
      <c r="L89" s="118"/>
      <c r="M89" s="118"/>
      <c r="N89" s="118"/>
      <c r="O89" s="118"/>
      <c r="P89" s="464"/>
      <c r="Q89" s="464"/>
      <c r="R89" s="742"/>
      <c r="S89" s="361" t="s">
        <v>485</v>
      </c>
    </row>
    <row r="90" spans="1:19" s="41" customFormat="1" x14ac:dyDescent="0.25">
      <c r="A90" s="735"/>
      <c r="B90" s="712"/>
      <c r="C90" s="712"/>
      <c r="D90" s="717"/>
      <c r="E90" s="717"/>
      <c r="F90" s="723">
        <v>250000</v>
      </c>
      <c r="G90" s="723"/>
      <c r="H90" s="464"/>
      <c r="I90" s="464"/>
      <c r="J90" s="729"/>
      <c r="K90" s="729"/>
      <c r="L90" s="118"/>
      <c r="M90" s="118"/>
      <c r="N90" s="118"/>
      <c r="O90" s="118"/>
      <c r="P90" s="464"/>
      <c r="Q90" s="464"/>
      <c r="R90" s="742"/>
      <c r="S90" s="361" t="s">
        <v>486</v>
      </c>
    </row>
    <row r="91" spans="1:19" s="41" customFormat="1" x14ac:dyDescent="0.25">
      <c r="A91" s="735"/>
      <c r="B91" s="712"/>
      <c r="C91" s="712"/>
      <c r="D91" s="717"/>
      <c r="E91" s="717"/>
      <c r="F91" s="723">
        <v>50000</v>
      </c>
      <c r="G91" s="723"/>
      <c r="H91" s="464"/>
      <c r="I91" s="464"/>
      <c r="J91" s="729"/>
      <c r="K91" s="729"/>
      <c r="L91" s="118"/>
      <c r="M91" s="118"/>
      <c r="N91" s="118"/>
      <c r="O91" s="118"/>
      <c r="P91" s="464"/>
      <c r="Q91" s="464"/>
      <c r="R91" s="742"/>
      <c r="S91" s="361" t="s">
        <v>473</v>
      </c>
    </row>
    <row r="92" spans="1:19" s="41" customFormat="1" x14ac:dyDescent="0.25">
      <c r="A92" s="734"/>
      <c r="B92" s="712"/>
      <c r="C92" s="712"/>
      <c r="D92" s="717"/>
      <c r="E92" s="717"/>
      <c r="F92" s="723">
        <v>100000</v>
      </c>
      <c r="G92" s="723"/>
      <c r="H92" s="464"/>
      <c r="I92" s="464"/>
      <c r="J92" s="729"/>
      <c r="K92" s="729"/>
      <c r="L92" s="118"/>
      <c r="M92" s="118"/>
      <c r="N92" s="118"/>
      <c r="O92" s="118"/>
      <c r="P92" s="464"/>
      <c r="Q92" s="464"/>
      <c r="R92" s="742"/>
      <c r="S92" s="361" t="s">
        <v>473</v>
      </c>
    </row>
    <row r="93" spans="1:19" s="740" customFormat="1" x14ac:dyDescent="0.25">
      <c r="A93" s="738">
        <v>44081</v>
      </c>
      <c r="B93" s="466"/>
      <c r="C93" s="466"/>
      <c r="D93" s="465">
        <v>250000</v>
      </c>
      <c r="E93" s="465"/>
      <c r="F93" s="465"/>
      <c r="G93" s="465"/>
      <c r="H93" s="465"/>
      <c r="I93" s="465"/>
      <c r="J93" s="465"/>
      <c r="K93" s="465"/>
      <c r="L93" s="362"/>
      <c r="M93" s="362"/>
      <c r="N93" s="362"/>
      <c r="O93" s="362"/>
      <c r="P93" s="465"/>
      <c r="Q93" s="465"/>
      <c r="R93" s="741"/>
      <c r="S93" s="363" t="s">
        <v>486</v>
      </c>
    </row>
    <row r="94" spans="1:19" s="41" customFormat="1" x14ac:dyDescent="0.25">
      <c r="A94" s="734"/>
      <c r="B94" s="712"/>
      <c r="C94" s="712"/>
      <c r="D94" s="717">
        <v>100000</v>
      </c>
      <c r="E94" s="717"/>
      <c r="F94" s="723"/>
      <c r="G94" s="723"/>
      <c r="H94" s="464"/>
      <c r="I94" s="464"/>
      <c r="J94" s="729"/>
      <c r="K94" s="729"/>
      <c r="L94" s="118"/>
      <c r="M94" s="118"/>
      <c r="N94" s="118"/>
      <c r="O94" s="118"/>
      <c r="P94" s="464"/>
      <c r="Q94" s="464"/>
      <c r="R94" s="742"/>
      <c r="S94" s="361" t="s">
        <v>473</v>
      </c>
    </row>
    <row r="95" spans="1:19" s="41" customFormat="1" x14ac:dyDescent="0.25">
      <c r="A95" s="734"/>
      <c r="B95" s="712"/>
      <c r="C95" s="712"/>
      <c r="D95" s="717">
        <v>150000</v>
      </c>
      <c r="E95" s="717"/>
      <c r="F95" s="723"/>
      <c r="G95" s="723"/>
      <c r="H95" s="464"/>
      <c r="I95" s="464"/>
      <c r="J95" s="729"/>
      <c r="K95" s="729"/>
      <c r="L95" s="118"/>
      <c r="M95" s="118"/>
      <c r="N95" s="118"/>
      <c r="O95" s="118"/>
      <c r="P95" s="464"/>
      <c r="Q95" s="464"/>
      <c r="R95" s="742"/>
      <c r="S95" s="361" t="s">
        <v>474</v>
      </c>
    </row>
    <row r="96" spans="1:19" s="41" customFormat="1" x14ac:dyDescent="0.25">
      <c r="A96" s="734"/>
      <c r="B96" s="712"/>
      <c r="C96" s="712"/>
      <c r="D96" s="717">
        <v>150000</v>
      </c>
      <c r="E96" s="717"/>
      <c r="F96" s="723"/>
      <c r="G96" s="723"/>
      <c r="H96" s="464"/>
      <c r="I96" s="464"/>
      <c r="J96" s="729"/>
      <c r="K96" s="729"/>
      <c r="L96" s="118"/>
      <c r="M96" s="118"/>
      <c r="N96" s="118"/>
      <c r="O96" s="118"/>
      <c r="P96" s="464"/>
      <c r="Q96" s="464"/>
      <c r="R96" s="742"/>
      <c r="S96" s="361" t="s">
        <v>481</v>
      </c>
    </row>
    <row r="97" spans="1:19" s="41" customFormat="1" x14ac:dyDescent="0.25">
      <c r="A97" s="734"/>
      <c r="B97" s="712"/>
      <c r="C97" s="712"/>
      <c r="D97" s="717"/>
      <c r="E97" s="717"/>
      <c r="F97" s="723">
        <v>275000</v>
      </c>
      <c r="G97" s="723"/>
      <c r="H97" s="464"/>
      <c r="I97" s="464"/>
      <c r="J97" s="729"/>
      <c r="K97" s="729"/>
      <c r="L97" s="118"/>
      <c r="M97" s="118"/>
      <c r="N97" s="118"/>
      <c r="O97" s="118"/>
      <c r="P97" s="464"/>
      <c r="Q97" s="464"/>
      <c r="R97" s="742"/>
      <c r="S97" s="361" t="s">
        <v>482</v>
      </c>
    </row>
    <row r="98" spans="1:19" s="41" customFormat="1" x14ac:dyDescent="0.25">
      <c r="A98" s="735"/>
      <c r="B98" s="712"/>
      <c r="C98" s="712"/>
      <c r="D98" s="717"/>
      <c r="E98" s="717"/>
      <c r="F98" s="723">
        <v>150000</v>
      </c>
      <c r="G98" s="723"/>
      <c r="H98" s="464"/>
      <c r="I98" s="464"/>
      <c r="J98" s="729"/>
      <c r="K98" s="729"/>
      <c r="L98" s="118"/>
      <c r="M98" s="118"/>
      <c r="N98" s="118"/>
      <c r="O98" s="118"/>
      <c r="P98" s="464"/>
      <c r="Q98" s="464"/>
      <c r="R98" s="742"/>
      <c r="S98" s="361" t="s">
        <v>487</v>
      </c>
    </row>
    <row r="99" spans="1:19" s="41" customFormat="1" x14ac:dyDescent="0.25">
      <c r="A99" s="734"/>
      <c r="B99" s="712"/>
      <c r="C99" s="712"/>
      <c r="D99" s="717"/>
      <c r="E99" s="717"/>
      <c r="F99" s="723">
        <v>500000</v>
      </c>
      <c r="G99" s="723"/>
      <c r="H99" s="464"/>
      <c r="I99" s="464"/>
      <c r="J99" s="729"/>
      <c r="K99" s="729"/>
      <c r="L99" s="118"/>
      <c r="M99" s="118"/>
      <c r="N99" s="118"/>
      <c r="O99" s="118"/>
      <c r="P99" s="464"/>
      <c r="Q99" s="464"/>
      <c r="R99" s="742"/>
      <c r="S99" s="361" t="s">
        <v>493</v>
      </c>
    </row>
    <row r="100" spans="1:19" s="740" customFormat="1" x14ac:dyDescent="0.25">
      <c r="A100" s="738">
        <v>44082</v>
      </c>
      <c r="B100" s="466">
        <v>90000</v>
      </c>
      <c r="C100" s="466"/>
      <c r="D100" s="465"/>
      <c r="E100" s="465"/>
      <c r="F100" s="465"/>
      <c r="G100" s="465"/>
      <c r="H100" s="465"/>
      <c r="I100" s="465"/>
      <c r="J100" s="465"/>
      <c r="K100" s="465"/>
      <c r="L100" s="362"/>
      <c r="M100" s="362"/>
      <c r="N100" s="362"/>
      <c r="O100" s="362"/>
      <c r="P100" s="465"/>
      <c r="Q100" s="465"/>
      <c r="R100" s="741"/>
      <c r="S100" s="363" t="s">
        <v>492</v>
      </c>
    </row>
    <row r="101" spans="1:19" s="461" customFormat="1" x14ac:dyDescent="0.25">
      <c r="A101" s="736"/>
      <c r="B101" s="712">
        <v>135000</v>
      </c>
      <c r="C101" s="712"/>
      <c r="D101" s="718"/>
      <c r="E101" s="718"/>
      <c r="F101" s="724"/>
      <c r="G101" s="724"/>
      <c r="H101" s="703"/>
      <c r="I101" s="703"/>
      <c r="J101" s="730"/>
      <c r="K101" s="730"/>
      <c r="L101" s="704"/>
      <c r="M101" s="704"/>
      <c r="N101" s="704"/>
      <c r="O101" s="704"/>
      <c r="P101" s="703"/>
      <c r="Q101" s="703"/>
      <c r="R101" s="743"/>
      <c r="S101" s="705" t="s">
        <v>474</v>
      </c>
    </row>
    <row r="102" spans="1:19" s="41" customFormat="1" x14ac:dyDescent="0.25">
      <c r="A102" s="734"/>
      <c r="B102" s="712">
        <v>54000</v>
      </c>
      <c r="C102" s="712"/>
      <c r="D102" s="717"/>
      <c r="E102" s="717"/>
      <c r="F102" s="723"/>
      <c r="G102" s="723"/>
      <c r="H102" s="464"/>
      <c r="I102" s="464"/>
      <c r="J102" s="729"/>
      <c r="K102" s="729"/>
      <c r="L102" s="118"/>
      <c r="M102" s="118"/>
      <c r="N102" s="118"/>
      <c r="O102" s="118"/>
      <c r="P102" s="464"/>
      <c r="Q102" s="464"/>
      <c r="R102" s="742"/>
      <c r="S102" s="361" t="s">
        <v>494</v>
      </c>
    </row>
    <row r="103" spans="1:19" s="41" customFormat="1" x14ac:dyDescent="0.25">
      <c r="A103" s="735"/>
      <c r="B103" s="712">
        <v>225000</v>
      </c>
      <c r="C103" s="712"/>
      <c r="D103" s="717"/>
      <c r="E103" s="717"/>
      <c r="F103" s="723"/>
      <c r="G103" s="723"/>
      <c r="H103" s="464"/>
      <c r="I103" s="464"/>
      <c r="J103" s="729"/>
      <c r="K103" s="729"/>
      <c r="L103" s="118"/>
      <c r="M103" s="118"/>
      <c r="N103" s="118"/>
      <c r="O103" s="118"/>
      <c r="P103" s="464"/>
      <c r="Q103" s="464"/>
      <c r="R103" s="742"/>
      <c r="S103" s="361" t="s">
        <v>486</v>
      </c>
    </row>
    <row r="104" spans="1:19" s="41" customFormat="1" x14ac:dyDescent="0.25">
      <c r="A104" s="734"/>
      <c r="B104" s="712">
        <v>270000</v>
      </c>
      <c r="C104" s="712"/>
      <c r="D104" s="717"/>
      <c r="E104" s="717"/>
      <c r="F104" s="723"/>
      <c r="G104" s="723"/>
      <c r="H104" s="464"/>
      <c r="I104" s="464"/>
      <c r="J104" s="729"/>
      <c r="K104" s="729"/>
      <c r="L104" s="118"/>
      <c r="M104" s="118"/>
      <c r="N104" s="118"/>
      <c r="O104" s="118"/>
      <c r="P104" s="464"/>
      <c r="Q104" s="464"/>
      <c r="R104" s="742"/>
      <c r="S104" s="361" t="s">
        <v>490</v>
      </c>
    </row>
    <row r="105" spans="1:19" s="41" customFormat="1" x14ac:dyDescent="0.25">
      <c r="A105" s="735"/>
      <c r="B105" s="712"/>
      <c r="C105" s="712"/>
      <c r="D105" s="717"/>
      <c r="E105" s="717"/>
      <c r="F105" s="723">
        <v>300000</v>
      </c>
      <c r="G105" s="723"/>
      <c r="H105" s="464"/>
      <c r="I105" s="464"/>
      <c r="J105" s="729"/>
      <c r="K105" s="729"/>
      <c r="L105" s="118"/>
      <c r="M105" s="118"/>
      <c r="N105" s="118"/>
      <c r="O105" s="118"/>
      <c r="P105" s="464"/>
      <c r="Q105" s="464"/>
      <c r="R105" s="742"/>
      <c r="S105" s="361" t="s">
        <v>490</v>
      </c>
    </row>
    <row r="106" spans="1:19" s="41" customFormat="1" x14ac:dyDescent="0.25">
      <c r="A106" s="735"/>
      <c r="B106" s="712"/>
      <c r="C106" s="712"/>
      <c r="D106" s="717"/>
      <c r="E106" s="717"/>
      <c r="F106" s="723">
        <v>225000</v>
      </c>
      <c r="G106" s="723"/>
      <c r="H106" s="464"/>
      <c r="I106" s="464"/>
      <c r="J106" s="729"/>
      <c r="K106" s="729"/>
      <c r="L106" s="118"/>
      <c r="M106" s="118"/>
      <c r="N106" s="118"/>
      <c r="O106" s="118"/>
      <c r="P106" s="464"/>
      <c r="Q106" s="464"/>
      <c r="R106" s="742"/>
      <c r="S106" s="361" t="s">
        <v>474</v>
      </c>
    </row>
    <row r="107" spans="1:19" s="41" customFormat="1" x14ac:dyDescent="0.25">
      <c r="A107" s="734"/>
      <c r="B107" s="712"/>
      <c r="C107" s="712"/>
      <c r="D107" s="717"/>
      <c r="E107" s="717"/>
      <c r="F107" s="723"/>
      <c r="G107" s="723"/>
      <c r="H107" s="464"/>
      <c r="I107" s="464"/>
      <c r="J107" s="729">
        <v>225000</v>
      </c>
      <c r="K107" s="729"/>
      <c r="L107" s="118"/>
      <c r="M107" s="118"/>
      <c r="N107" s="118"/>
      <c r="O107" s="118"/>
      <c r="P107" s="464"/>
      <c r="Q107" s="464"/>
      <c r="R107" s="742"/>
      <c r="S107" s="361" t="s">
        <v>474</v>
      </c>
    </row>
    <row r="108" spans="1:19" s="740" customFormat="1" x14ac:dyDescent="0.25">
      <c r="A108" s="738">
        <v>44083</v>
      </c>
      <c r="B108" s="466">
        <v>225000</v>
      </c>
      <c r="C108" s="466"/>
      <c r="D108" s="465"/>
      <c r="E108" s="465"/>
      <c r="F108" s="465"/>
      <c r="G108" s="465"/>
      <c r="H108" s="465"/>
      <c r="I108" s="465"/>
      <c r="J108" s="465"/>
      <c r="K108" s="465"/>
      <c r="L108" s="362"/>
      <c r="M108" s="362"/>
      <c r="N108" s="362"/>
      <c r="O108" s="362"/>
      <c r="P108" s="465"/>
      <c r="Q108" s="465"/>
      <c r="R108" s="741"/>
      <c r="S108" s="363" t="s">
        <v>474</v>
      </c>
    </row>
    <row r="109" spans="1:19" s="41" customFormat="1" x14ac:dyDescent="0.25">
      <c r="A109" s="735"/>
      <c r="B109" s="712">
        <v>100000</v>
      </c>
      <c r="C109" s="712"/>
      <c r="D109" s="717"/>
      <c r="E109" s="717"/>
      <c r="F109" s="723"/>
      <c r="G109" s="723"/>
      <c r="H109" s="464"/>
      <c r="I109" s="464"/>
      <c r="J109" s="729"/>
      <c r="K109" s="729"/>
      <c r="L109" s="118"/>
      <c r="M109" s="118"/>
      <c r="N109" s="118"/>
      <c r="O109" s="118"/>
      <c r="P109" s="464"/>
      <c r="Q109" s="464"/>
      <c r="R109" s="742"/>
      <c r="S109" s="361" t="s">
        <v>473</v>
      </c>
    </row>
    <row r="110" spans="1:19" s="41" customFormat="1" x14ac:dyDescent="0.25">
      <c r="A110" s="734"/>
      <c r="B110" s="712">
        <v>225000</v>
      </c>
      <c r="C110" s="712"/>
      <c r="D110" s="717"/>
      <c r="E110" s="717"/>
      <c r="F110" s="723"/>
      <c r="G110" s="723"/>
      <c r="H110" s="464"/>
      <c r="I110" s="464"/>
      <c r="J110" s="729"/>
      <c r="K110" s="729"/>
      <c r="L110" s="118"/>
      <c r="M110" s="118"/>
      <c r="N110" s="118"/>
      <c r="O110" s="118"/>
      <c r="P110" s="464"/>
      <c r="Q110" s="464"/>
      <c r="R110" s="742"/>
      <c r="S110" s="361" t="s">
        <v>474</v>
      </c>
    </row>
    <row r="111" spans="1:19" s="41" customFormat="1" x14ac:dyDescent="0.25">
      <c r="A111" s="734"/>
      <c r="B111" s="712">
        <v>400000</v>
      </c>
      <c r="C111" s="712"/>
      <c r="D111" s="717"/>
      <c r="E111" s="717"/>
      <c r="F111" s="723"/>
      <c r="G111" s="723"/>
      <c r="H111" s="464"/>
      <c r="I111" s="464"/>
      <c r="J111" s="729"/>
      <c r="K111" s="729"/>
      <c r="L111" s="118"/>
      <c r="M111" s="118"/>
      <c r="N111" s="118"/>
      <c r="O111" s="118"/>
      <c r="P111" s="464"/>
      <c r="Q111" s="464"/>
      <c r="R111" s="742"/>
      <c r="S111" s="361" t="s">
        <v>476</v>
      </c>
    </row>
    <row r="112" spans="1:19" s="41" customFormat="1" x14ac:dyDescent="0.25">
      <c r="A112" s="734"/>
      <c r="B112" s="712"/>
      <c r="C112" s="712"/>
      <c r="D112" s="717">
        <v>130000</v>
      </c>
      <c r="E112" s="717"/>
      <c r="F112" s="723"/>
      <c r="G112" s="723"/>
      <c r="H112" s="464"/>
      <c r="I112" s="464"/>
      <c r="J112" s="729"/>
      <c r="K112" s="729"/>
      <c r="L112" s="118"/>
      <c r="M112" s="118"/>
      <c r="N112" s="118"/>
      <c r="O112" s="118"/>
      <c r="P112" s="464"/>
      <c r="Q112" s="464"/>
      <c r="R112" s="742"/>
      <c r="S112" s="361" t="s">
        <v>485</v>
      </c>
    </row>
    <row r="113" spans="1:19" s="41" customFormat="1" x14ac:dyDescent="0.25">
      <c r="A113" s="734"/>
      <c r="B113" s="712"/>
      <c r="C113" s="712"/>
      <c r="D113" s="717">
        <v>130000</v>
      </c>
      <c r="E113" s="717"/>
      <c r="F113" s="723"/>
      <c r="G113" s="723"/>
      <c r="H113" s="464"/>
      <c r="I113" s="464"/>
      <c r="J113" s="729"/>
      <c r="K113" s="729"/>
      <c r="L113" s="118"/>
      <c r="M113" s="118"/>
      <c r="N113" s="118"/>
      <c r="O113" s="118"/>
      <c r="P113" s="464"/>
      <c r="Q113" s="464"/>
      <c r="R113" s="742"/>
      <c r="S113" s="361" t="s">
        <v>481</v>
      </c>
    </row>
    <row r="114" spans="1:19" s="41" customFormat="1" x14ac:dyDescent="0.25">
      <c r="A114" s="734"/>
      <c r="B114" s="712"/>
      <c r="C114" s="712"/>
      <c r="D114" s="717">
        <v>250000</v>
      </c>
      <c r="E114" s="717"/>
      <c r="F114" s="723"/>
      <c r="G114" s="723"/>
      <c r="H114" s="464"/>
      <c r="I114" s="464"/>
      <c r="J114" s="729"/>
      <c r="K114" s="729"/>
      <c r="L114" s="118"/>
      <c r="M114" s="118"/>
      <c r="N114" s="118"/>
      <c r="O114" s="118"/>
      <c r="P114" s="464"/>
      <c r="Q114" s="464"/>
      <c r="R114" s="742"/>
      <c r="S114" s="361" t="s">
        <v>486</v>
      </c>
    </row>
    <row r="115" spans="1:19" s="41" customFormat="1" x14ac:dyDescent="0.25">
      <c r="A115" s="734"/>
      <c r="B115" s="712"/>
      <c r="C115" s="712"/>
      <c r="D115" s="717">
        <v>60000</v>
      </c>
      <c r="E115" s="717"/>
      <c r="F115" s="723"/>
      <c r="G115" s="723"/>
      <c r="H115" s="464"/>
      <c r="I115" s="464"/>
      <c r="J115" s="729"/>
      <c r="K115" s="729"/>
      <c r="L115" s="118"/>
      <c r="M115" s="118"/>
      <c r="N115" s="118"/>
      <c r="O115" s="118"/>
      <c r="P115" s="464"/>
      <c r="Q115" s="464"/>
      <c r="R115" s="742"/>
      <c r="S115" s="361" t="s">
        <v>489</v>
      </c>
    </row>
    <row r="116" spans="1:19" s="41" customFormat="1" x14ac:dyDescent="0.25">
      <c r="A116" s="734"/>
      <c r="B116" s="712"/>
      <c r="C116" s="712"/>
      <c r="D116" s="717">
        <v>70000</v>
      </c>
      <c r="E116" s="717"/>
      <c r="F116" s="723"/>
      <c r="G116" s="723"/>
      <c r="H116" s="464"/>
      <c r="I116" s="464"/>
      <c r="J116" s="729"/>
      <c r="K116" s="729"/>
      <c r="L116" s="118"/>
      <c r="M116" s="118"/>
      <c r="N116" s="118"/>
      <c r="O116" s="118"/>
      <c r="P116" s="464"/>
      <c r="Q116" s="464"/>
      <c r="R116" s="742"/>
      <c r="S116" s="361" t="s">
        <v>489</v>
      </c>
    </row>
    <row r="117" spans="1:19" s="41" customFormat="1" x14ac:dyDescent="0.25">
      <c r="A117" s="735"/>
      <c r="B117" s="712"/>
      <c r="C117" s="712"/>
      <c r="D117" s="717"/>
      <c r="E117" s="717"/>
      <c r="F117" s="723">
        <v>250000</v>
      </c>
      <c r="G117" s="723"/>
      <c r="H117" s="464"/>
      <c r="I117" s="464"/>
      <c r="J117" s="729"/>
      <c r="K117" s="729"/>
      <c r="L117" s="118"/>
      <c r="M117" s="118"/>
      <c r="N117" s="118"/>
      <c r="O117" s="118"/>
      <c r="P117" s="464"/>
      <c r="Q117" s="464"/>
      <c r="R117" s="742"/>
      <c r="S117" s="361" t="s">
        <v>474</v>
      </c>
    </row>
    <row r="118" spans="1:19" s="41" customFormat="1" x14ac:dyDescent="0.25">
      <c r="A118" s="735"/>
      <c r="B118" s="712"/>
      <c r="C118" s="712"/>
      <c r="D118" s="717"/>
      <c r="E118" s="717"/>
      <c r="F118" s="723">
        <v>50000</v>
      </c>
      <c r="G118" s="723"/>
      <c r="H118" s="464"/>
      <c r="I118" s="464"/>
      <c r="J118" s="729"/>
      <c r="K118" s="729"/>
      <c r="L118" s="118"/>
      <c r="M118" s="118"/>
      <c r="N118" s="118"/>
      <c r="O118" s="118"/>
      <c r="P118" s="464"/>
      <c r="Q118" s="464"/>
      <c r="R118" s="742"/>
      <c r="S118" s="361" t="s">
        <v>473</v>
      </c>
    </row>
    <row r="119" spans="1:19" s="41" customFormat="1" x14ac:dyDescent="0.25">
      <c r="A119" s="735"/>
      <c r="B119" s="712"/>
      <c r="C119" s="712"/>
      <c r="D119" s="717"/>
      <c r="E119" s="717"/>
      <c r="F119" s="723">
        <v>400000</v>
      </c>
      <c r="G119" s="723"/>
      <c r="H119" s="464"/>
      <c r="I119" s="464"/>
      <c r="J119" s="729"/>
      <c r="K119" s="729"/>
      <c r="L119" s="118"/>
      <c r="M119" s="118"/>
      <c r="N119" s="118"/>
      <c r="O119" s="118"/>
      <c r="P119" s="464"/>
      <c r="Q119" s="464"/>
      <c r="R119" s="742"/>
      <c r="S119" s="361" t="s">
        <v>476</v>
      </c>
    </row>
    <row r="120" spans="1:19" s="41" customFormat="1" x14ac:dyDescent="0.25">
      <c r="A120" s="734"/>
      <c r="B120" s="712"/>
      <c r="C120" s="712"/>
      <c r="D120" s="717"/>
      <c r="E120" s="717"/>
      <c r="F120" s="723">
        <v>45000</v>
      </c>
      <c r="G120" s="723"/>
      <c r="H120" s="464"/>
      <c r="I120" s="464"/>
      <c r="J120" s="729"/>
      <c r="K120" s="729"/>
      <c r="L120" s="118"/>
      <c r="M120" s="118"/>
      <c r="N120" s="118"/>
      <c r="O120" s="118"/>
      <c r="P120" s="464"/>
      <c r="Q120" s="464"/>
      <c r="R120" s="742"/>
      <c r="S120" s="361" t="s">
        <v>473</v>
      </c>
    </row>
    <row r="121" spans="1:19" s="41" customFormat="1" x14ac:dyDescent="0.25">
      <c r="A121" s="734"/>
      <c r="B121" s="712"/>
      <c r="C121" s="712"/>
      <c r="D121" s="717"/>
      <c r="E121" s="717"/>
      <c r="F121" s="723">
        <v>360000</v>
      </c>
      <c r="G121" s="723"/>
      <c r="H121" s="464"/>
      <c r="I121" s="464"/>
      <c r="J121" s="729"/>
      <c r="K121" s="729"/>
      <c r="L121" s="118"/>
      <c r="M121" s="118"/>
      <c r="N121" s="118"/>
      <c r="O121" s="118"/>
      <c r="P121" s="464"/>
      <c r="Q121" s="464"/>
      <c r="R121" s="742"/>
      <c r="S121" s="361" t="s">
        <v>98</v>
      </c>
    </row>
    <row r="122" spans="1:19" s="41" customFormat="1" x14ac:dyDescent="0.25">
      <c r="A122" s="734"/>
      <c r="B122" s="712"/>
      <c r="C122" s="712"/>
      <c r="D122" s="717"/>
      <c r="E122" s="717"/>
      <c r="F122" s="723">
        <v>150000</v>
      </c>
      <c r="G122" s="723"/>
      <c r="H122" s="464"/>
      <c r="I122" s="464"/>
      <c r="J122" s="729"/>
      <c r="K122" s="729"/>
      <c r="L122" s="118"/>
      <c r="M122" s="118"/>
      <c r="N122" s="118"/>
      <c r="O122" s="118"/>
      <c r="P122" s="464"/>
      <c r="Q122" s="464"/>
      <c r="R122" s="742"/>
      <c r="S122" s="361" t="s">
        <v>473</v>
      </c>
    </row>
    <row r="123" spans="1:19" s="41" customFormat="1" x14ac:dyDescent="0.25">
      <c r="A123" s="735"/>
      <c r="B123" s="712"/>
      <c r="C123" s="712"/>
      <c r="D123" s="717"/>
      <c r="E123" s="717"/>
      <c r="F123" s="723">
        <v>250000</v>
      </c>
      <c r="G123" s="723"/>
      <c r="H123" s="464"/>
      <c r="I123" s="464"/>
      <c r="J123" s="729"/>
      <c r="K123" s="729"/>
      <c r="L123" s="118"/>
      <c r="M123" s="118"/>
      <c r="N123" s="118"/>
      <c r="O123" s="118"/>
      <c r="P123" s="464"/>
      <c r="Q123" s="464"/>
      <c r="R123" s="742"/>
      <c r="S123" s="361" t="s">
        <v>474</v>
      </c>
    </row>
    <row r="124" spans="1:19" s="41" customFormat="1" x14ac:dyDescent="0.25">
      <c r="A124" s="738">
        <v>44084</v>
      </c>
      <c r="B124" s="466">
        <v>400000</v>
      </c>
      <c r="C124" s="466"/>
      <c r="D124" s="465"/>
      <c r="E124" s="465"/>
      <c r="F124" s="465"/>
      <c r="G124" s="465"/>
      <c r="H124" s="465"/>
      <c r="I124" s="465"/>
      <c r="J124" s="465"/>
      <c r="K124" s="465"/>
      <c r="L124" s="362"/>
      <c r="M124" s="362"/>
      <c r="N124" s="362"/>
      <c r="O124" s="362"/>
      <c r="P124" s="465"/>
      <c r="Q124" s="465"/>
      <c r="R124" s="741"/>
      <c r="S124" s="363" t="s">
        <v>495</v>
      </c>
    </row>
    <row r="125" spans="1:19" s="41" customFormat="1" x14ac:dyDescent="0.25">
      <c r="A125" s="734"/>
      <c r="B125" s="712">
        <v>50000</v>
      </c>
      <c r="C125" s="712"/>
      <c r="D125" s="717"/>
      <c r="E125" s="717"/>
      <c r="F125" s="723"/>
      <c r="G125" s="723"/>
      <c r="H125" s="464"/>
      <c r="I125" s="464"/>
      <c r="J125" s="729"/>
      <c r="K125" s="729"/>
      <c r="L125" s="118"/>
      <c r="M125" s="118"/>
      <c r="N125" s="118"/>
      <c r="O125" s="118"/>
      <c r="P125" s="464"/>
      <c r="Q125" s="464"/>
      <c r="R125" s="742"/>
      <c r="S125" s="361" t="s">
        <v>473</v>
      </c>
    </row>
    <row r="126" spans="1:19" s="41" customFormat="1" x14ac:dyDescent="0.25">
      <c r="A126" s="735"/>
      <c r="B126" s="712">
        <v>100000</v>
      </c>
      <c r="C126" s="712"/>
      <c r="D126" s="717"/>
      <c r="E126" s="717"/>
      <c r="F126" s="723"/>
      <c r="G126" s="723"/>
      <c r="H126" s="464"/>
      <c r="I126" s="464"/>
      <c r="J126" s="729"/>
      <c r="K126" s="729"/>
      <c r="L126" s="118"/>
      <c r="M126" s="118"/>
      <c r="N126" s="118"/>
      <c r="O126" s="118"/>
      <c r="P126" s="464"/>
      <c r="Q126" s="464"/>
      <c r="R126" s="742"/>
      <c r="S126" s="361" t="s">
        <v>473</v>
      </c>
    </row>
    <row r="127" spans="1:19" s="41" customFormat="1" x14ac:dyDescent="0.25">
      <c r="A127" s="734"/>
      <c r="B127" s="712">
        <v>250000</v>
      </c>
      <c r="C127" s="712"/>
      <c r="D127" s="717"/>
      <c r="E127" s="717"/>
      <c r="F127" s="723"/>
      <c r="G127" s="723"/>
      <c r="H127" s="464"/>
      <c r="I127" s="464"/>
      <c r="J127" s="729"/>
      <c r="K127" s="729"/>
      <c r="L127" s="118"/>
      <c r="M127" s="118"/>
      <c r="N127" s="118"/>
      <c r="O127" s="118"/>
      <c r="P127" s="464"/>
      <c r="Q127" s="464"/>
      <c r="R127" s="742"/>
      <c r="S127" s="361" t="s">
        <v>474</v>
      </c>
    </row>
    <row r="128" spans="1:19" s="41" customFormat="1" x14ac:dyDescent="0.25">
      <c r="A128" s="734"/>
      <c r="B128" s="712"/>
      <c r="C128" s="712"/>
      <c r="D128" s="717">
        <v>250000</v>
      </c>
      <c r="E128" s="717"/>
      <c r="F128" s="723"/>
      <c r="G128" s="723"/>
      <c r="H128" s="464"/>
      <c r="I128" s="464"/>
      <c r="J128" s="729"/>
      <c r="K128" s="729"/>
      <c r="L128" s="118"/>
      <c r="M128" s="118"/>
      <c r="N128" s="118"/>
      <c r="O128" s="118"/>
      <c r="P128" s="464"/>
      <c r="Q128" s="464"/>
      <c r="R128" s="742"/>
      <c r="S128" s="361" t="s">
        <v>474</v>
      </c>
    </row>
    <row r="129" spans="1:19" s="41" customFormat="1" x14ac:dyDescent="0.25">
      <c r="A129" s="734"/>
      <c r="B129" s="712"/>
      <c r="C129" s="712"/>
      <c r="D129" s="717">
        <v>100000</v>
      </c>
      <c r="E129" s="717"/>
      <c r="F129" s="723"/>
      <c r="G129" s="723"/>
      <c r="H129" s="464"/>
      <c r="I129" s="464"/>
      <c r="J129" s="729"/>
      <c r="K129" s="729"/>
      <c r="L129" s="118"/>
      <c r="M129" s="118"/>
      <c r="N129" s="118"/>
      <c r="O129" s="118"/>
      <c r="P129" s="464"/>
      <c r="Q129" s="464"/>
      <c r="R129" s="742"/>
      <c r="S129" s="361" t="s">
        <v>485</v>
      </c>
    </row>
    <row r="130" spans="1:19" s="41" customFormat="1" x14ac:dyDescent="0.25">
      <c r="A130" s="734"/>
      <c r="B130" s="712"/>
      <c r="C130" s="712"/>
      <c r="D130" s="717"/>
      <c r="E130" s="717"/>
      <c r="F130" s="723">
        <v>270000</v>
      </c>
      <c r="G130" s="723"/>
      <c r="H130" s="464"/>
      <c r="I130" s="464"/>
      <c r="J130" s="729"/>
      <c r="K130" s="729"/>
      <c r="L130" s="118"/>
      <c r="M130" s="118"/>
      <c r="N130" s="118"/>
      <c r="O130" s="118"/>
      <c r="P130" s="464"/>
      <c r="Q130" s="464"/>
      <c r="R130" s="742"/>
      <c r="S130" s="361" t="s">
        <v>490</v>
      </c>
    </row>
    <row r="131" spans="1:19" s="41" customFormat="1" x14ac:dyDescent="0.25">
      <c r="A131" s="735"/>
      <c r="B131" s="712"/>
      <c r="C131" s="712"/>
      <c r="D131" s="717"/>
      <c r="E131" s="717"/>
      <c r="F131" s="723">
        <v>90000</v>
      </c>
      <c r="G131" s="723"/>
      <c r="H131" s="464"/>
      <c r="I131" s="464"/>
      <c r="J131" s="729"/>
      <c r="K131" s="729"/>
      <c r="L131" s="118"/>
      <c r="M131" s="118"/>
      <c r="N131" s="118"/>
      <c r="O131" s="118"/>
      <c r="P131" s="464"/>
      <c r="Q131" s="464"/>
      <c r="R131" s="742"/>
      <c r="S131" s="361" t="s">
        <v>485</v>
      </c>
    </row>
    <row r="132" spans="1:19" s="41" customFormat="1" x14ac:dyDescent="0.25">
      <c r="A132" s="734"/>
      <c r="B132" s="712"/>
      <c r="C132" s="712"/>
      <c r="D132" s="717"/>
      <c r="E132" s="717"/>
      <c r="F132" s="723">
        <v>100000</v>
      </c>
      <c r="G132" s="723"/>
      <c r="H132" s="464"/>
      <c r="I132" s="464"/>
      <c r="J132" s="729"/>
      <c r="K132" s="729"/>
      <c r="L132" s="118"/>
      <c r="M132" s="118"/>
      <c r="N132" s="118"/>
      <c r="O132" s="118"/>
      <c r="P132" s="464"/>
      <c r="Q132" s="464"/>
      <c r="R132" s="742"/>
      <c r="S132" s="361" t="s">
        <v>485</v>
      </c>
    </row>
    <row r="133" spans="1:19" s="41" customFormat="1" x14ac:dyDescent="0.25">
      <c r="A133" s="735"/>
      <c r="B133" s="712"/>
      <c r="C133" s="712"/>
      <c r="D133" s="717"/>
      <c r="E133" s="717"/>
      <c r="F133" s="723"/>
      <c r="G133" s="723"/>
      <c r="H133" s="464"/>
      <c r="I133" s="464"/>
      <c r="J133" s="729"/>
      <c r="K133" s="729"/>
      <c r="L133" s="118"/>
      <c r="M133" s="118"/>
      <c r="N133" s="118"/>
      <c r="O133" s="118"/>
      <c r="P133" s="464">
        <v>225000</v>
      </c>
      <c r="Q133" s="464"/>
      <c r="R133" s="742" t="s">
        <v>167</v>
      </c>
      <c r="S133" s="361" t="s">
        <v>474</v>
      </c>
    </row>
    <row r="134" spans="1:19" s="41" customFormat="1" x14ac:dyDescent="0.25">
      <c r="A134" s="734"/>
      <c r="B134" s="712"/>
      <c r="C134" s="712"/>
      <c r="D134" s="717"/>
      <c r="E134" s="717"/>
      <c r="F134" s="723"/>
      <c r="G134" s="723"/>
      <c r="H134" s="464"/>
      <c r="I134" s="464"/>
      <c r="J134" s="729"/>
      <c r="K134" s="729"/>
      <c r="L134" s="118"/>
      <c r="M134" s="118"/>
      <c r="N134" s="118"/>
      <c r="O134" s="118"/>
      <c r="P134" s="464">
        <v>250000</v>
      </c>
      <c r="Q134" s="464"/>
      <c r="R134" s="742" t="s">
        <v>222</v>
      </c>
      <c r="S134" s="361" t="s">
        <v>486</v>
      </c>
    </row>
    <row r="135" spans="1:19" s="41" customFormat="1" x14ac:dyDescent="0.25">
      <c r="A135" s="734"/>
      <c r="B135" s="712"/>
      <c r="C135" s="712"/>
      <c r="D135" s="717"/>
      <c r="E135" s="717"/>
      <c r="F135" s="723"/>
      <c r="G135" s="723"/>
      <c r="H135" s="464"/>
      <c r="I135" s="464"/>
      <c r="J135" s="729"/>
      <c r="K135" s="729"/>
      <c r="L135" s="118"/>
      <c r="M135" s="118"/>
      <c r="N135" s="118"/>
      <c r="O135" s="118"/>
      <c r="P135" s="464"/>
      <c r="Q135" s="464"/>
      <c r="R135" s="742"/>
      <c r="S135" s="361"/>
    </row>
    <row r="136" spans="1:19" s="41" customFormat="1" x14ac:dyDescent="0.25">
      <c r="A136" s="734"/>
      <c r="B136" s="712"/>
      <c r="C136" s="712"/>
      <c r="D136" s="717"/>
      <c r="E136" s="717"/>
      <c r="F136" s="723"/>
      <c r="G136" s="723"/>
      <c r="H136" s="464"/>
      <c r="I136" s="464"/>
      <c r="J136" s="729"/>
      <c r="K136" s="729"/>
      <c r="L136" s="118"/>
      <c r="M136" s="118"/>
      <c r="N136" s="118"/>
      <c r="O136" s="118"/>
      <c r="P136" s="464"/>
      <c r="Q136" s="464"/>
      <c r="R136" s="742"/>
      <c r="S136" s="361"/>
    </row>
    <row r="137" spans="1:19" s="41" customFormat="1" x14ac:dyDescent="0.25">
      <c r="A137" s="735"/>
      <c r="B137" s="712"/>
      <c r="C137" s="712"/>
      <c r="D137" s="717"/>
      <c r="E137" s="717"/>
      <c r="F137" s="723"/>
      <c r="G137" s="723"/>
      <c r="H137" s="464"/>
      <c r="I137" s="464"/>
      <c r="J137" s="729"/>
      <c r="K137" s="729"/>
      <c r="L137" s="118"/>
      <c r="M137" s="118"/>
      <c r="N137" s="118"/>
      <c r="O137" s="118"/>
      <c r="P137" s="464"/>
      <c r="Q137" s="464"/>
      <c r="R137" s="742"/>
      <c r="S137" s="361"/>
    </row>
    <row r="138" spans="1:19" s="41" customFormat="1" x14ac:dyDescent="0.25">
      <c r="A138" s="734"/>
      <c r="B138" s="712"/>
      <c r="C138" s="712"/>
      <c r="D138" s="717"/>
      <c r="E138" s="717"/>
      <c r="F138" s="723"/>
      <c r="G138" s="723"/>
      <c r="H138" s="464"/>
      <c r="I138" s="464"/>
      <c r="J138" s="729"/>
      <c r="K138" s="729"/>
      <c r="L138" s="118"/>
      <c r="M138" s="118"/>
      <c r="N138" s="118"/>
      <c r="O138" s="118"/>
      <c r="P138" s="464"/>
      <c r="Q138" s="464"/>
      <c r="R138" s="742"/>
      <c r="S138" s="361"/>
    </row>
    <row r="139" spans="1:19" s="41" customFormat="1" x14ac:dyDescent="0.25">
      <c r="A139" s="734"/>
      <c r="B139" s="712"/>
      <c r="C139" s="712"/>
      <c r="D139" s="717"/>
      <c r="E139" s="717"/>
      <c r="F139" s="723"/>
      <c r="G139" s="723"/>
      <c r="H139" s="464"/>
      <c r="I139" s="464"/>
      <c r="J139" s="729"/>
      <c r="K139" s="729"/>
      <c r="L139" s="118"/>
      <c r="M139" s="118"/>
      <c r="N139" s="118"/>
      <c r="O139" s="118"/>
      <c r="P139" s="464"/>
      <c r="Q139" s="464"/>
      <c r="R139" s="742"/>
      <c r="S139" s="361"/>
    </row>
    <row r="140" spans="1:19" s="41" customFormat="1" x14ac:dyDescent="0.25">
      <c r="A140" s="735"/>
      <c r="B140" s="712"/>
      <c r="C140" s="712"/>
      <c r="D140" s="717"/>
      <c r="E140" s="717"/>
      <c r="F140" s="723"/>
      <c r="G140" s="723"/>
      <c r="H140" s="464"/>
      <c r="I140" s="464"/>
      <c r="J140" s="729"/>
      <c r="K140" s="729"/>
      <c r="L140" s="118"/>
      <c r="M140" s="118"/>
      <c r="N140" s="118"/>
      <c r="O140" s="118"/>
      <c r="P140" s="464"/>
      <c r="Q140" s="464"/>
      <c r="R140" s="742"/>
      <c r="S140" s="361"/>
    </row>
    <row r="141" spans="1:19" s="41" customFormat="1" x14ac:dyDescent="0.25">
      <c r="A141" s="734"/>
      <c r="B141" s="712"/>
      <c r="C141" s="712"/>
      <c r="D141" s="717"/>
      <c r="E141" s="717"/>
      <c r="F141" s="723"/>
      <c r="G141" s="723"/>
      <c r="H141" s="464"/>
      <c r="I141" s="464"/>
      <c r="J141" s="729"/>
      <c r="K141" s="729"/>
      <c r="L141" s="118"/>
      <c r="M141" s="118"/>
      <c r="N141" s="118"/>
      <c r="O141" s="118"/>
      <c r="P141" s="464"/>
      <c r="Q141" s="464"/>
      <c r="R141" s="742"/>
      <c r="S141" s="361"/>
    </row>
    <row r="142" spans="1:19" s="41" customFormat="1" x14ac:dyDescent="0.25">
      <c r="A142" s="734"/>
      <c r="B142" s="712"/>
      <c r="C142" s="712"/>
      <c r="D142" s="717"/>
      <c r="E142" s="717"/>
      <c r="F142" s="723"/>
      <c r="G142" s="723"/>
      <c r="H142" s="464"/>
      <c r="I142" s="464"/>
      <c r="J142" s="729"/>
      <c r="K142" s="729"/>
      <c r="L142" s="118"/>
      <c r="M142" s="118"/>
      <c r="N142" s="118"/>
      <c r="O142" s="118"/>
      <c r="P142" s="464"/>
      <c r="Q142" s="464"/>
      <c r="R142" s="742"/>
      <c r="S142" s="361"/>
    </row>
    <row r="143" spans="1:19" s="41" customFormat="1" x14ac:dyDescent="0.25">
      <c r="A143" s="735"/>
      <c r="B143" s="712"/>
      <c r="C143" s="712"/>
      <c r="D143" s="717"/>
      <c r="E143" s="717"/>
      <c r="F143" s="723"/>
      <c r="G143" s="723"/>
      <c r="H143" s="464"/>
      <c r="I143" s="464"/>
      <c r="J143" s="729"/>
      <c r="K143" s="729"/>
      <c r="L143" s="118"/>
      <c r="M143" s="118"/>
      <c r="N143" s="118"/>
      <c r="O143" s="118"/>
      <c r="P143" s="464"/>
      <c r="Q143" s="464"/>
      <c r="R143" s="742"/>
      <c r="S143" s="361"/>
    </row>
    <row r="144" spans="1:19" s="41" customFormat="1" x14ac:dyDescent="0.25">
      <c r="A144" s="734"/>
      <c r="B144" s="712"/>
      <c r="C144" s="712"/>
      <c r="D144" s="717"/>
      <c r="E144" s="717"/>
      <c r="F144" s="723"/>
      <c r="G144" s="723"/>
      <c r="H144" s="464"/>
      <c r="I144" s="464"/>
      <c r="J144" s="729"/>
      <c r="K144" s="729"/>
      <c r="L144" s="118"/>
      <c r="M144" s="118"/>
      <c r="N144" s="118"/>
      <c r="O144" s="118"/>
      <c r="P144" s="464"/>
      <c r="Q144" s="464"/>
      <c r="R144" s="742"/>
      <c r="S144" s="361"/>
    </row>
    <row r="145" spans="1:19" s="41" customFormat="1" x14ac:dyDescent="0.25">
      <c r="A145" s="734"/>
      <c r="B145" s="712"/>
      <c r="C145" s="712"/>
      <c r="D145" s="717"/>
      <c r="E145" s="717"/>
      <c r="F145" s="723"/>
      <c r="G145" s="723"/>
      <c r="H145" s="464"/>
      <c r="I145" s="464"/>
      <c r="J145" s="729"/>
      <c r="K145" s="729"/>
      <c r="L145" s="118"/>
      <c r="M145" s="118"/>
      <c r="N145" s="118"/>
      <c r="O145" s="118"/>
      <c r="P145" s="464"/>
      <c r="Q145" s="464"/>
      <c r="R145" s="742"/>
      <c r="S145" s="361"/>
    </row>
    <row r="146" spans="1:19" s="41" customFormat="1" x14ac:dyDescent="0.25">
      <c r="A146" s="735"/>
      <c r="B146" s="712"/>
      <c r="C146" s="712"/>
      <c r="D146" s="717"/>
      <c r="E146" s="717"/>
      <c r="F146" s="723"/>
      <c r="G146" s="723"/>
      <c r="H146" s="464"/>
      <c r="I146" s="464"/>
      <c r="J146" s="729"/>
      <c r="K146" s="729"/>
      <c r="L146" s="118"/>
      <c r="M146" s="118"/>
      <c r="N146" s="118"/>
      <c r="O146" s="118"/>
      <c r="P146" s="464"/>
      <c r="Q146" s="464"/>
      <c r="R146" s="742"/>
      <c r="S146" s="361"/>
    </row>
    <row r="147" spans="1:19" s="41" customFormat="1" x14ac:dyDescent="0.25">
      <c r="A147" s="735"/>
      <c r="B147" s="712"/>
      <c r="C147" s="712"/>
      <c r="D147" s="717"/>
      <c r="E147" s="717"/>
      <c r="F147" s="723"/>
      <c r="G147" s="723"/>
      <c r="H147" s="464"/>
      <c r="I147" s="464"/>
      <c r="J147" s="729"/>
      <c r="K147" s="729"/>
      <c r="L147" s="118"/>
      <c r="M147" s="118"/>
      <c r="N147" s="118"/>
      <c r="O147" s="118"/>
      <c r="P147" s="464"/>
      <c r="Q147" s="464"/>
      <c r="R147" s="742"/>
      <c r="S147" s="361"/>
    </row>
    <row r="148" spans="1:19" s="41" customFormat="1" x14ac:dyDescent="0.25">
      <c r="A148" s="734"/>
      <c r="B148" s="712"/>
      <c r="C148" s="712"/>
      <c r="D148" s="717"/>
      <c r="E148" s="717"/>
      <c r="F148" s="723"/>
      <c r="G148" s="723"/>
      <c r="H148" s="464"/>
      <c r="I148" s="464"/>
      <c r="J148" s="729"/>
      <c r="K148" s="729"/>
      <c r="L148" s="118"/>
      <c r="M148" s="118"/>
      <c r="N148" s="118"/>
      <c r="O148" s="118"/>
      <c r="P148" s="464"/>
      <c r="Q148" s="464"/>
      <c r="R148" s="742"/>
      <c r="S148" s="361"/>
    </row>
    <row r="149" spans="1:19" s="41" customFormat="1" x14ac:dyDescent="0.25">
      <c r="A149" s="734"/>
      <c r="B149" s="712"/>
      <c r="C149" s="712"/>
      <c r="D149" s="717"/>
      <c r="E149" s="717"/>
      <c r="F149" s="723"/>
      <c r="G149" s="723"/>
      <c r="H149" s="464"/>
      <c r="I149" s="464"/>
      <c r="J149" s="729"/>
      <c r="K149" s="729"/>
      <c r="L149" s="118"/>
      <c r="M149" s="118"/>
      <c r="N149" s="118"/>
      <c r="O149" s="118"/>
      <c r="P149" s="464"/>
      <c r="Q149" s="464"/>
      <c r="R149" s="742"/>
      <c r="S149" s="361"/>
    </row>
    <row r="150" spans="1:19" s="41" customFormat="1" x14ac:dyDescent="0.25">
      <c r="A150" s="734"/>
      <c r="B150" s="712"/>
      <c r="C150" s="712"/>
      <c r="D150" s="717"/>
      <c r="E150" s="717"/>
      <c r="F150" s="723"/>
      <c r="G150" s="723"/>
      <c r="H150" s="464"/>
      <c r="I150" s="464"/>
      <c r="J150" s="729"/>
      <c r="K150" s="729"/>
      <c r="L150" s="118"/>
      <c r="M150" s="118"/>
      <c r="N150" s="118"/>
      <c r="O150" s="118"/>
      <c r="P150" s="464"/>
      <c r="Q150" s="464"/>
      <c r="R150" s="742"/>
      <c r="S150" s="361"/>
    </row>
    <row r="151" spans="1:19" s="41" customFormat="1" x14ac:dyDescent="0.25">
      <c r="A151" s="734"/>
      <c r="B151" s="712"/>
      <c r="C151" s="712"/>
      <c r="D151" s="717"/>
      <c r="E151" s="717"/>
      <c r="F151" s="723"/>
      <c r="G151" s="723"/>
      <c r="H151" s="464"/>
      <c r="I151" s="464"/>
      <c r="J151" s="729"/>
      <c r="K151" s="729"/>
      <c r="L151" s="118"/>
      <c r="M151" s="118"/>
      <c r="N151" s="118"/>
      <c r="O151" s="118"/>
      <c r="P151" s="464"/>
      <c r="Q151" s="464"/>
      <c r="R151" s="742"/>
      <c r="S151" s="361"/>
    </row>
    <row r="152" spans="1:19" s="41" customFormat="1" x14ac:dyDescent="0.25">
      <c r="A152" s="735"/>
      <c r="B152" s="712"/>
      <c r="C152" s="712"/>
      <c r="D152" s="717"/>
      <c r="E152" s="717"/>
      <c r="F152" s="723"/>
      <c r="G152" s="723"/>
      <c r="H152" s="464"/>
      <c r="I152" s="464"/>
      <c r="J152" s="729"/>
      <c r="K152" s="729"/>
      <c r="L152" s="118"/>
      <c r="M152" s="118"/>
      <c r="N152" s="118"/>
      <c r="O152" s="118"/>
      <c r="P152" s="464"/>
      <c r="Q152" s="464"/>
      <c r="R152" s="742"/>
      <c r="S152" s="361"/>
    </row>
    <row r="153" spans="1:19" s="41" customFormat="1" x14ac:dyDescent="0.25">
      <c r="A153" s="734"/>
      <c r="B153" s="712"/>
      <c r="C153" s="712"/>
      <c r="D153" s="717"/>
      <c r="E153" s="717"/>
      <c r="F153" s="723"/>
      <c r="G153" s="723"/>
      <c r="H153" s="464"/>
      <c r="I153" s="464"/>
      <c r="J153" s="729"/>
      <c r="K153" s="729"/>
      <c r="L153" s="118"/>
      <c r="M153" s="118"/>
      <c r="N153" s="118"/>
      <c r="O153" s="118"/>
      <c r="P153" s="464"/>
      <c r="Q153" s="464"/>
      <c r="R153" s="742"/>
      <c r="S153" s="361"/>
    </row>
    <row r="154" spans="1:19" s="41" customFormat="1" x14ac:dyDescent="0.25">
      <c r="A154" s="734"/>
      <c r="B154" s="712"/>
      <c r="C154" s="712"/>
      <c r="D154" s="717"/>
      <c r="E154" s="717"/>
      <c r="F154" s="723"/>
      <c r="G154" s="723"/>
      <c r="H154" s="464"/>
      <c r="I154" s="464"/>
      <c r="J154" s="729"/>
      <c r="K154" s="729"/>
      <c r="L154" s="118"/>
      <c r="M154" s="118"/>
      <c r="N154" s="118"/>
      <c r="O154" s="118"/>
      <c r="P154" s="464"/>
      <c r="Q154" s="464"/>
      <c r="R154" s="742"/>
      <c r="S154" s="361"/>
    </row>
    <row r="155" spans="1:19" s="41" customFormat="1" x14ac:dyDescent="0.25">
      <c r="A155" s="734"/>
      <c r="B155" s="712"/>
      <c r="C155" s="712"/>
      <c r="D155" s="717"/>
      <c r="E155" s="717"/>
      <c r="F155" s="723"/>
      <c r="G155" s="723"/>
      <c r="H155" s="464"/>
      <c r="I155" s="464"/>
      <c r="J155" s="729"/>
      <c r="K155" s="729"/>
      <c r="L155" s="118"/>
      <c r="M155" s="118"/>
      <c r="N155" s="118"/>
      <c r="O155" s="118"/>
      <c r="P155" s="464"/>
      <c r="Q155" s="464"/>
      <c r="R155" s="742"/>
      <c r="S155" s="361"/>
    </row>
    <row r="156" spans="1:19" s="41" customFormat="1" x14ac:dyDescent="0.25">
      <c r="A156" s="734"/>
      <c r="B156" s="712"/>
      <c r="C156" s="712"/>
      <c r="D156" s="717"/>
      <c r="E156" s="717"/>
      <c r="F156" s="723"/>
      <c r="G156" s="723"/>
      <c r="H156" s="464"/>
      <c r="I156" s="464"/>
      <c r="J156" s="729"/>
      <c r="K156" s="729"/>
      <c r="L156" s="118"/>
      <c r="M156" s="118"/>
      <c r="N156" s="118"/>
      <c r="O156" s="118"/>
      <c r="P156" s="464"/>
      <c r="Q156" s="464"/>
      <c r="R156" s="742"/>
      <c r="S156" s="361"/>
    </row>
    <row r="157" spans="1:19" s="41" customFormat="1" x14ac:dyDescent="0.25">
      <c r="A157" s="735"/>
      <c r="B157" s="712"/>
      <c r="C157" s="712"/>
      <c r="D157" s="717"/>
      <c r="E157" s="717"/>
      <c r="F157" s="723"/>
      <c r="G157" s="723"/>
      <c r="H157" s="464"/>
      <c r="I157" s="464"/>
      <c r="J157" s="729"/>
      <c r="K157" s="729"/>
      <c r="L157" s="118"/>
      <c r="M157" s="118"/>
      <c r="N157" s="118"/>
      <c r="O157" s="118"/>
      <c r="P157" s="464"/>
      <c r="Q157" s="464"/>
      <c r="R157" s="742"/>
      <c r="S157" s="361"/>
    </row>
    <row r="158" spans="1:19" s="41" customFormat="1" x14ac:dyDescent="0.25">
      <c r="A158" s="735"/>
      <c r="B158" s="712"/>
      <c r="C158" s="712"/>
      <c r="D158" s="717"/>
      <c r="E158" s="717"/>
      <c r="F158" s="723"/>
      <c r="G158" s="723"/>
      <c r="H158" s="464"/>
      <c r="I158" s="464"/>
      <c r="J158" s="729"/>
      <c r="K158" s="729"/>
      <c r="L158" s="118"/>
      <c r="M158" s="118"/>
      <c r="N158" s="118"/>
      <c r="O158" s="118"/>
      <c r="P158" s="464"/>
      <c r="Q158" s="464"/>
      <c r="R158" s="742"/>
      <c r="S158" s="361"/>
    </row>
    <row r="159" spans="1:19" s="41" customFormat="1" x14ac:dyDescent="0.25">
      <c r="A159" s="735"/>
      <c r="B159" s="712"/>
      <c r="C159" s="712"/>
      <c r="D159" s="717"/>
      <c r="E159" s="717"/>
      <c r="F159" s="723"/>
      <c r="G159" s="723"/>
      <c r="H159" s="464"/>
      <c r="I159" s="464"/>
      <c r="J159" s="729"/>
      <c r="K159" s="729"/>
      <c r="L159" s="118"/>
      <c r="M159" s="118"/>
      <c r="N159" s="118"/>
      <c r="O159" s="118"/>
      <c r="P159" s="464"/>
      <c r="Q159" s="464"/>
      <c r="R159" s="742"/>
      <c r="S159" s="361"/>
    </row>
    <row r="160" spans="1:19" s="41" customFormat="1" x14ac:dyDescent="0.25">
      <c r="A160" s="734"/>
      <c r="B160" s="712"/>
      <c r="C160" s="712"/>
      <c r="D160" s="717"/>
      <c r="E160" s="717"/>
      <c r="F160" s="723"/>
      <c r="G160" s="723"/>
      <c r="H160" s="464"/>
      <c r="I160" s="464"/>
      <c r="J160" s="729"/>
      <c r="K160" s="729"/>
      <c r="L160" s="118"/>
      <c r="M160" s="118"/>
      <c r="N160" s="118"/>
      <c r="O160" s="118"/>
      <c r="P160" s="464"/>
      <c r="Q160" s="464"/>
      <c r="R160" s="742"/>
      <c r="S160" s="361"/>
    </row>
    <row r="161" spans="1:19" s="41" customFormat="1" x14ac:dyDescent="0.25">
      <c r="A161" s="734"/>
      <c r="B161" s="712"/>
      <c r="C161" s="712"/>
      <c r="D161" s="717"/>
      <c r="E161" s="717"/>
      <c r="F161" s="723"/>
      <c r="G161" s="723"/>
      <c r="H161" s="464"/>
      <c r="I161" s="464"/>
      <c r="J161" s="729"/>
      <c r="K161" s="729"/>
      <c r="L161" s="118"/>
      <c r="M161" s="118"/>
      <c r="N161" s="118"/>
      <c r="O161" s="118"/>
      <c r="P161" s="464"/>
      <c r="Q161" s="464"/>
      <c r="R161" s="742"/>
      <c r="S161" s="361"/>
    </row>
    <row r="162" spans="1:19" s="41" customFormat="1" x14ac:dyDescent="0.25">
      <c r="A162" s="735"/>
      <c r="B162" s="712"/>
      <c r="C162" s="712"/>
      <c r="D162" s="717"/>
      <c r="E162" s="717"/>
      <c r="F162" s="723"/>
      <c r="G162" s="723"/>
      <c r="H162" s="464"/>
      <c r="I162" s="464"/>
      <c r="J162" s="729"/>
      <c r="K162" s="729"/>
      <c r="L162" s="118"/>
      <c r="M162" s="118"/>
      <c r="N162" s="118"/>
      <c r="O162" s="118"/>
      <c r="P162" s="464"/>
      <c r="Q162" s="464"/>
      <c r="R162" s="742"/>
      <c r="S162" s="361"/>
    </row>
    <row r="163" spans="1:19" s="41" customFormat="1" x14ac:dyDescent="0.25">
      <c r="A163" s="734"/>
      <c r="B163" s="712"/>
      <c r="C163" s="712"/>
      <c r="D163" s="717"/>
      <c r="E163" s="717"/>
      <c r="F163" s="723"/>
      <c r="G163" s="723"/>
      <c r="H163" s="464"/>
      <c r="I163" s="464"/>
      <c r="J163" s="729"/>
      <c r="K163" s="729"/>
      <c r="L163" s="118"/>
      <c r="M163" s="118"/>
      <c r="N163" s="118"/>
      <c r="O163" s="118"/>
      <c r="P163" s="464"/>
      <c r="Q163" s="464"/>
      <c r="R163" s="742"/>
      <c r="S163" s="361"/>
    </row>
    <row r="164" spans="1:19" s="41" customFormat="1" x14ac:dyDescent="0.25">
      <c r="A164" s="734"/>
      <c r="B164" s="712"/>
      <c r="C164" s="712"/>
      <c r="D164" s="717"/>
      <c r="E164" s="717"/>
      <c r="F164" s="723"/>
      <c r="G164" s="723"/>
      <c r="H164" s="464"/>
      <c r="I164" s="464"/>
      <c r="J164" s="729"/>
      <c r="K164" s="729"/>
      <c r="L164" s="118"/>
      <c r="M164" s="118"/>
      <c r="N164" s="118"/>
      <c r="O164" s="118"/>
      <c r="P164" s="464"/>
      <c r="Q164" s="464"/>
      <c r="R164" s="742"/>
      <c r="S164" s="361"/>
    </row>
    <row r="165" spans="1:19" s="41" customFormat="1" x14ac:dyDescent="0.25">
      <c r="A165" s="735"/>
      <c r="B165" s="712"/>
      <c r="C165" s="712"/>
      <c r="D165" s="717"/>
      <c r="E165" s="717"/>
      <c r="F165" s="723"/>
      <c r="G165" s="723"/>
      <c r="H165" s="464"/>
      <c r="I165" s="464"/>
      <c r="J165" s="729"/>
      <c r="K165" s="729"/>
      <c r="L165" s="118"/>
      <c r="M165" s="118"/>
      <c r="N165" s="118"/>
      <c r="O165" s="118"/>
      <c r="P165" s="464"/>
      <c r="Q165" s="464"/>
      <c r="R165" s="742"/>
      <c r="S165" s="361"/>
    </row>
    <row r="166" spans="1:19" s="41" customFormat="1" x14ac:dyDescent="0.25">
      <c r="A166" s="734"/>
      <c r="B166" s="712"/>
      <c r="C166" s="712"/>
      <c r="D166" s="717"/>
      <c r="E166" s="717"/>
      <c r="F166" s="723"/>
      <c r="G166" s="723"/>
      <c r="H166" s="464"/>
      <c r="I166" s="464"/>
      <c r="J166" s="729"/>
      <c r="K166" s="729"/>
      <c r="L166" s="118"/>
      <c r="M166" s="118"/>
      <c r="N166" s="118"/>
      <c r="O166" s="118"/>
      <c r="P166" s="464"/>
      <c r="Q166" s="464"/>
      <c r="R166" s="742"/>
      <c r="S166" s="361"/>
    </row>
    <row r="167" spans="1:19" s="41" customFormat="1" x14ac:dyDescent="0.25">
      <c r="A167" s="734"/>
      <c r="B167" s="712"/>
      <c r="C167" s="712"/>
      <c r="D167" s="717"/>
      <c r="E167" s="717"/>
      <c r="F167" s="723"/>
      <c r="G167" s="723"/>
      <c r="H167" s="464"/>
      <c r="I167" s="464"/>
      <c r="J167" s="729"/>
      <c r="K167" s="729"/>
      <c r="L167" s="118"/>
      <c r="M167" s="118"/>
      <c r="N167" s="118"/>
      <c r="O167" s="118"/>
      <c r="P167" s="464"/>
      <c r="Q167" s="464"/>
      <c r="R167" s="742"/>
      <c r="S167" s="361"/>
    </row>
    <row r="168" spans="1:19" s="41" customFormat="1" x14ac:dyDescent="0.25">
      <c r="A168" s="735"/>
      <c r="B168" s="712"/>
      <c r="C168" s="712"/>
      <c r="D168" s="717"/>
      <c r="E168" s="717"/>
      <c r="F168" s="723"/>
      <c r="G168" s="723"/>
      <c r="H168" s="464"/>
      <c r="I168" s="464"/>
      <c r="J168" s="729"/>
      <c r="K168" s="729"/>
      <c r="L168" s="118"/>
      <c r="M168" s="118"/>
      <c r="N168" s="118"/>
      <c r="O168" s="118"/>
      <c r="P168" s="464"/>
      <c r="Q168" s="464"/>
      <c r="R168" s="742"/>
      <c r="S168" s="361"/>
    </row>
    <row r="169" spans="1:19" s="41" customFormat="1" x14ac:dyDescent="0.25">
      <c r="A169" s="735"/>
      <c r="B169" s="712"/>
      <c r="C169" s="712"/>
      <c r="D169" s="717"/>
      <c r="E169" s="717"/>
      <c r="F169" s="723"/>
      <c r="G169" s="723"/>
      <c r="H169" s="464"/>
      <c r="I169" s="464"/>
      <c r="J169" s="729"/>
      <c r="K169" s="729"/>
      <c r="L169" s="118"/>
      <c r="M169" s="118"/>
      <c r="N169" s="118"/>
      <c r="O169" s="118"/>
      <c r="P169" s="464"/>
      <c r="Q169" s="464"/>
      <c r="R169" s="742"/>
      <c r="S169" s="361"/>
    </row>
    <row r="170" spans="1:19" s="41" customFormat="1" x14ac:dyDescent="0.25">
      <c r="A170" s="734"/>
      <c r="B170" s="712"/>
      <c r="C170" s="712"/>
      <c r="D170" s="717"/>
      <c r="E170" s="717"/>
      <c r="F170" s="723"/>
      <c r="G170" s="723"/>
      <c r="H170" s="464"/>
      <c r="I170" s="464"/>
      <c r="J170" s="729"/>
      <c r="K170" s="729"/>
      <c r="L170" s="118"/>
      <c r="M170" s="118"/>
      <c r="N170" s="118"/>
      <c r="O170" s="118"/>
      <c r="P170" s="464"/>
      <c r="Q170" s="464"/>
      <c r="R170" s="742"/>
      <c r="S170" s="361"/>
    </row>
    <row r="171" spans="1:19" s="41" customFormat="1" x14ac:dyDescent="0.25">
      <c r="A171" s="734"/>
      <c r="B171" s="712"/>
      <c r="C171" s="712"/>
      <c r="D171" s="717"/>
      <c r="E171" s="717"/>
      <c r="F171" s="723"/>
      <c r="G171" s="723"/>
      <c r="H171" s="464"/>
      <c r="I171" s="464"/>
      <c r="J171" s="729"/>
      <c r="K171" s="729"/>
      <c r="L171" s="118"/>
      <c r="M171" s="118"/>
      <c r="N171" s="118"/>
      <c r="O171" s="118"/>
      <c r="P171" s="464"/>
      <c r="Q171" s="464"/>
      <c r="R171" s="742"/>
      <c r="S171" s="361"/>
    </row>
    <row r="172" spans="1:19" s="41" customFormat="1" x14ac:dyDescent="0.25">
      <c r="A172" s="734"/>
      <c r="B172" s="712"/>
      <c r="C172" s="712"/>
      <c r="D172" s="717"/>
      <c r="E172" s="717"/>
      <c r="F172" s="723"/>
      <c r="G172" s="723"/>
      <c r="H172" s="464"/>
      <c r="I172" s="464"/>
      <c r="J172" s="729"/>
      <c r="K172" s="729"/>
      <c r="L172" s="118"/>
      <c r="M172" s="118"/>
      <c r="N172" s="118"/>
      <c r="O172" s="118"/>
      <c r="P172" s="464"/>
      <c r="Q172" s="464"/>
      <c r="R172" s="742"/>
      <c r="S172" s="361"/>
    </row>
    <row r="173" spans="1:19" s="41" customFormat="1" x14ac:dyDescent="0.25">
      <c r="A173" s="734"/>
      <c r="B173" s="712"/>
      <c r="C173" s="712"/>
      <c r="D173" s="717"/>
      <c r="E173" s="717"/>
      <c r="F173" s="723"/>
      <c r="G173" s="723"/>
      <c r="H173" s="464"/>
      <c r="I173" s="464"/>
      <c r="J173" s="729"/>
      <c r="K173" s="729"/>
      <c r="L173" s="118"/>
      <c r="M173" s="118"/>
      <c r="N173" s="118"/>
      <c r="O173" s="118"/>
      <c r="P173" s="464"/>
      <c r="Q173" s="464"/>
      <c r="R173" s="742"/>
      <c r="S173" s="361"/>
    </row>
    <row r="174" spans="1:19" s="41" customFormat="1" x14ac:dyDescent="0.25">
      <c r="A174" s="734"/>
      <c r="B174" s="712"/>
      <c r="C174" s="712"/>
      <c r="D174" s="717"/>
      <c r="E174" s="717"/>
      <c r="F174" s="723"/>
      <c r="G174" s="723"/>
      <c r="H174" s="464"/>
      <c r="I174" s="464"/>
      <c r="J174" s="729"/>
      <c r="K174" s="729"/>
      <c r="L174" s="118"/>
      <c r="M174" s="118"/>
      <c r="N174" s="118"/>
      <c r="O174" s="118"/>
      <c r="P174" s="464"/>
      <c r="Q174" s="464"/>
      <c r="R174" s="742"/>
      <c r="S174" s="361"/>
    </row>
    <row r="175" spans="1:19" s="41" customFormat="1" x14ac:dyDescent="0.25">
      <c r="A175" s="735"/>
      <c r="B175" s="712"/>
      <c r="C175" s="712"/>
      <c r="D175" s="717"/>
      <c r="E175" s="717"/>
      <c r="F175" s="723"/>
      <c r="G175" s="723"/>
      <c r="H175" s="464"/>
      <c r="I175" s="464"/>
      <c r="J175" s="729"/>
      <c r="K175" s="729"/>
      <c r="L175" s="118"/>
      <c r="M175" s="118"/>
      <c r="N175" s="118"/>
      <c r="O175" s="118"/>
      <c r="P175" s="464"/>
      <c r="Q175" s="464"/>
      <c r="R175" s="742"/>
      <c r="S175" s="361"/>
    </row>
    <row r="176" spans="1:19" s="41" customFormat="1" x14ac:dyDescent="0.25">
      <c r="A176" s="734"/>
      <c r="B176" s="712"/>
      <c r="C176" s="712"/>
      <c r="D176" s="717"/>
      <c r="E176" s="717"/>
      <c r="F176" s="723"/>
      <c r="G176" s="723"/>
      <c r="H176" s="464"/>
      <c r="I176" s="464"/>
      <c r="J176" s="729"/>
      <c r="K176" s="729"/>
      <c r="L176" s="118"/>
      <c r="M176" s="118"/>
      <c r="N176" s="118"/>
      <c r="O176" s="118"/>
      <c r="P176" s="464"/>
      <c r="Q176" s="464"/>
      <c r="R176" s="742"/>
      <c r="S176" s="361"/>
    </row>
    <row r="177" spans="1:19" s="41" customFormat="1" x14ac:dyDescent="0.25">
      <c r="A177" s="735"/>
      <c r="B177" s="712"/>
      <c r="C177" s="712"/>
      <c r="D177" s="717"/>
      <c r="E177" s="717"/>
      <c r="F177" s="723"/>
      <c r="G177" s="723"/>
      <c r="H177" s="464"/>
      <c r="I177" s="464"/>
      <c r="J177" s="729"/>
      <c r="K177" s="729"/>
      <c r="L177" s="118"/>
      <c r="M177" s="118"/>
      <c r="N177" s="118"/>
      <c r="O177" s="118"/>
      <c r="P177" s="464"/>
      <c r="Q177" s="464"/>
      <c r="R177" s="742"/>
      <c r="S177" s="361"/>
    </row>
    <row r="178" spans="1:19" s="41" customFormat="1" x14ac:dyDescent="0.25">
      <c r="A178" s="734"/>
      <c r="B178" s="712"/>
      <c r="C178" s="712"/>
      <c r="D178" s="717"/>
      <c r="E178" s="717"/>
      <c r="F178" s="723"/>
      <c r="G178" s="723"/>
      <c r="H178" s="464"/>
      <c r="I178" s="464"/>
      <c r="J178" s="729"/>
      <c r="K178" s="729"/>
      <c r="L178" s="118"/>
      <c r="M178" s="118"/>
      <c r="N178" s="118"/>
      <c r="O178" s="118"/>
      <c r="P178" s="464"/>
      <c r="Q178" s="464"/>
      <c r="R178" s="742"/>
      <c r="S178" s="361"/>
    </row>
    <row r="179" spans="1:19" s="41" customFormat="1" x14ac:dyDescent="0.25">
      <c r="A179" s="734"/>
      <c r="B179" s="712"/>
      <c r="C179" s="712"/>
      <c r="D179" s="717"/>
      <c r="E179" s="717"/>
      <c r="F179" s="723"/>
      <c r="G179" s="723"/>
      <c r="H179" s="464"/>
      <c r="I179" s="464"/>
      <c r="J179" s="729"/>
      <c r="K179" s="729"/>
      <c r="L179" s="118"/>
      <c r="M179" s="118"/>
      <c r="N179" s="118"/>
      <c r="O179" s="118"/>
      <c r="P179" s="464"/>
      <c r="Q179" s="464"/>
      <c r="R179" s="742"/>
      <c r="S179" s="361"/>
    </row>
    <row r="180" spans="1:19" s="41" customFormat="1" x14ac:dyDescent="0.25">
      <c r="A180" s="735"/>
      <c r="B180" s="712"/>
      <c r="C180" s="712"/>
      <c r="D180" s="717"/>
      <c r="E180" s="717"/>
      <c r="F180" s="723"/>
      <c r="G180" s="723"/>
      <c r="H180" s="464"/>
      <c r="I180" s="464"/>
      <c r="J180" s="729"/>
      <c r="K180" s="729"/>
      <c r="L180" s="118"/>
      <c r="M180" s="118"/>
      <c r="N180" s="118"/>
      <c r="O180" s="118"/>
      <c r="P180" s="464"/>
      <c r="Q180" s="464"/>
      <c r="R180" s="742"/>
      <c r="S180" s="361"/>
    </row>
    <row r="181" spans="1:19" s="41" customFormat="1" x14ac:dyDescent="0.25">
      <c r="A181" s="734"/>
      <c r="B181" s="712"/>
      <c r="C181" s="712"/>
      <c r="D181" s="717"/>
      <c r="E181" s="717"/>
      <c r="F181" s="723"/>
      <c r="G181" s="723"/>
      <c r="H181" s="464"/>
      <c r="I181" s="464"/>
      <c r="J181" s="729"/>
      <c r="K181" s="729"/>
      <c r="L181" s="118"/>
      <c r="M181" s="118"/>
      <c r="N181" s="118"/>
      <c r="O181" s="118"/>
      <c r="P181" s="464"/>
      <c r="Q181" s="464"/>
      <c r="R181" s="742"/>
      <c r="S181" s="361"/>
    </row>
    <row r="182" spans="1:19" s="41" customFormat="1" x14ac:dyDescent="0.25">
      <c r="A182" s="734"/>
      <c r="B182" s="712"/>
      <c r="C182" s="712"/>
      <c r="D182" s="717"/>
      <c r="E182" s="717"/>
      <c r="F182" s="723"/>
      <c r="G182" s="723"/>
      <c r="H182" s="464"/>
      <c r="I182" s="464"/>
      <c r="J182" s="729"/>
      <c r="K182" s="729"/>
      <c r="L182" s="118"/>
      <c r="M182" s="118"/>
      <c r="N182" s="118"/>
      <c r="O182" s="118"/>
      <c r="P182" s="464"/>
      <c r="Q182" s="464"/>
      <c r="R182" s="742"/>
      <c r="S182" s="361"/>
    </row>
    <row r="183" spans="1:19" s="41" customFormat="1" x14ac:dyDescent="0.25">
      <c r="A183" s="734"/>
      <c r="B183" s="712"/>
      <c r="C183" s="712"/>
      <c r="D183" s="717"/>
      <c r="E183" s="717"/>
      <c r="F183" s="723"/>
      <c r="G183" s="723"/>
      <c r="H183" s="464"/>
      <c r="I183" s="464"/>
      <c r="J183" s="729"/>
      <c r="K183" s="729"/>
      <c r="L183" s="118"/>
      <c r="M183" s="118"/>
      <c r="N183" s="118"/>
      <c r="O183" s="118"/>
      <c r="P183" s="464"/>
      <c r="Q183" s="464"/>
      <c r="R183" s="742"/>
      <c r="S183" s="361"/>
    </row>
    <row r="184" spans="1:19" s="41" customFormat="1" x14ac:dyDescent="0.25">
      <c r="A184" s="735"/>
      <c r="B184" s="712"/>
      <c r="C184" s="712"/>
      <c r="D184" s="717"/>
      <c r="E184" s="717"/>
      <c r="F184" s="723"/>
      <c r="G184" s="723"/>
      <c r="H184" s="464"/>
      <c r="I184" s="464"/>
      <c r="J184" s="729"/>
      <c r="K184" s="729"/>
      <c r="L184" s="118"/>
      <c r="M184" s="118"/>
      <c r="N184" s="118"/>
      <c r="O184" s="118"/>
      <c r="P184" s="464"/>
      <c r="Q184" s="464"/>
      <c r="R184" s="742"/>
      <c r="S184" s="361"/>
    </row>
    <row r="185" spans="1:19" s="41" customFormat="1" x14ac:dyDescent="0.25">
      <c r="A185" s="735"/>
      <c r="B185" s="712"/>
      <c r="C185" s="712"/>
      <c r="D185" s="717"/>
      <c r="E185" s="717"/>
      <c r="F185" s="723"/>
      <c r="G185" s="723"/>
      <c r="H185" s="464"/>
      <c r="I185" s="464"/>
      <c r="J185" s="729"/>
      <c r="K185" s="729"/>
      <c r="L185" s="118"/>
      <c r="M185" s="118"/>
      <c r="N185" s="118"/>
      <c r="O185" s="118"/>
      <c r="P185" s="464"/>
      <c r="Q185" s="464"/>
      <c r="R185" s="742"/>
      <c r="S185" s="361"/>
    </row>
    <row r="186" spans="1:19" s="41" customFormat="1" x14ac:dyDescent="0.25">
      <c r="A186" s="734"/>
      <c r="B186" s="712"/>
      <c r="C186" s="712"/>
      <c r="D186" s="717"/>
      <c r="E186" s="717"/>
      <c r="F186" s="723"/>
      <c r="G186" s="723"/>
      <c r="H186" s="464"/>
      <c r="I186" s="464"/>
      <c r="J186" s="729"/>
      <c r="K186" s="729"/>
      <c r="L186" s="118"/>
      <c r="M186" s="118"/>
      <c r="N186" s="118"/>
      <c r="O186" s="118"/>
      <c r="P186" s="464"/>
      <c r="Q186" s="464"/>
      <c r="R186" s="742"/>
      <c r="S186" s="361"/>
    </row>
    <row r="187" spans="1:19" s="41" customFormat="1" x14ac:dyDescent="0.25">
      <c r="A187" s="734"/>
      <c r="B187" s="712"/>
      <c r="C187" s="712"/>
      <c r="D187" s="717"/>
      <c r="E187" s="717"/>
      <c r="F187" s="723"/>
      <c r="G187" s="723"/>
      <c r="H187" s="464"/>
      <c r="I187" s="464"/>
      <c r="J187" s="729"/>
      <c r="K187" s="729"/>
      <c r="L187" s="118"/>
      <c r="M187" s="118"/>
      <c r="N187" s="118"/>
      <c r="O187" s="118"/>
      <c r="P187" s="464"/>
      <c r="Q187" s="464"/>
      <c r="R187" s="742"/>
      <c r="S187" s="361"/>
    </row>
    <row r="188" spans="1:19" s="41" customFormat="1" x14ac:dyDescent="0.25">
      <c r="A188" s="735"/>
      <c r="B188" s="712"/>
      <c r="C188" s="712"/>
      <c r="D188" s="717"/>
      <c r="E188" s="717"/>
      <c r="F188" s="723"/>
      <c r="G188" s="723"/>
      <c r="H188" s="464"/>
      <c r="I188" s="464"/>
      <c r="J188" s="729"/>
      <c r="K188" s="729"/>
      <c r="L188" s="118"/>
      <c r="M188" s="118"/>
      <c r="N188" s="118"/>
      <c r="O188" s="118"/>
      <c r="P188" s="464"/>
      <c r="Q188" s="464"/>
      <c r="R188" s="742"/>
      <c r="S188" s="361"/>
    </row>
    <row r="189" spans="1:19" s="41" customFormat="1" x14ac:dyDescent="0.25">
      <c r="A189" s="734"/>
      <c r="B189" s="712"/>
      <c r="C189" s="712"/>
      <c r="D189" s="717"/>
      <c r="E189" s="717"/>
      <c r="F189" s="723"/>
      <c r="G189" s="723"/>
      <c r="H189" s="464"/>
      <c r="I189" s="464"/>
      <c r="J189" s="729"/>
      <c r="K189" s="729"/>
      <c r="L189" s="118"/>
      <c r="M189" s="118"/>
      <c r="N189" s="118"/>
      <c r="O189" s="118"/>
      <c r="P189" s="464"/>
      <c r="Q189" s="464"/>
      <c r="R189" s="742"/>
      <c r="S189" s="361"/>
    </row>
    <row r="190" spans="1:19" s="41" customFormat="1" x14ac:dyDescent="0.25">
      <c r="A190" s="735"/>
      <c r="B190" s="712"/>
      <c r="C190" s="712"/>
      <c r="D190" s="717"/>
      <c r="E190" s="717"/>
      <c r="F190" s="723"/>
      <c r="G190" s="723"/>
      <c r="H190" s="464"/>
      <c r="I190" s="464"/>
      <c r="J190" s="729"/>
      <c r="K190" s="729"/>
      <c r="L190" s="118"/>
      <c r="M190" s="118"/>
      <c r="N190" s="118"/>
      <c r="O190" s="118"/>
      <c r="P190" s="464"/>
      <c r="Q190" s="464"/>
      <c r="R190" s="742"/>
      <c r="S190" s="361"/>
    </row>
    <row r="191" spans="1:19" s="41" customFormat="1" x14ac:dyDescent="0.25">
      <c r="A191" s="734"/>
      <c r="B191" s="712"/>
      <c r="C191" s="712"/>
      <c r="D191" s="717"/>
      <c r="E191" s="717"/>
      <c r="F191" s="723"/>
      <c r="G191" s="723"/>
      <c r="H191" s="464"/>
      <c r="I191" s="464"/>
      <c r="J191" s="729"/>
      <c r="K191" s="729"/>
      <c r="L191" s="118"/>
      <c r="M191" s="118"/>
      <c r="N191" s="118"/>
      <c r="O191" s="118"/>
      <c r="P191" s="464"/>
      <c r="Q191" s="464"/>
      <c r="R191" s="742"/>
      <c r="S191" s="361"/>
    </row>
    <row r="192" spans="1:19" s="41" customFormat="1" x14ac:dyDescent="0.25">
      <c r="A192" s="734"/>
      <c r="B192" s="712"/>
      <c r="C192" s="712"/>
      <c r="D192" s="717"/>
      <c r="E192" s="717"/>
      <c r="F192" s="723"/>
      <c r="G192" s="723"/>
      <c r="H192" s="464"/>
      <c r="I192" s="464"/>
      <c r="J192" s="729"/>
      <c r="K192" s="729"/>
      <c r="L192" s="118"/>
      <c r="M192" s="118"/>
      <c r="N192" s="118"/>
      <c r="O192" s="118"/>
      <c r="P192" s="464"/>
      <c r="Q192" s="464"/>
      <c r="R192" s="742"/>
      <c r="S192" s="361"/>
    </row>
    <row r="193" spans="1:19" s="41" customFormat="1" x14ac:dyDescent="0.25">
      <c r="A193" s="734"/>
      <c r="B193" s="712"/>
      <c r="C193" s="712"/>
      <c r="D193" s="717"/>
      <c r="E193" s="717"/>
      <c r="F193" s="723"/>
      <c r="G193" s="723"/>
      <c r="H193" s="464"/>
      <c r="I193" s="464"/>
      <c r="J193" s="729"/>
      <c r="K193" s="729"/>
      <c r="L193" s="118"/>
      <c r="M193" s="118"/>
      <c r="N193" s="118"/>
      <c r="O193" s="118"/>
      <c r="P193" s="464"/>
      <c r="Q193" s="464"/>
      <c r="R193" s="742"/>
      <c r="S193" s="361"/>
    </row>
    <row r="194" spans="1:19" s="41" customFormat="1" x14ac:dyDescent="0.25">
      <c r="A194" s="734"/>
      <c r="B194" s="712"/>
      <c r="C194" s="712"/>
      <c r="D194" s="717"/>
      <c r="E194" s="717"/>
      <c r="F194" s="723"/>
      <c r="G194" s="723"/>
      <c r="H194" s="464"/>
      <c r="I194" s="464"/>
      <c r="J194" s="729"/>
      <c r="K194" s="729"/>
      <c r="L194" s="118"/>
      <c r="M194" s="118"/>
      <c r="N194" s="118"/>
      <c r="O194" s="118"/>
      <c r="P194" s="464"/>
      <c r="Q194" s="464"/>
      <c r="R194" s="742"/>
      <c r="S194" s="361"/>
    </row>
    <row r="195" spans="1:19" s="41" customFormat="1" x14ac:dyDescent="0.25">
      <c r="A195" s="734"/>
      <c r="B195" s="712"/>
      <c r="C195" s="712"/>
      <c r="D195" s="717"/>
      <c r="E195" s="717"/>
      <c r="F195" s="723"/>
      <c r="G195" s="723"/>
      <c r="H195" s="464"/>
      <c r="I195" s="464"/>
      <c r="J195" s="729"/>
      <c r="K195" s="729"/>
      <c r="L195" s="118"/>
      <c r="M195" s="118"/>
      <c r="N195" s="118"/>
      <c r="O195" s="118"/>
      <c r="P195" s="464"/>
      <c r="Q195" s="464"/>
      <c r="R195" s="742"/>
      <c r="S195" s="361"/>
    </row>
    <row r="196" spans="1:19" s="41" customFormat="1" x14ac:dyDescent="0.25">
      <c r="A196" s="734"/>
      <c r="B196" s="712"/>
      <c r="C196" s="712"/>
      <c r="D196" s="717"/>
      <c r="E196" s="717"/>
      <c r="F196" s="723"/>
      <c r="G196" s="723"/>
      <c r="H196" s="464"/>
      <c r="I196" s="464"/>
      <c r="J196" s="729"/>
      <c r="K196" s="729"/>
      <c r="L196" s="118"/>
      <c r="M196" s="118"/>
      <c r="N196" s="118"/>
      <c r="O196" s="118"/>
      <c r="P196" s="464"/>
      <c r="Q196" s="464"/>
      <c r="R196" s="742"/>
      <c r="S196" s="361"/>
    </row>
    <row r="197" spans="1:19" s="41" customFormat="1" x14ac:dyDescent="0.25">
      <c r="A197" s="734"/>
      <c r="B197" s="712"/>
      <c r="C197" s="712"/>
      <c r="D197" s="717"/>
      <c r="E197" s="717"/>
      <c r="F197" s="723"/>
      <c r="G197" s="723"/>
      <c r="H197" s="464"/>
      <c r="I197" s="464"/>
      <c r="J197" s="729"/>
      <c r="K197" s="729"/>
      <c r="L197" s="118"/>
      <c r="M197" s="118"/>
      <c r="N197" s="118"/>
      <c r="O197" s="118"/>
      <c r="P197" s="464"/>
      <c r="Q197" s="464"/>
      <c r="R197" s="742"/>
      <c r="S197" s="361"/>
    </row>
    <row r="198" spans="1:19" s="41" customFormat="1" x14ac:dyDescent="0.25">
      <c r="A198" s="735"/>
      <c r="B198" s="712"/>
      <c r="C198" s="712"/>
      <c r="D198" s="717"/>
      <c r="E198" s="717"/>
      <c r="F198" s="723"/>
      <c r="G198" s="723"/>
      <c r="H198" s="464"/>
      <c r="I198" s="464"/>
      <c r="J198" s="729"/>
      <c r="K198" s="729"/>
      <c r="L198" s="118"/>
      <c r="M198" s="118"/>
      <c r="N198" s="118"/>
      <c r="O198" s="118"/>
      <c r="P198" s="464"/>
      <c r="Q198" s="464"/>
      <c r="R198" s="742"/>
      <c r="S198" s="361"/>
    </row>
    <row r="199" spans="1:19" s="41" customFormat="1" x14ac:dyDescent="0.25">
      <c r="A199" s="734"/>
      <c r="B199" s="712"/>
      <c r="C199" s="712"/>
      <c r="D199" s="717"/>
      <c r="E199" s="717"/>
      <c r="F199" s="723"/>
      <c r="G199" s="723"/>
      <c r="H199" s="464"/>
      <c r="I199" s="464"/>
      <c r="J199" s="729"/>
      <c r="K199" s="729"/>
      <c r="L199" s="118"/>
      <c r="M199" s="118"/>
      <c r="N199" s="118"/>
      <c r="O199" s="118"/>
      <c r="P199" s="464"/>
      <c r="Q199" s="464"/>
      <c r="R199" s="742"/>
      <c r="S199" s="361"/>
    </row>
    <row r="200" spans="1:19" s="41" customFormat="1" x14ac:dyDescent="0.25">
      <c r="A200" s="734"/>
      <c r="B200" s="712"/>
      <c r="C200" s="712"/>
      <c r="D200" s="717"/>
      <c r="E200" s="717"/>
      <c r="F200" s="723"/>
      <c r="G200" s="723"/>
      <c r="H200" s="464"/>
      <c r="I200" s="464"/>
      <c r="J200" s="729"/>
      <c r="K200" s="729"/>
      <c r="L200" s="118"/>
      <c r="M200" s="118"/>
      <c r="N200" s="118"/>
      <c r="O200" s="118"/>
      <c r="P200" s="464"/>
      <c r="Q200" s="464"/>
      <c r="R200" s="742"/>
      <c r="S200" s="361"/>
    </row>
    <row r="201" spans="1:19" s="41" customFormat="1" x14ac:dyDescent="0.25">
      <c r="A201" s="735"/>
      <c r="B201" s="712"/>
      <c r="C201" s="712"/>
      <c r="D201" s="717"/>
      <c r="E201" s="717"/>
      <c r="F201" s="723"/>
      <c r="G201" s="723"/>
      <c r="H201" s="464"/>
      <c r="I201" s="464"/>
      <c r="J201" s="729"/>
      <c r="K201" s="729"/>
      <c r="L201" s="118"/>
      <c r="M201" s="118"/>
      <c r="N201" s="118"/>
      <c r="O201" s="118"/>
      <c r="P201" s="464"/>
      <c r="Q201" s="464"/>
      <c r="R201" s="742"/>
      <c r="S201" s="361"/>
    </row>
    <row r="202" spans="1:19" s="41" customFormat="1" x14ac:dyDescent="0.25">
      <c r="A202" s="734"/>
      <c r="B202" s="712"/>
      <c r="C202" s="712"/>
      <c r="D202" s="717"/>
      <c r="E202" s="717"/>
      <c r="F202" s="723"/>
      <c r="G202" s="723"/>
      <c r="H202" s="464"/>
      <c r="I202" s="464"/>
      <c r="J202" s="729"/>
      <c r="K202" s="729"/>
      <c r="L202" s="118"/>
      <c r="M202" s="118"/>
      <c r="N202" s="118"/>
      <c r="O202" s="118"/>
      <c r="P202" s="464"/>
      <c r="Q202" s="464"/>
      <c r="R202" s="742"/>
      <c r="S202" s="361"/>
    </row>
    <row r="203" spans="1:19" s="41" customFormat="1" x14ac:dyDescent="0.25">
      <c r="A203" s="734"/>
      <c r="B203" s="712"/>
      <c r="C203" s="712"/>
      <c r="D203" s="717"/>
      <c r="E203" s="717"/>
      <c r="F203" s="723"/>
      <c r="G203" s="723"/>
      <c r="H203" s="464"/>
      <c r="I203" s="464"/>
      <c r="J203" s="729"/>
      <c r="K203" s="729"/>
      <c r="L203" s="118"/>
      <c r="M203" s="118"/>
      <c r="N203" s="118"/>
      <c r="O203" s="118"/>
      <c r="P203" s="464"/>
      <c r="Q203" s="464"/>
      <c r="R203" s="742"/>
      <c r="S203" s="361"/>
    </row>
    <row r="204" spans="1:19" s="41" customFormat="1" x14ac:dyDescent="0.25">
      <c r="A204" s="734"/>
      <c r="B204" s="712"/>
      <c r="C204" s="712"/>
      <c r="D204" s="717"/>
      <c r="E204" s="717"/>
      <c r="F204" s="723"/>
      <c r="G204" s="723"/>
      <c r="H204" s="464"/>
      <c r="I204" s="464"/>
      <c r="J204" s="729"/>
      <c r="K204" s="729"/>
      <c r="L204" s="118"/>
      <c r="M204" s="118"/>
      <c r="N204" s="118"/>
      <c r="O204" s="118"/>
      <c r="P204" s="464"/>
      <c r="Q204" s="464"/>
      <c r="R204" s="742"/>
      <c r="S204" s="361"/>
    </row>
    <row r="205" spans="1:19" s="41" customFormat="1" x14ac:dyDescent="0.25">
      <c r="A205" s="734"/>
      <c r="B205" s="712"/>
      <c r="C205" s="712"/>
      <c r="D205" s="717"/>
      <c r="E205" s="717"/>
      <c r="F205" s="723"/>
      <c r="G205" s="723"/>
      <c r="H205" s="464"/>
      <c r="I205" s="464"/>
      <c r="J205" s="729"/>
      <c r="K205" s="729"/>
      <c r="L205" s="118"/>
      <c r="M205" s="118"/>
      <c r="N205" s="118"/>
      <c r="O205" s="118"/>
      <c r="P205" s="464"/>
      <c r="Q205" s="464"/>
      <c r="R205" s="742"/>
      <c r="S205" s="361"/>
    </row>
    <row r="206" spans="1:19" s="41" customFormat="1" x14ac:dyDescent="0.25">
      <c r="A206" s="734"/>
      <c r="B206" s="712"/>
      <c r="C206" s="712"/>
      <c r="D206" s="717"/>
      <c r="E206" s="717"/>
      <c r="F206" s="723"/>
      <c r="G206" s="723"/>
      <c r="H206" s="464"/>
      <c r="I206" s="464"/>
      <c r="J206" s="729"/>
      <c r="K206" s="729"/>
      <c r="L206" s="118"/>
      <c r="M206" s="118"/>
      <c r="N206" s="118"/>
      <c r="O206" s="118"/>
      <c r="P206" s="464"/>
      <c r="Q206" s="464"/>
      <c r="R206" s="742"/>
      <c r="S206" s="361"/>
    </row>
    <row r="207" spans="1:19" s="41" customFormat="1" x14ac:dyDescent="0.25">
      <c r="A207" s="734"/>
      <c r="B207" s="712"/>
      <c r="C207" s="712"/>
      <c r="D207" s="717"/>
      <c r="E207" s="717"/>
      <c r="F207" s="723"/>
      <c r="G207" s="723"/>
      <c r="H207" s="464"/>
      <c r="I207" s="464"/>
      <c r="J207" s="729"/>
      <c r="K207" s="729"/>
      <c r="L207" s="118"/>
      <c r="M207" s="118"/>
      <c r="N207" s="118"/>
      <c r="O207" s="118"/>
      <c r="P207" s="464"/>
      <c r="Q207" s="464"/>
      <c r="R207" s="742"/>
      <c r="S207" s="361"/>
    </row>
    <row r="208" spans="1:19" s="41" customFormat="1" x14ac:dyDescent="0.25">
      <c r="A208" s="734"/>
      <c r="B208" s="712"/>
      <c r="C208" s="712"/>
      <c r="D208" s="717"/>
      <c r="E208" s="717"/>
      <c r="F208" s="723"/>
      <c r="G208" s="723"/>
      <c r="H208" s="464"/>
      <c r="I208" s="464"/>
      <c r="J208" s="729"/>
      <c r="K208" s="729"/>
      <c r="L208" s="118"/>
      <c r="M208" s="118"/>
      <c r="N208" s="118"/>
      <c r="O208" s="118"/>
      <c r="P208" s="464"/>
      <c r="Q208" s="464"/>
      <c r="R208" s="742"/>
      <c r="S208" s="361"/>
    </row>
    <row r="209" spans="1:19" s="41" customFormat="1" x14ac:dyDescent="0.25">
      <c r="A209" s="734"/>
      <c r="B209" s="712"/>
      <c r="C209" s="712"/>
      <c r="D209" s="717"/>
      <c r="E209" s="717"/>
      <c r="F209" s="723"/>
      <c r="G209" s="723"/>
      <c r="H209" s="464"/>
      <c r="I209" s="464"/>
      <c r="J209" s="729"/>
      <c r="K209" s="729"/>
      <c r="L209" s="118"/>
      <c r="M209" s="118"/>
      <c r="N209" s="118"/>
      <c r="O209" s="118"/>
      <c r="P209" s="464"/>
      <c r="Q209" s="464"/>
      <c r="R209" s="742"/>
      <c r="S209" s="361"/>
    </row>
    <row r="210" spans="1:19" s="41" customFormat="1" x14ac:dyDescent="0.25">
      <c r="A210" s="734"/>
      <c r="B210" s="712"/>
      <c r="C210" s="712"/>
      <c r="D210" s="717"/>
      <c r="E210" s="717"/>
      <c r="F210" s="723"/>
      <c r="G210" s="723"/>
      <c r="H210" s="464"/>
      <c r="I210" s="464"/>
      <c r="J210" s="729"/>
      <c r="K210" s="729"/>
      <c r="L210" s="118"/>
      <c r="M210" s="118"/>
      <c r="N210" s="118"/>
      <c r="O210" s="118"/>
      <c r="P210" s="464"/>
      <c r="Q210" s="464"/>
      <c r="R210" s="742"/>
      <c r="S210" s="361"/>
    </row>
    <row r="211" spans="1:19" s="41" customFormat="1" x14ac:dyDescent="0.25">
      <c r="A211" s="734"/>
      <c r="B211" s="712"/>
      <c r="C211" s="712"/>
      <c r="D211" s="717"/>
      <c r="E211" s="717"/>
      <c r="F211" s="723"/>
      <c r="G211" s="723"/>
      <c r="H211" s="464"/>
      <c r="I211" s="464"/>
      <c r="J211" s="729"/>
      <c r="K211" s="729"/>
      <c r="L211" s="118"/>
      <c r="M211" s="118"/>
      <c r="N211" s="118"/>
      <c r="O211" s="118"/>
      <c r="P211" s="464"/>
      <c r="Q211" s="464"/>
      <c r="R211" s="742"/>
      <c r="S211" s="361"/>
    </row>
    <row r="212" spans="1:19" s="41" customFormat="1" x14ac:dyDescent="0.25">
      <c r="A212" s="734"/>
      <c r="B212" s="712"/>
      <c r="C212" s="712"/>
      <c r="D212" s="717"/>
      <c r="E212" s="717"/>
      <c r="F212" s="723"/>
      <c r="G212" s="723"/>
      <c r="H212" s="464"/>
      <c r="I212" s="464"/>
      <c r="J212" s="729"/>
      <c r="K212" s="729"/>
      <c r="L212" s="118"/>
      <c r="M212" s="118"/>
      <c r="N212" s="118"/>
      <c r="O212" s="118"/>
      <c r="P212" s="464"/>
      <c r="Q212" s="464"/>
      <c r="R212" s="742"/>
      <c r="S212" s="361"/>
    </row>
    <row r="213" spans="1:19" s="41" customFormat="1" x14ac:dyDescent="0.25">
      <c r="A213" s="734"/>
      <c r="B213" s="712"/>
      <c r="C213" s="712"/>
      <c r="D213" s="717"/>
      <c r="E213" s="717"/>
      <c r="F213" s="723"/>
      <c r="G213" s="723"/>
      <c r="H213" s="464"/>
      <c r="I213" s="464"/>
      <c r="J213" s="729"/>
      <c r="K213" s="729"/>
      <c r="L213" s="118"/>
      <c r="M213" s="118"/>
      <c r="N213" s="118"/>
      <c r="O213" s="118"/>
      <c r="P213" s="464"/>
      <c r="Q213" s="464"/>
      <c r="R213" s="742"/>
      <c r="S213" s="361"/>
    </row>
    <row r="214" spans="1:19" s="41" customFormat="1" x14ac:dyDescent="0.25">
      <c r="A214" s="734"/>
      <c r="B214" s="712"/>
      <c r="C214" s="712"/>
      <c r="D214" s="717"/>
      <c r="E214" s="717"/>
      <c r="F214" s="723"/>
      <c r="G214" s="723"/>
      <c r="H214" s="464"/>
      <c r="I214" s="464"/>
      <c r="J214" s="729"/>
      <c r="K214" s="729"/>
      <c r="L214" s="118"/>
      <c r="M214" s="118"/>
      <c r="N214" s="118"/>
      <c r="O214" s="118"/>
      <c r="P214" s="464"/>
      <c r="Q214" s="464"/>
      <c r="R214" s="742"/>
      <c r="S214" s="361"/>
    </row>
    <row r="215" spans="1:19" s="41" customFormat="1" x14ac:dyDescent="0.25">
      <c r="A215" s="734"/>
      <c r="B215" s="712"/>
      <c r="C215" s="712"/>
      <c r="D215" s="717"/>
      <c r="E215" s="717"/>
      <c r="F215" s="723"/>
      <c r="G215" s="723"/>
      <c r="H215" s="464"/>
      <c r="I215" s="464"/>
      <c r="J215" s="729"/>
      <c r="K215" s="729"/>
      <c r="L215" s="118"/>
      <c r="M215" s="118"/>
      <c r="N215" s="118"/>
      <c r="O215" s="118"/>
      <c r="P215" s="464"/>
      <c r="Q215" s="464"/>
      <c r="R215" s="742"/>
      <c r="S215" s="361"/>
    </row>
    <row r="216" spans="1:19" s="41" customFormat="1" x14ac:dyDescent="0.25">
      <c r="A216" s="734"/>
      <c r="B216" s="712"/>
      <c r="C216" s="712"/>
      <c r="D216" s="717"/>
      <c r="E216" s="717"/>
      <c r="F216" s="723"/>
      <c r="G216" s="723"/>
      <c r="H216" s="464"/>
      <c r="I216" s="464"/>
      <c r="J216" s="729"/>
      <c r="K216" s="729"/>
      <c r="L216" s="118"/>
      <c r="M216" s="118"/>
      <c r="N216" s="118"/>
      <c r="O216" s="118"/>
      <c r="P216" s="464"/>
      <c r="Q216" s="464"/>
      <c r="R216" s="742"/>
      <c r="S216" s="361"/>
    </row>
    <row r="217" spans="1:19" s="41" customFormat="1" x14ac:dyDescent="0.25">
      <c r="A217" s="734"/>
      <c r="B217" s="712"/>
      <c r="C217" s="712"/>
      <c r="D217" s="717"/>
      <c r="E217" s="717"/>
      <c r="F217" s="723"/>
      <c r="G217" s="723"/>
      <c r="H217" s="464"/>
      <c r="I217" s="464"/>
      <c r="J217" s="729"/>
      <c r="K217" s="729"/>
      <c r="L217" s="118"/>
      <c r="M217" s="118"/>
      <c r="N217" s="118"/>
      <c r="O217" s="118"/>
      <c r="P217" s="464"/>
      <c r="Q217" s="464"/>
      <c r="R217" s="742"/>
      <c r="S217" s="361"/>
    </row>
    <row r="218" spans="1:19" s="41" customFormat="1" x14ac:dyDescent="0.25">
      <c r="A218" s="735"/>
      <c r="B218" s="712"/>
      <c r="C218" s="712"/>
      <c r="D218" s="717"/>
      <c r="E218" s="717"/>
      <c r="F218" s="723"/>
      <c r="G218" s="723"/>
      <c r="H218" s="464"/>
      <c r="I218" s="464"/>
      <c r="J218" s="729"/>
      <c r="K218" s="729"/>
      <c r="L218" s="118"/>
      <c r="M218" s="118"/>
      <c r="N218" s="118"/>
      <c r="O218" s="118"/>
      <c r="P218" s="464"/>
      <c r="Q218" s="464"/>
      <c r="R218" s="742"/>
      <c r="S218" s="361"/>
    </row>
    <row r="219" spans="1:19" s="41" customFormat="1" x14ac:dyDescent="0.25">
      <c r="A219" s="735"/>
      <c r="B219" s="712"/>
      <c r="C219" s="712"/>
      <c r="D219" s="717"/>
      <c r="E219" s="717"/>
      <c r="F219" s="723"/>
      <c r="G219" s="723"/>
      <c r="H219" s="464"/>
      <c r="I219" s="464"/>
      <c r="J219" s="729"/>
      <c r="K219" s="729"/>
      <c r="L219" s="118"/>
      <c r="M219" s="118"/>
      <c r="N219" s="118"/>
      <c r="O219" s="118"/>
      <c r="P219" s="464"/>
      <c r="Q219" s="464"/>
      <c r="R219" s="742"/>
      <c r="S219" s="361"/>
    </row>
    <row r="220" spans="1:19" s="41" customFormat="1" x14ac:dyDescent="0.25">
      <c r="A220" s="734"/>
      <c r="B220" s="712"/>
      <c r="C220" s="712"/>
      <c r="D220" s="717"/>
      <c r="E220" s="717"/>
      <c r="F220" s="723"/>
      <c r="G220" s="723"/>
      <c r="H220" s="464"/>
      <c r="I220" s="464"/>
      <c r="J220" s="729"/>
      <c r="K220" s="729"/>
      <c r="L220" s="118"/>
      <c r="M220" s="118"/>
      <c r="N220" s="118"/>
      <c r="O220" s="118"/>
      <c r="P220" s="464"/>
      <c r="Q220" s="464"/>
      <c r="R220" s="742"/>
      <c r="S220" s="361"/>
    </row>
    <row r="221" spans="1:19" s="41" customFormat="1" x14ac:dyDescent="0.25">
      <c r="A221" s="734"/>
      <c r="B221" s="712"/>
      <c r="C221" s="712"/>
      <c r="D221" s="717"/>
      <c r="E221" s="717"/>
      <c r="F221" s="723"/>
      <c r="G221" s="723"/>
      <c r="H221" s="464"/>
      <c r="I221" s="464"/>
      <c r="J221" s="729"/>
      <c r="K221" s="729"/>
      <c r="L221" s="118"/>
      <c r="M221" s="118"/>
      <c r="N221" s="118"/>
      <c r="O221" s="118"/>
      <c r="P221" s="464"/>
      <c r="Q221" s="464"/>
      <c r="R221" s="742"/>
      <c r="S221" s="361"/>
    </row>
    <row r="222" spans="1:19" s="41" customFormat="1" x14ac:dyDescent="0.25">
      <c r="A222" s="734"/>
      <c r="B222" s="712"/>
      <c r="C222" s="712"/>
      <c r="D222" s="717"/>
      <c r="E222" s="717"/>
      <c r="F222" s="723"/>
      <c r="G222" s="723"/>
      <c r="H222" s="464"/>
      <c r="I222" s="464"/>
      <c r="J222" s="729"/>
      <c r="K222" s="729"/>
      <c r="L222" s="118"/>
      <c r="M222" s="118"/>
      <c r="N222" s="118"/>
      <c r="O222" s="118"/>
      <c r="P222" s="464"/>
      <c r="Q222" s="464"/>
      <c r="R222" s="742"/>
      <c r="S222" s="361"/>
    </row>
    <row r="223" spans="1:19" s="41" customFormat="1" x14ac:dyDescent="0.25">
      <c r="A223" s="735"/>
      <c r="B223" s="712"/>
      <c r="C223" s="712"/>
      <c r="D223" s="717"/>
      <c r="E223" s="717"/>
      <c r="F223" s="723"/>
      <c r="G223" s="723"/>
      <c r="H223" s="464"/>
      <c r="I223" s="464"/>
      <c r="J223" s="729"/>
      <c r="K223" s="729"/>
      <c r="L223" s="118"/>
      <c r="M223" s="118"/>
      <c r="N223" s="118"/>
      <c r="O223" s="118"/>
      <c r="P223" s="464"/>
      <c r="Q223" s="464"/>
      <c r="R223" s="742"/>
      <c r="S223" s="361"/>
    </row>
    <row r="224" spans="1:19" s="41" customFormat="1" x14ac:dyDescent="0.25">
      <c r="A224" s="734"/>
      <c r="B224" s="712"/>
      <c r="C224" s="712"/>
      <c r="D224" s="717"/>
      <c r="E224" s="717"/>
      <c r="F224" s="723"/>
      <c r="G224" s="723"/>
      <c r="H224" s="464"/>
      <c r="I224" s="464"/>
      <c r="J224" s="729"/>
      <c r="K224" s="729"/>
      <c r="L224" s="118"/>
      <c r="M224" s="118"/>
      <c r="N224" s="118"/>
      <c r="O224" s="118"/>
      <c r="P224" s="464"/>
      <c r="Q224" s="464"/>
      <c r="R224" s="742"/>
      <c r="S224" s="361"/>
    </row>
    <row r="225" spans="1:19" s="41" customFormat="1" x14ac:dyDescent="0.25">
      <c r="A225" s="734"/>
      <c r="B225" s="712"/>
      <c r="C225" s="712"/>
      <c r="D225" s="717"/>
      <c r="E225" s="717"/>
      <c r="F225" s="723"/>
      <c r="G225" s="723"/>
      <c r="H225" s="464"/>
      <c r="I225" s="464"/>
      <c r="J225" s="729"/>
      <c r="K225" s="729"/>
      <c r="L225" s="118"/>
      <c r="M225" s="118"/>
      <c r="N225" s="118"/>
      <c r="O225" s="118"/>
      <c r="P225" s="464"/>
      <c r="Q225" s="464"/>
      <c r="R225" s="742"/>
      <c r="S225" s="361"/>
    </row>
    <row r="226" spans="1:19" s="41" customFormat="1" x14ac:dyDescent="0.25">
      <c r="A226" s="734"/>
      <c r="B226" s="712"/>
      <c r="C226" s="712"/>
      <c r="D226" s="717"/>
      <c r="E226" s="717"/>
      <c r="F226" s="723"/>
      <c r="G226" s="723"/>
      <c r="H226" s="464"/>
      <c r="I226" s="464"/>
      <c r="J226" s="729"/>
      <c r="K226" s="729"/>
      <c r="L226" s="118"/>
      <c r="M226" s="118"/>
      <c r="N226" s="118"/>
      <c r="O226" s="118"/>
      <c r="P226" s="464"/>
      <c r="Q226" s="464"/>
      <c r="R226" s="742"/>
      <c r="S226" s="361"/>
    </row>
    <row r="227" spans="1:19" s="41" customFormat="1" x14ac:dyDescent="0.25">
      <c r="A227" s="734"/>
      <c r="B227" s="712"/>
      <c r="C227" s="712"/>
      <c r="D227" s="717"/>
      <c r="E227" s="717"/>
      <c r="F227" s="723"/>
      <c r="G227" s="723"/>
      <c r="H227" s="464"/>
      <c r="I227" s="464"/>
      <c r="J227" s="729"/>
      <c r="K227" s="729"/>
      <c r="L227" s="118"/>
      <c r="M227" s="118"/>
      <c r="N227" s="118"/>
      <c r="O227" s="118"/>
      <c r="P227" s="464"/>
      <c r="Q227" s="464"/>
      <c r="R227" s="742"/>
      <c r="S227" s="361"/>
    </row>
    <row r="228" spans="1:19" s="41" customFormat="1" x14ac:dyDescent="0.25">
      <c r="A228" s="734"/>
      <c r="B228" s="712"/>
      <c r="C228" s="712"/>
      <c r="D228" s="717"/>
      <c r="E228" s="717"/>
      <c r="F228" s="723"/>
      <c r="G228" s="723"/>
      <c r="H228" s="464"/>
      <c r="I228" s="464"/>
      <c r="J228" s="729"/>
      <c r="K228" s="729"/>
      <c r="L228" s="118"/>
      <c r="M228" s="118"/>
      <c r="N228" s="118"/>
      <c r="O228" s="118"/>
      <c r="P228" s="464"/>
      <c r="Q228" s="464"/>
      <c r="R228" s="742"/>
      <c r="S228" s="361"/>
    </row>
    <row r="229" spans="1:19" s="41" customFormat="1" x14ac:dyDescent="0.25">
      <c r="A229" s="735"/>
      <c r="B229" s="712"/>
      <c r="C229" s="712"/>
      <c r="D229" s="717"/>
      <c r="E229" s="717"/>
      <c r="F229" s="723"/>
      <c r="G229" s="723"/>
      <c r="H229" s="464"/>
      <c r="I229" s="464"/>
      <c r="J229" s="729"/>
      <c r="K229" s="729"/>
      <c r="L229" s="118"/>
      <c r="M229" s="118"/>
      <c r="N229" s="118"/>
      <c r="O229" s="118"/>
      <c r="P229" s="464"/>
      <c r="Q229" s="464"/>
      <c r="R229" s="742"/>
      <c r="S229" s="361"/>
    </row>
    <row r="230" spans="1:19" s="41" customFormat="1" x14ac:dyDescent="0.25">
      <c r="A230" s="734"/>
      <c r="B230" s="712"/>
      <c r="C230" s="712"/>
      <c r="D230" s="717"/>
      <c r="E230" s="717"/>
      <c r="F230" s="723"/>
      <c r="G230" s="723"/>
      <c r="H230" s="464"/>
      <c r="I230" s="464"/>
      <c r="J230" s="729"/>
      <c r="K230" s="729"/>
      <c r="L230" s="118"/>
      <c r="M230" s="118"/>
      <c r="N230" s="118"/>
      <c r="O230" s="118"/>
      <c r="P230" s="464"/>
      <c r="Q230" s="464"/>
      <c r="R230" s="742"/>
      <c r="S230" s="361"/>
    </row>
    <row r="231" spans="1:19" s="41" customFormat="1" x14ac:dyDescent="0.25">
      <c r="A231" s="735"/>
      <c r="B231" s="712"/>
      <c r="C231" s="712"/>
      <c r="D231" s="717"/>
      <c r="E231" s="717"/>
      <c r="F231" s="723"/>
      <c r="G231" s="723"/>
      <c r="H231" s="464"/>
      <c r="I231" s="464"/>
      <c r="J231" s="729"/>
      <c r="K231" s="729"/>
      <c r="L231" s="118"/>
      <c r="M231" s="118"/>
      <c r="N231" s="118"/>
      <c r="O231" s="118"/>
      <c r="P231" s="464"/>
      <c r="Q231" s="464"/>
      <c r="R231" s="742"/>
      <c r="S231" s="361"/>
    </row>
    <row r="232" spans="1:19" s="41" customFormat="1" x14ac:dyDescent="0.25">
      <c r="A232" s="734"/>
      <c r="B232" s="712"/>
      <c r="C232" s="712"/>
      <c r="D232" s="717"/>
      <c r="E232" s="717"/>
      <c r="F232" s="723"/>
      <c r="G232" s="723"/>
      <c r="H232" s="464"/>
      <c r="I232" s="464"/>
      <c r="J232" s="729"/>
      <c r="K232" s="729"/>
      <c r="L232" s="118"/>
      <c r="M232" s="118"/>
      <c r="N232" s="118"/>
      <c r="O232" s="118"/>
      <c r="P232" s="464"/>
      <c r="Q232" s="464"/>
      <c r="R232" s="742"/>
      <c r="S232" s="361"/>
    </row>
    <row r="233" spans="1:19" s="41" customFormat="1" x14ac:dyDescent="0.25">
      <c r="A233" s="735"/>
      <c r="B233" s="712"/>
      <c r="C233" s="712"/>
      <c r="D233" s="717"/>
      <c r="E233" s="717"/>
      <c r="F233" s="723"/>
      <c r="G233" s="723"/>
      <c r="H233" s="464"/>
      <c r="I233" s="464"/>
      <c r="J233" s="729"/>
      <c r="K233" s="729"/>
      <c r="L233" s="118"/>
      <c r="M233" s="118"/>
      <c r="N233" s="118"/>
      <c r="O233" s="118"/>
      <c r="P233" s="464"/>
      <c r="Q233" s="464"/>
      <c r="R233" s="742"/>
      <c r="S233" s="361"/>
    </row>
    <row r="234" spans="1:19" s="41" customFormat="1" x14ac:dyDescent="0.25">
      <c r="A234" s="734"/>
      <c r="B234" s="712"/>
      <c r="C234" s="712"/>
      <c r="D234" s="717"/>
      <c r="E234" s="717"/>
      <c r="F234" s="723"/>
      <c r="G234" s="723"/>
      <c r="H234" s="464"/>
      <c r="I234" s="464"/>
      <c r="J234" s="729"/>
      <c r="K234" s="729"/>
      <c r="L234" s="118"/>
      <c r="M234" s="118"/>
      <c r="N234" s="118"/>
      <c r="O234" s="118"/>
      <c r="P234" s="464"/>
      <c r="Q234" s="464"/>
      <c r="R234" s="742"/>
      <c r="S234" s="361"/>
    </row>
    <row r="235" spans="1:19" s="41" customFormat="1" x14ac:dyDescent="0.25">
      <c r="A235" s="734"/>
      <c r="B235" s="712"/>
      <c r="C235" s="712"/>
      <c r="D235" s="717"/>
      <c r="E235" s="717"/>
      <c r="F235" s="723"/>
      <c r="G235" s="723"/>
      <c r="H235" s="464"/>
      <c r="I235" s="464"/>
      <c r="J235" s="729"/>
      <c r="K235" s="729"/>
      <c r="L235" s="118"/>
      <c r="M235" s="118"/>
      <c r="N235" s="118"/>
      <c r="O235" s="118"/>
      <c r="P235" s="464"/>
      <c r="Q235" s="464"/>
      <c r="R235" s="742"/>
      <c r="S235" s="361"/>
    </row>
    <row r="236" spans="1:19" s="41" customFormat="1" x14ac:dyDescent="0.25">
      <c r="A236" s="734"/>
      <c r="B236" s="712"/>
      <c r="C236" s="712"/>
      <c r="D236" s="717"/>
      <c r="E236" s="717"/>
      <c r="F236" s="723"/>
      <c r="G236" s="723"/>
      <c r="H236" s="464"/>
      <c r="I236" s="464"/>
      <c r="J236" s="729"/>
      <c r="K236" s="729"/>
      <c r="L236" s="118"/>
      <c r="M236" s="118"/>
      <c r="N236" s="118"/>
      <c r="O236" s="118"/>
      <c r="P236" s="464"/>
      <c r="Q236" s="464"/>
      <c r="R236" s="742"/>
      <c r="S236" s="361"/>
    </row>
    <row r="237" spans="1:19" s="41" customFormat="1" x14ac:dyDescent="0.25">
      <c r="A237" s="735"/>
      <c r="B237" s="712"/>
      <c r="C237" s="712"/>
      <c r="D237" s="717"/>
      <c r="E237" s="717"/>
      <c r="F237" s="723"/>
      <c r="G237" s="723"/>
      <c r="H237" s="464"/>
      <c r="I237" s="464"/>
      <c r="J237" s="729"/>
      <c r="K237" s="729"/>
      <c r="L237" s="118"/>
      <c r="M237" s="118"/>
      <c r="N237" s="118"/>
      <c r="O237" s="118"/>
      <c r="P237" s="464"/>
      <c r="Q237" s="464"/>
      <c r="R237" s="742"/>
      <c r="S237" s="361"/>
    </row>
    <row r="238" spans="1:19" s="41" customFormat="1" x14ac:dyDescent="0.25">
      <c r="A238" s="734"/>
      <c r="B238" s="712"/>
      <c r="C238" s="712"/>
      <c r="D238" s="717"/>
      <c r="E238" s="717"/>
      <c r="F238" s="723"/>
      <c r="G238" s="723"/>
      <c r="H238" s="464"/>
      <c r="I238" s="464"/>
      <c r="J238" s="729"/>
      <c r="K238" s="729"/>
      <c r="L238" s="118"/>
      <c r="M238" s="118"/>
      <c r="N238" s="118"/>
      <c r="O238" s="118"/>
      <c r="P238" s="464"/>
      <c r="Q238" s="464"/>
      <c r="R238" s="742"/>
      <c r="S238" s="361"/>
    </row>
    <row r="239" spans="1:19" s="41" customFormat="1" x14ac:dyDescent="0.25">
      <c r="A239" s="734"/>
      <c r="B239" s="712"/>
      <c r="C239" s="712"/>
      <c r="D239" s="717"/>
      <c r="E239" s="717"/>
      <c r="F239" s="723"/>
      <c r="G239" s="723"/>
      <c r="H239" s="464"/>
      <c r="I239" s="464"/>
      <c r="J239" s="729"/>
      <c r="K239" s="729"/>
      <c r="L239" s="118"/>
      <c r="M239" s="118"/>
      <c r="N239" s="118"/>
      <c r="O239" s="118"/>
      <c r="P239" s="464"/>
      <c r="Q239" s="464"/>
      <c r="R239" s="742"/>
      <c r="S239" s="361"/>
    </row>
    <row r="240" spans="1:19" s="41" customFormat="1" x14ac:dyDescent="0.25">
      <c r="A240" s="735"/>
      <c r="B240" s="712"/>
      <c r="C240" s="712"/>
      <c r="D240" s="717"/>
      <c r="E240" s="717"/>
      <c r="F240" s="723"/>
      <c r="G240" s="723"/>
      <c r="H240" s="464"/>
      <c r="I240" s="464"/>
      <c r="J240" s="729"/>
      <c r="K240" s="729"/>
      <c r="L240" s="118"/>
      <c r="M240" s="118"/>
      <c r="N240" s="118"/>
      <c r="O240" s="118"/>
      <c r="P240" s="464"/>
      <c r="Q240" s="464"/>
      <c r="R240" s="742"/>
      <c r="S240" s="361"/>
    </row>
    <row r="241" spans="1:19" s="41" customFormat="1" x14ac:dyDescent="0.25">
      <c r="A241" s="734"/>
      <c r="B241" s="712"/>
      <c r="C241" s="712"/>
      <c r="D241" s="717"/>
      <c r="E241" s="717"/>
      <c r="F241" s="723"/>
      <c r="G241" s="723"/>
      <c r="H241" s="464"/>
      <c r="I241" s="464"/>
      <c r="J241" s="729"/>
      <c r="K241" s="729"/>
      <c r="L241" s="118"/>
      <c r="M241" s="118"/>
      <c r="N241" s="118"/>
      <c r="O241" s="118"/>
      <c r="P241" s="464"/>
      <c r="Q241" s="464"/>
      <c r="R241" s="742"/>
      <c r="S241" s="361"/>
    </row>
    <row r="242" spans="1:19" s="41" customFormat="1" x14ac:dyDescent="0.25">
      <c r="A242" s="734"/>
      <c r="B242" s="712"/>
      <c r="C242" s="712"/>
      <c r="D242" s="717"/>
      <c r="E242" s="717"/>
      <c r="F242" s="723"/>
      <c r="G242" s="723"/>
      <c r="H242" s="464"/>
      <c r="I242" s="464"/>
      <c r="J242" s="729"/>
      <c r="K242" s="729"/>
      <c r="L242" s="118"/>
      <c r="M242" s="118"/>
      <c r="N242" s="118"/>
      <c r="O242" s="118"/>
      <c r="P242" s="464"/>
      <c r="Q242" s="464"/>
      <c r="R242" s="742"/>
      <c r="S242" s="361"/>
    </row>
    <row r="243" spans="1:19" s="41" customFormat="1" x14ac:dyDescent="0.25">
      <c r="A243" s="734"/>
      <c r="B243" s="712"/>
      <c r="C243" s="712"/>
      <c r="D243" s="717"/>
      <c r="E243" s="717"/>
      <c r="F243" s="723"/>
      <c r="G243" s="723"/>
      <c r="H243" s="464"/>
      <c r="I243" s="464"/>
      <c r="J243" s="729"/>
      <c r="K243" s="729"/>
      <c r="L243" s="118"/>
      <c r="M243" s="118"/>
      <c r="N243" s="118"/>
      <c r="O243" s="118"/>
      <c r="P243" s="464"/>
      <c r="Q243" s="464"/>
      <c r="R243" s="742"/>
      <c r="S243" s="361"/>
    </row>
    <row r="244" spans="1:19" s="41" customFormat="1" x14ac:dyDescent="0.25">
      <c r="A244" s="734"/>
      <c r="B244" s="712"/>
      <c r="C244" s="712"/>
      <c r="D244" s="717"/>
      <c r="E244" s="717"/>
      <c r="F244" s="723"/>
      <c r="G244" s="723"/>
      <c r="H244" s="464"/>
      <c r="I244" s="464"/>
      <c r="J244" s="729"/>
      <c r="K244" s="729"/>
      <c r="L244" s="118"/>
      <c r="M244" s="118"/>
      <c r="N244" s="118"/>
      <c r="O244" s="118"/>
      <c r="P244" s="464"/>
      <c r="Q244" s="464"/>
      <c r="R244" s="742"/>
      <c r="S244" s="361"/>
    </row>
    <row r="245" spans="1:19" s="41" customFormat="1" x14ac:dyDescent="0.25">
      <c r="A245" s="734"/>
      <c r="B245" s="712"/>
      <c r="C245" s="712"/>
      <c r="D245" s="717"/>
      <c r="E245" s="717"/>
      <c r="F245" s="723"/>
      <c r="G245" s="723"/>
      <c r="H245" s="464"/>
      <c r="I245" s="464"/>
      <c r="J245" s="729"/>
      <c r="K245" s="729"/>
      <c r="L245" s="118"/>
      <c r="M245" s="118"/>
      <c r="N245" s="118"/>
      <c r="O245" s="118"/>
      <c r="P245" s="464"/>
      <c r="Q245" s="464"/>
      <c r="R245" s="742"/>
      <c r="S245" s="361"/>
    </row>
    <row r="246" spans="1:19" s="41" customFormat="1" x14ac:dyDescent="0.25">
      <c r="A246" s="734"/>
      <c r="B246" s="712"/>
      <c r="C246" s="712"/>
      <c r="D246" s="717"/>
      <c r="E246" s="717"/>
      <c r="F246" s="723"/>
      <c r="G246" s="723"/>
      <c r="H246" s="464"/>
      <c r="I246" s="464"/>
      <c r="J246" s="729"/>
      <c r="K246" s="729"/>
      <c r="L246" s="118"/>
      <c r="M246" s="118"/>
      <c r="N246" s="118"/>
      <c r="O246" s="118"/>
      <c r="P246" s="464"/>
      <c r="Q246" s="464"/>
      <c r="R246" s="742"/>
      <c r="S246" s="361"/>
    </row>
    <row r="247" spans="1:19" s="41" customFormat="1" x14ac:dyDescent="0.25">
      <c r="A247" s="734"/>
      <c r="B247" s="712"/>
      <c r="C247" s="712"/>
      <c r="D247" s="717"/>
      <c r="E247" s="717"/>
      <c r="F247" s="723"/>
      <c r="G247" s="723"/>
      <c r="H247" s="464"/>
      <c r="I247" s="464"/>
      <c r="J247" s="729"/>
      <c r="K247" s="729"/>
      <c r="L247" s="118"/>
      <c r="M247" s="118"/>
      <c r="N247" s="118"/>
      <c r="O247" s="118"/>
      <c r="P247" s="464"/>
      <c r="Q247" s="464"/>
      <c r="R247" s="742"/>
      <c r="S247" s="361"/>
    </row>
    <row r="248" spans="1:19" s="41" customFormat="1" x14ac:dyDescent="0.25">
      <c r="A248" s="735"/>
      <c r="B248" s="712"/>
      <c r="C248" s="712"/>
      <c r="D248" s="717"/>
      <c r="E248" s="717"/>
      <c r="F248" s="723"/>
      <c r="G248" s="723"/>
      <c r="H248" s="464"/>
      <c r="I248" s="464"/>
      <c r="J248" s="729"/>
      <c r="K248" s="729"/>
      <c r="L248" s="118"/>
      <c r="M248" s="118"/>
      <c r="N248" s="118"/>
      <c r="O248" s="118"/>
      <c r="P248" s="464"/>
      <c r="Q248" s="464"/>
      <c r="R248" s="742"/>
      <c r="S248" s="361"/>
    </row>
    <row r="249" spans="1:19" s="41" customFormat="1" ht="14.25" customHeight="1" x14ac:dyDescent="0.25">
      <c r="A249" s="734"/>
      <c r="B249" s="712"/>
      <c r="C249" s="712"/>
      <c r="D249" s="717"/>
      <c r="E249" s="717"/>
      <c r="F249" s="723"/>
      <c r="G249" s="723"/>
      <c r="H249" s="464"/>
      <c r="I249" s="464"/>
      <c r="J249" s="729"/>
      <c r="K249" s="729"/>
      <c r="L249" s="118"/>
      <c r="M249" s="118"/>
      <c r="N249" s="118"/>
      <c r="O249" s="118"/>
      <c r="P249" s="464"/>
      <c r="Q249" s="464"/>
      <c r="R249" s="742"/>
      <c r="S249" s="361"/>
    </row>
    <row r="250" spans="1:19" x14ac:dyDescent="0.25">
      <c r="A250" s="499"/>
      <c r="B250" s="713"/>
      <c r="C250" s="713"/>
      <c r="D250" s="719"/>
      <c r="E250" s="719"/>
      <c r="F250" s="725"/>
      <c r="G250" s="725"/>
      <c r="H250" s="706"/>
      <c r="I250" s="706"/>
      <c r="J250" s="731"/>
      <c r="K250" s="731"/>
      <c r="L250" s="321"/>
      <c r="M250" s="321"/>
      <c r="N250" s="321"/>
      <c r="O250" s="321"/>
      <c r="P250" s="706"/>
      <c r="Q250" s="706"/>
      <c r="R250" s="594"/>
      <c r="S250" s="707"/>
    </row>
    <row r="251" spans="1:19" x14ac:dyDescent="0.25">
      <c r="A251" s="499"/>
      <c r="B251" s="713"/>
      <c r="C251" s="713"/>
      <c r="D251" s="719"/>
      <c r="E251" s="719"/>
      <c r="F251" s="725"/>
      <c r="G251" s="725"/>
      <c r="H251" s="706"/>
      <c r="I251" s="706"/>
      <c r="J251" s="731"/>
      <c r="K251" s="731"/>
      <c r="L251" s="321"/>
      <c r="M251" s="321"/>
      <c r="N251" s="321"/>
      <c r="O251" s="321"/>
      <c r="P251" s="706"/>
      <c r="Q251" s="706"/>
      <c r="R251" s="594"/>
      <c r="S251" s="707"/>
    </row>
    <row r="252" spans="1:19" x14ac:dyDescent="0.25">
      <c r="A252" s="499"/>
      <c r="B252" s="713"/>
      <c r="C252" s="713"/>
      <c r="D252" s="719"/>
      <c r="E252" s="719"/>
      <c r="F252" s="725"/>
      <c r="G252" s="725"/>
      <c r="H252" s="706"/>
      <c r="I252" s="706"/>
      <c r="J252" s="731"/>
      <c r="K252" s="731"/>
      <c r="L252" s="321"/>
      <c r="M252" s="321"/>
      <c r="N252" s="321"/>
      <c r="O252" s="321"/>
      <c r="P252" s="706"/>
      <c r="Q252" s="706"/>
      <c r="R252" s="594"/>
      <c r="S252" s="707"/>
    </row>
    <row r="253" spans="1:19" x14ac:dyDescent="0.25">
      <c r="A253" s="499"/>
      <c r="B253" s="713"/>
      <c r="C253" s="713"/>
      <c r="D253" s="719"/>
      <c r="E253" s="719"/>
      <c r="F253" s="725"/>
      <c r="G253" s="725"/>
      <c r="H253" s="706"/>
      <c r="I253" s="706"/>
      <c r="J253" s="731"/>
      <c r="K253" s="731"/>
      <c r="L253" s="321"/>
      <c r="M253" s="321"/>
      <c r="N253" s="321"/>
      <c r="O253" s="321"/>
      <c r="P253" s="706"/>
      <c r="Q253" s="706"/>
      <c r="R253" s="594"/>
      <c r="S253" s="707"/>
    </row>
    <row r="254" spans="1:19" x14ac:dyDescent="0.25">
      <c r="A254" s="499"/>
      <c r="B254" s="713"/>
      <c r="C254" s="713"/>
      <c r="D254" s="719"/>
      <c r="E254" s="719"/>
      <c r="F254" s="725"/>
      <c r="G254" s="725"/>
      <c r="H254" s="706"/>
      <c r="I254" s="706"/>
      <c r="J254" s="731"/>
      <c r="K254" s="731"/>
      <c r="L254" s="321"/>
      <c r="M254" s="321"/>
      <c r="N254" s="321"/>
      <c r="O254" s="321"/>
      <c r="P254" s="706"/>
      <c r="Q254" s="706"/>
      <c r="R254" s="594"/>
      <c r="S254" s="707"/>
    </row>
    <row r="255" spans="1:19" x14ac:dyDescent="0.25">
      <c r="A255" s="499"/>
      <c r="B255" s="713"/>
      <c r="C255" s="713"/>
      <c r="D255" s="719"/>
      <c r="E255" s="719"/>
      <c r="F255" s="725"/>
      <c r="G255" s="725"/>
      <c r="H255" s="706"/>
      <c r="I255" s="706"/>
      <c r="J255" s="731"/>
      <c r="K255" s="731"/>
      <c r="L255" s="321"/>
      <c r="M255" s="321"/>
      <c r="N255" s="321"/>
      <c r="O255" s="321"/>
      <c r="P255" s="706"/>
      <c r="Q255" s="706"/>
      <c r="R255" s="594"/>
      <c r="S255" s="707"/>
    </row>
    <row r="256" spans="1:19" x14ac:dyDescent="0.25">
      <c r="A256" s="499"/>
      <c r="B256" s="713"/>
      <c r="C256" s="713"/>
      <c r="D256" s="719"/>
      <c r="E256" s="719"/>
      <c r="F256" s="725"/>
      <c r="G256" s="725"/>
      <c r="H256" s="706"/>
      <c r="I256" s="706"/>
      <c r="J256" s="731"/>
      <c r="K256" s="731"/>
      <c r="L256" s="321"/>
      <c r="M256" s="321"/>
      <c r="N256" s="321"/>
      <c r="O256" s="321"/>
      <c r="P256" s="706"/>
      <c r="Q256" s="706"/>
      <c r="R256" s="594"/>
      <c r="S256" s="707"/>
    </row>
    <row r="257" spans="1:19" x14ac:dyDescent="0.25">
      <c r="A257" s="499"/>
      <c r="B257" s="713"/>
      <c r="C257" s="713"/>
      <c r="D257" s="719"/>
      <c r="E257" s="719"/>
      <c r="F257" s="725"/>
      <c r="G257" s="725"/>
      <c r="H257" s="706"/>
      <c r="I257" s="706"/>
      <c r="J257" s="731"/>
      <c r="K257" s="731"/>
      <c r="L257" s="321"/>
      <c r="M257" s="321"/>
      <c r="N257" s="321"/>
      <c r="O257" s="321"/>
      <c r="P257" s="706"/>
      <c r="Q257" s="706"/>
      <c r="R257" s="594"/>
      <c r="S257" s="707"/>
    </row>
    <row r="258" spans="1:19" x14ac:dyDescent="0.25">
      <c r="A258" s="499"/>
      <c r="B258" s="713"/>
      <c r="C258" s="713"/>
      <c r="D258" s="719"/>
      <c r="E258" s="719"/>
      <c r="F258" s="725"/>
      <c r="G258" s="725"/>
      <c r="H258" s="706"/>
      <c r="I258" s="706"/>
      <c r="J258" s="731"/>
      <c r="K258" s="731"/>
      <c r="L258" s="321"/>
      <c r="M258" s="321"/>
      <c r="N258" s="321"/>
      <c r="O258" s="321"/>
      <c r="P258" s="706"/>
      <c r="Q258" s="706"/>
      <c r="R258" s="594"/>
      <c r="S258" s="707"/>
    </row>
    <row r="259" spans="1:19" x14ac:dyDescent="0.25">
      <c r="A259" s="499"/>
      <c r="B259" s="713"/>
      <c r="C259" s="713"/>
      <c r="D259" s="719"/>
      <c r="E259" s="719"/>
      <c r="F259" s="725"/>
      <c r="G259" s="725"/>
      <c r="H259" s="706"/>
      <c r="I259" s="706"/>
      <c r="J259" s="731"/>
      <c r="K259" s="731"/>
      <c r="L259" s="321"/>
      <c r="M259" s="321"/>
      <c r="N259" s="321"/>
      <c r="O259" s="321"/>
      <c r="P259" s="706"/>
      <c r="Q259" s="706"/>
      <c r="R259" s="594"/>
      <c r="S259" s="707"/>
    </row>
    <row r="260" spans="1:19" x14ac:dyDescent="0.25">
      <c r="A260" s="499"/>
      <c r="B260" s="713"/>
      <c r="C260" s="713"/>
      <c r="D260" s="719"/>
      <c r="E260" s="719"/>
      <c r="F260" s="725"/>
      <c r="G260" s="725"/>
      <c r="H260" s="706"/>
      <c r="I260" s="706"/>
      <c r="J260" s="731"/>
      <c r="K260" s="731"/>
      <c r="L260" s="321"/>
      <c r="M260" s="321"/>
      <c r="N260" s="321"/>
      <c r="O260" s="321"/>
      <c r="P260" s="706"/>
      <c r="Q260" s="706"/>
      <c r="R260" s="594"/>
      <c r="S260" s="707"/>
    </row>
    <row r="261" spans="1:19" x14ac:dyDescent="0.25">
      <c r="A261" s="499"/>
      <c r="B261" s="713"/>
      <c r="C261" s="713"/>
      <c r="D261" s="719"/>
      <c r="E261" s="719"/>
      <c r="F261" s="725"/>
      <c r="G261" s="725"/>
      <c r="H261" s="706"/>
      <c r="I261" s="706"/>
      <c r="J261" s="731"/>
      <c r="K261" s="731"/>
      <c r="L261" s="321"/>
      <c r="M261" s="321"/>
      <c r="N261" s="321"/>
      <c r="O261" s="321"/>
      <c r="P261" s="706"/>
      <c r="Q261" s="706"/>
      <c r="R261" s="594"/>
      <c r="S261" s="707"/>
    </row>
    <row r="262" spans="1:19" x14ac:dyDescent="0.25">
      <c r="A262" s="499"/>
      <c r="B262" s="713"/>
      <c r="C262" s="713"/>
      <c r="D262" s="719"/>
      <c r="E262" s="719"/>
      <c r="F262" s="725"/>
      <c r="G262" s="725"/>
      <c r="H262" s="706"/>
      <c r="I262" s="706"/>
      <c r="J262" s="731"/>
      <c r="K262" s="731"/>
      <c r="L262" s="321"/>
      <c r="M262" s="321"/>
      <c r="N262" s="321"/>
      <c r="O262" s="321"/>
      <c r="P262" s="706"/>
      <c r="Q262" s="706"/>
      <c r="R262" s="594"/>
      <c r="S262" s="707"/>
    </row>
    <row r="263" spans="1:19" x14ac:dyDescent="0.25">
      <c r="A263" s="499"/>
      <c r="B263" s="713"/>
      <c r="C263" s="713"/>
      <c r="D263" s="719"/>
      <c r="E263" s="719"/>
      <c r="F263" s="725"/>
      <c r="G263" s="725"/>
      <c r="H263" s="706"/>
      <c r="I263" s="706"/>
      <c r="J263" s="731"/>
      <c r="K263" s="731"/>
      <c r="L263" s="321"/>
      <c r="M263" s="321"/>
      <c r="N263" s="321"/>
      <c r="O263" s="321"/>
      <c r="P263" s="706"/>
      <c r="Q263" s="706"/>
      <c r="R263" s="594"/>
      <c r="S263" s="707"/>
    </row>
    <row r="264" spans="1:19" x14ac:dyDescent="0.25">
      <c r="A264" s="499"/>
      <c r="B264" s="713"/>
      <c r="C264" s="713"/>
      <c r="D264" s="719"/>
      <c r="E264" s="719"/>
      <c r="F264" s="725"/>
      <c r="G264" s="725"/>
      <c r="H264" s="706"/>
      <c r="I264" s="706"/>
      <c r="J264" s="731"/>
      <c r="K264" s="731"/>
      <c r="L264" s="321"/>
      <c r="M264" s="321"/>
      <c r="N264" s="321"/>
      <c r="O264" s="321"/>
      <c r="P264" s="706"/>
      <c r="Q264" s="706"/>
      <c r="R264" s="594"/>
      <c r="S264" s="707"/>
    </row>
    <row r="265" spans="1:19" x14ac:dyDescent="0.25">
      <c r="A265" s="499"/>
      <c r="B265" s="713"/>
      <c r="C265" s="713"/>
      <c r="D265" s="719"/>
      <c r="E265" s="719"/>
      <c r="F265" s="725"/>
      <c r="G265" s="725"/>
      <c r="H265" s="706"/>
      <c r="I265" s="706"/>
      <c r="J265" s="731"/>
      <c r="K265" s="731"/>
      <c r="L265" s="321"/>
      <c r="M265" s="321"/>
      <c r="N265" s="321"/>
      <c r="O265" s="321"/>
      <c r="P265" s="706"/>
      <c r="Q265" s="706"/>
      <c r="R265" s="594"/>
      <c r="S265" s="707"/>
    </row>
    <row r="266" spans="1:19" x14ac:dyDescent="0.25">
      <c r="A266" s="499"/>
      <c r="B266" s="713"/>
      <c r="C266" s="713"/>
      <c r="D266" s="719"/>
      <c r="E266" s="719"/>
      <c r="F266" s="725"/>
      <c r="G266" s="725"/>
      <c r="H266" s="706"/>
      <c r="I266" s="706"/>
      <c r="J266" s="731"/>
      <c r="K266" s="731"/>
      <c r="L266" s="321"/>
      <c r="M266" s="321"/>
      <c r="N266" s="321"/>
      <c r="O266" s="321"/>
      <c r="P266" s="706"/>
      <c r="Q266" s="706"/>
      <c r="R266" s="594"/>
      <c r="S266" s="707"/>
    </row>
    <row r="267" spans="1:19" x14ac:dyDescent="0.25">
      <c r="A267" s="499"/>
      <c r="B267" s="713"/>
      <c r="C267" s="713"/>
      <c r="D267" s="719"/>
      <c r="E267" s="719"/>
      <c r="F267" s="725"/>
      <c r="G267" s="725"/>
      <c r="H267" s="706"/>
      <c r="I267" s="706"/>
      <c r="J267" s="731"/>
      <c r="K267" s="731"/>
      <c r="L267" s="321"/>
      <c r="M267" s="321"/>
      <c r="N267" s="321"/>
      <c r="O267" s="321"/>
      <c r="P267" s="706"/>
      <c r="Q267" s="706"/>
      <c r="R267" s="594"/>
      <c r="S267" s="707"/>
    </row>
    <row r="268" spans="1:19" x14ac:dyDescent="0.25">
      <c r="A268" s="499"/>
      <c r="B268" s="713"/>
      <c r="C268" s="713"/>
      <c r="D268" s="719"/>
      <c r="E268" s="719"/>
      <c r="F268" s="725"/>
      <c r="G268" s="725"/>
      <c r="H268" s="706"/>
      <c r="I268" s="706"/>
      <c r="J268" s="731"/>
      <c r="K268" s="731"/>
      <c r="L268" s="321"/>
      <c r="M268" s="321"/>
      <c r="N268" s="321"/>
      <c r="O268" s="321"/>
      <c r="P268" s="706"/>
      <c r="Q268" s="706"/>
      <c r="R268" s="594"/>
      <c r="S268" s="707"/>
    </row>
    <row r="269" spans="1:19" x14ac:dyDescent="0.25">
      <c r="A269" s="499"/>
      <c r="B269" s="713"/>
      <c r="C269" s="713"/>
      <c r="D269" s="719"/>
      <c r="E269" s="719"/>
      <c r="F269" s="725"/>
      <c r="G269" s="725"/>
      <c r="H269" s="706"/>
      <c r="I269" s="706"/>
      <c r="J269" s="731"/>
      <c r="K269" s="731"/>
      <c r="L269" s="321"/>
      <c r="M269" s="321"/>
      <c r="N269" s="321"/>
      <c r="O269" s="321"/>
      <c r="P269" s="706"/>
      <c r="Q269" s="706"/>
      <c r="R269" s="594"/>
      <c r="S269" s="707"/>
    </row>
    <row r="271" spans="1:19" x14ac:dyDescent="0.25">
      <c r="S271" s="709"/>
    </row>
    <row r="272" spans="1:19" x14ac:dyDescent="0.25">
      <c r="S272" s="709"/>
    </row>
    <row r="273" spans="19:19" x14ac:dyDescent="0.25">
      <c r="S273" s="709"/>
    </row>
    <row r="274" spans="19:19" x14ac:dyDescent="0.25">
      <c r="S274" s="709"/>
    </row>
  </sheetData>
  <mergeCells count="8">
    <mergeCell ref="P1:R1"/>
    <mergeCell ref="J1:K1"/>
    <mergeCell ref="L1:M1"/>
    <mergeCell ref="N1:O1"/>
    <mergeCell ref="B1:C1"/>
    <mergeCell ref="D1:E1"/>
    <mergeCell ref="F1:G1"/>
    <mergeCell ref="H1:I1"/>
  </mergeCells>
  <pageMargins left="0.7" right="0.7" top="0.75" bottom="0.75" header="0.3" footer="0.3"/>
  <pageSetup paperSize="9"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2:N102"/>
  <sheetViews>
    <sheetView topLeftCell="A55" workbookViewId="0">
      <selection activeCell="L72" sqref="L72"/>
    </sheetView>
  </sheetViews>
  <sheetFormatPr defaultColWidth="9.140625" defaultRowHeight="21.75" customHeight="1" x14ac:dyDescent="0.25"/>
  <cols>
    <col min="1" max="1" width="14" style="28" customWidth="1"/>
    <col min="2" max="2" width="17.28515625" style="28" customWidth="1"/>
    <col min="3" max="3" width="14.85546875" style="28" customWidth="1"/>
    <col min="4" max="4" width="12.140625" style="28" customWidth="1"/>
    <col min="5" max="5" width="12.7109375" style="28" customWidth="1"/>
    <col min="6" max="6" width="11.5703125" style="28" customWidth="1"/>
    <col min="7" max="7" width="12.42578125" style="28" customWidth="1"/>
    <col min="8" max="8" width="4.5703125" style="28" customWidth="1"/>
    <col min="9" max="9" width="10.7109375" style="277" bestFit="1" customWidth="1"/>
    <col min="10" max="10" width="10.5703125" style="28" bestFit="1" customWidth="1"/>
    <col min="11" max="11" width="9.140625" style="58"/>
    <col min="12" max="16384" width="9.140625" style="28"/>
  </cols>
  <sheetData>
    <row r="2" spans="1:14" ht="21.75" customHeight="1" x14ac:dyDescent="0.25">
      <c r="A2" s="612" t="s">
        <v>206</v>
      </c>
      <c r="B2" s="649"/>
      <c r="C2" s="649"/>
      <c r="D2" s="649"/>
      <c r="E2" s="649"/>
      <c r="F2" s="649"/>
      <c r="G2" s="613"/>
    </row>
    <row r="3" spans="1:14" ht="21.75" customHeight="1" x14ac:dyDescent="0.25">
      <c r="A3" s="157" t="s">
        <v>166</v>
      </c>
      <c r="B3" s="157" t="s">
        <v>37</v>
      </c>
      <c r="C3" s="157" t="s">
        <v>81</v>
      </c>
      <c r="D3" s="157" t="s">
        <v>207</v>
      </c>
      <c r="E3" s="157" t="s">
        <v>208</v>
      </c>
      <c r="F3" s="157" t="s">
        <v>148</v>
      </c>
      <c r="G3" s="157" t="s">
        <v>160</v>
      </c>
      <c r="I3" s="459" t="s">
        <v>296</v>
      </c>
    </row>
    <row r="4" spans="1:14" ht="21.75" customHeight="1" x14ac:dyDescent="0.25">
      <c r="A4" s="194">
        <v>44069</v>
      </c>
      <c r="B4" s="198">
        <f>'MS GLOW TEGES'!D107</f>
        <v>8027000</v>
      </c>
      <c r="C4" s="157">
        <f>'MS GLOW TEGES'!D106</f>
        <v>4235000</v>
      </c>
      <c r="D4" s="196">
        <f t="shared" ref="D4:D9" si="0">B4-C4</f>
        <v>3792000</v>
      </c>
      <c r="E4" s="196">
        <f t="shared" ref="E4:E9" si="1">B4-F4-G4</f>
        <v>6544000</v>
      </c>
      <c r="F4" s="157">
        <f>'MS GLOW TEGES'!D109</f>
        <v>1343000</v>
      </c>
      <c r="G4" s="157">
        <f>'MS GLOW TEGES'!L104</f>
        <v>140000</v>
      </c>
      <c r="I4" s="277">
        <v>44040</v>
      </c>
      <c r="J4" s="302">
        <v>140000</v>
      </c>
      <c r="K4" s="58" t="s">
        <v>221</v>
      </c>
      <c r="L4" s="28" t="s">
        <v>348</v>
      </c>
    </row>
    <row r="5" spans="1:14" ht="21.75" customHeight="1" x14ac:dyDescent="0.25">
      <c r="A5" s="194">
        <v>44070</v>
      </c>
      <c r="B5" s="157">
        <f>'MS GLOW TEGES'!N107</f>
        <v>3590000</v>
      </c>
      <c r="C5" s="157">
        <f>'MS GLOW TEGES'!N106</f>
        <v>1920000</v>
      </c>
      <c r="D5" s="196">
        <f t="shared" si="0"/>
        <v>1670000</v>
      </c>
      <c r="E5" s="196">
        <f t="shared" si="1"/>
        <v>3200000</v>
      </c>
      <c r="F5" s="157">
        <f>'MS GLOW TEGES'!N109</f>
        <v>390000</v>
      </c>
      <c r="G5" s="157">
        <v>0</v>
      </c>
      <c r="I5" s="277">
        <v>44046</v>
      </c>
      <c r="J5" s="371">
        <v>80000</v>
      </c>
      <c r="K5" s="58" t="s">
        <v>234</v>
      </c>
      <c r="L5" s="489"/>
    </row>
    <row r="6" spans="1:14" ht="21.75" customHeight="1" x14ac:dyDescent="0.25">
      <c r="A6" s="194">
        <v>44071</v>
      </c>
      <c r="B6" s="157">
        <f>'MS GLOW TEGES'!X107</f>
        <v>3675000</v>
      </c>
      <c r="C6" s="157">
        <f>'MS GLOW TEGES'!X106</f>
        <v>1985000</v>
      </c>
      <c r="D6" s="196">
        <f t="shared" si="0"/>
        <v>1690000</v>
      </c>
      <c r="E6" s="196">
        <f t="shared" si="1"/>
        <v>2530000</v>
      </c>
      <c r="F6" s="157">
        <f>'MS GLOW TEGES'!X109</f>
        <v>1145000</v>
      </c>
      <c r="G6" s="577">
        <v>0</v>
      </c>
      <c r="I6" s="277">
        <v>44062</v>
      </c>
      <c r="J6" s="496">
        <v>150000</v>
      </c>
      <c r="K6" s="58" t="s">
        <v>222</v>
      </c>
      <c r="L6" s="28" t="s">
        <v>348</v>
      </c>
    </row>
    <row r="7" spans="1:14" ht="21.75" customHeight="1" x14ac:dyDescent="0.25">
      <c r="A7" s="194">
        <v>44072</v>
      </c>
      <c r="B7" s="157">
        <f>'MS GLOW TEGES'!AH107</f>
        <v>3999000</v>
      </c>
      <c r="C7" s="157">
        <f>'MS GLOW TEGES'!AH106</f>
        <v>2210000</v>
      </c>
      <c r="D7" s="196">
        <f t="shared" si="0"/>
        <v>1789000</v>
      </c>
      <c r="E7" s="196">
        <f t="shared" si="1"/>
        <v>2162000</v>
      </c>
      <c r="F7" s="157">
        <f>'MS GLOW TEGES'!AH109</f>
        <v>1217000</v>
      </c>
      <c r="G7" s="577">
        <f>'MS GLOW TEGES'!AP104</f>
        <v>620000</v>
      </c>
      <c r="I7" s="277">
        <v>44063</v>
      </c>
      <c r="J7" s="503">
        <v>550000</v>
      </c>
      <c r="K7" s="58" t="s">
        <v>223</v>
      </c>
      <c r="L7" s="28" t="s">
        <v>299</v>
      </c>
    </row>
    <row r="8" spans="1:14" ht="21.75" customHeight="1" x14ac:dyDescent="0.25">
      <c r="A8" s="194">
        <v>44073</v>
      </c>
      <c r="B8" s="157">
        <f>'MS GLOW TEGES'!AR107</f>
        <v>6882000</v>
      </c>
      <c r="C8" s="157">
        <f>'MS GLOW TEGES'!AR106</f>
        <v>3800000</v>
      </c>
      <c r="D8" s="196">
        <f t="shared" si="0"/>
        <v>3082000</v>
      </c>
      <c r="E8" s="196">
        <f t="shared" si="1"/>
        <v>5347000</v>
      </c>
      <c r="F8" s="157">
        <f>'MS GLOW TEGES'!AR109</f>
        <v>1535000</v>
      </c>
      <c r="G8" s="577">
        <v>0</v>
      </c>
      <c r="I8" s="277">
        <v>44063</v>
      </c>
      <c r="J8" s="302">
        <v>75000</v>
      </c>
      <c r="K8" s="58" t="s">
        <v>277</v>
      </c>
      <c r="L8" s="489" t="s">
        <v>299</v>
      </c>
    </row>
    <row r="9" spans="1:14" ht="21.75" customHeight="1" x14ac:dyDescent="0.25">
      <c r="A9" s="194">
        <v>44074</v>
      </c>
      <c r="B9" s="157">
        <f>'MS GLOW TEGES'!BB107</f>
        <v>7606000</v>
      </c>
      <c r="C9" s="157">
        <f>'MS GLOW TEGES'!BB106</f>
        <v>4425000</v>
      </c>
      <c r="D9" s="196">
        <f t="shared" si="0"/>
        <v>3181000</v>
      </c>
      <c r="E9" s="196">
        <f t="shared" si="1"/>
        <v>3651000</v>
      </c>
      <c r="F9" s="157">
        <f>'MS GLOW TEGES'!BB109</f>
        <v>3580000</v>
      </c>
      <c r="G9" s="577">
        <f>'MS GLOW TEGES'!BJ104</f>
        <v>375000</v>
      </c>
      <c r="I9" s="277">
        <v>44065</v>
      </c>
      <c r="J9" s="302">
        <v>95000</v>
      </c>
      <c r="K9" s="58" t="s">
        <v>169</v>
      </c>
      <c r="L9" s="489" t="s">
        <v>299</v>
      </c>
    </row>
    <row r="10" spans="1:14" ht="21.75" customHeight="1" x14ac:dyDescent="0.25">
      <c r="A10" s="194"/>
      <c r="B10" s="157"/>
      <c r="C10" s="157"/>
      <c r="D10" s="196"/>
      <c r="E10" s="196"/>
      <c r="F10" s="157"/>
      <c r="G10" s="495"/>
      <c r="I10" s="277">
        <v>44067</v>
      </c>
      <c r="J10" s="302">
        <v>70000</v>
      </c>
      <c r="K10" s="58" t="s">
        <v>169</v>
      </c>
      <c r="L10" s="489" t="s">
        <v>299</v>
      </c>
      <c r="M10" s="486"/>
      <c r="N10" s="486"/>
    </row>
    <row r="11" spans="1:14" ht="21.75" customHeight="1" x14ac:dyDescent="0.25">
      <c r="A11" s="303" t="s">
        <v>52</v>
      </c>
      <c r="B11" s="296">
        <f t="shared" ref="B11:G11" si="2">SUM(B4:B10)</f>
        <v>33779000</v>
      </c>
      <c r="C11" s="296">
        <f t="shared" si="2"/>
        <v>18575000</v>
      </c>
      <c r="D11" s="304">
        <f t="shared" si="2"/>
        <v>15204000</v>
      </c>
      <c r="E11" s="304">
        <f t="shared" si="2"/>
        <v>23434000</v>
      </c>
      <c r="F11" s="296">
        <f t="shared" si="2"/>
        <v>9210000</v>
      </c>
      <c r="G11" s="296">
        <f t="shared" si="2"/>
        <v>1135000</v>
      </c>
      <c r="I11" s="277">
        <v>44067</v>
      </c>
      <c r="J11" s="302">
        <v>140000</v>
      </c>
      <c r="K11" s="301" t="s">
        <v>169</v>
      </c>
      <c r="L11" s="489" t="s">
        <v>299</v>
      </c>
      <c r="M11" s="486"/>
      <c r="N11" s="486"/>
    </row>
    <row r="12" spans="1:14" ht="21.75" customHeight="1" x14ac:dyDescent="0.25">
      <c r="I12" s="493"/>
      <c r="J12" s="486"/>
      <c r="K12" s="487"/>
      <c r="L12" s="486"/>
      <c r="M12" s="486"/>
      <c r="N12" s="486"/>
    </row>
    <row r="13" spans="1:14" ht="21.75" customHeight="1" x14ac:dyDescent="0.25">
      <c r="D13" s="58" t="s">
        <v>157</v>
      </c>
      <c r="E13" s="28">
        <f>E11+J7+J8+J9+J10+J11+J14</f>
        <v>24504000</v>
      </c>
      <c r="I13" s="493" t="s">
        <v>302</v>
      </c>
      <c r="J13" s="486"/>
      <c r="K13" s="487"/>
      <c r="L13" s="486"/>
      <c r="M13" s="486"/>
      <c r="N13" s="486"/>
    </row>
    <row r="14" spans="1:14" ht="21.75" customHeight="1" x14ac:dyDescent="0.25">
      <c r="D14" s="58" t="s">
        <v>207</v>
      </c>
      <c r="E14" s="28">
        <f>D11</f>
        <v>15204000</v>
      </c>
      <c r="I14" s="493">
        <v>44069</v>
      </c>
      <c r="J14" s="504">
        <v>140000</v>
      </c>
      <c r="K14" s="487" t="s">
        <v>222</v>
      </c>
      <c r="L14" s="486" t="s">
        <v>299</v>
      </c>
      <c r="M14" s="486"/>
      <c r="N14" s="486"/>
    </row>
    <row r="15" spans="1:14" ht="21.75" customHeight="1" x14ac:dyDescent="0.25">
      <c r="D15" s="58" t="s">
        <v>216</v>
      </c>
      <c r="E15" s="28">
        <f>E13-E14</f>
        <v>9300000</v>
      </c>
      <c r="I15" s="277">
        <v>44072</v>
      </c>
      <c r="J15" s="496">
        <v>275000</v>
      </c>
      <c r="K15" s="58" t="s">
        <v>171</v>
      </c>
      <c r="L15" s="28" t="s">
        <v>348</v>
      </c>
      <c r="M15" s="486"/>
      <c r="N15" s="486"/>
    </row>
    <row r="16" spans="1:14" ht="21.75" customHeight="1" x14ac:dyDescent="0.25">
      <c r="I16" s="492">
        <v>44072</v>
      </c>
      <c r="J16" s="529">
        <v>345000</v>
      </c>
      <c r="K16" s="494" t="s">
        <v>222</v>
      </c>
      <c r="L16" s="486" t="s">
        <v>348</v>
      </c>
      <c r="M16" s="486"/>
      <c r="N16" s="486"/>
    </row>
    <row r="17" spans="1:14" ht="21.75" customHeight="1" x14ac:dyDescent="0.25">
      <c r="C17" s="374" t="s">
        <v>224</v>
      </c>
      <c r="D17" s="374">
        <v>7600000</v>
      </c>
      <c r="E17" s="374" t="s">
        <v>225</v>
      </c>
      <c r="I17" s="492">
        <v>44074</v>
      </c>
      <c r="J17" s="504">
        <v>125000</v>
      </c>
      <c r="K17" s="487" t="s">
        <v>169</v>
      </c>
      <c r="L17" s="486" t="s">
        <v>348</v>
      </c>
      <c r="M17" s="486"/>
      <c r="N17" s="486"/>
    </row>
    <row r="18" spans="1:14" ht="21.75" customHeight="1" x14ac:dyDescent="0.25">
      <c r="C18" s="374"/>
      <c r="D18" s="374">
        <v>10000000</v>
      </c>
      <c r="E18" s="374" t="s">
        <v>220</v>
      </c>
      <c r="I18" s="492">
        <v>44074</v>
      </c>
      <c r="J18" s="504">
        <v>250000</v>
      </c>
      <c r="K18" s="487" t="s">
        <v>167</v>
      </c>
      <c r="L18" s="486" t="s">
        <v>299</v>
      </c>
      <c r="M18" s="486"/>
      <c r="N18" s="486"/>
    </row>
    <row r="19" spans="1:14" ht="21.75" customHeight="1" x14ac:dyDescent="0.25">
      <c r="A19" s="612" t="s">
        <v>206</v>
      </c>
      <c r="B19" s="649"/>
      <c r="C19" s="649"/>
      <c r="D19" s="649"/>
      <c r="E19" s="649"/>
      <c r="F19" s="649"/>
      <c r="G19" s="613"/>
      <c r="I19" s="277">
        <v>44075</v>
      </c>
      <c r="J19" s="302">
        <v>400000</v>
      </c>
      <c r="K19" s="58" t="s">
        <v>169</v>
      </c>
      <c r="L19" s="28" t="s">
        <v>348</v>
      </c>
    </row>
    <row r="20" spans="1:14" ht="21.75" customHeight="1" x14ac:dyDescent="0.25">
      <c r="A20" s="299" t="s">
        <v>166</v>
      </c>
      <c r="B20" s="299" t="s">
        <v>37</v>
      </c>
      <c r="C20" s="299" t="s">
        <v>81</v>
      </c>
      <c r="D20" s="299" t="s">
        <v>207</v>
      </c>
      <c r="E20" s="299" t="s">
        <v>208</v>
      </c>
      <c r="F20" s="299" t="s">
        <v>148</v>
      </c>
      <c r="G20" s="299" t="s">
        <v>160</v>
      </c>
      <c r="I20" s="277">
        <v>44081</v>
      </c>
      <c r="J20" s="302">
        <v>125000</v>
      </c>
      <c r="K20" s="58" t="s">
        <v>356</v>
      </c>
      <c r="L20" s="28" t="s">
        <v>299</v>
      </c>
      <c r="M20" s="28" t="s">
        <v>408</v>
      </c>
    </row>
    <row r="21" spans="1:14" ht="21.75" customHeight="1" x14ac:dyDescent="0.25">
      <c r="A21" s="194">
        <v>44075</v>
      </c>
      <c r="B21" s="198">
        <f>'MS GLOW TEGES'!BL107</f>
        <v>4435000</v>
      </c>
      <c r="C21" s="577">
        <f>'MS GLOW TEGES'!BL106</f>
        <v>2360000</v>
      </c>
      <c r="D21" s="196">
        <f>B21-C21</f>
        <v>2075000</v>
      </c>
      <c r="E21" s="196">
        <f>B21-F21-G21</f>
        <v>2650000</v>
      </c>
      <c r="F21" s="198">
        <f>'MS GLOW TEGES'!BL109</f>
        <v>1385000</v>
      </c>
      <c r="G21" s="577">
        <f>'MS GLOW TEGES'!BT104</f>
        <v>400000</v>
      </c>
      <c r="I21" s="277">
        <v>44081</v>
      </c>
      <c r="J21" s="302">
        <v>495000</v>
      </c>
      <c r="K21" s="58" t="s">
        <v>223</v>
      </c>
      <c r="L21" s="452" t="s">
        <v>373</v>
      </c>
    </row>
    <row r="22" spans="1:14" ht="21.75" customHeight="1" x14ac:dyDescent="0.25">
      <c r="A22" s="194">
        <v>44076</v>
      </c>
      <c r="B22" s="577">
        <f>'MS GLOW TEGES'!BV107</f>
        <v>4489000</v>
      </c>
      <c r="C22" s="577">
        <f>'MS GLOW TEGES'!BV106</f>
        <v>2445000</v>
      </c>
      <c r="D22" s="196">
        <f t="shared" ref="D22:D27" si="3">B22-C22</f>
        <v>2044000</v>
      </c>
      <c r="E22" s="196">
        <f t="shared" ref="E22:E27" si="4">B22-F22-G22</f>
        <v>3179000</v>
      </c>
      <c r="F22" s="577">
        <f>'MS GLOW TEGES'!BV109</f>
        <v>1310000</v>
      </c>
      <c r="G22" s="577">
        <v>0</v>
      </c>
    </row>
    <row r="23" spans="1:14" ht="21.75" customHeight="1" x14ac:dyDescent="0.25">
      <c r="A23" s="194">
        <v>44077</v>
      </c>
      <c r="B23" s="577">
        <f>'MS GLOW TEGES'!CF107</f>
        <v>10598000</v>
      </c>
      <c r="C23" s="577">
        <f>'MS GLOW TEGES'!CF106</f>
        <v>5720000</v>
      </c>
      <c r="D23" s="196">
        <f t="shared" si="3"/>
        <v>4878000</v>
      </c>
      <c r="E23" s="196">
        <f t="shared" si="4"/>
        <v>3133000</v>
      </c>
      <c r="F23" s="577">
        <f>'MS GLOW TEGES'!CF109</f>
        <v>7465000</v>
      </c>
      <c r="G23" s="577">
        <v>0</v>
      </c>
    </row>
    <row r="24" spans="1:14" ht="21.75" customHeight="1" x14ac:dyDescent="0.25">
      <c r="A24" s="194">
        <v>44078</v>
      </c>
      <c r="B24" s="577">
        <f>'MS GLOW TEGES'!CP107</f>
        <v>4395000</v>
      </c>
      <c r="C24" s="577">
        <f>'MS GLOW TEGES'!CP106</f>
        <v>2355000</v>
      </c>
      <c r="D24" s="196">
        <f t="shared" si="3"/>
        <v>2040000</v>
      </c>
      <c r="E24" s="196">
        <f t="shared" si="4"/>
        <v>3515000</v>
      </c>
      <c r="F24" s="577">
        <f>'MS GLOW TEGES'!CP109</f>
        <v>880000</v>
      </c>
      <c r="G24" s="577">
        <v>0</v>
      </c>
    </row>
    <row r="25" spans="1:14" ht="21.75" customHeight="1" x14ac:dyDescent="0.25">
      <c r="A25" s="194">
        <v>44079</v>
      </c>
      <c r="B25" s="577">
        <f>'MS GLOW TEGES'!CZ107</f>
        <v>7780000</v>
      </c>
      <c r="C25" s="577">
        <f>'MS GLOW TEGES'!CZ106</f>
        <v>4200000</v>
      </c>
      <c r="D25" s="196">
        <f t="shared" si="3"/>
        <v>3580000</v>
      </c>
      <c r="E25" s="196">
        <f t="shared" si="4"/>
        <v>6375000</v>
      </c>
      <c r="F25" s="577">
        <f>'MS GLOW TEGES'!CZ109</f>
        <v>1405000</v>
      </c>
      <c r="G25" s="577">
        <v>0</v>
      </c>
    </row>
    <row r="26" spans="1:14" ht="21.75" customHeight="1" x14ac:dyDescent="0.25">
      <c r="A26" s="194">
        <v>44080</v>
      </c>
      <c r="B26" s="577">
        <f>'MS GLOW TEGES'!DJ107</f>
        <v>4890000</v>
      </c>
      <c r="C26" s="577">
        <f>'MS GLOW TEGES'!DJ106</f>
        <v>2630000</v>
      </c>
      <c r="D26" s="196">
        <f t="shared" si="3"/>
        <v>2260000</v>
      </c>
      <c r="E26" s="196">
        <f t="shared" si="4"/>
        <v>4500000</v>
      </c>
      <c r="F26" s="577">
        <f>'MS GLOW TEGES'!DJ109</f>
        <v>390000</v>
      </c>
      <c r="G26" s="577">
        <v>0</v>
      </c>
    </row>
    <row r="27" spans="1:14" ht="21.75" customHeight="1" x14ac:dyDescent="0.25">
      <c r="A27" s="194">
        <v>44081</v>
      </c>
      <c r="B27" s="577">
        <f>'MS GLOW TEGES'!DT107</f>
        <v>9089000</v>
      </c>
      <c r="C27" s="577">
        <f>'MS GLOW TEGES'!DT106</f>
        <v>5005000</v>
      </c>
      <c r="D27" s="196">
        <f t="shared" si="3"/>
        <v>4084000</v>
      </c>
      <c r="E27" s="196">
        <f t="shared" si="4"/>
        <v>6159000</v>
      </c>
      <c r="F27" s="577">
        <f>'MS GLOW TEGES'!DT109</f>
        <v>2310000</v>
      </c>
      <c r="G27" s="577">
        <f>'MS GLOW TEGES'!EB104</f>
        <v>620000</v>
      </c>
      <c r="I27" s="352"/>
      <c r="J27" s="32"/>
      <c r="K27" s="353"/>
    </row>
    <row r="28" spans="1:14" s="32" customFormat="1" ht="21.75" customHeight="1" x14ac:dyDescent="0.25">
      <c r="A28" s="349" t="s">
        <v>52</v>
      </c>
      <c r="B28" s="350">
        <f t="shared" ref="B28:G28" si="5">SUM(B21:B27)</f>
        <v>45676000</v>
      </c>
      <c r="C28" s="350">
        <f t="shared" si="5"/>
        <v>24715000</v>
      </c>
      <c r="D28" s="351">
        <f t="shared" si="5"/>
        <v>20961000</v>
      </c>
      <c r="E28" s="351">
        <f t="shared" si="5"/>
        <v>29511000</v>
      </c>
      <c r="F28" s="350">
        <f t="shared" si="5"/>
        <v>15145000</v>
      </c>
      <c r="G28" s="350">
        <f t="shared" si="5"/>
        <v>1020000</v>
      </c>
      <c r="I28" s="352"/>
      <c r="K28" s="353"/>
    </row>
    <row r="29" spans="1:14" s="32" customFormat="1" ht="21.75" customHeight="1" x14ac:dyDescent="0.25">
      <c r="A29" s="354" t="s">
        <v>235</v>
      </c>
      <c r="B29" s="354">
        <f t="shared" ref="B29:G29" si="6">B28+B11</f>
        <v>79455000</v>
      </c>
      <c r="C29" s="354">
        <f t="shared" si="6"/>
        <v>43290000</v>
      </c>
      <c r="D29" s="354">
        <f t="shared" si="6"/>
        <v>36165000</v>
      </c>
      <c r="E29" s="354">
        <f t="shared" si="6"/>
        <v>52945000</v>
      </c>
      <c r="F29" s="354">
        <f t="shared" si="6"/>
        <v>24355000</v>
      </c>
      <c r="G29" s="354">
        <f t="shared" si="6"/>
        <v>2155000</v>
      </c>
      <c r="I29" s="346"/>
      <c r="J29" s="345"/>
      <c r="K29" s="347"/>
    </row>
    <row r="30" spans="1:14" s="345" customFormat="1" ht="21.75" customHeight="1" x14ac:dyDescent="0.25">
      <c r="A30" s="348"/>
      <c r="B30" s="348"/>
      <c r="C30" s="348"/>
      <c r="D30" s="348"/>
      <c r="E30" s="348"/>
      <c r="F30" s="348"/>
      <c r="G30" s="348"/>
      <c r="I30" s="277">
        <v>44077</v>
      </c>
      <c r="J30" s="302">
        <v>60000</v>
      </c>
      <c r="K30" s="58" t="s">
        <v>347</v>
      </c>
    </row>
    <row r="31" spans="1:14" ht="17.25" customHeight="1" x14ac:dyDescent="0.25">
      <c r="D31" s="58" t="s">
        <v>157</v>
      </c>
      <c r="E31" s="302">
        <f>E28+J18+J30+J17+J19+J31+J32</f>
        <v>31271000</v>
      </c>
      <c r="I31" s="277">
        <v>44077</v>
      </c>
      <c r="J31" s="302">
        <v>925000</v>
      </c>
      <c r="K31" s="58" t="s">
        <v>363</v>
      </c>
    </row>
    <row r="32" spans="1:14" ht="21.75" customHeight="1" x14ac:dyDescent="0.25">
      <c r="D32" s="58" t="s">
        <v>207</v>
      </c>
      <c r="E32" s="28">
        <f>D28</f>
        <v>20961000</v>
      </c>
      <c r="J32" s="559"/>
    </row>
    <row r="33" spans="1:13" ht="21.75" customHeight="1" x14ac:dyDescent="0.25">
      <c r="D33" s="58" t="s">
        <v>216</v>
      </c>
      <c r="E33" s="28">
        <f>E31-E32</f>
        <v>10310000</v>
      </c>
    </row>
    <row r="35" spans="1:13" ht="21.75" customHeight="1" x14ac:dyDescent="0.25">
      <c r="A35" s="612" t="s">
        <v>206</v>
      </c>
      <c r="B35" s="649"/>
      <c r="C35" s="649"/>
      <c r="D35" s="649"/>
      <c r="E35" s="649"/>
      <c r="F35" s="649"/>
      <c r="G35" s="613"/>
      <c r="I35" s="277">
        <v>44082</v>
      </c>
      <c r="J35" s="302">
        <v>250000</v>
      </c>
      <c r="K35" s="58" t="s">
        <v>169</v>
      </c>
      <c r="L35" s="452" t="s">
        <v>373</v>
      </c>
    </row>
    <row r="36" spans="1:13" ht="21.75" customHeight="1" x14ac:dyDescent="0.25">
      <c r="A36" s="367" t="s">
        <v>166</v>
      </c>
      <c r="B36" s="367" t="s">
        <v>37</v>
      </c>
      <c r="C36" s="367" t="s">
        <v>81</v>
      </c>
      <c r="D36" s="367" t="s">
        <v>207</v>
      </c>
      <c r="E36" s="367" t="s">
        <v>208</v>
      </c>
      <c r="F36" s="367" t="s">
        <v>148</v>
      </c>
      <c r="G36" s="367" t="s">
        <v>160</v>
      </c>
      <c r="I36" s="277">
        <v>44082</v>
      </c>
      <c r="J36" s="302">
        <v>375000</v>
      </c>
      <c r="K36" s="58" t="s">
        <v>368</v>
      </c>
      <c r="L36" s="489"/>
      <c r="M36" s="28" t="s">
        <v>369</v>
      </c>
    </row>
    <row r="37" spans="1:13" ht="21.75" customHeight="1" x14ac:dyDescent="0.25">
      <c r="A37" s="194">
        <v>44082</v>
      </c>
      <c r="B37" s="198">
        <f>'MS GLOW TEGES'!ED107</f>
        <v>6584000</v>
      </c>
      <c r="C37" s="488">
        <f>'MS GLOW TEGES'!ED106</f>
        <v>3540000</v>
      </c>
      <c r="D37" s="196">
        <f>B37-C37</f>
        <v>3044000</v>
      </c>
      <c r="E37" s="196">
        <f>B37-F37-G37</f>
        <v>4954000</v>
      </c>
      <c r="F37" s="198">
        <f>'MS GLOW TEGES'!ED109</f>
        <v>1380000</v>
      </c>
      <c r="G37" s="488">
        <f>'MS GLOW TEGES'!EL104</f>
        <v>250000</v>
      </c>
      <c r="I37" s="277">
        <v>44083</v>
      </c>
      <c r="J37" s="302">
        <v>130000</v>
      </c>
      <c r="K37" s="58" t="s">
        <v>223</v>
      </c>
      <c r="L37" s="489" t="s">
        <v>299</v>
      </c>
    </row>
    <row r="38" spans="1:13" ht="21.75" customHeight="1" x14ac:dyDescent="0.25">
      <c r="A38" s="194">
        <v>44083</v>
      </c>
      <c r="B38" s="488">
        <f>'MS GLOW TEGES'!EN107</f>
        <v>7260000</v>
      </c>
      <c r="C38" s="488">
        <f>'MS GLOW TEGES'!EN106</f>
        <v>3900000</v>
      </c>
      <c r="D38" s="196">
        <f t="shared" ref="D38:D43" si="7">B38-C38</f>
        <v>3360000</v>
      </c>
      <c r="E38" s="196">
        <f t="shared" ref="E38:E43" si="8">B38-F38-G38</f>
        <v>5756000</v>
      </c>
      <c r="F38" s="488">
        <f>'MS GLOW TEGES'!EN109</f>
        <v>1309000</v>
      </c>
      <c r="G38" s="488">
        <f>'MS GLOW TEGES'!EV104</f>
        <v>195000</v>
      </c>
      <c r="I38" s="277">
        <v>44083</v>
      </c>
      <c r="J38" s="496">
        <v>65000</v>
      </c>
      <c r="K38" s="58" t="s">
        <v>277</v>
      </c>
      <c r="L38" s="489" t="s">
        <v>348</v>
      </c>
    </row>
    <row r="39" spans="1:13" ht="21.75" customHeight="1" x14ac:dyDescent="0.25">
      <c r="A39" s="194"/>
      <c r="B39" s="488"/>
      <c r="C39" s="488"/>
      <c r="D39" s="196">
        <f t="shared" si="7"/>
        <v>0</v>
      </c>
      <c r="E39" s="196">
        <f t="shared" si="8"/>
        <v>0</v>
      </c>
      <c r="F39" s="488"/>
      <c r="G39" s="488"/>
      <c r="L39" s="489"/>
    </row>
    <row r="40" spans="1:13" ht="21.75" customHeight="1" x14ac:dyDescent="0.25">
      <c r="A40" s="194"/>
      <c r="B40" s="488"/>
      <c r="C40" s="488"/>
      <c r="D40" s="196">
        <f t="shared" si="7"/>
        <v>0</v>
      </c>
      <c r="E40" s="196">
        <f t="shared" si="8"/>
        <v>0</v>
      </c>
      <c r="F40" s="488"/>
      <c r="G40" s="488"/>
    </row>
    <row r="41" spans="1:13" ht="21.75" customHeight="1" x14ac:dyDescent="0.25">
      <c r="A41" s="194"/>
      <c r="B41" s="488"/>
      <c r="C41" s="488"/>
      <c r="D41" s="196">
        <f t="shared" si="7"/>
        <v>0</v>
      </c>
      <c r="E41" s="196">
        <f t="shared" si="8"/>
        <v>0</v>
      </c>
      <c r="F41" s="488"/>
      <c r="G41" s="488"/>
    </row>
    <row r="42" spans="1:13" ht="21.75" customHeight="1" x14ac:dyDescent="0.25">
      <c r="A42" s="194"/>
      <c r="B42" s="488"/>
      <c r="C42" s="488"/>
      <c r="D42" s="196">
        <f t="shared" si="7"/>
        <v>0</v>
      </c>
      <c r="E42" s="196">
        <f t="shared" si="8"/>
        <v>0</v>
      </c>
      <c r="F42" s="488"/>
      <c r="G42" s="488"/>
    </row>
    <row r="43" spans="1:13" ht="21.75" customHeight="1" x14ac:dyDescent="0.25">
      <c r="A43" s="194"/>
      <c r="B43" s="488"/>
      <c r="C43" s="488"/>
      <c r="D43" s="196">
        <f t="shared" si="7"/>
        <v>0</v>
      </c>
      <c r="E43" s="196">
        <f t="shared" si="8"/>
        <v>0</v>
      </c>
      <c r="F43" s="488"/>
      <c r="G43" s="488"/>
    </row>
    <row r="44" spans="1:13" ht="21.75" customHeight="1" x14ac:dyDescent="0.25">
      <c r="A44" s="349" t="s">
        <v>52</v>
      </c>
      <c r="B44" s="350">
        <f t="shared" ref="B44:G44" si="9">SUM(B37:B43)</f>
        <v>13844000</v>
      </c>
      <c r="C44" s="350">
        <f t="shared" si="9"/>
        <v>7440000</v>
      </c>
      <c r="D44" s="351">
        <f t="shared" si="9"/>
        <v>6404000</v>
      </c>
      <c r="E44" s="351">
        <f t="shared" si="9"/>
        <v>10710000</v>
      </c>
      <c r="F44" s="350">
        <f t="shared" si="9"/>
        <v>2689000</v>
      </c>
      <c r="G44" s="350">
        <f t="shared" si="9"/>
        <v>445000</v>
      </c>
    </row>
    <row r="45" spans="1:13" ht="21.75" customHeight="1" x14ac:dyDescent="0.25">
      <c r="A45" s="354" t="s">
        <v>235</v>
      </c>
      <c r="B45" s="354">
        <f t="shared" ref="B45:G45" si="10">B44+B29</f>
        <v>93299000</v>
      </c>
      <c r="C45" s="354">
        <f t="shared" si="10"/>
        <v>50730000</v>
      </c>
      <c r="D45" s="354">
        <f t="shared" si="10"/>
        <v>42569000</v>
      </c>
      <c r="E45" s="354">
        <f t="shared" si="10"/>
        <v>63655000</v>
      </c>
      <c r="F45" s="354">
        <f t="shared" si="10"/>
        <v>27044000</v>
      </c>
      <c r="G45" s="354">
        <f t="shared" si="10"/>
        <v>2600000</v>
      </c>
    </row>
    <row r="46" spans="1:13" ht="21.75" customHeight="1" x14ac:dyDescent="0.25">
      <c r="A46" s="348"/>
      <c r="B46" s="348"/>
      <c r="C46" s="348"/>
      <c r="D46" s="348"/>
      <c r="E46" s="348"/>
      <c r="F46" s="348"/>
      <c r="G46" s="348"/>
    </row>
    <row r="47" spans="1:13" ht="21.75" customHeight="1" x14ac:dyDescent="0.25">
      <c r="D47" s="58" t="s">
        <v>157</v>
      </c>
      <c r="E47" s="28">
        <f>E44+J35+J21+J47+J3</f>
        <v>11515000</v>
      </c>
      <c r="I47" s="277">
        <v>44083</v>
      </c>
      <c r="J47" s="302">
        <v>60000</v>
      </c>
      <c r="K47" s="58" t="s">
        <v>372</v>
      </c>
    </row>
    <row r="48" spans="1:13" ht="21.75" customHeight="1" x14ac:dyDescent="0.25">
      <c r="D48" s="58" t="s">
        <v>207</v>
      </c>
      <c r="E48" s="28">
        <f>D44</f>
        <v>6404000</v>
      </c>
    </row>
    <row r="49" spans="1:13" ht="21.75" customHeight="1" x14ac:dyDescent="0.25">
      <c r="D49" s="58" t="s">
        <v>216</v>
      </c>
      <c r="E49" s="28">
        <f>E47-E48</f>
        <v>5111000</v>
      </c>
    </row>
    <row r="52" spans="1:13" ht="21.75" customHeight="1" x14ac:dyDescent="0.25">
      <c r="A52" s="612" t="s">
        <v>206</v>
      </c>
      <c r="B52" s="649"/>
      <c r="C52" s="649"/>
      <c r="D52" s="649"/>
      <c r="E52" s="649"/>
      <c r="F52" s="649"/>
      <c r="G52" s="613"/>
      <c r="I52" s="277">
        <v>44087</v>
      </c>
      <c r="J52" s="585">
        <v>210000</v>
      </c>
      <c r="K52" s="58" t="s">
        <v>222</v>
      </c>
    </row>
    <row r="53" spans="1:13" ht="21.75" customHeight="1" x14ac:dyDescent="0.25">
      <c r="A53" s="430" t="s">
        <v>166</v>
      </c>
      <c r="B53" s="430" t="s">
        <v>37</v>
      </c>
      <c r="C53" s="430" t="s">
        <v>81</v>
      </c>
      <c r="D53" s="430" t="s">
        <v>207</v>
      </c>
      <c r="E53" s="430" t="s">
        <v>208</v>
      </c>
      <c r="F53" s="430" t="s">
        <v>148</v>
      </c>
      <c r="G53" s="430" t="s">
        <v>160</v>
      </c>
      <c r="I53" s="277">
        <v>44088</v>
      </c>
      <c r="J53" s="371">
        <v>65000</v>
      </c>
      <c r="K53" s="58" t="s">
        <v>222</v>
      </c>
      <c r="L53" s="489"/>
    </row>
    <row r="54" spans="1:13" ht="21.75" customHeight="1" x14ac:dyDescent="0.25">
      <c r="A54" s="194">
        <v>44053</v>
      </c>
      <c r="B54" s="198">
        <f>'MS GLOW TEGES'!EX107</f>
        <v>6454000</v>
      </c>
      <c r="C54" s="488">
        <f>'MS GLOW TEGES'!EX106</f>
        <v>3455000</v>
      </c>
      <c r="D54" s="196">
        <f>B54-C54</f>
        <v>2999000</v>
      </c>
      <c r="E54" s="196">
        <f>B54-F54-G54</f>
        <v>5236000</v>
      </c>
      <c r="F54" s="198">
        <f>'MS GLOW TEGES'!EX109</f>
        <v>1218000</v>
      </c>
      <c r="G54" s="488">
        <v>0</v>
      </c>
      <c r="L54" s="489"/>
    </row>
    <row r="55" spans="1:13" ht="21.75" customHeight="1" x14ac:dyDescent="0.25">
      <c r="A55" s="194">
        <v>44054</v>
      </c>
      <c r="B55" s="488">
        <f>'MS GLOW TEGES'!FH107</f>
        <v>6566000</v>
      </c>
      <c r="C55" s="488">
        <f>'MS GLOW TEGES'!FH106</f>
        <v>3495000</v>
      </c>
      <c r="D55" s="196">
        <f t="shared" ref="D55:D60" si="11">B55-C55</f>
        <v>3071000</v>
      </c>
      <c r="E55" s="196">
        <f t="shared" ref="E55:E60" si="12">B55-F55-G55</f>
        <v>5122500</v>
      </c>
      <c r="F55" s="488">
        <f>'MS GLOW TEGES'!FH109</f>
        <v>1443500</v>
      </c>
      <c r="G55" s="580">
        <v>0</v>
      </c>
    </row>
    <row r="56" spans="1:13" ht="21.75" customHeight="1" x14ac:dyDescent="0.25">
      <c r="A56" s="194">
        <v>44055</v>
      </c>
      <c r="B56" s="488">
        <f>'MS GLOW TEGES'!FR107</f>
        <v>9496000</v>
      </c>
      <c r="C56" s="488">
        <f>'MS GLOW TEGES'!FR106</f>
        <v>5295000</v>
      </c>
      <c r="D56" s="196">
        <f t="shared" si="11"/>
        <v>4201000</v>
      </c>
      <c r="E56" s="196">
        <f t="shared" si="12"/>
        <v>8346000</v>
      </c>
      <c r="F56" s="488">
        <f>'MS GLOW TEGES'!FR109</f>
        <v>1150000</v>
      </c>
      <c r="G56" s="580">
        <v>0</v>
      </c>
      <c r="L56" s="489"/>
    </row>
    <row r="57" spans="1:13" ht="21.75" customHeight="1" x14ac:dyDescent="0.25">
      <c r="A57" s="194">
        <v>44056</v>
      </c>
      <c r="B57" s="488">
        <f>'MS GLOW TEGES'!GB107</f>
        <v>6110000</v>
      </c>
      <c r="C57" s="488">
        <f>'MS GLOW TEGES'!GB106</f>
        <v>3270000</v>
      </c>
      <c r="D57" s="196">
        <f t="shared" si="11"/>
        <v>2840000</v>
      </c>
      <c r="E57" s="196">
        <f t="shared" si="12"/>
        <v>4654500</v>
      </c>
      <c r="F57" s="488">
        <f>'MS GLOW TEGES'!GB109</f>
        <v>1245500</v>
      </c>
      <c r="G57" s="580">
        <f>'MS GLOW TEGES'!GJ104</f>
        <v>210000</v>
      </c>
    </row>
    <row r="58" spans="1:13" ht="21.75" customHeight="1" x14ac:dyDescent="0.25">
      <c r="A58" s="194">
        <v>44057</v>
      </c>
      <c r="B58" s="488">
        <f>'MS GLOW TEGES'!GL107</f>
        <v>4835000</v>
      </c>
      <c r="C58" s="488">
        <f>'MS GLOW TEGES'!GL109</f>
        <v>270000</v>
      </c>
      <c r="D58" s="196">
        <f t="shared" si="11"/>
        <v>4565000</v>
      </c>
      <c r="E58" s="196">
        <f t="shared" si="12"/>
        <v>4500000</v>
      </c>
      <c r="F58" s="488">
        <f>'MS GLOW TEGES'!GL109</f>
        <v>270000</v>
      </c>
      <c r="G58" s="580">
        <f>'MS GLOW TEGES'!GT104</f>
        <v>65000</v>
      </c>
    </row>
    <row r="59" spans="1:13" ht="21.75" customHeight="1" x14ac:dyDescent="0.25">
      <c r="A59" s="194">
        <v>44058</v>
      </c>
      <c r="B59" s="488">
        <f>'MS GLOW TEGES'!GV107</f>
        <v>2511000</v>
      </c>
      <c r="C59" s="488">
        <f>'MS GLOW TEGES'!GV106</f>
        <v>1385000</v>
      </c>
      <c r="D59" s="196">
        <f t="shared" si="11"/>
        <v>1126000</v>
      </c>
      <c r="E59" s="196">
        <f t="shared" si="12"/>
        <v>2061000</v>
      </c>
      <c r="F59" s="488">
        <f>'MS GLOW TEGES'!GV109</f>
        <v>450000</v>
      </c>
      <c r="G59" s="580">
        <v>0</v>
      </c>
      <c r="J59" s="489"/>
    </row>
    <row r="60" spans="1:13" ht="21.75" customHeight="1" x14ac:dyDescent="0.25">
      <c r="A60" s="194">
        <v>44060</v>
      </c>
      <c r="B60" s="488">
        <v>3243000</v>
      </c>
      <c r="C60" s="488">
        <v>1825000</v>
      </c>
      <c r="D60" s="196">
        <f t="shared" si="11"/>
        <v>1418000</v>
      </c>
      <c r="E60" s="196">
        <f t="shared" si="12"/>
        <v>-455000</v>
      </c>
      <c r="F60" s="488">
        <v>3698000</v>
      </c>
      <c r="G60" s="580">
        <v>0</v>
      </c>
      <c r="J60" s="489"/>
      <c r="L60" s="489"/>
      <c r="M60" s="452"/>
    </row>
    <row r="61" spans="1:13" ht="21.75" customHeight="1" x14ac:dyDescent="0.25">
      <c r="A61" s="349" t="s">
        <v>52</v>
      </c>
      <c r="B61" s="350">
        <f t="shared" ref="B61:G61" si="13">SUM(B54:B60)</f>
        <v>39215000</v>
      </c>
      <c r="C61" s="350">
        <f t="shared" si="13"/>
        <v>18995000</v>
      </c>
      <c r="D61" s="351">
        <f t="shared" si="13"/>
        <v>20220000</v>
      </c>
      <c r="E61" s="351">
        <f t="shared" si="13"/>
        <v>29465000</v>
      </c>
      <c r="F61" s="350">
        <f t="shared" si="13"/>
        <v>9475000</v>
      </c>
      <c r="G61" s="350">
        <f t="shared" si="13"/>
        <v>275000</v>
      </c>
      <c r="L61" s="489"/>
      <c r="M61" s="452"/>
    </row>
    <row r="62" spans="1:13" ht="21.75" customHeight="1" x14ac:dyDescent="0.25">
      <c r="A62" s="354" t="s">
        <v>235</v>
      </c>
      <c r="B62" s="354">
        <f t="shared" ref="B62:G62" si="14">B61+B45</f>
        <v>132514000</v>
      </c>
      <c r="C62" s="354">
        <f t="shared" si="14"/>
        <v>69725000</v>
      </c>
      <c r="D62" s="354">
        <f t="shared" si="14"/>
        <v>62789000</v>
      </c>
      <c r="E62" s="354">
        <f t="shared" si="14"/>
        <v>93120000</v>
      </c>
      <c r="F62" s="354">
        <f t="shared" si="14"/>
        <v>36519000</v>
      </c>
      <c r="G62" s="354">
        <f t="shared" si="14"/>
        <v>2875000</v>
      </c>
    </row>
    <row r="63" spans="1:13" ht="21.75" customHeight="1" x14ac:dyDescent="0.25">
      <c r="A63" s="348"/>
      <c r="B63" s="348"/>
      <c r="C63" s="348"/>
      <c r="D63" s="348"/>
      <c r="E63" s="348"/>
      <c r="F63" s="348"/>
      <c r="G63" s="348"/>
    </row>
    <row r="64" spans="1:13" ht="21.75" customHeight="1" x14ac:dyDescent="0.25">
      <c r="D64" s="58" t="s">
        <v>157</v>
      </c>
      <c r="E64" s="28">
        <f>E61+J37+J38+J15+J16+J6</f>
        <v>30430000</v>
      </c>
    </row>
    <row r="65" spans="1:13" ht="21.75" customHeight="1" x14ac:dyDescent="0.25">
      <c r="D65" s="58" t="s">
        <v>207</v>
      </c>
      <c r="E65" s="28">
        <f>D61</f>
        <v>20220000</v>
      </c>
    </row>
    <row r="66" spans="1:13" ht="21.75" customHeight="1" x14ac:dyDescent="0.25">
      <c r="D66" s="58" t="s">
        <v>216</v>
      </c>
      <c r="E66" s="28">
        <f>E64-E65</f>
        <v>10210000</v>
      </c>
      <c r="F66" s="28" t="s">
        <v>280</v>
      </c>
    </row>
    <row r="68" spans="1:13" ht="21.75" customHeight="1" x14ac:dyDescent="0.25">
      <c r="E68" s="58"/>
    </row>
    <row r="69" spans="1:13" ht="21.75" customHeight="1" x14ac:dyDescent="0.25">
      <c r="J69" s="489"/>
    </row>
    <row r="70" spans="1:13" ht="21.75" customHeight="1" x14ac:dyDescent="0.25">
      <c r="A70" s="606" t="s">
        <v>206</v>
      </c>
      <c r="B70" s="691"/>
      <c r="C70" s="691"/>
      <c r="D70" s="691"/>
      <c r="E70" s="691"/>
      <c r="F70" s="691"/>
      <c r="G70" s="607"/>
      <c r="I70" s="277">
        <v>44094</v>
      </c>
      <c r="J70" s="302">
        <v>225000</v>
      </c>
      <c r="K70" s="58" t="s">
        <v>456</v>
      </c>
      <c r="L70" s="489" t="s">
        <v>299</v>
      </c>
      <c r="M70" s="452"/>
    </row>
    <row r="71" spans="1:13" ht="21.75" customHeight="1" x14ac:dyDescent="0.25">
      <c r="A71" s="458" t="s">
        <v>166</v>
      </c>
      <c r="B71" s="458" t="s">
        <v>37</v>
      </c>
      <c r="C71" s="458" t="s">
        <v>81</v>
      </c>
      <c r="D71" s="458" t="s">
        <v>207</v>
      </c>
      <c r="E71" s="458" t="s">
        <v>208</v>
      </c>
      <c r="F71" s="458" t="s">
        <v>148</v>
      </c>
      <c r="G71" s="458" t="s">
        <v>160</v>
      </c>
      <c r="I71" s="277">
        <v>44095</v>
      </c>
      <c r="J71" s="593">
        <v>75000</v>
      </c>
      <c r="K71" s="58" t="s">
        <v>169</v>
      </c>
      <c r="L71" s="489" t="s">
        <v>299</v>
      </c>
    </row>
    <row r="72" spans="1:13" s="195" customFormat="1" ht="21.75" customHeight="1" x14ac:dyDescent="0.25">
      <c r="A72" s="194">
        <v>44061</v>
      </c>
      <c r="B72" s="458">
        <f>'MS GLOW TEGES'!HZ107</f>
        <v>7715000</v>
      </c>
      <c r="C72" s="458">
        <f>'MS GLOW TEGES'!HZ106</f>
        <v>4190000</v>
      </c>
      <c r="D72" s="196">
        <f t="shared" ref="D72:D79" si="15">B72-C72</f>
        <v>3525000</v>
      </c>
      <c r="E72" s="196">
        <f t="shared" ref="E72:E79" si="16">B72-F72-G72</f>
        <v>6295000</v>
      </c>
      <c r="F72" s="458">
        <f>'MS GLOW TEGES'!HZ109</f>
        <v>1070000</v>
      </c>
      <c r="G72" s="458">
        <f>'MS GLOW TEGES'!KP104</f>
        <v>350000</v>
      </c>
      <c r="I72" s="277">
        <v>44096</v>
      </c>
      <c r="J72" s="593">
        <v>65000</v>
      </c>
      <c r="K72" s="58" t="s">
        <v>169</v>
      </c>
      <c r="L72" s="489" t="s">
        <v>299</v>
      </c>
    </row>
    <row r="73" spans="1:13" ht="21.75" customHeight="1" x14ac:dyDescent="0.25">
      <c r="A73" s="194">
        <v>44062</v>
      </c>
      <c r="B73" s="458">
        <f>'MS GLOW TEGES'!IJ107</f>
        <v>6784000</v>
      </c>
      <c r="C73" s="458">
        <f>'MS GLOW TEGES'!IJ106</f>
        <v>3630000</v>
      </c>
      <c r="D73" s="196">
        <f t="shared" si="15"/>
        <v>3154000</v>
      </c>
      <c r="E73" s="196">
        <f t="shared" si="16"/>
        <v>5544000</v>
      </c>
      <c r="F73" s="458">
        <f>'MS GLOW TEGES'!IJ109</f>
        <v>1240000</v>
      </c>
      <c r="G73" s="458">
        <v>0</v>
      </c>
      <c r="I73" s="277">
        <v>44097</v>
      </c>
      <c r="J73" s="371">
        <v>75000</v>
      </c>
      <c r="K73" s="58" t="s">
        <v>169</v>
      </c>
    </row>
    <row r="74" spans="1:13" ht="21.75" customHeight="1" x14ac:dyDescent="0.25">
      <c r="A74" s="194">
        <v>44063</v>
      </c>
      <c r="B74" s="458">
        <f>'MS GLOW TEGES'!IT107</f>
        <v>7445000</v>
      </c>
      <c r="C74" s="458">
        <f>'MS GLOW TEGES'!IT106</f>
        <v>4180000</v>
      </c>
      <c r="D74" s="196">
        <f t="shared" si="15"/>
        <v>3265000</v>
      </c>
      <c r="E74" s="196">
        <f t="shared" si="16"/>
        <v>4880000</v>
      </c>
      <c r="F74" s="458">
        <f>'MS GLOW TEGES'!IT109</f>
        <v>2340000</v>
      </c>
      <c r="G74" s="458">
        <f>'MS GLOW TEGES'!JB104</f>
        <v>225000</v>
      </c>
      <c r="I74" s="277">
        <v>44098</v>
      </c>
      <c r="J74" s="371">
        <v>65000</v>
      </c>
      <c r="K74" s="58" t="s">
        <v>222</v>
      </c>
    </row>
    <row r="75" spans="1:13" ht="21.75" customHeight="1" x14ac:dyDescent="0.25">
      <c r="A75" s="194">
        <v>44064</v>
      </c>
      <c r="B75" s="458">
        <f>'MS GLOW TEGES'!JD107</f>
        <v>6285000</v>
      </c>
      <c r="C75" s="458">
        <f>'MS GLOW TEGES'!JD106</f>
        <v>3355000</v>
      </c>
      <c r="D75" s="196">
        <f t="shared" si="15"/>
        <v>2930000</v>
      </c>
      <c r="E75" s="196">
        <f t="shared" si="16"/>
        <v>4975000</v>
      </c>
      <c r="F75" s="458">
        <f>'MS GLOW TEGES'!JD109</f>
        <v>1235000</v>
      </c>
      <c r="G75" s="458">
        <f>'MS GLOW TEGES'!JL104</f>
        <v>75000</v>
      </c>
      <c r="I75" s="277">
        <v>44098</v>
      </c>
      <c r="J75" s="371">
        <v>140000</v>
      </c>
      <c r="K75" s="58" t="s">
        <v>222</v>
      </c>
    </row>
    <row r="76" spans="1:13" ht="21.75" customHeight="1" x14ac:dyDescent="0.25">
      <c r="A76" s="194">
        <v>44065</v>
      </c>
      <c r="B76" s="458">
        <f>'MS GLOW TEGES'!JN107</f>
        <v>3818000</v>
      </c>
      <c r="C76" s="458">
        <f>'MS GLOW TEGES'!JN106</f>
        <v>2175000</v>
      </c>
      <c r="D76" s="196">
        <f t="shared" si="15"/>
        <v>1643000</v>
      </c>
      <c r="E76" s="196">
        <f t="shared" si="16"/>
        <v>3453000</v>
      </c>
      <c r="F76" s="458">
        <f>'MS GLOW TEGES'!JN109</f>
        <v>300000</v>
      </c>
      <c r="G76" s="458">
        <f>'MS GLOW TEGES'!JV104</f>
        <v>65000</v>
      </c>
      <c r="I76" s="277">
        <v>44098</v>
      </c>
      <c r="J76" s="371">
        <v>145000</v>
      </c>
      <c r="K76" s="58" t="s">
        <v>169</v>
      </c>
    </row>
    <row r="77" spans="1:13" ht="21.75" customHeight="1" x14ac:dyDescent="0.25">
      <c r="A77" s="194">
        <v>44066</v>
      </c>
      <c r="B77" s="458">
        <f>'MS GLOW TEGES'!JX107</f>
        <v>5420000</v>
      </c>
      <c r="C77" s="458">
        <f>'MS GLOW TEGES'!JX106</f>
        <v>2905000</v>
      </c>
      <c r="D77" s="196">
        <f t="shared" si="15"/>
        <v>2515000</v>
      </c>
      <c r="E77" s="196">
        <f t="shared" si="16"/>
        <v>4375000</v>
      </c>
      <c r="F77" s="458">
        <f>'MS GLOW TEGES'!JX109</f>
        <v>970000</v>
      </c>
      <c r="G77" s="458">
        <f>'MS GLOW TEGES'!KF104</f>
        <v>75000</v>
      </c>
      <c r="I77" s="28"/>
    </row>
    <row r="78" spans="1:13" s="489" customFormat="1" ht="21.75" customHeight="1" x14ac:dyDescent="0.25">
      <c r="A78" s="194">
        <v>44067</v>
      </c>
      <c r="B78" s="591">
        <f>'MS GLOW TEGES'!KH107</f>
        <v>5635000</v>
      </c>
      <c r="C78" s="591">
        <f>'MS GLOW TEGES'!KH106</f>
        <v>3075000</v>
      </c>
      <c r="D78" s="196">
        <f t="shared" si="15"/>
        <v>2560000</v>
      </c>
      <c r="E78" s="196">
        <f t="shared" si="16"/>
        <v>3845000</v>
      </c>
      <c r="F78" s="591">
        <f>'MS GLOW TEGES'!KH109</f>
        <v>1440000</v>
      </c>
      <c r="G78" s="591">
        <f>'MS GLOW TEGES'!KP104</f>
        <v>350000</v>
      </c>
      <c r="I78" s="277"/>
      <c r="K78" s="58"/>
    </row>
    <row r="79" spans="1:13" s="489" customFormat="1" ht="21.75" customHeight="1" x14ac:dyDescent="0.25">
      <c r="A79" s="194">
        <v>44068</v>
      </c>
      <c r="B79" s="591"/>
      <c r="C79" s="591"/>
      <c r="D79" s="196">
        <f t="shared" si="15"/>
        <v>0</v>
      </c>
      <c r="E79" s="196">
        <f t="shared" si="16"/>
        <v>0</v>
      </c>
      <c r="F79" s="591"/>
      <c r="G79" s="591">
        <v>0</v>
      </c>
      <c r="I79" s="277"/>
      <c r="K79" s="58"/>
    </row>
    <row r="80" spans="1:13" ht="21.75" customHeight="1" x14ac:dyDescent="0.25">
      <c r="A80" s="349" t="s">
        <v>52</v>
      </c>
      <c r="B80" s="350">
        <f t="shared" ref="B80:G80" si="17">SUM(B72:B77)</f>
        <v>37467000</v>
      </c>
      <c r="C80" s="350">
        <f t="shared" si="17"/>
        <v>20435000</v>
      </c>
      <c r="D80" s="351">
        <f t="shared" si="17"/>
        <v>17032000</v>
      </c>
      <c r="E80" s="351">
        <f t="shared" si="17"/>
        <v>29522000</v>
      </c>
      <c r="F80" s="350">
        <f t="shared" si="17"/>
        <v>7155000</v>
      </c>
      <c r="G80" s="350">
        <f t="shared" si="17"/>
        <v>790000</v>
      </c>
    </row>
    <row r="81" spans="1:7" ht="21.75" customHeight="1" x14ac:dyDescent="0.25">
      <c r="A81" s="354" t="s">
        <v>235</v>
      </c>
      <c r="B81" s="354">
        <f t="shared" ref="B81:G81" si="18">B80+B62</f>
        <v>169981000</v>
      </c>
      <c r="C81" s="354">
        <f t="shared" si="18"/>
        <v>90160000</v>
      </c>
      <c r="D81" s="354">
        <f t="shared" si="18"/>
        <v>79821000</v>
      </c>
      <c r="E81" s="354">
        <f t="shared" si="18"/>
        <v>122642000</v>
      </c>
      <c r="F81" s="354">
        <f t="shared" si="18"/>
        <v>43674000</v>
      </c>
      <c r="G81" s="354">
        <f t="shared" si="18"/>
        <v>3665000</v>
      </c>
    </row>
    <row r="82" spans="1:7" ht="21.75" customHeight="1" x14ac:dyDescent="0.25">
      <c r="A82" s="348"/>
      <c r="B82" s="348"/>
      <c r="C82" s="348"/>
      <c r="D82" s="348"/>
      <c r="E82" s="348"/>
      <c r="F82" s="348"/>
      <c r="G82" s="348"/>
    </row>
    <row r="83" spans="1:7" ht="21.75" customHeight="1" x14ac:dyDescent="0.25">
      <c r="D83" s="58" t="s">
        <v>157</v>
      </c>
      <c r="E83" s="28">
        <f>E80+J60+J59+J69</f>
        <v>29522000</v>
      </c>
    </row>
    <row r="84" spans="1:7" ht="21.75" customHeight="1" x14ac:dyDescent="0.25">
      <c r="D84" s="58" t="s">
        <v>207</v>
      </c>
      <c r="E84" s="28">
        <f>D80</f>
        <v>17032000</v>
      </c>
    </row>
    <row r="85" spans="1:7" ht="21.75" customHeight="1" x14ac:dyDescent="0.25">
      <c r="D85" s="58" t="s">
        <v>216</v>
      </c>
      <c r="E85" s="28">
        <f>E83-E84</f>
        <v>12490000</v>
      </c>
      <c r="F85" s="28" t="s">
        <v>280</v>
      </c>
    </row>
    <row r="88" spans="1:7" ht="21.75" customHeight="1" x14ac:dyDescent="0.25">
      <c r="A88" s="606" t="s">
        <v>206</v>
      </c>
      <c r="B88" s="691"/>
      <c r="C88" s="691"/>
      <c r="D88" s="691"/>
      <c r="E88" s="691"/>
      <c r="F88" s="691"/>
      <c r="G88" s="607"/>
    </row>
    <row r="89" spans="1:7" ht="21.75" customHeight="1" x14ac:dyDescent="0.25">
      <c r="A89" s="580" t="s">
        <v>166</v>
      </c>
      <c r="B89" s="580" t="s">
        <v>37</v>
      </c>
      <c r="C89" s="580" t="s">
        <v>81</v>
      </c>
      <c r="D89" s="580" t="s">
        <v>207</v>
      </c>
      <c r="E89" s="580" t="s">
        <v>208</v>
      </c>
      <c r="F89" s="580" t="s">
        <v>148</v>
      </c>
      <c r="G89" s="580" t="s">
        <v>160</v>
      </c>
    </row>
    <row r="90" spans="1:7" ht="21.75" customHeight="1" x14ac:dyDescent="0.25">
      <c r="A90" s="194"/>
      <c r="B90" s="198"/>
      <c r="C90" s="580"/>
      <c r="D90" s="196">
        <f>B90-C90</f>
        <v>0</v>
      </c>
      <c r="E90" s="196">
        <f>B90-F90-G90</f>
        <v>0</v>
      </c>
      <c r="F90" s="580"/>
      <c r="G90" s="580">
        <f>'MS GLOW TEGES'!KF121</f>
        <v>0</v>
      </c>
    </row>
    <row r="91" spans="1:7" ht="21.75" customHeight="1" x14ac:dyDescent="0.25">
      <c r="A91" s="194"/>
      <c r="B91" s="580"/>
      <c r="C91" s="580"/>
      <c r="D91" s="196">
        <f t="shared" ref="D91:D96" si="19">B91-C91</f>
        <v>0</v>
      </c>
      <c r="E91" s="196">
        <f t="shared" ref="E91:E96" si="20">B91-F91-G91</f>
        <v>0</v>
      </c>
      <c r="F91" s="580"/>
      <c r="G91" s="580">
        <f>'MS GLOW TEGES'!KP121</f>
        <v>0</v>
      </c>
    </row>
    <row r="92" spans="1:7" ht="21.75" customHeight="1" x14ac:dyDescent="0.25">
      <c r="A92" s="194"/>
      <c r="B92" s="580"/>
      <c r="C92" s="580"/>
      <c r="D92" s="196">
        <f t="shared" si="19"/>
        <v>0</v>
      </c>
      <c r="E92" s="196">
        <f t="shared" si="20"/>
        <v>0</v>
      </c>
      <c r="F92" s="580"/>
      <c r="G92" s="580">
        <v>0</v>
      </c>
    </row>
    <row r="93" spans="1:7" ht="21.75" customHeight="1" x14ac:dyDescent="0.25">
      <c r="A93" s="194"/>
      <c r="B93" s="580"/>
      <c r="C93" s="580"/>
      <c r="D93" s="196">
        <f t="shared" si="19"/>
        <v>0</v>
      </c>
      <c r="E93" s="196">
        <f t="shared" si="20"/>
        <v>0</v>
      </c>
      <c r="F93" s="580"/>
      <c r="G93" s="580">
        <v>0</v>
      </c>
    </row>
    <row r="94" spans="1:7" ht="21.75" customHeight="1" x14ac:dyDescent="0.25">
      <c r="A94" s="194"/>
      <c r="B94" s="580"/>
      <c r="C94" s="580"/>
      <c r="D94" s="196">
        <f t="shared" si="19"/>
        <v>0</v>
      </c>
      <c r="E94" s="196">
        <f t="shared" si="20"/>
        <v>0</v>
      </c>
      <c r="F94" s="580"/>
      <c r="G94" s="580">
        <v>0</v>
      </c>
    </row>
    <row r="95" spans="1:7" ht="21.75" customHeight="1" x14ac:dyDescent="0.25">
      <c r="A95" s="194"/>
      <c r="B95" s="580"/>
      <c r="C95" s="580"/>
      <c r="D95" s="196">
        <f t="shared" si="19"/>
        <v>0</v>
      </c>
      <c r="E95" s="196">
        <f t="shared" si="20"/>
        <v>0</v>
      </c>
      <c r="F95" s="580"/>
      <c r="G95" s="580">
        <v>0</v>
      </c>
    </row>
    <row r="96" spans="1:7" ht="21.75" customHeight="1" x14ac:dyDescent="0.25">
      <c r="A96" s="194"/>
      <c r="B96" s="580"/>
      <c r="C96" s="580"/>
      <c r="D96" s="196">
        <f t="shared" si="19"/>
        <v>0</v>
      </c>
      <c r="E96" s="196">
        <f t="shared" si="20"/>
        <v>0</v>
      </c>
      <c r="F96" s="580"/>
      <c r="G96" s="580">
        <v>0</v>
      </c>
    </row>
    <row r="97" spans="1:7" ht="21.75" customHeight="1" x14ac:dyDescent="0.25">
      <c r="A97" s="349" t="s">
        <v>52</v>
      </c>
      <c r="B97" s="350">
        <f t="shared" ref="B97:G97" si="21">SUM(B90:B96)</f>
        <v>0</v>
      </c>
      <c r="C97" s="350">
        <f t="shared" si="21"/>
        <v>0</v>
      </c>
      <c r="D97" s="351">
        <f t="shared" si="21"/>
        <v>0</v>
      </c>
      <c r="E97" s="351">
        <f t="shared" si="21"/>
        <v>0</v>
      </c>
      <c r="F97" s="350">
        <f t="shared" si="21"/>
        <v>0</v>
      </c>
      <c r="G97" s="350">
        <f t="shared" si="21"/>
        <v>0</v>
      </c>
    </row>
    <row r="98" spans="1:7" ht="21.75" customHeight="1" x14ac:dyDescent="0.25">
      <c r="A98" s="354" t="s">
        <v>235</v>
      </c>
      <c r="B98" s="354">
        <f t="shared" ref="B98:G98" si="22">B97+B80</f>
        <v>37467000</v>
      </c>
      <c r="C98" s="354">
        <f t="shared" si="22"/>
        <v>20435000</v>
      </c>
      <c r="D98" s="354">
        <f t="shared" si="22"/>
        <v>17032000</v>
      </c>
      <c r="E98" s="354">
        <f t="shared" si="22"/>
        <v>29522000</v>
      </c>
      <c r="F98" s="354">
        <f t="shared" si="22"/>
        <v>7155000</v>
      </c>
      <c r="G98" s="354">
        <f t="shared" si="22"/>
        <v>790000</v>
      </c>
    </row>
    <row r="99" spans="1:7" ht="21.75" customHeight="1" x14ac:dyDescent="0.25">
      <c r="A99" s="348"/>
      <c r="B99" s="348"/>
      <c r="C99" s="348"/>
      <c r="D99" s="348"/>
      <c r="E99" s="348"/>
      <c r="F99" s="348"/>
      <c r="G99" s="348"/>
    </row>
    <row r="100" spans="1:7" ht="21.75" customHeight="1" x14ac:dyDescent="0.25">
      <c r="A100" s="489"/>
      <c r="B100" s="489"/>
      <c r="C100" s="489"/>
      <c r="D100" s="58" t="s">
        <v>157</v>
      </c>
      <c r="E100" s="489">
        <f>E97+J76+J75+J87</f>
        <v>285000</v>
      </c>
      <c r="F100" s="489"/>
      <c r="G100" s="489"/>
    </row>
    <row r="101" spans="1:7" ht="21.75" customHeight="1" x14ac:dyDescent="0.25">
      <c r="A101" s="489"/>
      <c r="B101" s="489"/>
      <c r="C101" s="489"/>
      <c r="D101" s="58" t="s">
        <v>207</v>
      </c>
      <c r="E101" s="489">
        <f>D97</f>
        <v>0</v>
      </c>
      <c r="F101" s="489"/>
      <c r="G101" s="489"/>
    </row>
    <row r="102" spans="1:7" ht="21.75" customHeight="1" x14ac:dyDescent="0.25">
      <c r="A102" s="489"/>
      <c r="B102" s="489"/>
      <c r="C102" s="489"/>
      <c r="D102" s="58" t="s">
        <v>216</v>
      </c>
      <c r="E102" s="489">
        <f>E100-E101</f>
        <v>285000</v>
      </c>
      <c r="F102" s="489" t="s">
        <v>280</v>
      </c>
      <c r="G102" s="489"/>
    </row>
  </sheetData>
  <mergeCells count="6">
    <mergeCell ref="A88:G88"/>
    <mergeCell ref="A2:G2"/>
    <mergeCell ref="A19:G19"/>
    <mergeCell ref="A35:G35"/>
    <mergeCell ref="A52:G52"/>
    <mergeCell ref="A70:G70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50"/>
  </sheetPr>
  <dimension ref="B2:J94"/>
  <sheetViews>
    <sheetView topLeftCell="A67" workbookViewId="0">
      <selection activeCell="M83" sqref="M83"/>
    </sheetView>
  </sheetViews>
  <sheetFormatPr defaultColWidth="9.140625" defaultRowHeight="21.75" customHeight="1" x14ac:dyDescent="0.25"/>
  <cols>
    <col min="1" max="1" width="9.140625" style="28"/>
    <col min="2" max="2" width="14" style="28" customWidth="1"/>
    <col min="3" max="3" width="17.28515625" style="28" customWidth="1"/>
    <col min="4" max="4" width="18.42578125" style="28" customWidth="1"/>
    <col min="5" max="5" width="10.140625" style="28" bestFit="1" customWidth="1"/>
    <col min="6" max="16384" width="9.140625" style="28"/>
  </cols>
  <sheetData>
    <row r="2" spans="2:4" ht="21.75" customHeight="1" x14ac:dyDescent="0.25">
      <c r="B2" s="606" t="s">
        <v>211</v>
      </c>
      <c r="C2" s="691"/>
      <c r="D2" s="607"/>
    </row>
    <row r="3" spans="2:4" ht="21.75" customHeight="1" x14ac:dyDescent="0.25">
      <c r="B3" s="157" t="s">
        <v>166</v>
      </c>
      <c r="C3" s="157" t="s">
        <v>37</v>
      </c>
      <c r="D3" s="157" t="s">
        <v>217</v>
      </c>
    </row>
    <row r="4" spans="2:4" ht="21.75" customHeight="1" x14ac:dyDescent="0.25">
      <c r="B4" s="194">
        <v>44069</v>
      </c>
      <c r="C4" s="198">
        <v>3325000</v>
      </c>
      <c r="D4" s="488">
        <v>15</v>
      </c>
    </row>
    <row r="5" spans="2:4" ht="21.75" customHeight="1" x14ac:dyDescent="0.25">
      <c r="B5" s="194">
        <v>44070</v>
      </c>
      <c r="C5" s="488">
        <v>580000</v>
      </c>
      <c r="D5" s="488">
        <v>3</v>
      </c>
    </row>
    <row r="6" spans="2:4" ht="21.75" customHeight="1" x14ac:dyDescent="0.25">
      <c r="B6" s="194">
        <v>44071</v>
      </c>
      <c r="C6" s="488">
        <v>315000</v>
      </c>
      <c r="D6" s="488">
        <v>3</v>
      </c>
    </row>
    <row r="7" spans="2:4" ht="21.75" customHeight="1" x14ac:dyDescent="0.25">
      <c r="B7" s="194">
        <v>44072</v>
      </c>
      <c r="C7" s="488">
        <v>1867000</v>
      </c>
      <c r="D7" s="488">
        <v>8</v>
      </c>
    </row>
    <row r="8" spans="2:4" ht="21.75" customHeight="1" x14ac:dyDescent="0.25">
      <c r="B8" s="194">
        <v>44073</v>
      </c>
      <c r="C8" s="488">
        <v>1320000</v>
      </c>
      <c r="D8" s="488">
        <v>6</v>
      </c>
    </row>
    <row r="9" spans="2:4" ht="21.75" customHeight="1" x14ac:dyDescent="0.25">
      <c r="B9" s="194">
        <v>44074</v>
      </c>
      <c r="C9" s="488">
        <v>3120000</v>
      </c>
      <c r="D9" s="488">
        <v>16</v>
      </c>
    </row>
    <row r="10" spans="2:4" ht="21.75" customHeight="1" x14ac:dyDescent="0.25">
      <c r="B10" s="194"/>
      <c r="C10" s="488"/>
      <c r="D10" s="488"/>
    </row>
    <row r="11" spans="2:4" ht="18" customHeight="1" x14ac:dyDescent="0.25">
      <c r="B11" s="322" t="s">
        <v>52</v>
      </c>
      <c r="C11" s="323">
        <f>SUM(C4:C10)</f>
        <v>10527000</v>
      </c>
      <c r="D11" s="323">
        <f>SUM(D4:D10)</f>
        <v>51</v>
      </c>
    </row>
    <row r="12" spans="2:4" ht="21.75" customHeight="1" x14ac:dyDescent="0.25">
      <c r="C12" s="28">
        <v>50000</v>
      </c>
      <c r="D12" s="28" t="s">
        <v>271</v>
      </c>
    </row>
    <row r="13" spans="2:4" ht="21.75" customHeight="1" x14ac:dyDescent="0.25">
      <c r="C13" s="513">
        <v>-257000</v>
      </c>
      <c r="D13" s="489" t="s">
        <v>233</v>
      </c>
    </row>
    <row r="14" spans="2:4" ht="21.75" customHeight="1" x14ac:dyDescent="0.25">
      <c r="C14" s="28">
        <f>SUM(C11:C13)</f>
        <v>10320000</v>
      </c>
    </row>
    <row r="15" spans="2:4" s="489" customFormat="1" ht="21.75" customHeight="1" x14ac:dyDescent="0.25"/>
    <row r="16" spans="2:4" ht="21.75" customHeight="1" x14ac:dyDescent="0.25">
      <c r="B16" s="606" t="s">
        <v>233</v>
      </c>
      <c r="C16" s="691"/>
      <c r="D16" s="607"/>
    </row>
    <row r="17" spans="2:5" ht="21.75" customHeight="1" x14ac:dyDescent="0.25">
      <c r="B17" s="309" t="s">
        <v>166</v>
      </c>
      <c r="C17" s="309" t="s">
        <v>37</v>
      </c>
      <c r="D17" s="309" t="s">
        <v>217</v>
      </c>
    </row>
    <row r="18" spans="2:5" ht="21.75" customHeight="1" x14ac:dyDescent="0.25">
      <c r="B18" s="194">
        <v>44044</v>
      </c>
      <c r="C18" s="198">
        <v>320000</v>
      </c>
      <c r="D18" s="488">
        <v>4</v>
      </c>
    </row>
    <row r="19" spans="2:5" ht="21.75" customHeight="1" x14ac:dyDescent="0.25">
      <c r="B19" s="194">
        <v>44045</v>
      </c>
      <c r="C19" s="488">
        <v>2230000</v>
      </c>
      <c r="D19" s="488">
        <v>12</v>
      </c>
    </row>
    <row r="20" spans="2:5" ht="21.75" customHeight="1" x14ac:dyDescent="0.25">
      <c r="B20" s="194">
        <v>44046</v>
      </c>
      <c r="C20" s="488">
        <v>4864000</v>
      </c>
      <c r="D20" s="488">
        <v>15</v>
      </c>
    </row>
    <row r="21" spans="2:5" ht="21.75" customHeight="1" x14ac:dyDescent="0.25">
      <c r="B21" s="194">
        <v>44047</v>
      </c>
      <c r="C21" s="488">
        <v>980000</v>
      </c>
      <c r="D21" s="488">
        <v>5</v>
      </c>
    </row>
    <row r="22" spans="2:5" ht="21.75" customHeight="1" x14ac:dyDescent="0.25">
      <c r="B22" s="194">
        <v>44048</v>
      </c>
      <c r="C22" s="488">
        <v>1790000</v>
      </c>
      <c r="D22" s="488">
        <v>12</v>
      </c>
    </row>
    <row r="23" spans="2:5" ht="21.75" customHeight="1" x14ac:dyDescent="0.25">
      <c r="B23" s="194">
        <v>44049</v>
      </c>
      <c r="C23" s="488">
        <v>948000</v>
      </c>
      <c r="D23" s="488">
        <v>9</v>
      </c>
    </row>
    <row r="24" spans="2:5" ht="21.75" customHeight="1" x14ac:dyDescent="0.25">
      <c r="B24" s="194">
        <v>44050</v>
      </c>
      <c r="C24" s="488">
        <v>1448000</v>
      </c>
      <c r="D24" s="488">
        <v>8</v>
      </c>
    </row>
    <row r="25" spans="2:5" ht="18" customHeight="1" x14ac:dyDescent="0.25">
      <c r="B25" s="322" t="s">
        <v>52</v>
      </c>
      <c r="C25" s="323">
        <f>SUM(C18:C24)</f>
        <v>12580000</v>
      </c>
      <c r="D25" s="323">
        <f>SUM(D18:D24)</f>
        <v>65</v>
      </c>
    </row>
    <row r="26" spans="2:5" ht="21.75" customHeight="1" x14ac:dyDescent="0.25">
      <c r="B26" s="344" t="s">
        <v>236</v>
      </c>
      <c r="C26" s="344">
        <f>C25+C11</f>
        <v>23107000</v>
      </c>
      <c r="D26" s="344">
        <f>D25+D11</f>
        <v>116</v>
      </c>
    </row>
    <row r="27" spans="2:5" ht="21.75" customHeight="1" x14ac:dyDescent="0.25">
      <c r="B27" s="330"/>
      <c r="C27" s="330">
        <v>50000</v>
      </c>
      <c r="D27" s="330" t="s">
        <v>349</v>
      </c>
    </row>
    <row r="28" spans="2:5" s="489" customFormat="1" ht="21.75" customHeight="1" x14ac:dyDescent="0.25">
      <c r="B28" s="556"/>
      <c r="C28" s="556">
        <v>50000</v>
      </c>
      <c r="D28" s="556" t="s">
        <v>271</v>
      </c>
    </row>
    <row r="29" spans="2:5" ht="21.75" customHeight="1" x14ac:dyDescent="0.25">
      <c r="B29" s="486"/>
      <c r="C29" s="529">
        <f>C25+C27+C28</f>
        <v>12680000</v>
      </c>
      <c r="D29" s="487"/>
      <c r="E29" s="486"/>
    </row>
    <row r="30" spans="2:5" ht="21.75" customHeight="1" x14ac:dyDescent="0.25">
      <c r="B30" s="486"/>
      <c r="C30" s="487"/>
      <c r="D30" s="487"/>
      <c r="E30" s="486"/>
    </row>
    <row r="31" spans="2:5" ht="21.75" customHeight="1" x14ac:dyDescent="0.25">
      <c r="B31" s="486"/>
      <c r="C31" s="487"/>
      <c r="D31" s="487"/>
      <c r="E31" s="486"/>
    </row>
    <row r="32" spans="2:5" ht="21.75" customHeight="1" x14ac:dyDescent="0.25">
      <c r="B32" s="486"/>
      <c r="C32" s="487"/>
      <c r="D32" s="486"/>
      <c r="E32" s="486"/>
    </row>
    <row r="34" spans="2:5" ht="21.75" customHeight="1" x14ac:dyDescent="0.25">
      <c r="B34" s="606" t="s">
        <v>211</v>
      </c>
      <c r="C34" s="691"/>
      <c r="D34" s="607"/>
    </row>
    <row r="35" spans="2:5" ht="21.75" customHeight="1" x14ac:dyDescent="0.25">
      <c r="B35" s="367" t="s">
        <v>166</v>
      </c>
      <c r="C35" s="367" t="s">
        <v>37</v>
      </c>
      <c r="D35" s="367" t="s">
        <v>217</v>
      </c>
    </row>
    <row r="36" spans="2:5" ht="21.75" customHeight="1" x14ac:dyDescent="0.25">
      <c r="B36" s="194">
        <v>44082</v>
      </c>
      <c r="C36" s="198">
        <v>1376000</v>
      </c>
      <c r="D36" s="488">
        <v>9</v>
      </c>
    </row>
    <row r="37" spans="2:5" ht="21.75" customHeight="1" x14ac:dyDescent="0.25">
      <c r="B37" s="194">
        <v>44083</v>
      </c>
      <c r="C37" s="488">
        <v>2640000</v>
      </c>
      <c r="D37" s="488">
        <v>19</v>
      </c>
    </row>
    <row r="38" spans="2:5" ht="21.75" customHeight="1" x14ac:dyDescent="0.25">
      <c r="B38" s="194"/>
      <c r="C38" s="488"/>
      <c r="D38" s="488"/>
    </row>
    <row r="39" spans="2:5" ht="21.75" customHeight="1" x14ac:dyDescent="0.25">
      <c r="B39" s="194"/>
      <c r="C39" s="488"/>
      <c r="D39" s="488"/>
    </row>
    <row r="40" spans="2:5" ht="21.75" customHeight="1" x14ac:dyDescent="0.25">
      <c r="B40" s="194"/>
      <c r="C40" s="488"/>
      <c r="D40" s="488"/>
    </row>
    <row r="41" spans="2:5" ht="21.75" customHeight="1" x14ac:dyDescent="0.25">
      <c r="B41" s="194"/>
      <c r="C41" s="488"/>
      <c r="D41" s="488"/>
    </row>
    <row r="42" spans="2:5" ht="21.75" customHeight="1" x14ac:dyDescent="0.25">
      <c r="B42" s="194"/>
      <c r="C42" s="488"/>
      <c r="D42" s="488"/>
    </row>
    <row r="43" spans="2:5" ht="21.75" customHeight="1" x14ac:dyDescent="0.25">
      <c r="B43" s="322" t="s">
        <v>52</v>
      </c>
      <c r="C43" s="323">
        <f>SUM(C36:C42)</f>
        <v>4016000</v>
      </c>
      <c r="D43" s="323">
        <f>SUM(D36:D42)</f>
        <v>28</v>
      </c>
    </row>
    <row r="44" spans="2:5" ht="21.75" customHeight="1" x14ac:dyDescent="0.25">
      <c r="B44" s="344" t="s">
        <v>236</v>
      </c>
      <c r="C44" s="344">
        <f>C43+C26</f>
        <v>27123000</v>
      </c>
      <c r="D44" s="344">
        <f>D43+D26</f>
        <v>144</v>
      </c>
    </row>
    <row r="46" spans="2:5" ht="21.75" customHeight="1" x14ac:dyDescent="0.25">
      <c r="C46" s="489"/>
      <c r="D46" s="58"/>
      <c r="E46" s="489"/>
    </row>
    <row r="47" spans="2:5" ht="21.75" customHeight="1" x14ac:dyDescent="0.25">
      <c r="C47" s="489"/>
      <c r="D47" s="489"/>
      <c r="E47" s="489"/>
    </row>
    <row r="49" spans="2:10" ht="21.75" customHeight="1" x14ac:dyDescent="0.25">
      <c r="B49" s="606" t="s">
        <v>211</v>
      </c>
      <c r="C49" s="691"/>
      <c r="D49" s="607"/>
      <c r="F49" s="28" t="s">
        <v>423</v>
      </c>
      <c r="G49" s="345">
        <v>467500</v>
      </c>
      <c r="H49" s="58" t="s">
        <v>424</v>
      </c>
      <c r="J49" s="28" t="s">
        <v>425</v>
      </c>
    </row>
    <row r="50" spans="2:10" ht="21.75" customHeight="1" x14ac:dyDescent="0.25">
      <c r="B50" s="430" t="s">
        <v>166</v>
      </c>
      <c r="C50" s="430" t="s">
        <v>37</v>
      </c>
      <c r="D50" s="430" t="s">
        <v>217</v>
      </c>
    </row>
    <row r="51" spans="2:10" ht="21.75" customHeight="1" x14ac:dyDescent="0.25">
      <c r="B51" s="194">
        <v>44084</v>
      </c>
      <c r="C51" s="198">
        <f>TRISSABEAUTYCARE!AZ94</f>
        <v>1885000</v>
      </c>
      <c r="D51" s="488">
        <v>12</v>
      </c>
    </row>
    <row r="52" spans="2:10" ht="21.75" customHeight="1" x14ac:dyDescent="0.25">
      <c r="B52" s="194">
        <v>44085</v>
      </c>
      <c r="C52" s="488">
        <f>TRISSABEAUTYCARE!BC94</f>
        <v>1153500</v>
      </c>
      <c r="D52" s="488">
        <f>TRISSABEAUTYCARE!BA89</f>
        <v>6</v>
      </c>
    </row>
    <row r="53" spans="2:10" ht="21.75" customHeight="1" x14ac:dyDescent="0.25">
      <c r="B53" s="194">
        <v>44086</v>
      </c>
      <c r="C53" s="488">
        <f>TRISSABEAUTYCARE!BF94</f>
        <v>1967500</v>
      </c>
      <c r="D53" s="488">
        <f>TRISSABEAUTYCARE!BD89</f>
        <v>15</v>
      </c>
    </row>
    <row r="54" spans="2:10" ht="21.75" customHeight="1" x14ac:dyDescent="0.25">
      <c r="B54" s="194">
        <v>44087</v>
      </c>
      <c r="C54" s="488">
        <f>TRISSABEAUTYCARE!BI94</f>
        <v>2173500</v>
      </c>
      <c r="D54" s="488">
        <f>TRISSABEAUTYCARE!BG89</f>
        <v>16</v>
      </c>
    </row>
    <row r="55" spans="2:10" ht="21.75" customHeight="1" x14ac:dyDescent="0.25">
      <c r="B55" s="194">
        <v>44088</v>
      </c>
      <c r="C55" s="488">
        <f>TRISSABEAUTYCARE!BL94</f>
        <v>1444000</v>
      </c>
      <c r="D55" s="488">
        <f>TRISSABEAUTYCARE!BJ89</f>
        <v>14</v>
      </c>
    </row>
    <row r="56" spans="2:10" ht="21.75" customHeight="1" x14ac:dyDescent="0.25">
      <c r="B56" s="194">
        <v>44089</v>
      </c>
      <c r="C56" s="488">
        <v>0</v>
      </c>
      <c r="D56" s="488">
        <v>0</v>
      </c>
    </row>
    <row r="57" spans="2:10" ht="21.75" customHeight="1" x14ac:dyDescent="0.25">
      <c r="B57" s="194">
        <v>44091</v>
      </c>
      <c r="C57" s="488">
        <v>3130000</v>
      </c>
      <c r="D57" s="488">
        <v>13</v>
      </c>
    </row>
    <row r="58" spans="2:10" ht="21.75" customHeight="1" x14ac:dyDescent="0.25">
      <c r="B58" s="322" t="s">
        <v>52</v>
      </c>
      <c r="C58" s="323">
        <f>SUM(C51:C57)</f>
        <v>11753500</v>
      </c>
      <c r="D58" s="323">
        <f>SUM(D51:D57)</f>
        <v>76</v>
      </c>
    </row>
    <row r="59" spans="2:10" ht="21.75" customHeight="1" x14ac:dyDescent="0.25">
      <c r="B59" s="344" t="s">
        <v>236</v>
      </c>
      <c r="C59" s="344">
        <f>C58+C44</f>
        <v>38876500</v>
      </c>
      <c r="D59" s="344">
        <f>D58+D44</f>
        <v>220</v>
      </c>
    </row>
    <row r="61" spans="2:10" ht="21.75" customHeight="1" x14ac:dyDescent="0.25">
      <c r="C61" s="486">
        <v>50000</v>
      </c>
      <c r="D61" s="487" t="s">
        <v>271</v>
      </c>
      <c r="E61" s="486"/>
    </row>
    <row r="62" spans="2:10" ht="21.75" customHeight="1" x14ac:dyDescent="0.25">
      <c r="C62" s="584">
        <f>SUM(C58+C61)</f>
        <v>11803500</v>
      </c>
      <c r="D62" s="486"/>
      <c r="E62" s="486"/>
    </row>
    <row r="63" spans="2:10" ht="21.75" customHeight="1" x14ac:dyDescent="0.25">
      <c r="C63" s="486"/>
      <c r="D63" s="486"/>
      <c r="E63" s="486"/>
    </row>
    <row r="64" spans="2:10" ht="21.75" customHeight="1" x14ac:dyDescent="0.25">
      <c r="C64" s="486"/>
      <c r="D64" s="486"/>
      <c r="E64" s="486"/>
    </row>
    <row r="65" spans="2:5" ht="21.75" customHeight="1" x14ac:dyDescent="0.25">
      <c r="C65" s="486"/>
      <c r="D65" s="486"/>
      <c r="E65" s="486"/>
    </row>
    <row r="66" spans="2:5" ht="21.75" customHeight="1" x14ac:dyDescent="0.25">
      <c r="C66" s="486"/>
      <c r="D66" s="486"/>
      <c r="E66" s="486"/>
    </row>
    <row r="68" spans="2:5" ht="21.75" customHeight="1" x14ac:dyDescent="0.25">
      <c r="B68" s="606" t="s">
        <v>211</v>
      </c>
      <c r="C68" s="691"/>
      <c r="D68" s="607"/>
    </row>
    <row r="69" spans="2:5" ht="21.75" customHeight="1" x14ac:dyDescent="0.25">
      <c r="B69" s="458" t="s">
        <v>166</v>
      </c>
      <c r="C69" s="458" t="s">
        <v>37</v>
      </c>
      <c r="D69" s="458" t="s">
        <v>217</v>
      </c>
    </row>
    <row r="70" spans="2:5" ht="21.75" customHeight="1" x14ac:dyDescent="0.25">
      <c r="B70" s="194">
        <v>44061</v>
      </c>
      <c r="C70" s="488">
        <f>TRISSABEAUTYCARE!BX94</f>
        <v>830000</v>
      </c>
      <c r="D70" s="488">
        <f>TRISSABEAUTYCARE!BV89</f>
        <v>5</v>
      </c>
    </row>
    <row r="71" spans="2:5" ht="21.75" customHeight="1" x14ac:dyDescent="0.25">
      <c r="B71" s="194">
        <v>44062</v>
      </c>
      <c r="C71" s="488">
        <f>TRISSABEAUTYCARE!CA94</f>
        <v>1230000</v>
      </c>
      <c r="D71" s="488">
        <f>TRISSABEAUTYCARE!BY89</f>
        <v>9</v>
      </c>
    </row>
    <row r="72" spans="2:5" ht="21.75" customHeight="1" x14ac:dyDescent="0.25">
      <c r="B72" s="194">
        <v>44063</v>
      </c>
      <c r="C72" s="488">
        <f>TRISSABEAUTYCARE!CD94</f>
        <v>595000</v>
      </c>
      <c r="D72" s="488">
        <v>5</v>
      </c>
    </row>
    <row r="73" spans="2:5" ht="21.75" customHeight="1" x14ac:dyDescent="0.25">
      <c r="B73" s="194">
        <v>44064</v>
      </c>
      <c r="C73" s="488">
        <f>TRISSABEAUTYCARE!CG94</f>
        <v>1200000</v>
      </c>
      <c r="D73" s="488">
        <v>8</v>
      </c>
    </row>
    <row r="74" spans="2:5" ht="21.75" customHeight="1" x14ac:dyDescent="0.25">
      <c r="B74" s="194">
        <v>44065</v>
      </c>
      <c r="C74" s="488">
        <f>TRISSABEAUTYCARE!CJ94</f>
        <v>1305000</v>
      </c>
      <c r="D74" s="488">
        <v>3</v>
      </c>
    </row>
    <row r="75" spans="2:5" ht="21.75" customHeight="1" x14ac:dyDescent="0.25">
      <c r="B75" s="194">
        <v>44066</v>
      </c>
      <c r="C75" s="488">
        <f>TRISSABEAUTYCARE!CM94</f>
        <v>835000</v>
      </c>
      <c r="D75" s="488">
        <v>7</v>
      </c>
    </row>
    <row r="76" spans="2:5" s="489" customFormat="1" ht="21.75" customHeight="1" x14ac:dyDescent="0.25">
      <c r="B76" s="194">
        <v>44067</v>
      </c>
      <c r="C76" s="591">
        <f>TRISSABEAUTYCARE!CP94</f>
        <v>1700000</v>
      </c>
      <c r="D76" s="591">
        <v>11</v>
      </c>
    </row>
    <row r="77" spans="2:5" s="489" customFormat="1" ht="21.75" customHeight="1" x14ac:dyDescent="0.25">
      <c r="B77" s="194">
        <v>44068</v>
      </c>
      <c r="C77" s="591"/>
      <c r="D77" s="591"/>
    </row>
    <row r="78" spans="2:5" ht="21.75" customHeight="1" x14ac:dyDescent="0.25">
      <c r="B78" s="322" t="s">
        <v>52</v>
      </c>
      <c r="C78" s="323">
        <f>SUM(C70:C75)</f>
        <v>5995000</v>
      </c>
      <c r="D78" s="323">
        <f>SUM(D70:D76)</f>
        <v>48</v>
      </c>
    </row>
    <row r="79" spans="2:5" ht="21.75" customHeight="1" x14ac:dyDescent="0.25">
      <c r="B79" s="344" t="s">
        <v>236</v>
      </c>
      <c r="C79" s="344">
        <f>C78+C59</f>
        <v>44871500</v>
      </c>
      <c r="D79" s="344">
        <f>D78+D59</f>
        <v>268</v>
      </c>
    </row>
    <row r="83" spans="2:4" s="195" customFormat="1" ht="21.75" customHeight="1" x14ac:dyDescent="0.25">
      <c r="B83" s="28"/>
      <c r="C83" s="28"/>
      <c r="D83" s="28"/>
    </row>
    <row r="84" spans="2:4" ht="21.75" customHeight="1" x14ac:dyDescent="0.25">
      <c r="B84" s="606" t="s">
        <v>211</v>
      </c>
      <c r="C84" s="691"/>
      <c r="D84" s="607"/>
    </row>
    <row r="85" spans="2:4" ht="21.75" customHeight="1" x14ac:dyDescent="0.25">
      <c r="B85" s="580" t="s">
        <v>166</v>
      </c>
      <c r="C85" s="580" t="s">
        <v>37</v>
      </c>
      <c r="D85" s="580" t="s">
        <v>217</v>
      </c>
    </row>
    <row r="86" spans="2:4" ht="21.75" customHeight="1" x14ac:dyDescent="0.25">
      <c r="B86" s="194"/>
      <c r="C86" s="198"/>
      <c r="D86" s="580"/>
    </row>
    <row r="87" spans="2:4" ht="21.75" customHeight="1" x14ac:dyDescent="0.25">
      <c r="B87" s="194"/>
      <c r="C87" s="580"/>
      <c r="D87" s="580"/>
    </row>
    <row r="88" spans="2:4" ht="21.75" customHeight="1" x14ac:dyDescent="0.25">
      <c r="B88" s="194"/>
      <c r="C88" s="580"/>
      <c r="D88" s="580"/>
    </row>
    <row r="89" spans="2:4" ht="21.75" customHeight="1" x14ac:dyDescent="0.25">
      <c r="B89" s="194"/>
      <c r="C89" s="580"/>
      <c r="D89" s="580"/>
    </row>
    <row r="90" spans="2:4" ht="21.75" customHeight="1" x14ac:dyDescent="0.25">
      <c r="B90" s="194"/>
      <c r="C90" s="580"/>
      <c r="D90" s="580"/>
    </row>
    <row r="91" spans="2:4" ht="21.75" customHeight="1" x14ac:dyDescent="0.25">
      <c r="B91" s="194"/>
      <c r="C91" s="580"/>
      <c r="D91" s="580"/>
    </row>
    <row r="92" spans="2:4" ht="21.75" customHeight="1" x14ac:dyDescent="0.25">
      <c r="B92" s="194"/>
      <c r="C92" s="580"/>
      <c r="D92" s="580"/>
    </row>
    <row r="93" spans="2:4" ht="21.75" customHeight="1" x14ac:dyDescent="0.25">
      <c r="B93" s="322" t="s">
        <v>52</v>
      </c>
      <c r="C93" s="323">
        <f>SUM(C86:C92)</f>
        <v>0</v>
      </c>
      <c r="D93" s="323">
        <f>SUM(D86:D92)</f>
        <v>0</v>
      </c>
    </row>
    <row r="94" spans="2:4" ht="21.75" customHeight="1" x14ac:dyDescent="0.25">
      <c r="B94" s="344" t="s">
        <v>236</v>
      </c>
      <c r="C94" s="344">
        <f>C93+C73</f>
        <v>1200000</v>
      </c>
      <c r="D94" s="344">
        <f>D93+D73</f>
        <v>8</v>
      </c>
    </row>
  </sheetData>
  <mergeCells count="6">
    <mergeCell ref="B84:D84"/>
    <mergeCell ref="B2:D2"/>
    <mergeCell ref="B16:D16"/>
    <mergeCell ref="B34:D34"/>
    <mergeCell ref="B49:D49"/>
    <mergeCell ref="B68:D68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7" tint="0.39997558519241921"/>
  </sheetPr>
  <dimension ref="A2:L104"/>
  <sheetViews>
    <sheetView topLeftCell="A70" workbookViewId="0">
      <selection activeCell="I87" sqref="I87"/>
    </sheetView>
  </sheetViews>
  <sheetFormatPr defaultColWidth="9.140625" defaultRowHeight="21.75" customHeight="1" x14ac:dyDescent="0.25"/>
  <cols>
    <col min="1" max="1" width="14" style="28" customWidth="1"/>
    <col min="2" max="2" width="17.28515625" style="28" customWidth="1"/>
    <col min="3" max="3" width="14.5703125" style="28" customWidth="1"/>
    <col min="4" max="4" width="12.140625" style="28" customWidth="1"/>
    <col min="5" max="5" width="12.7109375" style="28" customWidth="1"/>
    <col min="6" max="6" width="11.5703125" style="28" customWidth="1"/>
    <col min="7" max="7" width="12.42578125" style="28" customWidth="1"/>
    <col min="8" max="8" width="9.140625" style="28"/>
    <col min="9" max="9" width="16.140625" style="277" customWidth="1"/>
    <col min="10" max="10" width="9.140625" style="28"/>
    <col min="11" max="11" width="14.85546875" style="28" customWidth="1"/>
    <col min="12" max="16384" width="9.140625" style="28"/>
  </cols>
  <sheetData>
    <row r="2" spans="1:12" s="32" customFormat="1" ht="26.25" customHeight="1" x14ac:dyDescent="0.25">
      <c r="A2" s="606" t="s">
        <v>212</v>
      </c>
      <c r="B2" s="691"/>
      <c r="C2" s="691"/>
      <c r="D2" s="691"/>
      <c r="E2" s="691"/>
      <c r="F2" s="691"/>
      <c r="G2" s="607"/>
      <c r="I2" s="277" t="s">
        <v>297</v>
      </c>
      <c r="J2" s="28"/>
      <c r="K2" s="28"/>
    </row>
    <row r="3" spans="1:12" ht="21.75" customHeight="1" x14ac:dyDescent="0.25">
      <c r="A3" s="157" t="s">
        <v>166</v>
      </c>
      <c r="B3" s="157" t="s">
        <v>37</v>
      </c>
      <c r="C3" s="157" t="s">
        <v>81</v>
      </c>
      <c r="D3" s="157" t="s">
        <v>207</v>
      </c>
      <c r="E3" s="157" t="s">
        <v>208</v>
      </c>
      <c r="F3" s="157" t="s">
        <v>148</v>
      </c>
      <c r="G3" s="157" t="s">
        <v>160</v>
      </c>
      <c r="I3" s="497" t="s">
        <v>278</v>
      </c>
      <c r="J3" s="302">
        <v>200000</v>
      </c>
      <c r="K3" s="28" t="s">
        <v>279</v>
      </c>
      <c r="L3" s="452" t="s">
        <v>409</v>
      </c>
    </row>
    <row r="4" spans="1:12" ht="21.75" customHeight="1" x14ac:dyDescent="0.25">
      <c r="A4" s="194">
        <v>44038</v>
      </c>
      <c r="B4" s="198">
        <v>1440000</v>
      </c>
      <c r="C4" s="157">
        <v>790000</v>
      </c>
      <c r="D4" s="196">
        <f>B4-C4</f>
        <v>650000</v>
      </c>
      <c r="E4" s="196">
        <f>B4-F4-G4</f>
        <v>700000</v>
      </c>
      <c r="F4" s="198">
        <v>740000</v>
      </c>
      <c r="G4" s="488">
        <v>0</v>
      </c>
      <c r="J4" s="371">
        <v>95000</v>
      </c>
      <c r="K4" s="28" t="s">
        <v>221</v>
      </c>
    </row>
    <row r="5" spans="1:12" ht="21.75" customHeight="1" x14ac:dyDescent="0.25">
      <c r="A5" s="194">
        <v>44039</v>
      </c>
      <c r="B5" s="157">
        <v>2803000</v>
      </c>
      <c r="C5" s="157">
        <v>1470000</v>
      </c>
      <c r="D5" s="196">
        <f t="shared" ref="D5:D10" si="0">B5-C5</f>
        <v>1333000</v>
      </c>
      <c r="E5" s="196">
        <f t="shared" ref="E5:E10" si="1">B5-F5-G5</f>
        <v>2403000</v>
      </c>
      <c r="F5" s="488">
        <v>400000</v>
      </c>
      <c r="G5" s="491">
        <v>0</v>
      </c>
      <c r="J5" s="496">
        <v>450000</v>
      </c>
      <c r="K5" s="452" t="s">
        <v>303</v>
      </c>
      <c r="L5" s="28" t="s">
        <v>299</v>
      </c>
    </row>
    <row r="6" spans="1:12" ht="21.75" customHeight="1" x14ac:dyDescent="0.25">
      <c r="A6" s="194">
        <v>44040</v>
      </c>
      <c r="B6" s="157">
        <v>1435000</v>
      </c>
      <c r="C6" s="157">
        <v>745000</v>
      </c>
      <c r="D6" s="196">
        <f t="shared" si="0"/>
        <v>690000</v>
      </c>
      <c r="E6" s="196">
        <f t="shared" si="1"/>
        <v>1435000</v>
      </c>
      <c r="F6" s="488">
        <v>0</v>
      </c>
      <c r="G6" s="491">
        <v>0</v>
      </c>
      <c r="J6" s="489"/>
      <c r="K6" s="489"/>
    </row>
    <row r="7" spans="1:12" ht="21.75" customHeight="1" x14ac:dyDescent="0.25">
      <c r="A7" s="194">
        <v>44041</v>
      </c>
      <c r="B7" s="157">
        <v>2050000</v>
      </c>
      <c r="C7" s="157">
        <v>1065000</v>
      </c>
      <c r="D7" s="196">
        <f t="shared" si="0"/>
        <v>985000</v>
      </c>
      <c r="E7" s="196">
        <f>B7-F7-G7</f>
        <v>1930000</v>
      </c>
      <c r="F7" s="488">
        <v>120000</v>
      </c>
      <c r="G7" s="491">
        <v>0</v>
      </c>
      <c r="J7" s="489"/>
      <c r="K7" s="489"/>
    </row>
    <row r="8" spans="1:12" ht="21.75" customHeight="1" x14ac:dyDescent="0.25">
      <c r="A8" s="194">
        <v>44042</v>
      </c>
      <c r="B8" s="157">
        <v>1053000</v>
      </c>
      <c r="C8" s="157">
        <v>585000</v>
      </c>
      <c r="D8" s="196">
        <f t="shared" si="0"/>
        <v>468000</v>
      </c>
      <c r="E8" s="196">
        <f t="shared" si="1"/>
        <v>751000</v>
      </c>
      <c r="F8" s="488">
        <v>302000</v>
      </c>
      <c r="G8" s="491">
        <v>0</v>
      </c>
    </row>
    <row r="9" spans="1:12" ht="21.75" customHeight="1" x14ac:dyDescent="0.25">
      <c r="A9" s="194">
        <v>44043</v>
      </c>
      <c r="B9" s="157">
        <v>2409000</v>
      </c>
      <c r="C9" s="157">
        <v>1270000</v>
      </c>
      <c r="D9" s="196">
        <f t="shared" si="0"/>
        <v>1139000</v>
      </c>
      <c r="E9" s="196">
        <f t="shared" si="1"/>
        <v>1608000</v>
      </c>
      <c r="F9" s="488">
        <v>801000</v>
      </c>
      <c r="G9" s="491">
        <v>0</v>
      </c>
    </row>
    <row r="10" spans="1:12" ht="21.75" customHeight="1" x14ac:dyDescent="0.25">
      <c r="A10" s="194"/>
      <c r="B10" s="157"/>
      <c r="C10" s="157"/>
      <c r="D10" s="196">
        <f t="shared" si="0"/>
        <v>0</v>
      </c>
      <c r="E10" s="196">
        <f t="shared" si="1"/>
        <v>0</v>
      </c>
      <c r="F10" s="488"/>
      <c r="G10" s="491">
        <v>0</v>
      </c>
    </row>
    <row r="11" spans="1:12" ht="21.75" customHeight="1" x14ac:dyDescent="0.25">
      <c r="A11" s="303" t="s">
        <v>52</v>
      </c>
      <c r="B11" s="296">
        <f t="shared" ref="B11:G11" si="2">SUM(B4:B10)</f>
        <v>11190000</v>
      </c>
      <c r="C11" s="296">
        <f t="shared" si="2"/>
        <v>5925000</v>
      </c>
      <c r="D11" s="304">
        <f t="shared" si="2"/>
        <v>5265000</v>
      </c>
      <c r="E11" s="304">
        <f t="shared" si="2"/>
        <v>8827000</v>
      </c>
      <c r="F11" s="296">
        <f t="shared" si="2"/>
        <v>2363000</v>
      </c>
      <c r="G11" s="296">
        <f t="shared" si="2"/>
        <v>0</v>
      </c>
    </row>
    <row r="13" spans="1:12" ht="21.75" customHeight="1" x14ac:dyDescent="0.25">
      <c r="D13" s="58" t="s">
        <v>157</v>
      </c>
      <c r="E13" s="28">
        <f>E11</f>
        <v>8827000</v>
      </c>
    </row>
    <row r="14" spans="1:12" ht="21.75" customHeight="1" x14ac:dyDescent="0.25">
      <c r="D14" s="58" t="s">
        <v>207</v>
      </c>
      <c r="E14" s="28">
        <f>D11</f>
        <v>5265000</v>
      </c>
    </row>
    <row r="15" spans="1:12" ht="21.75" customHeight="1" x14ac:dyDescent="0.25">
      <c r="D15" s="58" t="s">
        <v>216</v>
      </c>
      <c r="E15" s="28">
        <f>E13-E14</f>
        <v>3562000</v>
      </c>
    </row>
    <row r="18" spans="1:12" s="32" customFormat="1" ht="21.75" customHeight="1" x14ac:dyDescent="0.25">
      <c r="A18" s="606" t="s">
        <v>212</v>
      </c>
      <c r="B18" s="691"/>
      <c r="C18" s="691"/>
      <c r="D18" s="691"/>
      <c r="E18" s="691"/>
      <c r="F18" s="691"/>
      <c r="G18" s="607"/>
      <c r="I18" s="352">
        <v>44076</v>
      </c>
      <c r="J18" s="527">
        <v>280000</v>
      </c>
      <c r="K18" s="353" t="s">
        <v>336</v>
      </c>
    </row>
    <row r="19" spans="1:12" ht="21.75" customHeight="1" x14ac:dyDescent="0.25">
      <c r="A19" s="309" t="s">
        <v>166</v>
      </c>
      <c r="B19" s="309" t="s">
        <v>37</v>
      </c>
      <c r="C19" s="309" t="s">
        <v>81</v>
      </c>
      <c r="D19" s="309" t="s">
        <v>207</v>
      </c>
      <c r="E19" s="309" t="s">
        <v>208</v>
      </c>
      <c r="F19" s="309" t="s">
        <v>148</v>
      </c>
      <c r="G19" s="309" t="s">
        <v>160</v>
      </c>
      <c r="I19" s="277">
        <v>44081</v>
      </c>
      <c r="J19" s="302">
        <v>475000</v>
      </c>
      <c r="K19" s="28" t="s">
        <v>365</v>
      </c>
      <c r="L19" s="452" t="s">
        <v>373</v>
      </c>
    </row>
    <row r="20" spans="1:12" ht="21.75" customHeight="1" x14ac:dyDescent="0.25">
      <c r="A20" s="194">
        <v>44075</v>
      </c>
      <c r="B20" s="198">
        <v>3339000</v>
      </c>
      <c r="C20" s="488">
        <v>1800000</v>
      </c>
      <c r="D20" s="196">
        <f>B20-C20</f>
        <v>1539000</v>
      </c>
      <c r="E20" s="196">
        <f t="shared" ref="E20:E26" si="3">B20-F20-G20</f>
        <v>1863000</v>
      </c>
      <c r="F20" s="198">
        <v>1476000</v>
      </c>
      <c r="G20" s="488">
        <v>0</v>
      </c>
      <c r="I20" s="498"/>
      <c r="J20" s="375"/>
      <c r="K20" s="374"/>
    </row>
    <row r="21" spans="1:12" ht="21.75" customHeight="1" x14ac:dyDescent="0.25">
      <c r="A21" s="194">
        <v>44076</v>
      </c>
      <c r="B21" s="488">
        <v>1960000</v>
      </c>
      <c r="C21" s="488">
        <v>1015000</v>
      </c>
      <c r="D21" s="196">
        <f t="shared" ref="D21:D26" si="4">B21-C21</f>
        <v>945000</v>
      </c>
      <c r="E21" s="196">
        <f t="shared" si="3"/>
        <v>1000000</v>
      </c>
      <c r="F21" s="488">
        <v>680000</v>
      </c>
      <c r="G21" s="514">
        <v>280000</v>
      </c>
    </row>
    <row r="22" spans="1:12" ht="21.75" customHeight="1" x14ac:dyDescent="0.25">
      <c r="A22" s="194">
        <v>44077</v>
      </c>
      <c r="B22" s="488">
        <v>5190000</v>
      </c>
      <c r="C22" s="488">
        <v>2770000</v>
      </c>
      <c r="D22" s="196">
        <f t="shared" si="4"/>
        <v>2420000</v>
      </c>
      <c r="E22" s="196">
        <f t="shared" si="3"/>
        <v>2419000</v>
      </c>
      <c r="F22" s="488">
        <v>2771000</v>
      </c>
      <c r="G22" s="514">
        <v>0</v>
      </c>
    </row>
    <row r="23" spans="1:12" ht="21.75" customHeight="1" x14ac:dyDescent="0.25">
      <c r="A23" s="194">
        <v>44078</v>
      </c>
      <c r="B23" s="488">
        <v>5410000</v>
      </c>
      <c r="C23" s="488">
        <v>3015000</v>
      </c>
      <c r="D23" s="196">
        <f t="shared" si="4"/>
        <v>2395000</v>
      </c>
      <c r="E23" s="196">
        <f t="shared" si="3"/>
        <v>3875000</v>
      </c>
      <c r="F23" s="488">
        <v>1375000</v>
      </c>
      <c r="G23" s="514">
        <v>160000</v>
      </c>
    </row>
    <row r="24" spans="1:12" ht="21.75" customHeight="1" x14ac:dyDescent="0.25">
      <c r="A24" s="194">
        <v>44079</v>
      </c>
      <c r="B24" s="488">
        <v>2544300</v>
      </c>
      <c r="C24" s="488">
        <v>1340000</v>
      </c>
      <c r="D24" s="196">
        <f t="shared" si="4"/>
        <v>1204300</v>
      </c>
      <c r="E24" s="196">
        <f t="shared" si="3"/>
        <v>1820000</v>
      </c>
      <c r="F24" s="488">
        <v>724300</v>
      </c>
      <c r="G24" s="514">
        <v>0</v>
      </c>
      <c r="I24" s="492"/>
    </row>
    <row r="25" spans="1:12" ht="21.75" customHeight="1" x14ac:dyDescent="0.25">
      <c r="A25" s="194">
        <v>44080</v>
      </c>
      <c r="B25" s="488">
        <v>800000</v>
      </c>
      <c r="C25" s="488">
        <v>410000</v>
      </c>
      <c r="D25" s="196">
        <f t="shared" si="4"/>
        <v>390000</v>
      </c>
      <c r="E25" s="196">
        <f t="shared" si="3"/>
        <v>725000</v>
      </c>
      <c r="F25" s="488">
        <v>75000</v>
      </c>
      <c r="G25" s="514">
        <v>0</v>
      </c>
    </row>
    <row r="26" spans="1:12" ht="21.75" customHeight="1" x14ac:dyDescent="0.25">
      <c r="A26" s="194">
        <v>44081</v>
      </c>
      <c r="B26" s="488">
        <v>3208000</v>
      </c>
      <c r="C26" s="488">
        <v>1710000</v>
      </c>
      <c r="D26" s="196">
        <f t="shared" si="4"/>
        <v>1498000</v>
      </c>
      <c r="E26" s="196">
        <f t="shared" si="3"/>
        <v>2733000</v>
      </c>
      <c r="F26" s="488">
        <v>0</v>
      </c>
      <c r="G26" s="514">
        <v>475000</v>
      </c>
    </row>
    <row r="27" spans="1:12" ht="21.75" customHeight="1" x14ac:dyDescent="0.25">
      <c r="A27" s="303" t="s">
        <v>52</v>
      </c>
      <c r="B27" s="296">
        <f t="shared" ref="B27:G27" si="5">SUM(B20:B26)</f>
        <v>22451300</v>
      </c>
      <c r="C27" s="296">
        <f t="shared" si="5"/>
        <v>12060000</v>
      </c>
      <c r="D27" s="304">
        <f t="shared" si="5"/>
        <v>10391300</v>
      </c>
      <c r="E27" s="304">
        <f t="shared" si="5"/>
        <v>14435000</v>
      </c>
      <c r="F27" s="296">
        <f t="shared" si="5"/>
        <v>7101300</v>
      </c>
      <c r="G27" s="296">
        <f t="shared" si="5"/>
        <v>915000</v>
      </c>
    </row>
    <row r="28" spans="1:12" ht="21.75" customHeight="1" x14ac:dyDescent="0.25">
      <c r="A28" s="344" t="s">
        <v>235</v>
      </c>
      <c r="B28" s="344">
        <f t="shared" ref="B28:G28" si="6">B27+B11</f>
        <v>33641300</v>
      </c>
      <c r="C28" s="344">
        <f t="shared" si="6"/>
        <v>17985000</v>
      </c>
      <c r="D28" s="344">
        <f t="shared" si="6"/>
        <v>15656300</v>
      </c>
      <c r="E28" s="344">
        <f t="shared" si="6"/>
        <v>23262000</v>
      </c>
      <c r="F28" s="344">
        <f t="shared" si="6"/>
        <v>9464300</v>
      </c>
      <c r="G28" s="344">
        <f t="shared" si="6"/>
        <v>915000</v>
      </c>
    </row>
    <row r="29" spans="1:12" ht="21.75" customHeight="1" x14ac:dyDescent="0.25">
      <c r="A29" s="355"/>
      <c r="B29" s="355"/>
      <c r="C29" s="355"/>
      <c r="D29" s="355"/>
      <c r="E29" s="355"/>
      <c r="F29" s="355"/>
      <c r="G29" s="355"/>
    </row>
    <row r="30" spans="1:12" ht="21.75" customHeight="1" x14ac:dyDescent="0.25">
      <c r="D30" s="58" t="s">
        <v>157</v>
      </c>
      <c r="E30" s="28">
        <f>E27+D34</f>
        <v>14435000</v>
      </c>
    </row>
    <row r="31" spans="1:12" ht="21.75" customHeight="1" x14ac:dyDescent="0.25">
      <c r="D31" s="58" t="s">
        <v>207</v>
      </c>
      <c r="E31" s="28">
        <f>D27</f>
        <v>10391300</v>
      </c>
    </row>
    <row r="32" spans="1:12" ht="21.75" customHeight="1" x14ac:dyDescent="0.25">
      <c r="D32" s="58" t="s">
        <v>216</v>
      </c>
      <c r="E32" s="28">
        <f>E30-E31</f>
        <v>4043700</v>
      </c>
    </row>
    <row r="33" spans="1:11" ht="27.75" customHeight="1" x14ac:dyDescent="0.25">
      <c r="A33" s="324"/>
      <c r="C33" s="58"/>
    </row>
    <row r="34" spans="1:11" ht="21.75" customHeight="1" x14ac:dyDescent="0.25">
      <c r="A34" s="325"/>
      <c r="C34" s="58"/>
      <c r="E34" s="58"/>
    </row>
    <row r="35" spans="1:11" ht="21.75" customHeight="1" x14ac:dyDescent="0.25">
      <c r="A35" s="325"/>
      <c r="C35" s="58"/>
    </row>
    <row r="36" spans="1:11" ht="21.75" customHeight="1" x14ac:dyDescent="0.25">
      <c r="A36" s="325"/>
      <c r="C36" s="58"/>
    </row>
    <row r="37" spans="1:11" ht="21.75" customHeight="1" x14ac:dyDescent="0.25">
      <c r="A37" s="325"/>
      <c r="C37" s="58"/>
    </row>
    <row r="38" spans="1:11" ht="21.75" customHeight="1" x14ac:dyDescent="0.25">
      <c r="A38" s="325"/>
      <c r="C38" s="58"/>
    </row>
    <row r="39" spans="1:11" ht="21.75" customHeight="1" x14ac:dyDescent="0.25">
      <c r="A39" s="606" t="s">
        <v>212</v>
      </c>
      <c r="B39" s="691"/>
      <c r="C39" s="691"/>
      <c r="D39" s="691"/>
      <c r="E39" s="691"/>
      <c r="F39" s="691"/>
      <c r="G39" s="607"/>
    </row>
    <row r="40" spans="1:11" ht="21.75" customHeight="1" x14ac:dyDescent="0.25">
      <c r="A40" s="367" t="s">
        <v>166</v>
      </c>
      <c r="B40" s="367" t="s">
        <v>37</v>
      </c>
      <c r="C40" s="367" t="s">
        <v>81</v>
      </c>
      <c r="D40" s="367" t="s">
        <v>207</v>
      </c>
      <c r="E40" s="367" t="s">
        <v>208</v>
      </c>
      <c r="F40" s="367" t="s">
        <v>148</v>
      </c>
      <c r="G40" s="367" t="s">
        <v>160</v>
      </c>
      <c r="I40" s="277">
        <v>44082</v>
      </c>
      <c r="J40" s="302">
        <v>280000</v>
      </c>
      <c r="K40" s="28" t="s">
        <v>370</v>
      </c>
    </row>
    <row r="41" spans="1:11" ht="21.75" customHeight="1" x14ac:dyDescent="0.25">
      <c r="A41" s="194">
        <v>44082</v>
      </c>
      <c r="B41" s="198">
        <v>2400000</v>
      </c>
      <c r="C41" s="367">
        <v>1285000</v>
      </c>
      <c r="D41" s="196">
        <f>B41-C41</f>
        <v>1115000</v>
      </c>
      <c r="E41" s="196">
        <f t="shared" ref="E41:E47" si="7">B41-F41-G41</f>
        <v>1900000</v>
      </c>
      <c r="F41" s="367">
        <v>220000</v>
      </c>
      <c r="G41" s="367">
        <v>280000</v>
      </c>
    </row>
    <row r="42" spans="1:11" ht="21.75" customHeight="1" x14ac:dyDescent="0.25">
      <c r="A42" s="194">
        <v>44083</v>
      </c>
      <c r="B42" s="367">
        <v>2990000</v>
      </c>
      <c r="C42" s="367">
        <v>1565000</v>
      </c>
      <c r="D42" s="196">
        <f t="shared" ref="D42:D47" si="8">B42-C42</f>
        <v>1425000</v>
      </c>
      <c r="E42" s="196">
        <f t="shared" si="7"/>
        <v>2690000</v>
      </c>
      <c r="F42" s="367">
        <v>300000</v>
      </c>
      <c r="G42" s="367">
        <v>0</v>
      </c>
    </row>
    <row r="43" spans="1:11" ht="21.75" customHeight="1" x14ac:dyDescent="0.25">
      <c r="A43" s="194"/>
      <c r="B43" s="367">
        <v>0</v>
      </c>
      <c r="C43" s="367">
        <v>0</v>
      </c>
      <c r="D43" s="196">
        <f t="shared" si="8"/>
        <v>0</v>
      </c>
      <c r="E43" s="196">
        <f t="shared" si="7"/>
        <v>0</v>
      </c>
      <c r="F43" s="367">
        <v>0</v>
      </c>
      <c r="G43" s="367">
        <v>0</v>
      </c>
    </row>
    <row r="44" spans="1:11" ht="21.75" customHeight="1" x14ac:dyDescent="0.25">
      <c r="A44" s="194"/>
      <c r="B44" s="367">
        <v>0</v>
      </c>
      <c r="C44" s="367">
        <v>0</v>
      </c>
      <c r="D44" s="196">
        <f t="shared" si="8"/>
        <v>0</v>
      </c>
      <c r="E44" s="196">
        <f t="shared" si="7"/>
        <v>0</v>
      </c>
      <c r="F44" s="367">
        <v>0</v>
      </c>
      <c r="G44" s="367">
        <v>0</v>
      </c>
    </row>
    <row r="45" spans="1:11" ht="21.75" customHeight="1" x14ac:dyDescent="0.25">
      <c r="A45" s="194"/>
      <c r="B45" s="367">
        <v>0</v>
      </c>
      <c r="C45" s="367">
        <v>0</v>
      </c>
      <c r="D45" s="196">
        <f t="shared" si="8"/>
        <v>0</v>
      </c>
      <c r="E45" s="196">
        <f t="shared" si="7"/>
        <v>0</v>
      </c>
      <c r="F45" s="367">
        <v>0</v>
      </c>
      <c r="G45" s="367">
        <v>0</v>
      </c>
    </row>
    <row r="46" spans="1:11" ht="21.75" customHeight="1" x14ac:dyDescent="0.25">
      <c r="A46" s="194"/>
      <c r="B46" s="367">
        <v>0</v>
      </c>
      <c r="C46" s="367">
        <v>0</v>
      </c>
      <c r="D46" s="196">
        <f t="shared" si="8"/>
        <v>0</v>
      </c>
      <c r="E46" s="196">
        <f t="shared" si="7"/>
        <v>0</v>
      </c>
      <c r="F46" s="367">
        <v>0</v>
      </c>
      <c r="G46" s="367">
        <v>0</v>
      </c>
    </row>
    <row r="47" spans="1:11" ht="21.75" customHeight="1" x14ac:dyDescent="0.25">
      <c r="A47" s="194"/>
      <c r="B47" s="367">
        <v>0</v>
      </c>
      <c r="C47" s="367">
        <v>0</v>
      </c>
      <c r="D47" s="196">
        <f t="shared" si="8"/>
        <v>0</v>
      </c>
      <c r="E47" s="196">
        <f t="shared" si="7"/>
        <v>0</v>
      </c>
      <c r="F47" s="367">
        <v>0</v>
      </c>
      <c r="G47" s="367">
        <v>0</v>
      </c>
    </row>
    <row r="48" spans="1:11" ht="21.75" customHeight="1" x14ac:dyDescent="0.25">
      <c r="A48" s="303" t="s">
        <v>52</v>
      </c>
      <c r="B48" s="296">
        <f t="shared" ref="B48:G48" si="9">SUM(B41:B47)</f>
        <v>5390000</v>
      </c>
      <c r="C48" s="296">
        <f t="shared" si="9"/>
        <v>2850000</v>
      </c>
      <c r="D48" s="304">
        <f t="shared" si="9"/>
        <v>2540000</v>
      </c>
      <c r="E48" s="304">
        <f t="shared" si="9"/>
        <v>4590000</v>
      </c>
      <c r="F48" s="296">
        <f t="shared" si="9"/>
        <v>520000</v>
      </c>
      <c r="G48" s="296">
        <f t="shared" si="9"/>
        <v>280000</v>
      </c>
    </row>
    <row r="49" spans="1:7" ht="21.75" customHeight="1" x14ac:dyDescent="0.25">
      <c r="A49" s="344" t="s">
        <v>235</v>
      </c>
      <c r="B49" s="344">
        <f t="shared" ref="B49:G49" si="10">B48+B28</f>
        <v>39031300</v>
      </c>
      <c r="C49" s="344">
        <f t="shared" si="10"/>
        <v>20835000</v>
      </c>
      <c r="D49" s="344">
        <f t="shared" si="10"/>
        <v>18196300</v>
      </c>
      <c r="E49" s="344">
        <f t="shared" si="10"/>
        <v>27852000</v>
      </c>
      <c r="F49" s="344">
        <f t="shared" si="10"/>
        <v>9984300</v>
      </c>
      <c r="G49" s="344">
        <f t="shared" si="10"/>
        <v>1195000</v>
      </c>
    </row>
    <row r="50" spans="1:7" ht="21.75" customHeight="1" x14ac:dyDescent="0.25">
      <c r="A50" s="364"/>
      <c r="B50" s="364"/>
      <c r="C50" s="364"/>
      <c r="D50" s="364"/>
      <c r="E50" s="364"/>
      <c r="F50" s="364"/>
      <c r="G50" s="364"/>
    </row>
    <row r="51" spans="1:7" ht="21.75" customHeight="1" x14ac:dyDescent="0.25">
      <c r="D51" s="58" t="s">
        <v>157</v>
      </c>
      <c r="E51" s="28">
        <f>E48+J40+J19</f>
        <v>5345000</v>
      </c>
    </row>
    <row r="52" spans="1:7" ht="21.75" customHeight="1" x14ac:dyDescent="0.25">
      <c r="D52" s="58" t="s">
        <v>207</v>
      </c>
      <c r="E52" s="28">
        <f>D48</f>
        <v>2540000</v>
      </c>
    </row>
    <row r="53" spans="1:7" ht="21.75" customHeight="1" x14ac:dyDescent="0.25">
      <c r="D53" s="58" t="s">
        <v>216</v>
      </c>
      <c r="E53" s="28">
        <f>E51-E52</f>
        <v>2805000</v>
      </c>
    </row>
    <row r="56" spans="1:7" ht="21.75" customHeight="1" x14ac:dyDescent="0.25">
      <c r="A56" s="606" t="s">
        <v>212</v>
      </c>
      <c r="B56" s="691"/>
      <c r="C56" s="691"/>
      <c r="D56" s="691"/>
      <c r="E56" s="691"/>
      <c r="F56" s="691"/>
      <c r="G56" s="607"/>
    </row>
    <row r="57" spans="1:7" ht="21.75" customHeight="1" x14ac:dyDescent="0.25">
      <c r="A57" s="430" t="s">
        <v>166</v>
      </c>
      <c r="B57" s="430" t="s">
        <v>37</v>
      </c>
      <c r="C57" s="430" t="s">
        <v>81</v>
      </c>
      <c r="D57" s="430" t="s">
        <v>207</v>
      </c>
      <c r="E57" s="430" t="s">
        <v>208</v>
      </c>
      <c r="F57" s="430" t="s">
        <v>148</v>
      </c>
      <c r="G57" s="430" t="s">
        <v>160</v>
      </c>
    </row>
    <row r="58" spans="1:7" ht="21.75" customHeight="1" x14ac:dyDescent="0.25">
      <c r="A58" s="194">
        <v>44084</v>
      </c>
      <c r="B58" s="198">
        <f>'RETAIL MAS'!EX108</f>
        <v>2393000</v>
      </c>
      <c r="C58" s="430">
        <f>'RETAIL MAS'!EX107</f>
        <v>1265000</v>
      </c>
      <c r="D58" s="196">
        <f>B58-C58</f>
        <v>1128000</v>
      </c>
      <c r="E58" s="196">
        <f>B58-F58-G58</f>
        <v>1145000</v>
      </c>
      <c r="F58" s="430">
        <f>'RETAIL MAS'!EX110</f>
        <v>1248000</v>
      </c>
      <c r="G58" s="430">
        <v>0</v>
      </c>
    </row>
    <row r="59" spans="1:7" ht="21.75" customHeight="1" x14ac:dyDescent="0.25">
      <c r="A59" s="194">
        <v>44085</v>
      </c>
      <c r="B59" s="430">
        <f>'RETAIL MAS'!FH108</f>
        <v>1267000</v>
      </c>
      <c r="C59" s="430">
        <f>'RETAIL MAS'!FH107</f>
        <v>650000</v>
      </c>
      <c r="D59" s="196">
        <f t="shared" ref="D59:D64" si="11">B59-C59</f>
        <v>617000</v>
      </c>
      <c r="E59" s="196">
        <f t="shared" ref="E59:E64" si="12">B59-F59-G59</f>
        <v>1240000</v>
      </c>
      <c r="F59" s="430">
        <f>'RETAIL MAS'!FH110</f>
        <v>27000</v>
      </c>
      <c r="G59" s="581">
        <v>0</v>
      </c>
    </row>
    <row r="60" spans="1:7" ht="21.75" customHeight="1" x14ac:dyDescent="0.25">
      <c r="A60" s="194">
        <v>44086</v>
      </c>
      <c r="B60" s="430">
        <f>'RETAIL MAS'!FR108</f>
        <v>1732000</v>
      </c>
      <c r="C60" s="430">
        <f>'RETAIL MAS'!FR107</f>
        <v>855000</v>
      </c>
      <c r="D60" s="196">
        <f t="shared" si="11"/>
        <v>877000</v>
      </c>
      <c r="E60" s="196">
        <f t="shared" si="12"/>
        <v>1485000</v>
      </c>
      <c r="F60" s="430">
        <f>'RETAIL MAS'!FR110</f>
        <v>247000</v>
      </c>
      <c r="G60" s="581">
        <v>0</v>
      </c>
    </row>
    <row r="61" spans="1:7" ht="21.75" customHeight="1" x14ac:dyDescent="0.25">
      <c r="A61" s="194">
        <v>44087</v>
      </c>
      <c r="B61" s="430">
        <f>'RETAIL MAS'!GB108</f>
        <v>3987000</v>
      </c>
      <c r="C61" s="430">
        <f>'RETAIL MAS'!GB107</f>
        <v>2175000</v>
      </c>
      <c r="D61" s="196">
        <f t="shared" si="11"/>
        <v>1812000</v>
      </c>
      <c r="E61" s="196">
        <f t="shared" si="12"/>
        <v>2445000</v>
      </c>
      <c r="F61" s="430">
        <f>'RETAIL MAS'!GB110</f>
        <v>1542000</v>
      </c>
      <c r="G61" s="581">
        <v>0</v>
      </c>
    </row>
    <row r="62" spans="1:7" ht="21.75" customHeight="1" x14ac:dyDescent="0.25">
      <c r="A62" s="194">
        <v>44088</v>
      </c>
      <c r="B62" s="430">
        <f>'RETAIL MAS'!GL108</f>
        <v>2167000</v>
      </c>
      <c r="C62" s="430">
        <f>'RETAIL MAS'!GL107</f>
        <v>1125000</v>
      </c>
      <c r="D62" s="196">
        <f t="shared" si="11"/>
        <v>1042000</v>
      </c>
      <c r="E62" s="196">
        <f t="shared" si="12"/>
        <v>1588000</v>
      </c>
      <c r="F62" s="430">
        <f>'RETAIL MAS'!GL110</f>
        <v>579000</v>
      </c>
      <c r="G62" s="581">
        <v>0</v>
      </c>
    </row>
    <row r="63" spans="1:7" ht="21.75" customHeight="1" x14ac:dyDescent="0.25">
      <c r="A63" s="194">
        <v>44089</v>
      </c>
      <c r="B63" s="430">
        <f>'RETAIL MAS'!GV108</f>
        <v>2650000</v>
      </c>
      <c r="C63" s="430">
        <f>'RETAIL MAS'!GV107</f>
        <v>1405000</v>
      </c>
      <c r="D63" s="196">
        <f t="shared" si="11"/>
        <v>1245000</v>
      </c>
      <c r="E63" s="196">
        <f t="shared" si="12"/>
        <v>2090000</v>
      </c>
      <c r="F63" s="430">
        <f>'RETAIL MAS'!GV110</f>
        <v>560000</v>
      </c>
      <c r="G63" s="581">
        <v>0</v>
      </c>
    </row>
    <row r="64" spans="1:7" ht="21.75" customHeight="1" x14ac:dyDescent="0.25">
      <c r="A64" s="194">
        <v>44091</v>
      </c>
      <c r="B64" s="430">
        <v>2835000</v>
      </c>
      <c r="C64" s="430">
        <v>1545000</v>
      </c>
      <c r="D64" s="196">
        <f t="shared" si="11"/>
        <v>1290000</v>
      </c>
      <c r="E64" s="196">
        <f t="shared" si="12"/>
        <v>2632000</v>
      </c>
      <c r="F64" s="430">
        <v>203000</v>
      </c>
      <c r="G64" s="581">
        <v>0</v>
      </c>
    </row>
    <row r="65" spans="1:11" ht="21.75" customHeight="1" x14ac:dyDescent="0.25">
      <c r="A65" s="303" t="s">
        <v>52</v>
      </c>
      <c r="B65" s="296">
        <f t="shared" ref="B65:G65" si="13">SUM(B58:B64)</f>
        <v>17031000</v>
      </c>
      <c r="C65" s="296">
        <f t="shared" si="13"/>
        <v>9020000</v>
      </c>
      <c r="D65" s="304">
        <f t="shared" si="13"/>
        <v>8011000</v>
      </c>
      <c r="E65" s="304">
        <f t="shared" si="13"/>
        <v>12625000</v>
      </c>
      <c r="F65" s="296">
        <f t="shared" si="13"/>
        <v>4406000</v>
      </c>
      <c r="G65" s="296">
        <f t="shared" si="13"/>
        <v>0</v>
      </c>
    </row>
    <row r="66" spans="1:11" ht="21.75" customHeight="1" x14ac:dyDescent="0.25">
      <c r="A66" s="344" t="s">
        <v>235</v>
      </c>
      <c r="B66" s="344">
        <f t="shared" ref="B66:G66" si="14">B65+B49</f>
        <v>56062300</v>
      </c>
      <c r="C66" s="344">
        <f t="shared" si="14"/>
        <v>29855000</v>
      </c>
      <c r="D66" s="344">
        <f t="shared" si="14"/>
        <v>26207300</v>
      </c>
      <c r="E66" s="344">
        <f t="shared" si="14"/>
        <v>40477000</v>
      </c>
      <c r="F66" s="344">
        <f t="shared" si="14"/>
        <v>14390300</v>
      </c>
      <c r="G66" s="344">
        <f t="shared" si="14"/>
        <v>1195000</v>
      </c>
    </row>
    <row r="67" spans="1:11" ht="21.75" customHeight="1" x14ac:dyDescent="0.25">
      <c r="A67" s="425"/>
      <c r="B67" s="425"/>
      <c r="C67" s="425"/>
      <c r="D67" s="425"/>
      <c r="E67" s="425"/>
      <c r="F67" s="425"/>
      <c r="G67" s="425"/>
    </row>
    <row r="68" spans="1:11" ht="21.75" customHeight="1" x14ac:dyDescent="0.25">
      <c r="D68" s="58" t="s">
        <v>157</v>
      </c>
      <c r="E68" s="28">
        <f>E65+J3</f>
        <v>12825000</v>
      </c>
    </row>
    <row r="69" spans="1:11" ht="21.75" customHeight="1" x14ac:dyDescent="0.25">
      <c r="D69" s="58" t="s">
        <v>207</v>
      </c>
      <c r="E69" s="28">
        <f>D65</f>
        <v>8011000</v>
      </c>
    </row>
    <row r="70" spans="1:11" ht="21.75" customHeight="1" x14ac:dyDescent="0.25">
      <c r="D70" s="58" t="s">
        <v>216</v>
      </c>
      <c r="E70" s="28">
        <f>E68-E69</f>
        <v>4814000</v>
      </c>
    </row>
    <row r="72" spans="1:11" ht="21.75" customHeight="1" x14ac:dyDescent="0.25">
      <c r="A72" s="606" t="s">
        <v>212</v>
      </c>
      <c r="B72" s="691"/>
      <c r="C72" s="691"/>
      <c r="D72" s="691"/>
      <c r="E72" s="691"/>
      <c r="F72" s="691"/>
      <c r="G72" s="607"/>
      <c r="I72" s="277" t="s">
        <v>418</v>
      </c>
    </row>
    <row r="73" spans="1:11" ht="21.75" customHeight="1" x14ac:dyDescent="0.25">
      <c r="A73" s="458" t="s">
        <v>166</v>
      </c>
      <c r="B73" s="458" t="s">
        <v>37</v>
      </c>
      <c r="C73" s="458" t="s">
        <v>81</v>
      </c>
      <c r="D73" s="458" t="s">
        <v>207</v>
      </c>
      <c r="E73" s="458" t="s">
        <v>208</v>
      </c>
      <c r="F73" s="458" t="s">
        <v>148</v>
      </c>
      <c r="G73" s="458" t="s">
        <v>160</v>
      </c>
      <c r="I73" s="277" t="s">
        <v>445</v>
      </c>
      <c r="J73" s="302">
        <v>20832</v>
      </c>
      <c r="K73" s="28" t="s">
        <v>299</v>
      </c>
    </row>
    <row r="74" spans="1:11" ht="21.75" customHeight="1" x14ac:dyDescent="0.25">
      <c r="A74" s="194">
        <v>44092</v>
      </c>
      <c r="B74" s="458">
        <f>'RETAIL MAS'!HZ108</f>
        <v>4012000</v>
      </c>
      <c r="C74" s="458">
        <f>'RETAIL MAS'!HZ107</f>
        <v>2125000</v>
      </c>
      <c r="D74" s="196">
        <f t="shared" ref="D74:D81" si="15">B74-C74</f>
        <v>1887000</v>
      </c>
      <c r="E74" s="196">
        <f t="shared" ref="E74:E81" si="16">B74-F74-G74</f>
        <v>2832000</v>
      </c>
      <c r="F74" s="488">
        <f>'RETAIL MAS'!HZ110</f>
        <v>1180000</v>
      </c>
      <c r="G74" s="590">
        <v>0</v>
      </c>
      <c r="I74" s="277">
        <v>44096</v>
      </c>
      <c r="J74" s="28" t="s">
        <v>170</v>
      </c>
      <c r="K74" s="28">
        <v>65000</v>
      </c>
    </row>
    <row r="75" spans="1:11" ht="21.75" customHeight="1" x14ac:dyDescent="0.25">
      <c r="A75" s="194">
        <v>44093</v>
      </c>
      <c r="B75" s="458">
        <f>'RETAIL MAS'!IJ108</f>
        <v>4612000</v>
      </c>
      <c r="C75" s="458">
        <f>'RETAIL MAS'!IJ107</f>
        <v>2490000</v>
      </c>
      <c r="D75" s="196">
        <f t="shared" si="15"/>
        <v>2122000</v>
      </c>
      <c r="E75" s="196">
        <f t="shared" si="16"/>
        <v>2787000</v>
      </c>
      <c r="F75" s="488">
        <f>'RETAIL MAS'!IJ110</f>
        <v>1825000</v>
      </c>
      <c r="G75" s="590">
        <v>0</v>
      </c>
    </row>
    <row r="76" spans="1:11" ht="21.75" customHeight="1" x14ac:dyDescent="0.25">
      <c r="A76" s="194">
        <v>44094</v>
      </c>
      <c r="B76" s="458">
        <f>'RETAIL MAS'!IT108</f>
        <v>945000</v>
      </c>
      <c r="C76" s="458">
        <f>'RETAIL MAS'!IT107</f>
        <v>505000</v>
      </c>
      <c r="D76" s="196">
        <f t="shared" si="15"/>
        <v>440000</v>
      </c>
      <c r="E76" s="196">
        <f t="shared" si="16"/>
        <v>545000</v>
      </c>
      <c r="F76" s="458">
        <f>'RETAIL MAS'!IT110</f>
        <v>400000</v>
      </c>
      <c r="G76" s="590">
        <v>0</v>
      </c>
    </row>
    <row r="77" spans="1:11" ht="21.75" customHeight="1" x14ac:dyDescent="0.25">
      <c r="A77" s="194">
        <v>44095</v>
      </c>
      <c r="B77" s="458">
        <f>'RETAIL MAS'!JD108</f>
        <v>2160000</v>
      </c>
      <c r="C77" s="458">
        <f>'RETAIL MAS'!JD107</f>
        <v>1150000</v>
      </c>
      <c r="D77" s="196">
        <f t="shared" si="15"/>
        <v>1010000</v>
      </c>
      <c r="E77" s="196">
        <f t="shared" si="16"/>
        <v>1365000</v>
      </c>
      <c r="F77" s="458">
        <f>'RETAIL MAS'!JD110</f>
        <v>795000</v>
      </c>
      <c r="G77" s="458">
        <v>0</v>
      </c>
    </row>
    <row r="78" spans="1:11" s="195" customFormat="1" ht="21.75" customHeight="1" x14ac:dyDescent="0.25">
      <c r="A78" s="194">
        <v>44096</v>
      </c>
      <c r="B78" s="458">
        <f>'RETAIL MAS'!JN108</f>
        <v>2923000</v>
      </c>
      <c r="C78" s="458">
        <f>'RETAIL MAS'!JN107</f>
        <v>1590000</v>
      </c>
      <c r="D78" s="196">
        <f t="shared" si="15"/>
        <v>1333000</v>
      </c>
      <c r="E78" s="196">
        <f t="shared" si="16"/>
        <v>2098000</v>
      </c>
      <c r="F78" s="458">
        <f>'RETAIL MAS'!JN110</f>
        <v>760000</v>
      </c>
      <c r="G78" s="458">
        <f>'RETAIL MAS'!JN111</f>
        <v>65000</v>
      </c>
      <c r="I78" s="277"/>
    </row>
    <row r="79" spans="1:11" ht="21.75" customHeight="1" x14ac:dyDescent="0.25">
      <c r="A79" s="194">
        <v>44097</v>
      </c>
      <c r="B79" s="458">
        <f>'RETAIL MAS'!JX108</f>
        <v>2122000</v>
      </c>
      <c r="C79" s="458">
        <f>'RETAIL MAS'!JX107</f>
        <v>1145000</v>
      </c>
      <c r="D79" s="196">
        <f t="shared" si="15"/>
        <v>977000</v>
      </c>
      <c r="E79" s="196">
        <f t="shared" si="16"/>
        <v>1305000</v>
      </c>
      <c r="F79" s="458">
        <f>'RETAIL MAS'!JX110</f>
        <v>817000</v>
      </c>
      <c r="G79" s="458">
        <v>0</v>
      </c>
    </row>
    <row r="80" spans="1:11" s="489" customFormat="1" ht="21.75" customHeight="1" x14ac:dyDescent="0.25">
      <c r="A80" s="194">
        <v>44098</v>
      </c>
      <c r="B80" s="591"/>
      <c r="C80" s="591"/>
      <c r="D80" s="196">
        <f t="shared" si="15"/>
        <v>0</v>
      </c>
      <c r="E80" s="196">
        <f t="shared" si="16"/>
        <v>0</v>
      </c>
      <c r="F80" s="591"/>
      <c r="G80" s="591"/>
      <c r="I80" s="277"/>
    </row>
    <row r="81" spans="1:9" s="489" customFormat="1" ht="21.75" customHeight="1" x14ac:dyDescent="0.25">
      <c r="A81" s="194">
        <v>44099</v>
      </c>
      <c r="B81" s="591"/>
      <c r="C81" s="591"/>
      <c r="D81" s="196">
        <f t="shared" si="15"/>
        <v>0</v>
      </c>
      <c r="E81" s="196">
        <f t="shared" si="16"/>
        <v>0</v>
      </c>
      <c r="F81" s="591"/>
      <c r="G81" s="591"/>
      <c r="I81" s="277"/>
    </row>
    <row r="82" spans="1:9" ht="21.75" customHeight="1" x14ac:dyDescent="0.25">
      <c r="A82" s="303" t="s">
        <v>52</v>
      </c>
      <c r="B82" s="296">
        <f t="shared" ref="B82:G82" si="17">SUM(B74:B79)</f>
        <v>16774000</v>
      </c>
      <c r="C82" s="296">
        <f t="shared" si="17"/>
        <v>9005000</v>
      </c>
      <c r="D82" s="304">
        <f t="shared" si="17"/>
        <v>7769000</v>
      </c>
      <c r="E82" s="304">
        <f t="shared" si="17"/>
        <v>10932000</v>
      </c>
      <c r="F82" s="296">
        <f t="shared" si="17"/>
        <v>5777000</v>
      </c>
      <c r="G82" s="296">
        <f t="shared" si="17"/>
        <v>65000</v>
      </c>
    </row>
    <row r="83" spans="1:9" ht="21.75" customHeight="1" x14ac:dyDescent="0.25">
      <c r="A83" s="344" t="s">
        <v>235</v>
      </c>
      <c r="B83" s="344">
        <f t="shared" ref="B83:G83" si="18">B82+B66</f>
        <v>72836300</v>
      </c>
      <c r="C83" s="344">
        <f t="shared" si="18"/>
        <v>38860000</v>
      </c>
      <c r="D83" s="344">
        <f t="shared" si="18"/>
        <v>33976300</v>
      </c>
      <c r="E83" s="344">
        <f t="shared" si="18"/>
        <v>51409000</v>
      </c>
      <c r="F83" s="344">
        <f t="shared" si="18"/>
        <v>20167300</v>
      </c>
      <c r="G83" s="344">
        <f t="shared" si="18"/>
        <v>1260000</v>
      </c>
    </row>
    <row r="84" spans="1:9" ht="21.75" customHeight="1" x14ac:dyDescent="0.25">
      <c r="A84" s="453"/>
      <c r="B84" s="453"/>
      <c r="C84" s="453"/>
      <c r="D84" s="453"/>
      <c r="E84" s="453"/>
      <c r="F84" s="453"/>
      <c r="G84" s="453"/>
    </row>
    <row r="85" spans="1:9" ht="21.75" customHeight="1" x14ac:dyDescent="0.25">
      <c r="D85" s="58" t="s">
        <v>157</v>
      </c>
      <c r="E85" s="28">
        <f>E82+D89</f>
        <v>10932000</v>
      </c>
    </row>
    <row r="86" spans="1:9" ht="21.75" customHeight="1" x14ac:dyDescent="0.25">
      <c r="D86" s="58" t="s">
        <v>207</v>
      </c>
      <c r="E86" s="28">
        <f>D82</f>
        <v>7769000</v>
      </c>
    </row>
    <row r="87" spans="1:9" ht="21.75" customHeight="1" x14ac:dyDescent="0.25">
      <c r="D87" s="58" t="s">
        <v>216</v>
      </c>
      <c r="E87" s="28">
        <f>E85-E86</f>
        <v>3163000</v>
      </c>
    </row>
    <row r="89" spans="1:9" ht="21.75" customHeight="1" x14ac:dyDescent="0.25">
      <c r="E89" s="58"/>
    </row>
    <row r="90" spans="1:9" ht="21.75" customHeight="1" x14ac:dyDescent="0.25">
      <c r="A90" s="606" t="s">
        <v>212</v>
      </c>
      <c r="B90" s="691"/>
      <c r="C90" s="691"/>
      <c r="D90" s="691"/>
      <c r="E90" s="691"/>
      <c r="F90" s="691"/>
      <c r="G90" s="607"/>
    </row>
    <row r="91" spans="1:9" ht="21.75" customHeight="1" x14ac:dyDescent="0.25">
      <c r="A91" s="580" t="s">
        <v>166</v>
      </c>
      <c r="B91" s="580" t="s">
        <v>37</v>
      </c>
      <c r="C91" s="580" t="s">
        <v>81</v>
      </c>
      <c r="D91" s="580" t="s">
        <v>207</v>
      </c>
      <c r="E91" s="580" t="s">
        <v>208</v>
      </c>
      <c r="F91" s="580" t="s">
        <v>148</v>
      </c>
      <c r="G91" s="580" t="s">
        <v>160</v>
      </c>
    </row>
    <row r="92" spans="1:9" ht="21.75" customHeight="1" x14ac:dyDescent="0.25">
      <c r="A92" s="194"/>
      <c r="B92" s="198"/>
      <c r="C92" s="580"/>
      <c r="D92" s="196">
        <f>B92-C92</f>
        <v>0</v>
      </c>
      <c r="E92" s="196">
        <f>B92-F92-G92</f>
        <v>0</v>
      </c>
      <c r="F92" s="198"/>
      <c r="G92" s="580"/>
    </row>
    <row r="93" spans="1:9" ht="21.75" customHeight="1" x14ac:dyDescent="0.25">
      <c r="A93" s="194"/>
      <c r="B93" s="580"/>
      <c r="C93" s="580"/>
      <c r="D93" s="196">
        <f t="shared" ref="D93:D98" si="19">B93-C93</f>
        <v>0</v>
      </c>
      <c r="E93" s="196">
        <f t="shared" ref="E93:E98" si="20">B93-F93-G93</f>
        <v>0</v>
      </c>
      <c r="F93" s="580"/>
      <c r="G93" s="580"/>
    </row>
    <row r="94" spans="1:9" ht="21.75" customHeight="1" x14ac:dyDescent="0.25">
      <c r="A94" s="194"/>
      <c r="B94" s="580"/>
      <c r="C94" s="580"/>
      <c r="D94" s="196">
        <f t="shared" si="19"/>
        <v>0</v>
      </c>
      <c r="E94" s="196">
        <f t="shared" si="20"/>
        <v>0</v>
      </c>
      <c r="F94" s="580"/>
      <c r="G94" s="580"/>
    </row>
    <row r="95" spans="1:9" ht="21.75" customHeight="1" x14ac:dyDescent="0.25">
      <c r="A95" s="194"/>
      <c r="B95" s="580"/>
      <c r="C95" s="580"/>
      <c r="D95" s="196">
        <f t="shared" si="19"/>
        <v>0</v>
      </c>
      <c r="E95" s="196">
        <f t="shared" si="20"/>
        <v>0</v>
      </c>
      <c r="F95" s="580"/>
      <c r="G95" s="580">
        <v>0</v>
      </c>
    </row>
    <row r="96" spans="1:9" ht="21.75" customHeight="1" x14ac:dyDescent="0.25">
      <c r="A96" s="194"/>
      <c r="B96" s="580"/>
      <c r="C96" s="580"/>
      <c r="D96" s="196">
        <f t="shared" si="19"/>
        <v>0</v>
      </c>
      <c r="E96" s="196">
        <f t="shared" si="20"/>
        <v>0</v>
      </c>
      <c r="F96" s="580"/>
      <c r="G96" s="580">
        <v>0</v>
      </c>
    </row>
    <row r="97" spans="1:7" ht="21.75" customHeight="1" x14ac:dyDescent="0.25">
      <c r="A97" s="194"/>
      <c r="B97" s="580"/>
      <c r="C97" s="580"/>
      <c r="D97" s="196">
        <f t="shared" si="19"/>
        <v>0</v>
      </c>
      <c r="E97" s="196">
        <f t="shared" si="20"/>
        <v>0</v>
      </c>
      <c r="F97" s="580"/>
      <c r="G97" s="580">
        <v>0</v>
      </c>
    </row>
    <row r="98" spans="1:7" ht="21.75" customHeight="1" x14ac:dyDescent="0.25">
      <c r="A98" s="194"/>
      <c r="B98" s="580"/>
      <c r="C98" s="580"/>
      <c r="D98" s="196">
        <f t="shared" si="19"/>
        <v>0</v>
      </c>
      <c r="E98" s="196">
        <f t="shared" si="20"/>
        <v>0</v>
      </c>
      <c r="F98" s="580"/>
      <c r="G98" s="580">
        <v>0</v>
      </c>
    </row>
    <row r="99" spans="1:7" ht="21.75" customHeight="1" x14ac:dyDescent="0.25">
      <c r="A99" s="303" t="s">
        <v>52</v>
      </c>
      <c r="B99" s="296">
        <f t="shared" ref="B99:G99" si="21">SUM(B92:B98)</f>
        <v>0</v>
      </c>
      <c r="C99" s="296">
        <f t="shared" si="21"/>
        <v>0</v>
      </c>
      <c r="D99" s="304">
        <f t="shared" si="21"/>
        <v>0</v>
      </c>
      <c r="E99" s="304">
        <f t="shared" si="21"/>
        <v>0</v>
      </c>
      <c r="F99" s="296">
        <f t="shared" si="21"/>
        <v>0</v>
      </c>
      <c r="G99" s="296">
        <f t="shared" si="21"/>
        <v>0</v>
      </c>
    </row>
    <row r="100" spans="1:7" ht="21.75" customHeight="1" x14ac:dyDescent="0.25">
      <c r="A100" s="344" t="s">
        <v>235</v>
      </c>
      <c r="B100" s="344">
        <f t="shared" ref="B100:G100" si="22">B99+B84</f>
        <v>0</v>
      </c>
      <c r="C100" s="344">
        <f t="shared" si="22"/>
        <v>0</v>
      </c>
      <c r="D100" s="344">
        <f t="shared" si="22"/>
        <v>0</v>
      </c>
      <c r="E100" s="344">
        <f t="shared" si="22"/>
        <v>0</v>
      </c>
      <c r="F100" s="344">
        <f t="shared" si="22"/>
        <v>0</v>
      </c>
      <c r="G100" s="344">
        <f t="shared" si="22"/>
        <v>0</v>
      </c>
    </row>
    <row r="101" spans="1:7" ht="21.75" customHeight="1" x14ac:dyDescent="0.25">
      <c r="A101" s="579"/>
      <c r="B101" s="579"/>
      <c r="C101" s="579"/>
      <c r="D101" s="579"/>
      <c r="E101" s="579"/>
      <c r="F101" s="579"/>
      <c r="G101" s="579"/>
    </row>
    <row r="102" spans="1:7" ht="21.75" customHeight="1" x14ac:dyDescent="0.25">
      <c r="A102" s="489"/>
      <c r="B102" s="489"/>
      <c r="C102" s="489"/>
      <c r="D102" s="58" t="s">
        <v>157</v>
      </c>
      <c r="E102" s="489">
        <f>E99+D106</f>
        <v>0</v>
      </c>
      <c r="F102" s="489"/>
      <c r="G102" s="489"/>
    </row>
    <row r="103" spans="1:7" ht="21.75" customHeight="1" x14ac:dyDescent="0.25">
      <c r="A103" s="489"/>
      <c r="B103" s="489"/>
      <c r="C103" s="489"/>
      <c r="D103" s="58" t="s">
        <v>207</v>
      </c>
      <c r="E103" s="489">
        <f>D99</f>
        <v>0</v>
      </c>
      <c r="F103" s="489"/>
      <c r="G103" s="489"/>
    </row>
    <row r="104" spans="1:7" ht="21.75" customHeight="1" x14ac:dyDescent="0.25">
      <c r="A104" s="489"/>
      <c r="B104" s="489"/>
      <c r="C104" s="489"/>
      <c r="D104" s="58" t="s">
        <v>216</v>
      </c>
      <c r="E104" s="489">
        <f>E102-E103</f>
        <v>0</v>
      </c>
      <c r="F104" s="489"/>
      <c r="G104" s="489"/>
    </row>
  </sheetData>
  <mergeCells count="6">
    <mergeCell ref="A90:G90"/>
    <mergeCell ref="A2:G2"/>
    <mergeCell ref="A18:G18"/>
    <mergeCell ref="A39:G39"/>
    <mergeCell ref="A56:G56"/>
    <mergeCell ref="A72:G72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4" tint="-0.249977111117893"/>
  </sheetPr>
  <dimension ref="A2:N114"/>
  <sheetViews>
    <sheetView topLeftCell="A70" workbookViewId="0">
      <selection activeCell="C80" sqref="C80"/>
    </sheetView>
  </sheetViews>
  <sheetFormatPr defaultColWidth="9.140625" defaultRowHeight="21.75" customHeight="1" x14ac:dyDescent="0.25"/>
  <cols>
    <col min="1" max="1" width="14" style="28" customWidth="1"/>
    <col min="2" max="2" width="17.28515625" style="28" customWidth="1"/>
    <col min="3" max="3" width="19.85546875" style="28" customWidth="1"/>
    <col min="4" max="4" width="14" style="28" customWidth="1"/>
    <col min="5" max="6" width="14.5703125" style="28" customWidth="1"/>
    <col min="7" max="7" width="12.42578125" style="28" customWidth="1"/>
    <col min="8" max="8" width="9.140625" style="28"/>
    <col min="9" max="9" width="10.7109375" style="277" bestFit="1" customWidth="1"/>
    <col min="10" max="10" width="13.42578125" style="28" customWidth="1"/>
    <col min="11" max="11" width="12.42578125" style="58" customWidth="1"/>
    <col min="12" max="16384" width="9.140625" style="28"/>
  </cols>
  <sheetData>
    <row r="2" spans="1:12" ht="21.75" customHeight="1" x14ac:dyDescent="0.25">
      <c r="A2" s="612" t="s">
        <v>213</v>
      </c>
      <c r="B2" s="649"/>
      <c r="C2" s="649"/>
      <c r="D2" s="649"/>
      <c r="E2" s="649"/>
      <c r="F2" s="649"/>
      <c r="G2" s="613"/>
    </row>
    <row r="3" spans="1:12" ht="21.75" customHeight="1" x14ac:dyDescent="0.25">
      <c r="A3" s="157" t="s">
        <v>166</v>
      </c>
      <c r="B3" s="157" t="s">
        <v>37</v>
      </c>
      <c r="C3" s="157" t="s">
        <v>81</v>
      </c>
      <c r="D3" s="157" t="s">
        <v>207</v>
      </c>
      <c r="E3" s="157" t="s">
        <v>208</v>
      </c>
      <c r="F3" s="157" t="s">
        <v>148</v>
      </c>
      <c r="G3" s="157" t="s">
        <v>160</v>
      </c>
      <c r="I3" s="277">
        <v>44069</v>
      </c>
      <c r="J3" s="302">
        <v>102000</v>
      </c>
      <c r="K3" s="58" t="s">
        <v>309</v>
      </c>
      <c r="L3" s="28" t="s">
        <v>308</v>
      </c>
    </row>
    <row r="4" spans="1:12" ht="21.75" customHeight="1" x14ac:dyDescent="0.25">
      <c r="A4" s="194">
        <v>44038</v>
      </c>
      <c r="B4" s="198">
        <v>42370000</v>
      </c>
      <c r="C4" s="488">
        <v>39185000</v>
      </c>
      <c r="D4" s="196">
        <f>B4-C4</f>
        <v>3185000</v>
      </c>
      <c r="E4" s="196">
        <f>B4-F4-G4</f>
        <v>3160000</v>
      </c>
      <c r="F4" s="198">
        <v>39210000</v>
      </c>
      <c r="G4" s="488">
        <v>0</v>
      </c>
      <c r="I4" s="492">
        <v>44070</v>
      </c>
      <c r="J4" s="504">
        <v>250000</v>
      </c>
      <c r="K4" s="562" t="s">
        <v>312</v>
      </c>
      <c r="L4" s="486" t="s">
        <v>299</v>
      </c>
    </row>
    <row r="5" spans="1:12" ht="21.75" customHeight="1" x14ac:dyDescent="0.25">
      <c r="A5" s="194">
        <v>44039</v>
      </c>
      <c r="B5" s="488">
        <v>15722000</v>
      </c>
      <c r="C5" s="488">
        <v>14025000</v>
      </c>
      <c r="D5" s="196">
        <f t="shared" ref="D5:D10" si="0">B5-C5</f>
        <v>1697000</v>
      </c>
      <c r="E5" s="196">
        <f t="shared" ref="E5:E10" si="1">B5-F5-G5</f>
        <v>1067000</v>
      </c>
      <c r="F5" s="488">
        <v>14515000</v>
      </c>
      <c r="G5" s="491">
        <v>140000</v>
      </c>
      <c r="I5" s="277">
        <v>44070</v>
      </c>
      <c r="J5" s="28">
        <v>140000</v>
      </c>
      <c r="K5" s="58" t="s">
        <v>319</v>
      </c>
    </row>
    <row r="6" spans="1:12" ht="21.75" customHeight="1" x14ac:dyDescent="0.25">
      <c r="A6" s="194">
        <v>44040</v>
      </c>
      <c r="B6" s="488">
        <v>251424000</v>
      </c>
      <c r="C6" s="488">
        <v>229150000</v>
      </c>
      <c r="D6" s="196">
        <f t="shared" si="0"/>
        <v>22274000</v>
      </c>
      <c r="E6" s="196">
        <f t="shared" si="1"/>
        <v>300000</v>
      </c>
      <c r="F6" s="488">
        <v>251124000</v>
      </c>
      <c r="G6" s="491">
        <v>0</v>
      </c>
    </row>
    <row r="7" spans="1:12" ht="21.75" customHeight="1" x14ac:dyDescent="0.25">
      <c r="A7" s="194">
        <v>44041</v>
      </c>
      <c r="B7" s="157">
        <f>'MAS WHOLE'!AH107</f>
        <v>20715000</v>
      </c>
      <c r="C7" s="157">
        <f>'MAS WHOLE'!AH106</f>
        <v>18710000</v>
      </c>
      <c r="D7" s="196">
        <f t="shared" si="0"/>
        <v>2005000</v>
      </c>
      <c r="E7" s="196">
        <f>B7-F7-G7</f>
        <v>565000</v>
      </c>
      <c r="F7" s="488">
        <f>'MAS WHOLE'!AH109</f>
        <v>20150000</v>
      </c>
      <c r="G7" s="491">
        <v>0</v>
      </c>
    </row>
    <row r="8" spans="1:12" ht="21.75" customHeight="1" x14ac:dyDescent="0.25">
      <c r="A8" s="194">
        <v>44042</v>
      </c>
      <c r="B8" s="157">
        <v>1450000</v>
      </c>
      <c r="C8" s="157">
        <v>895000</v>
      </c>
      <c r="D8" s="196">
        <f t="shared" si="0"/>
        <v>555000</v>
      </c>
      <c r="E8" s="196">
        <f t="shared" si="1"/>
        <v>975000</v>
      </c>
      <c r="F8" s="488">
        <v>475000</v>
      </c>
      <c r="G8" s="491">
        <v>0</v>
      </c>
    </row>
    <row r="9" spans="1:12" ht="21.75" customHeight="1" x14ac:dyDescent="0.25">
      <c r="A9" s="194">
        <v>44043</v>
      </c>
      <c r="B9" s="157">
        <v>2810000</v>
      </c>
      <c r="C9" s="157">
        <v>1440000</v>
      </c>
      <c r="D9" s="196">
        <f t="shared" si="0"/>
        <v>1370000</v>
      </c>
      <c r="E9" s="196">
        <f t="shared" si="1"/>
        <v>2690000</v>
      </c>
      <c r="F9" s="488">
        <v>120000</v>
      </c>
      <c r="G9" s="491">
        <v>0</v>
      </c>
    </row>
    <row r="10" spans="1:12" ht="21.75" customHeight="1" x14ac:dyDescent="0.25">
      <c r="A10" s="194"/>
      <c r="B10" s="157"/>
      <c r="C10" s="157"/>
      <c r="D10" s="196">
        <f t="shared" si="0"/>
        <v>0</v>
      </c>
      <c r="E10" s="196">
        <f t="shared" si="1"/>
        <v>0</v>
      </c>
      <c r="F10" s="488"/>
      <c r="G10" s="491">
        <v>0</v>
      </c>
    </row>
    <row r="11" spans="1:12" ht="21.75" customHeight="1" x14ac:dyDescent="0.25">
      <c r="A11" s="194" t="s">
        <v>52</v>
      </c>
      <c r="B11" s="157">
        <f t="shared" ref="B11:G11" si="2">SUM(B4:B10)</f>
        <v>334491000</v>
      </c>
      <c r="C11" s="157">
        <f t="shared" si="2"/>
        <v>303405000</v>
      </c>
      <c r="D11" s="197">
        <f t="shared" si="2"/>
        <v>31086000</v>
      </c>
      <c r="E11" s="197">
        <f t="shared" si="2"/>
        <v>8757000</v>
      </c>
      <c r="F11" s="157">
        <f t="shared" si="2"/>
        <v>325594000</v>
      </c>
      <c r="G11" s="157">
        <f t="shared" si="2"/>
        <v>140000</v>
      </c>
      <c r="I11" s="277" t="s">
        <v>224</v>
      </c>
    </row>
    <row r="12" spans="1:12" ht="21.75" customHeight="1" x14ac:dyDescent="0.25">
      <c r="J12" s="302">
        <v>2600000</v>
      </c>
      <c r="K12" s="58" t="s">
        <v>323</v>
      </c>
    </row>
    <row r="13" spans="1:12" ht="21.75" customHeight="1" x14ac:dyDescent="0.25">
      <c r="D13" s="58" t="s">
        <v>147</v>
      </c>
      <c r="E13" s="28">
        <f>E11+J4+J12</f>
        <v>11607000</v>
      </c>
      <c r="F13" s="28">
        <v>2600000</v>
      </c>
      <c r="G13" s="58" t="s">
        <v>407</v>
      </c>
    </row>
    <row r="14" spans="1:12" ht="21.75" customHeight="1" x14ac:dyDescent="0.25">
      <c r="D14" s="58" t="s">
        <v>207</v>
      </c>
      <c r="E14" s="28">
        <f>D11</f>
        <v>31086000</v>
      </c>
      <c r="F14" s="28">
        <v>250000</v>
      </c>
      <c r="G14" s="28" t="s">
        <v>325</v>
      </c>
    </row>
    <row r="15" spans="1:12" ht="21.75" customHeight="1" x14ac:dyDescent="0.25">
      <c r="D15" s="58" t="s">
        <v>210</v>
      </c>
      <c r="E15" s="28">
        <f>E13-E14</f>
        <v>-19479000</v>
      </c>
    </row>
    <row r="17" spans="1:13" ht="21.75" customHeight="1" x14ac:dyDescent="0.25">
      <c r="A17" s="612" t="s">
        <v>213</v>
      </c>
      <c r="B17" s="649"/>
      <c r="C17" s="649"/>
      <c r="D17" s="649"/>
      <c r="E17" s="649"/>
      <c r="F17" s="649"/>
      <c r="G17" s="613"/>
      <c r="I17" s="277">
        <v>44075</v>
      </c>
      <c r="J17" s="302">
        <v>345000</v>
      </c>
      <c r="K17" s="58" t="s">
        <v>334</v>
      </c>
      <c r="M17" s="28" t="s">
        <v>361</v>
      </c>
    </row>
    <row r="18" spans="1:13" ht="21.75" customHeight="1" x14ac:dyDescent="0.25">
      <c r="A18" s="319" t="s">
        <v>166</v>
      </c>
      <c r="B18" s="319" t="s">
        <v>37</v>
      </c>
      <c r="C18" s="319" t="s">
        <v>81</v>
      </c>
      <c r="D18" s="319" t="s">
        <v>207</v>
      </c>
      <c r="E18" s="319" t="s">
        <v>208</v>
      </c>
      <c r="F18" s="319" t="s">
        <v>148</v>
      </c>
      <c r="G18" s="319" t="s">
        <v>160</v>
      </c>
      <c r="I18" s="277">
        <v>44081</v>
      </c>
      <c r="J18" s="302">
        <v>885000</v>
      </c>
      <c r="K18" s="58" t="s">
        <v>360</v>
      </c>
      <c r="L18" s="28" t="s">
        <v>148</v>
      </c>
    </row>
    <row r="19" spans="1:13" ht="21.75" customHeight="1" x14ac:dyDescent="0.25">
      <c r="A19" s="194">
        <v>44044</v>
      </c>
      <c r="B19" s="198">
        <v>1160000</v>
      </c>
      <c r="C19" s="488">
        <v>750000</v>
      </c>
      <c r="D19" s="196">
        <f>B19-C19</f>
        <v>410000</v>
      </c>
      <c r="E19" s="196">
        <f>B19-F19-G19</f>
        <v>635000</v>
      </c>
      <c r="F19" s="198">
        <v>180000</v>
      </c>
      <c r="G19" s="488">
        <v>345000</v>
      </c>
    </row>
    <row r="20" spans="1:13" ht="21.75" customHeight="1" x14ac:dyDescent="0.25">
      <c r="A20" s="194">
        <v>44045</v>
      </c>
      <c r="B20" s="488">
        <v>85354000</v>
      </c>
      <c r="C20" s="488">
        <v>75085000</v>
      </c>
      <c r="D20" s="196">
        <f t="shared" ref="D20:D25" si="3">B20-C20</f>
        <v>10269000</v>
      </c>
      <c r="E20" s="196">
        <f t="shared" ref="E20:E25" si="4">B20-F20-G20</f>
        <v>1800000</v>
      </c>
      <c r="F20" s="488">
        <v>83554000</v>
      </c>
      <c r="G20" s="488">
        <v>0</v>
      </c>
    </row>
    <row r="21" spans="1:13" ht="21.75" customHeight="1" x14ac:dyDescent="0.25">
      <c r="A21" s="194">
        <v>44046</v>
      </c>
      <c r="B21" s="488">
        <v>107845000</v>
      </c>
      <c r="C21" s="488">
        <v>103260000</v>
      </c>
      <c r="D21" s="196">
        <f t="shared" si="3"/>
        <v>4585000</v>
      </c>
      <c r="E21" s="196">
        <f t="shared" si="4"/>
        <v>1295000</v>
      </c>
      <c r="F21" s="488">
        <v>106550000</v>
      </c>
      <c r="G21" s="514">
        <v>0</v>
      </c>
    </row>
    <row r="22" spans="1:13" ht="21.75" customHeight="1" x14ac:dyDescent="0.25">
      <c r="A22" s="194">
        <v>44047</v>
      </c>
      <c r="B22" s="488">
        <v>6440000</v>
      </c>
      <c r="C22" s="488">
        <v>4460000</v>
      </c>
      <c r="D22" s="196">
        <f t="shared" si="3"/>
        <v>1980000</v>
      </c>
      <c r="E22" s="196">
        <f t="shared" si="4"/>
        <v>6440000</v>
      </c>
      <c r="F22" s="488">
        <v>0</v>
      </c>
      <c r="G22" s="514">
        <v>0</v>
      </c>
    </row>
    <row r="23" spans="1:13" ht="21.75" customHeight="1" x14ac:dyDescent="0.25">
      <c r="A23" s="194">
        <v>44048</v>
      </c>
      <c r="B23" s="488">
        <v>1850000</v>
      </c>
      <c r="C23" s="488">
        <v>1175000</v>
      </c>
      <c r="D23" s="196">
        <f t="shared" si="3"/>
        <v>675000</v>
      </c>
      <c r="E23" s="196">
        <f t="shared" si="4"/>
        <v>1850000</v>
      </c>
      <c r="F23" s="488">
        <v>0</v>
      </c>
      <c r="G23" s="514">
        <v>0</v>
      </c>
    </row>
    <row r="24" spans="1:13" ht="21.75" customHeight="1" x14ac:dyDescent="0.25">
      <c r="A24" s="194">
        <v>44049</v>
      </c>
      <c r="B24" s="488">
        <v>1279000</v>
      </c>
      <c r="C24" s="488">
        <v>755000</v>
      </c>
      <c r="D24" s="196">
        <f t="shared" si="3"/>
        <v>524000</v>
      </c>
      <c r="E24" s="196">
        <f>B24-F24-G24</f>
        <v>870000</v>
      </c>
      <c r="F24" s="488">
        <v>409000</v>
      </c>
      <c r="G24" s="514">
        <v>0</v>
      </c>
    </row>
    <row r="25" spans="1:13" ht="21.75" customHeight="1" x14ac:dyDescent="0.25">
      <c r="A25" s="194">
        <v>44050</v>
      </c>
      <c r="B25" s="488">
        <f>'MAS WHOLE'!DT107</f>
        <v>62105000</v>
      </c>
      <c r="C25" s="488">
        <f>'MAS WHOLE'!DT106</f>
        <v>55020000</v>
      </c>
      <c r="D25" s="196">
        <f t="shared" si="3"/>
        <v>7085000</v>
      </c>
      <c r="E25" s="196">
        <f t="shared" si="4"/>
        <v>800000</v>
      </c>
      <c r="F25" s="488">
        <f>'MAS WHOLE'!DT109</f>
        <v>60420000</v>
      </c>
      <c r="G25" s="514">
        <f>'MAS WHOLE'!EB105</f>
        <v>885000</v>
      </c>
    </row>
    <row r="26" spans="1:13" ht="21.75" customHeight="1" x14ac:dyDescent="0.25">
      <c r="A26" s="303" t="s">
        <v>52</v>
      </c>
      <c r="B26" s="296">
        <f t="shared" ref="B26:G26" si="5">SUM(B19:B25)</f>
        <v>266033000</v>
      </c>
      <c r="C26" s="296">
        <f t="shared" si="5"/>
        <v>240505000</v>
      </c>
      <c r="D26" s="304">
        <f t="shared" si="5"/>
        <v>25528000</v>
      </c>
      <c r="E26" s="304">
        <f t="shared" si="5"/>
        <v>13690000</v>
      </c>
      <c r="F26" s="296">
        <f t="shared" si="5"/>
        <v>251113000</v>
      </c>
      <c r="G26" s="296">
        <f t="shared" si="5"/>
        <v>1230000</v>
      </c>
    </row>
    <row r="27" spans="1:13" ht="21.75" customHeight="1" x14ac:dyDescent="0.25">
      <c r="A27" s="344" t="s">
        <v>235</v>
      </c>
      <c r="B27" s="344">
        <f>B26+B11</f>
        <v>600524000</v>
      </c>
      <c r="C27" s="344">
        <f t="shared" ref="C27:G27" si="6">C26+C11</f>
        <v>543910000</v>
      </c>
      <c r="D27" s="344">
        <f t="shared" si="6"/>
        <v>56614000</v>
      </c>
      <c r="E27" s="344">
        <f t="shared" si="6"/>
        <v>22447000</v>
      </c>
      <c r="F27" s="344">
        <f t="shared" si="6"/>
        <v>576707000</v>
      </c>
      <c r="G27" s="344">
        <f t="shared" si="6"/>
        <v>1370000</v>
      </c>
    </row>
    <row r="28" spans="1:13" ht="21.75" customHeight="1" x14ac:dyDescent="0.25">
      <c r="A28" s="355"/>
      <c r="B28" s="355"/>
      <c r="C28" s="355"/>
      <c r="D28" s="355"/>
      <c r="E28" s="355"/>
      <c r="F28" s="355"/>
      <c r="G28" s="355"/>
      <c r="I28" s="277">
        <v>44078</v>
      </c>
      <c r="J28" s="302">
        <v>2700000</v>
      </c>
      <c r="K28" s="58" t="s">
        <v>354</v>
      </c>
    </row>
    <row r="29" spans="1:13" ht="21.75" customHeight="1" x14ac:dyDescent="0.25">
      <c r="D29" s="58" t="s">
        <v>147</v>
      </c>
      <c r="E29" s="28">
        <f>E26+J28+J29</f>
        <v>16400000</v>
      </c>
      <c r="F29" s="58"/>
      <c r="I29" s="277">
        <v>44081</v>
      </c>
      <c r="J29" s="302">
        <v>10000</v>
      </c>
      <c r="K29" s="58" t="s">
        <v>359</v>
      </c>
    </row>
    <row r="30" spans="1:13" ht="21.75" customHeight="1" x14ac:dyDescent="0.25">
      <c r="D30" s="58" t="s">
        <v>207</v>
      </c>
      <c r="E30" s="28">
        <f>D26</f>
        <v>25528000</v>
      </c>
    </row>
    <row r="31" spans="1:13" ht="21.75" customHeight="1" x14ac:dyDescent="0.25">
      <c r="D31" s="58" t="s">
        <v>210</v>
      </c>
      <c r="E31" s="28">
        <f>E29-E30</f>
        <v>-9128000</v>
      </c>
    </row>
    <row r="33" spans="1:14" ht="21.75" customHeight="1" x14ac:dyDescent="0.25">
      <c r="E33" s="58"/>
    </row>
    <row r="35" spans="1:14" ht="21.75" customHeight="1" x14ac:dyDescent="0.25">
      <c r="A35" s="612" t="s">
        <v>213</v>
      </c>
      <c r="B35" s="649"/>
      <c r="C35" s="649"/>
      <c r="D35" s="649"/>
      <c r="E35" s="649"/>
      <c r="F35" s="649"/>
      <c r="G35" s="613"/>
    </row>
    <row r="36" spans="1:14" ht="21.75" customHeight="1" x14ac:dyDescent="0.25">
      <c r="A36" s="367" t="s">
        <v>166</v>
      </c>
      <c r="B36" s="367" t="s">
        <v>37</v>
      </c>
      <c r="C36" s="367" t="s">
        <v>81</v>
      </c>
      <c r="D36" s="367" t="s">
        <v>207</v>
      </c>
      <c r="E36" s="367" t="s">
        <v>208</v>
      </c>
      <c r="F36" s="367" t="s">
        <v>148</v>
      </c>
      <c r="G36" s="367" t="s">
        <v>160</v>
      </c>
      <c r="I36" s="277">
        <v>44083</v>
      </c>
      <c r="J36" s="302">
        <v>245000</v>
      </c>
      <c r="K36" s="58" t="s">
        <v>377</v>
      </c>
      <c r="N36" s="28" t="s">
        <v>148</v>
      </c>
    </row>
    <row r="37" spans="1:14" ht="21.75" customHeight="1" x14ac:dyDescent="0.25">
      <c r="A37" s="194">
        <v>44082</v>
      </c>
      <c r="B37" s="198">
        <v>19210000</v>
      </c>
      <c r="C37" s="488">
        <v>16025000</v>
      </c>
      <c r="D37" s="196">
        <f>B37-C37</f>
        <v>3185000</v>
      </c>
      <c r="E37" s="196">
        <f>B37-F37-G37</f>
        <v>4610000</v>
      </c>
      <c r="F37" s="198">
        <v>14600000</v>
      </c>
      <c r="G37" s="488">
        <v>0</v>
      </c>
    </row>
    <row r="38" spans="1:14" ht="21.75" customHeight="1" x14ac:dyDescent="0.25">
      <c r="A38" s="194">
        <v>44083</v>
      </c>
      <c r="B38" s="488">
        <v>15049000</v>
      </c>
      <c r="C38" s="488">
        <v>11855000</v>
      </c>
      <c r="D38" s="196">
        <f>B38-C38</f>
        <v>3194000</v>
      </c>
      <c r="E38" s="196">
        <f t="shared" ref="E38:E44" si="7">B38-F38-G38</f>
        <v>2160000</v>
      </c>
      <c r="F38" s="488">
        <v>12649000</v>
      </c>
      <c r="G38" s="560">
        <v>240000</v>
      </c>
    </row>
    <row r="39" spans="1:14" s="489" customFormat="1" ht="21.75" customHeight="1" x14ac:dyDescent="0.25">
      <c r="A39" s="194" t="s">
        <v>220</v>
      </c>
      <c r="B39" s="563">
        <v>1310957000</v>
      </c>
      <c r="C39" s="563">
        <v>1258530000</v>
      </c>
      <c r="D39" s="196">
        <f t="shared" ref="D39:D44" si="8">B39-C39</f>
        <v>52427000</v>
      </c>
      <c r="E39" s="196">
        <f t="shared" si="7"/>
        <v>0</v>
      </c>
      <c r="F39" s="563">
        <v>1310957000</v>
      </c>
      <c r="G39" s="563">
        <v>0</v>
      </c>
      <c r="I39" s="277"/>
      <c r="K39" s="58"/>
    </row>
    <row r="40" spans="1:14" ht="21.75" customHeight="1" x14ac:dyDescent="0.25">
      <c r="A40" s="194"/>
      <c r="B40" s="488"/>
      <c r="C40" s="488"/>
      <c r="D40" s="196">
        <f t="shared" si="8"/>
        <v>0</v>
      </c>
      <c r="E40" s="196">
        <f t="shared" si="7"/>
        <v>0</v>
      </c>
      <c r="F40" s="488"/>
      <c r="G40" s="560">
        <v>0</v>
      </c>
    </row>
    <row r="41" spans="1:14" ht="21.75" customHeight="1" x14ac:dyDescent="0.25">
      <c r="A41" s="194"/>
      <c r="B41" s="488"/>
      <c r="C41" s="488"/>
      <c r="D41" s="196">
        <f t="shared" si="8"/>
        <v>0</v>
      </c>
      <c r="E41" s="196">
        <f t="shared" si="7"/>
        <v>0</v>
      </c>
      <c r="F41" s="488"/>
      <c r="G41" s="560">
        <v>0</v>
      </c>
    </row>
    <row r="42" spans="1:14" ht="21.75" customHeight="1" x14ac:dyDescent="0.25">
      <c r="A42" s="194"/>
      <c r="B42" s="488"/>
      <c r="C42" s="488"/>
      <c r="D42" s="196">
        <f t="shared" si="8"/>
        <v>0</v>
      </c>
      <c r="E42" s="196">
        <f t="shared" si="7"/>
        <v>0</v>
      </c>
      <c r="F42" s="488"/>
      <c r="G42" s="560">
        <v>0</v>
      </c>
    </row>
    <row r="43" spans="1:14" ht="21.75" customHeight="1" x14ac:dyDescent="0.25">
      <c r="A43" s="194"/>
      <c r="B43" s="488"/>
      <c r="C43" s="488"/>
      <c r="D43" s="196">
        <f t="shared" si="8"/>
        <v>0</v>
      </c>
      <c r="E43" s="196">
        <f t="shared" si="7"/>
        <v>0</v>
      </c>
      <c r="F43" s="488"/>
      <c r="G43" s="560">
        <v>0</v>
      </c>
    </row>
    <row r="44" spans="1:14" ht="21.75" customHeight="1" x14ac:dyDescent="0.25">
      <c r="A44" s="194"/>
      <c r="B44" s="488"/>
      <c r="C44" s="488"/>
      <c r="D44" s="196">
        <f t="shared" si="8"/>
        <v>0</v>
      </c>
      <c r="E44" s="196">
        <f t="shared" si="7"/>
        <v>0</v>
      </c>
      <c r="F44" s="488"/>
      <c r="G44" s="560">
        <v>0</v>
      </c>
    </row>
    <row r="45" spans="1:14" ht="21.75" customHeight="1" x14ac:dyDescent="0.25">
      <c r="A45" s="194"/>
      <c r="B45" s="296">
        <f t="shared" ref="B45:G45" si="9">SUM(B37:B44)</f>
        <v>1345216000</v>
      </c>
      <c r="C45" s="296">
        <f t="shared" si="9"/>
        <v>1286410000</v>
      </c>
      <c r="D45" s="304">
        <f t="shared" si="9"/>
        <v>58806000</v>
      </c>
      <c r="E45" s="304">
        <f t="shared" si="9"/>
        <v>6770000</v>
      </c>
      <c r="F45" s="296">
        <f t="shared" si="9"/>
        <v>1338206000</v>
      </c>
      <c r="G45" s="296">
        <f t="shared" si="9"/>
        <v>240000</v>
      </c>
    </row>
    <row r="46" spans="1:14" ht="21.75" customHeight="1" x14ac:dyDescent="0.25">
      <c r="A46" s="194"/>
      <c r="B46" s="344">
        <f>B45+B27</f>
        <v>1945740000</v>
      </c>
      <c r="C46" s="344">
        <f t="shared" ref="C46:G46" si="10">C45+C27</f>
        <v>1830320000</v>
      </c>
      <c r="D46" s="344">
        <f t="shared" si="10"/>
        <v>115420000</v>
      </c>
      <c r="E46" s="344">
        <f t="shared" si="10"/>
        <v>29217000</v>
      </c>
      <c r="F46" s="344">
        <f t="shared" si="10"/>
        <v>1914913000</v>
      </c>
      <c r="G46" s="344">
        <f t="shared" si="10"/>
        <v>1610000</v>
      </c>
    </row>
    <row r="47" spans="1:14" ht="21.75" customHeight="1" x14ac:dyDescent="0.25">
      <c r="A47" s="364"/>
      <c r="B47" s="364"/>
      <c r="C47" s="364"/>
      <c r="D47" s="364"/>
      <c r="E47" s="364"/>
      <c r="F47" s="364"/>
      <c r="G47" s="364"/>
    </row>
    <row r="48" spans="1:14" ht="21.75" customHeight="1" x14ac:dyDescent="0.25">
      <c r="D48" s="58" t="s">
        <v>147</v>
      </c>
      <c r="E48" s="28">
        <f>E45</f>
        <v>6770000</v>
      </c>
      <c r="F48" s="58"/>
    </row>
    <row r="49" spans="1:11" ht="21.75" customHeight="1" x14ac:dyDescent="0.25">
      <c r="D49" s="58" t="s">
        <v>207</v>
      </c>
      <c r="E49" s="28">
        <f>D45</f>
        <v>58806000</v>
      </c>
    </row>
    <row r="50" spans="1:11" ht="21.75" customHeight="1" x14ac:dyDescent="0.25">
      <c r="D50" s="58" t="s">
        <v>210</v>
      </c>
      <c r="E50" s="28">
        <f>E48-E49</f>
        <v>-52036000</v>
      </c>
    </row>
    <row r="52" spans="1:11" ht="21.75" customHeight="1" x14ac:dyDescent="0.25">
      <c r="E52" s="58"/>
    </row>
    <row r="55" spans="1:11" ht="21.75" customHeight="1" x14ac:dyDescent="0.25">
      <c r="A55" s="612" t="s">
        <v>213</v>
      </c>
      <c r="B55" s="649"/>
      <c r="C55" s="649"/>
      <c r="D55" s="649"/>
      <c r="E55" s="649"/>
      <c r="F55" s="649"/>
      <c r="G55" s="613"/>
      <c r="I55" s="277">
        <v>44084</v>
      </c>
      <c r="J55" s="371">
        <v>120000</v>
      </c>
      <c r="K55" s="58" t="s">
        <v>410</v>
      </c>
    </row>
    <row r="56" spans="1:11" ht="21.75" customHeight="1" x14ac:dyDescent="0.25">
      <c r="A56" s="430" t="s">
        <v>166</v>
      </c>
      <c r="B56" s="430" t="s">
        <v>37</v>
      </c>
      <c r="C56" s="430" t="s">
        <v>81</v>
      </c>
      <c r="D56" s="430" t="s">
        <v>207</v>
      </c>
      <c r="E56" s="430" t="s">
        <v>208</v>
      </c>
      <c r="F56" s="430" t="s">
        <v>148</v>
      </c>
      <c r="G56" s="430" t="s">
        <v>160</v>
      </c>
      <c r="I56" s="277">
        <v>44084</v>
      </c>
      <c r="J56" s="371">
        <v>3800000</v>
      </c>
      <c r="K56" s="58" t="s">
        <v>411</v>
      </c>
    </row>
    <row r="57" spans="1:11" ht="21.75" customHeight="1" x14ac:dyDescent="0.25">
      <c r="A57" s="194">
        <v>44084</v>
      </c>
      <c r="B57" s="198">
        <f>'MAS WHOLE'!FH107</f>
        <v>11299000</v>
      </c>
      <c r="C57" s="488">
        <f>'MAS WHOLE'!FH106</f>
        <v>7440000</v>
      </c>
      <c r="D57" s="196">
        <f>B57-C57</f>
        <v>3859000</v>
      </c>
      <c r="E57" s="196">
        <f>B57-F57-G57</f>
        <v>7015000</v>
      </c>
      <c r="F57" s="198">
        <f>'MAS WHOLE'!FH109</f>
        <v>364000</v>
      </c>
      <c r="G57" s="488">
        <f>'MAS WHOLE'!FH110</f>
        <v>3920000</v>
      </c>
      <c r="I57" s="277">
        <v>44087</v>
      </c>
      <c r="J57" s="371">
        <v>395000</v>
      </c>
      <c r="K57" s="58" t="s">
        <v>417</v>
      </c>
    </row>
    <row r="58" spans="1:11" ht="21.75" customHeight="1" x14ac:dyDescent="0.25">
      <c r="A58" s="194">
        <v>44085</v>
      </c>
      <c r="B58" s="488">
        <f>'MAS WHOLE'!FR107</f>
        <v>12965000</v>
      </c>
      <c r="C58" s="488">
        <f>'MAS WHOLE'!FR106</f>
        <v>8010000</v>
      </c>
      <c r="D58" s="196">
        <f t="shared" ref="D58:D63" si="11">B58-C58</f>
        <v>4955000</v>
      </c>
      <c r="E58" s="196">
        <f t="shared" ref="E58:E63" si="12">B58-F58-G58</f>
        <v>1235000</v>
      </c>
      <c r="F58" s="488">
        <f>'MAS WHOLE'!FR109</f>
        <v>11730000</v>
      </c>
      <c r="G58" s="488">
        <v>0</v>
      </c>
      <c r="I58" s="277">
        <v>44088</v>
      </c>
      <c r="J58" s="302">
        <v>4130000</v>
      </c>
      <c r="K58" s="58" t="s">
        <v>420</v>
      </c>
    </row>
    <row r="59" spans="1:11" ht="21.75" customHeight="1" x14ac:dyDescent="0.25">
      <c r="A59" s="194">
        <v>44086</v>
      </c>
      <c r="B59" s="488">
        <f>'MAS WHOLE'!GB107</f>
        <v>54985000</v>
      </c>
      <c r="C59" s="488">
        <f>'MAS WHOLE'!GB106</f>
        <v>48230000</v>
      </c>
      <c r="D59" s="196">
        <f t="shared" si="11"/>
        <v>6755000</v>
      </c>
      <c r="E59" s="196">
        <f t="shared" si="12"/>
        <v>520000</v>
      </c>
      <c r="F59" s="488">
        <f>'MAS WHOLE'!GB109</f>
        <v>54465000</v>
      </c>
      <c r="G59" s="582">
        <v>0</v>
      </c>
      <c r="I59" s="277">
        <v>44089</v>
      </c>
      <c r="J59" s="371">
        <v>200000</v>
      </c>
      <c r="K59" s="58" t="s">
        <v>443</v>
      </c>
    </row>
    <row r="60" spans="1:11" ht="21.75" customHeight="1" x14ac:dyDescent="0.25">
      <c r="A60" s="194">
        <v>44087</v>
      </c>
      <c r="B60" s="488">
        <f>'MAS WHOLE'!GL107</f>
        <v>1650000</v>
      </c>
      <c r="C60" s="488">
        <f>'MAS WHOLE'!GL106</f>
        <v>1090000</v>
      </c>
      <c r="D60" s="196">
        <f t="shared" si="11"/>
        <v>560000</v>
      </c>
      <c r="E60" s="196">
        <f>B60-F60-G60</f>
        <v>1255000</v>
      </c>
      <c r="F60" s="488">
        <f>'MAS WHOLE'!GL109</f>
        <v>5000</v>
      </c>
      <c r="G60" s="582">
        <f>'MAS WHOLE'!GL110</f>
        <v>390000</v>
      </c>
    </row>
    <row r="61" spans="1:11" ht="21.75" customHeight="1" x14ac:dyDescent="0.25">
      <c r="A61" s="194">
        <v>44088</v>
      </c>
      <c r="B61" s="488">
        <f>'MAS WHOLE'!GV107</f>
        <v>18265000</v>
      </c>
      <c r="C61" s="488">
        <f>'MAS WHOLE'!GV106</f>
        <v>14185000</v>
      </c>
      <c r="D61" s="196">
        <f>B61-C61</f>
        <v>4080000</v>
      </c>
      <c r="E61" s="196">
        <f t="shared" si="12"/>
        <v>615000</v>
      </c>
      <c r="F61" s="488">
        <f>'MAS WHOLE'!GV109</f>
        <v>17650000</v>
      </c>
      <c r="G61" s="582">
        <v>0</v>
      </c>
    </row>
    <row r="62" spans="1:11" ht="21.75" customHeight="1" x14ac:dyDescent="0.25">
      <c r="A62" s="194">
        <v>44089</v>
      </c>
      <c r="B62" s="488">
        <f>'MAS WHOLE'!HF107</f>
        <v>92109000</v>
      </c>
      <c r="C62" s="488">
        <f>'MAS WHOLE'!HF106</f>
        <v>85365000</v>
      </c>
      <c r="D62" s="196">
        <f t="shared" si="11"/>
        <v>6744000</v>
      </c>
      <c r="E62" s="196">
        <f t="shared" si="12"/>
        <v>50000</v>
      </c>
      <c r="F62" s="488">
        <f>'MAS WHOLE'!HF109</f>
        <v>91859000</v>
      </c>
      <c r="G62" s="582">
        <f>'MAS WHOLE'!HN105</f>
        <v>200000</v>
      </c>
    </row>
    <row r="63" spans="1:11" ht="21.75" customHeight="1" x14ac:dyDescent="0.25">
      <c r="A63" s="194">
        <v>44090</v>
      </c>
      <c r="B63" s="488">
        <v>12120000</v>
      </c>
      <c r="C63" s="488">
        <v>9465000</v>
      </c>
      <c r="D63" s="196">
        <f t="shared" si="11"/>
        <v>2655000</v>
      </c>
      <c r="E63" s="196">
        <f t="shared" si="12"/>
        <v>12120000</v>
      </c>
      <c r="F63" s="488">
        <v>0</v>
      </c>
      <c r="G63" s="582">
        <v>0</v>
      </c>
    </row>
    <row r="64" spans="1:11" ht="21.75" customHeight="1" x14ac:dyDescent="0.25">
      <c r="A64" s="194"/>
      <c r="B64" s="296">
        <f t="shared" ref="B64:G64" si="13">SUM(B57:B63)</f>
        <v>203393000</v>
      </c>
      <c r="C64" s="296">
        <f t="shared" si="13"/>
        <v>173785000</v>
      </c>
      <c r="D64" s="304">
        <f t="shared" si="13"/>
        <v>29608000</v>
      </c>
      <c r="E64" s="304">
        <f t="shared" si="13"/>
        <v>22810000</v>
      </c>
      <c r="F64" s="296">
        <f t="shared" si="13"/>
        <v>176073000</v>
      </c>
      <c r="G64" s="296">
        <f t="shared" si="13"/>
        <v>4510000</v>
      </c>
    </row>
    <row r="65" spans="1:11" ht="21.75" customHeight="1" x14ac:dyDescent="0.25">
      <c r="A65" s="194"/>
      <c r="B65" s="344">
        <f t="shared" ref="B65:G65" si="14">B64+B46</f>
        <v>2149133000</v>
      </c>
      <c r="C65" s="344">
        <f t="shared" si="14"/>
        <v>2004105000</v>
      </c>
      <c r="D65" s="344">
        <f t="shared" si="14"/>
        <v>145028000</v>
      </c>
      <c r="E65" s="344">
        <f t="shared" si="14"/>
        <v>52027000</v>
      </c>
      <c r="F65" s="344">
        <f t="shared" si="14"/>
        <v>2090986000</v>
      </c>
      <c r="G65" s="344">
        <f t="shared" si="14"/>
        <v>6120000</v>
      </c>
    </row>
    <row r="66" spans="1:11" ht="21.75" customHeight="1" x14ac:dyDescent="0.25">
      <c r="A66" s="425"/>
      <c r="B66" s="425"/>
      <c r="C66" s="425"/>
      <c r="D66" s="425"/>
      <c r="E66" s="425"/>
      <c r="F66" s="425"/>
      <c r="G66" s="425"/>
    </row>
    <row r="67" spans="1:11" ht="21.75" customHeight="1" x14ac:dyDescent="0.25">
      <c r="D67" s="58" t="s">
        <v>147</v>
      </c>
      <c r="E67" s="28">
        <f>E64+J58</f>
        <v>26940000</v>
      </c>
      <c r="F67" s="58"/>
    </row>
    <row r="68" spans="1:11" ht="21.75" customHeight="1" x14ac:dyDescent="0.25">
      <c r="D68" s="58" t="s">
        <v>207</v>
      </c>
      <c r="E68" s="28">
        <f>D64</f>
        <v>29608000</v>
      </c>
    </row>
    <row r="69" spans="1:11" ht="21.75" customHeight="1" x14ac:dyDescent="0.25">
      <c r="D69" s="58" t="s">
        <v>210</v>
      </c>
      <c r="E69" s="28">
        <f>E67-E68</f>
        <v>-2668000</v>
      </c>
    </row>
    <row r="72" spans="1:11" ht="21.75" customHeight="1" x14ac:dyDescent="0.25">
      <c r="A72" s="612" t="s">
        <v>213</v>
      </c>
      <c r="B72" s="649"/>
      <c r="C72" s="649"/>
      <c r="D72" s="649"/>
      <c r="E72" s="649"/>
      <c r="F72" s="649"/>
      <c r="G72" s="613"/>
      <c r="I72" s="277">
        <v>44096</v>
      </c>
      <c r="J72" s="302">
        <v>6000000</v>
      </c>
      <c r="K72" s="58" t="s">
        <v>464</v>
      </c>
    </row>
    <row r="73" spans="1:11" ht="21.75" customHeight="1" x14ac:dyDescent="0.25">
      <c r="A73" s="458" t="s">
        <v>166</v>
      </c>
      <c r="B73" s="458" t="s">
        <v>37</v>
      </c>
      <c r="C73" s="458" t="s">
        <v>81</v>
      </c>
      <c r="D73" s="458" t="s">
        <v>207</v>
      </c>
      <c r="E73" s="458" t="s">
        <v>208</v>
      </c>
      <c r="F73" s="458" t="s">
        <v>148</v>
      </c>
      <c r="G73" s="458" t="s">
        <v>160</v>
      </c>
    </row>
    <row r="74" spans="1:11" ht="21.75" customHeight="1" x14ac:dyDescent="0.25">
      <c r="A74" s="194">
        <v>44092</v>
      </c>
      <c r="B74" s="488">
        <f>'MAS WHOLE'!IJ107</f>
        <v>56746000</v>
      </c>
      <c r="C74" s="488">
        <f>'MAS WHOLE'!IJ106</f>
        <v>52740000</v>
      </c>
      <c r="D74" s="196">
        <f t="shared" ref="D74:D79" si="15">B74-C74</f>
        <v>4006000</v>
      </c>
      <c r="E74" s="196">
        <f t="shared" ref="E74:E79" si="16">B74-F74-G74</f>
        <v>3770000</v>
      </c>
      <c r="F74" s="488">
        <f>'MAS WHOLE'!IJ109</f>
        <v>52976000</v>
      </c>
      <c r="G74" s="586">
        <v>0</v>
      </c>
    </row>
    <row r="75" spans="1:11" ht="21.75" customHeight="1" x14ac:dyDescent="0.25">
      <c r="A75" s="194">
        <v>44093</v>
      </c>
      <c r="B75" s="488">
        <f>'MAS WHOLE'!IT107</f>
        <v>85984000</v>
      </c>
      <c r="C75" s="488">
        <f>'MAS WHOLE'!IT106</f>
        <v>78985000</v>
      </c>
      <c r="D75" s="196">
        <f t="shared" si="15"/>
        <v>6999000</v>
      </c>
      <c r="E75" s="196">
        <f t="shared" si="16"/>
        <v>3470000</v>
      </c>
      <c r="F75" s="488">
        <f>'MAS WHOLE'!IT109</f>
        <v>82514000</v>
      </c>
      <c r="G75" s="586">
        <v>0</v>
      </c>
    </row>
    <row r="76" spans="1:11" ht="21.75" customHeight="1" x14ac:dyDescent="0.25">
      <c r="A76" s="194">
        <v>44094</v>
      </c>
      <c r="B76" s="488">
        <f>'MAS WHOLE'!JD107</f>
        <v>16394000</v>
      </c>
      <c r="C76" s="488">
        <f>'MAS WHOLE'!JD106</f>
        <v>15335000</v>
      </c>
      <c r="D76" s="196">
        <f t="shared" si="15"/>
        <v>1059000</v>
      </c>
      <c r="E76" s="196">
        <f t="shared" si="16"/>
        <v>1360000</v>
      </c>
      <c r="F76" s="488">
        <f>'MAS WHOLE'!JD109</f>
        <v>15034000</v>
      </c>
      <c r="G76" s="586">
        <v>0</v>
      </c>
    </row>
    <row r="77" spans="1:11" ht="21.75" customHeight="1" x14ac:dyDescent="0.25">
      <c r="A77" s="194">
        <v>44095</v>
      </c>
      <c r="B77" s="488">
        <f>'MAS WHOLE'!JN107</f>
        <v>80984000</v>
      </c>
      <c r="C77" s="488">
        <f>'MAS WHOLE'!JN106</f>
        <v>67215000</v>
      </c>
      <c r="D77" s="196">
        <f t="shared" si="15"/>
        <v>13769000</v>
      </c>
      <c r="E77" s="196">
        <f t="shared" si="16"/>
        <v>1705000</v>
      </c>
      <c r="F77" s="488">
        <f>'MAS WHOLE'!JN109</f>
        <v>79279000</v>
      </c>
      <c r="G77" s="586">
        <v>0</v>
      </c>
    </row>
    <row r="78" spans="1:11" ht="21.75" customHeight="1" x14ac:dyDescent="0.25">
      <c r="A78" s="194">
        <v>44096</v>
      </c>
      <c r="B78" s="488">
        <f>'MAS WHOLE'!JX107</f>
        <v>51904500</v>
      </c>
      <c r="C78" s="488">
        <f>'MAS WHOLE'!JX106</f>
        <v>40595000</v>
      </c>
      <c r="D78" s="196">
        <f t="shared" si="15"/>
        <v>11309500</v>
      </c>
      <c r="E78" s="196">
        <f t="shared" si="16"/>
        <v>15115000</v>
      </c>
      <c r="F78" s="488">
        <f>'MAS WHOLE'!JX109</f>
        <v>24619500</v>
      </c>
      <c r="G78" s="586">
        <f>'MAS WHOLE'!JX110</f>
        <v>12170000</v>
      </c>
    </row>
    <row r="79" spans="1:11" ht="21.75" customHeight="1" x14ac:dyDescent="0.25">
      <c r="A79" s="194">
        <v>44097</v>
      </c>
      <c r="B79" s="488"/>
      <c r="C79" s="488"/>
      <c r="D79" s="196">
        <f t="shared" si="15"/>
        <v>0</v>
      </c>
      <c r="E79" s="196">
        <f t="shared" si="16"/>
        <v>0</v>
      </c>
      <c r="F79" s="488"/>
      <c r="G79" s="586">
        <v>0</v>
      </c>
    </row>
    <row r="80" spans="1:11" s="489" customFormat="1" ht="21.75" customHeight="1" x14ac:dyDescent="0.25">
      <c r="A80" s="194">
        <v>44098</v>
      </c>
      <c r="B80" s="591"/>
      <c r="C80" s="591"/>
      <c r="D80" s="196"/>
      <c r="E80" s="196"/>
      <c r="F80" s="591"/>
      <c r="G80" s="591"/>
      <c r="I80" s="277"/>
      <c r="K80" s="58"/>
    </row>
    <row r="81" spans="1:11" s="489" customFormat="1" ht="21.75" customHeight="1" x14ac:dyDescent="0.25">
      <c r="A81" s="194">
        <v>44099</v>
      </c>
      <c r="B81" s="591"/>
      <c r="C81" s="591"/>
      <c r="D81" s="196"/>
      <c r="E81" s="196"/>
      <c r="F81" s="591"/>
      <c r="G81" s="591"/>
      <c r="I81" s="277"/>
      <c r="K81" s="58"/>
    </row>
    <row r="82" spans="1:11" ht="21.75" customHeight="1" x14ac:dyDescent="0.25">
      <c r="A82" s="194"/>
      <c r="B82" s="296">
        <f t="shared" ref="B82:G82" si="17">SUM(B74:B79)</f>
        <v>292012500</v>
      </c>
      <c r="C82" s="296">
        <f t="shared" si="17"/>
        <v>254870000</v>
      </c>
      <c r="D82" s="304">
        <f t="shared" si="17"/>
        <v>37142500</v>
      </c>
      <c r="E82" s="304">
        <f t="shared" si="17"/>
        <v>25420000</v>
      </c>
      <c r="F82" s="296">
        <f t="shared" si="17"/>
        <v>254422500</v>
      </c>
      <c r="G82" s="296">
        <f t="shared" si="17"/>
        <v>12170000</v>
      </c>
    </row>
    <row r="83" spans="1:11" ht="21.75" customHeight="1" x14ac:dyDescent="0.25">
      <c r="A83" s="194"/>
      <c r="B83" s="344">
        <f t="shared" ref="B83:G83" si="18">B82+B65</f>
        <v>2441145500</v>
      </c>
      <c r="C83" s="344">
        <f t="shared" si="18"/>
        <v>2258975000</v>
      </c>
      <c r="D83" s="344">
        <f t="shared" si="18"/>
        <v>182170500</v>
      </c>
      <c r="E83" s="344">
        <f t="shared" si="18"/>
        <v>77447000</v>
      </c>
      <c r="F83" s="344">
        <f t="shared" si="18"/>
        <v>2345408500</v>
      </c>
      <c r="G83" s="344">
        <f t="shared" si="18"/>
        <v>18290000</v>
      </c>
    </row>
    <row r="85" spans="1:11" ht="21.75" customHeight="1" x14ac:dyDescent="0.25">
      <c r="D85" s="58" t="s">
        <v>147</v>
      </c>
      <c r="E85" s="28">
        <f>E82+J72</f>
        <v>31420000</v>
      </c>
    </row>
    <row r="86" spans="1:11" ht="21.75" customHeight="1" x14ac:dyDescent="0.25">
      <c r="D86" s="58" t="s">
        <v>207</v>
      </c>
      <c r="E86" s="28">
        <f>D82</f>
        <v>37142500</v>
      </c>
    </row>
    <row r="87" spans="1:11" ht="21.75" customHeight="1" x14ac:dyDescent="0.25">
      <c r="D87" s="58" t="s">
        <v>210</v>
      </c>
      <c r="E87" s="28">
        <f>E85-E86</f>
        <v>-5722500</v>
      </c>
    </row>
    <row r="91" spans="1:11" ht="21.75" customHeight="1" x14ac:dyDescent="0.25">
      <c r="A91" s="612" t="s">
        <v>213</v>
      </c>
      <c r="B91" s="649"/>
      <c r="C91" s="649"/>
      <c r="D91" s="649"/>
      <c r="E91" s="649"/>
      <c r="F91" s="649"/>
      <c r="G91" s="613"/>
    </row>
    <row r="92" spans="1:11" ht="21.75" customHeight="1" x14ac:dyDescent="0.25">
      <c r="A92" s="580" t="s">
        <v>166</v>
      </c>
      <c r="B92" s="580" t="s">
        <v>37</v>
      </c>
      <c r="C92" s="580" t="s">
        <v>81</v>
      </c>
      <c r="D92" s="580" t="s">
        <v>207</v>
      </c>
      <c r="E92" s="580" t="s">
        <v>208</v>
      </c>
      <c r="F92" s="580" t="s">
        <v>148</v>
      </c>
      <c r="G92" s="580" t="s">
        <v>160</v>
      </c>
      <c r="H92" s="486"/>
      <c r="I92" s="492"/>
    </row>
    <row r="93" spans="1:11" ht="21.75" customHeight="1" x14ac:dyDescent="0.25">
      <c r="A93" s="194"/>
      <c r="B93" s="198"/>
      <c r="C93" s="580"/>
      <c r="D93" s="196">
        <f t="shared" ref="D93:D99" si="19">B93-C93</f>
        <v>0</v>
      </c>
      <c r="E93" s="196">
        <f t="shared" ref="E93:E99" si="20">B93-F93-G93</f>
        <v>0</v>
      </c>
      <c r="F93" s="198"/>
      <c r="G93" s="580"/>
      <c r="H93" s="486"/>
      <c r="I93" s="492"/>
    </row>
    <row r="94" spans="1:11" ht="21.75" customHeight="1" x14ac:dyDescent="0.25">
      <c r="A94" s="194"/>
      <c r="B94" s="580"/>
      <c r="C94" s="580"/>
      <c r="D94" s="196">
        <f t="shared" si="19"/>
        <v>0</v>
      </c>
      <c r="E94" s="196">
        <f t="shared" si="20"/>
        <v>0</v>
      </c>
      <c r="F94" s="580"/>
      <c r="G94" s="580"/>
      <c r="H94" s="486"/>
      <c r="I94" s="492"/>
    </row>
    <row r="95" spans="1:11" ht="21.75" customHeight="1" x14ac:dyDescent="0.25">
      <c r="A95" s="194"/>
      <c r="B95" s="580"/>
      <c r="C95" s="580"/>
      <c r="D95" s="196">
        <f t="shared" si="19"/>
        <v>0</v>
      </c>
      <c r="E95" s="196">
        <f t="shared" si="20"/>
        <v>0</v>
      </c>
      <c r="F95" s="580"/>
      <c r="G95" s="580"/>
      <c r="H95" s="486"/>
      <c r="I95" s="492"/>
    </row>
    <row r="96" spans="1:11" ht="21.75" customHeight="1" x14ac:dyDescent="0.25">
      <c r="A96" s="194"/>
      <c r="B96" s="580"/>
      <c r="C96" s="580"/>
      <c r="D96" s="196">
        <f t="shared" si="19"/>
        <v>0</v>
      </c>
      <c r="E96" s="196">
        <f t="shared" si="20"/>
        <v>0</v>
      </c>
      <c r="F96" s="580"/>
      <c r="G96" s="580"/>
      <c r="H96" s="486"/>
      <c r="I96" s="492"/>
    </row>
    <row r="97" spans="1:9" ht="21.75" customHeight="1" x14ac:dyDescent="0.25">
      <c r="A97" s="194"/>
      <c r="B97" s="580"/>
      <c r="C97" s="580"/>
      <c r="D97" s="196">
        <f t="shared" si="19"/>
        <v>0</v>
      </c>
      <c r="E97" s="196">
        <f t="shared" si="20"/>
        <v>0</v>
      </c>
      <c r="F97" s="580"/>
      <c r="G97" s="580"/>
      <c r="H97" s="486"/>
      <c r="I97" s="492"/>
    </row>
    <row r="98" spans="1:9" ht="21.75" customHeight="1" x14ac:dyDescent="0.25">
      <c r="A98" s="194"/>
      <c r="B98" s="580"/>
      <c r="C98" s="580"/>
      <c r="D98" s="196">
        <f t="shared" si="19"/>
        <v>0</v>
      </c>
      <c r="E98" s="196">
        <f t="shared" si="20"/>
        <v>0</v>
      </c>
      <c r="F98" s="580"/>
      <c r="G98" s="580"/>
      <c r="H98" s="486"/>
      <c r="I98" s="492"/>
    </row>
    <row r="99" spans="1:9" ht="21.75" customHeight="1" x14ac:dyDescent="0.25">
      <c r="A99" s="194"/>
      <c r="B99" s="580"/>
      <c r="C99" s="580"/>
      <c r="D99" s="196">
        <f t="shared" si="19"/>
        <v>0</v>
      </c>
      <c r="E99" s="196">
        <f t="shared" si="20"/>
        <v>0</v>
      </c>
      <c r="F99" s="580"/>
      <c r="G99" s="580"/>
      <c r="H99" s="486"/>
      <c r="I99" s="492"/>
    </row>
    <row r="100" spans="1:9" ht="21.75" customHeight="1" x14ac:dyDescent="0.25">
      <c r="A100" s="194"/>
      <c r="B100" s="296">
        <f t="shared" ref="B100:G100" si="21">SUM(B93:B99)</f>
        <v>0</v>
      </c>
      <c r="C100" s="296">
        <f t="shared" si="21"/>
        <v>0</v>
      </c>
      <c r="D100" s="304">
        <f t="shared" si="21"/>
        <v>0</v>
      </c>
      <c r="E100" s="304">
        <f t="shared" si="21"/>
        <v>0</v>
      </c>
      <c r="F100" s="296">
        <f t="shared" si="21"/>
        <v>0</v>
      </c>
      <c r="G100" s="296">
        <f t="shared" si="21"/>
        <v>0</v>
      </c>
      <c r="H100" s="486"/>
      <c r="I100" s="492"/>
    </row>
    <row r="101" spans="1:9" ht="21.75" customHeight="1" x14ac:dyDescent="0.25">
      <c r="A101" s="194"/>
      <c r="B101" s="344">
        <f t="shared" ref="B101:G101" si="22">B100+B84</f>
        <v>0</v>
      </c>
      <c r="C101" s="344">
        <f t="shared" si="22"/>
        <v>0</v>
      </c>
      <c r="D101" s="344">
        <f t="shared" si="22"/>
        <v>0</v>
      </c>
      <c r="E101" s="344">
        <f t="shared" si="22"/>
        <v>0</v>
      </c>
      <c r="F101" s="344">
        <f t="shared" si="22"/>
        <v>0</v>
      </c>
      <c r="G101" s="344">
        <f t="shared" si="22"/>
        <v>0</v>
      </c>
      <c r="H101" s="486"/>
      <c r="I101" s="492"/>
    </row>
    <row r="102" spans="1:9" ht="21.75" customHeight="1" x14ac:dyDescent="0.25">
      <c r="A102" s="489"/>
      <c r="B102" s="489"/>
      <c r="C102" s="489"/>
      <c r="D102" s="489"/>
      <c r="E102" s="489"/>
      <c r="F102" s="489"/>
      <c r="G102" s="489"/>
      <c r="H102" s="486"/>
      <c r="I102" s="492"/>
    </row>
    <row r="103" spans="1:9" ht="21.75" customHeight="1" x14ac:dyDescent="0.25">
      <c r="A103" s="489"/>
      <c r="B103" s="489"/>
      <c r="C103" s="489"/>
      <c r="D103" s="58" t="s">
        <v>147</v>
      </c>
      <c r="E103" s="489">
        <f>E100+D107</f>
        <v>0</v>
      </c>
      <c r="F103" s="489"/>
      <c r="G103" s="489"/>
      <c r="H103" s="486"/>
      <c r="I103" s="492"/>
    </row>
    <row r="104" spans="1:9" ht="21.75" customHeight="1" x14ac:dyDescent="0.25">
      <c r="A104" s="489"/>
      <c r="B104" s="489"/>
      <c r="C104" s="489"/>
      <c r="D104" s="58" t="s">
        <v>207</v>
      </c>
      <c r="E104" s="489">
        <f>D100</f>
        <v>0</v>
      </c>
      <c r="F104" s="489"/>
      <c r="G104" s="489"/>
      <c r="H104" s="486"/>
      <c r="I104" s="492"/>
    </row>
    <row r="105" spans="1:9" ht="21.75" customHeight="1" x14ac:dyDescent="0.25">
      <c r="A105" s="489"/>
      <c r="B105" s="489"/>
      <c r="C105" s="489"/>
      <c r="D105" s="58" t="s">
        <v>210</v>
      </c>
      <c r="E105" s="489">
        <f>E103-E104</f>
        <v>0</v>
      </c>
      <c r="F105" s="489"/>
      <c r="G105" s="489"/>
      <c r="H105" s="486"/>
      <c r="I105" s="492"/>
    </row>
    <row r="106" spans="1:9" ht="21.75" customHeight="1" x14ac:dyDescent="0.25">
      <c r="B106" s="486"/>
      <c r="C106" s="486"/>
      <c r="D106" s="486"/>
      <c r="E106" s="486"/>
      <c r="F106" s="486"/>
      <c r="G106" s="486"/>
      <c r="H106" s="486"/>
      <c r="I106" s="492"/>
    </row>
    <row r="107" spans="1:9" ht="21.75" customHeight="1" x14ac:dyDescent="0.25">
      <c r="B107" s="486"/>
      <c r="C107" s="486"/>
      <c r="D107" s="486"/>
      <c r="E107" s="486"/>
      <c r="F107" s="486"/>
      <c r="G107" s="486"/>
      <c r="H107" s="486"/>
      <c r="I107" s="492"/>
    </row>
    <row r="108" spans="1:9" ht="21.75" customHeight="1" x14ac:dyDescent="0.25">
      <c r="B108" s="486"/>
      <c r="C108" s="486"/>
      <c r="D108" s="486"/>
      <c r="E108" s="486"/>
      <c r="F108" s="486"/>
      <c r="G108" s="486"/>
      <c r="H108" s="486"/>
      <c r="I108" s="492"/>
    </row>
    <row r="109" spans="1:9" ht="21.75" customHeight="1" x14ac:dyDescent="0.25">
      <c r="B109" s="486"/>
      <c r="C109" s="486"/>
      <c r="D109" s="486"/>
      <c r="E109" s="486"/>
      <c r="F109" s="486"/>
      <c r="G109" s="486"/>
      <c r="H109" s="486"/>
      <c r="I109" s="492"/>
    </row>
    <row r="110" spans="1:9" ht="21.75" customHeight="1" x14ac:dyDescent="0.25">
      <c r="B110" s="486"/>
      <c r="C110" s="486"/>
      <c r="D110" s="486"/>
      <c r="E110" s="486"/>
      <c r="F110" s="486"/>
      <c r="G110" s="486"/>
      <c r="H110" s="486"/>
      <c r="I110" s="492"/>
    </row>
    <row r="111" spans="1:9" ht="21.75" customHeight="1" x14ac:dyDescent="0.25">
      <c r="B111" s="486"/>
      <c r="C111" s="486"/>
      <c r="D111" s="486"/>
      <c r="E111" s="486"/>
      <c r="F111" s="486"/>
      <c r="G111" s="486"/>
      <c r="H111" s="486"/>
      <c r="I111" s="492"/>
    </row>
    <row r="112" spans="1:9" ht="21.75" customHeight="1" x14ac:dyDescent="0.25">
      <c r="B112" s="486"/>
      <c r="C112" s="486"/>
      <c r="D112" s="486"/>
      <c r="E112" s="486"/>
      <c r="F112" s="486"/>
      <c r="G112" s="486"/>
      <c r="H112" s="486"/>
      <c r="I112" s="492"/>
    </row>
    <row r="113" spans="2:9" ht="21.75" customHeight="1" x14ac:dyDescent="0.25">
      <c r="B113" s="486"/>
      <c r="C113" s="486"/>
      <c r="D113" s="486"/>
      <c r="E113" s="486"/>
      <c r="F113" s="486"/>
      <c r="G113" s="486"/>
      <c r="H113" s="486"/>
      <c r="I113" s="492"/>
    </row>
    <row r="114" spans="2:9" ht="21.75" customHeight="1" x14ac:dyDescent="0.25">
      <c r="B114" s="486"/>
      <c r="C114" s="486"/>
      <c r="D114" s="486"/>
      <c r="E114" s="486"/>
      <c r="F114" s="486"/>
      <c r="G114" s="486"/>
      <c r="H114" s="486"/>
      <c r="I114" s="492"/>
    </row>
  </sheetData>
  <mergeCells count="6">
    <mergeCell ref="A91:G91"/>
    <mergeCell ref="A2:G2"/>
    <mergeCell ref="A17:G17"/>
    <mergeCell ref="A35:G35"/>
    <mergeCell ref="A55:G55"/>
    <mergeCell ref="A72:G72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09"/>
  <sheetViews>
    <sheetView topLeftCell="A34" workbookViewId="0">
      <selection activeCell="A58" sqref="A58"/>
    </sheetView>
  </sheetViews>
  <sheetFormatPr defaultRowHeight="15" x14ac:dyDescent="0.25"/>
  <cols>
    <col min="1" max="1" width="16.5703125" style="292" customWidth="1"/>
    <col min="2" max="2" width="20.42578125" style="293" customWidth="1"/>
    <col min="3" max="4" width="20.42578125" style="292" customWidth="1"/>
    <col min="5" max="5" width="13.28515625" style="292" customWidth="1"/>
    <col min="6" max="6" width="17.7109375" style="293" customWidth="1"/>
    <col min="8" max="8" width="25.140625" style="8" customWidth="1"/>
  </cols>
  <sheetData>
    <row r="2" spans="1:8" x14ac:dyDescent="0.25">
      <c r="A2" s="294" t="s">
        <v>313</v>
      </c>
      <c r="B2" s="295" t="s">
        <v>320</v>
      </c>
      <c r="C2" s="294" t="s">
        <v>384</v>
      </c>
      <c r="D2" s="294" t="s">
        <v>438</v>
      </c>
      <c r="E2" s="294" t="s">
        <v>439</v>
      </c>
      <c r="F2" s="295" t="s">
        <v>321</v>
      </c>
    </row>
    <row r="3" spans="1:8" x14ac:dyDescent="0.25">
      <c r="A3" s="294">
        <v>44069</v>
      </c>
      <c r="B3" s="296">
        <v>1425000</v>
      </c>
      <c r="C3" s="294"/>
      <c r="D3" s="294">
        <v>44071</v>
      </c>
      <c r="E3" s="294"/>
      <c r="F3" s="578">
        <v>7500000</v>
      </c>
      <c r="H3" s="8" t="s">
        <v>406</v>
      </c>
    </row>
    <row r="4" spans="1:8" x14ac:dyDescent="0.25">
      <c r="A4" s="194">
        <f>A3</f>
        <v>44069</v>
      </c>
      <c r="B4" s="296">
        <v>2100000</v>
      </c>
      <c r="C4" s="194"/>
      <c r="D4" s="194">
        <f>D3</f>
        <v>44071</v>
      </c>
      <c r="E4" s="194"/>
      <c r="F4" s="578">
        <v>16000000</v>
      </c>
      <c r="H4" s="8">
        <v>5400000</v>
      </c>
    </row>
    <row r="5" spans="1:8" x14ac:dyDescent="0.25">
      <c r="A5" s="194">
        <f>A4</f>
        <v>44069</v>
      </c>
      <c r="B5" s="296">
        <v>7770000</v>
      </c>
      <c r="C5" s="194"/>
      <c r="D5" s="194">
        <f t="shared" ref="D5:D10" si="0">D4</f>
        <v>44071</v>
      </c>
      <c r="E5" s="194"/>
      <c r="F5" s="578">
        <v>50000000</v>
      </c>
      <c r="H5" s="8">
        <v>6000000</v>
      </c>
    </row>
    <row r="6" spans="1:8" x14ac:dyDescent="0.25">
      <c r="A6" s="194">
        <f>A5</f>
        <v>44069</v>
      </c>
      <c r="B6" s="296">
        <v>11850000</v>
      </c>
      <c r="C6" s="194"/>
      <c r="D6" s="194">
        <f t="shared" si="0"/>
        <v>44071</v>
      </c>
      <c r="E6" s="194"/>
      <c r="F6" s="578">
        <v>12000000</v>
      </c>
      <c r="H6" s="8">
        <v>8400000</v>
      </c>
    </row>
    <row r="7" spans="1:8" x14ac:dyDescent="0.25">
      <c r="A7" s="194">
        <f>A6</f>
        <v>44069</v>
      </c>
      <c r="B7" s="296">
        <v>10800000</v>
      </c>
      <c r="C7" s="194"/>
      <c r="D7" s="194">
        <f t="shared" si="0"/>
        <v>44071</v>
      </c>
      <c r="E7" s="194"/>
      <c r="F7" s="578">
        <v>20000000</v>
      </c>
      <c r="H7" s="8">
        <v>50000</v>
      </c>
    </row>
    <row r="8" spans="1:8" x14ac:dyDescent="0.25">
      <c r="A8" s="194">
        <v>44070</v>
      </c>
      <c r="B8" s="296">
        <v>13820000</v>
      </c>
      <c r="C8" s="194"/>
      <c r="D8" s="194">
        <f t="shared" si="0"/>
        <v>44071</v>
      </c>
      <c r="E8" s="194"/>
      <c r="F8" s="578">
        <v>65000000</v>
      </c>
      <c r="H8" s="8">
        <v>16925000</v>
      </c>
    </row>
    <row r="9" spans="1:8" x14ac:dyDescent="0.25">
      <c r="A9" s="194">
        <v>44070</v>
      </c>
      <c r="B9" s="296">
        <v>67000</v>
      </c>
      <c r="C9" s="194"/>
      <c r="D9" s="194">
        <f t="shared" si="0"/>
        <v>44071</v>
      </c>
      <c r="E9" s="194"/>
      <c r="F9" s="578">
        <v>16000000</v>
      </c>
      <c r="H9" s="8">
        <v>60000000</v>
      </c>
    </row>
    <row r="10" spans="1:8" x14ac:dyDescent="0.25">
      <c r="A10" s="194">
        <v>44072</v>
      </c>
      <c r="B10" s="296">
        <v>7620000</v>
      </c>
      <c r="C10" s="194"/>
      <c r="D10" s="194">
        <f t="shared" si="0"/>
        <v>44071</v>
      </c>
      <c r="E10" s="194"/>
      <c r="F10" s="578">
        <v>24000000</v>
      </c>
      <c r="H10" s="8">
        <f>SUM(H4:H9)</f>
        <v>96775000</v>
      </c>
    </row>
    <row r="11" spans="1:8" x14ac:dyDescent="0.25">
      <c r="A11" s="194">
        <v>44072</v>
      </c>
      <c r="B11" s="296">
        <v>1950000</v>
      </c>
      <c r="C11" s="194"/>
      <c r="D11" s="194">
        <v>44077</v>
      </c>
      <c r="E11" s="194"/>
      <c r="F11" s="295">
        <v>69750000</v>
      </c>
    </row>
    <row r="12" spans="1:8" x14ac:dyDescent="0.25">
      <c r="A12" s="194">
        <v>44072</v>
      </c>
      <c r="B12" s="296">
        <v>10100000</v>
      </c>
      <c r="C12" s="194"/>
      <c r="D12" s="194">
        <v>44077</v>
      </c>
      <c r="E12" s="194"/>
      <c r="F12" s="295">
        <v>15500000</v>
      </c>
    </row>
    <row r="13" spans="1:8" x14ac:dyDescent="0.25">
      <c r="A13" s="194">
        <v>44076</v>
      </c>
      <c r="B13" s="296">
        <v>2120000</v>
      </c>
      <c r="C13" s="194"/>
      <c r="D13" s="194">
        <v>44089</v>
      </c>
      <c r="E13" s="194">
        <v>44078</v>
      </c>
      <c r="F13" s="295">
        <v>31000000</v>
      </c>
    </row>
    <row r="14" spans="1:8" x14ac:dyDescent="0.25">
      <c r="A14" s="194">
        <v>44077</v>
      </c>
      <c r="B14" s="296">
        <v>6800000</v>
      </c>
      <c r="C14" s="194"/>
      <c r="D14" s="194">
        <v>44089</v>
      </c>
      <c r="E14" s="194">
        <v>44078</v>
      </c>
      <c r="F14" s="295">
        <v>12400000</v>
      </c>
    </row>
    <row r="15" spans="1:8" x14ac:dyDescent="0.25">
      <c r="A15" s="194">
        <v>44077</v>
      </c>
      <c r="B15" s="296">
        <v>14500000</v>
      </c>
      <c r="C15" s="194"/>
      <c r="D15" s="194"/>
      <c r="E15" s="194"/>
      <c r="F15" s="295"/>
    </row>
    <row r="16" spans="1:8" x14ac:dyDescent="0.25">
      <c r="A16" s="194">
        <v>44082</v>
      </c>
      <c r="B16" s="296">
        <v>4750000</v>
      </c>
      <c r="C16" s="194" t="s">
        <v>220</v>
      </c>
      <c r="D16" s="194"/>
      <c r="E16" s="194"/>
      <c r="F16" s="295"/>
    </row>
    <row r="17" spans="1:6" x14ac:dyDescent="0.25">
      <c r="A17" s="565">
        <v>44080</v>
      </c>
      <c r="B17" s="566">
        <v>12000000</v>
      </c>
      <c r="C17" s="194" t="s">
        <v>220</v>
      </c>
      <c r="D17" s="194"/>
      <c r="E17" s="194"/>
      <c r="F17" s="295"/>
    </row>
    <row r="18" spans="1:6" x14ac:dyDescent="0.25">
      <c r="A18" s="565">
        <v>44079</v>
      </c>
      <c r="B18" s="566">
        <v>21850000</v>
      </c>
      <c r="C18" s="194" t="s">
        <v>220</v>
      </c>
      <c r="D18" s="194"/>
      <c r="E18" s="194"/>
      <c r="F18" s="295"/>
    </row>
    <row r="19" spans="1:6" x14ac:dyDescent="0.25">
      <c r="A19" s="565">
        <v>44072</v>
      </c>
      <c r="B19" s="566">
        <v>28500000</v>
      </c>
      <c r="C19" s="194" t="s">
        <v>220</v>
      </c>
      <c r="D19" s="194"/>
      <c r="E19" s="194"/>
      <c r="F19" s="295"/>
    </row>
    <row r="20" spans="1:6" x14ac:dyDescent="0.25">
      <c r="A20" s="565">
        <v>44069</v>
      </c>
      <c r="B20" s="566">
        <v>31825000</v>
      </c>
      <c r="C20" s="194" t="s">
        <v>220</v>
      </c>
      <c r="D20" s="194"/>
      <c r="E20" s="194"/>
      <c r="F20" s="295"/>
    </row>
    <row r="21" spans="1:6" x14ac:dyDescent="0.25">
      <c r="A21" s="565">
        <v>44078</v>
      </c>
      <c r="B21" s="566">
        <v>110000000</v>
      </c>
      <c r="C21" s="194" t="s">
        <v>220</v>
      </c>
      <c r="D21" s="194"/>
      <c r="E21" s="194"/>
      <c r="F21" s="295"/>
    </row>
    <row r="22" spans="1:6" x14ac:dyDescent="0.25">
      <c r="A22" s="565">
        <v>44077</v>
      </c>
      <c r="B22" s="566">
        <v>7500000</v>
      </c>
      <c r="C22" s="194" t="s">
        <v>220</v>
      </c>
      <c r="D22" s="194"/>
      <c r="E22" s="194"/>
      <c r="F22" s="295"/>
    </row>
    <row r="23" spans="1:6" x14ac:dyDescent="0.25">
      <c r="A23" s="565">
        <v>44076</v>
      </c>
      <c r="B23" s="566">
        <v>72750000</v>
      </c>
      <c r="C23" s="194" t="s">
        <v>220</v>
      </c>
      <c r="D23" s="194"/>
      <c r="E23" s="194"/>
      <c r="F23" s="295"/>
    </row>
    <row r="24" spans="1:6" x14ac:dyDescent="0.25">
      <c r="A24" s="565">
        <v>44079</v>
      </c>
      <c r="B24" s="566">
        <v>310750000</v>
      </c>
      <c r="C24" s="194" t="s">
        <v>220</v>
      </c>
      <c r="D24" s="194"/>
      <c r="E24" s="194"/>
      <c r="F24" s="295"/>
    </row>
    <row r="25" spans="1:6" x14ac:dyDescent="0.25">
      <c r="A25" s="565">
        <v>44074</v>
      </c>
      <c r="B25" s="566">
        <v>316500000</v>
      </c>
      <c r="C25" s="194" t="s">
        <v>220</v>
      </c>
      <c r="D25" s="194"/>
      <c r="E25" s="194"/>
      <c r="F25" s="295"/>
    </row>
    <row r="26" spans="1:6" x14ac:dyDescent="0.25">
      <c r="A26" s="565">
        <v>44079</v>
      </c>
      <c r="B26" s="566">
        <v>6400000</v>
      </c>
      <c r="C26" s="194" t="s">
        <v>220</v>
      </c>
      <c r="D26" s="194"/>
      <c r="E26" s="194"/>
      <c r="F26" s="295"/>
    </row>
    <row r="27" spans="1:6" x14ac:dyDescent="0.25">
      <c r="A27" s="565">
        <v>44071</v>
      </c>
      <c r="B27" s="566">
        <v>32000000</v>
      </c>
      <c r="C27" s="194" t="s">
        <v>220</v>
      </c>
      <c r="D27" s="194"/>
      <c r="E27" s="194"/>
      <c r="F27" s="295"/>
    </row>
    <row r="28" spans="1:6" x14ac:dyDescent="0.25">
      <c r="A28" s="567">
        <v>44069</v>
      </c>
      <c r="B28" s="566">
        <v>32000000</v>
      </c>
      <c r="C28" s="194" t="s">
        <v>220</v>
      </c>
      <c r="D28" s="194"/>
      <c r="E28" s="194"/>
      <c r="F28" s="295"/>
    </row>
    <row r="29" spans="1:6" x14ac:dyDescent="0.25">
      <c r="A29" s="567">
        <v>44075</v>
      </c>
      <c r="B29" s="566">
        <v>6000000</v>
      </c>
      <c r="C29" s="194" t="s">
        <v>220</v>
      </c>
      <c r="D29" s="194"/>
      <c r="E29" s="194"/>
      <c r="F29" s="295"/>
    </row>
    <row r="30" spans="1:6" x14ac:dyDescent="0.25">
      <c r="A30" s="567">
        <v>44069</v>
      </c>
      <c r="B30" s="566">
        <v>8400000</v>
      </c>
      <c r="C30" s="194" t="s">
        <v>220</v>
      </c>
      <c r="D30" s="194"/>
      <c r="E30" s="194"/>
      <c r="F30" s="295"/>
    </row>
    <row r="31" spans="1:6" x14ac:dyDescent="0.25">
      <c r="A31" s="567">
        <v>44072</v>
      </c>
      <c r="B31" s="566">
        <v>12000000</v>
      </c>
      <c r="C31" s="194" t="s">
        <v>220</v>
      </c>
      <c r="D31" s="194"/>
      <c r="E31" s="194"/>
      <c r="F31" s="295"/>
    </row>
    <row r="32" spans="1:6" x14ac:dyDescent="0.25">
      <c r="A32" s="576">
        <v>44057</v>
      </c>
      <c r="B32" s="566">
        <v>1200000</v>
      </c>
      <c r="C32" s="194" t="s">
        <v>220</v>
      </c>
      <c r="D32" s="194"/>
      <c r="E32" s="194"/>
      <c r="F32" s="295"/>
    </row>
    <row r="33" spans="1:6" x14ac:dyDescent="0.25">
      <c r="A33" s="567">
        <v>44075</v>
      </c>
      <c r="B33" s="566">
        <v>5852000</v>
      </c>
      <c r="C33" s="194" t="s">
        <v>220</v>
      </c>
      <c r="D33" s="194"/>
      <c r="E33" s="194"/>
      <c r="F33" s="295"/>
    </row>
    <row r="34" spans="1:6" x14ac:dyDescent="0.25">
      <c r="A34" s="567">
        <v>44071</v>
      </c>
      <c r="B34" s="566">
        <v>7600000</v>
      </c>
      <c r="C34" s="194" t="s">
        <v>220</v>
      </c>
      <c r="D34" s="194"/>
      <c r="E34" s="194"/>
      <c r="F34" s="295"/>
    </row>
    <row r="35" spans="1:6" x14ac:dyDescent="0.25">
      <c r="A35" s="567">
        <v>44065</v>
      </c>
      <c r="B35" s="566">
        <v>1520000</v>
      </c>
      <c r="C35" s="194" t="s">
        <v>220</v>
      </c>
      <c r="D35" s="194"/>
      <c r="E35" s="194"/>
      <c r="F35" s="295"/>
    </row>
    <row r="36" spans="1:6" x14ac:dyDescent="0.25">
      <c r="A36" s="567">
        <v>44079</v>
      </c>
      <c r="B36" s="566">
        <v>3500000</v>
      </c>
      <c r="C36" s="194" t="s">
        <v>220</v>
      </c>
      <c r="D36" s="194"/>
      <c r="E36" s="194"/>
      <c r="F36" s="295"/>
    </row>
    <row r="37" spans="1:6" x14ac:dyDescent="0.25">
      <c r="A37" s="567">
        <v>44078</v>
      </c>
      <c r="B37" s="566">
        <v>6400000</v>
      </c>
      <c r="C37" s="194" t="s">
        <v>220</v>
      </c>
      <c r="D37" s="194"/>
      <c r="E37" s="194"/>
      <c r="F37" s="295"/>
    </row>
    <row r="38" spans="1:6" x14ac:dyDescent="0.25">
      <c r="A38" s="567">
        <v>44077</v>
      </c>
      <c r="B38" s="566">
        <v>28800000</v>
      </c>
      <c r="C38" s="194" t="s">
        <v>220</v>
      </c>
      <c r="D38" s="194"/>
      <c r="E38" s="194"/>
      <c r="F38" s="295"/>
    </row>
    <row r="39" spans="1:6" x14ac:dyDescent="0.25">
      <c r="A39" s="567">
        <v>44072</v>
      </c>
      <c r="B39" s="566">
        <v>4000000</v>
      </c>
      <c r="C39" s="194" t="s">
        <v>220</v>
      </c>
      <c r="D39" s="194"/>
      <c r="E39" s="194"/>
      <c r="F39" s="295"/>
    </row>
    <row r="40" spans="1:6" x14ac:dyDescent="0.25">
      <c r="A40" s="567">
        <v>44071</v>
      </c>
      <c r="B40" s="566">
        <v>12000000</v>
      </c>
      <c r="C40" s="194" t="s">
        <v>220</v>
      </c>
      <c r="D40" s="194"/>
      <c r="E40" s="194"/>
      <c r="F40" s="295"/>
    </row>
    <row r="41" spans="1:6" x14ac:dyDescent="0.25">
      <c r="A41" s="567">
        <v>44069</v>
      </c>
      <c r="B41" s="566">
        <v>15200000</v>
      </c>
      <c r="C41" s="194" t="s">
        <v>220</v>
      </c>
      <c r="D41" s="194"/>
      <c r="E41" s="194"/>
      <c r="F41" s="295"/>
    </row>
    <row r="42" spans="1:6" x14ac:dyDescent="0.25">
      <c r="A42" s="576">
        <v>44057</v>
      </c>
      <c r="B42" s="566">
        <v>18560000</v>
      </c>
      <c r="C42" s="194" t="s">
        <v>220</v>
      </c>
      <c r="D42" s="194"/>
      <c r="E42" s="194"/>
      <c r="F42" s="295"/>
    </row>
    <row r="43" spans="1:6" x14ac:dyDescent="0.25">
      <c r="A43" s="567">
        <v>44072</v>
      </c>
      <c r="B43" s="566">
        <v>3100000</v>
      </c>
      <c r="C43" s="194" t="s">
        <v>220</v>
      </c>
      <c r="D43" s="194"/>
      <c r="E43" s="194"/>
      <c r="F43" s="295"/>
    </row>
    <row r="44" spans="1:6" x14ac:dyDescent="0.25">
      <c r="A44" s="576">
        <v>44054</v>
      </c>
      <c r="B44" s="566">
        <v>3100000</v>
      </c>
      <c r="C44" s="194" t="s">
        <v>220</v>
      </c>
      <c r="D44" s="194"/>
      <c r="E44" s="194"/>
      <c r="F44" s="295"/>
    </row>
    <row r="45" spans="1:6" x14ac:dyDescent="0.25">
      <c r="A45" s="576">
        <v>44036</v>
      </c>
      <c r="B45" s="566">
        <v>10850000</v>
      </c>
      <c r="C45" s="194" t="s">
        <v>220</v>
      </c>
      <c r="D45" s="194"/>
      <c r="E45" s="194"/>
      <c r="F45" s="295"/>
    </row>
    <row r="46" spans="1:6" x14ac:dyDescent="0.25">
      <c r="A46" s="567">
        <v>44072</v>
      </c>
      <c r="B46" s="566">
        <v>20250000</v>
      </c>
      <c r="C46" s="194" t="s">
        <v>220</v>
      </c>
      <c r="D46" s="194"/>
      <c r="E46" s="194"/>
      <c r="F46" s="295"/>
    </row>
    <row r="47" spans="1:6" x14ac:dyDescent="0.25">
      <c r="A47" s="576">
        <v>44027</v>
      </c>
      <c r="B47" s="566">
        <v>149750000</v>
      </c>
      <c r="C47" s="194" t="s">
        <v>220</v>
      </c>
      <c r="D47" s="194"/>
      <c r="E47" s="194"/>
      <c r="F47" s="295"/>
    </row>
    <row r="48" spans="1:6" x14ac:dyDescent="0.25">
      <c r="A48" s="567">
        <v>44083</v>
      </c>
      <c r="B48" s="566">
        <v>9000000</v>
      </c>
      <c r="C48" s="194" t="s">
        <v>220</v>
      </c>
      <c r="D48" s="194"/>
      <c r="E48" s="194"/>
      <c r="F48" s="295"/>
    </row>
    <row r="49" spans="1:6" x14ac:dyDescent="0.25">
      <c r="A49" s="567">
        <v>44083</v>
      </c>
      <c r="B49" s="566">
        <v>1800000</v>
      </c>
      <c r="C49" s="194" t="s">
        <v>220</v>
      </c>
      <c r="D49" s="194"/>
      <c r="E49" s="194"/>
      <c r="F49" s="295"/>
    </row>
    <row r="50" spans="1:6" x14ac:dyDescent="0.25">
      <c r="A50" s="480"/>
      <c r="B50" s="296">
        <f>SUM(B3:B49)</f>
        <v>1406629000</v>
      </c>
      <c r="C50" s="194"/>
      <c r="D50" s="194"/>
      <c r="E50" s="194"/>
      <c r="F50" s="295"/>
    </row>
    <row r="51" spans="1:6" x14ac:dyDescent="0.25">
      <c r="A51" s="480" t="s">
        <v>148</v>
      </c>
      <c r="B51" s="563">
        <v>1281430000</v>
      </c>
      <c r="C51" s="194"/>
      <c r="D51" s="194"/>
      <c r="E51" s="194"/>
      <c r="F51" s="295"/>
    </row>
    <row r="52" spans="1:6" x14ac:dyDescent="0.25">
      <c r="A52" s="480"/>
      <c r="B52" s="563">
        <f>B50-B51</f>
        <v>125199000</v>
      </c>
      <c r="C52" s="194"/>
      <c r="D52" s="194"/>
      <c r="E52" s="194"/>
      <c r="F52" s="295"/>
    </row>
    <row r="53" spans="1:6" x14ac:dyDescent="0.25">
      <c r="A53" s="480"/>
      <c r="B53" s="563"/>
      <c r="C53" s="194"/>
      <c r="D53" s="194"/>
      <c r="E53" s="194"/>
      <c r="F53" s="295"/>
    </row>
    <row r="54" spans="1:6" x14ac:dyDescent="0.25">
      <c r="A54" s="480">
        <v>44095</v>
      </c>
      <c r="B54" s="563">
        <v>1050000</v>
      </c>
      <c r="C54" s="194">
        <v>44095</v>
      </c>
      <c r="D54" s="194"/>
      <c r="E54" s="194"/>
      <c r="F54" s="295"/>
    </row>
    <row r="55" spans="1:6" x14ac:dyDescent="0.25">
      <c r="A55" s="480">
        <v>44095</v>
      </c>
      <c r="B55" s="563">
        <v>7950000</v>
      </c>
      <c r="C55" s="194">
        <v>44095</v>
      </c>
      <c r="D55" s="194"/>
      <c r="E55" s="194"/>
      <c r="F55" s="295"/>
    </row>
    <row r="56" spans="1:6" x14ac:dyDescent="0.25">
      <c r="A56" s="480">
        <v>44094</v>
      </c>
      <c r="B56" s="563">
        <v>14520000</v>
      </c>
      <c r="C56" s="194">
        <v>44095</v>
      </c>
      <c r="D56" s="194"/>
      <c r="E56" s="194"/>
      <c r="F56" s="295"/>
    </row>
    <row r="57" spans="1:6" x14ac:dyDescent="0.25">
      <c r="A57" s="480">
        <v>44097</v>
      </c>
      <c r="B57" s="563">
        <v>1050000</v>
      </c>
      <c r="C57" s="194">
        <v>44097</v>
      </c>
      <c r="D57" s="194"/>
      <c r="E57" s="194"/>
      <c r="F57" s="295"/>
    </row>
    <row r="58" spans="1:6" x14ac:dyDescent="0.25">
      <c r="A58" s="480"/>
      <c r="B58" s="563"/>
      <c r="C58" s="194"/>
      <c r="D58" s="194"/>
      <c r="E58" s="194"/>
      <c r="F58" s="295"/>
    </row>
    <row r="59" spans="1:6" x14ac:dyDescent="0.25">
      <c r="A59" s="480"/>
      <c r="B59" s="563"/>
      <c r="C59" s="194"/>
      <c r="D59" s="194"/>
      <c r="E59" s="194"/>
      <c r="F59" s="295"/>
    </row>
    <row r="60" spans="1:6" x14ac:dyDescent="0.25">
      <c r="A60" s="480"/>
      <c r="B60" s="563"/>
      <c r="C60" s="194"/>
      <c r="D60" s="194"/>
      <c r="E60" s="194"/>
      <c r="F60" s="295"/>
    </row>
    <row r="61" spans="1:6" x14ac:dyDescent="0.25">
      <c r="A61" s="480"/>
      <c r="B61" s="563"/>
      <c r="C61" s="194"/>
      <c r="D61" s="194"/>
      <c r="E61" s="194"/>
      <c r="F61" s="295"/>
    </row>
    <row r="62" spans="1:6" x14ac:dyDescent="0.25">
      <c r="A62" s="480"/>
      <c r="B62" s="563"/>
      <c r="C62" s="194"/>
      <c r="D62" s="194"/>
      <c r="E62" s="194"/>
      <c r="F62" s="295"/>
    </row>
    <row r="63" spans="1:6" x14ac:dyDescent="0.25">
      <c r="A63" s="480"/>
      <c r="B63" s="563"/>
      <c r="C63" s="194"/>
      <c r="D63" s="194"/>
      <c r="E63" s="194"/>
      <c r="F63" s="295"/>
    </row>
    <row r="64" spans="1:6" x14ac:dyDescent="0.25">
      <c r="A64" s="480"/>
      <c r="B64" s="563"/>
      <c r="C64" s="194"/>
      <c r="D64" s="194"/>
      <c r="E64" s="194"/>
      <c r="F64" s="295"/>
    </row>
    <row r="65" spans="1:6" x14ac:dyDescent="0.25">
      <c r="A65" s="480"/>
      <c r="B65" s="563"/>
      <c r="C65" s="194"/>
      <c r="D65" s="194"/>
      <c r="E65" s="194"/>
      <c r="F65" s="295"/>
    </row>
    <row r="66" spans="1:6" x14ac:dyDescent="0.25">
      <c r="A66" s="480"/>
      <c r="B66" s="563"/>
      <c r="C66" s="194"/>
      <c r="D66" s="194"/>
      <c r="E66" s="194"/>
      <c r="F66" s="295"/>
    </row>
    <row r="67" spans="1:6" x14ac:dyDescent="0.25">
      <c r="A67" s="480"/>
      <c r="B67" s="563"/>
      <c r="C67" s="194"/>
      <c r="D67" s="194"/>
      <c r="E67" s="194"/>
      <c r="F67" s="295"/>
    </row>
    <row r="68" spans="1:6" x14ac:dyDescent="0.25">
      <c r="A68" s="480"/>
      <c r="B68" s="563"/>
      <c r="C68" s="194"/>
      <c r="D68" s="194"/>
      <c r="E68" s="194"/>
      <c r="F68" s="295"/>
    </row>
    <row r="69" spans="1:6" x14ac:dyDescent="0.25">
      <c r="A69" s="480"/>
      <c r="B69" s="563"/>
      <c r="C69" s="194"/>
      <c r="D69" s="194"/>
      <c r="E69" s="194"/>
      <c r="F69" s="295"/>
    </row>
    <row r="70" spans="1:6" x14ac:dyDescent="0.25">
      <c r="A70" s="480"/>
      <c r="B70" s="563"/>
      <c r="C70" s="194"/>
      <c r="D70" s="194"/>
      <c r="E70" s="194"/>
      <c r="F70" s="295"/>
    </row>
    <row r="71" spans="1:6" x14ac:dyDescent="0.25">
      <c r="A71" s="480"/>
      <c r="B71" s="563"/>
      <c r="C71" s="194"/>
      <c r="D71" s="194"/>
      <c r="E71" s="194"/>
      <c r="F71" s="295"/>
    </row>
    <row r="72" spans="1:6" x14ac:dyDescent="0.25">
      <c r="A72" s="480"/>
      <c r="B72" s="563"/>
      <c r="C72" s="194"/>
      <c r="D72" s="194"/>
      <c r="E72" s="194"/>
      <c r="F72" s="295"/>
    </row>
    <row r="73" spans="1:6" x14ac:dyDescent="0.25">
      <c r="A73" s="480"/>
      <c r="B73" s="563"/>
      <c r="C73" s="194"/>
      <c r="D73" s="194"/>
      <c r="E73" s="194"/>
      <c r="F73" s="295"/>
    </row>
    <row r="74" spans="1:6" x14ac:dyDescent="0.25">
      <c r="A74" s="480"/>
      <c r="B74" s="563"/>
      <c r="C74" s="194"/>
      <c r="D74" s="194"/>
      <c r="E74" s="194"/>
      <c r="F74" s="295"/>
    </row>
    <row r="75" spans="1:6" x14ac:dyDescent="0.25">
      <c r="A75" s="480"/>
      <c r="B75" s="563"/>
      <c r="C75" s="194"/>
      <c r="D75" s="194"/>
      <c r="E75" s="194"/>
      <c r="F75" s="295"/>
    </row>
    <row r="76" spans="1:6" x14ac:dyDescent="0.25">
      <c r="A76" s="480"/>
      <c r="B76" s="563"/>
      <c r="C76" s="194"/>
      <c r="D76" s="194"/>
      <c r="E76" s="194"/>
      <c r="F76" s="295"/>
    </row>
    <row r="77" spans="1:6" x14ac:dyDescent="0.25">
      <c r="A77" s="480"/>
      <c r="B77" s="563"/>
      <c r="C77" s="194"/>
      <c r="D77" s="194"/>
      <c r="E77" s="194"/>
      <c r="F77" s="295"/>
    </row>
    <row r="78" spans="1:6" x14ac:dyDescent="0.25">
      <c r="A78" s="480"/>
      <c r="B78" s="563"/>
      <c r="C78" s="194"/>
      <c r="D78" s="194"/>
      <c r="E78" s="194"/>
      <c r="F78" s="295"/>
    </row>
    <row r="79" spans="1:6" x14ac:dyDescent="0.25">
      <c r="A79" s="480"/>
      <c r="B79" s="563"/>
      <c r="C79" s="194"/>
      <c r="D79" s="194"/>
      <c r="E79" s="194"/>
      <c r="F79" s="295"/>
    </row>
    <row r="80" spans="1:6" x14ac:dyDescent="0.25">
      <c r="A80" s="480"/>
      <c r="B80" s="563"/>
      <c r="C80" s="194"/>
      <c r="D80" s="194"/>
      <c r="E80" s="194"/>
      <c r="F80" s="295"/>
    </row>
    <row r="81" spans="1:6" x14ac:dyDescent="0.25">
      <c r="A81" s="480"/>
      <c r="B81" s="563"/>
      <c r="C81" s="194"/>
      <c r="D81" s="194"/>
      <c r="E81" s="194"/>
      <c r="F81" s="295"/>
    </row>
    <row r="82" spans="1:6" x14ac:dyDescent="0.25">
      <c r="A82" s="480"/>
      <c r="B82" s="563"/>
      <c r="C82" s="194"/>
      <c r="D82" s="194"/>
      <c r="E82" s="194"/>
      <c r="F82" s="295"/>
    </row>
    <row r="83" spans="1:6" x14ac:dyDescent="0.25">
      <c r="A83" s="480"/>
      <c r="B83" s="563"/>
      <c r="C83" s="194"/>
      <c r="D83" s="194"/>
      <c r="E83" s="194"/>
      <c r="F83" s="295"/>
    </row>
    <row r="84" spans="1:6" x14ac:dyDescent="0.25">
      <c r="A84" s="480"/>
      <c r="B84" s="563"/>
      <c r="C84" s="194"/>
      <c r="D84" s="194"/>
      <c r="E84" s="194"/>
      <c r="F84" s="295"/>
    </row>
    <row r="85" spans="1:6" x14ac:dyDescent="0.25">
      <c r="A85" s="480"/>
      <c r="B85" s="563"/>
      <c r="C85" s="194"/>
      <c r="D85" s="194"/>
      <c r="E85" s="194"/>
      <c r="F85" s="295"/>
    </row>
    <row r="86" spans="1:6" x14ac:dyDescent="0.25">
      <c r="A86" s="480"/>
      <c r="B86" s="563"/>
      <c r="C86" s="194"/>
      <c r="D86" s="194"/>
      <c r="E86" s="194"/>
      <c r="F86" s="295"/>
    </row>
    <row r="87" spans="1:6" x14ac:dyDescent="0.25">
      <c r="A87" s="480"/>
      <c r="B87" s="563"/>
      <c r="C87" s="194"/>
      <c r="D87" s="194"/>
      <c r="E87" s="194"/>
      <c r="F87" s="295"/>
    </row>
    <row r="88" spans="1:6" x14ac:dyDescent="0.25">
      <c r="A88" s="480"/>
      <c r="B88" s="563"/>
      <c r="C88" s="194"/>
      <c r="D88" s="194"/>
      <c r="E88" s="194"/>
      <c r="F88" s="295"/>
    </row>
    <row r="89" spans="1:6" x14ac:dyDescent="0.25">
      <c r="A89" s="480"/>
      <c r="B89" s="563"/>
      <c r="C89" s="194"/>
      <c r="D89" s="194"/>
      <c r="E89" s="194"/>
      <c r="F89" s="295"/>
    </row>
    <row r="90" spans="1:6" x14ac:dyDescent="0.25">
      <c r="A90" s="480"/>
      <c r="B90" s="563"/>
      <c r="C90" s="194"/>
      <c r="D90" s="194"/>
      <c r="E90" s="194"/>
      <c r="F90" s="295"/>
    </row>
    <row r="91" spans="1:6" x14ac:dyDescent="0.25">
      <c r="A91" s="480"/>
      <c r="B91" s="563"/>
      <c r="C91" s="194"/>
      <c r="D91" s="194"/>
      <c r="E91" s="194"/>
      <c r="F91" s="295"/>
    </row>
    <row r="92" spans="1:6" x14ac:dyDescent="0.25">
      <c r="A92" s="480"/>
      <c r="B92" s="563"/>
      <c r="C92" s="194"/>
      <c r="D92" s="194"/>
      <c r="E92" s="194"/>
      <c r="F92" s="295"/>
    </row>
    <row r="93" spans="1:6" x14ac:dyDescent="0.25">
      <c r="A93" s="480"/>
      <c r="B93" s="563"/>
      <c r="C93" s="194"/>
      <c r="D93" s="194"/>
      <c r="E93" s="194"/>
      <c r="F93" s="295"/>
    </row>
    <row r="94" spans="1:6" x14ac:dyDescent="0.25">
      <c r="A94" s="480"/>
      <c r="B94" s="563"/>
      <c r="C94" s="194"/>
      <c r="D94" s="194"/>
      <c r="E94" s="194"/>
      <c r="F94" s="295"/>
    </row>
    <row r="95" spans="1:6" x14ac:dyDescent="0.25">
      <c r="A95" s="480"/>
      <c r="B95" s="563"/>
      <c r="C95" s="194"/>
      <c r="D95" s="194"/>
      <c r="E95" s="194"/>
      <c r="F95" s="295"/>
    </row>
    <row r="96" spans="1:6" x14ac:dyDescent="0.25">
      <c r="A96" s="480"/>
      <c r="B96" s="563"/>
      <c r="C96" s="194"/>
      <c r="D96" s="194"/>
      <c r="E96" s="194"/>
      <c r="F96" s="295"/>
    </row>
    <row r="97" spans="1:6" x14ac:dyDescent="0.25">
      <c r="A97" s="480"/>
      <c r="B97" s="563"/>
      <c r="C97" s="194"/>
      <c r="D97" s="194"/>
      <c r="E97" s="194"/>
      <c r="F97" s="295"/>
    </row>
    <row r="98" spans="1:6" x14ac:dyDescent="0.25">
      <c r="A98" s="480"/>
      <c r="B98" s="563"/>
      <c r="C98" s="194"/>
      <c r="D98" s="194"/>
      <c r="E98" s="194"/>
      <c r="F98" s="295"/>
    </row>
    <row r="99" spans="1:6" x14ac:dyDescent="0.25">
      <c r="A99" s="480"/>
      <c r="B99" s="563"/>
      <c r="C99" s="194"/>
      <c r="D99" s="194"/>
      <c r="E99" s="194"/>
      <c r="F99" s="295"/>
    </row>
    <row r="100" spans="1:6" x14ac:dyDescent="0.25">
      <c r="A100" s="480"/>
      <c r="B100" s="563"/>
      <c r="C100" s="194"/>
      <c r="D100" s="194"/>
      <c r="E100" s="194"/>
      <c r="F100" s="295"/>
    </row>
    <row r="101" spans="1:6" x14ac:dyDescent="0.25">
      <c r="A101" s="480"/>
      <c r="B101" s="563"/>
      <c r="C101" s="194"/>
      <c r="D101" s="194"/>
      <c r="E101" s="194"/>
      <c r="F101" s="295"/>
    </row>
    <row r="102" spans="1:6" x14ac:dyDescent="0.25">
      <c r="A102" s="480"/>
      <c r="B102" s="563"/>
      <c r="C102" s="194"/>
      <c r="D102" s="194"/>
      <c r="E102" s="194"/>
      <c r="F102" s="295"/>
    </row>
    <row r="103" spans="1:6" x14ac:dyDescent="0.25">
      <c r="A103" s="480"/>
      <c r="B103" s="563"/>
      <c r="C103" s="194"/>
      <c r="D103" s="194"/>
      <c r="E103" s="194"/>
      <c r="F103" s="295"/>
    </row>
    <row r="104" spans="1:6" x14ac:dyDescent="0.25">
      <c r="A104" s="480"/>
      <c r="B104" s="563"/>
      <c r="C104" s="194"/>
      <c r="D104" s="194"/>
      <c r="E104" s="194"/>
      <c r="F104" s="295"/>
    </row>
    <row r="105" spans="1:6" x14ac:dyDescent="0.25">
      <c r="A105" s="480"/>
      <c r="B105" s="563"/>
      <c r="C105" s="194"/>
      <c r="D105" s="194"/>
      <c r="E105" s="194"/>
      <c r="F105" s="295"/>
    </row>
    <row r="106" spans="1:6" x14ac:dyDescent="0.25">
      <c r="A106" s="480"/>
      <c r="B106" s="563"/>
      <c r="C106" s="194"/>
      <c r="D106" s="194"/>
      <c r="E106" s="194"/>
      <c r="F106" s="295"/>
    </row>
    <row r="107" spans="1:6" x14ac:dyDescent="0.25">
      <c r="A107" s="480"/>
      <c r="B107" s="563"/>
      <c r="C107" s="194"/>
      <c r="D107" s="194"/>
      <c r="E107" s="194"/>
      <c r="F107" s="295"/>
    </row>
    <row r="108" spans="1:6" x14ac:dyDescent="0.25">
      <c r="A108" s="480"/>
      <c r="B108" s="563"/>
      <c r="C108" s="194"/>
      <c r="D108" s="507"/>
      <c r="E108" s="507"/>
    </row>
    <row r="109" spans="1:6" x14ac:dyDescent="0.25">
      <c r="B109" s="300"/>
      <c r="C109" s="50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4" tint="-0.249977111117893"/>
  </sheetPr>
  <dimension ref="A2:I101"/>
  <sheetViews>
    <sheetView workbookViewId="0">
      <selection activeCell="J14" sqref="J14"/>
    </sheetView>
  </sheetViews>
  <sheetFormatPr defaultRowHeight="15" x14ac:dyDescent="0.25"/>
  <cols>
    <col min="1" max="1" width="16.5703125" style="292" customWidth="1"/>
    <col min="2" max="2" width="16.5703125" style="574" customWidth="1"/>
    <col min="3" max="4" width="20.42578125" style="293" customWidth="1"/>
    <col min="5" max="5" width="20.42578125" style="292" customWidth="1"/>
    <col min="6" max="6" width="20.42578125" style="574" customWidth="1"/>
    <col min="7" max="7" width="19" style="293" customWidth="1"/>
    <col min="8" max="8" width="19.85546875" style="569" customWidth="1"/>
  </cols>
  <sheetData>
    <row r="2" spans="1:9" x14ac:dyDescent="0.25">
      <c r="A2" s="294" t="s">
        <v>313</v>
      </c>
      <c r="B2" s="570" t="s">
        <v>375</v>
      </c>
      <c r="C2" s="295" t="s">
        <v>374</v>
      </c>
      <c r="D2" s="295" t="s">
        <v>229</v>
      </c>
      <c r="E2" s="294" t="s">
        <v>313</v>
      </c>
      <c r="F2" s="570" t="s">
        <v>375</v>
      </c>
      <c r="G2" s="295" t="s">
        <v>376</v>
      </c>
      <c r="H2" s="568" t="s">
        <v>339</v>
      </c>
    </row>
    <row r="3" spans="1:9" x14ac:dyDescent="0.25">
      <c r="A3" s="294">
        <v>44058</v>
      </c>
      <c r="B3" s="571" t="s">
        <v>388</v>
      </c>
      <c r="C3" s="295">
        <v>56000000</v>
      </c>
      <c r="D3" s="295">
        <v>3640000</v>
      </c>
      <c r="E3" s="294">
        <v>44056</v>
      </c>
      <c r="F3" s="571" t="s">
        <v>385</v>
      </c>
      <c r="G3" s="295">
        <v>75000000</v>
      </c>
      <c r="H3" s="568" t="s">
        <v>395</v>
      </c>
    </row>
    <row r="4" spans="1:9" x14ac:dyDescent="0.25">
      <c r="A4" s="194">
        <v>44080</v>
      </c>
      <c r="B4" s="575" t="s">
        <v>391</v>
      </c>
      <c r="C4" s="495">
        <v>75000000</v>
      </c>
      <c r="D4" s="560" t="s">
        <v>394</v>
      </c>
      <c r="E4" s="194">
        <v>44051</v>
      </c>
      <c r="F4" s="575" t="s">
        <v>387</v>
      </c>
      <c r="G4" s="295">
        <v>116875000</v>
      </c>
      <c r="H4" s="568" t="s">
        <v>395</v>
      </c>
    </row>
    <row r="5" spans="1:9" x14ac:dyDescent="0.25">
      <c r="A5" s="194">
        <v>44075</v>
      </c>
      <c r="B5" s="575" t="s">
        <v>392</v>
      </c>
      <c r="C5" s="495">
        <v>7600000</v>
      </c>
      <c r="D5" s="560">
        <v>1748000</v>
      </c>
      <c r="E5" s="303">
        <v>44072</v>
      </c>
      <c r="F5" s="587">
        <v>18158</v>
      </c>
      <c r="G5" s="296">
        <v>12400000</v>
      </c>
      <c r="H5" s="588" t="s">
        <v>386</v>
      </c>
    </row>
    <row r="6" spans="1:9" x14ac:dyDescent="0.25">
      <c r="A6" s="194">
        <v>44074</v>
      </c>
      <c r="B6" s="575" t="s">
        <v>393</v>
      </c>
      <c r="C6" s="495">
        <v>3300000000</v>
      </c>
      <c r="D6" s="560" t="s">
        <v>394</v>
      </c>
      <c r="E6" s="194">
        <v>44069</v>
      </c>
      <c r="F6" s="575" t="s">
        <v>389</v>
      </c>
      <c r="G6" s="295">
        <v>155000000</v>
      </c>
      <c r="H6" s="568" t="s">
        <v>395</v>
      </c>
    </row>
    <row r="7" spans="1:9" x14ac:dyDescent="0.25">
      <c r="A7" s="194">
        <v>44076</v>
      </c>
      <c r="B7" s="575" t="s">
        <v>396</v>
      </c>
      <c r="C7" s="495">
        <v>73500000</v>
      </c>
      <c r="D7" s="560">
        <v>750000</v>
      </c>
      <c r="E7" s="303">
        <v>44078</v>
      </c>
      <c r="F7" s="587" t="s">
        <v>390</v>
      </c>
      <c r="G7" s="296">
        <v>31000000</v>
      </c>
      <c r="H7" s="588" t="s">
        <v>386</v>
      </c>
    </row>
    <row r="8" spans="1:9" x14ac:dyDescent="0.25">
      <c r="A8" s="194">
        <v>44077</v>
      </c>
      <c r="B8" s="575" t="s">
        <v>397</v>
      </c>
      <c r="C8" s="495">
        <v>30000000</v>
      </c>
      <c r="D8" s="560" t="s">
        <v>394</v>
      </c>
      <c r="E8" s="194">
        <v>44085</v>
      </c>
      <c r="F8" s="575" t="s">
        <v>415</v>
      </c>
      <c r="G8" s="495">
        <v>15500000</v>
      </c>
      <c r="H8" s="568" t="s">
        <v>386</v>
      </c>
    </row>
    <row r="9" spans="1:9" x14ac:dyDescent="0.25">
      <c r="A9" s="194">
        <v>44077</v>
      </c>
      <c r="B9" s="575" t="s">
        <v>398</v>
      </c>
      <c r="C9" s="495">
        <v>320000000</v>
      </c>
      <c r="D9" s="560" t="s">
        <v>394</v>
      </c>
      <c r="E9" s="303">
        <v>44088</v>
      </c>
      <c r="F9" s="589">
        <v>20790</v>
      </c>
      <c r="G9" s="296">
        <v>125000</v>
      </c>
      <c r="H9" s="588" t="s">
        <v>285</v>
      </c>
      <c r="I9" t="s">
        <v>442</v>
      </c>
    </row>
    <row r="10" spans="1:9" x14ac:dyDescent="0.25">
      <c r="A10" s="194">
        <v>44077</v>
      </c>
      <c r="B10" s="575" t="s">
        <v>399</v>
      </c>
      <c r="C10" s="495">
        <v>11760000</v>
      </c>
      <c r="D10" s="560"/>
      <c r="E10" s="194">
        <v>44087</v>
      </c>
      <c r="F10" s="572">
        <v>18266</v>
      </c>
      <c r="G10" s="295">
        <v>19550000</v>
      </c>
      <c r="H10" s="568" t="s">
        <v>386</v>
      </c>
    </row>
    <row r="11" spans="1:9" x14ac:dyDescent="0.25">
      <c r="A11" s="194">
        <v>44078</v>
      </c>
      <c r="B11" s="575" t="s">
        <v>400</v>
      </c>
      <c r="C11" s="563">
        <v>124240000</v>
      </c>
      <c r="D11" s="560">
        <v>14240000</v>
      </c>
      <c r="E11" s="194">
        <v>44087</v>
      </c>
      <c r="F11" s="575" t="s">
        <v>433</v>
      </c>
      <c r="G11" s="295">
        <v>11410000</v>
      </c>
      <c r="H11" s="568" t="s">
        <v>434</v>
      </c>
    </row>
    <row r="12" spans="1:9" x14ac:dyDescent="0.25">
      <c r="A12" s="194">
        <v>44082</v>
      </c>
      <c r="B12" s="575" t="s">
        <v>401</v>
      </c>
      <c r="C12" s="495">
        <v>78000000</v>
      </c>
      <c r="D12" s="560"/>
      <c r="E12" s="194">
        <v>44088</v>
      </c>
      <c r="F12" s="575" t="s">
        <v>435</v>
      </c>
      <c r="G12" s="295">
        <v>170670000</v>
      </c>
      <c r="H12" s="568" t="s">
        <v>436</v>
      </c>
    </row>
    <row r="13" spans="1:9" x14ac:dyDescent="0.25">
      <c r="A13" s="194">
        <v>44082</v>
      </c>
      <c r="B13" s="575" t="s">
        <v>402</v>
      </c>
      <c r="C13" s="495">
        <v>56000000</v>
      </c>
      <c r="D13" s="560"/>
      <c r="E13" s="194">
        <v>44088</v>
      </c>
      <c r="F13" s="575" t="s">
        <v>437</v>
      </c>
      <c r="G13" s="295">
        <v>12600000</v>
      </c>
      <c r="H13" s="568" t="s">
        <v>334</v>
      </c>
    </row>
    <row r="14" spans="1:9" x14ac:dyDescent="0.25">
      <c r="A14" s="194">
        <v>44082</v>
      </c>
      <c r="B14" s="575" t="s">
        <v>403</v>
      </c>
      <c r="C14" s="495">
        <v>241000000</v>
      </c>
      <c r="D14" s="560"/>
      <c r="E14" s="194">
        <v>44089</v>
      </c>
      <c r="F14" s="575" t="s">
        <v>440</v>
      </c>
      <c r="G14" s="295">
        <v>23250000</v>
      </c>
      <c r="H14" s="568" t="s">
        <v>386</v>
      </c>
    </row>
    <row r="15" spans="1:9" x14ac:dyDescent="0.25">
      <c r="A15" s="194">
        <v>44083</v>
      </c>
      <c r="B15" s="575" t="s">
        <v>404</v>
      </c>
      <c r="C15" s="495">
        <v>1520000</v>
      </c>
      <c r="D15" s="560"/>
      <c r="E15" s="194">
        <v>44089</v>
      </c>
      <c r="F15" s="575" t="s">
        <v>441</v>
      </c>
      <c r="G15" s="295">
        <v>40000000</v>
      </c>
      <c r="H15" s="568" t="s">
        <v>220</v>
      </c>
    </row>
    <row r="16" spans="1:9" x14ac:dyDescent="0.25">
      <c r="A16" s="194">
        <v>44083</v>
      </c>
      <c r="B16" s="575" t="s">
        <v>405</v>
      </c>
      <c r="C16" s="495">
        <v>56000000</v>
      </c>
      <c r="D16" s="560"/>
      <c r="E16" s="194">
        <v>44089</v>
      </c>
      <c r="F16" s="575" t="s">
        <v>393</v>
      </c>
      <c r="G16" s="295">
        <v>73000000</v>
      </c>
      <c r="H16" s="568" t="s">
        <v>220</v>
      </c>
    </row>
    <row r="17" spans="1:8" x14ac:dyDescent="0.25">
      <c r="A17" s="194">
        <v>44084</v>
      </c>
      <c r="B17" s="575" t="s">
        <v>413</v>
      </c>
      <c r="C17" s="495">
        <v>10600000</v>
      </c>
      <c r="D17" s="560" t="s">
        <v>394</v>
      </c>
      <c r="E17" s="194">
        <v>44079</v>
      </c>
      <c r="F17" s="575" t="s">
        <v>398</v>
      </c>
      <c r="G17" s="295">
        <v>6080000</v>
      </c>
      <c r="H17" s="568" t="s">
        <v>220</v>
      </c>
    </row>
    <row r="18" spans="1:8" x14ac:dyDescent="0.25">
      <c r="A18" s="194">
        <v>44084</v>
      </c>
      <c r="B18" s="575" t="s">
        <v>414</v>
      </c>
      <c r="C18" s="495">
        <v>2650000</v>
      </c>
      <c r="D18" s="560"/>
      <c r="E18" s="194"/>
      <c r="F18" s="572"/>
      <c r="G18" s="295"/>
      <c r="H18" s="568"/>
    </row>
    <row r="19" spans="1:8" x14ac:dyDescent="0.25">
      <c r="A19" s="194">
        <v>44084</v>
      </c>
      <c r="B19" s="572">
        <v>18241</v>
      </c>
      <c r="C19" s="495">
        <v>7620000</v>
      </c>
      <c r="D19" s="560"/>
      <c r="E19" s="194"/>
      <c r="F19" s="572"/>
      <c r="G19" s="295"/>
      <c r="H19" s="568"/>
    </row>
    <row r="20" spans="1:8" x14ac:dyDescent="0.25">
      <c r="A20" s="194">
        <v>44085</v>
      </c>
      <c r="B20" s="575" t="s">
        <v>385</v>
      </c>
      <c r="C20" s="495">
        <v>7500000</v>
      </c>
      <c r="D20" s="560"/>
      <c r="E20" s="194"/>
      <c r="F20" s="572"/>
      <c r="G20" s="295"/>
      <c r="H20" s="568"/>
    </row>
    <row r="21" spans="1:8" x14ac:dyDescent="0.25">
      <c r="A21" s="292">
        <v>44085</v>
      </c>
      <c r="B21" s="571" t="s">
        <v>387</v>
      </c>
      <c r="C21" s="293">
        <v>24000000</v>
      </c>
      <c r="D21" s="560"/>
      <c r="E21" s="194"/>
      <c r="F21" s="572"/>
      <c r="G21" s="295"/>
      <c r="H21" s="568"/>
    </row>
    <row r="22" spans="1:8" x14ac:dyDescent="0.25">
      <c r="A22" s="480">
        <v>44085</v>
      </c>
      <c r="B22" s="575" t="s">
        <v>416</v>
      </c>
      <c r="C22" s="495">
        <v>104000000</v>
      </c>
      <c r="D22" s="560"/>
      <c r="E22" s="194"/>
      <c r="F22" s="572"/>
      <c r="G22" s="295"/>
      <c r="H22" s="568"/>
    </row>
    <row r="23" spans="1:8" x14ac:dyDescent="0.25">
      <c r="A23" s="480">
        <v>44086</v>
      </c>
      <c r="B23" s="575" t="s">
        <v>427</v>
      </c>
      <c r="C23" s="495">
        <v>156500000</v>
      </c>
      <c r="D23" s="560"/>
      <c r="E23" s="194"/>
      <c r="F23" s="572"/>
      <c r="G23" s="295"/>
      <c r="H23" s="568"/>
    </row>
    <row r="24" spans="1:8" x14ac:dyDescent="0.25">
      <c r="A24" s="480">
        <v>44086</v>
      </c>
      <c r="B24" s="575" t="s">
        <v>428</v>
      </c>
      <c r="C24" s="495">
        <v>7500000</v>
      </c>
      <c r="D24" s="560"/>
      <c r="E24" s="194"/>
      <c r="F24" s="572"/>
      <c r="G24" s="295"/>
      <c r="H24" s="568"/>
    </row>
    <row r="25" spans="1:8" x14ac:dyDescent="0.25">
      <c r="A25" s="480">
        <v>44086</v>
      </c>
      <c r="B25" s="575" t="s">
        <v>429</v>
      </c>
      <c r="C25" s="495">
        <v>40000000</v>
      </c>
      <c r="D25" s="560"/>
      <c r="E25" s="194"/>
      <c r="F25" s="572"/>
      <c r="G25" s="295"/>
      <c r="H25" s="568"/>
    </row>
    <row r="26" spans="1:8" x14ac:dyDescent="0.25">
      <c r="A26" s="480">
        <v>44086</v>
      </c>
      <c r="B26" s="575" t="s">
        <v>430</v>
      </c>
      <c r="C26" s="495">
        <v>7950000</v>
      </c>
      <c r="D26" s="560"/>
      <c r="E26" s="194"/>
      <c r="F26" s="572"/>
      <c r="G26" s="295"/>
      <c r="H26" s="568"/>
    </row>
    <row r="27" spans="1:8" x14ac:dyDescent="0.25">
      <c r="A27" s="480">
        <v>44086</v>
      </c>
      <c r="B27" s="575" t="s">
        <v>431</v>
      </c>
      <c r="C27" s="495">
        <v>9500000</v>
      </c>
      <c r="D27" s="560"/>
      <c r="E27" s="194"/>
      <c r="F27" s="572"/>
      <c r="G27" s="295"/>
      <c r="H27" s="568"/>
    </row>
    <row r="28" spans="1:8" x14ac:dyDescent="0.25">
      <c r="A28" s="480">
        <v>44086</v>
      </c>
      <c r="B28" s="575" t="s">
        <v>389</v>
      </c>
      <c r="C28" s="495">
        <v>2500000</v>
      </c>
      <c r="D28" s="560"/>
      <c r="E28" s="194"/>
      <c r="F28" s="572"/>
      <c r="G28" s="295"/>
      <c r="H28" s="568"/>
    </row>
    <row r="29" spans="1:8" x14ac:dyDescent="0.25">
      <c r="A29" s="480">
        <v>44086</v>
      </c>
      <c r="B29" s="575" t="s">
        <v>432</v>
      </c>
      <c r="C29" s="495">
        <v>6320000</v>
      </c>
      <c r="D29" s="560"/>
      <c r="E29" s="194"/>
      <c r="F29" s="572"/>
      <c r="G29" s="295"/>
      <c r="H29" s="568"/>
    </row>
    <row r="30" spans="1:8" x14ac:dyDescent="0.25">
      <c r="A30" s="480"/>
      <c r="B30" s="575"/>
      <c r="C30" s="495"/>
      <c r="D30" s="560"/>
      <c r="E30" s="194"/>
      <c r="F30" s="572"/>
      <c r="G30" s="295"/>
      <c r="H30" s="568"/>
    </row>
    <row r="31" spans="1:8" x14ac:dyDescent="0.25">
      <c r="A31" s="480"/>
      <c r="B31" s="575"/>
      <c r="C31" s="495"/>
      <c r="D31" s="560"/>
      <c r="E31" s="194"/>
      <c r="F31" s="572"/>
      <c r="G31" s="295"/>
      <c r="H31" s="568"/>
    </row>
    <row r="32" spans="1:8" x14ac:dyDescent="0.25">
      <c r="A32" s="480"/>
      <c r="B32" s="575"/>
      <c r="C32" s="495"/>
      <c r="D32" s="560"/>
      <c r="E32" s="194"/>
      <c r="F32" s="572"/>
      <c r="G32" s="295"/>
      <c r="H32" s="568"/>
    </row>
    <row r="33" spans="1:8" x14ac:dyDescent="0.25">
      <c r="A33" s="480"/>
      <c r="B33" s="575"/>
      <c r="C33" s="495"/>
      <c r="D33" s="560"/>
      <c r="E33" s="194"/>
      <c r="F33" s="572"/>
      <c r="G33" s="295"/>
      <c r="H33" s="568"/>
    </row>
    <row r="34" spans="1:8" x14ac:dyDescent="0.25">
      <c r="A34" s="480"/>
      <c r="B34" s="575"/>
      <c r="C34" s="495"/>
      <c r="D34" s="560"/>
      <c r="E34" s="194"/>
      <c r="F34" s="572"/>
      <c r="G34" s="295"/>
      <c r="H34" s="568"/>
    </row>
    <row r="35" spans="1:8" x14ac:dyDescent="0.25">
      <c r="A35" s="480"/>
      <c r="B35" s="575"/>
      <c r="C35" s="495"/>
      <c r="D35" s="560"/>
      <c r="E35" s="194"/>
      <c r="F35" s="572"/>
      <c r="G35" s="295"/>
      <c r="H35" s="568"/>
    </row>
    <row r="36" spans="1:8" x14ac:dyDescent="0.25">
      <c r="A36" s="480"/>
      <c r="B36" s="575"/>
      <c r="C36" s="495"/>
      <c r="D36" s="560"/>
      <c r="E36" s="194"/>
      <c r="F36" s="572"/>
      <c r="G36" s="295"/>
      <c r="H36" s="568"/>
    </row>
    <row r="37" spans="1:8" x14ac:dyDescent="0.25">
      <c r="A37" s="480"/>
      <c r="B37" s="575"/>
      <c r="C37" s="495"/>
      <c r="D37" s="560"/>
      <c r="E37" s="194"/>
      <c r="F37" s="572"/>
      <c r="G37" s="295"/>
      <c r="H37" s="568"/>
    </row>
    <row r="38" spans="1:8" x14ac:dyDescent="0.25">
      <c r="A38" s="480"/>
      <c r="B38" s="575"/>
      <c r="C38" s="495"/>
      <c r="D38" s="560"/>
      <c r="E38" s="194"/>
      <c r="F38" s="572"/>
      <c r="G38" s="295"/>
      <c r="H38" s="568"/>
    </row>
    <row r="39" spans="1:8" x14ac:dyDescent="0.25">
      <c r="A39" s="480"/>
      <c r="B39" s="575"/>
      <c r="C39" s="495"/>
      <c r="D39" s="560"/>
      <c r="E39" s="194"/>
      <c r="F39" s="572"/>
      <c r="G39" s="295"/>
      <c r="H39" s="568"/>
    </row>
    <row r="40" spans="1:8" x14ac:dyDescent="0.25">
      <c r="A40" s="480"/>
      <c r="B40" s="575"/>
      <c r="C40" s="495"/>
      <c r="D40" s="560"/>
      <c r="E40" s="194"/>
      <c r="F40" s="572"/>
      <c r="G40" s="295"/>
      <c r="H40" s="568"/>
    </row>
    <row r="41" spans="1:8" x14ac:dyDescent="0.25">
      <c r="A41" s="480"/>
      <c r="B41" s="575"/>
      <c r="C41" s="495"/>
      <c r="D41" s="560"/>
      <c r="E41" s="194"/>
      <c r="F41" s="572"/>
      <c r="G41" s="295"/>
      <c r="H41" s="568"/>
    </row>
    <row r="42" spans="1:8" x14ac:dyDescent="0.25">
      <c r="A42" s="480"/>
      <c r="B42" s="575"/>
      <c r="C42" s="495"/>
      <c r="D42" s="560"/>
      <c r="E42" s="194"/>
      <c r="F42" s="572"/>
      <c r="G42" s="295"/>
      <c r="H42" s="568"/>
    </row>
    <row r="43" spans="1:8" x14ac:dyDescent="0.25">
      <c r="A43" s="480"/>
      <c r="B43" s="575"/>
      <c r="C43" s="495"/>
      <c r="D43" s="560"/>
      <c r="E43" s="194"/>
      <c r="F43" s="572"/>
      <c r="G43" s="295"/>
      <c r="H43" s="568"/>
    </row>
    <row r="44" spans="1:8" x14ac:dyDescent="0.25">
      <c r="A44" s="480"/>
      <c r="B44" s="575"/>
      <c r="C44" s="495"/>
      <c r="D44" s="560"/>
      <c r="E44" s="194"/>
      <c r="F44" s="572"/>
      <c r="G44" s="295"/>
      <c r="H44" s="568"/>
    </row>
    <row r="45" spans="1:8" x14ac:dyDescent="0.25">
      <c r="A45" s="480"/>
      <c r="B45" s="575"/>
      <c r="C45" s="495"/>
      <c r="D45" s="560"/>
      <c r="E45" s="194"/>
      <c r="F45" s="572"/>
      <c r="G45" s="295"/>
      <c r="H45" s="568"/>
    </row>
    <row r="46" spans="1:8" x14ac:dyDescent="0.25">
      <c r="A46" s="480"/>
      <c r="B46" s="575"/>
      <c r="C46" s="495"/>
      <c r="D46" s="560"/>
      <c r="E46" s="194"/>
      <c r="F46" s="572"/>
      <c r="G46" s="295"/>
      <c r="H46" s="568"/>
    </row>
    <row r="47" spans="1:8" x14ac:dyDescent="0.25">
      <c r="A47" s="480"/>
      <c r="B47" s="575"/>
      <c r="C47" s="495"/>
      <c r="D47" s="560"/>
      <c r="E47" s="194"/>
      <c r="F47" s="572"/>
      <c r="G47" s="295"/>
      <c r="H47" s="568"/>
    </row>
    <row r="48" spans="1:8" x14ac:dyDescent="0.25">
      <c r="A48" s="480"/>
      <c r="B48" s="575"/>
      <c r="C48" s="495"/>
      <c r="D48" s="560"/>
      <c r="E48" s="194"/>
      <c r="F48" s="572"/>
      <c r="G48" s="295"/>
      <c r="H48" s="568"/>
    </row>
    <row r="49" spans="1:8" x14ac:dyDescent="0.25">
      <c r="A49" s="480"/>
      <c r="B49" s="575"/>
      <c r="C49" s="495"/>
      <c r="D49" s="560"/>
      <c r="E49" s="194"/>
      <c r="F49" s="572"/>
      <c r="G49" s="295"/>
      <c r="H49" s="568"/>
    </row>
    <row r="50" spans="1:8" x14ac:dyDescent="0.25">
      <c r="A50" s="480"/>
      <c r="B50" s="575"/>
      <c r="C50" s="495"/>
      <c r="D50" s="560"/>
      <c r="E50" s="194"/>
      <c r="F50" s="572"/>
      <c r="G50" s="295"/>
      <c r="H50" s="568"/>
    </row>
    <row r="51" spans="1:8" x14ac:dyDescent="0.25">
      <c r="A51" s="480"/>
      <c r="B51" s="575"/>
      <c r="C51" s="495"/>
      <c r="D51" s="560"/>
      <c r="E51" s="194"/>
      <c r="F51" s="572"/>
      <c r="G51" s="295"/>
      <c r="H51" s="568"/>
    </row>
    <row r="52" spans="1:8" x14ac:dyDescent="0.25">
      <c r="A52" s="480"/>
      <c r="B52" s="575"/>
      <c r="C52" s="495"/>
      <c r="D52" s="560"/>
      <c r="E52" s="194"/>
      <c r="F52" s="572"/>
      <c r="G52" s="295"/>
      <c r="H52" s="568"/>
    </row>
    <row r="53" spans="1:8" x14ac:dyDescent="0.25">
      <c r="A53" s="480"/>
      <c r="B53" s="575"/>
      <c r="C53" s="495"/>
      <c r="D53" s="560"/>
      <c r="E53" s="194"/>
      <c r="F53" s="572"/>
      <c r="G53" s="295"/>
      <c r="H53" s="568"/>
    </row>
    <row r="54" spans="1:8" x14ac:dyDescent="0.25">
      <c r="A54" s="480"/>
      <c r="B54" s="575"/>
      <c r="C54" s="495"/>
      <c r="D54" s="560"/>
      <c r="E54" s="194"/>
      <c r="F54" s="572"/>
      <c r="G54" s="295"/>
      <c r="H54" s="568"/>
    </row>
    <row r="55" spans="1:8" x14ac:dyDescent="0.25">
      <c r="A55" s="480"/>
      <c r="B55" s="575"/>
      <c r="C55" s="495"/>
      <c r="D55" s="560"/>
      <c r="E55" s="194"/>
      <c r="F55" s="572"/>
      <c r="G55" s="295"/>
      <c r="H55" s="568"/>
    </row>
    <row r="56" spans="1:8" x14ac:dyDescent="0.25">
      <c r="A56" s="480"/>
      <c r="B56" s="575"/>
      <c r="C56" s="495"/>
      <c r="D56" s="560"/>
      <c r="E56" s="194"/>
      <c r="F56" s="572"/>
      <c r="G56" s="295"/>
      <c r="H56" s="568"/>
    </row>
    <row r="57" spans="1:8" x14ac:dyDescent="0.25">
      <c r="A57" s="480"/>
      <c r="B57" s="575"/>
      <c r="C57" s="495"/>
      <c r="D57" s="560"/>
      <c r="E57" s="194"/>
      <c r="F57" s="572"/>
      <c r="G57" s="295"/>
      <c r="H57" s="568"/>
    </row>
    <row r="58" spans="1:8" x14ac:dyDescent="0.25">
      <c r="A58" s="480"/>
      <c r="B58" s="575"/>
      <c r="C58" s="495"/>
      <c r="D58" s="560"/>
      <c r="E58" s="194"/>
      <c r="F58" s="572"/>
      <c r="G58" s="295"/>
      <c r="H58" s="568"/>
    </row>
    <row r="59" spans="1:8" x14ac:dyDescent="0.25">
      <c r="A59" s="480"/>
      <c r="B59" s="575"/>
      <c r="C59" s="495"/>
      <c r="D59" s="560"/>
      <c r="E59" s="194"/>
      <c r="F59" s="572"/>
      <c r="G59" s="295"/>
      <c r="H59" s="568"/>
    </row>
    <row r="60" spans="1:8" x14ac:dyDescent="0.25">
      <c r="A60" s="480"/>
      <c r="B60" s="575"/>
      <c r="C60" s="495"/>
      <c r="D60" s="560"/>
      <c r="E60" s="194"/>
      <c r="F60" s="572"/>
      <c r="G60" s="295"/>
      <c r="H60" s="568"/>
    </row>
    <row r="61" spans="1:8" x14ac:dyDescent="0.25">
      <c r="A61" s="480"/>
      <c r="B61" s="575"/>
      <c r="C61" s="495"/>
      <c r="D61" s="560"/>
      <c r="E61" s="194"/>
      <c r="F61" s="572"/>
      <c r="G61" s="295"/>
      <c r="H61" s="568"/>
    </row>
    <row r="62" spans="1:8" x14ac:dyDescent="0.25">
      <c r="A62" s="480"/>
      <c r="B62" s="575"/>
      <c r="C62" s="495"/>
      <c r="D62" s="560"/>
      <c r="E62" s="194"/>
      <c r="F62" s="572"/>
      <c r="G62" s="295"/>
      <c r="H62" s="568"/>
    </row>
    <row r="63" spans="1:8" x14ac:dyDescent="0.25">
      <c r="A63" s="480"/>
      <c r="B63" s="575"/>
      <c r="C63" s="495"/>
      <c r="D63" s="560"/>
      <c r="E63" s="194"/>
      <c r="F63" s="572"/>
      <c r="G63" s="295"/>
      <c r="H63" s="568"/>
    </row>
    <row r="64" spans="1:8" x14ac:dyDescent="0.25">
      <c r="A64" s="480"/>
      <c r="B64" s="575"/>
      <c r="C64" s="495"/>
      <c r="D64" s="560"/>
      <c r="E64" s="194"/>
      <c r="F64" s="572"/>
      <c r="G64" s="295"/>
      <c r="H64" s="568"/>
    </row>
    <row r="65" spans="1:8" x14ac:dyDescent="0.25">
      <c r="A65" s="480"/>
      <c r="B65" s="575"/>
      <c r="C65" s="495"/>
      <c r="D65" s="560"/>
      <c r="E65" s="194"/>
      <c r="F65" s="572"/>
      <c r="G65" s="295"/>
      <c r="H65" s="568"/>
    </row>
    <row r="66" spans="1:8" x14ac:dyDescent="0.25">
      <c r="A66" s="480"/>
      <c r="B66" s="575"/>
      <c r="C66" s="495"/>
      <c r="D66" s="560"/>
      <c r="E66" s="194"/>
      <c r="F66" s="572"/>
      <c r="G66" s="295"/>
      <c r="H66" s="568"/>
    </row>
    <row r="67" spans="1:8" x14ac:dyDescent="0.25">
      <c r="A67" s="480"/>
      <c r="B67" s="575"/>
      <c r="C67" s="495"/>
      <c r="D67" s="560"/>
      <c r="E67" s="194"/>
      <c r="F67" s="572"/>
      <c r="G67" s="295"/>
      <c r="H67" s="568"/>
    </row>
    <row r="68" spans="1:8" x14ac:dyDescent="0.25">
      <c r="A68" s="480"/>
      <c r="B68" s="575"/>
      <c r="C68" s="495"/>
      <c r="D68" s="560"/>
      <c r="E68" s="194"/>
      <c r="F68" s="572"/>
      <c r="G68" s="295"/>
      <c r="H68" s="568"/>
    </row>
    <row r="69" spans="1:8" x14ac:dyDescent="0.25">
      <c r="A69" s="480"/>
      <c r="B69" s="575"/>
      <c r="C69" s="495"/>
      <c r="D69" s="560"/>
      <c r="E69" s="194"/>
      <c r="F69" s="572"/>
      <c r="G69" s="295"/>
      <c r="H69" s="568"/>
    </row>
    <row r="70" spans="1:8" x14ac:dyDescent="0.25">
      <c r="A70" s="480"/>
      <c r="B70" s="575"/>
      <c r="C70" s="495"/>
      <c r="D70" s="560"/>
      <c r="E70" s="194"/>
      <c r="F70" s="572"/>
      <c r="G70" s="295"/>
      <c r="H70" s="568"/>
    </row>
    <row r="71" spans="1:8" x14ac:dyDescent="0.25">
      <c r="A71" s="480"/>
      <c r="B71" s="575"/>
      <c r="C71" s="495"/>
      <c r="D71" s="560"/>
      <c r="E71" s="194"/>
      <c r="F71" s="572"/>
      <c r="G71" s="295"/>
      <c r="H71" s="568"/>
    </row>
    <row r="72" spans="1:8" x14ac:dyDescent="0.25">
      <c r="A72" s="480"/>
      <c r="B72" s="575"/>
      <c r="C72" s="495"/>
      <c r="D72" s="560"/>
      <c r="E72" s="194"/>
      <c r="F72" s="572"/>
      <c r="G72" s="295"/>
      <c r="H72" s="568"/>
    </row>
    <row r="73" spans="1:8" x14ac:dyDescent="0.25">
      <c r="A73" s="480"/>
      <c r="B73" s="575"/>
      <c r="C73" s="495"/>
      <c r="D73" s="560"/>
      <c r="E73" s="194"/>
      <c r="F73" s="572"/>
      <c r="G73" s="295"/>
      <c r="H73" s="568"/>
    </row>
    <row r="74" spans="1:8" x14ac:dyDescent="0.25">
      <c r="A74" s="480"/>
      <c r="B74" s="575"/>
      <c r="C74" s="495"/>
      <c r="D74" s="560"/>
      <c r="E74" s="194"/>
      <c r="F74" s="572"/>
      <c r="G74" s="295"/>
      <c r="H74" s="568"/>
    </row>
    <row r="75" spans="1:8" x14ac:dyDescent="0.25">
      <c r="A75" s="480"/>
      <c r="B75" s="575"/>
      <c r="C75" s="495"/>
      <c r="D75" s="560"/>
      <c r="E75" s="194"/>
      <c r="F75" s="572"/>
      <c r="G75" s="295"/>
      <c r="H75" s="568"/>
    </row>
    <row r="76" spans="1:8" x14ac:dyDescent="0.25">
      <c r="A76" s="480"/>
      <c r="B76" s="575"/>
      <c r="C76" s="495"/>
      <c r="D76" s="560"/>
      <c r="E76" s="194"/>
      <c r="F76" s="572"/>
      <c r="G76" s="295"/>
      <c r="H76" s="568"/>
    </row>
    <row r="77" spans="1:8" x14ac:dyDescent="0.25">
      <c r="A77" s="480"/>
      <c r="B77" s="575"/>
      <c r="C77" s="495"/>
      <c r="D77" s="560"/>
      <c r="E77" s="194"/>
      <c r="F77" s="572"/>
      <c r="G77" s="295"/>
      <c r="H77" s="568"/>
    </row>
    <row r="78" spans="1:8" x14ac:dyDescent="0.25">
      <c r="A78" s="480"/>
      <c r="B78" s="575"/>
      <c r="C78" s="495"/>
      <c r="D78" s="560"/>
      <c r="E78" s="194"/>
      <c r="F78" s="572"/>
      <c r="G78" s="295"/>
      <c r="H78" s="568"/>
    </row>
    <row r="79" spans="1:8" x14ac:dyDescent="0.25">
      <c r="A79" s="480"/>
      <c r="B79" s="575"/>
      <c r="C79" s="495"/>
      <c r="D79" s="560"/>
      <c r="E79" s="194"/>
      <c r="F79" s="572"/>
      <c r="G79" s="295"/>
      <c r="H79" s="568"/>
    </row>
    <row r="80" spans="1:8" x14ac:dyDescent="0.25">
      <c r="A80" s="480"/>
      <c r="B80" s="575"/>
      <c r="C80" s="495"/>
      <c r="D80" s="560"/>
      <c r="E80" s="194"/>
      <c r="F80" s="572"/>
      <c r="G80" s="295"/>
      <c r="H80" s="568"/>
    </row>
    <row r="81" spans="1:8" x14ac:dyDescent="0.25">
      <c r="A81" s="480"/>
      <c r="B81" s="575"/>
      <c r="C81" s="495"/>
      <c r="D81" s="560"/>
      <c r="E81" s="194"/>
      <c r="F81" s="572"/>
      <c r="G81" s="295"/>
      <c r="H81" s="568"/>
    </row>
    <row r="82" spans="1:8" x14ac:dyDescent="0.25">
      <c r="A82" s="480"/>
      <c r="B82" s="575"/>
      <c r="C82" s="495"/>
      <c r="D82" s="560"/>
      <c r="E82" s="194"/>
      <c r="F82" s="572"/>
      <c r="G82" s="295"/>
      <c r="H82" s="568"/>
    </row>
    <row r="83" spans="1:8" x14ac:dyDescent="0.25">
      <c r="A83" s="480"/>
      <c r="B83" s="575"/>
      <c r="C83" s="495"/>
      <c r="D83" s="560"/>
      <c r="E83" s="194"/>
      <c r="F83" s="572"/>
      <c r="G83" s="295"/>
      <c r="H83" s="568"/>
    </row>
    <row r="84" spans="1:8" x14ac:dyDescent="0.25">
      <c r="A84" s="480"/>
      <c r="B84" s="575"/>
      <c r="C84" s="495"/>
      <c r="D84" s="560"/>
      <c r="E84" s="194"/>
      <c r="F84" s="572"/>
      <c r="G84" s="295"/>
      <c r="H84" s="568"/>
    </row>
    <row r="85" spans="1:8" x14ac:dyDescent="0.25">
      <c r="A85" s="480"/>
      <c r="B85" s="575"/>
      <c r="C85" s="495"/>
      <c r="D85" s="560"/>
      <c r="E85" s="194"/>
      <c r="F85" s="572"/>
      <c r="G85" s="295"/>
      <c r="H85" s="568"/>
    </row>
    <row r="86" spans="1:8" x14ac:dyDescent="0.25">
      <c r="A86" s="480"/>
      <c r="B86" s="575"/>
      <c r="C86" s="495"/>
      <c r="D86" s="560"/>
      <c r="E86" s="194"/>
      <c r="F86" s="572"/>
      <c r="G86" s="295"/>
      <c r="H86" s="568"/>
    </row>
    <row r="87" spans="1:8" x14ac:dyDescent="0.25">
      <c r="A87" s="480"/>
      <c r="B87" s="575"/>
      <c r="C87" s="495"/>
      <c r="D87" s="560"/>
      <c r="E87" s="194"/>
      <c r="F87" s="572"/>
      <c r="G87" s="295"/>
      <c r="H87" s="568"/>
    </row>
    <row r="88" spans="1:8" x14ac:dyDescent="0.25">
      <c r="A88" s="480"/>
      <c r="B88" s="575"/>
      <c r="C88" s="495"/>
      <c r="D88" s="560"/>
      <c r="E88" s="194"/>
      <c r="F88" s="572"/>
      <c r="G88" s="295"/>
      <c r="H88" s="568"/>
    </row>
    <row r="89" spans="1:8" x14ac:dyDescent="0.25">
      <c r="A89" s="480"/>
      <c r="B89" s="575"/>
      <c r="C89" s="495"/>
      <c r="D89" s="560"/>
      <c r="E89" s="194"/>
      <c r="F89" s="572"/>
      <c r="G89" s="295"/>
      <c r="H89" s="568"/>
    </row>
    <row r="90" spans="1:8" x14ac:dyDescent="0.25">
      <c r="A90" s="480"/>
      <c r="B90" s="575"/>
      <c r="C90" s="495"/>
      <c r="D90" s="560"/>
      <c r="E90" s="194"/>
      <c r="F90" s="572"/>
      <c r="G90" s="295"/>
      <c r="H90" s="568"/>
    </row>
    <row r="91" spans="1:8" x14ac:dyDescent="0.25">
      <c r="A91" s="480"/>
      <c r="B91" s="575"/>
      <c r="C91" s="495"/>
      <c r="D91" s="560"/>
      <c r="E91" s="194"/>
      <c r="F91" s="572"/>
      <c r="G91" s="295"/>
      <c r="H91" s="568"/>
    </row>
    <row r="92" spans="1:8" x14ac:dyDescent="0.25">
      <c r="A92" s="480"/>
      <c r="B92" s="575"/>
      <c r="C92" s="495"/>
      <c r="D92" s="560"/>
      <c r="E92" s="194"/>
      <c r="F92" s="572"/>
      <c r="G92" s="295"/>
      <c r="H92" s="568"/>
    </row>
    <row r="93" spans="1:8" x14ac:dyDescent="0.25">
      <c r="A93" s="480"/>
      <c r="B93" s="575"/>
      <c r="C93" s="495"/>
      <c r="D93" s="560"/>
      <c r="E93" s="194"/>
      <c r="F93" s="572"/>
      <c r="G93" s="295"/>
      <c r="H93" s="568"/>
    </row>
    <row r="94" spans="1:8" x14ac:dyDescent="0.25">
      <c r="A94" s="480"/>
      <c r="B94" s="575"/>
      <c r="C94" s="495"/>
      <c r="D94" s="560"/>
      <c r="E94" s="194"/>
      <c r="F94" s="572"/>
      <c r="G94" s="295"/>
      <c r="H94" s="568"/>
    </row>
    <row r="95" spans="1:8" x14ac:dyDescent="0.25">
      <c r="A95" s="480"/>
      <c r="B95" s="575"/>
      <c r="C95" s="495"/>
      <c r="D95" s="560"/>
      <c r="E95" s="194"/>
      <c r="F95" s="572"/>
      <c r="G95" s="295"/>
      <c r="H95" s="568"/>
    </row>
    <row r="96" spans="1:8" x14ac:dyDescent="0.25">
      <c r="A96" s="480"/>
      <c r="B96" s="575"/>
      <c r="C96" s="495"/>
      <c r="D96" s="560"/>
      <c r="E96" s="194"/>
      <c r="F96" s="572"/>
      <c r="G96" s="295"/>
      <c r="H96" s="568"/>
    </row>
    <row r="97" spans="1:8" x14ac:dyDescent="0.25">
      <c r="A97" s="480"/>
      <c r="B97" s="575"/>
      <c r="C97" s="495"/>
      <c r="D97" s="560"/>
      <c r="E97" s="194"/>
      <c r="F97" s="572"/>
      <c r="G97" s="295"/>
      <c r="H97" s="568"/>
    </row>
    <row r="98" spans="1:8" x14ac:dyDescent="0.25">
      <c r="A98" s="480"/>
      <c r="B98" s="575"/>
      <c r="C98" s="495"/>
      <c r="D98" s="560"/>
      <c r="E98" s="194"/>
      <c r="F98" s="572"/>
      <c r="G98" s="295"/>
      <c r="H98" s="568"/>
    </row>
    <row r="99" spans="1:8" x14ac:dyDescent="0.25">
      <c r="A99" s="480"/>
      <c r="B99" s="575"/>
      <c r="C99" s="495"/>
      <c r="D99" s="560"/>
      <c r="E99" s="194"/>
      <c r="F99" s="572"/>
      <c r="G99" s="295"/>
      <c r="H99" s="568"/>
    </row>
    <row r="100" spans="1:8" x14ac:dyDescent="0.25">
      <c r="A100" s="480"/>
      <c r="B100" s="575"/>
      <c r="C100" s="495"/>
      <c r="D100" s="560"/>
      <c r="E100" s="194"/>
      <c r="F100" s="572"/>
      <c r="G100" s="295"/>
      <c r="H100" s="568"/>
    </row>
    <row r="101" spans="1:8" x14ac:dyDescent="0.25">
      <c r="C101" s="300"/>
      <c r="D101" s="311"/>
      <c r="E101" s="507"/>
      <c r="F101" s="57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77"/>
  <sheetViews>
    <sheetView workbookViewId="0">
      <selection activeCell="H36" sqref="H36"/>
    </sheetView>
  </sheetViews>
  <sheetFormatPr defaultRowHeight="15" x14ac:dyDescent="0.25"/>
  <cols>
    <col min="1" max="1" width="13.140625" style="269" customWidth="1"/>
    <col min="2" max="2" width="15.5703125" style="8" customWidth="1"/>
    <col min="3" max="3" width="11.85546875" style="8" customWidth="1"/>
    <col min="4" max="4" width="12.28515625" style="8" customWidth="1"/>
    <col min="5" max="5" width="13.5703125" style="8" customWidth="1"/>
    <col min="6" max="7" width="10.140625" style="8" bestFit="1" customWidth="1"/>
    <col min="8" max="8" width="6.28515625" style="8" customWidth="1"/>
    <col min="9" max="9" width="10.140625" style="8" bestFit="1" customWidth="1"/>
  </cols>
  <sheetData>
    <row r="1" spans="1:9" s="132" customFormat="1" x14ac:dyDescent="0.25">
      <c r="A1" s="389">
        <v>44077</v>
      </c>
      <c r="B1" s="37"/>
      <c r="C1" s="37" t="s">
        <v>207</v>
      </c>
      <c r="D1" s="37" t="s">
        <v>81</v>
      </c>
      <c r="E1" s="37"/>
      <c r="F1" s="37"/>
      <c r="G1" s="37"/>
      <c r="H1" s="37"/>
      <c r="I1" s="37"/>
    </row>
    <row r="2" spans="1:9" s="132" customFormat="1" x14ac:dyDescent="0.25">
      <c r="A2" s="389"/>
      <c r="B2" s="37" t="s">
        <v>326</v>
      </c>
      <c r="C2" s="37">
        <v>15204000</v>
      </c>
      <c r="D2" s="37">
        <v>9300000</v>
      </c>
      <c r="E2" s="37"/>
      <c r="F2" s="37"/>
      <c r="G2" s="37"/>
      <c r="H2" s="37"/>
      <c r="I2" s="37"/>
    </row>
    <row r="3" spans="1:9" s="132" customFormat="1" x14ac:dyDescent="0.25">
      <c r="A3" s="389"/>
      <c r="B3" s="37" t="s">
        <v>327</v>
      </c>
      <c r="C3" s="37">
        <v>5265000</v>
      </c>
      <c r="D3" s="37">
        <v>3562000</v>
      </c>
      <c r="E3" s="37"/>
      <c r="F3" s="37"/>
      <c r="G3" s="37"/>
      <c r="H3" s="37"/>
      <c r="I3" s="37"/>
    </row>
    <row r="4" spans="1:9" s="132" customFormat="1" x14ac:dyDescent="0.25">
      <c r="A4" s="389"/>
      <c r="B4" s="37" t="s">
        <v>328</v>
      </c>
      <c r="C4" s="334">
        <v>11607000</v>
      </c>
      <c r="D4" s="334">
        <v>0</v>
      </c>
      <c r="E4" s="37"/>
      <c r="F4" s="37"/>
      <c r="G4" s="37"/>
      <c r="H4" s="37"/>
      <c r="I4" s="37"/>
    </row>
    <row r="5" spans="1:9" s="132" customFormat="1" x14ac:dyDescent="0.25">
      <c r="A5" s="389"/>
      <c r="B5" s="37"/>
      <c r="C5" s="37">
        <f>SUM(C2:C4)</f>
        <v>32076000</v>
      </c>
      <c r="D5" s="37">
        <f>SUM(D2:D4)</f>
        <v>12862000</v>
      </c>
      <c r="E5" s="37"/>
      <c r="F5" s="37"/>
      <c r="G5" s="37"/>
      <c r="H5" s="37"/>
      <c r="I5" s="37"/>
    </row>
    <row r="6" spans="1:9" s="132" customFormat="1" x14ac:dyDescent="0.25">
      <c r="A6" s="389"/>
      <c r="B6" s="37"/>
      <c r="C6" s="37"/>
      <c r="D6" s="37"/>
      <c r="E6" s="37"/>
      <c r="F6" s="37"/>
      <c r="G6" s="37"/>
      <c r="H6" s="37"/>
      <c r="I6" s="37"/>
    </row>
    <row r="7" spans="1:9" s="132" customFormat="1" x14ac:dyDescent="0.25">
      <c r="A7" s="389"/>
      <c r="B7" s="37" t="s">
        <v>233</v>
      </c>
      <c r="C7" s="37">
        <v>10320000</v>
      </c>
      <c r="D7" s="37"/>
      <c r="E7" s="37"/>
      <c r="F7" s="37"/>
      <c r="G7" s="37"/>
      <c r="H7" s="37"/>
      <c r="I7" s="37"/>
    </row>
    <row r="8" spans="1:9" s="132" customFormat="1" x14ac:dyDescent="0.25">
      <c r="A8" s="511"/>
      <c r="B8" s="37"/>
      <c r="C8" s="37"/>
      <c r="D8" s="37"/>
      <c r="E8" s="37"/>
      <c r="F8" s="37"/>
      <c r="G8" s="37"/>
      <c r="H8" s="37"/>
      <c r="I8" s="37"/>
    </row>
    <row r="9" spans="1:9" s="132" customFormat="1" x14ac:dyDescent="0.25">
      <c r="A9" s="389"/>
      <c r="B9" s="37" t="s">
        <v>329</v>
      </c>
      <c r="C9" s="37">
        <v>170000</v>
      </c>
      <c r="D9" s="37" t="s">
        <v>330</v>
      </c>
      <c r="E9" s="37"/>
      <c r="F9" s="37"/>
      <c r="G9" s="37"/>
      <c r="H9" s="37"/>
      <c r="I9" s="37"/>
    </row>
    <row r="10" spans="1:9" s="132" customFormat="1" x14ac:dyDescent="0.25">
      <c r="A10" s="389"/>
      <c r="B10" s="37"/>
      <c r="C10" s="334">
        <v>5567000</v>
      </c>
      <c r="D10" s="37" t="s">
        <v>331</v>
      </c>
      <c r="E10" s="37"/>
      <c r="F10" s="37"/>
      <c r="G10" s="37"/>
      <c r="H10" s="37"/>
      <c r="I10" s="37"/>
    </row>
    <row r="11" spans="1:9" s="132" customFormat="1" x14ac:dyDescent="0.25">
      <c r="A11" s="389"/>
      <c r="B11" s="37"/>
      <c r="C11" s="376">
        <f>SUM(C9:C10)</f>
        <v>5737000</v>
      </c>
      <c r="D11" s="37" t="s">
        <v>332</v>
      </c>
      <c r="E11" s="37"/>
      <c r="F11" s="37"/>
      <c r="G11" s="37"/>
      <c r="H11" s="37"/>
      <c r="I11" s="37"/>
    </row>
    <row r="12" spans="1:9" s="132" customFormat="1" x14ac:dyDescent="0.25">
      <c r="A12" s="389"/>
      <c r="B12" s="37"/>
      <c r="C12" s="37"/>
      <c r="D12" s="37"/>
      <c r="E12" s="37"/>
      <c r="F12" s="37"/>
      <c r="G12" s="37"/>
      <c r="H12" s="37"/>
      <c r="I12" s="37"/>
    </row>
    <row r="13" spans="1:9" s="132" customFormat="1" x14ac:dyDescent="0.25">
      <c r="A13" s="389"/>
      <c r="B13" s="37" t="s">
        <v>81</v>
      </c>
      <c r="C13" s="37">
        <f>D5</f>
        <v>12862000</v>
      </c>
      <c r="D13" s="37"/>
      <c r="E13" s="37"/>
      <c r="F13" s="37"/>
      <c r="G13" s="37"/>
      <c r="H13" s="37"/>
      <c r="I13" s="37"/>
    </row>
    <row r="14" spans="1:9" s="132" customFormat="1" x14ac:dyDescent="0.25">
      <c r="A14" s="389"/>
      <c r="B14" s="37"/>
      <c r="C14" s="334">
        <v>750000</v>
      </c>
      <c r="D14" s="37"/>
      <c r="E14" s="37"/>
      <c r="F14" s="37"/>
      <c r="G14" s="37"/>
      <c r="H14" s="37"/>
      <c r="I14" s="37"/>
    </row>
    <row r="15" spans="1:9" s="132" customFormat="1" x14ac:dyDescent="0.25">
      <c r="A15" s="389"/>
      <c r="B15" s="37"/>
      <c r="C15" s="376">
        <f>SUM(C13:C14)</f>
        <v>13612000</v>
      </c>
      <c r="D15" s="37" t="s">
        <v>332</v>
      </c>
      <c r="E15" s="37"/>
      <c r="F15" s="37"/>
      <c r="G15" s="37"/>
      <c r="H15" s="37"/>
      <c r="I15" s="37"/>
    </row>
    <row r="16" spans="1:9" s="132" customFormat="1" x14ac:dyDescent="0.25">
      <c r="A16" s="389"/>
      <c r="B16" s="37" t="s">
        <v>333</v>
      </c>
      <c r="C16" s="376">
        <v>7736000</v>
      </c>
      <c r="D16" s="37" t="s">
        <v>332</v>
      </c>
      <c r="E16" s="37"/>
      <c r="F16" s="37"/>
      <c r="G16" s="37"/>
      <c r="H16" s="37"/>
      <c r="I16" s="37"/>
    </row>
    <row r="17" spans="1:9" s="132" customFormat="1" x14ac:dyDescent="0.25">
      <c r="A17" s="511"/>
      <c r="B17" s="37"/>
      <c r="C17" s="37"/>
      <c r="D17" s="37"/>
      <c r="E17" s="37"/>
      <c r="F17" s="37"/>
      <c r="G17" s="37"/>
      <c r="H17" s="37"/>
      <c r="I17" s="561"/>
    </row>
    <row r="18" spans="1:9" s="132" customFormat="1" x14ac:dyDescent="0.25">
      <c r="A18" s="389"/>
      <c r="B18" s="37"/>
      <c r="C18" s="37"/>
      <c r="D18" s="37"/>
      <c r="E18" s="37"/>
      <c r="F18" s="37"/>
      <c r="G18" s="37"/>
      <c r="H18" s="37"/>
      <c r="I18" s="37"/>
    </row>
    <row r="19" spans="1:9" s="132" customFormat="1" x14ac:dyDescent="0.25">
      <c r="A19" s="511" t="s">
        <v>366</v>
      </c>
      <c r="B19" s="37"/>
      <c r="C19" s="37" t="s">
        <v>207</v>
      </c>
      <c r="D19" s="37" t="s">
        <v>81</v>
      </c>
      <c r="E19" s="37"/>
      <c r="F19" s="37"/>
      <c r="G19" s="37"/>
      <c r="H19" s="37"/>
      <c r="I19" s="37"/>
    </row>
    <row r="20" spans="1:9" s="132" customFormat="1" x14ac:dyDescent="0.25">
      <c r="A20" s="389"/>
      <c r="B20" s="37" t="s">
        <v>326</v>
      </c>
      <c r="C20" s="37">
        <v>20961000</v>
      </c>
      <c r="D20" s="37">
        <v>10310000</v>
      </c>
      <c r="E20" s="37">
        <f>C20+D20</f>
        <v>31271000</v>
      </c>
      <c r="F20" s="37"/>
      <c r="G20" s="37"/>
      <c r="H20" s="37"/>
      <c r="I20" s="37"/>
    </row>
    <row r="21" spans="1:9" s="132" customFormat="1" x14ac:dyDescent="0.25">
      <c r="A21" s="389"/>
      <c r="B21" s="37" t="s">
        <v>327</v>
      </c>
      <c r="C21" s="37">
        <v>10391000</v>
      </c>
      <c r="D21" s="37">
        <v>4044000</v>
      </c>
      <c r="E21" s="37">
        <f>C21+D21</f>
        <v>14435000</v>
      </c>
      <c r="F21" s="37"/>
      <c r="G21" s="37"/>
      <c r="H21" s="37"/>
      <c r="I21" s="37"/>
    </row>
    <row r="22" spans="1:9" s="132" customFormat="1" x14ac:dyDescent="0.25">
      <c r="A22" s="389"/>
      <c r="B22" s="37" t="s">
        <v>328</v>
      </c>
      <c r="C22" s="334">
        <v>16400000</v>
      </c>
      <c r="D22" s="334">
        <v>0</v>
      </c>
      <c r="E22" s="334">
        <f>C22+D22</f>
        <v>16400000</v>
      </c>
      <c r="F22" s="37"/>
      <c r="G22" s="37"/>
      <c r="H22" s="37"/>
      <c r="I22" s="37"/>
    </row>
    <row r="23" spans="1:9" s="132" customFormat="1" x14ac:dyDescent="0.25">
      <c r="A23" s="389"/>
      <c r="B23" s="37"/>
      <c r="C23" s="37">
        <f>SUM(C20:C22)</f>
        <v>47752000</v>
      </c>
      <c r="D23" s="37">
        <f>SUM(D20:D22)</f>
        <v>14354000</v>
      </c>
      <c r="E23" s="37">
        <f>C23+D23</f>
        <v>62106000</v>
      </c>
      <c r="F23" s="37"/>
      <c r="G23" s="37"/>
      <c r="H23" s="37"/>
      <c r="I23" s="37"/>
    </row>
    <row r="24" spans="1:9" s="132" customFormat="1" x14ac:dyDescent="0.25">
      <c r="A24" s="389"/>
      <c r="B24" s="37"/>
      <c r="C24" s="37"/>
      <c r="D24" s="37"/>
      <c r="E24" s="37"/>
      <c r="F24" s="37"/>
      <c r="G24" s="37"/>
      <c r="H24" s="37"/>
      <c r="I24" s="37"/>
    </row>
    <row r="25" spans="1:9" s="132" customFormat="1" x14ac:dyDescent="0.25">
      <c r="A25" s="389"/>
      <c r="B25" s="37" t="s">
        <v>233</v>
      </c>
      <c r="C25" s="37">
        <v>12680000</v>
      </c>
      <c r="D25" s="37"/>
      <c r="E25" s="37"/>
      <c r="F25" s="37"/>
      <c r="G25" s="37"/>
      <c r="H25" s="37"/>
      <c r="I25" s="37"/>
    </row>
    <row r="26" spans="1:9" s="132" customFormat="1" x14ac:dyDescent="0.25">
      <c r="A26" s="389"/>
      <c r="B26" s="37"/>
      <c r="C26" s="37"/>
      <c r="D26" s="37"/>
      <c r="E26" s="37"/>
      <c r="F26" s="37"/>
      <c r="G26" s="37"/>
      <c r="H26" s="37"/>
      <c r="I26" s="37"/>
    </row>
    <row r="27" spans="1:9" s="132" customFormat="1" x14ac:dyDescent="0.25">
      <c r="A27" s="389"/>
      <c r="B27" s="37"/>
      <c r="C27" s="37" t="s">
        <v>207</v>
      </c>
      <c r="D27" s="37" t="s">
        <v>81</v>
      </c>
      <c r="E27" s="37"/>
      <c r="F27" s="37"/>
      <c r="G27" s="37"/>
      <c r="H27" s="37"/>
      <c r="I27" s="37"/>
    </row>
    <row r="28" spans="1:9" s="132" customFormat="1" x14ac:dyDescent="0.25">
      <c r="A28" s="389">
        <v>44095</v>
      </c>
      <c r="B28" s="37" t="s">
        <v>326</v>
      </c>
      <c r="C28" s="37">
        <v>6404000</v>
      </c>
      <c r="D28" s="37">
        <v>5111000</v>
      </c>
      <c r="E28" s="37">
        <f>C28+D28</f>
        <v>11515000</v>
      </c>
      <c r="F28" s="37"/>
      <c r="G28" s="37"/>
      <c r="H28" s="37"/>
      <c r="I28" s="37"/>
    </row>
    <row r="29" spans="1:9" s="132" customFormat="1" x14ac:dyDescent="0.25">
      <c r="A29" s="389"/>
      <c r="B29" s="37" t="s">
        <v>327</v>
      </c>
      <c r="C29" s="37">
        <v>2540000</v>
      </c>
      <c r="D29" s="37">
        <v>2805000</v>
      </c>
      <c r="E29" s="37">
        <f t="shared" ref="E29:E30" si="0">C29+D29</f>
        <v>5345000</v>
      </c>
      <c r="F29" s="37"/>
      <c r="G29" s="37"/>
      <c r="H29" s="37"/>
      <c r="I29" s="37"/>
    </row>
    <row r="30" spans="1:9" s="132" customFormat="1" x14ac:dyDescent="0.25">
      <c r="A30" s="389"/>
      <c r="B30" s="37" t="s">
        <v>328</v>
      </c>
      <c r="C30" s="334">
        <v>6770000</v>
      </c>
      <c r="D30" s="334">
        <v>0</v>
      </c>
      <c r="E30" s="334">
        <f t="shared" si="0"/>
        <v>6770000</v>
      </c>
      <c r="F30" s="37"/>
      <c r="G30" s="37"/>
      <c r="H30" s="37"/>
      <c r="I30" s="37"/>
    </row>
    <row r="31" spans="1:9" s="132" customFormat="1" x14ac:dyDescent="0.25">
      <c r="A31" s="389"/>
      <c r="B31" s="37"/>
      <c r="C31" s="376">
        <f>SUM(C28:C30)</f>
        <v>15714000</v>
      </c>
      <c r="D31" s="376">
        <f>SUM(D28:D30)</f>
        <v>7916000</v>
      </c>
      <c r="E31" s="37"/>
      <c r="F31" s="37"/>
      <c r="G31" s="37"/>
      <c r="H31" s="37"/>
      <c r="I31" s="37"/>
    </row>
    <row r="32" spans="1:9" s="132" customFormat="1" x14ac:dyDescent="0.25">
      <c r="A32" s="389"/>
      <c r="B32" s="37"/>
      <c r="C32" s="37"/>
      <c r="D32" s="37"/>
      <c r="E32" s="37"/>
      <c r="F32" s="37"/>
      <c r="G32" s="37"/>
      <c r="H32" s="37"/>
      <c r="I32" s="37"/>
    </row>
    <row r="33" spans="1:9" s="132" customFormat="1" x14ac:dyDescent="0.25">
      <c r="A33" s="389"/>
      <c r="B33" s="37" t="s">
        <v>233</v>
      </c>
      <c r="C33" s="37">
        <v>4016000</v>
      </c>
      <c r="D33" s="37"/>
      <c r="E33" s="37"/>
      <c r="F33" s="37"/>
      <c r="G33" s="37"/>
      <c r="H33" s="37"/>
      <c r="I33" s="37"/>
    </row>
    <row r="34" spans="1:9" s="132" customFormat="1" x14ac:dyDescent="0.25">
      <c r="A34" s="389"/>
      <c r="B34" s="37"/>
      <c r="C34" s="334">
        <v>50000</v>
      </c>
      <c r="D34" s="37"/>
      <c r="E34" s="37"/>
      <c r="F34" s="37"/>
      <c r="G34" s="37"/>
      <c r="H34" s="37"/>
      <c r="I34" s="37"/>
    </row>
    <row r="35" spans="1:9" s="132" customFormat="1" x14ac:dyDescent="0.25">
      <c r="A35" s="389"/>
      <c r="B35" s="37"/>
      <c r="C35" s="376">
        <f>SUM(C33:C34)</f>
        <v>4066000</v>
      </c>
      <c r="D35" s="37"/>
      <c r="E35" s="37"/>
      <c r="F35" s="37"/>
      <c r="G35" s="37"/>
      <c r="H35" s="37"/>
      <c r="I35" s="37"/>
    </row>
    <row r="36" spans="1:9" s="132" customFormat="1" x14ac:dyDescent="0.25">
      <c r="A36" s="389"/>
      <c r="B36" s="37"/>
      <c r="C36" s="37"/>
      <c r="D36" s="37"/>
      <c r="E36" s="37"/>
      <c r="F36" s="37" t="s">
        <v>262</v>
      </c>
      <c r="G36" s="37"/>
      <c r="H36" s="37" t="s">
        <v>262</v>
      </c>
      <c r="I36" s="37"/>
    </row>
    <row r="37" spans="1:9" s="132" customFormat="1" x14ac:dyDescent="0.25">
      <c r="A37" s="389"/>
      <c r="B37" s="37"/>
      <c r="C37" s="37"/>
      <c r="D37" s="37"/>
      <c r="E37" s="37"/>
      <c r="F37" s="37"/>
      <c r="G37" s="37"/>
      <c r="H37" s="37"/>
      <c r="I37" s="37"/>
    </row>
    <row r="38" spans="1:9" s="132" customFormat="1" x14ac:dyDescent="0.25">
      <c r="A38" s="389"/>
      <c r="B38" s="37"/>
      <c r="C38" s="37" t="s">
        <v>207</v>
      </c>
      <c r="D38" s="37" t="s">
        <v>81</v>
      </c>
      <c r="E38" s="37"/>
      <c r="F38" s="37"/>
      <c r="G38" s="37"/>
      <c r="H38" s="37"/>
      <c r="I38" s="37"/>
    </row>
    <row r="39" spans="1:9" s="132" customFormat="1" x14ac:dyDescent="0.25">
      <c r="A39" s="389">
        <v>44095</v>
      </c>
      <c r="B39" s="37" t="s">
        <v>326</v>
      </c>
      <c r="C39" s="37">
        <v>20220000</v>
      </c>
      <c r="D39" s="37">
        <v>10210000</v>
      </c>
      <c r="E39" s="37">
        <f>C39+D39</f>
        <v>30430000</v>
      </c>
      <c r="F39" s="37"/>
      <c r="G39" s="37"/>
      <c r="H39" s="37"/>
      <c r="I39" s="37"/>
    </row>
    <row r="40" spans="1:9" s="132" customFormat="1" x14ac:dyDescent="0.25">
      <c r="A40" s="389"/>
      <c r="B40" s="37" t="s">
        <v>327</v>
      </c>
      <c r="C40" s="37">
        <v>8011000</v>
      </c>
      <c r="D40" s="37">
        <v>4814000</v>
      </c>
      <c r="E40" s="37">
        <f t="shared" ref="E40:E41" si="1">C40+D40</f>
        <v>12825000</v>
      </c>
      <c r="F40" s="37"/>
      <c r="G40" s="37"/>
      <c r="H40" s="37"/>
      <c r="I40" s="37"/>
    </row>
    <row r="41" spans="1:9" s="132" customFormat="1" x14ac:dyDescent="0.25">
      <c r="A41" s="389"/>
      <c r="B41" s="37" t="s">
        <v>328</v>
      </c>
      <c r="C41" s="334">
        <v>26940000</v>
      </c>
      <c r="D41" s="334"/>
      <c r="E41" s="334">
        <f t="shared" si="1"/>
        <v>26940000</v>
      </c>
      <c r="F41" s="37"/>
      <c r="G41" s="37"/>
      <c r="H41" s="37"/>
      <c r="I41" s="37"/>
    </row>
    <row r="42" spans="1:9" s="132" customFormat="1" x14ac:dyDescent="0.25">
      <c r="A42" s="389"/>
      <c r="B42" s="37"/>
      <c r="C42" s="376">
        <f>SUM(C39:C41)</f>
        <v>55171000</v>
      </c>
      <c r="D42" s="376">
        <f>SUM(D39:D41)</f>
        <v>15024000</v>
      </c>
      <c r="E42" s="37"/>
      <c r="F42" s="37"/>
      <c r="G42" s="37"/>
      <c r="H42" s="37"/>
      <c r="I42" s="37"/>
    </row>
    <row r="43" spans="1:9" s="132" customFormat="1" x14ac:dyDescent="0.25">
      <c r="A43" s="389"/>
      <c r="B43" s="37"/>
      <c r="C43" s="37"/>
      <c r="D43" s="37"/>
      <c r="E43" s="37"/>
      <c r="F43" s="37"/>
      <c r="G43" s="37"/>
      <c r="H43" s="37"/>
      <c r="I43" s="37"/>
    </row>
    <row r="44" spans="1:9" s="132" customFormat="1" x14ac:dyDescent="0.25">
      <c r="A44" s="389"/>
      <c r="B44" s="37" t="s">
        <v>233</v>
      </c>
      <c r="C44" s="376">
        <v>11803500</v>
      </c>
      <c r="D44" s="37"/>
      <c r="E44" s="37"/>
      <c r="F44" s="37"/>
      <c r="G44" s="37"/>
      <c r="H44" s="37"/>
      <c r="I44" s="37"/>
    </row>
    <row r="45" spans="1:9" s="132" customFormat="1" x14ac:dyDescent="0.25">
      <c r="A45" s="389"/>
      <c r="B45" s="37"/>
      <c r="C45" s="37"/>
      <c r="D45" s="37"/>
      <c r="E45" s="37"/>
      <c r="F45" s="37"/>
      <c r="G45" s="37"/>
      <c r="H45" s="37"/>
      <c r="I45" s="37"/>
    </row>
    <row r="46" spans="1:9" s="132" customFormat="1" x14ac:dyDescent="0.25">
      <c r="A46" s="389"/>
      <c r="B46" s="37"/>
      <c r="C46" s="37"/>
      <c r="D46" s="37"/>
      <c r="E46" s="37"/>
      <c r="F46" s="37"/>
      <c r="G46" s="37"/>
      <c r="H46" s="37"/>
      <c r="I46" s="37"/>
    </row>
    <row r="47" spans="1:9" s="132" customFormat="1" x14ac:dyDescent="0.25">
      <c r="A47" s="389"/>
      <c r="B47" s="37"/>
      <c r="C47" s="37"/>
      <c r="D47" s="37"/>
      <c r="E47" s="37"/>
      <c r="F47" s="37"/>
      <c r="G47" s="37"/>
      <c r="H47" s="37"/>
      <c r="I47" s="37"/>
    </row>
    <row r="48" spans="1:9" s="132" customFormat="1" x14ac:dyDescent="0.25">
      <c r="A48" s="389"/>
      <c r="B48" s="502"/>
      <c r="C48" s="37"/>
      <c r="D48" s="37"/>
      <c r="E48" s="37"/>
      <c r="F48" s="37"/>
      <c r="G48" s="37"/>
      <c r="H48" s="37"/>
      <c r="I48" s="37"/>
    </row>
    <row r="49" spans="1:9" s="132" customFormat="1" x14ac:dyDescent="0.25">
      <c r="A49" s="389"/>
      <c r="B49" s="37"/>
      <c r="C49" s="37"/>
      <c r="D49" s="37"/>
      <c r="E49" s="37"/>
      <c r="F49" s="37"/>
      <c r="G49" s="37"/>
      <c r="H49" s="37"/>
      <c r="I49" s="37"/>
    </row>
    <row r="50" spans="1:9" s="132" customFormat="1" x14ac:dyDescent="0.25">
      <c r="A50" s="389"/>
      <c r="B50" s="37"/>
      <c r="C50" s="37"/>
      <c r="D50" s="37"/>
      <c r="E50" s="37"/>
      <c r="F50" s="37"/>
      <c r="G50" s="37"/>
      <c r="H50" s="37"/>
      <c r="I50" s="37"/>
    </row>
    <row r="51" spans="1:9" s="132" customFormat="1" x14ac:dyDescent="0.25">
      <c r="A51" s="389"/>
      <c r="B51" s="37"/>
      <c r="C51" s="37"/>
      <c r="D51" s="37"/>
      <c r="E51" s="37"/>
      <c r="F51" s="37"/>
      <c r="G51" s="37"/>
      <c r="H51" s="37"/>
      <c r="I51" s="37"/>
    </row>
    <row r="52" spans="1:9" s="132" customFormat="1" x14ac:dyDescent="0.25">
      <c r="A52" s="389"/>
      <c r="B52" s="37"/>
      <c r="C52" s="37"/>
      <c r="D52" s="37"/>
      <c r="E52" s="37"/>
      <c r="F52" s="37"/>
      <c r="G52" s="37"/>
      <c r="H52" s="37"/>
      <c r="I52" s="37"/>
    </row>
    <row r="53" spans="1:9" s="132" customFormat="1" x14ac:dyDescent="0.25">
      <c r="A53" s="389"/>
      <c r="B53" s="37"/>
      <c r="C53" s="37"/>
      <c r="D53" s="37"/>
      <c r="E53" s="37"/>
      <c r="F53" s="37"/>
      <c r="G53" s="37"/>
      <c r="H53" s="37"/>
      <c r="I53" s="37"/>
    </row>
    <row r="54" spans="1:9" s="132" customFormat="1" x14ac:dyDescent="0.25">
      <c r="A54" s="389"/>
      <c r="B54" s="37"/>
      <c r="C54" s="37"/>
      <c r="D54" s="37"/>
      <c r="E54" s="37"/>
      <c r="F54" s="37"/>
      <c r="G54" s="37"/>
      <c r="H54" s="37"/>
      <c r="I54" s="37"/>
    </row>
    <row r="55" spans="1:9" s="132" customFormat="1" x14ac:dyDescent="0.25">
      <c r="A55" s="389"/>
      <c r="B55" s="37"/>
      <c r="C55" s="37"/>
      <c r="D55" s="37"/>
      <c r="E55" s="37"/>
      <c r="F55" s="37"/>
      <c r="G55" s="37"/>
      <c r="H55" s="37"/>
      <c r="I55" s="37"/>
    </row>
    <row r="56" spans="1:9" s="132" customFormat="1" x14ac:dyDescent="0.25">
      <c r="A56" s="389"/>
      <c r="B56" s="37"/>
      <c r="C56" s="37"/>
      <c r="D56" s="37"/>
      <c r="E56" s="37"/>
      <c r="F56" s="37"/>
      <c r="G56" s="37"/>
      <c r="H56" s="37"/>
      <c r="I56" s="37"/>
    </row>
    <row r="57" spans="1:9" s="132" customFormat="1" x14ac:dyDescent="0.25">
      <c r="A57" s="389"/>
      <c r="B57" s="37"/>
      <c r="C57" s="37"/>
      <c r="D57" s="37"/>
      <c r="E57" s="37"/>
      <c r="F57" s="37"/>
      <c r="G57" s="37"/>
      <c r="H57" s="37"/>
      <c r="I57" s="37"/>
    </row>
    <row r="58" spans="1:9" s="132" customFormat="1" x14ac:dyDescent="0.25">
      <c r="A58" s="389"/>
      <c r="B58" s="37"/>
      <c r="C58" s="37"/>
      <c r="D58" s="37"/>
      <c r="E58" s="37"/>
      <c r="F58" s="37"/>
      <c r="G58" s="37"/>
      <c r="H58" s="37"/>
      <c r="I58" s="37"/>
    </row>
    <row r="59" spans="1:9" s="132" customFormat="1" x14ac:dyDescent="0.25">
      <c r="A59" s="389"/>
      <c r="B59" s="37"/>
      <c r="C59" s="37"/>
      <c r="D59" s="37"/>
      <c r="E59" s="37"/>
      <c r="F59" s="37"/>
      <c r="G59" s="37"/>
      <c r="H59" s="37"/>
      <c r="I59" s="37"/>
    </row>
    <row r="60" spans="1:9" s="132" customFormat="1" x14ac:dyDescent="0.25">
      <c r="A60" s="389"/>
      <c r="B60" s="37"/>
      <c r="C60" s="37"/>
      <c r="D60" s="37"/>
      <c r="E60" s="37"/>
      <c r="F60" s="37"/>
      <c r="G60" s="37"/>
      <c r="H60" s="37"/>
      <c r="I60" s="37"/>
    </row>
    <row r="61" spans="1:9" s="132" customFormat="1" x14ac:dyDescent="0.25">
      <c r="A61" s="389"/>
      <c r="B61" s="37"/>
      <c r="C61" s="37"/>
      <c r="D61" s="37"/>
      <c r="E61" s="37"/>
      <c r="F61" s="37"/>
      <c r="G61" s="37"/>
      <c r="H61" s="37"/>
      <c r="I61" s="37"/>
    </row>
    <row r="62" spans="1:9" s="132" customFormat="1" x14ac:dyDescent="0.25">
      <c r="A62" s="389"/>
      <c r="B62" s="37"/>
      <c r="C62" s="37"/>
      <c r="D62" s="37"/>
      <c r="E62" s="37"/>
      <c r="F62" s="37"/>
      <c r="G62" s="37"/>
      <c r="H62" s="37"/>
      <c r="I62" s="37"/>
    </row>
    <row r="63" spans="1:9" s="132" customFormat="1" x14ac:dyDescent="0.25">
      <c r="A63" s="389"/>
      <c r="B63" s="37"/>
      <c r="C63" s="37"/>
      <c r="D63" s="37"/>
      <c r="E63" s="37"/>
      <c r="F63" s="37"/>
      <c r="G63" s="37"/>
      <c r="H63" s="37"/>
      <c r="I63" s="37"/>
    </row>
    <row r="64" spans="1:9" s="132" customFormat="1" x14ac:dyDescent="0.25">
      <c r="A64" s="389"/>
      <c r="B64" s="37"/>
      <c r="C64" s="37"/>
      <c r="D64" s="37"/>
      <c r="E64" s="37"/>
      <c r="F64" s="37"/>
      <c r="G64" s="37"/>
      <c r="H64" s="37"/>
      <c r="I64" s="37"/>
    </row>
    <row r="65" spans="1:9" s="132" customFormat="1" x14ac:dyDescent="0.25">
      <c r="A65" s="389"/>
      <c r="B65" s="37"/>
      <c r="C65" s="37"/>
      <c r="D65" s="37"/>
      <c r="E65" s="37"/>
      <c r="F65" s="37"/>
      <c r="G65" s="37"/>
      <c r="H65" s="37"/>
      <c r="I65" s="37"/>
    </row>
    <row r="66" spans="1:9" s="132" customFormat="1" x14ac:dyDescent="0.25">
      <c r="A66" s="389"/>
      <c r="B66" s="37"/>
      <c r="C66" s="37"/>
      <c r="D66" s="37"/>
      <c r="E66" s="37"/>
      <c r="F66" s="37"/>
      <c r="G66" s="37"/>
      <c r="H66" s="37"/>
      <c r="I66" s="37"/>
    </row>
    <row r="67" spans="1:9" s="132" customFormat="1" x14ac:dyDescent="0.25">
      <c r="A67" s="511"/>
      <c r="B67" s="37"/>
      <c r="C67" s="37"/>
      <c r="D67" s="37"/>
      <c r="E67" s="37"/>
      <c r="F67" s="37"/>
      <c r="G67" s="37"/>
      <c r="H67" s="37"/>
      <c r="I67" s="37"/>
    </row>
    <row r="68" spans="1:9" s="132" customFormat="1" x14ac:dyDescent="0.25">
      <c r="A68" s="389"/>
      <c r="B68" s="37"/>
      <c r="C68" s="37"/>
      <c r="D68" s="37"/>
      <c r="E68" s="37"/>
      <c r="F68" s="37"/>
      <c r="G68" s="37"/>
      <c r="H68" s="37"/>
      <c r="I68" s="37"/>
    </row>
    <row r="69" spans="1:9" s="132" customFormat="1" x14ac:dyDescent="0.25">
      <c r="A69" s="389"/>
      <c r="B69" s="37"/>
      <c r="C69" s="37"/>
      <c r="D69" s="37"/>
      <c r="E69" s="37"/>
      <c r="F69" s="37"/>
      <c r="G69" s="37"/>
      <c r="H69" s="37"/>
      <c r="I69" s="37"/>
    </row>
    <row r="70" spans="1:9" s="132" customFormat="1" x14ac:dyDescent="0.25">
      <c r="A70" s="389"/>
      <c r="B70" s="37"/>
      <c r="C70" s="37"/>
      <c r="D70" s="37"/>
      <c r="E70" s="37"/>
      <c r="F70" s="37"/>
      <c r="G70" s="37"/>
      <c r="H70" s="37"/>
      <c r="I70" s="37"/>
    </row>
    <row r="71" spans="1:9" s="132" customFormat="1" x14ac:dyDescent="0.25">
      <c r="A71" s="389"/>
      <c r="B71" s="37"/>
      <c r="C71" s="37"/>
      <c r="D71" s="37"/>
      <c r="E71" s="37"/>
      <c r="F71" s="37"/>
      <c r="G71" s="37"/>
      <c r="H71" s="37"/>
      <c r="I71" s="37"/>
    </row>
    <row r="72" spans="1:9" s="132" customFormat="1" x14ac:dyDescent="0.25">
      <c r="A72" s="389"/>
      <c r="B72" s="37"/>
      <c r="C72" s="37"/>
      <c r="D72" s="37"/>
      <c r="E72" s="37"/>
      <c r="F72" s="37"/>
      <c r="G72" s="37"/>
      <c r="H72" s="37"/>
      <c r="I72" s="37"/>
    </row>
    <row r="73" spans="1:9" s="132" customFormat="1" x14ac:dyDescent="0.25">
      <c r="A73" s="389"/>
      <c r="B73" s="37"/>
      <c r="C73" s="37"/>
      <c r="D73" s="37"/>
      <c r="E73" s="37"/>
      <c r="F73" s="37"/>
      <c r="G73" s="37"/>
      <c r="H73" s="37"/>
      <c r="I73" s="37"/>
    </row>
    <row r="74" spans="1:9" s="132" customFormat="1" x14ac:dyDescent="0.25">
      <c r="A74" s="389"/>
      <c r="B74" s="37"/>
      <c r="C74" s="37"/>
      <c r="D74" s="37"/>
      <c r="E74" s="37"/>
      <c r="F74" s="37"/>
      <c r="G74" s="37"/>
      <c r="H74" s="37"/>
      <c r="I74" s="37"/>
    </row>
    <row r="75" spans="1:9" s="132" customFormat="1" x14ac:dyDescent="0.25">
      <c r="A75" s="389"/>
      <c r="B75" s="37"/>
      <c r="C75" s="37"/>
      <c r="D75" s="37"/>
      <c r="E75" s="37"/>
      <c r="F75" s="37"/>
      <c r="G75" s="37"/>
      <c r="H75" s="37"/>
      <c r="I75" s="37"/>
    </row>
    <row r="76" spans="1:9" s="132" customFormat="1" x14ac:dyDescent="0.25">
      <c r="A76" s="389"/>
      <c r="B76" s="37"/>
      <c r="C76" s="37"/>
      <c r="D76" s="37"/>
      <c r="E76" s="37"/>
      <c r="F76" s="37"/>
      <c r="G76" s="37"/>
      <c r="H76" s="37"/>
      <c r="I76" s="37"/>
    </row>
    <row r="77" spans="1:9" s="132" customFormat="1" x14ac:dyDescent="0.25">
      <c r="A77" s="389"/>
      <c r="B77" s="37"/>
      <c r="C77" s="37"/>
      <c r="D77" s="37"/>
      <c r="E77" s="37"/>
      <c r="F77" s="37"/>
      <c r="G77" s="37"/>
      <c r="H77" s="37"/>
      <c r="I77" s="37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2:M115"/>
  <sheetViews>
    <sheetView topLeftCell="B1" zoomScaleNormal="100" workbookViewId="0">
      <selection activeCell="L39" sqref="L39"/>
    </sheetView>
  </sheetViews>
  <sheetFormatPr defaultRowHeight="15" x14ac:dyDescent="0.25"/>
  <cols>
    <col min="1" max="1" width="16.5703125" style="292" customWidth="1"/>
    <col min="2" max="2" width="29.28515625" style="293" bestFit="1" customWidth="1"/>
    <col min="3" max="3" width="9.5703125" style="293" customWidth="1"/>
    <col min="4" max="4" width="15.42578125" style="293" customWidth="1"/>
    <col min="5" max="6" width="9.140625" style="293"/>
    <col min="7" max="7" width="10.7109375" style="293" bestFit="1" customWidth="1"/>
    <col min="8" max="8" width="29.28515625" style="293" bestFit="1" customWidth="1"/>
    <col min="9" max="10" width="9.140625" style="293"/>
    <col min="11" max="11" width="11.5703125" style="293" bestFit="1" customWidth="1"/>
    <col min="12" max="12" width="22.140625" style="293" bestFit="1" customWidth="1"/>
    <col min="13" max="16384" width="9.140625" style="293"/>
  </cols>
  <sheetData>
    <row r="2" spans="1:13" x14ac:dyDescent="0.25">
      <c r="A2" s="294" t="s">
        <v>228</v>
      </c>
      <c r="B2" s="295" t="s">
        <v>230</v>
      </c>
      <c r="C2" s="295" t="s">
        <v>209</v>
      </c>
      <c r="D2" s="295" t="s">
        <v>229</v>
      </c>
      <c r="G2" s="293" t="s">
        <v>294</v>
      </c>
      <c r="K2" s="293" t="s">
        <v>286</v>
      </c>
    </row>
    <row r="3" spans="1:13" ht="15.75" customHeight="1" x14ac:dyDescent="0.25">
      <c r="A3" s="294"/>
      <c r="B3" s="295"/>
      <c r="C3" s="295"/>
      <c r="D3" s="296">
        <v>20000000</v>
      </c>
    </row>
    <row r="4" spans="1:13" x14ac:dyDescent="0.25">
      <c r="A4" s="194"/>
      <c r="B4" s="138"/>
      <c r="C4" s="462"/>
      <c r="D4" s="295"/>
      <c r="G4" s="194"/>
      <c r="H4" s="138"/>
      <c r="I4" s="462"/>
      <c r="K4" s="194"/>
      <c r="L4" s="138"/>
      <c r="M4" s="462"/>
    </row>
    <row r="5" spans="1:13" x14ac:dyDescent="0.25">
      <c r="A5" s="194"/>
      <c r="B5" s="138"/>
      <c r="C5" s="462"/>
      <c r="D5" s="295"/>
      <c r="G5" s="194"/>
      <c r="H5" s="138"/>
      <c r="I5" s="462"/>
      <c r="K5" s="194"/>
      <c r="L5" s="138"/>
      <c r="M5" s="462"/>
    </row>
    <row r="6" spans="1:13" x14ac:dyDescent="0.25">
      <c r="A6" s="194"/>
      <c r="B6" s="138"/>
      <c r="C6" s="462"/>
      <c r="D6" s="295"/>
      <c r="G6" s="194"/>
      <c r="H6" s="138"/>
      <c r="I6" s="462"/>
      <c r="K6" s="194"/>
      <c r="L6" s="138"/>
      <c r="M6" s="462"/>
    </row>
    <row r="7" spans="1:13" x14ac:dyDescent="0.25">
      <c r="A7" s="194"/>
      <c r="B7" s="138"/>
      <c r="C7" s="462"/>
      <c r="D7" s="295"/>
      <c r="G7" s="194"/>
      <c r="H7" s="138"/>
      <c r="I7" s="462"/>
      <c r="K7" s="194"/>
      <c r="L7" s="138"/>
      <c r="M7" s="462"/>
    </row>
    <row r="8" spans="1:13" x14ac:dyDescent="0.25">
      <c r="A8" s="194"/>
      <c r="B8" s="138"/>
      <c r="C8" s="462"/>
      <c r="D8" s="295"/>
      <c r="G8" s="194"/>
      <c r="H8" s="138"/>
      <c r="I8" s="462"/>
      <c r="K8" s="194"/>
      <c r="L8" s="138"/>
      <c r="M8" s="462"/>
    </row>
    <row r="9" spans="1:13" x14ac:dyDescent="0.25">
      <c r="A9" s="194"/>
      <c r="B9" s="138"/>
      <c r="C9" s="462"/>
      <c r="D9" s="295"/>
      <c r="G9" s="480"/>
      <c r="H9" s="138"/>
      <c r="I9" s="462"/>
      <c r="K9" s="194"/>
      <c r="L9" s="138"/>
      <c r="M9" s="462"/>
    </row>
    <row r="10" spans="1:13" x14ac:dyDescent="0.25">
      <c r="A10" s="194"/>
      <c r="B10" s="138"/>
      <c r="C10" s="462"/>
      <c r="D10" s="295"/>
      <c r="G10" s="480"/>
      <c r="H10" s="138"/>
      <c r="I10" s="462"/>
      <c r="K10" s="194"/>
      <c r="L10" s="138"/>
      <c r="M10" s="462"/>
    </row>
    <row r="11" spans="1:13" x14ac:dyDescent="0.25">
      <c r="A11" s="194"/>
      <c r="B11" s="138"/>
      <c r="C11" s="462"/>
      <c r="D11" s="295"/>
      <c r="G11" s="480"/>
      <c r="H11" s="138"/>
      <c r="I11" s="462"/>
      <c r="K11" s="194"/>
      <c r="L11" s="138"/>
      <c r="M11" s="462"/>
    </row>
    <row r="12" spans="1:13" x14ac:dyDescent="0.25">
      <c r="A12" s="194"/>
      <c r="B12" s="138"/>
      <c r="C12" s="462"/>
      <c r="D12" s="295"/>
      <c r="G12" s="480"/>
      <c r="H12" s="138"/>
      <c r="I12" s="462"/>
      <c r="K12" s="194"/>
      <c r="L12" s="138"/>
      <c r="M12" s="462"/>
    </row>
    <row r="13" spans="1:13" x14ac:dyDescent="0.25">
      <c r="A13" s="194"/>
      <c r="B13" s="138"/>
      <c r="C13" s="462"/>
      <c r="D13" s="295"/>
      <c r="G13" s="480"/>
      <c r="H13" s="138"/>
      <c r="I13" s="462"/>
      <c r="K13" s="480"/>
      <c r="L13" s="138"/>
      <c r="M13" s="462"/>
    </row>
    <row r="14" spans="1:13" x14ac:dyDescent="0.25">
      <c r="A14" s="194"/>
      <c r="B14" s="138"/>
      <c r="C14" s="462"/>
      <c r="D14" s="295"/>
      <c r="G14" s="480"/>
      <c r="H14" s="138"/>
      <c r="I14" s="462"/>
      <c r="K14" s="480"/>
      <c r="L14" s="138"/>
      <c r="M14" s="462"/>
    </row>
    <row r="15" spans="1:13" x14ac:dyDescent="0.25">
      <c r="A15" s="194"/>
      <c r="B15" s="138"/>
      <c r="C15" s="462"/>
      <c r="D15" s="295"/>
      <c r="G15" s="480"/>
      <c r="H15" s="138"/>
      <c r="I15" s="462"/>
      <c r="K15" s="480"/>
      <c r="L15" s="138"/>
      <c r="M15" s="462"/>
    </row>
    <row r="16" spans="1:13" x14ac:dyDescent="0.25">
      <c r="A16" s="194"/>
      <c r="B16" s="138"/>
      <c r="C16" s="462"/>
      <c r="D16" s="295"/>
      <c r="G16" s="480"/>
      <c r="H16" s="138"/>
      <c r="I16" s="462"/>
      <c r="K16" s="480"/>
      <c r="L16" s="138"/>
      <c r="M16" s="462"/>
    </row>
    <row r="17" spans="1:13" x14ac:dyDescent="0.25">
      <c r="A17" s="194"/>
      <c r="B17" s="138"/>
      <c r="C17" s="462"/>
      <c r="D17" s="295"/>
      <c r="G17" s="480"/>
      <c r="H17" s="138"/>
      <c r="I17" s="462"/>
      <c r="K17" s="480"/>
      <c r="L17" s="138"/>
      <c r="M17" s="462"/>
    </row>
    <row r="18" spans="1:13" x14ac:dyDescent="0.25">
      <c r="A18" s="194"/>
      <c r="B18" s="138"/>
      <c r="C18" s="462"/>
      <c r="D18" s="295"/>
      <c r="G18" s="480"/>
      <c r="H18" s="138"/>
      <c r="I18" s="462"/>
      <c r="K18" s="480"/>
      <c r="L18" s="138"/>
      <c r="M18" s="462"/>
    </row>
    <row r="19" spans="1:13" x14ac:dyDescent="0.25">
      <c r="A19" s="194"/>
      <c r="B19" s="138"/>
      <c r="C19" s="462"/>
      <c r="D19" s="295"/>
      <c r="G19" s="480"/>
      <c r="H19" s="138"/>
      <c r="I19" s="462"/>
      <c r="K19" s="480"/>
      <c r="L19" s="138"/>
      <c r="M19" s="462"/>
    </row>
    <row r="20" spans="1:13" x14ac:dyDescent="0.25">
      <c r="A20" s="194"/>
      <c r="B20" s="138"/>
      <c r="C20" s="462"/>
      <c r="D20" s="295"/>
      <c r="G20" s="480"/>
      <c r="H20" s="138"/>
      <c r="I20" s="462"/>
      <c r="K20" s="480"/>
      <c r="L20" s="138"/>
      <c r="M20" s="462"/>
    </row>
    <row r="21" spans="1:13" x14ac:dyDescent="0.25">
      <c r="A21" s="194"/>
      <c r="B21" s="138"/>
      <c r="C21" s="462"/>
      <c r="D21" s="295"/>
      <c r="G21" s="480"/>
      <c r="H21" s="138"/>
      <c r="I21" s="462"/>
      <c r="K21" s="480"/>
      <c r="L21" s="138"/>
      <c r="M21" s="462"/>
    </row>
    <row r="22" spans="1:13" x14ac:dyDescent="0.25">
      <c r="A22" s="194"/>
      <c r="B22" s="138"/>
      <c r="C22" s="462"/>
      <c r="D22" s="295"/>
      <c r="G22" s="480"/>
      <c r="H22" s="138"/>
      <c r="I22" s="462"/>
      <c r="K22" s="480"/>
      <c r="L22" s="138"/>
      <c r="M22" s="462"/>
    </row>
    <row r="23" spans="1:13" x14ac:dyDescent="0.25">
      <c r="A23" s="480"/>
      <c r="B23" s="138"/>
      <c r="C23" s="462"/>
      <c r="D23" s="295"/>
      <c r="G23" s="480"/>
      <c r="H23" s="138"/>
      <c r="I23" s="462"/>
      <c r="K23" s="480"/>
      <c r="L23" s="138"/>
      <c r="M23" s="462"/>
    </row>
    <row r="24" spans="1:13" x14ac:dyDescent="0.25">
      <c r="A24" s="480"/>
      <c r="B24" s="138"/>
      <c r="C24" s="462"/>
      <c r="D24" s="295"/>
      <c r="G24" s="480"/>
      <c r="H24" s="138"/>
      <c r="I24" s="462"/>
      <c r="K24" s="480"/>
      <c r="L24" s="138"/>
      <c r="M24" s="462"/>
    </row>
    <row r="25" spans="1:13" x14ac:dyDescent="0.25">
      <c r="A25" s="480"/>
      <c r="B25" s="138"/>
      <c r="C25" s="462"/>
      <c r="D25" s="295"/>
      <c r="G25" s="480"/>
      <c r="H25" s="138"/>
      <c r="I25" s="462"/>
      <c r="K25" s="480"/>
      <c r="L25" s="138"/>
      <c r="M25" s="462"/>
    </row>
    <row r="26" spans="1:13" x14ac:dyDescent="0.25">
      <c r="A26" s="480"/>
      <c r="B26" s="138"/>
      <c r="C26" s="462"/>
      <c r="D26" s="295"/>
      <c r="G26" s="480"/>
      <c r="H26" s="138"/>
      <c r="I26" s="462"/>
      <c r="K26" s="480"/>
      <c r="L26" s="138"/>
      <c r="M26" s="462"/>
    </row>
    <row r="27" spans="1:13" x14ac:dyDescent="0.25">
      <c r="A27" s="480"/>
      <c r="B27" s="138"/>
      <c r="C27" s="462"/>
      <c r="D27" s="295"/>
      <c r="G27" s="480"/>
      <c r="H27" s="138"/>
      <c r="I27" s="462"/>
      <c r="K27" s="480"/>
      <c r="L27" s="138"/>
      <c r="M27" s="462"/>
    </row>
    <row r="28" spans="1:13" x14ac:dyDescent="0.25">
      <c r="A28" s="480"/>
      <c r="B28" s="138"/>
      <c r="C28" s="462"/>
      <c r="D28" s="295"/>
      <c r="G28" s="480"/>
      <c r="H28" s="138"/>
      <c r="I28" s="462"/>
      <c r="K28" s="480"/>
      <c r="L28" s="138"/>
      <c r="M28" s="462"/>
    </row>
    <row r="29" spans="1:13" x14ac:dyDescent="0.25">
      <c r="A29" s="480"/>
      <c r="B29" s="138"/>
      <c r="C29" s="462"/>
      <c r="D29" s="295"/>
      <c r="G29" s="480"/>
      <c r="H29" s="138"/>
      <c r="I29" s="462"/>
      <c r="K29" s="480"/>
      <c r="L29" s="138"/>
      <c r="M29" s="462"/>
    </row>
    <row r="30" spans="1:13" x14ac:dyDescent="0.25">
      <c r="A30" s="480"/>
      <c r="B30" s="138"/>
      <c r="C30" s="462"/>
      <c r="D30" s="295"/>
      <c r="G30" s="480"/>
      <c r="H30" s="138"/>
      <c r="I30" s="462"/>
      <c r="K30" s="480"/>
      <c r="L30" s="138"/>
      <c r="M30" s="462"/>
    </row>
    <row r="31" spans="1:13" x14ac:dyDescent="0.25">
      <c r="A31" s="480"/>
      <c r="B31" s="138"/>
      <c r="C31" s="462"/>
      <c r="D31" s="295"/>
      <c r="G31" s="480"/>
      <c r="H31" s="138"/>
      <c r="I31" s="462"/>
      <c r="K31" s="480"/>
      <c r="L31" s="138"/>
      <c r="M31" s="462"/>
    </row>
    <row r="32" spans="1:13" x14ac:dyDescent="0.25">
      <c r="A32" s="480"/>
      <c r="B32" s="138"/>
      <c r="C32" s="462"/>
      <c r="D32" s="295"/>
      <c r="G32" s="480"/>
      <c r="H32" s="138"/>
      <c r="I32" s="462"/>
      <c r="K32" s="480"/>
      <c r="L32" s="138"/>
      <c r="M32" s="462"/>
    </row>
    <row r="33" spans="1:13" x14ac:dyDescent="0.25">
      <c r="A33" s="480"/>
      <c r="B33" s="138"/>
      <c r="C33" s="462"/>
      <c r="D33" s="295"/>
      <c r="G33" s="480"/>
      <c r="H33" s="138"/>
      <c r="I33" s="462"/>
      <c r="K33" s="480"/>
      <c r="L33" s="138"/>
      <c r="M33" s="462"/>
    </row>
    <row r="34" spans="1:13" x14ac:dyDescent="0.25">
      <c r="A34" s="480"/>
      <c r="B34" s="138"/>
      <c r="C34" s="462"/>
      <c r="D34" s="295"/>
      <c r="G34" s="481"/>
      <c r="H34" s="482"/>
      <c r="I34" s="483"/>
      <c r="K34" s="480"/>
      <c r="L34" s="138"/>
      <c r="M34" s="462"/>
    </row>
    <row r="35" spans="1:13" x14ac:dyDescent="0.25">
      <c r="A35" s="480"/>
      <c r="B35" s="138"/>
      <c r="C35" s="462"/>
      <c r="D35" s="295"/>
      <c r="G35" s="295"/>
      <c r="H35" s="295" t="s">
        <v>52</v>
      </c>
      <c r="I35" s="479">
        <f>SUM(I4:I34)</f>
        <v>0</v>
      </c>
      <c r="K35" s="480"/>
      <c r="L35" s="138"/>
      <c r="M35" s="462"/>
    </row>
    <row r="36" spans="1:13" x14ac:dyDescent="0.25">
      <c r="A36" s="480"/>
      <c r="B36" s="138"/>
      <c r="C36" s="462"/>
      <c r="D36" s="295"/>
      <c r="K36" s="480"/>
      <c r="L36" s="138"/>
      <c r="M36" s="462"/>
    </row>
    <row r="37" spans="1:13" x14ac:dyDescent="0.25">
      <c r="A37" s="480"/>
      <c r="B37" s="138"/>
      <c r="C37" s="462"/>
      <c r="D37" s="295"/>
      <c r="K37" s="480"/>
      <c r="L37" s="138"/>
      <c r="M37" s="462"/>
    </row>
    <row r="38" spans="1:13" x14ac:dyDescent="0.25">
      <c r="A38" s="480"/>
      <c r="B38" s="138"/>
      <c r="C38" s="462"/>
      <c r="D38" s="295"/>
      <c r="K38" s="480"/>
      <c r="L38" s="138"/>
      <c r="M38" s="462"/>
    </row>
    <row r="39" spans="1:13" x14ac:dyDescent="0.25">
      <c r="A39" s="480"/>
      <c r="B39" s="138"/>
      <c r="C39" s="462"/>
      <c r="D39" s="295"/>
      <c r="G39" s="293" t="s">
        <v>295</v>
      </c>
      <c r="K39" s="480"/>
      <c r="L39" s="138"/>
      <c r="M39" s="462"/>
    </row>
    <row r="40" spans="1:13" x14ac:dyDescent="0.25">
      <c r="A40" s="480"/>
      <c r="B40" s="138"/>
      <c r="C40" s="462"/>
      <c r="D40" s="295"/>
      <c r="G40" s="294"/>
      <c r="H40" s="146"/>
      <c r="I40" s="295"/>
      <c r="K40" s="480"/>
      <c r="L40" s="138"/>
      <c r="M40" s="462"/>
    </row>
    <row r="41" spans="1:13" x14ac:dyDescent="0.25">
      <c r="A41" s="480"/>
      <c r="B41" s="138"/>
      <c r="C41" s="462"/>
      <c r="D41" s="295"/>
      <c r="G41" s="294"/>
      <c r="H41" s="146"/>
      <c r="I41" s="295"/>
      <c r="K41" s="480"/>
      <c r="L41" s="138"/>
      <c r="M41" s="462"/>
    </row>
    <row r="42" spans="1:13" x14ac:dyDescent="0.25">
      <c r="A42" s="480"/>
      <c r="B42" s="138"/>
      <c r="C42" s="462"/>
      <c r="D42" s="295"/>
      <c r="G42" s="294"/>
      <c r="H42" s="146"/>
      <c r="I42" s="295"/>
      <c r="K42" s="480"/>
      <c r="L42" s="138"/>
      <c r="M42" s="462"/>
    </row>
    <row r="43" spans="1:13" x14ac:dyDescent="0.25">
      <c r="A43" s="480"/>
      <c r="B43" s="138"/>
      <c r="C43" s="462"/>
      <c r="D43" s="295"/>
      <c r="G43" s="294"/>
      <c r="H43" s="146"/>
      <c r="I43" s="295"/>
      <c r="K43" s="480"/>
      <c r="L43" s="138"/>
      <c r="M43" s="462"/>
    </row>
    <row r="44" spans="1:13" x14ac:dyDescent="0.25">
      <c r="A44" s="480"/>
      <c r="B44" s="138"/>
      <c r="C44" s="462"/>
      <c r="D44" s="295"/>
      <c r="G44" s="294"/>
      <c r="H44" s="146"/>
      <c r="I44" s="295"/>
      <c r="K44" s="480"/>
      <c r="L44" s="138"/>
      <c r="M44" s="462"/>
    </row>
    <row r="45" spans="1:13" x14ac:dyDescent="0.25">
      <c r="A45" s="480"/>
      <c r="B45" s="138"/>
      <c r="C45" s="462"/>
      <c r="D45" s="295"/>
      <c r="G45" s="473"/>
      <c r="H45" s="146"/>
      <c r="I45" s="295"/>
      <c r="K45" s="480"/>
      <c r="L45" s="138"/>
      <c r="M45" s="462"/>
    </row>
    <row r="46" spans="1:13" x14ac:dyDescent="0.25">
      <c r="A46" s="480"/>
      <c r="B46" s="138"/>
      <c r="C46" s="462"/>
      <c r="D46" s="295"/>
      <c r="G46" s="473"/>
      <c r="H46" s="146"/>
      <c r="I46" s="295"/>
      <c r="K46" s="480"/>
      <c r="L46" s="138"/>
      <c r="M46" s="462"/>
    </row>
    <row r="47" spans="1:13" x14ac:dyDescent="0.25">
      <c r="A47" s="480"/>
      <c r="B47" s="138"/>
      <c r="C47" s="462"/>
      <c r="D47" s="295"/>
      <c r="G47" s="473"/>
      <c r="H47" s="146"/>
      <c r="I47" s="295"/>
      <c r="K47" s="480"/>
      <c r="L47" s="484"/>
      <c r="M47" s="462"/>
    </row>
    <row r="48" spans="1:13" x14ac:dyDescent="0.25">
      <c r="A48" s="480"/>
      <c r="B48" s="138"/>
      <c r="C48" s="462"/>
      <c r="D48" s="295"/>
      <c r="G48" s="473"/>
      <c r="H48" s="146"/>
      <c r="I48" s="295"/>
      <c r="K48" s="480"/>
      <c r="L48" s="484"/>
      <c r="M48" s="462"/>
    </row>
    <row r="49" spans="1:13" x14ac:dyDescent="0.25">
      <c r="A49" s="480"/>
      <c r="B49" s="138"/>
      <c r="C49" s="462"/>
      <c r="D49" s="295"/>
      <c r="G49" s="473"/>
      <c r="H49" s="146"/>
      <c r="I49" s="295"/>
      <c r="K49" s="295"/>
      <c r="L49" s="295" t="s">
        <v>52</v>
      </c>
      <c r="M49" s="475">
        <f>SUM(M4:M48)</f>
        <v>0</v>
      </c>
    </row>
    <row r="50" spans="1:13" x14ac:dyDescent="0.25">
      <c r="A50" s="480"/>
      <c r="B50" s="138"/>
      <c r="C50" s="462"/>
      <c r="D50" s="295"/>
      <c r="G50" s="473"/>
      <c r="H50" s="146"/>
      <c r="I50" s="295"/>
    </row>
    <row r="51" spans="1:13" x14ac:dyDescent="0.25">
      <c r="A51" s="480"/>
      <c r="B51" s="138"/>
      <c r="C51" s="462"/>
      <c r="D51" s="295"/>
      <c r="G51" s="473"/>
      <c r="H51" s="146"/>
      <c r="I51" s="295"/>
    </row>
    <row r="52" spans="1:13" x14ac:dyDescent="0.25">
      <c r="A52" s="480"/>
      <c r="B52" s="138"/>
      <c r="C52" s="462"/>
      <c r="D52" s="295"/>
      <c r="G52" s="473"/>
      <c r="H52" s="146"/>
      <c r="I52" s="295"/>
    </row>
    <row r="53" spans="1:13" x14ac:dyDescent="0.25">
      <c r="A53" s="480"/>
      <c r="B53" s="138"/>
      <c r="C53" s="462"/>
      <c r="D53" s="295"/>
      <c r="G53" s="473"/>
      <c r="H53" s="146"/>
      <c r="I53" s="295"/>
    </row>
    <row r="54" spans="1:13" x14ac:dyDescent="0.25">
      <c r="A54" s="480"/>
      <c r="B54" s="138"/>
      <c r="C54" s="462"/>
      <c r="D54" s="295"/>
      <c r="G54" s="473"/>
      <c r="H54" s="146"/>
      <c r="I54" s="295"/>
    </row>
    <row r="55" spans="1:13" x14ac:dyDescent="0.25">
      <c r="A55" s="480"/>
      <c r="B55" s="138"/>
      <c r="C55" s="462"/>
      <c r="D55" s="295"/>
      <c r="G55" s="480"/>
      <c r="H55" s="138"/>
      <c r="I55" s="295"/>
    </row>
    <row r="56" spans="1:13" x14ac:dyDescent="0.25">
      <c r="A56" s="480"/>
      <c r="B56" s="138"/>
      <c r="C56" s="462"/>
      <c r="D56" s="295"/>
      <c r="G56" s="473"/>
      <c r="H56" s="146"/>
      <c r="I56" s="295"/>
    </row>
    <row r="57" spans="1:13" x14ac:dyDescent="0.25">
      <c r="A57" s="480"/>
      <c r="B57" s="138"/>
      <c r="C57" s="462"/>
      <c r="D57" s="295"/>
      <c r="G57" s="473"/>
      <c r="H57" s="146"/>
      <c r="I57" s="295"/>
    </row>
    <row r="58" spans="1:13" x14ac:dyDescent="0.25">
      <c r="A58" s="480"/>
      <c r="B58" s="138"/>
      <c r="C58" s="462"/>
      <c r="D58" s="295"/>
      <c r="G58" s="473"/>
      <c r="H58" s="146"/>
      <c r="I58" s="295"/>
    </row>
    <row r="59" spans="1:13" x14ac:dyDescent="0.25">
      <c r="A59" s="480"/>
      <c r="B59" s="138"/>
      <c r="C59" s="462"/>
      <c r="D59" s="295"/>
      <c r="G59" s="473"/>
      <c r="H59" s="146"/>
      <c r="I59" s="295"/>
    </row>
    <row r="60" spans="1:13" x14ac:dyDescent="0.25">
      <c r="A60" s="480"/>
      <c r="B60" s="138"/>
      <c r="C60" s="462"/>
      <c r="D60" s="295"/>
      <c r="G60" s="473"/>
      <c r="H60" s="146"/>
      <c r="I60" s="295"/>
    </row>
    <row r="61" spans="1:13" x14ac:dyDescent="0.25">
      <c r="A61" s="480"/>
      <c r="B61" s="138"/>
      <c r="C61" s="462"/>
      <c r="D61" s="295"/>
      <c r="G61" s="473"/>
      <c r="H61" s="146"/>
      <c r="I61" s="295"/>
    </row>
    <row r="62" spans="1:13" x14ac:dyDescent="0.25">
      <c r="A62" s="480"/>
      <c r="B62" s="138"/>
      <c r="C62" s="462"/>
      <c r="D62" s="295"/>
      <c r="G62" s="295"/>
      <c r="H62" s="295" t="s">
        <v>52</v>
      </c>
      <c r="I62" s="476">
        <f>SUM(I40:I61)</f>
        <v>0</v>
      </c>
    </row>
    <row r="63" spans="1:13" x14ac:dyDescent="0.25">
      <c r="A63" s="480"/>
      <c r="B63" s="138"/>
      <c r="C63" s="462"/>
      <c r="D63" s="295"/>
    </row>
    <row r="64" spans="1:13" x14ac:dyDescent="0.25">
      <c r="A64" s="480"/>
      <c r="B64" s="138"/>
      <c r="C64" s="462"/>
      <c r="D64" s="295"/>
    </row>
    <row r="65" spans="1:4" x14ac:dyDescent="0.25">
      <c r="A65" s="480"/>
      <c r="B65" s="138"/>
      <c r="C65" s="462"/>
      <c r="D65" s="295"/>
    </row>
    <row r="66" spans="1:4" x14ac:dyDescent="0.25">
      <c r="A66" s="480"/>
      <c r="B66" s="138"/>
      <c r="C66" s="462"/>
      <c r="D66" s="295"/>
    </row>
    <row r="67" spans="1:4" x14ac:dyDescent="0.25">
      <c r="A67" s="480"/>
      <c r="B67" s="138"/>
      <c r="C67" s="462"/>
      <c r="D67" s="295"/>
    </row>
    <row r="68" spans="1:4" x14ac:dyDescent="0.25">
      <c r="A68" s="480"/>
      <c r="B68" s="138"/>
      <c r="C68" s="462"/>
      <c r="D68" s="295"/>
    </row>
    <row r="69" spans="1:4" x14ac:dyDescent="0.25">
      <c r="A69" s="480"/>
      <c r="B69" s="138"/>
      <c r="C69" s="462"/>
      <c r="D69" s="295"/>
    </row>
    <row r="70" spans="1:4" x14ac:dyDescent="0.25">
      <c r="A70" s="480"/>
      <c r="B70" s="138"/>
      <c r="C70" s="462"/>
      <c r="D70" s="295"/>
    </row>
    <row r="71" spans="1:4" x14ac:dyDescent="0.25">
      <c r="A71" s="480"/>
      <c r="B71" s="138"/>
      <c r="C71" s="462"/>
      <c r="D71" s="295"/>
    </row>
    <row r="72" spans="1:4" x14ac:dyDescent="0.25">
      <c r="A72" s="480"/>
      <c r="B72" s="138"/>
      <c r="C72" s="462"/>
      <c r="D72" s="295"/>
    </row>
    <row r="73" spans="1:4" x14ac:dyDescent="0.25">
      <c r="A73" s="480"/>
      <c r="B73" s="138"/>
      <c r="C73" s="462"/>
      <c r="D73" s="295"/>
    </row>
    <row r="74" spans="1:4" x14ac:dyDescent="0.25">
      <c r="A74" s="480"/>
      <c r="B74" s="138"/>
      <c r="C74" s="462"/>
      <c r="D74" s="295"/>
    </row>
    <row r="75" spans="1:4" x14ac:dyDescent="0.25">
      <c r="A75" s="480"/>
      <c r="B75" s="138"/>
      <c r="C75" s="462"/>
      <c r="D75" s="295"/>
    </row>
    <row r="76" spans="1:4" x14ac:dyDescent="0.25">
      <c r="A76" s="480"/>
      <c r="B76" s="138"/>
      <c r="C76" s="462"/>
      <c r="D76" s="295"/>
    </row>
    <row r="77" spans="1:4" x14ac:dyDescent="0.25">
      <c r="A77" s="480"/>
      <c r="B77" s="138"/>
      <c r="C77" s="462"/>
      <c r="D77" s="295"/>
    </row>
    <row r="78" spans="1:4" x14ac:dyDescent="0.25">
      <c r="A78" s="480"/>
      <c r="B78" s="138"/>
      <c r="C78" s="462"/>
      <c r="D78" s="295"/>
    </row>
    <row r="79" spans="1:4" x14ac:dyDescent="0.25">
      <c r="A79" s="480"/>
      <c r="B79" s="138"/>
      <c r="C79" s="462"/>
      <c r="D79" s="295"/>
    </row>
    <row r="80" spans="1:4" x14ac:dyDescent="0.25">
      <c r="A80" s="480"/>
      <c r="B80" s="138"/>
      <c r="C80" s="462"/>
      <c r="D80" s="295"/>
    </row>
    <row r="81" spans="1:4" x14ac:dyDescent="0.25">
      <c r="A81" s="480"/>
      <c r="B81" s="138"/>
      <c r="C81" s="462"/>
      <c r="D81" s="295"/>
    </row>
    <row r="82" spans="1:4" x14ac:dyDescent="0.25">
      <c r="A82" s="480"/>
      <c r="B82" s="138"/>
      <c r="C82" s="462"/>
      <c r="D82" s="295"/>
    </row>
    <row r="83" spans="1:4" x14ac:dyDescent="0.25">
      <c r="A83" s="480"/>
      <c r="B83" s="138"/>
      <c r="C83" s="462"/>
      <c r="D83" s="295"/>
    </row>
    <row r="84" spans="1:4" x14ac:dyDescent="0.25">
      <c r="A84" s="480"/>
      <c r="B84" s="138"/>
      <c r="C84" s="462"/>
      <c r="D84" s="295"/>
    </row>
    <row r="85" spans="1:4" x14ac:dyDescent="0.25">
      <c r="A85" s="480"/>
      <c r="B85" s="138"/>
      <c r="C85" s="462"/>
      <c r="D85" s="295"/>
    </row>
    <row r="86" spans="1:4" x14ac:dyDescent="0.25">
      <c r="A86" s="480"/>
      <c r="B86" s="138"/>
      <c r="C86" s="462"/>
      <c r="D86" s="295"/>
    </row>
    <row r="87" spans="1:4" x14ac:dyDescent="0.25">
      <c r="A87" s="480"/>
      <c r="B87" s="138"/>
      <c r="C87" s="462"/>
      <c r="D87" s="295"/>
    </row>
    <row r="88" spans="1:4" x14ac:dyDescent="0.25">
      <c r="A88" s="480"/>
      <c r="B88" s="138"/>
      <c r="C88" s="462"/>
      <c r="D88" s="295"/>
    </row>
    <row r="89" spans="1:4" x14ac:dyDescent="0.25">
      <c r="A89" s="480"/>
      <c r="B89" s="138"/>
      <c r="C89" s="462"/>
      <c r="D89" s="295"/>
    </row>
    <row r="90" spans="1:4" x14ac:dyDescent="0.25">
      <c r="A90" s="480"/>
      <c r="B90" s="138"/>
      <c r="C90" s="462"/>
      <c r="D90" s="295"/>
    </row>
    <row r="91" spans="1:4" x14ac:dyDescent="0.25">
      <c r="A91" s="480"/>
      <c r="B91" s="138"/>
      <c r="C91" s="462"/>
      <c r="D91" s="295"/>
    </row>
    <row r="92" spans="1:4" x14ac:dyDescent="0.25">
      <c r="A92" s="480"/>
      <c r="B92" s="138"/>
      <c r="C92" s="462"/>
      <c r="D92" s="295"/>
    </row>
    <row r="93" spans="1:4" x14ac:dyDescent="0.25">
      <c r="A93" s="480"/>
      <c r="B93" s="138"/>
      <c r="C93" s="462"/>
      <c r="D93" s="295"/>
    </row>
    <row r="94" spans="1:4" x14ac:dyDescent="0.25">
      <c r="A94" s="480"/>
      <c r="B94" s="138"/>
      <c r="C94" s="462"/>
      <c r="D94" s="295"/>
    </row>
    <row r="95" spans="1:4" x14ac:dyDescent="0.25">
      <c r="A95" s="480"/>
      <c r="B95" s="138"/>
      <c r="C95" s="462"/>
      <c r="D95" s="295"/>
    </row>
    <row r="96" spans="1:4" x14ac:dyDescent="0.25">
      <c r="A96" s="480"/>
      <c r="B96" s="138"/>
      <c r="C96" s="462"/>
      <c r="D96" s="295"/>
    </row>
    <row r="97" spans="1:4" x14ac:dyDescent="0.25">
      <c r="A97" s="480"/>
      <c r="B97" s="138"/>
      <c r="C97" s="462"/>
      <c r="D97" s="295"/>
    </row>
    <row r="98" spans="1:4" x14ac:dyDescent="0.25">
      <c r="A98" s="480"/>
      <c r="B98" s="138"/>
      <c r="C98" s="462"/>
      <c r="D98" s="295"/>
    </row>
    <row r="99" spans="1:4" x14ac:dyDescent="0.25">
      <c r="A99" s="480"/>
      <c r="B99" s="138"/>
      <c r="C99" s="462"/>
      <c r="D99" s="295"/>
    </row>
    <row r="100" spans="1:4" x14ac:dyDescent="0.25">
      <c r="A100" s="480"/>
      <c r="B100" s="484"/>
      <c r="C100" s="462"/>
      <c r="D100" s="295"/>
    </row>
    <row r="101" spans="1:4" x14ac:dyDescent="0.25">
      <c r="A101" s="480"/>
      <c r="B101" s="484"/>
      <c r="C101" s="462"/>
      <c r="D101" s="295"/>
    </row>
    <row r="102" spans="1:4" x14ac:dyDescent="0.25">
      <c r="A102" s="294"/>
      <c r="B102" s="478" t="s">
        <v>52</v>
      </c>
      <c r="C102" s="296">
        <f>SUM(C4:C101)</f>
        <v>0</v>
      </c>
      <c r="D102" s="295"/>
    </row>
    <row r="103" spans="1:4" x14ac:dyDescent="0.25">
      <c r="A103" s="294"/>
      <c r="B103" s="472"/>
      <c r="C103" s="295"/>
      <c r="D103" s="295"/>
    </row>
    <row r="104" spans="1:4" x14ac:dyDescent="0.25">
      <c r="A104" s="294"/>
      <c r="B104" s="477" t="s">
        <v>290</v>
      </c>
      <c r="C104" s="147">
        <v>500000</v>
      </c>
      <c r="D104" s="147">
        <f>D101-C104</f>
        <v>-500000</v>
      </c>
    </row>
    <row r="105" spans="1:4" x14ac:dyDescent="0.25">
      <c r="A105" s="294"/>
      <c r="B105" s="477" t="s">
        <v>291</v>
      </c>
      <c r="C105" s="147">
        <v>600000</v>
      </c>
      <c r="D105" s="147">
        <f>D104-C105</f>
        <v>-1100000</v>
      </c>
    </row>
    <row r="106" spans="1:4" x14ac:dyDescent="0.25">
      <c r="A106" s="294"/>
      <c r="B106" s="477" t="s">
        <v>292</v>
      </c>
      <c r="C106" s="147">
        <v>400000</v>
      </c>
      <c r="D106" s="147">
        <f>D105-C106</f>
        <v>-1500000</v>
      </c>
    </row>
    <row r="107" spans="1:4" x14ac:dyDescent="0.25">
      <c r="A107" s="294"/>
      <c r="B107" s="477" t="s">
        <v>293</v>
      </c>
      <c r="C107" s="147">
        <v>325000</v>
      </c>
      <c r="D107" s="147">
        <f>D106-C107</f>
        <v>-1825000</v>
      </c>
    </row>
    <row r="108" spans="1:4" x14ac:dyDescent="0.25">
      <c r="A108" s="294"/>
      <c r="B108" s="472"/>
      <c r="C108" s="295"/>
      <c r="D108" s="295"/>
    </row>
    <row r="109" spans="1:4" x14ac:dyDescent="0.25">
      <c r="A109" s="294"/>
      <c r="B109" s="472"/>
      <c r="C109" s="295"/>
      <c r="D109" s="295"/>
    </row>
    <row r="110" spans="1:4" x14ac:dyDescent="0.25">
      <c r="A110" s="294"/>
      <c r="B110" s="472"/>
      <c r="C110" s="295"/>
      <c r="D110" s="295"/>
    </row>
    <row r="111" spans="1:4" x14ac:dyDescent="0.25">
      <c r="A111" s="294"/>
      <c r="B111" s="472"/>
      <c r="C111" s="295"/>
      <c r="D111" s="295"/>
    </row>
    <row r="112" spans="1:4" x14ac:dyDescent="0.25">
      <c r="A112" s="294"/>
      <c r="B112" s="472"/>
      <c r="C112" s="295"/>
      <c r="D112" s="295"/>
    </row>
    <row r="113" spans="1:4" x14ac:dyDescent="0.25">
      <c r="A113" s="294"/>
      <c r="B113" s="472"/>
      <c r="C113" s="295"/>
      <c r="D113" s="295"/>
    </row>
    <row r="114" spans="1:4" x14ac:dyDescent="0.25">
      <c r="A114" s="294"/>
      <c r="B114" s="474"/>
      <c r="C114" s="295"/>
      <c r="D114" s="295"/>
    </row>
    <row r="115" spans="1:4" x14ac:dyDescent="0.25">
      <c r="B115" s="3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C000"/>
  </sheetPr>
  <dimension ref="B1:D5"/>
  <sheetViews>
    <sheetView workbookViewId="0">
      <selection activeCell="D9" sqref="D9"/>
    </sheetView>
  </sheetViews>
  <sheetFormatPr defaultRowHeight="21.75" customHeight="1" x14ac:dyDescent="0.25"/>
  <cols>
    <col min="1" max="1" width="9.140625" style="423"/>
    <col min="2" max="2" width="25.5703125" style="424" customWidth="1"/>
    <col min="3" max="3" width="24.85546875" style="423" customWidth="1"/>
    <col min="4" max="16384" width="9.140625" style="423"/>
  </cols>
  <sheetData>
    <row r="1" spans="2:4" ht="21.75" customHeight="1" x14ac:dyDescent="0.25">
      <c r="B1" s="424">
        <v>81501015211534</v>
      </c>
      <c r="C1" s="423" t="s">
        <v>81</v>
      </c>
      <c r="D1" s="423" t="s">
        <v>170</v>
      </c>
    </row>
    <row r="2" spans="2:4" ht="21.75" customHeight="1" x14ac:dyDescent="0.25">
      <c r="B2" s="424">
        <v>706801006399533</v>
      </c>
      <c r="C2" s="423" t="s">
        <v>266</v>
      </c>
      <c r="D2" s="423" t="s">
        <v>170</v>
      </c>
    </row>
    <row r="3" spans="2:4" ht="21.75" customHeight="1" x14ac:dyDescent="0.25">
      <c r="B3" s="424">
        <v>706801000913509</v>
      </c>
      <c r="C3" s="423" t="s">
        <v>233</v>
      </c>
      <c r="D3" s="423" t="s">
        <v>170</v>
      </c>
    </row>
    <row r="4" spans="2:4" ht="21.75" customHeight="1" x14ac:dyDescent="0.25">
      <c r="B4" s="424">
        <v>466001001241502</v>
      </c>
      <c r="C4" s="423" t="s">
        <v>267</v>
      </c>
      <c r="D4" s="423" t="s">
        <v>268</v>
      </c>
    </row>
    <row r="5" spans="2:4" ht="21.75" customHeight="1" x14ac:dyDescent="0.25">
      <c r="B5" s="424">
        <v>465301011200537</v>
      </c>
      <c r="C5" s="423" t="s">
        <v>207</v>
      </c>
      <c r="D5" s="423" t="s">
        <v>268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I87:K90"/>
  <sheetViews>
    <sheetView workbookViewId="0">
      <selection activeCell="I15" sqref="I15"/>
    </sheetView>
  </sheetViews>
  <sheetFormatPr defaultRowHeight="15" x14ac:dyDescent="0.25"/>
  <cols>
    <col min="1" max="1" width="9.140625" style="37"/>
    <col min="2" max="2" width="12.7109375" style="37" customWidth="1"/>
    <col min="3" max="3" width="9.140625" style="37"/>
    <col min="4" max="4" width="11.140625" style="37" bestFit="1" customWidth="1"/>
    <col min="5" max="5" width="11.42578125" style="37" customWidth="1"/>
    <col min="6" max="6" width="11.5703125" style="37" customWidth="1"/>
    <col min="7" max="7" width="10.140625" style="37" customWidth="1"/>
    <col min="8" max="8" width="9.140625" style="37"/>
    <col min="9" max="9" width="12.7109375" style="37" bestFit="1" customWidth="1"/>
    <col min="10" max="10" width="9.140625" style="37"/>
    <col min="11" max="11" width="12.7109375" style="37" bestFit="1" customWidth="1"/>
    <col min="12" max="12" width="9.140625" style="37"/>
    <col min="13" max="13" width="11" style="37" customWidth="1"/>
    <col min="14" max="14" width="9.140625" style="37"/>
    <col min="15" max="15" width="10.85546875" style="37" customWidth="1"/>
    <col min="16" max="16384" width="9.140625" style="37"/>
  </cols>
  <sheetData>
    <row r="87" spans="9:11" x14ac:dyDescent="0.25">
      <c r="I87" s="618"/>
      <c r="J87" s="618"/>
    </row>
    <row r="90" spans="9:11" x14ac:dyDescent="0.25">
      <c r="K90" s="485"/>
    </row>
  </sheetData>
  <mergeCells count="1">
    <mergeCell ref="I87:J8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2:E101"/>
  <sheetViews>
    <sheetView topLeftCell="A4" workbookViewId="0">
      <selection activeCell="I23" sqref="I23"/>
    </sheetView>
  </sheetViews>
  <sheetFormatPr defaultRowHeight="15" x14ac:dyDescent="0.25"/>
  <cols>
    <col min="1" max="1" width="16.5703125" style="292" customWidth="1"/>
    <col min="2" max="2" width="20.42578125" style="525" customWidth="1"/>
    <col min="3" max="3" width="22.5703125" style="293" customWidth="1"/>
    <col min="4" max="4" width="20.42578125" style="293" customWidth="1"/>
    <col min="5" max="5" width="22" style="293" customWidth="1"/>
  </cols>
  <sheetData>
    <row r="2" spans="1:5" x14ac:dyDescent="0.25">
      <c r="A2" s="294" t="s">
        <v>313</v>
      </c>
      <c r="B2" s="522" t="s">
        <v>338</v>
      </c>
      <c r="C2" s="295" t="s">
        <v>340</v>
      </c>
      <c r="D2" s="295" t="s">
        <v>46</v>
      </c>
      <c r="E2" s="295" t="s">
        <v>339</v>
      </c>
    </row>
    <row r="3" spans="1:5" x14ac:dyDescent="0.25">
      <c r="A3" s="294">
        <v>44075</v>
      </c>
      <c r="B3" s="522">
        <v>17006</v>
      </c>
      <c r="C3" s="295" t="s">
        <v>341</v>
      </c>
      <c r="D3" s="295">
        <v>7</v>
      </c>
      <c r="E3" s="295" t="s">
        <v>342</v>
      </c>
    </row>
    <row r="4" spans="1:5" x14ac:dyDescent="0.25">
      <c r="A4" s="194"/>
      <c r="B4" s="523"/>
      <c r="C4" s="514" t="s">
        <v>3</v>
      </c>
      <c r="D4" s="514">
        <v>10</v>
      </c>
      <c r="E4" s="295" t="s">
        <v>342</v>
      </c>
    </row>
    <row r="5" spans="1:5" x14ac:dyDescent="0.25">
      <c r="A5" s="194">
        <v>44075</v>
      </c>
      <c r="B5" s="523">
        <v>16994</v>
      </c>
      <c r="C5" s="514" t="s">
        <v>4</v>
      </c>
      <c r="D5" s="514">
        <v>20</v>
      </c>
      <c r="E5" s="295" t="s">
        <v>343</v>
      </c>
    </row>
    <row r="6" spans="1:5" x14ac:dyDescent="0.25">
      <c r="A6" s="194">
        <v>44075</v>
      </c>
      <c r="B6" s="523">
        <v>279</v>
      </c>
      <c r="C6" s="514" t="s">
        <v>34</v>
      </c>
      <c r="D6" s="514">
        <v>100</v>
      </c>
      <c r="E6" s="295" t="s">
        <v>344</v>
      </c>
    </row>
    <row r="7" spans="1:5" x14ac:dyDescent="0.25">
      <c r="A7" s="194">
        <v>44075</v>
      </c>
      <c r="B7" s="523">
        <v>281</v>
      </c>
      <c r="C7" s="514" t="s">
        <v>34</v>
      </c>
      <c r="D7" s="514">
        <v>100</v>
      </c>
      <c r="E7" s="295" t="s">
        <v>344</v>
      </c>
    </row>
    <row r="8" spans="1:5" x14ac:dyDescent="0.25">
      <c r="A8" s="194">
        <v>44078</v>
      </c>
      <c r="B8" s="523">
        <v>292</v>
      </c>
      <c r="C8" s="514" t="s">
        <v>34</v>
      </c>
      <c r="D8" s="514">
        <v>100</v>
      </c>
      <c r="E8" s="295" t="s">
        <v>344</v>
      </c>
    </row>
    <row r="9" spans="1:5" x14ac:dyDescent="0.25">
      <c r="A9" s="194">
        <v>44078</v>
      </c>
      <c r="B9" s="523">
        <v>18199</v>
      </c>
      <c r="C9" s="514" t="s">
        <v>32</v>
      </c>
      <c r="D9" s="514">
        <v>70</v>
      </c>
      <c r="E9" s="295" t="s">
        <v>344</v>
      </c>
    </row>
    <row r="10" spans="1:5" x14ac:dyDescent="0.25">
      <c r="A10" s="194">
        <v>44078</v>
      </c>
      <c r="B10" s="523">
        <v>289</v>
      </c>
      <c r="C10" s="514" t="s">
        <v>350</v>
      </c>
      <c r="D10" s="514">
        <v>400</v>
      </c>
      <c r="E10" s="692" t="s">
        <v>353</v>
      </c>
    </row>
    <row r="11" spans="1:5" x14ac:dyDescent="0.25">
      <c r="A11" s="194"/>
      <c r="B11" s="523"/>
      <c r="C11" s="514" t="s">
        <v>351</v>
      </c>
      <c r="D11" s="514">
        <v>100</v>
      </c>
      <c r="E11" s="693"/>
    </row>
    <row r="12" spans="1:5" x14ac:dyDescent="0.25">
      <c r="A12" s="194"/>
      <c r="B12" s="523"/>
      <c r="C12" s="514" t="s">
        <v>352</v>
      </c>
      <c r="D12" s="514">
        <v>100</v>
      </c>
      <c r="E12" s="694"/>
    </row>
    <row r="13" spans="1:5" x14ac:dyDescent="0.25">
      <c r="A13" s="194"/>
      <c r="B13" s="523"/>
      <c r="C13" s="514"/>
      <c r="D13" s="514"/>
      <c r="E13" s="295"/>
    </row>
    <row r="14" spans="1:5" x14ac:dyDescent="0.25">
      <c r="A14" s="194"/>
      <c r="B14" s="523"/>
      <c r="C14" s="514"/>
      <c r="D14" s="514"/>
      <c r="E14" s="295"/>
    </row>
    <row r="15" spans="1:5" x14ac:dyDescent="0.25">
      <c r="A15" s="194"/>
      <c r="B15" s="523"/>
      <c r="C15" s="514"/>
      <c r="D15" s="514"/>
      <c r="E15" s="295"/>
    </row>
    <row r="16" spans="1:5" x14ac:dyDescent="0.25">
      <c r="A16" s="194"/>
      <c r="B16" s="523"/>
      <c r="C16" s="514"/>
      <c r="D16" s="514"/>
      <c r="E16" s="295"/>
    </row>
    <row r="17" spans="1:5" x14ac:dyDescent="0.25">
      <c r="A17" s="194"/>
      <c r="B17" s="523"/>
      <c r="C17" s="514"/>
      <c r="D17" s="514"/>
      <c r="E17" s="295"/>
    </row>
    <row r="18" spans="1:5" x14ac:dyDescent="0.25">
      <c r="A18" s="194"/>
      <c r="B18" s="523"/>
      <c r="C18" s="514"/>
      <c r="D18" s="514"/>
      <c r="E18" s="295"/>
    </row>
    <row r="19" spans="1:5" x14ac:dyDescent="0.25">
      <c r="A19" s="194"/>
      <c r="B19" s="523"/>
      <c r="C19" s="514"/>
      <c r="D19" s="514"/>
      <c r="E19" s="295"/>
    </row>
    <row r="20" spans="1:5" x14ac:dyDescent="0.25">
      <c r="A20" s="194"/>
      <c r="B20" s="523"/>
      <c r="C20" s="514"/>
      <c r="D20" s="514"/>
      <c r="E20" s="295"/>
    </row>
    <row r="21" spans="1:5" x14ac:dyDescent="0.25">
      <c r="A21" s="194"/>
      <c r="B21" s="523"/>
      <c r="C21" s="514"/>
      <c r="D21" s="514"/>
      <c r="E21" s="295"/>
    </row>
    <row r="22" spans="1:5" x14ac:dyDescent="0.25">
      <c r="A22" s="480"/>
      <c r="B22" s="523"/>
      <c r="C22" s="514"/>
      <c r="D22" s="514"/>
      <c r="E22" s="295"/>
    </row>
    <row r="23" spans="1:5" x14ac:dyDescent="0.25">
      <c r="A23" s="480"/>
      <c r="B23" s="523"/>
      <c r="C23" s="514"/>
      <c r="D23" s="514"/>
      <c r="E23" s="295"/>
    </row>
    <row r="24" spans="1:5" x14ac:dyDescent="0.25">
      <c r="A24" s="480"/>
      <c r="B24" s="523"/>
      <c r="C24" s="514"/>
      <c r="D24" s="514"/>
      <c r="E24" s="295"/>
    </row>
    <row r="25" spans="1:5" x14ac:dyDescent="0.25">
      <c r="A25" s="480"/>
      <c r="B25" s="523"/>
      <c r="C25" s="514"/>
      <c r="D25" s="514"/>
      <c r="E25" s="295"/>
    </row>
    <row r="26" spans="1:5" x14ac:dyDescent="0.25">
      <c r="A26" s="480"/>
      <c r="B26" s="523"/>
      <c r="C26" s="514"/>
      <c r="D26" s="514"/>
      <c r="E26" s="295"/>
    </row>
    <row r="27" spans="1:5" x14ac:dyDescent="0.25">
      <c r="A27" s="480"/>
      <c r="B27" s="523"/>
      <c r="C27" s="514"/>
      <c r="D27" s="514"/>
      <c r="E27" s="295"/>
    </row>
    <row r="28" spans="1:5" x14ac:dyDescent="0.25">
      <c r="A28" s="480"/>
      <c r="B28" s="523"/>
      <c r="C28" s="514"/>
      <c r="D28" s="514"/>
      <c r="E28" s="295"/>
    </row>
    <row r="29" spans="1:5" x14ac:dyDescent="0.25">
      <c r="A29" s="480"/>
      <c r="B29" s="523"/>
      <c r="C29" s="514"/>
      <c r="D29" s="514"/>
      <c r="E29" s="295"/>
    </row>
    <row r="30" spans="1:5" x14ac:dyDescent="0.25">
      <c r="A30" s="480"/>
      <c r="B30" s="523"/>
      <c r="C30" s="514"/>
      <c r="D30" s="514"/>
      <c r="E30" s="295"/>
    </row>
    <row r="31" spans="1:5" x14ac:dyDescent="0.25">
      <c r="A31" s="480"/>
      <c r="B31" s="523"/>
      <c r="C31" s="514"/>
      <c r="D31" s="514"/>
      <c r="E31" s="295"/>
    </row>
    <row r="32" spans="1:5" x14ac:dyDescent="0.25">
      <c r="A32" s="480"/>
      <c r="B32" s="523"/>
      <c r="C32" s="514"/>
      <c r="D32" s="514"/>
      <c r="E32" s="295"/>
    </row>
    <row r="33" spans="1:5" x14ac:dyDescent="0.25">
      <c r="A33" s="480"/>
      <c r="B33" s="523"/>
      <c r="C33" s="514"/>
      <c r="D33" s="514"/>
      <c r="E33" s="295"/>
    </row>
    <row r="34" spans="1:5" x14ac:dyDescent="0.25">
      <c r="A34" s="480"/>
      <c r="B34" s="523"/>
      <c r="C34" s="514"/>
      <c r="D34" s="514"/>
      <c r="E34" s="295"/>
    </row>
    <row r="35" spans="1:5" x14ac:dyDescent="0.25">
      <c r="A35" s="480"/>
      <c r="B35" s="523"/>
      <c r="C35" s="514"/>
      <c r="D35" s="514"/>
      <c r="E35" s="295"/>
    </row>
    <row r="36" spans="1:5" x14ac:dyDescent="0.25">
      <c r="A36" s="480"/>
      <c r="B36" s="523"/>
      <c r="C36" s="514"/>
      <c r="D36" s="514"/>
      <c r="E36" s="295"/>
    </row>
    <row r="37" spans="1:5" x14ac:dyDescent="0.25">
      <c r="A37" s="480"/>
      <c r="B37" s="523"/>
      <c r="C37" s="514"/>
      <c r="D37" s="514"/>
      <c r="E37" s="295"/>
    </row>
    <row r="38" spans="1:5" x14ac:dyDescent="0.25">
      <c r="A38" s="480"/>
      <c r="B38" s="523"/>
      <c r="C38" s="514"/>
      <c r="D38" s="514"/>
      <c r="E38" s="295"/>
    </row>
    <row r="39" spans="1:5" x14ac:dyDescent="0.25">
      <c r="A39" s="480"/>
      <c r="B39" s="523"/>
      <c r="C39" s="514"/>
      <c r="D39" s="514"/>
      <c r="E39" s="295"/>
    </row>
    <row r="40" spans="1:5" x14ac:dyDescent="0.25">
      <c r="A40" s="480"/>
      <c r="B40" s="523"/>
      <c r="C40" s="514"/>
      <c r="D40" s="514"/>
      <c r="E40" s="295"/>
    </row>
    <row r="41" spans="1:5" x14ac:dyDescent="0.25">
      <c r="A41" s="480"/>
      <c r="B41" s="523"/>
      <c r="C41" s="514"/>
      <c r="D41" s="514"/>
      <c r="E41" s="295"/>
    </row>
    <row r="42" spans="1:5" x14ac:dyDescent="0.25">
      <c r="A42" s="480"/>
      <c r="B42" s="523"/>
      <c r="C42" s="514"/>
      <c r="D42" s="514"/>
      <c r="E42" s="295"/>
    </row>
    <row r="43" spans="1:5" x14ac:dyDescent="0.25">
      <c r="A43" s="480"/>
      <c r="B43" s="523"/>
      <c r="C43" s="514"/>
      <c r="D43" s="514"/>
      <c r="E43" s="295"/>
    </row>
    <row r="44" spans="1:5" x14ac:dyDescent="0.25">
      <c r="A44" s="480"/>
      <c r="B44" s="523"/>
      <c r="C44" s="514"/>
      <c r="D44" s="514"/>
      <c r="E44" s="295"/>
    </row>
    <row r="45" spans="1:5" x14ac:dyDescent="0.25">
      <c r="A45" s="480"/>
      <c r="B45" s="523"/>
      <c r="C45" s="514"/>
      <c r="D45" s="514"/>
      <c r="E45" s="295"/>
    </row>
    <row r="46" spans="1:5" x14ac:dyDescent="0.25">
      <c r="A46" s="480"/>
      <c r="B46" s="523"/>
      <c r="C46" s="514"/>
      <c r="D46" s="514"/>
      <c r="E46" s="295"/>
    </row>
    <row r="47" spans="1:5" x14ac:dyDescent="0.25">
      <c r="A47" s="480"/>
      <c r="B47" s="523"/>
      <c r="C47" s="514"/>
      <c r="D47" s="514"/>
      <c r="E47" s="295"/>
    </row>
    <row r="48" spans="1:5" x14ac:dyDescent="0.25">
      <c r="A48" s="480"/>
      <c r="B48" s="523"/>
      <c r="C48" s="514"/>
      <c r="D48" s="514"/>
      <c r="E48" s="295"/>
    </row>
    <row r="49" spans="1:5" x14ac:dyDescent="0.25">
      <c r="A49" s="480"/>
      <c r="B49" s="523"/>
      <c r="C49" s="514"/>
      <c r="D49" s="514"/>
      <c r="E49" s="295"/>
    </row>
    <row r="50" spans="1:5" x14ac:dyDescent="0.25">
      <c r="A50" s="480"/>
      <c r="B50" s="523"/>
      <c r="C50" s="514"/>
      <c r="D50" s="514"/>
      <c r="E50" s="295"/>
    </row>
    <row r="51" spans="1:5" x14ac:dyDescent="0.25">
      <c r="A51" s="480"/>
      <c r="B51" s="523"/>
      <c r="C51" s="514"/>
      <c r="D51" s="514"/>
      <c r="E51" s="295"/>
    </row>
    <row r="52" spans="1:5" x14ac:dyDescent="0.25">
      <c r="A52" s="480"/>
      <c r="B52" s="523"/>
      <c r="C52" s="514"/>
      <c r="D52" s="514"/>
      <c r="E52" s="295"/>
    </row>
    <row r="53" spans="1:5" x14ac:dyDescent="0.25">
      <c r="A53" s="480"/>
      <c r="B53" s="523"/>
      <c r="C53" s="514"/>
      <c r="D53" s="514"/>
      <c r="E53" s="295"/>
    </row>
    <row r="54" spans="1:5" x14ac:dyDescent="0.25">
      <c r="A54" s="480"/>
      <c r="B54" s="523"/>
      <c r="C54" s="514"/>
      <c r="D54" s="514"/>
      <c r="E54" s="295"/>
    </row>
    <row r="55" spans="1:5" x14ac:dyDescent="0.25">
      <c r="A55" s="480"/>
      <c r="B55" s="523"/>
      <c r="C55" s="514"/>
      <c r="D55" s="514"/>
      <c r="E55" s="295"/>
    </row>
    <row r="56" spans="1:5" x14ac:dyDescent="0.25">
      <c r="A56" s="480"/>
      <c r="B56" s="523"/>
      <c r="C56" s="514"/>
      <c r="D56" s="514"/>
      <c r="E56" s="295"/>
    </row>
    <row r="57" spans="1:5" x14ac:dyDescent="0.25">
      <c r="A57" s="480"/>
      <c r="B57" s="523"/>
      <c r="C57" s="514"/>
      <c r="D57" s="514"/>
      <c r="E57" s="295"/>
    </row>
    <row r="58" spans="1:5" x14ac:dyDescent="0.25">
      <c r="A58" s="480"/>
      <c r="B58" s="523"/>
      <c r="C58" s="514"/>
      <c r="D58" s="514"/>
      <c r="E58" s="295"/>
    </row>
    <row r="59" spans="1:5" x14ac:dyDescent="0.25">
      <c r="A59" s="480"/>
      <c r="B59" s="523"/>
      <c r="C59" s="514"/>
      <c r="D59" s="514"/>
      <c r="E59" s="295"/>
    </row>
    <row r="60" spans="1:5" x14ac:dyDescent="0.25">
      <c r="A60" s="480"/>
      <c r="B60" s="523"/>
      <c r="C60" s="514"/>
      <c r="D60" s="514"/>
      <c r="E60" s="295"/>
    </row>
    <row r="61" spans="1:5" x14ac:dyDescent="0.25">
      <c r="A61" s="480"/>
      <c r="B61" s="523"/>
      <c r="C61" s="514"/>
      <c r="D61" s="514"/>
      <c r="E61" s="295"/>
    </row>
    <row r="62" spans="1:5" x14ac:dyDescent="0.25">
      <c r="A62" s="480"/>
      <c r="B62" s="523"/>
      <c r="C62" s="514"/>
      <c r="D62" s="514"/>
      <c r="E62" s="295"/>
    </row>
    <row r="63" spans="1:5" x14ac:dyDescent="0.25">
      <c r="A63" s="480"/>
      <c r="B63" s="523"/>
      <c r="C63" s="514"/>
      <c r="D63" s="514"/>
      <c r="E63" s="295"/>
    </row>
    <row r="64" spans="1:5" x14ac:dyDescent="0.25">
      <c r="A64" s="480"/>
      <c r="B64" s="523"/>
      <c r="C64" s="514"/>
      <c r="D64" s="514"/>
      <c r="E64" s="295"/>
    </row>
    <row r="65" spans="1:5" x14ac:dyDescent="0.25">
      <c r="A65" s="480"/>
      <c r="B65" s="523"/>
      <c r="C65" s="514"/>
      <c r="D65" s="514"/>
      <c r="E65" s="295"/>
    </row>
    <row r="66" spans="1:5" x14ac:dyDescent="0.25">
      <c r="A66" s="480"/>
      <c r="B66" s="523"/>
      <c r="C66" s="514"/>
      <c r="D66" s="514"/>
      <c r="E66" s="295"/>
    </row>
    <row r="67" spans="1:5" x14ac:dyDescent="0.25">
      <c r="A67" s="480"/>
      <c r="B67" s="523"/>
      <c r="C67" s="514"/>
      <c r="D67" s="514"/>
      <c r="E67" s="295"/>
    </row>
    <row r="68" spans="1:5" x14ac:dyDescent="0.25">
      <c r="A68" s="480"/>
      <c r="B68" s="523"/>
      <c r="C68" s="514"/>
      <c r="D68" s="514"/>
      <c r="E68" s="295"/>
    </row>
    <row r="69" spans="1:5" x14ac:dyDescent="0.25">
      <c r="A69" s="480"/>
      <c r="B69" s="523"/>
      <c r="C69" s="514"/>
      <c r="D69" s="514"/>
      <c r="E69" s="295"/>
    </row>
    <row r="70" spans="1:5" x14ac:dyDescent="0.25">
      <c r="A70" s="480"/>
      <c r="B70" s="523"/>
      <c r="C70" s="514"/>
      <c r="D70" s="514"/>
      <c r="E70" s="295"/>
    </row>
    <row r="71" spans="1:5" x14ac:dyDescent="0.25">
      <c r="A71" s="480"/>
      <c r="B71" s="523"/>
      <c r="C71" s="514"/>
      <c r="D71" s="514"/>
      <c r="E71" s="295"/>
    </row>
    <row r="72" spans="1:5" x14ac:dyDescent="0.25">
      <c r="A72" s="480"/>
      <c r="B72" s="523"/>
      <c r="C72" s="514"/>
      <c r="D72" s="514"/>
      <c r="E72" s="295"/>
    </row>
    <row r="73" spans="1:5" x14ac:dyDescent="0.25">
      <c r="A73" s="480"/>
      <c r="B73" s="523"/>
      <c r="C73" s="514"/>
      <c r="D73" s="514"/>
      <c r="E73" s="295"/>
    </row>
    <row r="74" spans="1:5" x14ac:dyDescent="0.25">
      <c r="A74" s="480"/>
      <c r="B74" s="523"/>
      <c r="C74" s="514"/>
      <c r="D74" s="514"/>
      <c r="E74" s="295"/>
    </row>
    <row r="75" spans="1:5" x14ac:dyDescent="0.25">
      <c r="A75" s="480"/>
      <c r="B75" s="523"/>
      <c r="C75" s="514"/>
      <c r="D75" s="514"/>
      <c r="E75" s="295"/>
    </row>
    <row r="76" spans="1:5" x14ac:dyDescent="0.25">
      <c r="A76" s="480"/>
      <c r="B76" s="523"/>
      <c r="C76" s="514"/>
      <c r="D76" s="514"/>
      <c r="E76" s="295"/>
    </row>
    <row r="77" spans="1:5" x14ac:dyDescent="0.25">
      <c r="A77" s="480"/>
      <c r="B77" s="523"/>
      <c r="C77" s="514"/>
      <c r="D77" s="514"/>
      <c r="E77" s="295"/>
    </row>
    <row r="78" spans="1:5" x14ac:dyDescent="0.25">
      <c r="A78" s="480"/>
      <c r="B78" s="523"/>
      <c r="C78" s="514"/>
      <c r="D78" s="514"/>
      <c r="E78" s="295"/>
    </row>
    <row r="79" spans="1:5" x14ac:dyDescent="0.25">
      <c r="A79" s="480"/>
      <c r="B79" s="523"/>
      <c r="C79" s="514"/>
      <c r="D79" s="514"/>
      <c r="E79" s="295"/>
    </row>
    <row r="80" spans="1:5" x14ac:dyDescent="0.25">
      <c r="A80" s="480"/>
      <c r="B80" s="523"/>
      <c r="C80" s="514"/>
      <c r="D80" s="514"/>
      <c r="E80" s="295"/>
    </row>
    <row r="81" spans="1:5" x14ac:dyDescent="0.25">
      <c r="A81" s="480"/>
      <c r="B81" s="523"/>
      <c r="C81" s="514"/>
      <c r="D81" s="514"/>
      <c r="E81" s="295"/>
    </row>
    <row r="82" spans="1:5" x14ac:dyDescent="0.25">
      <c r="A82" s="480"/>
      <c r="B82" s="523"/>
      <c r="C82" s="514"/>
      <c r="D82" s="514"/>
      <c r="E82" s="295"/>
    </row>
    <row r="83" spans="1:5" x14ac:dyDescent="0.25">
      <c r="A83" s="480"/>
      <c r="B83" s="523"/>
      <c r="C83" s="514"/>
      <c r="D83" s="514"/>
      <c r="E83" s="295"/>
    </row>
    <row r="84" spans="1:5" x14ac:dyDescent="0.25">
      <c r="A84" s="480"/>
      <c r="B84" s="523"/>
      <c r="C84" s="514"/>
      <c r="D84" s="514"/>
      <c r="E84" s="295"/>
    </row>
    <row r="85" spans="1:5" x14ac:dyDescent="0.25">
      <c r="A85" s="480"/>
      <c r="B85" s="523"/>
      <c r="C85" s="514"/>
      <c r="D85" s="514"/>
      <c r="E85" s="295"/>
    </row>
    <row r="86" spans="1:5" x14ac:dyDescent="0.25">
      <c r="A86" s="480"/>
      <c r="B86" s="523"/>
      <c r="C86" s="514"/>
      <c r="D86" s="514"/>
      <c r="E86" s="295"/>
    </row>
    <row r="87" spans="1:5" x14ac:dyDescent="0.25">
      <c r="A87" s="480"/>
      <c r="B87" s="523"/>
      <c r="C87" s="514"/>
      <c r="D87" s="514"/>
      <c r="E87" s="295"/>
    </row>
    <row r="88" spans="1:5" x14ac:dyDescent="0.25">
      <c r="A88" s="480"/>
      <c r="B88" s="523"/>
      <c r="C88" s="514"/>
      <c r="D88" s="514"/>
      <c r="E88" s="295"/>
    </row>
    <row r="89" spans="1:5" x14ac:dyDescent="0.25">
      <c r="A89" s="480"/>
      <c r="B89" s="523"/>
      <c r="C89" s="514"/>
      <c r="D89" s="514"/>
      <c r="E89" s="295"/>
    </row>
    <row r="90" spans="1:5" x14ac:dyDescent="0.25">
      <c r="A90" s="480"/>
      <c r="B90" s="523"/>
      <c r="C90" s="514"/>
      <c r="D90" s="514"/>
      <c r="E90" s="295"/>
    </row>
    <row r="91" spans="1:5" x14ac:dyDescent="0.25">
      <c r="A91" s="480"/>
      <c r="B91" s="523"/>
      <c r="C91" s="514"/>
      <c r="D91" s="514"/>
      <c r="E91" s="295"/>
    </row>
    <row r="92" spans="1:5" x14ac:dyDescent="0.25">
      <c r="A92" s="480"/>
      <c r="B92" s="523"/>
      <c r="C92" s="514"/>
      <c r="D92" s="514"/>
      <c r="E92" s="295"/>
    </row>
    <row r="93" spans="1:5" x14ac:dyDescent="0.25">
      <c r="A93" s="480"/>
      <c r="B93" s="523"/>
      <c r="C93" s="514"/>
      <c r="D93" s="514"/>
      <c r="E93" s="295"/>
    </row>
    <row r="94" spans="1:5" x14ac:dyDescent="0.25">
      <c r="A94" s="480"/>
      <c r="B94" s="523"/>
      <c r="C94" s="514"/>
      <c r="D94" s="514"/>
      <c r="E94" s="295"/>
    </row>
    <row r="95" spans="1:5" x14ac:dyDescent="0.25">
      <c r="A95" s="480"/>
      <c r="B95" s="523"/>
      <c r="C95" s="514"/>
      <c r="D95" s="514"/>
      <c r="E95" s="295"/>
    </row>
    <row r="96" spans="1:5" x14ac:dyDescent="0.25">
      <c r="A96" s="480"/>
      <c r="B96" s="523"/>
      <c r="C96" s="514"/>
      <c r="D96" s="514"/>
      <c r="E96" s="295"/>
    </row>
    <row r="97" spans="1:5" x14ac:dyDescent="0.25">
      <c r="A97" s="480"/>
      <c r="B97" s="523"/>
      <c r="C97" s="514"/>
      <c r="D97" s="514"/>
      <c r="E97" s="295"/>
    </row>
    <row r="98" spans="1:5" x14ac:dyDescent="0.25">
      <c r="A98" s="480"/>
      <c r="B98" s="523"/>
      <c r="C98" s="514"/>
      <c r="D98" s="514"/>
      <c r="E98" s="295"/>
    </row>
    <row r="99" spans="1:5" x14ac:dyDescent="0.25">
      <c r="A99" s="480"/>
      <c r="B99" s="523"/>
      <c r="C99" s="514"/>
      <c r="D99" s="514"/>
      <c r="E99" s="295"/>
    </row>
    <row r="100" spans="1:5" x14ac:dyDescent="0.25">
      <c r="A100" s="480"/>
      <c r="B100" s="523"/>
      <c r="C100" s="514"/>
      <c r="D100" s="514"/>
      <c r="E100" s="295"/>
    </row>
    <row r="101" spans="1:5" x14ac:dyDescent="0.25">
      <c r="B101" s="524"/>
      <c r="C101" s="311"/>
      <c r="D101" s="311"/>
    </row>
  </sheetData>
  <mergeCells count="1">
    <mergeCell ref="E10:E12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topLeftCell="A26" workbookViewId="0">
      <selection activeCell="A35" sqref="A35:G54"/>
    </sheetView>
  </sheetViews>
  <sheetFormatPr defaultRowHeight="20.25" customHeight="1" x14ac:dyDescent="0.25"/>
  <cols>
    <col min="1" max="1" width="7.28515625" style="596" customWidth="1"/>
    <col min="2" max="2" width="17.42578125" style="596" customWidth="1"/>
    <col min="3" max="6" width="13.5703125" style="596" customWidth="1"/>
    <col min="7" max="7" width="12.5703125" style="596" customWidth="1"/>
    <col min="8" max="16384" width="9.140625" style="596"/>
  </cols>
  <sheetData>
    <row r="1" spans="1:7" ht="20.25" customHeight="1" x14ac:dyDescent="0.25">
      <c r="A1" s="697" t="s">
        <v>313</v>
      </c>
      <c r="B1" s="697" t="s">
        <v>466</v>
      </c>
      <c r="C1" s="695" t="s">
        <v>467</v>
      </c>
      <c r="D1" s="696"/>
      <c r="E1" s="696"/>
      <c r="F1" s="696"/>
      <c r="G1" s="697" t="s">
        <v>339</v>
      </c>
    </row>
    <row r="2" spans="1:7" ht="20.25" customHeight="1" x14ac:dyDescent="0.25">
      <c r="A2" s="698"/>
      <c r="B2" s="698"/>
      <c r="C2" s="595" t="s">
        <v>425</v>
      </c>
      <c r="D2" s="595" t="s">
        <v>468</v>
      </c>
      <c r="E2" s="595" t="s">
        <v>469</v>
      </c>
      <c r="F2" s="595" t="s">
        <v>470</v>
      </c>
      <c r="G2" s="698"/>
    </row>
    <row r="3" spans="1:7" ht="20.25" customHeight="1" x14ac:dyDescent="0.25">
      <c r="A3" s="595"/>
      <c r="B3" s="595"/>
      <c r="C3" s="595"/>
      <c r="D3" s="595"/>
      <c r="E3" s="595"/>
      <c r="F3" s="595"/>
      <c r="G3" s="595"/>
    </row>
    <row r="4" spans="1:7" ht="20.25" customHeight="1" x14ac:dyDescent="0.25">
      <c r="A4" s="595"/>
      <c r="B4" s="595"/>
      <c r="C4" s="595"/>
      <c r="D4" s="595"/>
      <c r="E4" s="595"/>
      <c r="F4" s="595"/>
      <c r="G4" s="595"/>
    </row>
    <row r="5" spans="1:7" ht="20.25" customHeight="1" x14ac:dyDescent="0.25">
      <c r="A5" s="595"/>
      <c r="B5" s="595"/>
      <c r="C5" s="595"/>
      <c r="D5" s="595"/>
      <c r="E5" s="595"/>
      <c r="F5" s="595"/>
      <c r="G5" s="595"/>
    </row>
    <row r="6" spans="1:7" ht="20.25" customHeight="1" x14ac:dyDescent="0.25">
      <c r="A6" s="595"/>
      <c r="B6" s="595"/>
      <c r="C6" s="595"/>
      <c r="D6" s="595"/>
      <c r="E6" s="595"/>
      <c r="F6" s="595"/>
      <c r="G6" s="595"/>
    </row>
    <row r="7" spans="1:7" ht="20.25" customHeight="1" x14ac:dyDescent="0.25">
      <c r="A7" s="595"/>
      <c r="B7" s="595"/>
      <c r="C7" s="595"/>
      <c r="D7" s="595"/>
      <c r="E7" s="595"/>
      <c r="F7" s="595"/>
      <c r="G7" s="595"/>
    </row>
    <row r="8" spans="1:7" ht="20.25" customHeight="1" x14ac:dyDescent="0.25">
      <c r="A8" s="595"/>
      <c r="B8" s="595"/>
      <c r="C8" s="595"/>
      <c r="D8" s="595"/>
      <c r="E8" s="595"/>
      <c r="F8" s="595"/>
      <c r="G8" s="595"/>
    </row>
    <row r="9" spans="1:7" ht="20.25" customHeight="1" x14ac:dyDescent="0.25">
      <c r="A9" s="595"/>
      <c r="B9" s="595"/>
      <c r="C9" s="595"/>
      <c r="D9" s="595"/>
      <c r="E9" s="595"/>
      <c r="F9" s="595"/>
      <c r="G9" s="595"/>
    </row>
    <row r="10" spans="1:7" ht="20.25" customHeight="1" x14ac:dyDescent="0.25">
      <c r="A10" s="595"/>
      <c r="B10" s="595"/>
      <c r="C10" s="595"/>
      <c r="D10" s="595"/>
      <c r="E10" s="595"/>
      <c r="F10" s="595"/>
      <c r="G10" s="595"/>
    </row>
    <row r="11" spans="1:7" ht="20.25" customHeight="1" x14ac:dyDescent="0.25">
      <c r="A11" s="595"/>
      <c r="B11" s="595"/>
      <c r="C11" s="595"/>
      <c r="D11" s="595"/>
      <c r="E11" s="595"/>
      <c r="F11" s="595"/>
      <c r="G11" s="595"/>
    </row>
    <row r="12" spans="1:7" ht="20.25" customHeight="1" x14ac:dyDescent="0.25">
      <c r="A12" s="595"/>
      <c r="B12" s="595"/>
      <c r="C12" s="595"/>
      <c r="D12" s="595"/>
      <c r="E12" s="595"/>
      <c r="F12" s="595"/>
      <c r="G12" s="595"/>
    </row>
    <row r="13" spans="1:7" ht="20.25" customHeight="1" x14ac:dyDescent="0.25">
      <c r="A13" s="595"/>
      <c r="B13" s="595"/>
      <c r="C13" s="595"/>
      <c r="D13" s="595"/>
      <c r="E13" s="595"/>
      <c r="F13" s="595"/>
      <c r="G13" s="595"/>
    </row>
    <row r="14" spans="1:7" ht="20.25" customHeight="1" x14ac:dyDescent="0.25">
      <c r="A14" s="595"/>
      <c r="B14" s="595"/>
      <c r="C14" s="595"/>
      <c r="D14" s="595"/>
      <c r="E14" s="595"/>
      <c r="F14" s="595"/>
      <c r="G14" s="595"/>
    </row>
    <row r="15" spans="1:7" ht="20.25" customHeight="1" x14ac:dyDescent="0.25">
      <c r="A15" s="595"/>
      <c r="B15" s="595"/>
      <c r="C15" s="595"/>
      <c r="D15" s="595"/>
      <c r="E15" s="595"/>
      <c r="F15" s="595"/>
      <c r="G15" s="595"/>
    </row>
    <row r="16" spans="1:7" ht="20.25" customHeight="1" x14ac:dyDescent="0.25">
      <c r="A16" s="595"/>
      <c r="B16" s="595"/>
      <c r="C16" s="595"/>
      <c r="D16" s="595"/>
      <c r="E16" s="595"/>
      <c r="F16" s="595"/>
      <c r="G16" s="595"/>
    </row>
    <row r="17" spans="1:7" ht="20.25" customHeight="1" x14ac:dyDescent="0.25">
      <c r="A17" s="595"/>
      <c r="B17" s="595"/>
      <c r="C17" s="595"/>
      <c r="D17" s="595"/>
      <c r="E17" s="595"/>
      <c r="F17" s="595"/>
      <c r="G17" s="595"/>
    </row>
    <row r="18" spans="1:7" ht="20.25" customHeight="1" x14ac:dyDescent="0.25">
      <c r="A18" s="595"/>
      <c r="B18" s="595"/>
      <c r="C18" s="595"/>
      <c r="D18" s="595"/>
      <c r="E18" s="595"/>
      <c r="F18" s="595"/>
      <c r="G18" s="595"/>
    </row>
    <row r="19" spans="1:7" ht="20.25" customHeight="1" x14ac:dyDescent="0.25">
      <c r="A19" s="595"/>
      <c r="B19" s="595"/>
      <c r="C19" s="595"/>
      <c r="D19" s="595"/>
      <c r="E19" s="595"/>
      <c r="F19" s="595"/>
      <c r="G19" s="595"/>
    </row>
    <row r="20" spans="1:7" ht="20.25" customHeight="1" x14ac:dyDescent="0.25">
      <c r="A20" s="595"/>
      <c r="B20" s="595"/>
      <c r="C20" s="595"/>
      <c r="D20" s="595"/>
      <c r="E20" s="595"/>
      <c r="F20" s="595"/>
      <c r="G20" s="595"/>
    </row>
    <row r="21" spans="1:7" ht="20.25" customHeight="1" x14ac:dyDescent="0.25">
      <c r="A21" s="595"/>
      <c r="B21" s="595"/>
      <c r="C21" s="595"/>
      <c r="D21" s="595"/>
      <c r="E21" s="595"/>
      <c r="F21" s="595"/>
      <c r="G21" s="595"/>
    </row>
    <row r="22" spans="1:7" ht="20.25" customHeight="1" x14ac:dyDescent="0.25">
      <c r="A22" s="595"/>
      <c r="B22" s="595"/>
      <c r="C22" s="595"/>
      <c r="D22" s="595"/>
      <c r="E22" s="595"/>
      <c r="F22" s="595"/>
      <c r="G22" s="595"/>
    </row>
    <row r="23" spans="1:7" ht="20.25" customHeight="1" x14ac:dyDescent="0.25">
      <c r="A23" s="595"/>
      <c r="B23" s="595"/>
      <c r="C23" s="595"/>
      <c r="D23" s="595"/>
      <c r="E23" s="595"/>
      <c r="F23" s="595"/>
      <c r="G23" s="595"/>
    </row>
    <row r="24" spans="1:7" ht="20.25" customHeight="1" x14ac:dyDescent="0.25">
      <c r="A24" s="595"/>
      <c r="B24" s="595"/>
      <c r="C24" s="595"/>
      <c r="D24" s="595"/>
      <c r="E24" s="595"/>
      <c r="F24" s="595"/>
      <c r="G24" s="595"/>
    </row>
    <row r="25" spans="1:7" ht="20.25" customHeight="1" x14ac:dyDescent="0.25">
      <c r="A25" s="595"/>
      <c r="B25" s="595"/>
      <c r="C25" s="595"/>
      <c r="D25" s="595"/>
      <c r="E25" s="595"/>
      <c r="F25" s="595"/>
      <c r="G25" s="595"/>
    </row>
    <row r="26" spans="1:7" ht="20.25" customHeight="1" x14ac:dyDescent="0.25">
      <c r="A26" s="595"/>
      <c r="B26" s="595"/>
      <c r="C26" s="595"/>
      <c r="D26" s="595"/>
      <c r="E26" s="595"/>
      <c r="F26" s="595"/>
      <c r="G26" s="595"/>
    </row>
    <row r="27" spans="1:7" ht="20.25" customHeight="1" x14ac:dyDescent="0.25">
      <c r="A27" s="595"/>
      <c r="B27" s="595"/>
      <c r="C27" s="595"/>
      <c r="D27" s="595"/>
      <c r="E27" s="595"/>
      <c r="F27" s="595"/>
      <c r="G27" s="595"/>
    </row>
    <row r="28" spans="1:7" ht="20.25" customHeight="1" x14ac:dyDescent="0.25">
      <c r="A28" s="595"/>
      <c r="B28" s="595"/>
      <c r="C28" s="595"/>
      <c r="D28" s="595"/>
      <c r="E28" s="595"/>
      <c r="F28" s="595"/>
      <c r="G28" s="595"/>
    </row>
    <row r="29" spans="1:7" ht="20.25" customHeight="1" x14ac:dyDescent="0.25">
      <c r="A29" s="595"/>
      <c r="B29" s="595"/>
      <c r="C29" s="595"/>
      <c r="D29" s="595"/>
      <c r="E29" s="595"/>
      <c r="F29" s="595"/>
      <c r="G29" s="595"/>
    </row>
    <row r="30" spans="1:7" ht="20.25" customHeight="1" x14ac:dyDescent="0.25">
      <c r="A30" s="595"/>
      <c r="B30" s="595"/>
      <c r="C30" s="595"/>
      <c r="D30" s="595"/>
      <c r="E30" s="595"/>
      <c r="F30" s="595"/>
      <c r="G30" s="595"/>
    </row>
    <row r="31" spans="1:7" ht="20.25" customHeight="1" x14ac:dyDescent="0.25">
      <c r="A31" s="595"/>
      <c r="B31" s="595"/>
      <c r="C31" s="595"/>
      <c r="D31" s="595"/>
      <c r="E31" s="595"/>
      <c r="F31" s="595"/>
      <c r="G31" s="595"/>
    </row>
    <row r="32" spans="1:7" ht="20.25" customHeight="1" x14ac:dyDescent="0.25">
      <c r="A32" s="595"/>
      <c r="B32" s="595"/>
      <c r="C32" s="595"/>
      <c r="D32" s="595"/>
      <c r="E32" s="595"/>
      <c r="F32" s="595"/>
      <c r="G32" s="595"/>
    </row>
    <row r="33" spans="1:7" ht="20.25" customHeight="1" x14ac:dyDescent="0.25">
      <c r="A33" s="595"/>
      <c r="B33" s="595"/>
      <c r="C33" s="595"/>
      <c r="D33" s="595"/>
      <c r="E33" s="595"/>
      <c r="F33" s="595"/>
      <c r="G33" s="595"/>
    </row>
    <row r="34" spans="1:7" ht="20.25" customHeight="1" x14ac:dyDescent="0.25">
      <c r="A34" s="597"/>
      <c r="B34" s="597"/>
      <c r="C34" s="597"/>
      <c r="D34" s="597"/>
      <c r="E34" s="597"/>
      <c r="F34" s="597"/>
      <c r="G34" s="597"/>
    </row>
    <row r="35" spans="1:7" ht="20.25" customHeight="1" x14ac:dyDescent="0.25">
      <c r="A35" s="599"/>
      <c r="B35" s="599"/>
      <c r="C35" s="599"/>
      <c r="D35" s="599"/>
      <c r="E35" s="599"/>
      <c r="F35" s="599"/>
      <c r="G35" s="599"/>
    </row>
    <row r="36" spans="1:7" ht="20.25" customHeight="1" x14ac:dyDescent="0.25">
      <c r="A36" s="598"/>
      <c r="B36" s="598"/>
      <c r="C36" s="598"/>
      <c r="D36" s="598"/>
      <c r="E36" s="598"/>
      <c r="F36" s="598"/>
      <c r="G36" s="598"/>
    </row>
    <row r="37" spans="1:7" ht="20.25" customHeight="1" x14ac:dyDescent="0.25">
      <c r="A37" s="598"/>
      <c r="B37" s="598"/>
      <c r="C37" s="598"/>
      <c r="D37" s="598"/>
      <c r="E37" s="598"/>
      <c r="F37" s="598"/>
      <c r="G37" s="598"/>
    </row>
    <row r="38" spans="1:7" ht="20.25" customHeight="1" x14ac:dyDescent="0.25">
      <c r="A38" s="598"/>
      <c r="B38" s="598"/>
      <c r="C38" s="598"/>
      <c r="D38" s="598"/>
      <c r="E38" s="598"/>
      <c r="F38" s="598"/>
      <c r="G38" s="598"/>
    </row>
    <row r="39" spans="1:7" ht="20.25" customHeight="1" x14ac:dyDescent="0.25">
      <c r="A39" s="598"/>
      <c r="B39" s="598"/>
      <c r="C39" s="598"/>
      <c r="D39" s="598"/>
      <c r="E39" s="598"/>
      <c r="F39" s="598"/>
      <c r="G39" s="598"/>
    </row>
    <row r="40" spans="1:7" ht="20.25" customHeight="1" x14ac:dyDescent="0.25">
      <c r="A40" s="598"/>
      <c r="B40" s="598"/>
      <c r="C40" s="598"/>
      <c r="D40" s="598"/>
      <c r="E40" s="598"/>
      <c r="F40" s="598"/>
      <c r="G40" s="598"/>
    </row>
    <row r="41" spans="1:7" ht="20.25" customHeight="1" x14ac:dyDescent="0.25">
      <c r="A41" s="598"/>
      <c r="B41" s="598"/>
      <c r="C41" s="598"/>
      <c r="D41" s="598"/>
      <c r="E41" s="598"/>
      <c r="F41" s="598"/>
      <c r="G41" s="598"/>
    </row>
    <row r="42" spans="1:7" ht="20.25" customHeight="1" x14ac:dyDescent="0.25">
      <c r="A42" s="598"/>
      <c r="B42" s="598"/>
      <c r="C42" s="598"/>
      <c r="D42" s="598"/>
      <c r="E42" s="598"/>
      <c r="F42" s="598"/>
      <c r="G42" s="598"/>
    </row>
    <row r="43" spans="1:7" ht="20.25" customHeight="1" x14ac:dyDescent="0.25">
      <c r="A43" s="598"/>
      <c r="B43" s="598"/>
      <c r="C43" s="598"/>
      <c r="D43" s="598"/>
      <c r="E43" s="598"/>
      <c r="F43" s="598"/>
      <c r="G43" s="598"/>
    </row>
    <row r="44" spans="1:7" ht="20.25" customHeight="1" x14ac:dyDescent="0.25">
      <c r="A44" s="598"/>
      <c r="B44" s="598"/>
      <c r="C44" s="598"/>
      <c r="D44" s="598"/>
      <c r="E44" s="598"/>
      <c r="F44" s="598"/>
      <c r="G44" s="598"/>
    </row>
    <row r="45" spans="1:7" ht="20.25" customHeight="1" x14ac:dyDescent="0.25">
      <c r="A45" s="598"/>
      <c r="B45" s="598"/>
      <c r="C45" s="598"/>
      <c r="D45" s="598"/>
      <c r="E45" s="598"/>
      <c r="F45" s="598"/>
      <c r="G45" s="598"/>
    </row>
    <row r="46" spans="1:7" ht="20.25" customHeight="1" x14ac:dyDescent="0.25">
      <c r="A46" s="598"/>
      <c r="B46" s="598"/>
      <c r="C46" s="598"/>
      <c r="D46" s="598"/>
      <c r="E46" s="598"/>
      <c r="F46" s="598"/>
      <c r="G46" s="598"/>
    </row>
    <row r="47" spans="1:7" ht="20.25" customHeight="1" x14ac:dyDescent="0.25">
      <c r="A47" s="598"/>
      <c r="B47" s="598"/>
      <c r="C47" s="598"/>
      <c r="D47" s="598"/>
      <c r="E47" s="598"/>
      <c r="F47" s="598"/>
      <c r="G47" s="598"/>
    </row>
    <row r="48" spans="1:7" ht="20.25" customHeight="1" x14ac:dyDescent="0.25">
      <c r="A48" s="598"/>
      <c r="B48" s="598"/>
      <c r="C48" s="598"/>
      <c r="D48" s="598"/>
      <c r="E48" s="598"/>
      <c r="F48" s="598"/>
      <c r="G48" s="598"/>
    </row>
    <row r="49" spans="1:7" ht="20.25" customHeight="1" x14ac:dyDescent="0.25">
      <c r="A49" s="598"/>
      <c r="B49" s="598"/>
      <c r="C49" s="598"/>
      <c r="D49" s="598"/>
      <c r="E49" s="598"/>
      <c r="F49" s="598"/>
      <c r="G49" s="598"/>
    </row>
    <row r="50" spans="1:7" ht="20.25" customHeight="1" x14ac:dyDescent="0.25">
      <c r="A50" s="598"/>
      <c r="B50" s="598"/>
      <c r="C50" s="598"/>
      <c r="D50" s="598"/>
      <c r="E50" s="598"/>
      <c r="F50" s="598"/>
      <c r="G50" s="598"/>
    </row>
    <row r="51" spans="1:7" ht="20.25" customHeight="1" x14ac:dyDescent="0.25">
      <c r="A51" s="598"/>
      <c r="B51" s="598"/>
      <c r="C51" s="598"/>
      <c r="D51" s="598"/>
      <c r="E51" s="598"/>
      <c r="F51" s="598"/>
      <c r="G51" s="598"/>
    </row>
    <row r="52" spans="1:7" ht="20.25" customHeight="1" x14ac:dyDescent="0.25">
      <c r="A52" s="598"/>
      <c r="B52" s="598"/>
      <c r="C52" s="598"/>
      <c r="D52" s="598"/>
      <c r="E52" s="598"/>
      <c r="F52" s="598"/>
      <c r="G52" s="598"/>
    </row>
    <row r="53" spans="1:7" ht="20.25" customHeight="1" x14ac:dyDescent="0.25">
      <c r="A53" s="598"/>
      <c r="B53" s="598"/>
      <c r="C53" s="598"/>
      <c r="D53" s="598"/>
      <c r="E53" s="598"/>
      <c r="F53" s="598"/>
      <c r="G53" s="598"/>
    </row>
    <row r="54" spans="1:7" ht="20.25" customHeight="1" x14ac:dyDescent="0.25">
      <c r="A54" s="598"/>
      <c r="B54" s="598"/>
      <c r="C54" s="598"/>
      <c r="D54" s="598"/>
      <c r="E54" s="598"/>
      <c r="F54" s="598"/>
      <c r="G54" s="598"/>
    </row>
  </sheetData>
  <mergeCells count="4">
    <mergeCell ref="C1:F1"/>
    <mergeCell ref="G1:G2"/>
    <mergeCell ref="A1:A2"/>
    <mergeCell ref="B1:B2"/>
  </mergeCells>
  <pageMargins left="0.82677165354330717" right="0.23622047244094491" top="0.74803149606299213" bottom="0.74803149606299213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7</vt:i4>
      </vt:variant>
    </vt:vector>
  </HeadingPairs>
  <TitlesOfParts>
    <vt:vector size="26" baseType="lpstr">
      <vt:lpstr>MS GLOW TEGES</vt:lpstr>
      <vt:lpstr>TRISSABEAUTYCARE</vt:lpstr>
      <vt:lpstr>RETAIL MAS</vt:lpstr>
      <vt:lpstr>MAS WHOLE</vt:lpstr>
      <vt:lpstr>STORE MAS</vt:lpstr>
      <vt:lpstr>STORE TEGES</vt:lpstr>
      <vt:lpstr>TERAPIS</vt:lpstr>
      <vt:lpstr>CEK MSGLOW TEGES</vt:lpstr>
      <vt:lpstr>CEK SALON</vt:lpstr>
      <vt:lpstr>CEK RITEL</vt:lpstr>
      <vt:lpstr>CEK WHOLE</vt:lpstr>
      <vt:lpstr>CEK WIDYA &amp; SAYU (2)</vt:lpstr>
      <vt:lpstr>BON FAKTUR</vt:lpstr>
      <vt:lpstr>SETORAN HARIAN</vt:lpstr>
      <vt:lpstr>BIAYA</vt:lpstr>
      <vt:lpstr>rekening</vt:lpstr>
      <vt:lpstr>REKAPAN TRF</vt:lpstr>
      <vt:lpstr>CEK SURAT JALAN</vt:lpstr>
      <vt:lpstr>Sheet1</vt:lpstr>
      <vt:lpstr>'CEK MSGLOW TEGES'!Print_Area</vt:lpstr>
      <vt:lpstr>'CEK RITEL'!Print_Area</vt:lpstr>
      <vt:lpstr>'CEK SALON'!Print_Area</vt:lpstr>
      <vt:lpstr>'CEK WHOLE'!Print_Area</vt:lpstr>
      <vt:lpstr>'MS GLOW TEGES'!Print_Area</vt:lpstr>
      <vt:lpstr>'SETORAN HARIAN'!Print_Area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2020-09-25T15:52:37Z</dcterms:modified>
</cp:coreProperties>
</file>